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https://zerocarbonshipping.sharepoint.com/sites/10001NavigaTE2.0/Delte dokumenter/General/WP4 App Portfolio/2. Fuel cost calculator/1. Model/"/>
    </mc:Choice>
  </mc:AlternateContent>
  <xr:revisionPtr revIDLastSave="16" documentId="8_{60C3675F-CDFA-4CDB-B8D1-BE72F9252FFB}" xr6:coauthVersionLast="47" xr6:coauthVersionMax="47" xr10:uidLastSave="{3C8FFD8C-3DCB-47CF-87AA-F6141EA4CA42}"/>
  <bookViews>
    <workbookView xWindow="-120" yWindow="-120" windowWidth="38640" windowHeight="21120" xr2:uid="{4EEA56EC-D0A4-4C04-9521-A1C50BEF0F58}"/>
  </bookViews>
  <sheets>
    <sheet name="Cover" sheetId="17" r:id="rId1"/>
    <sheet name="TableOfContents" sheetId="18" r:id="rId2"/>
    <sheet name="Dashboard" sheetId="12" r:id="rId3"/>
    <sheet name="DashboardCalc" sheetId="16" state="hidden" r:id="rId4"/>
    <sheet name="CostCalculation_Detailed" sheetId="15" r:id="rId5"/>
    <sheet name="CostCalculation" sheetId="10" r:id="rId6"/>
    <sheet name="EmissionsCalculation" sheetId="14" r:id="rId7"/>
    <sheet name="Assumptions" sheetId="4" r:id="rId8"/>
    <sheet name="Index" sheetId="13" r:id="rId9"/>
  </sheets>
  <definedNames>
    <definedName name="BunkerFuels">Index!$B$5:$B$18</definedName>
    <definedName name="CostCalculation_Year">CostCalculation!$G$4:$AH$4</definedName>
    <definedName name="CostCalculations">CostCalculation!$G$7:$AH$1288</definedName>
    <definedName name="CostCalculations_Index">CostCalculation!$B$7:$B$1288</definedName>
    <definedName name="CostUnit">Dashboard!$F$3</definedName>
    <definedName name="CostUnits">Index!$M$5:$M$7</definedName>
    <definedName name="Delimiter">Index!$S$5</definedName>
    <definedName name="ElectricityCosts">Index!$G$5:$G$6</definedName>
    <definedName name="EmissionsCalculations">EmissionsCalculation!$G$7:$AH$1201</definedName>
    <definedName name="EmissionsCalculations_Index">EmissionsCalculation!$B$7:$B$1201</definedName>
    <definedName name="EmissionsCalculations_Year">EmissionsCalculation!$G$4:$AH$4</definedName>
    <definedName name="EmissionScopes">Index!$H$5:$H$6</definedName>
    <definedName name="EmissionsCost">Dashboard!$D$3</definedName>
    <definedName name="EmissionTypes">Index!$J$5:$J$7</definedName>
    <definedName name="Fuel_Feedstock1">Index!$P$5:$P$31</definedName>
    <definedName name="Fuel_Feedstock2">Index!$Q$5:$Q$31</definedName>
    <definedName name="FuelData">Assumptions!$G$6:$AH$334</definedName>
    <definedName name="FuelData_Index">Assumptions!$B$6:$B$334</definedName>
    <definedName name="FuelData_Year">Assumptions!$G$4:$AH$4</definedName>
    <definedName name="Fuels">Index!$O$5:$O$31</definedName>
    <definedName name="FuelTypes">Index!$C$5:$C$20</definedName>
    <definedName name="GWP_100">Index!$L$5:$L$7</definedName>
    <definedName name="GWP_20">Index!$K$5:$K$7</definedName>
    <definedName name="GWPs">Index!$I$5:$I$6</definedName>
    <definedName name="LHV_H2">Assumptions!$G$43</definedName>
    <definedName name="LHV_LSFO">Index!$D$20</definedName>
    <definedName name="LHVs">Index!$D$5:$D$20</definedName>
    <definedName name="Methane_GWP100">Index!$L$6</definedName>
    <definedName name="Methane_GWP20">Index!$K$6</definedName>
    <definedName name="NitrousOxide_GWP100">Index!$L$7</definedName>
    <definedName name="NitrousOxide_GWP20">Index!$K$7</definedName>
    <definedName name="Regions">Index!$E$5:$E$9</definedName>
    <definedName name="SelectedElectricityCost">Dashboard!$C$3</definedName>
    <definedName name="SelectedEmissionsScope">Dashboard!$E$3</definedName>
    <definedName name="SelectedGWP">DashboardCalc!$E$3</definedName>
    <definedName name="SelectedRegion">Dashboard!$B$3</definedName>
    <definedName name="SelectedYear">Dashboard!$G$3</definedName>
    <definedName name="Split">Dashboard!#REF!</definedName>
    <definedName name="SplitCostCalculations">CostCalculation_Detailed!$G$43:$AH$1367</definedName>
    <definedName name="SplitCostCalculations_Index">CostCalculation_Detailed!$B$43:$B$1367</definedName>
    <definedName name="SplitCostCalculations_Year">CostCalculation_Detailed!$G$6:$AH$6</definedName>
    <definedName name="Years">Index!$F$5:$F$32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32" i="4" l="1"/>
  <c r="B331" i="4"/>
  <c r="B330" i="4"/>
  <c r="B329" i="4"/>
  <c r="B328" i="4"/>
  <c r="H327" i="4"/>
  <c r="I327" i="4" s="1"/>
  <c r="J327" i="4" s="1"/>
  <c r="K327" i="4" s="1"/>
  <c r="L327" i="4" s="1"/>
  <c r="M327" i="4" s="1"/>
  <c r="N327" i="4" s="1"/>
  <c r="O327" i="4" s="1"/>
  <c r="P327" i="4" s="1"/>
  <c r="Q327" i="4" s="1"/>
  <c r="R327" i="4" s="1"/>
  <c r="S327" i="4" s="1"/>
  <c r="T327" i="4" s="1"/>
  <c r="U327" i="4" s="1"/>
  <c r="V327" i="4" s="1"/>
  <c r="W327" i="4" s="1"/>
  <c r="X327" i="4" s="1"/>
  <c r="Y327" i="4" s="1"/>
  <c r="Z327" i="4" s="1"/>
  <c r="AA327" i="4" s="1"/>
  <c r="AB327" i="4" s="1"/>
  <c r="AC327" i="4" s="1"/>
  <c r="AD327" i="4" s="1"/>
  <c r="AE327" i="4" s="1"/>
  <c r="AF327" i="4" s="1"/>
  <c r="AG327" i="4" s="1"/>
  <c r="AH327" i="4" s="1"/>
  <c r="C50" i="4"/>
  <c r="B50" i="4" s="1"/>
  <c r="B51" i="4"/>
  <c r="C51" i="4"/>
  <c r="C52" i="4"/>
  <c r="C55" i="4" s="1"/>
  <c r="C53" i="4"/>
  <c r="B53" i="4" s="1"/>
  <c r="H53" i="4"/>
  <c r="I53" i="4" s="1"/>
  <c r="J53" i="4" s="1"/>
  <c r="K53" i="4" s="1"/>
  <c r="L53" i="4" s="1"/>
  <c r="M53" i="4" s="1"/>
  <c r="N53" i="4" s="1"/>
  <c r="O53" i="4" s="1"/>
  <c r="P53" i="4" s="1"/>
  <c r="Q53" i="4" s="1"/>
  <c r="R53" i="4" s="1"/>
  <c r="S53" i="4" s="1"/>
  <c r="T53" i="4" s="1"/>
  <c r="U53" i="4" s="1"/>
  <c r="V53" i="4" s="1"/>
  <c r="W53" i="4" s="1"/>
  <c r="X53" i="4" s="1"/>
  <c r="Y53" i="4" s="1"/>
  <c r="Z53" i="4" s="1"/>
  <c r="AA53" i="4" s="1"/>
  <c r="AB53" i="4" s="1"/>
  <c r="AC53" i="4" s="1"/>
  <c r="AD53" i="4" s="1"/>
  <c r="AE53" i="4" s="1"/>
  <c r="AF53" i="4" s="1"/>
  <c r="AG53" i="4" s="1"/>
  <c r="AH53" i="4" s="1"/>
  <c r="C54" i="4"/>
  <c r="C56" i="4" s="1"/>
  <c r="B56" i="4" s="1"/>
  <c r="H54" i="4"/>
  <c r="I54" i="4" s="1"/>
  <c r="J54" i="4" s="1"/>
  <c r="K54" i="4" s="1"/>
  <c r="L54" i="4" s="1"/>
  <c r="M54" i="4" s="1"/>
  <c r="N54" i="4" s="1"/>
  <c r="O54" i="4" s="1"/>
  <c r="P54" i="4" s="1"/>
  <c r="Q54" i="4" s="1"/>
  <c r="R54" i="4" s="1"/>
  <c r="S54" i="4" s="1"/>
  <c r="T54" i="4" s="1"/>
  <c r="U54" i="4" s="1"/>
  <c r="V54" i="4" s="1"/>
  <c r="W54" i="4" s="1"/>
  <c r="X54" i="4" s="1"/>
  <c r="Y54" i="4" s="1"/>
  <c r="Z54" i="4" s="1"/>
  <c r="AA54" i="4" s="1"/>
  <c r="AB54" i="4" s="1"/>
  <c r="AC54" i="4" s="1"/>
  <c r="AD54" i="4" s="1"/>
  <c r="AE54" i="4" s="1"/>
  <c r="AF54" i="4" s="1"/>
  <c r="AG54" i="4" s="1"/>
  <c r="AH54" i="4" s="1"/>
  <c r="H55" i="4"/>
  <c r="I55" i="4" s="1"/>
  <c r="J55" i="4" s="1"/>
  <c r="K55" i="4" s="1"/>
  <c r="L55" i="4" s="1"/>
  <c r="M55" i="4" s="1"/>
  <c r="N55" i="4" s="1"/>
  <c r="O55" i="4" s="1"/>
  <c r="P55" i="4" s="1"/>
  <c r="Q55" i="4" s="1"/>
  <c r="R55" i="4" s="1"/>
  <c r="S55" i="4" s="1"/>
  <c r="T55" i="4" s="1"/>
  <c r="U55" i="4" s="1"/>
  <c r="V55" i="4" s="1"/>
  <c r="W55" i="4" s="1"/>
  <c r="X55" i="4" s="1"/>
  <c r="Y55" i="4" s="1"/>
  <c r="Z55" i="4" s="1"/>
  <c r="AA55" i="4" s="1"/>
  <c r="AB55" i="4" s="1"/>
  <c r="AC55" i="4" s="1"/>
  <c r="AD55" i="4" s="1"/>
  <c r="AE55" i="4" s="1"/>
  <c r="AF55" i="4" s="1"/>
  <c r="AG55" i="4" s="1"/>
  <c r="AH55" i="4" s="1"/>
  <c r="H56" i="4"/>
  <c r="I56" i="4" s="1"/>
  <c r="J56" i="4" s="1"/>
  <c r="K56" i="4" s="1"/>
  <c r="L56" i="4" s="1"/>
  <c r="M56" i="4" s="1"/>
  <c r="N56" i="4" s="1"/>
  <c r="O56" i="4" s="1"/>
  <c r="P56" i="4" s="1"/>
  <c r="Q56" i="4" s="1"/>
  <c r="R56" i="4" s="1"/>
  <c r="S56" i="4" s="1"/>
  <c r="T56" i="4" s="1"/>
  <c r="U56" i="4" s="1"/>
  <c r="V56" i="4" s="1"/>
  <c r="W56" i="4" s="1"/>
  <c r="X56" i="4" s="1"/>
  <c r="Y56" i="4" s="1"/>
  <c r="Z56" i="4" s="1"/>
  <c r="AA56" i="4" s="1"/>
  <c r="AB56" i="4" s="1"/>
  <c r="AC56" i="4" s="1"/>
  <c r="AD56" i="4" s="1"/>
  <c r="AE56" i="4" s="1"/>
  <c r="AF56" i="4" s="1"/>
  <c r="AG56" i="4" s="1"/>
  <c r="AH56" i="4" s="1"/>
  <c r="H57" i="4"/>
  <c r="I57" i="4" s="1"/>
  <c r="J57" i="4" s="1"/>
  <c r="K57" i="4" s="1"/>
  <c r="L57" i="4" s="1"/>
  <c r="M57" i="4" s="1"/>
  <c r="N57" i="4" s="1"/>
  <c r="O57" i="4" s="1"/>
  <c r="P57" i="4" s="1"/>
  <c r="Q57" i="4" s="1"/>
  <c r="R57" i="4" s="1"/>
  <c r="S57" i="4" s="1"/>
  <c r="T57" i="4" s="1"/>
  <c r="U57" i="4" s="1"/>
  <c r="V57" i="4" s="1"/>
  <c r="W57" i="4" s="1"/>
  <c r="X57" i="4" s="1"/>
  <c r="Y57" i="4" s="1"/>
  <c r="Z57" i="4" s="1"/>
  <c r="AA57" i="4" s="1"/>
  <c r="AB57" i="4" s="1"/>
  <c r="AC57" i="4" s="1"/>
  <c r="AD57" i="4" s="1"/>
  <c r="AE57" i="4" s="1"/>
  <c r="AF57" i="4" s="1"/>
  <c r="AG57" i="4" s="1"/>
  <c r="AH57" i="4" s="1"/>
  <c r="H58" i="4"/>
  <c r="I58" i="4"/>
  <c r="J58" i="4" s="1"/>
  <c r="K58" i="4" s="1"/>
  <c r="L58" i="4" s="1"/>
  <c r="M58" i="4" s="1"/>
  <c r="N58" i="4" s="1"/>
  <c r="O58" i="4" s="1"/>
  <c r="P58" i="4" s="1"/>
  <c r="Q58" i="4" s="1"/>
  <c r="R58" i="4" s="1"/>
  <c r="S58" i="4" s="1"/>
  <c r="T58" i="4" s="1"/>
  <c r="U58" i="4" s="1"/>
  <c r="V58" i="4" s="1"/>
  <c r="W58" i="4" s="1"/>
  <c r="X58" i="4" s="1"/>
  <c r="Y58" i="4" s="1"/>
  <c r="Z58" i="4" s="1"/>
  <c r="AA58" i="4" s="1"/>
  <c r="AB58" i="4" s="1"/>
  <c r="AC58" i="4" s="1"/>
  <c r="AD58" i="4" s="1"/>
  <c r="AE58" i="4" s="1"/>
  <c r="AF58" i="4" s="1"/>
  <c r="AG58" i="4" s="1"/>
  <c r="AH58" i="4" s="1"/>
  <c r="B170" i="14"/>
  <c r="B171" i="14"/>
  <c r="C172" i="14"/>
  <c r="B172" i="14" s="1"/>
  <c r="C173" i="14"/>
  <c r="B173" i="14" s="1"/>
  <c r="C174" i="14"/>
  <c r="B174" i="14" s="1"/>
  <c r="C175" i="14"/>
  <c r="B175" i="14" s="1"/>
  <c r="C176" i="14"/>
  <c r="B176" i="14" s="1"/>
  <c r="C177" i="14"/>
  <c r="B177" i="14" s="1"/>
  <c r="B178" i="14"/>
  <c r="G178" i="14"/>
  <c r="H178" i="14"/>
  <c r="I178" i="14"/>
  <c r="J178" i="14"/>
  <c r="K178" i="14"/>
  <c r="L178" i="14"/>
  <c r="M178" i="14"/>
  <c r="N178" i="14"/>
  <c r="O178" i="14"/>
  <c r="P178" i="14"/>
  <c r="Q178" i="14"/>
  <c r="R178" i="14"/>
  <c r="S178" i="14"/>
  <c r="T178" i="14"/>
  <c r="U178" i="14"/>
  <c r="V178" i="14"/>
  <c r="W178" i="14"/>
  <c r="X178" i="14"/>
  <c r="Y178" i="14"/>
  <c r="Z178" i="14"/>
  <c r="AA178" i="14"/>
  <c r="AB178" i="14"/>
  <c r="AC178" i="14"/>
  <c r="AD178" i="14"/>
  <c r="AE178" i="14"/>
  <c r="AF178" i="14"/>
  <c r="AG178" i="14"/>
  <c r="AH178" i="14"/>
  <c r="B179" i="14"/>
  <c r="G179" i="14"/>
  <c r="H179" i="14"/>
  <c r="I179" i="14"/>
  <c r="J179" i="14"/>
  <c r="K179" i="14"/>
  <c r="L179" i="14"/>
  <c r="M179" i="14"/>
  <c r="N179" i="14"/>
  <c r="O179" i="14"/>
  <c r="P179" i="14"/>
  <c r="Q179" i="14"/>
  <c r="R179" i="14"/>
  <c r="S179" i="14"/>
  <c r="T179" i="14"/>
  <c r="U179" i="14"/>
  <c r="V179" i="14"/>
  <c r="W179" i="14"/>
  <c r="X179" i="14"/>
  <c r="Y179" i="14"/>
  <c r="Z179" i="14"/>
  <c r="AA179" i="14"/>
  <c r="AB179" i="14"/>
  <c r="AC179" i="14"/>
  <c r="AD179" i="14"/>
  <c r="AE179" i="14"/>
  <c r="AF179" i="14"/>
  <c r="AG179" i="14"/>
  <c r="AH179" i="14"/>
  <c r="B180" i="14"/>
  <c r="G180" i="14"/>
  <c r="H180" i="14"/>
  <c r="I180" i="14"/>
  <c r="J180" i="14"/>
  <c r="K180" i="14"/>
  <c r="L180" i="14"/>
  <c r="M180" i="14"/>
  <c r="N180" i="14"/>
  <c r="O180" i="14"/>
  <c r="P180" i="14"/>
  <c r="Q180" i="14"/>
  <c r="R180" i="14"/>
  <c r="S180" i="14"/>
  <c r="T180" i="14"/>
  <c r="U180" i="14"/>
  <c r="V180" i="14"/>
  <c r="W180" i="14"/>
  <c r="X180" i="14"/>
  <c r="Y180" i="14"/>
  <c r="Z180" i="14"/>
  <c r="AA180" i="14"/>
  <c r="AB180" i="14"/>
  <c r="AC180" i="14"/>
  <c r="AD180" i="14"/>
  <c r="AE180" i="14"/>
  <c r="AF180" i="14"/>
  <c r="AG180" i="14"/>
  <c r="AH180" i="14"/>
  <c r="B181" i="14"/>
  <c r="G181" i="14"/>
  <c r="H181" i="14"/>
  <c r="I181" i="14"/>
  <c r="J181" i="14"/>
  <c r="K181" i="14"/>
  <c r="L181" i="14"/>
  <c r="M181" i="14"/>
  <c r="N181" i="14"/>
  <c r="O181" i="14"/>
  <c r="P181" i="14"/>
  <c r="Q181" i="14"/>
  <c r="R181" i="14"/>
  <c r="S181" i="14"/>
  <c r="T181" i="14"/>
  <c r="U181" i="14"/>
  <c r="V181" i="14"/>
  <c r="W181" i="14"/>
  <c r="X181" i="14"/>
  <c r="Y181" i="14"/>
  <c r="Z181" i="14"/>
  <c r="AA181" i="14"/>
  <c r="AB181" i="14"/>
  <c r="AC181" i="14"/>
  <c r="AD181" i="14"/>
  <c r="AE181" i="14"/>
  <c r="AF181" i="14"/>
  <c r="AG181" i="14"/>
  <c r="AH181" i="14"/>
  <c r="B182" i="14"/>
  <c r="C183" i="14"/>
  <c r="B183" i="14" s="1"/>
  <c r="B184" i="14"/>
  <c r="C184" i="14"/>
  <c r="B185" i="14"/>
  <c r="C185" i="14"/>
  <c r="B186" i="14"/>
  <c r="C187" i="14"/>
  <c r="B187" i="14" s="1"/>
  <c r="B188" i="14"/>
  <c r="C188" i="14"/>
  <c r="C189" i="14"/>
  <c r="B189" i="14" s="1"/>
  <c r="C190" i="14"/>
  <c r="B190" i="14" s="1"/>
  <c r="C191" i="14"/>
  <c r="B191" i="14" s="1"/>
  <c r="C192" i="14"/>
  <c r="B192" i="14" s="1"/>
  <c r="B193" i="14"/>
  <c r="B194" i="14"/>
  <c r="C194" i="14"/>
  <c r="C195" i="14"/>
  <c r="B195" i="14" s="1"/>
  <c r="C196" i="14"/>
  <c r="B196" i="14" s="1"/>
  <c r="B197" i="14"/>
  <c r="C198" i="14"/>
  <c r="B198" i="14" s="1"/>
  <c r="C199" i="14"/>
  <c r="B199" i="14" s="1"/>
  <c r="C200" i="14"/>
  <c r="B200" i="14" s="1"/>
  <c r="C201" i="14"/>
  <c r="B201" i="14" s="1"/>
  <c r="C202" i="14"/>
  <c r="B202" i="14" s="1"/>
  <c r="C203" i="14"/>
  <c r="B203" i="14" s="1"/>
  <c r="B204" i="14"/>
  <c r="B205" i="14"/>
  <c r="C205" i="14"/>
  <c r="C206" i="14"/>
  <c r="B206" i="14" s="1"/>
  <c r="C207" i="14"/>
  <c r="B207" i="14" s="1"/>
  <c r="B208" i="14"/>
  <c r="B209" i="14"/>
  <c r="B210" i="14"/>
  <c r="C211" i="14"/>
  <c r="B211" i="14" s="1"/>
  <c r="B212" i="14"/>
  <c r="C213" i="14"/>
  <c r="B213" i="14" s="1"/>
  <c r="C214" i="14"/>
  <c r="B214" i="14" s="1"/>
  <c r="C215" i="14"/>
  <c r="B215" i="14" s="1"/>
  <c r="C216" i="14"/>
  <c r="B216" i="14" s="1"/>
  <c r="C217" i="14"/>
  <c r="B217" i="14" s="1"/>
  <c r="B218" i="14"/>
  <c r="C218" i="14"/>
  <c r="B219" i="14"/>
  <c r="B200" i="10"/>
  <c r="B248" i="10"/>
  <c r="H205" i="4"/>
  <c r="I205" i="4" s="1"/>
  <c r="J205" i="4" s="1"/>
  <c r="K205" i="4" s="1"/>
  <c r="L205" i="4" s="1"/>
  <c r="M205" i="4" s="1"/>
  <c r="N205" i="4" s="1"/>
  <c r="O205" i="4" s="1"/>
  <c r="P205" i="4" s="1"/>
  <c r="Q205" i="4" s="1"/>
  <c r="R205" i="4" s="1"/>
  <c r="S205" i="4" s="1"/>
  <c r="T205" i="4" s="1"/>
  <c r="U205" i="4" s="1"/>
  <c r="V205" i="4" s="1"/>
  <c r="W205" i="4" s="1"/>
  <c r="X205" i="4" s="1"/>
  <c r="Y205" i="4" s="1"/>
  <c r="Z205" i="4" s="1"/>
  <c r="AA205" i="4" s="1"/>
  <c r="AB205" i="4" s="1"/>
  <c r="AC205" i="4" s="1"/>
  <c r="AD205" i="4" s="1"/>
  <c r="AE205" i="4" s="1"/>
  <c r="AF205" i="4" s="1"/>
  <c r="AG205" i="4" s="1"/>
  <c r="AH205" i="4" s="1"/>
  <c r="H204" i="4"/>
  <c r="I204" i="4" s="1"/>
  <c r="J204" i="4" s="1"/>
  <c r="K204" i="4" s="1"/>
  <c r="L204" i="4" s="1"/>
  <c r="M204" i="4" s="1"/>
  <c r="N204" i="4" s="1"/>
  <c r="O204" i="4" s="1"/>
  <c r="P204" i="4" s="1"/>
  <c r="Q204" i="4" s="1"/>
  <c r="R204" i="4" s="1"/>
  <c r="S204" i="4" s="1"/>
  <c r="T204" i="4" s="1"/>
  <c r="U204" i="4" s="1"/>
  <c r="V204" i="4" s="1"/>
  <c r="W204" i="4" s="1"/>
  <c r="X204" i="4" s="1"/>
  <c r="Y204" i="4" s="1"/>
  <c r="Z204" i="4" s="1"/>
  <c r="AA204" i="4" s="1"/>
  <c r="AB204" i="4" s="1"/>
  <c r="AC204" i="4" s="1"/>
  <c r="AD204" i="4" s="1"/>
  <c r="AE204" i="4" s="1"/>
  <c r="AF204" i="4" s="1"/>
  <c r="AG204" i="4" s="1"/>
  <c r="AH204" i="4" s="1"/>
  <c r="H191" i="4"/>
  <c r="I191" i="4" s="1"/>
  <c r="J191" i="4" s="1"/>
  <c r="K191" i="4" s="1"/>
  <c r="L191" i="4" s="1"/>
  <c r="M191" i="4" s="1"/>
  <c r="N191" i="4" s="1"/>
  <c r="O191" i="4" s="1"/>
  <c r="P191" i="4" s="1"/>
  <c r="Q191" i="4" s="1"/>
  <c r="R191" i="4" s="1"/>
  <c r="S191" i="4" s="1"/>
  <c r="T191" i="4" s="1"/>
  <c r="U191" i="4" s="1"/>
  <c r="V191" i="4" s="1"/>
  <c r="W191" i="4" s="1"/>
  <c r="X191" i="4" s="1"/>
  <c r="Y191" i="4" s="1"/>
  <c r="Z191" i="4" s="1"/>
  <c r="AA191" i="4" s="1"/>
  <c r="AB191" i="4" s="1"/>
  <c r="AC191" i="4" s="1"/>
  <c r="AD191" i="4" s="1"/>
  <c r="AE191" i="4" s="1"/>
  <c r="AF191" i="4" s="1"/>
  <c r="AG191" i="4" s="1"/>
  <c r="AH191" i="4" s="1"/>
  <c r="H190" i="4"/>
  <c r="I190" i="4" s="1"/>
  <c r="J190" i="4" s="1"/>
  <c r="K190" i="4" s="1"/>
  <c r="L190" i="4" s="1"/>
  <c r="M190" i="4" s="1"/>
  <c r="N190" i="4" s="1"/>
  <c r="O190" i="4" s="1"/>
  <c r="P190" i="4" s="1"/>
  <c r="Q190" i="4" s="1"/>
  <c r="R190" i="4" s="1"/>
  <c r="S190" i="4" s="1"/>
  <c r="T190" i="4" s="1"/>
  <c r="U190" i="4" s="1"/>
  <c r="V190" i="4" s="1"/>
  <c r="W190" i="4" s="1"/>
  <c r="X190" i="4" s="1"/>
  <c r="Y190" i="4" s="1"/>
  <c r="Z190" i="4" s="1"/>
  <c r="AA190" i="4" s="1"/>
  <c r="AB190" i="4" s="1"/>
  <c r="AC190" i="4" s="1"/>
  <c r="AD190" i="4" s="1"/>
  <c r="AE190" i="4" s="1"/>
  <c r="AF190" i="4" s="1"/>
  <c r="AG190" i="4" s="1"/>
  <c r="AH190" i="4" s="1"/>
  <c r="N218" i="4"/>
  <c r="H55" i="16"/>
  <c r="I55" i="16" s="1"/>
  <c r="J55" i="16" s="1"/>
  <c r="K55" i="16" s="1"/>
  <c r="L55" i="16" s="1"/>
  <c r="M55" i="16" s="1"/>
  <c r="N55" i="16" s="1"/>
  <c r="O55" i="16" s="1"/>
  <c r="P55" i="16" s="1"/>
  <c r="Q55" i="16" s="1"/>
  <c r="R55" i="16" s="1"/>
  <c r="S55" i="16" s="1"/>
  <c r="T55" i="16" s="1"/>
  <c r="U55" i="16" s="1"/>
  <c r="V55" i="16" s="1"/>
  <c r="W55" i="16" s="1"/>
  <c r="X55" i="16" s="1"/>
  <c r="Y55" i="16" s="1"/>
  <c r="Z55" i="16" s="1"/>
  <c r="AA55" i="16" s="1"/>
  <c r="AB55" i="16" s="1"/>
  <c r="AC55" i="16" s="1"/>
  <c r="AD55" i="16" s="1"/>
  <c r="AE55" i="16" s="1"/>
  <c r="AF55" i="16" s="1"/>
  <c r="AG55" i="16" s="1"/>
  <c r="AH55" i="16" s="1"/>
  <c r="G54" i="16"/>
  <c r="E54" i="16"/>
  <c r="D46" i="16" a="1"/>
  <c r="D46" i="16" s="1"/>
  <c r="I45" i="16"/>
  <c r="J45" i="16" s="1"/>
  <c r="H45" i="16"/>
  <c r="H44" i="16"/>
  <c r="G44" i="16"/>
  <c r="E44" i="16"/>
  <c r="K34" i="16"/>
  <c r="J34" i="16"/>
  <c r="I34" i="16"/>
  <c r="K33" i="16"/>
  <c r="J33" i="16"/>
  <c r="I33" i="16"/>
  <c r="H33" i="16"/>
  <c r="G33" i="16"/>
  <c r="E34" i="16" s="1"/>
  <c r="K24" i="16"/>
  <c r="J24" i="16"/>
  <c r="I24" i="16"/>
  <c r="H24" i="16"/>
  <c r="G24" i="16"/>
  <c r="E24" i="16"/>
  <c r="I15" i="16"/>
  <c r="J15" i="16" s="1"/>
  <c r="K15" i="16" s="1"/>
  <c r="L15" i="16" s="1"/>
  <c r="M15" i="16" s="1"/>
  <c r="N15" i="16" s="1"/>
  <c r="O15" i="16" s="1"/>
  <c r="P15" i="16" s="1"/>
  <c r="Q15" i="16" s="1"/>
  <c r="R15" i="16" s="1"/>
  <c r="S15" i="16" s="1"/>
  <c r="T15" i="16" s="1"/>
  <c r="U15" i="16" s="1"/>
  <c r="V15" i="16" s="1"/>
  <c r="W15" i="16" s="1"/>
  <c r="X15" i="16" s="1"/>
  <c r="Y15" i="16" s="1"/>
  <c r="Z15" i="16" s="1"/>
  <c r="AA15" i="16" s="1"/>
  <c r="AB15" i="16" s="1"/>
  <c r="AC15" i="16" s="1"/>
  <c r="AD15" i="16" s="1"/>
  <c r="AE15" i="16" s="1"/>
  <c r="AF15" i="16" s="1"/>
  <c r="AG15" i="16" s="1"/>
  <c r="AH15" i="16" s="1"/>
  <c r="H15" i="16"/>
  <c r="G14" i="16"/>
  <c r="E14" i="16"/>
  <c r="D7" i="16" a="1"/>
  <c r="F59" i="16" s="1"/>
  <c r="E59" i="16" s="1"/>
  <c r="H6" i="16"/>
  <c r="I6" i="16" s="1"/>
  <c r="J6" i="16" s="1"/>
  <c r="K6" i="16" s="1"/>
  <c r="E5" i="16"/>
  <c r="B325" i="4"/>
  <c r="B324" i="4"/>
  <c r="B323" i="4"/>
  <c r="B322" i="4"/>
  <c r="B321" i="4"/>
  <c r="B319" i="4"/>
  <c r="B318" i="4"/>
  <c r="B317" i="4"/>
  <c r="B316" i="4"/>
  <c r="B315" i="4"/>
  <c r="H313" i="4"/>
  <c r="I313" i="4" s="1"/>
  <c r="J313" i="4" s="1"/>
  <c r="K313" i="4" s="1"/>
  <c r="L313" i="4" s="1"/>
  <c r="M313" i="4" s="1"/>
  <c r="N313" i="4" s="1"/>
  <c r="O313" i="4" s="1"/>
  <c r="P313" i="4" s="1"/>
  <c r="Q313" i="4" s="1"/>
  <c r="R313" i="4" s="1"/>
  <c r="S313" i="4" s="1"/>
  <c r="T313" i="4" s="1"/>
  <c r="U313" i="4" s="1"/>
  <c r="V313" i="4" s="1"/>
  <c r="W313" i="4" s="1"/>
  <c r="X313" i="4" s="1"/>
  <c r="Y313" i="4" s="1"/>
  <c r="Z313" i="4" s="1"/>
  <c r="AA313" i="4" s="1"/>
  <c r="AB313" i="4" s="1"/>
  <c r="AC313" i="4" s="1"/>
  <c r="AD313" i="4" s="1"/>
  <c r="AE313" i="4" s="1"/>
  <c r="AF313" i="4" s="1"/>
  <c r="AG313" i="4" s="1"/>
  <c r="AH313" i="4" s="1"/>
  <c r="B313" i="4"/>
  <c r="H312" i="4"/>
  <c r="I312" i="4" s="1"/>
  <c r="J312" i="4" s="1"/>
  <c r="K312" i="4" s="1"/>
  <c r="L312" i="4" s="1"/>
  <c r="M312" i="4" s="1"/>
  <c r="N312" i="4" s="1"/>
  <c r="O312" i="4" s="1"/>
  <c r="P312" i="4" s="1"/>
  <c r="Q312" i="4" s="1"/>
  <c r="R312" i="4" s="1"/>
  <c r="S312" i="4" s="1"/>
  <c r="T312" i="4" s="1"/>
  <c r="U312" i="4" s="1"/>
  <c r="V312" i="4" s="1"/>
  <c r="W312" i="4" s="1"/>
  <c r="X312" i="4" s="1"/>
  <c r="Y312" i="4" s="1"/>
  <c r="Z312" i="4" s="1"/>
  <c r="AA312" i="4" s="1"/>
  <c r="AB312" i="4" s="1"/>
  <c r="AC312" i="4" s="1"/>
  <c r="AD312" i="4" s="1"/>
  <c r="AE312" i="4" s="1"/>
  <c r="AF312" i="4" s="1"/>
  <c r="AG312" i="4" s="1"/>
  <c r="AH312" i="4" s="1"/>
  <c r="B312" i="4"/>
  <c r="H311" i="4"/>
  <c r="I311" i="4" s="1"/>
  <c r="J311" i="4" s="1"/>
  <c r="K311" i="4" s="1"/>
  <c r="L311" i="4" s="1"/>
  <c r="M311" i="4" s="1"/>
  <c r="N311" i="4" s="1"/>
  <c r="O311" i="4" s="1"/>
  <c r="P311" i="4" s="1"/>
  <c r="Q311" i="4" s="1"/>
  <c r="R311" i="4" s="1"/>
  <c r="S311" i="4" s="1"/>
  <c r="T311" i="4" s="1"/>
  <c r="U311" i="4" s="1"/>
  <c r="V311" i="4" s="1"/>
  <c r="W311" i="4" s="1"/>
  <c r="X311" i="4" s="1"/>
  <c r="Y311" i="4" s="1"/>
  <c r="Z311" i="4" s="1"/>
  <c r="AA311" i="4" s="1"/>
  <c r="AB311" i="4" s="1"/>
  <c r="AC311" i="4" s="1"/>
  <c r="AD311" i="4" s="1"/>
  <c r="AE311" i="4" s="1"/>
  <c r="AF311" i="4" s="1"/>
  <c r="AG311" i="4" s="1"/>
  <c r="AH311" i="4" s="1"/>
  <c r="B311" i="4"/>
  <c r="AH310" i="4"/>
  <c r="AG310" i="4"/>
  <c r="AF310" i="4"/>
  <c r="AE310" i="4"/>
  <c r="AD310" i="4"/>
  <c r="AC310" i="4"/>
  <c r="AB310" i="4"/>
  <c r="AA310" i="4"/>
  <c r="Z310" i="4"/>
  <c r="Y310" i="4"/>
  <c r="X310" i="4"/>
  <c r="W310" i="4"/>
  <c r="V310" i="4"/>
  <c r="U310" i="4"/>
  <c r="T310" i="4"/>
  <c r="S310" i="4"/>
  <c r="R310" i="4"/>
  <c r="Q310" i="4"/>
  <c r="P310" i="4"/>
  <c r="O310" i="4"/>
  <c r="N310" i="4"/>
  <c r="M310" i="4"/>
  <c r="L310" i="4"/>
  <c r="K310" i="4"/>
  <c r="J310" i="4"/>
  <c r="I310" i="4"/>
  <c r="H310" i="4"/>
  <c r="G310" i="4"/>
  <c r="B310" i="4"/>
  <c r="AH309" i="4"/>
  <c r="AG309" i="4"/>
  <c r="AF309" i="4"/>
  <c r="AE309" i="4"/>
  <c r="AD309" i="4"/>
  <c r="AC309" i="4"/>
  <c r="AB309" i="4"/>
  <c r="AA309" i="4"/>
  <c r="Z309" i="4"/>
  <c r="Y309" i="4"/>
  <c r="X309" i="4"/>
  <c r="W309" i="4"/>
  <c r="V309" i="4"/>
  <c r="U309" i="4"/>
  <c r="T309" i="4"/>
  <c r="S309" i="4"/>
  <c r="R309" i="4"/>
  <c r="Q309" i="4"/>
  <c r="P309" i="4"/>
  <c r="O309" i="4"/>
  <c r="N309" i="4"/>
  <c r="M309" i="4"/>
  <c r="L309" i="4"/>
  <c r="K309" i="4"/>
  <c r="J309" i="4"/>
  <c r="I309" i="4"/>
  <c r="H309" i="4"/>
  <c r="G309" i="4"/>
  <c r="B309" i="4"/>
  <c r="AH308" i="4"/>
  <c r="AG308" i="4"/>
  <c r="AF308" i="4"/>
  <c r="AE308" i="4"/>
  <c r="AD308" i="4"/>
  <c r="AC308" i="4"/>
  <c r="AB308" i="4"/>
  <c r="AA308" i="4"/>
  <c r="Z308" i="4"/>
  <c r="Y308" i="4"/>
  <c r="X308" i="4"/>
  <c r="W308" i="4"/>
  <c r="V308" i="4"/>
  <c r="U308" i="4"/>
  <c r="T308" i="4"/>
  <c r="S308" i="4"/>
  <c r="R308" i="4"/>
  <c r="Q308" i="4"/>
  <c r="P308" i="4"/>
  <c r="O308" i="4"/>
  <c r="N308" i="4"/>
  <c r="M308" i="4"/>
  <c r="L308" i="4"/>
  <c r="K308" i="4"/>
  <c r="J308" i="4"/>
  <c r="I308" i="4"/>
  <c r="H308" i="4"/>
  <c r="G308" i="4"/>
  <c r="B308" i="4"/>
  <c r="AH307" i="4"/>
  <c r="AG307" i="4"/>
  <c r="AF307" i="4"/>
  <c r="AE307" i="4"/>
  <c r="AD307" i="4"/>
  <c r="AC307" i="4"/>
  <c r="AB307" i="4"/>
  <c r="AA307" i="4"/>
  <c r="Z307" i="4"/>
  <c r="Y307" i="4"/>
  <c r="X307" i="4"/>
  <c r="W307" i="4"/>
  <c r="V307" i="4"/>
  <c r="U307" i="4"/>
  <c r="T307" i="4"/>
  <c r="S307" i="4"/>
  <c r="R307" i="4"/>
  <c r="Q307" i="4"/>
  <c r="P307" i="4"/>
  <c r="O307" i="4"/>
  <c r="N307" i="4"/>
  <c r="M307" i="4"/>
  <c r="L307" i="4"/>
  <c r="K307" i="4"/>
  <c r="J307" i="4"/>
  <c r="I307" i="4"/>
  <c r="H307" i="4"/>
  <c r="G307" i="4"/>
  <c r="B307" i="4"/>
  <c r="AH306" i="4"/>
  <c r="AG306" i="4"/>
  <c r="AF306" i="4"/>
  <c r="AE306" i="4"/>
  <c r="AD306" i="4"/>
  <c r="AC306" i="4"/>
  <c r="AB306" i="4"/>
  <c r="AA306" i="4"/>
  <c r="Z306" i="4"/>
  <c r="Y306" i="4"/>
  <c r="X306" i="4"/>
  <c r="W306" i="4"/>
  <c r="V306" i="4"/>
  <c r="U306" i="4"/>
  <c r="T306" i="4"/>
  <c r="S306" i="4"/>
  <c r="R306" i="4"/>
  <c r="Q306" i="4"/>
  <c r="P306" i="4"/>
  <c r="O306" i="4"/>
  <c r="N306" i="4"/>
  <c r="M306" i="4"/>
  <c r="L306" i="4"/>
  <c r="K306" i="4"/>
  <c r="J306" i="4"/>
  <c r="I306" i="4"/>
  <c r="H306" i="4"/>
  <c r="G306" i="4"/>
  <c r="B306" i="4"/>
  <c r="H304" i="4"/>
  <c r="I304" i="4" s="1"/>
  <c r="J304" i="4" s="1"/>
  <c r="K304" i="4" s="1"/>
  <c r="L304" i="4" s="1"/>
  <c r="M304" i="4" s="1"/>
  <c r="N304" i="4" s="1"/>
  <c r="O304" i="4" s="1"/>
  <c r="P304" i="4" s="1"/>
  <c r="Q304" i="4" s="1"/>
  <c r="R304" i="4" s="1"/>
  <c r="S304" i="4" s="1"/>
  <c r="T304" i="4" s="1"/>
  <c r="U304" i="4" s="1"/>
  <c r="V304" i="4" s="1"/>
  <c r="W304" i="4" s="1"/>
  <c r="X304" i="4" s="1"/>
  <c r="Y304" i="4" s="1"/>
  <c r="Z304" i="4" s="1"/>
  <c r="AA304" i="4" s="1"/>
  <c r="AB304" i="4" s="1"/>
  <c r="AC304" i="4" s="1"/>
  <c r="AD304" i="4" s="1"/>
  <c r="AE304" i="4" s="1"/>
  <c r="AF304" i="4" s="1"/>
  <c r="AG304" i="4" s="1"/>
  <c r="AH304" i="4" s="1"/>
  <c r="B304" i="4"/>
  <c r="H303" i="4"/>
  <c r="I303" i="4" s="1"/>
  <c r="J303" i="4" s="1"/>
  <c r="K303" i="4" s="1"/>
  <c r="L303" i="4" s="1"/>
  <c r="M303" i="4" s="1"/>
  <c r="N303" i="4" s="1"/>
  <c r="O303" i="4" s="1"/>
  <c r="P303" i="4" s="1"/>
  <c r="Q303" i="4" s="1"/>
  <c r="R303" i="4" s="1"/>
  <c r="S303" i="4" s="1"/>
  <c r="T303" i="4" s="1"/>
  <c r="U303" i="4" s="1"/>
  <c r="V303" i="4" s="1"/>
  <c r="W303" i="4" s="1"/>
  <c r="X303" i="4" s="1"/>
  <c r="Y303" i="4" s="1"/>
  <c r="Z303" i="4" s="1"/>
  <c r="AA303" i="4" s="1"/>
  <c r="AB303" i="4" s="1"/>
  <c r="AC303" i="4" s="1"/>
  <c r="AD303" i="4" s="1"/>
  <c r="AE303" i="4" s="1"/>
  <c r="AF303" i="4" s="1"/>
  <c r="AG303" i="4" s="1"/>
  <c r="AH303" i="4" s="1"/>
  <c r="B303" i="4"/>
  <c r="H302" i="4"/>
  <c r="I302" i="4" s="1"/>
  <c r="J302" i="4" s="1"/>
  <c r="K302" i="4" s="1"/>
  <c r="L302" i="4" s="1"/>
  <c r="M302" i="4" s="1"/>
  <c r="N302" i="4" s="1"/>
  <c r="O302" i="4" s="1"/>
  <c r="P302" i="4" s="1"/>
  <c r="Q302" i="4" s="1"/>
  <c r="R302" i="4" s="1"/>
  <c r="S302" i="4" s="1"/>
  <c r="T302" i="4" s="1"/>
  <c r="U302" i="4" s="1"/>
  <c r="V302" i="4" s="1"/>
  <c r="W302" i="4" s="1"/>
  <c r="X302" i="4" s="1"/>
  <c r="Y302" i="4" s="1"/>
  <c r="Z302" i="4" s="1"/>
  <c r="AA302" i="4" s="1"/>
  <c r="AB302" i="4" s="1"/>
  <c r="AC302" i="4" s="1"/>
  <c r="AD302" i="4" s="1"/>
  <c r="AE302" i="4" s="1"/>
  <c r="AF302" i="4" s="1"/>
  <c r="AG302" i="4" s="1"/>
  <c r="AH302" i="4" s="1"/>
  <c r="B302" i="4"/>
  <c r="H301" i="4"/>
  <c r="I301" i="4" s="1"/>
  <c r="J301" i="4" s="1"/>
  <c r="K301" i="4" s="1"/>
  <c r="L301" i="4" s="1"/>
  <c r="M301" i="4" s="1"/>
  <c r="N301" i="4" s="1"/>
  <c r="O301" i="4" s="1"/>
  <c r="P301" i="4" s="1"/>
  <c r="Q301" i="4" s="1"/>
  <c r="R301" i="4" s="1"/>
  <c r="S301" i="4" s="1"/>
  <c r="T301" i="4" s="1"/>
  <c r="U301" i="4" s="1"/>
  <c r="V301" i="4" s="1"/>
  <c r="W301" i="4" s="1"/>
  <c r="X301" i="4" s="1"/>
  <c r="Y301" i="4" s="1"/>
  <c r="Z301" i="4" s="1"/>
  <c r="AA301" i="4" s="1"/>
  <c r="AB301" i="4" s="1"/>
  <c r="AC301" i="4" s="1"/>
  <c r="AD301" i="4" s="1"/>
  <c r="AE301" i="4" s="1"/>
  <c r="AF301" i="4" s="1"/>
  <c r="AG301" i="4" s="1"/>
  <c r="AH301" i="4" s="1"/>
  <c r="B301" i="4"/>
  <c r="I300" i="4"/>
  <c r="J300" i="4" s="1"/>
  <c r="K300" i="4" s="1"/>
  <c r="L300" i="4" s="1"/>
  <c r="M300" i="4" s="1"/>
  <c r="N300" i="4" s="1"/>
  <c r="O300" i="4" s="1"/>
  <c r="P300" i="4" s="1"/>
  <c r="Q300" i="4" s="1"/>
  <c r="R300" i="4" s="1"/>
  <c r="S300" i="4" s="1"/>
  <c r="T300" i="4" s="1"/>
  <c r="U300" i="4" s="1"/>
  <c r="V300" i="4" s="1"/>
  <c r="W300" i="4" s="1"/>
  <c r="X300" i="4" s="1"/>
  <c r="Y300" i="4" s="1"/>
  <c r="Z300" i="4" s="1"/>
  <c r="AA300" i="4" s="1"/>
  <c r="AB300" i="4" s="1"/>
  <c r="AC300" i="4" s="1"/>
  <c r="AD300" i="4" s="1"/>
  <c r="AE300" i="4" s="1"/>
  <c r="AF300" i="4" s="1"/>
  <c r="AG300" i="4" s="1"/>
  <c r="AH300" i="4" s="1"/>
  <c r="H300" i="4"/>
  <c r="B300" i="4"/>
  <c r="H298" i="4"/>
  <c r="I298" i="4" s="1"/>
  <c r="J298" i="4" s="1"/>
  <c r="K298" i="4" s="1"/>
  <c r="L298" i="4" s="1"/>
  <c r="M298" i="4" s="1"/>
  <c r="N298" i="4" s="1"/>
  <c r="O298" i="4" s="1"/>
  <c r="P298" i="4" s="1"/>
  <c r="Q298" i="4" s="1"/>
  <c r="R298" i="4" s="1"/>
  <c r="S298" i="4" s="1"/>
  <c r="T298" i="4" s="1"/>
  <c r="U298" i="4" s="1"/>
  <c r="V298" i="4" s="1"/>
  <c r="W298" i="4" s="1"/>
  <c r="X298" i="4" s="1"/>
  <c r="Y298" i="4" s="1"/>
  <c r="Z298" i="4" s="1"/>
  <c r="AA298" i="4" s="1"/>
  <c r="AB298" i="4" s="1"/>
  <c r="AC298" i="4" s="1"/>
  <c r="AD298" i="4" s="1"/>
  <c r="AE298" i="4" s="1"/>
  <c r="AF298" i="4" s="1"/>
  <c r="AG298" i="4" s="1"/>
  <c r="AH298" i="4" s="1"/>
  <c r="B298" i="4"/>
  <c r="H297" i="4"/>
  <c r="I297" i="4" s="1"/>
  <c r="J297" i="4" s="1"/>
  <c r="K297" i="4" s="1"/>
  <c r="L297" i="4" s="1"/>
  <c r="M297" i="4" s="1"/>
  <c r="N297" i="4" s="1"/>
  <c r="O297" i="4" s="1"/>
  <c r="P297" i="4" s="1"/>
  <c r="Q297" i="4" s="1"/>
  <c r="R297" i="4" s="1"/>
  <c r="S297" i="4" s="1"/>
  <c r="T297" i="4" s="1"/>
  <c r="U297" i="4" s="1"/>
  <c r="V297" i="4" s="1"/>
  <c r="W297" i="4" s="1"/>
  <c r="X297" i="4" s="1"/>
  <c r="Y297" i="4" s="1"/>
  <c r="Z297" i="4" s="1"/>
  <c r="AA297" i="4" s="1"/>
  <c r="AB297" i="4" s="1"/>
  <c r="AC297" i="4" s="1"/>
  <c r="AD297" i="4" s="1"/>
  <c r="AE297" i="4" s="1"/>
  <c r="AF297" i="4" s="1"/>
  <c r="AG297" i="4" s="1"/>
  <c r="AH297" i="4" s="1"/>
  <c r="B297" i="4"/>
  <c r="H296" i="4"/>
  <c r="I296" i="4" s="1"/>
  <c r="J296" i="4" s="1"/>
  <c r="K296" i="4" s="1"/>
  <c r="L296" i="4" s="1"/>
  <c r="M296" i="4" s="1"/>
  <c r="N296" i="4" s="1"/>
  <c r="O296" i="4" s="1"/>
  <c r="P296" i="4" s="1"/>
  <c r="Q296" i="4" s="1"/>
  <c r="R296" i="4" s="1"/>
  <c r="S296" i="4" s="1"/>
  <c r="T296" i="4" s="1"/>
  <c r="U296" i="4" s="1"/>
  <c r="V296" i="4" s="1"/>
  <c r="W296" i="4" s="1"/>
  <c r="X296" i="4" s="1"/>
  <c r="Y296" i="4" s="1"/>
  <c r="Z296" i="4" s="1"/>
  <c r="AA296" i="4" s="1"/>
  <c r="AB296" i="4" s="1"/>
  <c r="AC296" i="4" s="1"/>
  <c r="AD296" i="4" s="1"/>
  <c r="AE296" i="4" s="1"/>
  <c r="AF296" i="4" s="1"/>
  <c r="AG296" i="4" s="1"/>
  <c r="AH296" i="4" s="1"/>
  <c r="B296" i="4"/>
  <c r="B295" i="4"/>
  <c r="H293" i="4"/>
  <c r="I293" i="4" s="1"/>
  <c r="J293" i="4" s="1"/>
  <c r="K293" i="4" s="1"/>
  <c r="L293" i="4" s="1"/>
  <c r="M293" i="4" s="1"/>
  <c r="N293" i="4" s="1"/>
  <c r="O293" i="4" s="1"/>
  <c r="P293" i="4" s="1"/>
  <c r="Q293" i="4" s="1"/>
  <c r="R293" i="4" s="1"/>
  <c r="S293" i="4" s="1"/>
  <c r="T293" i="4" s="1"/>
  <c r="U293" i="4" s="1"/>
  <c r="V293" i="4" s="1"/>
  <c r="W293" i="4" s="1"/>
  <c r="X293" i="4" s="1"/>
  <c r="Y293" i="4" s="1"/>
  <c r="Z293" i="4" s="1"/>
  <c r="AA293" i="4" s="1"/>
  <c r="AB293" i="4" s="1"/>
  <c r="AC293" i="4" s="1"/>
  <c r="AD293" i="4" s="1"/>
  <c r="AE293" i="4" s="1"/>
  <c r="AF293" i="4" s="1"/>
  <c r="AG293" i="4" s="1"/>
  <c r="AH293" i="4" s="1"/>
  <c r="B293" i="4"/>
  <c r="H292" i="4"/>
  <c r="I292" i="4" s="1"/>
  <c r="J292" i="4" s="1"/>
  <c r="K292" i="4" s="1"/>
  <c r="L292" i="4" s="1"/>
  <c r="M292" i="4" s="1"/>
  <c r="N292" i="4" s="1"/>
  <c r="O292" i="4" s="1"/>
  <c r="P292" i="4" s="1"/>
  <c r="Q292" i="4" s="1"/>
  <c r="R292" i="4" s="1"/>
  <c r="S292" i="4" s="1"/>
  <c r="T292" i="4" s="1"/>
  <c r="U292" i="4" s="1"/>
  <c r="V292" i="4" s="1"/>
  <c r="W292" i="4" s="1"/>
  <c r="X292" i="4" s="1"/>
  <c r="Y292" i="4" s="1"/>
  <c r="Z292" i="4" s="1"/>
  <c r="AA292" i="4" s="1"/>
  <c r="AB292" i="4" s="1"/>
  <c r="AC292" i="4" s="1"/>
  <c r="AD292" i="4" s="1"/>
  <c r="AE292" i="4" s="1"/>
  <c r="AF292" i="4" s="1"/>
  <c r="AG292" i="4" s="1"/>
  <c r="AH292" i="4" s="1"/>
  <c r="B292" i="4"/>
  <c r="H291" i="4"/>
  <c r="I291" i="4" s="1"/>
  <c r="J291" i="4" s="1"/>
  <c r="K291" i="4" s="1"/>
  <c r="L291" i="4" s="1"/>
  <c r="M291" i="4" s="1"/>
  <c r="N291" i="4" s="1"/>
  <c r="O291" i="4" s="1"/>
  <c r="P291" i="4" s="1"/>
  <c r="Q291" i="4" s="1"/>
  <c r="R291" i="4" s="1"/>
  <c r="S291" i="4" s="1"/>
  <c r="T291" i="4" s="1"/>
  <c r="U291" i="4" s="1"/>
  <c r="V291" i="4" s="1"/>
  <c r="W291" i="4" s="1"/>
  <c r="X291" i="4" s="1"/>
  <c r="Y291" i="4" s="1"/>
  <c r="Z291" i="4" s="1"/>
  <c r="AA291" i="4" s="1"/>
  <c r="AB291" i="4" s="1"/>
  <c r="AC291" i="4" s="1"/>
  <c r="AD291" i="4" s="1"/>
  <c r="AE291" i="4" s="1"/>
  <c r="AF291" i="4" s="1"/>
  <c r="AG291" i="4" s="1"/>
  <c r="AH291" i="4" s="1"/>
  <c r="B291" i="4"/>
  <c r="B290" i="4"/>
  <c r="B289" i="4"/>
  <c r="B288" i="4"/>
  <c r="B287" i="4"/>
  <c r="B286" i="4"/>
  <c r="H284" i="4"/>
  <c r="I284" i="4" s="1"/>
  <c r="J284" i="4" s="1"/>
  <c r="K284" i="4" s="1"/>
  <c r="L284" i="4" s="1"/>
  <c r="M284" i="4" s="1"/>
  <c r="N284" i="4" s="1"/>
  <c r="O284" i="4" s="1"/>
  <c r="P284" i="4" s="1"/>
  <c r="Q284" i="4" s="1"/>
  <c r="R284" i="4" s="1"/>
  <c r="S284" i="4" s="1"/>
  <c r="T284" i="4" s="1"/>
  <c r="U284" i="4" s="1"/>
  <c r="V284" i="4" s="1"/>
  <c r="W284" i="4" s="1"/>
  <c r="X284" i="4" s="1"/>
  <c r="Y284" i="4" s="1"/>
  <c r="Z284" i="4" s="1"/>
  <c r="AA284" i="4" s="1"/>
  <c r="AB284" i="4" s="1"/>
  <c r="AC284" i="4" s="1"/>
  <c r="AD284" i="4" s="1"/>
  <c r="AE284" i="4" s="1"/>
  <c r="AF284" i="4" s="1"/>
  <c r="AG284" i="4" s="1"/>
  <c r="AH284" i="4" s="1"/>
  <c r="B284" i="4"/>
  <c r="H283" i="4"/>
  <c r="I283" i="4" s="1"/>
  <c r="J283" i="4" s="1"/>
  <c r="K283" i="4" s="1"/>
  <c r="L283" i="4" s="1"/>
  <c r="M283" i="4" s="1"/>
  <c r="N283" i="4" s="1"/>
  <c r="O283" i="4" s="1"/>
  <c r="P283" i="4" s="1"/>
  <c r="Q283" i="4" s="1"/>
  <c r="R283" i="4" s="1"/>
  <c r="S283" i="4" s="1"/>
  <c r="T283" i="4" s="1"/>
  <c r="U283" i="4" s="1"/>
  <c r="V283" i="4" s="1"/>
  <c r="W283" i="4" s="1"/>
  <c r="X283" i="4" s="1"/>
  <c r="Y283" i="4" s="1"/>
  <c r="Z283" i="4" s="1"/>
  <c r="AA283" i="4" s="1"/>
  <c r="AB283" i="4" s="1"/>
  <c r="AC283" i="4" s="1"/>
  <c r="AD283" i="4" s="1"/>
  <c r="AE283" i="4" s="1"/>
  <c r="AF283" i="4" s="1"/>
  <c r="AG283" i="4" s="1"/>
  <c r="AH283" i="4" s="1"/>
  <c r="B283" i="4"/>
  <c r="H282" i="4"/>
  <c r="I282" i="4" s="1"/>
  <c r="J282" i="4" s="1"/>
  <c r="K282" i="4" s="1"/>
  <c r="L282" i="4" s="1"/>
  <c r="M282" i="4" s="1"/>
  <c r="N282" i="4" s="1"/>
  <c r="O282" i="4" s="1"/>
  <c r="P282" i="4" s="1"/>
  <c r="Q282" i="4" s="1"/>
  <c r="R282" i="4" s="1"/>
  <c r="S282" i="4" s="1"/>
  <c r="T282" i="4" s="1"/>
  <c r="U282" i="4" s="1"/>
  <c r="V282" i="4" s="1"/>
  <c r="W282" i="4" s="1"/>
  <c r="X282" i="4" s="1"/>
  <c r="Y282" i="4" s="1"/>
  <c r="Z282" i="4" s="1"/>
  <c r="AA282" i="4" s="1"/>
  <c r="AB282" i="4" s="1"/>
  <c r="AC282" i="4" s="1"/>
  <c r="AD282" i="4" s="1"/>
  <c r="AE282" i="4" s="1"/>
  <c r="AF282" i="4" s="1"/>
  <c r="AG282" i="4" s="1"/>
  <c r="AH282" i="4" s="1"/>
  <c r="B282" i="4"/>
  <c r="B281" i="4"/>
  <c r="B280" i="4"/>
  <c r="B279" i="4"/>
  <c r="B278" i="4"/>
  <c r="B277" i="4"/>
  <c r="H275" i="4"/>
  <c r="I275" i="4" s="1"/>
  <c r="J275" i="4" s="1"/>
  <c r="K275" i="4" s="1"/>
  <c r="L275" i="4" s="1"/>
  <c r="M275" i="4" s="1"/>
  <c r="N275" i="4" s="1"/>
  <c r="O275" i="4" s="1"/>
  <c r="P275" i="4" s="1"/>
  <c r="Q275" i="4" s="1"/>
  <c r="R275" i="4" s="1"/>
  <c r="S275" i="4" s="1"/>
  <c r="T275" i="4" s="1"/>
  <c r="U275" i="4" s="1"/>
  <c r="V275" i="4" s="1"/>
  <c r="W275" i="4" s="1"/>
  <c r="X275" i="4" s="1"/>
  <c r="Y275" i="4" s="1"/>
  <c r="Z275" i="4" s="1"/>
  <c r="AA275" i="4" s="1"/>
  <c r="AB275" i="4" s="1"/>
  <c r="AC275" i="4" s="1"/>
  <c r="AD275" i="4" s="1"/>
  <c r="AE275" i="4" s="1"/>
  <c r="AF275" i="4" s="1"/>
  <c r="AG275" i="4" s="1"/>
  <c r="AH275" i="4" s="1"/>
  <c r="B275" i="4"/>
  <c r="H274" i="4"/>
  <c r="I274" i="4" s="1"/>
  <c r="J274" i="4" s="1"/>
  <c r="K274" i="4" s="1"/>
  <c r="L274" i="4" s="1"/>
  <c r="M274" i="4" s="1"/>
  <c r="N274" i="4" s="1"/>
  <c r="O274" i="4" s="1"/>
  <c r="P274" i="4" s="1"/>
  <c r="Q274" i="4" s="1"/>
  <c r="R274" i="4" s="1"/>
  <c r="S274" i="4" s="1"/>
  <c r="T274" i="4" s="1"/>
  <c r="U274" i="4" s="1"/>
  <c r="V274" i="4" s="1"/>
  <c r="W274" i="4" s="1"/>
  <c r="X274" i="4" s="1"/>
  <c r="Y274" i="4" s="1"/>
  <c r="Z274" i="4" s="1"/>
  <c r="AA274" i="4" s="1"/>
  <c r="AB274" i="4" s="1"/>
  <c r="AC274" i="4" s="1"/>
  <c r="AD274" i="4" s="1"/>
  <c r="AE274" i="4" s="1"/>
  <c r="AF274" i="4" s="1"/>
  <c r="AG274" i="4" s="1"/>
  <c r="AH274" i="4" s="1"/>
  <c r="B274" i="4"/>
  <c r="H273" i="4"/>
  <c r="I273" i="4" s="1"/>
  <c r="J273" i="4" s="1"/>
  <c r="K273" i="4" s="1"/>
  <c r="L273" i="4" s="1"/>
  <c r="M273" i="4" s="1"/>
  <c r="N273" i="4" s="1"/>
  <c r="O273" i="4" s="1"/>
  <c r="P273" i="4" s="1"/>
  <c r="Q273" i="4" s="1"/>
  <c r="R273" i="4" s="1"/>
  <c r="S273" i="4" s="1"/>
  <c r="T273" i="4" s="1"/>
  <c r="U273" i="4" s="1"/>
  <c r="V273" i="4" s="1"/>
  <c r="W273" i="4" s="1"/>
  <c r="X273" i="4" s="1"/>
  <c r="Y273" i="4" s="1"/>
  <c r="Z273" i="4" s="1"/>
  <c r="AA273" i="4" s="1"/>
  <c r="AB273" i="4" s="1"/>
  <c r="AC273" i="4" s="1"/>
  <c r="AD273" i="4" s="1"/>
  <c r="AE273" i="4" s="1"/>
  <c r="AF273" i="4" s="1"/>
  <c r="AG273" i="4" s="1"/>
  <c r="AH273" i="4" s="1"/>
  <c r="B273" i="4"/>
  <c r="B272" i="4"/>
  <c r="B271" i="4"/>
  <c r="B270" i="4"/>
  <c r="B269" i="4"/>
  <c r="B268" i="4"/>
  <c r="B266" i="4"/>
  <c r="B265" i="4"/>
  <c r="B264" i="4"/>
  <c r="B263" i="4"/>
  <c r="B262" i="4"/>
  <c r="H261" i="4"/>
  <c r="I261" i="4" s="1"/>
  <c r="J261" i="4" s="1"/>
  <c r="K261" i="4" s="1"/>
  <c r="L261" i="4" s="1"/>
  <c r="M261" i="4" s="1"/>
  <c r="N261" i="4" s="1"/>
  <c r="O261" i="4" s="1"/>
  <c r="P261" i="4" s="1"/>
  <c r="Q261" i="4" s="1"/>
  <c r="R261" i="4" s="1"/>
  <c r="S261" i="4" s="1"/>
  <c r="T261" i="4" s="1"/>
  <c r="U261" i="4" s="1"/>
  <c r="V261" i="4" s="1"/>
  <c r="W261" i="4" s="1"/>
  <c r="X261" i="4" s="1"/>
  <c r="Y261" i="4" s="1"/>
  <c r="Z261" i="4" s="1"/>
  <c r="AA261" i="4" s="1"/>
  <c r="AB261" i="4" s="1"/>
  <c r="AC261" i="4" s="1"/>
  <c r="AD261" i="4" s="1"/>
  <c r="AE261" i="4" s="1"/>
  <c r="AF261" i="4" s="1"/>
  <c r="AG261" i="4" s="1"/>
  <c r="AH261" i="4" s="1"/>
  <c r="H259" i="4"/>
  <c r="I259" i="4" s="1"/>
  <c r="J259" i="4" s="1"/>
  <c r="K259" i="4" s="1"/>
  <c r="L259" i="4" s="1"/>
  <c r="M259" i="4" s="1"/>
  <c r="N259" i="4" s="1"/>
  <c r="O259" i="4" s="1"/>
  <c r="P259" i="4" s="1"/>
  <c r="Q259" i="4" s="1"/>
  <c r="R259" i="4" s="1"/>
  <c r="S259" i="4" s="1"/>
  <c r="T259" i="4" s="1"/>
  <c r="U259" i="4" s="1"/>
  <c r="V259" i="4" s="1"/>
  <c r="W259" i="4" s="1"/>
  <c r="X259" i="4" s="1"/>
  <c r="Y259" i="4" s="1"/>
  <c r="Z259" i="4" s="1"/>
  <c r="AA259" i="4" s="1"/>
  <c r="AB259" i="4" s="1"/>
  <c r="AC259" i="4" s="1"/>
  <c r="AD259" i="4" s="1"/>
  <c r="AE259" i="4" s="1"/>
  <c r="AF259" i="4" s="1"/>
  <c r="AG259" i="4" s="1"/>
  <c r="AH259" i="4" s="1"/>
  <c r="H258" i="4"/>
  <c r="I258" i="4" s="1"/>
  <c r="J258" i="4" s="1"/>
  <c r="K258" i="4" s="1"/>
  <c r="L258" i="4" s="1"/>
  <c r="M258" i="4" s="1"/>
  <c r="N258" i="4" s="1"/>
  <c r="O258" i="4" s="1"/>
  <c r="P258" i="4" s="1"/>
  <c r="Q258" i="4" s="1"/>
  <c r="R258" i="4" s="1"/>
  <c r="S258" i="4" s="1"/>
  <c r="T258" i="4" s="1"/>
  <c r="U258" i="4" s="1"/>
  <c r="V258" i="4" s="1"/>
  <c r="W258" i="4" s="1"/>
  <c r="X258" i="4" s="1"/>
  <c r="Y258" i="4" s="1"/>
  <c r="Z258" i="4" s="1"/>
  <c r="AA258" i="4" s="1"/>
  <c r="AB258" i="4" s="1"/>
  <c r="AC258" i="4" s="1"/>
  <c r="AD258" i="4" s="1"/>
  <c r="AE258" i="4" s="1"/>
  <c r="AF258" i="4" s="1"/>
  <c r="AG258" i="4" s="1"/>
  <c r="AH258" i="4" s="1"/>
  <c r="H257" i="4"/>
  <c r="I257" i="4" s="1"/>
  <c r="J257" i="4" s="1"/>
  <c r="K257" i="4" s="1"/>
  <c r="L257" i="4" s="1"/>
  <c r="M257" i="4" s="1"/>
  <c r="N257" i="4" s="1"/>
  <c r="O257" i="4" s="1"/>
  <c r="P257" i="4" s="1"/>
  <c r="Q257" i="4" s="1"/>
  <c r="R257" i="4" s="1"/>
  <c r="S257" i="4" s="1"/>
  <c r="T257" i="4" s="1"/>
  <c r="U257" i="4" s="1"/>
  <c r="V257" i="4" s="1"/>
  <c r="W257" i="4" s="1"/>
  <c r="X257" i="4" s="1"/>
  <c r="Y257" i="4" s="1"/>
  <c r="Z257" i="4" s="1"/>
  <c r="AA257" i="4" s="1"/>
  <c r="AB257" i="4" s="1"/>
  <c r="AC257" i="4" s="1"/>
  <c r="AD257" i="4" s="1"/>
  <c r="AE257" i="4" s="1"/>
  <c r="AF257" i="4" s="1"/>
  <c r="AG257" i="4" s="1"/>
  <c r="AH257" i="4" s="1"/>
  <c r="H256" i="4"/>
  <c r="I256" i="4" s="1"/>
  <c r="J256" i="4" s="1"/>
  <c r="K256" i="4" s="1"/>
  <c r="L256" i="4" s="1"/>
  <c r="M256" i="4" s="1"/>
  <c r="N256" i="4" s="1"/>
  <c r="O256" i="4" s="1"/>
  <c r="P256" i="4" s="1"/>
  <c r="Q256" i="4" s="1"/>
  <c r="R256" i="4" s="1"/>
  <c r="S256" i="4" s="1"/>
  <c r="T256" i="4" s="1"/>
  <c r="U256" i="4" s="1"/>
  <c r="V256" i="4" s="1"/>
  <c r="W256" i="4" s="1"/>
  <c r="X256" i="4" s="1"/>
  <c r="Y256" i="4" s="1"/>
  <c r="Z256" i="4" s="1"/>
  <c r="AA256" i="4" s="1"/>
  <c r="AB256" i="4" s="1"/>
  <c r="AC256" i="4" s="1"/>
  <c r="AD256" i="4" s="1"/>
  <c r="AE256" i="4" s="1"/>
  <c r="AF256" i="4" s="1"/>
  <c r="AG256" i="4" s="1"/>
  <c r="AH256" i="4" s="1"/>
  <c r="C256" i="4"/>
  <c r="B256" i="4" s="1"/>
  <c r="H255" i="4"/>
  <c r="I255" i="4" s="1"/>
  <c r="J255" i="4" s="1"/>
  <c r="K255" i="4" s="1"/>
  <c r="L255" i="4" s="1"/>
  <c r="M255" i="4" s="1"/>
  <c r="N255" i="4" s="1"/>
  <c r="O255" i="4" s="1"/>
  <c r="P255" i="4" s="1"/>
  <c r="Q255" i="4" s="1"/>
  <c r="R255" i="4" s="1"/>
  <c r="S255" i="4" s="1"/>
  <c r="T255" i="4" s="1"/>
  <c r="U255" i="4" s="1"/>
  <c r="V255" i="4" s="1"/>
  <c r="W255" i="4" s="1"/>
  <c r="X255" i="4" s="1"/>
  <c r="Y255" i="4" s="1"/>
  <c r="Z255" i="4" s="1"/>
  <c r="AA255" i="4" s="1"/>
  <c r="AB255" i="4" s="1"/>
  <c r="AC255" i="4" s="1"/>
  <c r="AD255" i="4" s="1"/>
  <c r="AE255" i="4" s="1"/>
  <c r="AF255" i="4" s="1"/>
  <c r="AG255" i="4" s="1"/>
  <c r="AH255" i="4" s="1"/>
  <c r="C255" i="4"/>
  <c r="C258" i="4" s="1"/>
  <c r="B258" i="4" s="1"/>
  <c r="H254" i="4"/>
  <c r="I254" i="4" s="1"/>
  <c r="J254" i="4" s="1"/>
  <c r="K254" i="4" s="1"/>
  <c r="L254" i="4" s="1"/>
  <c r="M254" i="4" s="1"/>
  <c r="N254" i="4" s="1"/>
  <c r="O254" i="4" s="1"/>
  <c r="P254" i="4" s="1"/>
  <c r="Q254" i="4" s="1"/>
  <c r="R254" i="4" s="1"/>
  <c r="S254" i="4" s="1"/>
  <c r="T254" i="4" s="1"/>
  <c r="U254" i="4" s="1"/>
  <c r="V254" i="4" s="1"/>
  <c r="W254" i="4" s="1"/>
  <c r="X254" i="4" s="1"/>
  <c r="Y254" i="4" s="1"/>
  <c r="Z254" i="4" s="1"/>
  <c r="AA254" i="4" s="1"/>
  <c r="AB254" i="4" s="1"/>
  <c r="AC254" i="4" s="1"/>
  <c r="AD254" i="4" s="1"/>
  <c r="AE254" i="4" s="1"/>
  <c r="AF254" i="4" s="1"/>
  <c r="AG254" i="4" s="1"/>
  <c r="AH254" i="4" s="1"/>
  <c r="C254" i="4"/>
  <c r="B254" i="4" s="1"/>
  <c r="C253" i="4"/>
  <c r="B253" i="4" s="1"/>
  <c r="H250" i="4"/>
  <c r="I250" i="4" s="1"/>
  <c r="J250" i="4" s="1"/>
  <c r="K250" i="4" s="1"/>
  <c r="L250" i="4" s="1"/>
  <c r="M250" i="4" s="1"/>
  <c r="N250" i="4" s="1"/>
  <c r="O250" i="4" s="1"/>
  <c r="P250" i="4" s="1"/>
  <c r="Q250" i="4" s="1"/>
  <c r="R250" i="4" s="1"/>
  <c r="S250" i="4" s="1"/>
  <c r="T250" i="4" s="1"/>
  <c r="U250" i="4" s="1"/>
  <c r="V250" i="4" s="1"/>
  <c r="W250" i="4" s="1"/>
  <c r="X250" i="4" s="1"/>
  <c r="Y250" i="4" s="1"/>
  <c r="Z250" i="4" s="1"/>
  <c r="AA250" i="4" s="1"/>
  <c r="AB250" i="4" s="1"/>
  <c r="AC250" i="4" s="1"/>
  <c r="AD250" i="4" s="1"/>
  <c r="AE250" i="4" s="1"/>
  <c r="AF250" i="4" s="1"/>
  <c r="AG250" i="4" s="1"/>
  <c r="AH250" i="4" s="1"/>
  <c r="O249" i="4"/>
  <c r="P249" i="4" s="1"/>
  <c r="Q249" i="4" s="1"/>
  <c r="R249" i="4" s="1"/>
  <c r="S249" i="4" s="1"/>
  <c r="T249" i="4" s="1"/>
  <c r="U249" i="4" s="1"/>
  <c r="V249" i="4" s="1"/>
  <c r="W249" i="4" s="1"/>
  <c r="X249" i="4" s="1"/>
  <c r="Y249" i="4" s="1"/>
  <c r="Z249" i="4" s="1"/>
  <c r="AA249" i="4" s="1"/>
  <c r="AB249" i="4" s="1"/>
  <c r="AC249" i="4" s="1"/>
  <c r="AD249" i="4" s="1"/>
  <c r="AE249" i="4" s="1"/>
  <c r="AF249" i="4" s="1"/>
  <c r="AG249" i="4" s="1"/>
  <c r="AH249" i="4" s="1"/>
  <c r="H248" i="4"/>
  <c r="I248" i="4" s="1"/>
  <c r="J248" i="4" s="1"/>
  <c r="K248" i="4" s="1"/>
  <c r="L248" i="4" s="1"/>
  <c r="M248" i="4" s="1"/>
  <c r="N248" i="4" s="1"/>
  <c r="O248" i="4" s="1"/>
  <c r="P248" i="4" s="1"/>
  <c r="Q248" i="4" s="1"/>
  <c r="R248" i="4" s="1"/>
  <c r="S248" i="4" s="1"/>
  <c r="T248" i="4" s="1"/>
  <c r="U248" i="4" s="1"/>
  <c r="V248" i="4" s="1"/>
  <c r="W248" i="4" s="1"/>
  <c r="X248" i="4" s="1"/>
  <c r="Y248" i="4" s="1"/>
  <c r="Z248" i="4" s="1"/>
  <c r="AA248" i="4" s="1"/>
  <c r="AB248" i="4" s="1"/>
  <c r="AC248" i="4" s="1"/>
  <c r="AD248" i="4" s="1"/>
  <c r="AE248" i="4" s="1"/>
  <c r="AF248" i="4" s="1"/>
  <c r="AG248" i="4" s="1"/>
  <c r="AH248" i="4" s="1"/>
  <c r="H247" i="4"/>
  <c r="I247" i="4" s="1"/>
  <c r="J247" i="4" s="1"/>
  <c r="K247" i="4" s="1"/>
  <c r="L247" i="4" s="1"/>
  <c r="M247" i="4" s="1"/>
  <c r="N247" i="4" s="1"/>
  <c r="O247" i="4" s="1"/>
  <c r="P247" i="4" s="1"/>
  <c r="Q247" i="4" s="1"/>
  <c r="R247" i="4" s="1"/>
  <c r="S247" i="4" s="1"/>
  <c r="T247" i="4" s="1"/>
  <c r="U247" i="4" s="1"/>
  <c r="V247" i="4" s="1"/>
  <c r="W247" i="4" s="1"/>
  <c r="X247" i="4" s="1"/>
  <c r="Y247" i="4" s="1"/>
  <c r="Z247" i="4" s="1"/>
  <c r="AA247" i="4" s="1"/>
  <c r="AB247" i="4" s="1"/>
  <c r="AC247" i="4" s="1"/>
  <c r="AD247" i="4" s="1"/>
  <c r="AE247" i="4" s="1"/>
  <c r="AF247" i="4" s="1"/>
  <c r="AG247" i="4" s="1"/>
  <c r="AH247" i="4" s="1"/>
  <c r="H246" i="4"/>
  <c r="I246" i="4" s="1"/>
  <c r="J246" i="4" s="1"/>
  <c r="K246" i="4" s="1"/>
  <c r="L246" i="4" s="1"/>
  <c r="M246" i="4" s="1"/>
  <c r="N246" i="4" s="1"/>
  <c r="O246" i="4" s="1"/>
  <c r="P246" i="4" s="1"/>
  <c r="Q246" i="4" s="1"/>
  <c r="R246" i="4" s="1"/>
  <c r="S246" i="4" s="1"/>
  <c r="T246" i="4" s="1"/>
  <c r="U246" i="4" s="1"/>
  <c r="V246" i="4" s="1"/>
  <c r="W246" i="4" s="1"/>
  <c r="X246" i="4" s="1"/>
  <c r="Y246" i="4" s="1"/>
  <c r="Z246" i="4" s="1"/>
  <c r="AA246" i="4" s="1"/>
  <c r="AB246" i="4" s="1"/>
  <c r="AC246" i="4" s="1"/>
  <c r="AD246" i="4" s="1"/>
  <c r="AE246" i="4" s="1"/>
  <c r="AF246" i="4" s="1"/>
  <c r="AG246" i="4" s="1"/>
  <c r="AH246" i="4" s="1"/>
  <c r="H245" i="4"/>
  <c r="I245" i="4" s="1"/>
  <c r="J245" i="4" s="1"/>
  <c r="K245" i="4" s="1"/>
  <c r="L245" i="4" s="1"/>
  <c r="M245" i="4" s="1"/>
  <c r="N245" i="4" s="1"/>
  <c r="O245" i="4" s="1"/>
  <c r="P245" i="4" s="1"/>
  <c r="Q245" i="4" s="1"/>
  <c r="R245" i="4" s="1"/>
  <c r="S245" i="4" s="1"/>
  <c r="T245" i="4" s="1"/>
  <c r="U245" i="4" s="1"/>
  <c r="V245" i="4" s="1"/>
  <c r="W245" i="4" s="1"/>
  <c r="X245" i="4" s="1"/>
  <c r="Y245" i="4" s="1"/>
  <c r="Z245" i="4" s="1"/>
  <c r="AA245" i="4" s="1"/>
  <c r="AB245" i="4" s="1"/>
  <c r="AC245" i="4" s="1"/>
  <c r="AD245" i="4" s="1"/>
  <c r="AE245" i="4" s="1"/>
  <c r="AF245" i="4" s="1"/>
  <c r="AG245" i="4" s="1"/>
  <c r="AH245" i="4" s="1"/>
  <c r="C244" i="4"/>
  <c r="B244" i="4" s="1"/>
  <c r="C243" i="4"/>
  <c r="B243" i="4" s="1"/>
  <c r="C242" i="4"/>
  <c r="C245" i="4" s="1"/>
  <c r="B245" i="4" s="1"/>
  <c r="C241" i="4"/>
  <c r="B241" i="4" s="1"/>
  <c r="H240" i="4"/>
  <c r="I240" i="4" s="1"/>
  <c r="J240" i="4" s="1"/>
  <c r="K240" i="4" s="1"/>
  <c r="L240" i="4" s="1"/>
  <c r="M240" i="4" s="1"/>
  <c r="N240" i="4" s="1"/>
  <c r="O240" i="4" s="1"/>
  <c r="P240" i="4" s="1"/>
  <c r="Q240" i="4" s="1"/>
  <c r="R240" i="4" s="1"/>
  <c r="S240" i="4" s="1"/>
  <c r="T240" i="4" s="1"/>
  <c r="U240" i="4" s="1"/>
  <c r="V240" i="4" s="1"/>
  <c r="W240" i="4" s="1"/>
  <c r="X240" i="4" s="1"/>
  <c r="Y240" i="4" s="1"/>
  <c r="Z240" i="4" s="1"/>
  <c r="AA240" i="4" s="1"/>
  <c r="AB240" i="4" s="1"/>
  <c r="AC240" i="4" s="1"/>
  <c r="AD240" i="4" s="1"/>
  <c r="AE240" i="4" s="1"/>
  <c r="AF240" i="4" s="1"/>
  <c r="AG240" i="4" s="1"/>
  <c r="AH240" i="4" s="1"/>
  <c r="C240" i="4"/>
  <c r="B240" i="4" s="1"/>
  <c r="O237" i="4"/>
  <c r="P237" i="4" s="1"/>
  <c r="Q237" i="4" s="1"/>
  <c r="R237" i="4" s="1"/>
  <c r="S237" i="4" s="1"/>
  <c r="T237" i="4" s="1"/>
  <c r="U237" i="4" s="1"/>
  <c r="V237" i="4" s="1"/>
  <c r="W237" i="4" s="1"/>
  <c r="X237" i="4" s="1"/>
  <c r="Y237" i="4" s="1"/>
  <c r="Z237" i="4" s="1"/>
  <c r="AA237" i="4" s="1"/>
  <c r="AB237" i="4" s="1"/>
  <c r="AC237" i="4" s="1"/>
  <c r="AD237" i="4" s="1"/>
  <c r="AE237" i="4" s="1"/>
  <c r="AF237" i="4" s="1"/>
  <c r="AG237" i="4" s="1"/>
  <c r="AH237" i="4" s="1"/>
  <c r="O236" i="4"/>
  <c r="P236" i="4" s="1"/>
  <c r="Q236" i="4" s="1"/>
  <c r="R236" i="4" s="1"/>
  <c r="S236" i="4" s="1"/>
  <c r="T236" i="4" s="1"/>
  <c r="U236" i="4" s="1"/>
  <c r="V236" i="4" s="1"/>
  <c r="W236" i="4" s="1"/>
  <c r="X236" i="4" s="1"/>
  <c r="Y236" i="4" s="1"/>
  <c r="Z236" i="4" s="1"/>
  <c r="AA236" i="4" s="1"/>
  <c r="AB236" i="4" s="1"/>
  <c r="AC236" i="4" s="1"/>
  <c r="AD236" i="4" s="1"/>
  <c r="AE236" i="4" s="1"/>
  <c r="AF236" i="4" s="1"/>
  <c r="AG236" i="4" s="1"/>
  <c r="AH236" i="4" s="1"/>
  <c r="O235" i="4"/>
  <c r="P235" i="4" s="1"/>
  <c r="Q235" i="4" s="1"/>
  <c r="O234" i="4"/>
  <c r="P234" i="4" s="1"/>
  <c r="Q234" i="4" s="1"/>
  <c r="R234" i="4" s="1"/>
  <c r="S234" i="4" s="1"/>
  <c r="T234" i="4" s="1"/>
  <c r="U234" i="4" s="1"/>
  <c r="V234" i="4" s="1"/>
  <c r="W234" i="4" s="1"/>
  <c r="X234" i="4" s="1"/>
  <c r="Y234" i="4" s="1"/>
  <c r="Z234" i="4" s="1"/>
  <c r="AA234" i="4" s="1"/>
  <c r="AB234" i="4" s="1"/>
  <c r="AC234" i="4" s="1"/>
  <c r="AD234" i="4" s="1"/>
  <c r="AE234" i="4" s="1"/>
  <c r="AF234" i="4" s="1"/>
  <c r="AG234" i="4" s="1"/>
  <c r="AH234" i="4" s="1"/>
  <c r="O233" i="4"/>
  <c r="P233" i="4" s="1"/>
  <c r="Q233" i="4" s="1"/>
  <c r="R233" i="4" s="1"/>
  <c r="S233" i="4" s="1"/>
  <c r="T233" i="4" s="1"/>
  <c r="U233" i="4" s="1"/>
  <c r="V233" i="4" s="1"/>
  <c r="W233" i="4" s="1"/>
  <c r="X233" i="4" s="1"/>
  <c r="Y233" i="4" s="1"/>
  <c r="Z233" i="4" s="1"/>
  <c r="AA233" i="4" s="1"/>
  <c r="AB233" i="4" s="1"/>
  <c r="AC233" i="4" s="1"/>
  <c r="AD233" i="4" s="1"/>
  <c r="AE233" i="4" s="1"/>
  <c r="AF233" i="4" s="1"/>
  <c r="AG233" i="4" s="1"/>
  <c r="AH233" i="4" s="1"/>
  <c r="O232" i="4"/>
  <c r="P232" i="4" s="1"/>
  <c r="C230" i="4"/>
  <c r="C232" i="4" s="1"/>
  <c r="B232" i="4" s="1"/>
  <c r="C229" i="4"/>
  <c r="B229" i="4" s="1"/>
  <c r="C228" i="4"/>
  <c r="B228" i="4" s="1"/>
  <c r="C227" i="4"/>
  <c r="B227" i="4" s="1"/>
  <c r="O226" i="4"/>
  <c r="P226" i="4" s="1"/>
  <c r="Q226" i="4" s="1"/>
  <c r="R226" i="4" s="1"/>
  <c r="S226" i="4" s="1"/>
  <c r="T226" i="4" s="1"/>
  <c r="U226" i="4" s="1"/>
  <c r="V226" i="4" s="1"/>
  <c r="W226" i="4" s="1"/>
  <c r="X226" i="4" s="1"/>
  <c r="Y226" i="4" s="1"/>
  <c r="Z226" i="4" s="1"/>
  <c r="AA226" i="4" s="1"/>
  <c r="AB226" i="4" s="1"/>
  <c r="AC226" i="4" s="1"/>
  <c r="AD226" i="4" s="1"/>
  <c r="AE226" i="4" s="1"/>
  <c r="AF226" i="4" s="1"/>
  <c r="AG226" i="4" s="1"/>
  <c r="AH226" i="4" s="1"/>
  <c r="C226" i="4"/>
  <c r="C231" i="4" s="1"/>
  <c r="B231" i="4" s="1"/>
  <c r="O223" i="4"/>
  <c r="P223" i="4" s="1"/>
  <c r="Q223" i="4" s="1"/>
  <c r="R223" i="4" s="1"/>
  <c r="S223" i="4" s="1"/>
  <c r="T223" i="4" s="1"/>
  <c r="U223" i="4" s="1"/>
  <c r="V223" i="4" s="1"/>
  <c r="W223" i="4" s="1"/>
  <c r="X223" i="4" s="1"/>
  <c r="Y223" i="4" s="1"/>
  <c r="Z223" i="4" s="1"/>
  <c r="AA223" i="4" s="1"/>
  <c r="AB223" i="4" s="1"/>
  <c r="AC223" i="4" s="1"/>
  <c r="AD223" i="4" s="1"/>
  <c r="AE223" i="4" s="1"/>
  <c r="AF223" i="4" s="1"/>
  <c r="AG223" i="4" s="1"/>
  <c r="AH223" i="4" s="1"/>
  <c r="O222" i="4"/>
  <c r="P222" i="4" s="1"/>
  <c r="Q222" i="4" s="1"/>
  <c r="R222" i="4" s="1"/>
  <c r="S222" i="4" s="1"/>
  <c r="T222" i="4" s="1"/>
  <c r="U222" i="4" s="1"/>
  <c r="V222" i="4" s="1"/>
  <c r="W222" i="4" s="1"/>
  <c r="X222" i="4" s="1"/>
  <c r="Y222" i="4" s="1"/>
  <c r="Z222" i="4" s="1"/>
  <c r="AA222" i="4" s="1"/>
  <c r="AB222" i="4" s="1"/>
  <c r="AC222" i="4" s="1"/>
  <c r="AD222" i="4" s="1"/>
  <c r="AE222" i="4" s="1"/>
  <c r="AF222" i="4" s="1"/>
  <c r="AG222" i="4" s="1"/>
  <c r="AH222" i="4" s="1"/>
  <c r="O221" i="4"/>
  <c r="P221" i="4" s="1"/>
  <c r="P218" i="4" s="1"/>
  <c r="O220" i="4"/>
  <c r="P220" i="4" s="1"/>
  <c r="Q220" i="4" s="1"/>
  <c r="R220" i="4" s="1"/>
  <c r="S220" i="4" s="1"/>
  <c r="T220" i="4" s="1"/>
  <c r="U220" i="4" s="1"/>
  <c r="V220" i="4" s="1"/>
  <c r="W220" i="4" s="1"/>
  <c r="X220" i="4" s="1"/>
  <c r="Y220" i="4" s="1"/>
  <c r="Z220" i="4" s="1"/>
  <c r="AA220" i="4" s="1"/>
  <c r="AB220" i="4" s="1"/>
  <c r="AC220" i="4" s="1"/>
  <c r="AD220" i="4" s="1"/>
  <c r="AE220" i="4" s="1"/>
  <c r="AF220" i="4" s="1"/>
  <c r="AG220" i="4" s="1"/>
  <c r="AH220" i="4" s="1"/>
  <c r="O219" i="4"/>
  <c r="P219" i="4" s="1"/>
  <c r="Q219" i="4" s="1"/>
  <c r="R219" i="4" s="1"/>
  <c r="S219" i="4" s="1"/>
  <c r="T219" i="4" s="1"/>
  <c r="U219" i="4" s="1"/>
  <c r="V219" i="4" s="1"/>
  <c r="W219" i="4" s="1"/>
  <c r="X219" i="4" s="1"/>
  <c r="Y219" i="4" s="1"/>
  <c r="Z219" i="4" s="1"/>
  <c r="AA219" i="4" s="1"/>
  <c r="AB219" i="4" s="1"/>
  <c r="AC219" i="4" s="1"/>
  <c r="AD219" i="4" s="1"/>
  <c r="AE219" i="4" s="1"/>
  <c r="AF219" i="4" s="1"/>
  <c r="AG219" i="4" s="1"/>
  <c r="AH219" i="4" s="1"/>
  <c r="C216" i="4"/>
  <c r="C219" i="4" s="1"/>
  <c r="C215" i="4"/>
  <c r="B215" i="4" s="1"/>
  <c r="C214" i="4"/>
  <c r="B214" i="4" s="1"/>
  <c r="C213" i="4"/>
  <c r="B213" i="4" s="1"/>
  <c r="C212" i="4"/>
  <c r="B212" i="4" s="1"/>
  <c r="O211" i="4"/>
  <c r="P211" i="4" s="1"/>
  <c r="Q211" i="4" s="1"/>
  <c r="R211" i="4" s="1"/>
  <c r="S211" i="4" s="1"/>
  <c r="T211" i="4" s="1"/>
  <c r="U211" i="4" s="1"/>
  <c r="V211" i="4" s="1"/>
  <c r="W211" i="4" s="1"/>
  <c r="X211" i="4" s="1"/>
  <c r="Y211" i="4" s="1"/>
  <c r="Z211" i="4" s="1"/>
  <c r="AA211" i="4" s="1"/>
  <c r="AB211" i="4" s="1"/>
  <c r="AC211" i="4" s="1"/>
  <c r="AD211" i="4" s="1"/>
  <c r="AE211" i="4" s="1"/>
  <c r="AF211" i="4" s="1"/>
  <c r="AG211" i="4" s="1"/>
  <c r="AH211" i="4" s="1"/>
  <c r="C211" i="4"/>
  <c r="C217" i="4" s="1"/>
  <c r="B217" i="4" s="1"/>
  <c r="H208" i="4"/>
  <c r="I208" i="4" s="1"/>
  <c r="J208" i="4" s="1"/>
  <c r="K208" i="4" s="1"/>
  <c r="L208" i="4" s="1"/>
  <c r="M208" i="4" s="1"/>
  <c r="N208" i="4" s="1"/>
  <c r="O208" i="4" s="1"/>
  <c r="P208" i="4" s="1"/>
  <c r="Q208" i="4" s="1"/>
  <c r="R208" i="4" s="1"/>
  <c r="S208" i="4" s="1"/>
  <c r="T208" i="4" s="1"/>
  <c r="U208" i="4" s="1"/>
  <c r="V208" i="4" s="1"/>
  <c r="W208" i="4" s="1"/>
  <c r="X208" i="4" s="1"/>
  <c r="Y208" i="4" s="1"/>
  <c r="Z208" i="4" s="1"/>
  <c r="AA208" i="4" s="1"/>
  <c r="AB208" i="4" s="1"/>
  <c r="AC208" i="4" s="1"/>
  <c r="AD208" i="4" s="1"/>
  <c r="AE208" i="4" s="1"/>
  <c r="AF208" i="4" s="1"/>
  <c r="AG208" i="4" s="1"/>
  <c r="AH208" i="4" s="1"/>
  <c r="O207" i="4"/>
  <c r="P207" i="4" s="1"/>
  <c r="Q207" i="4" s="1"/>
  <c r="R207" i="4" s="1"/>
  <c r="S207" i="4" s="1"/>
  <c r="T207" i="4" s="1"/>
  <c r="U207" i="4" s="1"/>
  <c r="V207" i="4" s="1"/>
  <c r="W207" i="4" s="1"/>
  <c r="X207" i="4" s="1"/>
  <c r="Y207" i="4" s="1"/>
  <c r="Z207" i="4" s="1"/>
  <c r="AA207" i="4" s="1"/>
  <c r="AB207" i="4" s="1"/>
  <c r="AC207" i="4" s="1"/>
  <c r="AD207" i="4" s="1"/>
  <c r="AE207" i="4" s="1"/>
  <c r="AF207" i="4" s="1"/>
  <c r="AG207" i="4" s="1"/>
  <c r="AH207" i="4" s="1"/>
  <c r="H206" i="4"/>
  <c r="I206" i="4" s="1"/>
  <c r="G203" i="4"/>
  <c r="C201" i="4"/>
  <c r="B201" i="4" s="1"/>
  <c r="C200" i="4"/>
  <c r="C205" i="4" s="1"/>
  <c r="C199" i="4"/>
  <c r="B199" i="4" s="1"/>
  <c r="C198" i="4"/>
  <c r="B198" i="4" s="1"/>
  <c r="H197" i="4"/>
  <c r="I197" i="4" s="1"/>
  <c r="J197" i="4" s="1"/>
  <c r="K197" i="4" s="1"/>
  <c r="L197" i="4" s="1"/>
  <c r="M197" i="4" s="1"/>
  <c r="N197" i="4" s="1"/>
  <c r="O197" i="4" s="1"/>
  <c r="P197" i="4" s="1"/>
  <c r="Q197" i="4" s="1"/>
  <c r="R197" i="4" s="1"/>
  <c r="S197" i="4" s="1"/>
  <c r="T197" i="4" s="1"/>
  <c r="U197" i="4" s="1"/>
  <c r="V197" i="4" s="1"/>
  <c r="W197" i="4" s="1"/>
  <c r="X197" i="4" s="1"/>
  <c r="Y197" i="4" s="1"/>
  <c r="Z197" i="4" s="1"/>
  <c r="AA197" i="4" s="1"/>
  <c r="AB197" i="4" s="1"/>
  <c r="AC197" i="4" s="1"/>
  <c r="AD197" i="4" s="1"/>
  <c r="AE197" i="4" s="1"/>
  <c r="AF197" i="4" s="1"/>
  <c r="AG197" i="4" s="1"/>
  <c r="AH197" i="4" s="1"/>
  <c r="C197" i="4"/>
  <c r="H194" i="4"/>
  <c r="I194" i="4" s="1"/>
  <c r="H193" i="4"/>
  <c r="H192" i="4"/>
  <c r="I192" i="4" s="1"/>
  <c r="G189" i="4"/>
  <c r="C187" i="4"/>
  <c r="B187" i="4" s="1"/>
  <c r="C186" i="4"/>
  <c r="C185" i="4"/>
  <c r="B185" i="4" s="1"/>
  <c r="C184" i="4"/>
  <c r="B184" i="4" s="1"/>
  <c r="H183" i="4"/>
  <c r="I183" i="4" s="1"/>
  <c r="J183" i="4" s="1"/>
  <c r="K183" i="4" s="1"/>
  <c r="L183" i="4" s="1"/>
  <c r="M183" i="4" s="1"/>
  <c r="N183" i="4" s="1"/>
  <c r="O183" i="4" s="1"/>
  <c r="P183" i="4" s="1"/>
  <c r="Q183" i="4" s="1"/>
  <c r="R183" i="4" s="1"/>
  <c r="S183" i="4" s="1"/>
  <c r="T183" i="4" s="1"/>
  <c r="U183" i="4" s="1"/>
  <c r="V183" i="4" s="1"/>
  <c r="W183" i="4" s="1"/>
  <c r="X183" i="4" s="1"/>
  <c r="Y183" i="4" s="1"/>
  <c r="Z183" i="4" s="1"/>
  <c r="AA183" i="4" s="1"/>
  <c r="AB183" i="4" s="1"/>
  <c r="AC183" i="4" s="1"/>
  <c r="AD183" i="4" s="1"/>
  <c r="AE183" i="4" s="1"/>
  <c r="AF183" i="4" s="1"/>
  <c r="AG183" i="4" s="1"/>
  <c r="AH183" i="4" s="1"/>
  <c r="C183" i="4"/>
  <c r="C188" i="4" s="1"/>
  <c r="B188" i="4" s="1"/>
  <c r="H180" i="4"/>
  <c r="I180" i="4" s="1"/>
  <c r="J180" i="4" s="1"/>
  <c r="K180" i="4" s="1"/>
  <c r="L180" i="4" s="1"/>
  <c r="M180" i="4" s="1"/>
  <c r="N180" i="4" s="1"/>
  <c r="O180" i="4" s="1"/>
  <c r="P180" i="4" s="1"/>
  <c r="Q180" i="4" s="1"/>
  <c r="R180" i="4" s="1"/>
  <c r="S180" i="4" s="1"/>
  <c r="T180" i="4" s="1"/>
  <c r="U180" i="4" s="1"/>
  <c r="V180" i="4" s="1"/>
  <c r="W180" i="4" s="1"/>
  <c r="X180" i="4" s="1"/>
  <c r="Y180" i="4" s="1"/>
  <c r="Z180" i="4" s="1"/>
  <c r="AA180" i="4" s="1"/>
  <c r="AB180" i="4" s="1"/>
  <c r="AC180" i="4" s="1"/>
  <c r="AD180" i="4" s="1"/>
  <c r="AE180" i="4" s="1"/>
  <c r="AF180" i="4" s="1"/>
  <c r="AG180" i="4" s="1"/>
  <c r="AH180" i="4" s="1"/>
  <c r="C180" i="4"/>
  <c r="B180" i="4" s="1"/>
  <c r="H179" i="4"/>
  <c r="I179" i="4" s="1"/>
  <c r="J179" i="4" s="1"/>
  <c r="K179" i="4" s="1"/>
  <c r="L179" i="4" s="1"/>
  <c r="M179" i="4" s="1"/>
  <c r="N179" i="4" s="1"/>
  <c r="O179" i="4" s="1"/>
  <c r="P179" i="4" s="1"/>
  <c r="Q179" i="4" s="1"/>
  <c r="R179" i="4" s="1"/>
  <c r="S179" i="4" s="1"/>
  <c r="T179" i="4" s="1"/>
  <c r="U179" i="4" s="1"/>
  <c r="V179" i="4" s="1"/>
  <c r="W179" i="4" s="1"/>
  <c r="X179" i="4" s="1"/>
  <c r="Y179" i="4" s="1"/>
  <c r="Z179" i="4" s="1"/>
  <c r="AA179" i="4" s="1"/>
  <c r="AB179" i="4" s="1"/>
  <c r="AC179" i="4" s="1"/>
  <c r="AD179" i="4" s="1"/>
  <c r="AE179" i="4" s="1"/>
  <c r="AF179" i="4" s="1"/>
  <c r="AG179" i="4" s="1"/>
  <c r="AH179" i="4" s="1"/>
  <c r="C179" i="4"/>
  <c r="B179" i="4" s="1"/>
  <c r="H178" i="4"/>
  <c r="I178" i="4" s="1"/>
  <c r="J178" i="4" s="1"/>
  <c r="K178" i="4" s="1"/>
  <c r="L178" i="4" s="1"/>
  <c r="M178" i="4" s="1"/>
  <c r="N178" i="4" s="1"/>
  <c r="O178" i="4" s="1"/>
  <c r="P178" i="4" s="1"/>
  <c r="Q178" i="4" s="1"/>
  <c r="R178" i="4" s="1"/>
  <c r="S178" i="4" s="1"/>
  <c r="T178" i="4" s="1"/>
  <c r="U178" i="4" s="1"/>
  <c r="V178" i="4" s="1"/>
  <c r="W178" i="4" s="1"/>
  <c r="X178" i="4" s="1"/>
  <c r="Y178" i="4" s="1"/>
  <c r="Z178" i="4" s="1"/>
  <c r="AA178" i="4" s="1"/>
  <c r="AB178" i="4" s="1"/>
  <c r="AC178" i="4" s="1"/>
  <c r="AD178" i="4" s="1"/>
  <c r="AE178" i="4" s="1"/>
  <c r="AF178" i="4" s="1"/>
  <c r="AG178" i="4" s="1"/>
  <c r="AH178" i="4" s="1"/>
  <c r="C178" i="4"/>
  <c r="B178" i="4" s="1"/>
  <c r="B177" i="4"/>
  <c r="C176" i="4"/>
  <c r="B176" i="4" s="1"/>
  <c r="H173" i="4"/>
  <c r="I173" i="4" s="1"/>
  <c r="J173" i="4" s="1"/>
  <c r="K173" i="4" s="1"/>
  <c r="L173" i="4" s="1"/>
  <c r="M173" i="4" s="1"/>
  <c r="N173" i="4" s="1"/>
  <c r="O173" i="4" s="1"/>
  <c r="P173" i="4" s="1"/>
  <c r="Q173" i="4" s="1"/>
  <c r="R173" i="4" s="1"/>
  <c r="S173" i="4" s="1"/>
  <c r="T173" i="4" s="1"/>
  <c r="U173" i="4" s="1"/>
  <c r="V173" i="4" s="1"/>
  <c r="W173" i="4" s="1"/>
  <c r="X173" i="4" s="1"/>
  <c r="Y173" i="4" s="1"/>
  <c r="Z173" i="4" s="1"/>
  <c r="AA173" i="4" s="1"/>
  <c r="AB173" i="4" s="1"/>
  <c r="AC173" i="4" s="1"/>
  <c r="AD173" i="4" s="1"/>
  <c r="AE173" i="4" s="1"/>
  <c r="AF173" i="4" s="1"/>
  <c r="AG173" i="4" s="1"/>
  <c r="AH173" i="4" s="1"/>
  <c r="C173" i="4"/>
  <c r="B173" i="4" s="1"/>
  <c r="H172" i="4"/>
  <c r="I172" i="4" s="1"/>
  <c r="J172" i="4" s="1"/>
  <c r="K172" i="4" s="1"/>
  <c r="L172" i="4" s="1"/>
  <c r="M172" i="4" s="1"/>
  <c r="N172" i="4" s="1"/>
  <c r="O172" i="4" s="1"/>
  <c r="P172" i="4" s="1"/>
  <c r="Q172" i="4" s="1"/>
  <c r="R172" i="4" s="1"/>
  <c r="S172" i="4" s="1"/>
  <c r="T172" i="4" s="1"/>
  <c r="U172" i="4" s="1"/>
  <c r="V172" i="4" s="1"/>
  <c r="W172" i="4" s="1"/>
  <c r="X172" i="4" s="1"/>
  <c r="Y172" i="4" s="1"/>
  <c r="Z172" i="4" s="1"/>
  <c r="AA172" i="4" s="1"/>
  <c r="AB172" i="4" s="1"/>
  <c r="AC172" i="4" s="1"/>
  <c r="AD172" i="4" s="1"/>
  <c r="AE172" i="4" s="1"/>
  <c r="AF172" i="4" s="1"/>
  <c r="AG172" i="4" s="1"/>
  <c r="AH172" i="4" s="1"/>
  <c r="C172" i="4"/>
  <c r="B172" i="4" s="1"/>
  <c r="H171" i="4"/>
  <c r="I171" i="4" s="1"/>
  <c r="J171" i="4" s="1"/>
  <c r="K171" i="4" s="1"/>
  <c r="L171" i="4" s="1"/>
  <c r="M171" i="4" s="1"/>
  <c r="N171" i="4" s="1"/>
  <c r="O171" i="4" s="1"/>
  <c r="P171" i="4" s="1"/>
  <c r="Q171" i="4" s="1"/>
  <c r="R171" i="4" s="1"/>
  <c r="S171" i="4" s="1"/>
  <c r="T171" i="4" s="1"/>
  <c r="U171" i="4" s="1"/>
  <c r="V171" i="4" s="1"/>
  <c r="W171" i="4" s="1"/>
  <c r="X171" i="4" s="1"/>
  <c r="Y171" i="4" s="1"/>
  <c r="Z171" i="4" s="1"/>
  <c r="AA171" i="4" s="1"/>
  <c r="AB171" i="4" s="1"/>
  <c r="AC171" i="4" s="1"/>
  <c r="AD171" i="4" s="1"/>
  <c r="AE171" i="4" s="1"/>
  <c r="AF171" i="4" s="1"/>
  <c r="AG171" i="4" s="1"/>
  <c r="AH171" i="4" s="1"/>
  <c r="C171" i="4"/>
  <c r="B171" i="4" s="1"/>
  <c r="B170" i="4"/>
  <c r="C169" i="4"/>
  <c r="B169" i="4" s="1"/>
  <c r="C168" i="4"/>
  <c r="B168" i="4" s="1"/>
  <c r="H165" i="4"/>
  <c r="I165" i="4" s="1"/>
  <c r="J165" i="4" s="1"/>
  <c r="K165" i="4" s="1"/>
  <c r="L165" i="4" s="1"/>
  <c r="M165" i="4" s="1"/>
  <c r="N165" i="4" s="1"/>
  <c r="O165" i="4" s="1"/>
  <c r="P165" i="4" s="1"/>
  <c r="Q165" i="4" s="1"/>
  <c r="R165" i="4" s="1"/>
  <c r="S165" i="4" s="1"/>
  <c r="T165" i="4" s="1"/>
  <c r="U165" i="4" s="1"/>
  <c r="V165" i="4" s="1"/>
  <c r="W165" i="4" s="1"/>
  <c r="X165" i="4" s="1"/>
  <c r="Y165" i="4" s="1"/>
  <c r="Z165" i="4" s="1"/>
  <c r="AA165" i="4" s="1"/>
  <c r="AB165" i="4" s="1"/>
  <c r="AC165" i="4" s="1"/>
  <c r="AD165" i="4" s="1"/>
  <c r="AE165" i="4" s="1"/>
  <c r="AF165" i="4" s="1"/>
  <c r="AG165" i="4" s="1"/>
  <c r="AH165" i="4" s="1"/>
  <c r="H164" i="4"/>
  <c r="I164" i="4" s="1"/>
  <c r="J164" i="4" s="1"/>
  <c r="K164" i="4" s="1"/>
  <c r="L164" i="4" s="1"/>
  <c r="M164" i="4" s="1"/>
  <c r="N164" i="4" s="1"/>
  <c r="O164" i="4" s="1"/>
  <c r="P164" i="4" s="1"/>
  <c r="Q164" i="4" s="1"/>
  <c r="R164" i="4" s="1"/>
  <c r="S164" i="4" s="1"/>
  <c r="T164" i="4" s="1"/>
  <c r="U164" i="4" s="1"/>
  <c r="V164" i="4" s="1"/>
  <c r="W164" i="4" s="1"/>
  <c r="X164" i="4" s="1"/>
  <c r="Y164" i="4" s="1"/>
  <c r="Z164" i="4" s="1"/>
  <c r="AA164" i="4" s="1"/>
  <c r="AB164" i="4" s="1"/>
  <c r="AC164" i="4" s="1"/>
  <c r="AD164" i="4" s="1"/>
  <c r="AE164" i="4" s="1"/>
  <c r="AF164" i="4" s="1"/>
  <c r="AG164" i="4" s="1"/>
  <c r="AH164" i="4" s="1"/>
  <c r="H163" i="4"/>
  <c r="I163" i="4" s="1"/>
  <c r="J163" i="4" s="1"/>
  <c r="K163" i="4" s="1"/>
  <c r="L163" i="4" s="1"/>
  <c r="M163" i="4" s="1"/>
  <c r="N163" i="4" s="1"/>
  <c r="O163" i="4" s="1"/>
  <c r="P163" i="4" s="1"/>
  <c r="Q163" i="4" s="1"/>
  <c r="R163" i="4" s="1"/>
  <c r="S163" i="4" s="1"/>
  <c r="T163" i="4" s="1"/>
  <c r="U163" i="4" s="1"/>
  <c r="V163" i="4" s="1"/>
  <c r="W163" i="4" s="1"/>
  <c r="X163" i="4" s="1"/>
  <c r="Y163" i="4" s="1"/>
  <c r="Z163" i="4" s="1"/>
  <c r="AA163" i="4" s="1"/>
  <c r="AB163" i="4" s="1"/>
  <c r="AC163" i="4" s="1"/>
  <c r="AD163" i="4" s="1"/>
  <c r="AE163" i="4" s="1"/>
  <c r="AF163" i="4" s="1"/>
  <c r="AG163" i="4" s="1"/>
  <c r="AH163" i="4" s="1"/>
  <c r="H162" i="4"/>
  <c r="I162" i="4" s="1"/>
  <c r="J162" i="4" s="1"/>
  <c r="K162" i="4" s="1"/>
  <c r="L162" i="4" s="1"/>
  <c r="M162" i="4" s="1"/>
  <c r="N162" i="4" s="1"/>
  <c r="O162" i="4" s="1"/>
  <c r="P162" i="4" s="1"/>
  <c r="Q162" i="4" s="1"/>
  <c r="R162" i="4" s="1"/>
  <c r="S162" i="4" s="1"/>
  <c r="T162" i="4" s="1"/>
  <c r="U162" i="4" s="1"/>
  <c r="V162" i="4" s="1"/>
  <c r="W162" i="4" s="1"/>
  <c r="X162" i="4" s="1"/>
  <c r="Y162" i="4" s="1"/>
  <c r="Z162" i="4" s="1"/>
  <c r="AA162" i="4" s="1"/>
  <c r="AB162" i="4" s="1"/>
  <c r="AC162" i="4" s="1"/>
  <c r="AD162" i="4" s="1"/>
  <c r="AE162" i="4" s="1"/>
  <c r="AF162" i="4" s="1"/>
  <c r="AG162" i="4" s="1"/>
  <c r="AH162" i="4" s="1"/>
  <c r="H161" i="4"/>
  <c r="I161" i="4" s="1"/>
  <c r="J161" i="4" s="1"/>
  <c r="K161" i="4" s="1"/>
  <c r="L161" i="4" s="1"/>
  <c r="M161" i="4" s="1"/>
  <c r="N161" i="4" s="1"/>
  <c r="O161" i="4" s="1"/>
  <c r="P161" i="4" s="1"/>
  <c r="Q161" i="4" s="1"/>
  <c r="R161" i="4" s="1"/>
  <c r="S161" i="4" s="1"/>
  <c r="T161" i="4" s="1"/>
  <c r="U161" i="4" s="1"/>
  <c r="V161" i="4" s="1"/>
  <c r="W161" i="4" s="1"/>
  <c r="X161" i="4" s="1"/>
  <c r="Y161" i="4" s="1"/>
  <c r="Z161" i="4" s="1"/>
  <c r="AA161" i="4" s="1"/>
  <c r="AB161" i="4" s="1"/>
  <c r="AC161" i="4" s="1"/>
  <c r="AD161" i="4" s="1"/>
  <c r="AE161" i="4" s="1"/>
  <c r="AF161" i="4" s="1"/>
  <c r="AG161" i="4" s="1"/>
  <c r="AH161" i="4" s="1"/>
  <c r="H160" i="4"/>
  <c r="I160" i="4" s="1"/>
  <c r="J160" i="4" s="1"/>
  <c r="K160" i="4" s="1"/>
  <c r="L160" i="4" s="1"/>
  <c r="M160" i="4" s="1"/>
  <c r="N160" i="4" s="1"/>
  <c r="O160" i="4" s="1"/>
  <c r="P160" i="4" s="1"/>
  <c r="Q160" i="4" s="1"/>
  <c r="R160" i="4" s="1"/>
  <c r="S160" i="4" s="1"/>
  <c r="T160" i="4" s="1"/>
  <c r="U160" i="4" s="1"/>
  <c r="V160" i="4" s="1"/>
  <c r="W160" i="4" s="1"/>
  <c r="X160" i="4" s="1"/>
  <c r="Y160" i="4" s="1"/>
  <c r="Z160" i="4" s="1"/>
  <c r="AA160" i="4" s="1"/>
  <c r="AB160" i="4" s="1"/>
  <c r="AC160" i="4" s="1"/>
  <c r="AD160" i="4" s="1"/>
  <c r="AE160" i="4" s="1"/>
  <c r="AF160" i="4" s="1"/>
  <c r="AG160" i="4" s="1"/>
  <c r="AH160" i="4" s="1"/>
  <c r="C158" i="4"/>
  <c r="B158" i="4" s="1"/>
  <c r="C157" i="4"/>
  <c r="B157" i="4" s="1"/>
  <c r="C156" i="4"/>
  <c r="B156" i="4" s="1"/>
  <c r="C155" i="4"/>
  <c r="B155" i="4" s="1"/>
  <c r="C154" i="4"/>
  <c r="B154" i="4" s="1"/>
  <c r="H153" i="4"/>
  <c r="I153" i="4" s="1"/>
  <c r="J153" i="4" s="1"/>
  <c r="K153" i="4" s="1"/>
  <c r="L153" i="4" s="1"/>
  <c r="M153" i="4" s="1"/>
  <c r="N153" i="4" s="1"/>
  <c r="O153" i="4" s="1"/>
  <c r="P153" i="4" s="1"/>
  <c r="Q153" i="4" s="1"/>
  <c r="R153" i="4" s="1"/>
  <c r="S153" i="4" s="1"/>
  <c r="T153" i="4" s="1"/>
  <c r="U153" i="4" s="1"/>
  <c r="V153" i="4" s="1"/>
  <c r="W153" i="4" s="1"/>
  <c r="X153" i="4" s="1"/>
  <c r="Y153" i="4" s="1"/>
  <c r="Z153" i="4" s="1"/>
  <c r="AA153" i="4" s="1"/>
  <c r="AB153" i="4" s="1"/>
  <c r="AC153" i="4" s="1"/>
  <c r="AD153" i="4" s="1"/>
  <c r="AE153" i="4" s="1"/>
  <c r="AF153" i="4" s="1"/>
  <c r="AG153" i="4" s="1"/>
  <c r="AH153" i="4" s="1"/>
  <c r="C153" i="4"/>
  <c r="C159" i="4" s="1"/>
  <c r="C162" i="4" s="1"/>
  <c r="H150" i="4"/>
  <c r="I150" i="4" s="1"/>
  <c r="J150" i="4" s="1"/>
  <c r="K150" i="4" s="1"/>
  <c r="L150" i="4" s="1"/>
  <c r="M150" i="4" s="1"/>
  <c r="N150" i="4" s="1"/>
  <c r="O150" i="4" s="1"/>
  <c r="P150" i="4" s="1"/>
  <c r="Q150" i="4" s="1"/>
  <c r="R150" i="4" s="1"/>
  <c r="S150" i="4" s="1"/>
  <c r="T150" i="4" s="1"/>
  <c r="U150" i="4" s="1"/>
  <c r="V150" i="4" s="1"/>
  <c r="W150" i="4" s="1"/>
  <c r="X150" i="4" s="1"/>
  <c r="Y150" i="4" s="1"/>
  <c r="Z150" i="4" s="1"/>
  <c r="AA150" i="4" s="1"/>
  <c r="AB150" i="4" s="1"/>
  <c r="AC150" i="4" s="1"/>
  <c r="AD150" i="4" s="1"/>
  <c r="AE150" i="4" s="1"/>
  <c r="AF150" i="4" s="1"/>
  <c r="AG150" i="4" s="1"/>
  <c r="AH150" i="4" s="1"/>
  <c r="H149" i="4"/>
  <c r="I149" i="4" s="1"/>
  <c r="J149" i="4" s="1"/>
  <c r="K149" i="4" s="1"/>
  <c r="L149" i="4" s="1"/>
  <c r="M149" i="4" s="1"/>
  <c r="N149" i="4" s="1"/>
  <c r="O149" i="4" s="1"/>
  <c r="P149" i="4" s="1"/>
  <c r="Q149" i="4" s="1"/>
  <c r="R149" i="4" s="1"/>
  <c r="S149" i="4" s="1"/>
  <c r="T149" i="4" s="1"/>
  <c r="U149" i="4" s="1"/>
  <c r="V149" i="4" s="1"/>
  <c r="W149" i="4" s="1"/>
  <c r="X149" i="4" s="1"/>
  <c r="Y149" i="4" s="1"/>
  <c r="Z149" i="4" s="1"/>
  <c r="AA149" i="4" s="1"/>
  <c r="AB149" i="4" s="1"/>
  <c r="AC149" i="4" s="1"/>
  <c r="AD149" i="4" s="1"/>
  <c r="AE149" i="4" s="1"/>
  <c r="AF149" i="4" s="1"/>
  <c r="AG149" i="4" s="1"/>
  <c r="AH149" i="4" s="1"/>
  <c r="H148" i="4"/>
  <c r="I148" i="4" s="1"/>
  <c r="H147" i="4"/>
  <c r="I147" i="4" s="1"/>
  <c r="J147" i="4" s="1"/>
  <c r="K147" i="4" s="1"/>
  <c r="L147" i="4" s="1"/>
  <c r="M147" i="4" s="1"/>
  <c r="N147" i="4" s="1"/>
  <c r="O147" i="4" s="1"/>
  <c r="P147" i="4" s="1"/>
  <c r="Q147" i="4" s="1"/>
  <c r="R147" i="4" s="1"/>
  <c r="S147" i="4" s="1"/>
  <c r="T147" i="4" s="1"/>
  <c r="U147" i="4" s="1"/>
  <c r="V147" i="4" s="1"/>
  <c r="W147" i="4" s="1"/>
  <c r="X147" i="4" s="1"/>
  <c r="Y147" i="4" s="1"/>
  <c r="Z147" i="4" s="1"/>
  <c r="AA147" i="4" s="1"/>
  <c r="AB147" i="4" s="1"/>
  <c r="AC147" i="4" s="1"/>
  <c r="AD147" i="4" s="1"/>
  <c r="AE147" i="4" s="1"/>
  <c r="AF147" i="4" s="1"/>
  <c r="AG147" i="4" s="1"/>
  <c r="AH147" i="4" s="1"/>
  <c r="H146" i="4"/>
  <c r="I146" i="4" s="1"/>
  <c r="J146" i="4" s="1"/>
  <c r="K146" i="4" s="1"/>
  <c r="L146" i="4" s="1"/>
  <c r="M146" i="4" s="1"/>
  <c r="N146" i="4" s="1"/>
  <c r="O146" i="4" s="1"/>
  <c r="P146" i="4" s="1"/>
  <c r="Q146" i="4" s="1"/>
  <c r="R146" i="4" s="1"/>
  <c r="S146" i="4" s="1"/>
  <c r="T146" i="4" s="1"/>
  <c r="U146" i="4" s="1"/>
  <c r="V146" i="4" s="1"/>
  <c r="W146" i="4" s="1"/>
  <c r="X146" i="4" s="1"/>
  <c r="Y146" i="4" s="1"/>
  <c r="Z146" i="4" s="1"/>
  <c r="AA146" i="4" s="1"/>
  <c r="AB146" i="4" s="1"/>
  <c r="AC146" i="4" s="1"/>
  <c r="AD146" i="4" s="1"/>
  <c r="AE146" i="4" s="1"/>
  <c r="AF146" i="4" s="1"/>
  <c r="AG146" i="4" s="1"/>
  <c r="AH146" i="4" s="1"/>
  <c r="H145" i="4"/>
  <c r="I145" i="4" s="1"/>
  <c r="J145" i="4" s="1"/>
  <c r="K145" i="4" s="1"/>
  <c r="L145" i="4" s="1"/>
  <c r="M145" i="4" s="1"/>
  <c r="N145" i="4" s="1"/>
  <c r="O145" i="4" s="1"/>
  <c r="P145" i="4" s="1"/>
  <c r="Q145" i="4" s="1"/>
  <c r="R145" i="4" s="1"/>
  <c r="S145" i="4" s="1"/>
  <c r="T145" i="4" s="1"/>
  <c r="U145" i="4" s="1"/>
  <c r="V145" i="4" s="1"/>
  <c r="W145" i="4" s="1"/>
  <c r="X145" i="4" s="1"/>
  <c r="Y145" i="4" s="1"/>
  <c r="Z145" i="4" s="1"/>
  <c r="AA145" i="4" s="1"/>
  <c r="AB145" i="4" s="1"/>
  <c r="AC145" i="4" s="1"/>
  <c r="AD145" i="4" s="1"/>
  <c r="AE145" i="4" s="1"/>
  <c r="AF145" i="4" s="1"/>
  <c r="AG145" i="4" s="1"/>
  <c r="AH145" i="4" s="1"/>
  <c r="C144" i="4"/>
  <c r="C147" i="4" s="1"/>
  <c r="C143" i="4"/>
  <c r="C146" i="4" s="1"/>
  <c r="B146" i="4" s="1"/>
  <c r="C142" i="4"/>
  <c r="B142" i="4" s="1"/>
  <c r="C141" i="4"/>
  <c r="B141" i="4" s="1"/>
  <c r="C140" i="4"/>
  <c r="B140" i="4" s="1"/>
  <c r="H139" i="4"/>
  <c r="I139" i="4" s="1"/>
  <c r="J139" i="4" s="1"/>
  <c r="K139" i="4" s="1"/>
  <c r="L139" i="4" s="1"/>
  <c r="M139" i="4" s="1"/>
  <c r="N139" i="4" s="1"/>
  <c r="O139" i="4" s="1"/>
  <c r="P139" i="4" s="1"/>
  <c r="Q139" i="4" s="1"/>
  <c r="R139" i="4" s="1"/>
  <c r="S139" i="4" s="1"/>
  <c r="T139" i="4" s="1"/>
  <c r="U139" i="4" s="1"/>
  <c r="V139" i="4" s="1"/>
  <c r="W139" i="4" s="1"/>
  <c r="X139" i="4" s="1"/>
  <c r="Y139" i="4" s="1"/>
  <c r="Z139" i="4" s="1"/>
  <c r="AA139" i="4" s="1"/>
  <c r="AB139" i="4" s="1"/>
  <c r="AC139" i="4" s="1"/>
  <c r="AD139" i="4" s="1"/>
  <c r="AE139" i="4" s="1"/>
  <c r="AF139" i="4" s="1"/>
  <c r="AG139" i="4" s="1"/>
  <c r="AH139" i="4" s="1"/>
  <c r="C139" i="4"/>
  <c r="B139" i="4" s="1"/>
  <c r="H136" i="4"/>
  <c r="I136" i="4" s="1"/>
  <c r="J136" i="4" s="1"/>
  <c r="K136" i="4" s="1"/>
  <c r="L136" i="4" s="1"/>
  <c r="M136" i="4" s="1"/>
  <c r="N136" i="4" s="1"/>
  <c r="O136" i="4" s="1"/>
  <c r="P136" i="4" s="1"/>
  <c r="Q136" i="4" s="1"/>
  <c r="R136" i="4" s="1"/>
  <c r="S136" i="4" s="1"/>
  <c r="T136" i="4" s="1"/>
  <c r="U136" i="4" s="1"/>
  <c r="V136" i="4" s="1"/>
  <c r="W136" i="4" s="1"/>
  <c r="X136" i="4" s="1"/>
  <c r="Y136" i="4" s="1"/>
  <c r="Z136" i="4" s="1"/>
  <c r="AA136" i="4" s="1"/>
  <c r="AB136" i="4" s="1"/>
  <c r="AC136" i="4" s="1"/>
  <c r="AD136" i="4" s="1"/>
  <c r="AE136" i="4" s="1"/>
  <c r="AF136" i="4" s="1"/>
  <c r="AG136" i="4" s="1"/>
  <c r="AH136" i="4" s="1"/>
  <c r="O135" i="4"/>
  <c r="P135" i="4" s="1"/>
  <c r="Q135" i="4" s="1"/>
  <c r="R135" i="4" s="1"/>
  <c r="S135" i="4" s="1"/>
  <c r="T135" i="4" s="1"/>
  <c r="U135" i="4" s="1"/>
  <c r="V135" i="4" s="1"/>
  <c r="W135" i="4" s="1"/>
  <c r="X135" i="4" s="1"/>
  <c r="Y135" i="4" s="1"/>
  <c r="Z135" i="4" s="1"/>
  <c r="AA135" i="4" s="1"/>
  <c r="AB135" i="4" s="1"/>
  <c r="AC135" i="4" s="1"/>
  <c r="AD135" i="4" s="1"/>
  <c r="AE135" i="4" s="1"/>
  <c r="AF135" i="4" s="1"/>
  <c r="AG135" i="4" s="1"/>
  <c r="AH135" i="4" s="1"/>
  <c r="H134" i="4"/>
  <c r="I134" i="4" s="1"/>
  <c r="H133" i="4"/>
  <c r="I133" i="4" s="1"/>
  <c r="J133" i="4" s="1"/>
  <c r="K133" i="4" s="1"/>
  <c r="L133" i="4" s="1"/>
  <c r="M133" i="4" s="1"/>
  <c r="N133" i="4" s="1"/>
  <c r="O133" i="4" s="1"/>
  <c r="P133" i="4" s="1"/>
  <c r="Q133" i="4" s="1"/>
  <c r="R133" i="4" s="1"/>
  <c r="S133" i="4" s="1"/>
  <c r="T133" i="4" s="1"/>
  <c r="U133" i="4" s="1"/>
  <c r="V133" i="4" s="1"/>
  <c r="W133" i="4" s="1"/>
  <c r="X133" i="4" s="1"/>
  <c r="Y133" i="4" s="1"/>
  <c r="Z133" i="4" s="1"/>
  <c r="AA133" i="4" s="1"/>
  <c r="AB133" i="4" s="1"/>
  <c r="AC133" i="4" s="1"/>
  <c r="AD133" i="4" s="1"/>
  <c r="AE133" i="4" s="1"/>
  <c r="AF133" i="4" s="1"/>
  <c r="AG133" i="4" s="1"/>
  <c r="AH133" i="4" s="1"/>
  <c r="H132" i="4"/>
  <c r="I132" i="4" s="1"/>
  <c r="J132" i="4" s="1"/>
  <c r="K132" i="4" s="1"/>
  <c r="L132" i="4" s="1"/>
  <c r="M132" i="4" s="1"/>
  <c r="N132" i="4" s="1"/>
  <c r="O132" i="4" s="1"/>
  <c r="P132" i="4" s="1"/>
  <c r="Q132" i="4" s="1"/>
  <c r="R132" i="4" s="1"/>
  <c r="S132" i="4" s="1"/>
  <c r="T132" i="4" s="1"/>
  <c r="U132" i="4" s="1"/>
  <c r="V132" i="4" s="1"/>
  <c r="W132" i="4" s="1"/>
  <c r="X132" i="4" s="1"/>
  <c r="Y132" i="4" s="1"/>
  <c r="Z132" i="4" s="1"/>
  <c r="AA132" i="4" s="1"/>
  <c r="AB132" i="4" s="1"/>
  <c r="AC132" i="4" s="1"/>
  <c r="AD132" i="4" s="1"/>
  <c r="AE132" i="4" s="1"/>
  <c r="AF132" i="4" s="1"/>
  <c r="AG132" i="4" s="1"/>
  <c r="AH132" i="4" s="1"/>
  <c r="H131" i="4"/>
  <c r="I131" i="4" s="1"/>
  <c r="J131" i="4" s="1"/>
  <c r="K131" i="4" s="1"/>
  <c r="L131" i="4" s="1"/>
  <c r="M131" i="4" s="1"/>
  <c r="N131" i="4" s="1"/>
  <c r="O131" i="4" s="1"/>
  <c r="P131" i="4" s="1"/>
  <c r="Q131" i="4" s="1"/>
  <c r="R131" i="4" s="1"/>
  <c r="S131" i="4" s="1"/>
  <c r="T131" i="4" s="1"/>
  <c r="U131" i="4" s="1"/>
  <c r="V131" i="4" s="1"/>
  <c r="W131" i="4" s="1"/>
  <c r="X131" i="4" s="1"/>
  <c r="Y131" i="4" s="1"/>
  <c r="Z131" i="4" s="1"/>
  <c r="AA131" i="4" s="1"/>
  <c r="AB131" i="4" s="1"/>
  <c r="AC131" i="4" s="1"/>
  <c r="AD131" i="4" s="1"/>
  <c r="AE131" i="4" s="1"/>
  <c r="AF131" i="4" s="1"/>
  <c r="AG131" i="4" s="1"/>
  <c r="AH131" i="4" s="1"/>
  <c r="C130" i="4"/>
  <c r="B130" i="4" s="1"/>
  <c r="C129" i="4"/>
  <c r="C132" i="4" s="1"/>
  <c r="B132" i="4" s="1"/>
  <c r="C128" i="4"/>
  <c r="B128" i="4" s="1"/>
  <c r="H127" i="4"/>
  <c r="I127" i="4" s="1"/>
  <c r="J127" i="4" s="1"/>
  <c r="K127" i="4" s="1"/>
  <c r="L127" i="4" s="1"/>
  <c r="M127" i="4" s="1"/>
  <c r="N127" i="4" s="1"/>
  <c r="O127" i="4" s="1"/>
  <c r="P127" i="4" s="1"/>
  <c r="Q127" i="4" s="1"/>
  <c r="R127" i="4" s="1"/>
  <c r="S127" i="4" s="1"/>
  <c r="T127" i="4" s="1"/>
  <c r="U127" i="4" s="1"/>
  <c r="V127" i="4" s="1"/>
  <c r="W127" i="4" s="1"/>
  <c r="X127" i="4" s="1"/>
  <c r="Y127" i="4" s="1"/>
  <c r="Z127" i="4" s="1"/>
  <c r="AA127" i="4" s="1"/>
  <c r="AB127" i="4" s="1"/>
  <c r="AC127" i="4" s="1"/>
  <c r="AD127" i="4" s="1"/>
  <c r="AE127" i="4" s="1"/>
  <c r="AF127" i="4" s="1"/>
  <c r="AG127" i="4" s="1"/>
  <c r="AH127" i="4" s="1"/>
  <c r="C127" i="4"/>
  <c r="B127" i="4" s="1"/>
  <c r="H124" i="4"/>
  <c r="I124" i="4" s="1"/>
  <c r="J124" i="4" s="1"/>
  <c r="K124" i="4" s="1"/>
  <c r="L124" i="4" s="1"/>
  <c r="M124" i="4" s="1"/>
  <c r="N124" i="4" s="1"/>
  <c r="O124" i="4" s="1"/>
  <c r="P124" i="4" s="1"/>
  <c r="Q124" i="4" s="1"/>
  <c r="R124" i="4" s="1"/>
  <c r="S124" i="4" s="1"/>
  <c r="T124" i="4" s="1"/>
  <c r="U124" i="4" s="1"/>
  <c r="V124" i="4" s="1"/>
  <c r="W124" i="4" s="1"/>
  <c r="X124" i="4" s="1"/>
  <c r="Y124" i="4" s="1"/>
  <c r="Z124" i="4" s="1"/>
  <c r="AA124" i="4" s="1"/>
  <c r="AB124" i="4" s="1"/>
  <c r="AC124" i="4" s="1"/>
  <c r="AD124" i="4" s="1"/>
  <c r="AE124" i="4" s="1"/>
  <c r="AF124" i="4" s="1"/>
  <c r="AG124" i="4" s="1"/>
  <c r="AH124" i="4" s="1"/>
  <c r="H123" i="4"/>
  <c r="I123" i="4" s="1"/>
  <c r="J123" i="4" s="1"/>
  <c r="K123" i="4" s="1"/>
  <c r="L123" i="4" s="1"/>
  <c r="M123" i="4" s="1"/>
  <c r="N123" i="4" s="1"/>
  <c r="O123" i="4" s="1"/>
  <c r="P123" i="4" s="1"/>
  <c r="Q123" i="4" s="1"/>
  <c r="R123" i="4" s="1"/>
  <c r="S123" i="4" s="1"/>
  <c r="T123" i="4" s="1"/>
  <c r="U123" i="4" s="1"/>
  <c r="V123" i="4" s="1"/>
  <c r="W123" i="4" s="1"/>
  <c r="X123" i="4" s="1"/>
  <c r="Y123" i="4" s="1"/>
  <c r="Z123" i="4" s="1"/>
  <c r="AA123" i="4" s="1"/>
  <c r="AB123" i="4" s="1"/>
  <c r="AC123" i="4" s="1"/>
  <c r="AD123" i="4" s="1"/>
  <c r="AE123" i="4" s="1"/>
  <c r="AF123" i="4" s="1"/>
  <c r="AG123" i="4" s="1"/>
  <c r="AH123" i="4" s="1"/>
  <c r="H122" i="4"/>
  <c r="I122" i="4" s="1"/>
  <c r="J122" i="4" s="1"/>
  <c r="K122" i="4" s="1"/>
  <c r="L122" i="4" s="1"/>
  <c r="M122" i="4" s="1"/>
  <c r="N122" i="4" s="1"/>
  <c r="O122" i="4" s="1"/>
  <c r="P122" i="4" s="1"/>
  <c r="Q122" i="4" s="1"/>
  <c r="R122" i="4" s="1"/>
  <c r="S122" i="4" s="1"/>
  <c r="T122" i="4" s="1"/>
  <c r="U122" i="4" s="1"/>
  <c r="V122" i="4" s="1"/>
  <c r="W122" i="4" s="1"/>
  <c r="X122" i="4" s="1"/>
  <c r="Y122" i="4" s="1"/>
  <c r="Z122" i="4" s="1"/>
  <c r="AA122" i="4" s="1"/>
  <c r="AB122" i="4" s="1"/>
  <c r="AC122" i="4" s="1"/>
  <c r="AD122" i="4" s="1"/>
  <c r="AE122" i="4" s="1"/>
  <c r="AF122" i="4" s="1"/>
  <c r="AG122" i="4" s="1"/>
  <c r="AH122" i="4" s="1"/>
  <c r="C121" i="4"/>
  <c r="B121" i="4" s="1"/>
  <c r="C120" i="4"/>
  <c r="C122" i="4" s="1"/>
  <c r="B122" i="4" s="1"/>
  <c r="C119" i="4"/>
  <c r="B119" i="4" s="1"/>
  <c r="C118" i="4"/>
  <c r="B118" i="4" s="1"/>
  <c r="C117" i="4"/>
  <c r="B117" i="4" s="1"/>
  <c r="H116" i="4"/>
  <c r="I116" i="4" s="1"/>
  <c r="J116" i="4" s="1"/>
  <c r="K116" i="4" s="1"/>
  <c r="L116" i="4" s="1"/>
  <c r="M116" i="4" s="1"/>
  <c r="N116" i="4" s="1"/>
  <c r="O116" i="4" s="1"/>
  <c r="P116" i="4" s="1"/>
  <c r="Q116" i="4" s="1"/>
  <c r="R116" i="4" s="1"/>
  <c r="S116" i="4" s="1"/>
  <c r="T116" i="4" s="1"/>
  <c r="U116" i="4" s="1"/>
  <c r="V116" i="4" s="1"/>
  <c r="W116" i="4" s="1"/>
  <c r="X116" i="4" s="1"/>
  <c r="Y116" i="4" s="1"/>
  <c r="Z116" i="4" s="1"/>
  <c r="AA116" i="4" s="1"/>
  <c r="AB116" i="4" s="1"/>
  <c r="AC116" i="4" s="1"/>
  <c r="AD116" i="4" s="1"/>
  <c r="AE116" i="4" s="1"/>
  <c r="AF116" i="4" s="1"/>
  <c r="AG116" i="4" s="1"/>
  <c r="AH116" i="4" s="1"/>
  <c r="C116" i="4"/>
  <c r="B116" i="4" s="1"/>
  <c r="H113" i="4"/>
  <c r="I113" i="4" s="1"/>
  <c r="J113" i="4" s="1"/>
  <c r="K113" i="4" s="1"/>
  <c r="L113" i="4" s="1"/>
  <c r="M113" i="4" s="1"/>
  <c r="N113" i="4" s="1"/>
  <c r="O113" i="4" s="1"/>
  <c r="P113" i="4" s="1"/>
  <c r="Q113" i="4" s="1"/>
  <c r="R113" i="4" s="1"/>
  <c r="S113" i="4" s="1"/>
  <c r="T113" i="4" s="1"/>
  <c r="U113" i="4" s="1"/>
  <c r="V113" i="4" s="1"/>
  <c r="W113" i="4" s="1"/>
  <c r="X113" i="4" s="1"/>
  <c r="Y113" i="4" s="1"/>
  <c r="Z113" i="4" s="1"/>
  <c r="AA113" i="4" s="1"/>
  <c r="AB113" i="4" s="1"/>
  <c r="AC113" i="4" s="1"/>
  <c r="AD113" i="4" s="1"/>
  <c r="AE113" i="4" s="1"/>
  <c r="AF113" i="4" s="1"/>
  <c r="AG113" i="4" s="1"/>
  <c r="AH113" i="4" s="1"/>
  <c r="H112" i="4"/>
  <c r="I112" i="4" s="1"/>
  <c r="J112" i="4" s="1"/>
  <c r="K112" i="4" s="1"/>
  <c r="L112" i="4" s="1"/>
  <c r="M112" i="4" s="1"/>
  <c r="N112" i="4" s="1"/>
  <c r="O112" i="4" s="1"/>
  <c r="P112" i="4" s="1"/>
  <c r="Q112" i="4" s="1"/>
  <c r="R112" i="4" s="1"/>
  <c r="S112" i="4" s="1"/>
  <c r="T112" i="4" s="1"/>
  <c r="U112" i="4" s="1"/>
  <c r="V112" i="4" s="1"/>
  <c r="W112" i="4" s="1"/>
  <c r="X112" i="4" s="1"/>
  <c r="Y112" i="4" s="1"/>
  <c r="Z112" i="4" s="1"/>
  <c r="AA112" i="4" s="1"/>
  <c r="AB112" i="4" s="1"/>
  <c r="AC112" i="4" s="1"/>
  <c r="AD112" i="4" s="1"/>
  <c r="AE112" i="4" s="1"/>
  <c r="AF112" i="4" s="1"/>
  <c r="AG112" i="4" s="1"/>
  <c r="AH112" i="4" s="1"/>
  <c r="H111" i="4"/>
  <c r="I111" i="4" s="1"/>
  <c r="H110" i="4"/>
  <c r="I110" i="4" s="1"/>
  <c r="J110" i="4" s="1"/>
  <c r="K110" i="4" s="1"/>
  <c r="L110" i="4" s="1"/>
  <c r="M110" i="4" s="1"/>
  <c r="N110" i="4" s="1"/>
  <c r="O110" i="4" s="1"/>
  <c r="P110" i="4" s="1"/>
  <c r="Q110" i="4" s="1"/>
  <c r="R110" i="4" s="1"/>
  <c r="S110" i="4" s="1"/>
  <c r="T110" i="4" s="1"/>
  <c r="U110" i="4" s="1"/>
  <c r="V110" i="4" s="1"/>
  <c r="W110" i="4" s="1"/>
  <c r="X110" i="4" s="1"/>
  <c r="Y110" i="4" s="1"/>
  <c r="Z110" i="4" s="1"/>
  <c r="AA110" i="4" s="1"/>
  <c r="AB110" i="4" s="1"/>
  <c r="AC110" i="4" s="1"/>
  <c r="AD110" i="4" s="1"/>
  <c r="AE110" i="4" s="1"/>
  <c r="AF110" i="4" s="1"/>
  <c r="AG110" i="4" s="1"/>
  <c r="AH110" i="4" s="1"/>
  <c r="H109" i="4"/>
  <c r="I109" i="4" s="1"/>
  <c r="J109" i="4" s="1"/>
  <c r="K109" i="4" s="1"/>
  <c r="L109" i="4" s="1"/>
  <c r="M109" i="4" s="1"/>
  <c r="N109" i="4" s="1"/>
  <c r="O109" i="4" s="1"/>
  <c r="P109" i="4" s="1"/>
  <c r="Q109" i="4" s="1"/>
  <c r="R109" i="4" s="1"/>
  <c r="S109" i="4" s="1"/>
  <c r="T109" i="4" s="1"/>
  <c r="U109" i="4" s="1"/>
  <c r="V109" i="4" s="1"/>
  <c r="W109" i="4" s="1"/>
  <c r="X109" i="4" s="1"/>
  <c r="Y109" i="4" s="1"/>
  <c r="Z109" i="4" s="1"/>
  <c r="AA109" i="4" s="1"/>
  <c r="AB109" i="4" s="1"/>
  <c r="AC109" i="4" s="1"/>
  <c r="AD109" i="4" s="1"/>
  <c r="AE109" i="4" s="1"/>
  <c r="AF109" i="4" s="1"/>
  <c r="AG109" i="4" s="1"/>
  <c r="AH109" i="4" s="1"/>
  <c r="H108" i="4"/>
  <c r="I108" i="4" s="1"/>
  <c r="J108" i="4" s="1"/>
  <c r="K108" i="4" s="1"/>
  <c r="L108" i="4" s="1"/>
  <c r="M108" i="4" s="1"/>
  <c r="N108" i="4" s="1"/>
  <c r="O108" i="4" s="1"/>
  <c r="P108" i="4" s="1"/>
  <c r="Q108" i="4" s="1"/>
  <c r="R108" i="4" s="1"/>
  <c r="S108" i="4" s="1"/>
  <c r="T108" i="4" s="1"/>
  <c r="U108" i="4" s="1"/>
  <c r="V108" i="4" s="1"/>
  <c r="W108" i="4" s="1"/>
  <c r="X108" i="4" s="1"/>
  <c r="Y108" i="4" s="1"/>
  <c r="Z108" i="4" s="1"/>
  <c r="AA108" i="4" s="1"/>
  <c r="AB108" i="4" s="1"/>
  <c r="AC108" i="4" s="1"/>
  <c r="AD108" i="4" s="1"/>
  <c r="AE108" i="4" s="1"/>
  <c r="AF108" i="4" s="1"/>
  <c r="AG108" i="4" s="1"/>
  <c r="AH108" i="4" s="1"/>
  <c r="C107" i="4"/>
  <c r="B107" i="4" s="1"/>
  <c r="C106" i="4"/>
  <c r="B106" i="4" s="1"/>
  <c r="C105" i="4"/>
  <c r="B105" i="4" s="1"/>
  <c r="C104" i="4"/>
  <c r="B104" i="4" s="1"/>
  <c r="C103" i="4"/>
  <c r="B103" i="4" s="1"/>
  <c r="H102" i="4"/>
  <c r="I102" i="4" s="1"/>
  <c r="J102" i="4" s="1"/>
  <c r="K102" i="4" s="1"/>
  <c r="L102" i="4" s="1"/>
  <c r="M102" i="4" s="1"/>
  <c r="N102" i="4" s="1"/>
  <c r="O102" i="4" s="1"/>
  <c r="P102" i="4" s="1"/>
  <c r="Q102" i="4" s="1"/>
  <c r="R102" i="4" s="1"/>
  <c r="S102" i="4" s="1"/>
  <c r="T102" i="4" s="1"/>
  <c r="U102" i="4" s="1"/>
  <c r="V102" i="4" s="1"/>
  <c r="W102" i="4" s="1"/>
  <c r="X102" i="4" s="1"/>
  <c r="Y102" i="4" s="1"/>
  <c r="Z102" i="4" s="1"/>
  <c r="AA102" i="4" s="1"/>
  <c r="AB102" i="4" s="1"/>
  <c r="AC102" i="4" s="1"/>
  <c r="AD102" i="4" s="1"/>
  <c r="AE102" i="4" s="1"/>
  <c r="AF102" i="4" s="1"/>
  <c r="AG102" i="4" s="1"/>
  <c r="AH102" i="4" s="1"/>
  <c r="C102" i="4"/>
  <c r="B102" i="4" s="1"/>
  <c r="H99" i="4"/>
  <c r="I99" i="4" s="1"/>
  <c r="J99" i="4" s="1"/>
  <c r="K99" i="4" s="1"/>
  <c r="L99" i="4" s="1"/>
  <c r="M99" i="4" s="1"/>
  <c r="N99" i="4" s="1"/>
  <c r="O99" i="4" s="1"/>
  <c r="P99" i="4" s="1"/>
  <c r="Q99" i="4" s="1"/>
  <c r="R99" i="4" s="1"/>
  <c r="S99" i="4" s="1"/>
  <c r="T99" i="4" s="1"/>
  <c r="U99" i="4" s="1"/>
  <c r="V99" i="4" s="1"/>
  <c r="W99" i="4" s="1"/>
  <c r="X99" i="4" s="1"/>
  <c r="Y99" i="4" s="1"/>
  <c r="Z99" i="4" s="1"/>
  <c r="AA99" i="4" s="1"/>
  <c r="AB99" i="4" s="1"/>
  <c r="AC99" i="4" s="1"/>
  <c r="AD99" i="4" s="1"/>
  <c r="AE99" i="4" s="1"/>
  <c r="AF99" i="4" s="1"/>
  <c r="AG99" i="4" s="1"/>
  <c r="AH99" i="4" s="1"/>
  <c r="H98" i="4"/>
  <c r="I98" i="4" s="1"/>
  <c r="J98" i="4" s="1"/>
  <c r="K98" i="4" s="1"/>
  <c r="L98" i="4" s="1"/>
  <c r="M98" i="4" s="1"/>
  <c r="N98" i="4" s="1"/>
  <c r="O98" i="4" s="1"/>
  <c r="P98" i="4" s="1"/>
  <c r="Q98" i="4" s="1"/>
  <c r="R98" i="4" s="1"/>
  <c r="S98" i="4" s="1"/>
  <c r="T98" i="4" s="1"/>
  <c r="U98" i="4" s="1"/>
  <c r="V98" i="4" s="1"/>
  <c r="W98" i="4" s="1"/>
  <c r="X98" i="4" s="1"/>
  <c r="Y98" i="4" s="1"/>
  <c r="Z98" i="4" s="1"/>
  <c r="AA98" i="4" s="1"/>
  <c r="AB98" i="4" s="1"/>
  <c r="AC98" i="4" s="1"/>
  <c r="AD98" i="4" s="1"/>
  <c r="AE98" i="4" s="1"/>
  <c r="AF98" i="4" s="1"/>
  <c r="AG98" i="4" s="1"/>
  <c r="AH98" i="4" s="1"/>
  <c r="H97" i="4"/>
  <c r="I97" i="4" s="1"/>
  <c r="C96" i="4"/>
  <c r="C99" i="4" s="1"/>
  <c r="B99" i="4" s="1"/>
  <c r="C95" i="4"/>
  <c r="B95" i="4" s="1"/>
  <c r="C94" i="4"/>
  <c r="B94" i="4" s="1"/>
  <c r="H93" i="4"/>
  <c r="I93" i="4" s="1"/>
  <c r="J93" i="4" s="1"/>
  <c r="K93" i="4" s="1"/>
  <c r="L93" i="4" s="1"/>
  <c r="M93" i="4" s="1"/>
  <c r="N93" i="4" s="1"/>
  <c r="O93" i="4" s="1"/>
  <c r="P93" i="4" s="1"/>
  <c r="Q93" i="4" s="1"/>
  <c r="R93" i="4" s="1"/>
  <c r="S93" i="4" s="1"/>
  <c r="T93" i="4" s="1"/>
  <c r="U93" i="4" s="1"/>
  <c r="V93" i="4" s="1"/>
  <c r="W93" i="4" s="1"/>
  <c r="X93" i="4" s="1"/>
  <c r="Y93" i="4" s="1"/>
  <c r="Z93" i="4" s="1"/>
  <c r="AA93" i="4" s="1"/>
  <c r="AB93" i="4" s="1"/>
  <c r="AC93" i="4" s="1"/>
  <c r="AD93" i="4" s="1"/>
  <c r="AE93" i="4" s="1"/>
  <c r="AF93" i="4" s="1"/>
  <c r="AG93" i="4" s="1"/>
  <c r="AH93" i="4" s="1"/>
  <c r="C93" i="4"/>
  <c r="B93" i="4" s="1"/>
  <c r="H90" i="4"/>
  <c r="I90" i="4" s="1"/>
  <c r="J90" i="4" s="1"/>
  <c r="K90" i="4" s="1"/>
  <c r="L90" i="4" s="1"/>
  <c r="M90" i="4" s="1"/>
  <c r="N90" i="4" s="1"/>
  <c r="O90" i="4" s="1"/>
  <c r="P90" i="4" s="1"/>
  <c r="Q90" i="4" s="1"/>
  <c r="R90" i="4" s="1"/>
  <c r="S90" i="4" s="1"/>
  <c r="T90" i="4" s="1"/>
  <c r="U90" i="4" s="1"/>
  <c r="V90" i="4" s="1"/>
  <c r="W90" i="4" s="1"/>
  <c r="X90" i="4" s="1"/>
  <c r="Y90" i="4" s="1"/>
  <c r="Z90" i="4" s="1"/>
  <c r="AA90" i="4" s="1"/>
  <c r="AB90" i="4" s="1"/>
  <c r="AC90" i="4" s="1"/>
  <c r="AD90" i="4" s="1"/>
  <c r="AE90" i="4" s="1"/>
  <c r="AF90" i="4" s="1"/>
  <c r="AG90" i="4" s="1"/>
  <c r="AH90" i="4" s="1"/>
  <c r="H89" i="4"/>
  <c r="I89" i="4" s="1"/>
  <c r="J89" i="4" s="1"/>
  <c r="K89" i="4" s="1"/>
  <c r="L89" i="4" s="1"/>
  <c r="M89" i="4" s="1"/>
  <c r="N89" i="4" s="1"/>
  <c r="O89" i="4" s="1"/>
  <c r="P89" i="4" s="1"/>
  <c r="Q89" i="4" s="1"/>
  <c r="R89" i="4" s="1"/>
  <c r="S89" i="4" s="1"/>
  <c r="T89" i="4" s="1"/>
  <c r="U89" i="4" s="1"/>
  <c r="V89" i="4" s="1"/>
  <c r="W89" i="4" s="1"/>
  <c r="X89" i="4" s="1"/>
  <c r="Y89" i="4" s="1"/>
  <c r="Z89" i="4" s="1"/>
  <c r="AA89" i="4" s="1"/>
  <c r="AB89" i="4" s="1"/>
  <c r="AC89" i="4" s="1"/>
  <c r="AD89" i="4" s="1"/>
  <c r="AE89" i="4" s="1"/>
  <c r="AF89" i="4" s="1"/>
  <c r="AG89" i="4" s="1"/>
  <c r="AH89" i="4" s="1"/>
  <c r="H88" i="4"/>
  <c r="I88" i="4" s="1"/>
  <c r="J88" i="4" s="1"/>
  <c r="C87" i="4"/>
  <c r="C86" i="4"/>
  <c r="C89" i="4" s="1"/>
  <c r="B89" i="4" s="1"/>
  <c r="C85" i="4"/>
  <c r="B85" i="4" s="1"/>
  <c r="H84" i="4"/>
  <c r="I84" i="4" s="1"/>
  <c r="J84" i="4" s="1"/>
  <c r="K84" i="4" s="1"/>
  <c r="L84" i="4" s="1"/>
  <c r="M84" i="4" s="1"/>
  <c r="N84" i="4" s="1"/>
  <c r="O84" i="4" s="1"/>
  <c r="P84" i="4" s="1"/>
  <c r="Q84" i="4" s="1"/>
  <c r="R84" i="4" s="1"/>
  <c r="S84" i="4" s="1"/>
  <c r="T84" i="4" s="1"/>
  <c r="U84" i="4" s="1"/>
  <c r="V84" i="4" s="1"/>
  <c r="W84" i="4" s="1"/>
  <c r="X84" i="4" s="1"/>
  <c r="Y84" i="4" s="1"/>
  <c r="Z84" i="4" s="1"/>
  <c r="AA84" i="4" s="1"/>
  <c r="AB84" i="4" s="1"/>
  <c r="AC84" i="4" s="1"/>
  <c r="AD84" i="4" s="1"/>
  <c r="AE84" i="4" s="1"/>
  <c r="AF84" i="4" s="1"/>
  <c r="AG84" i="4" s="1"/>
  <c r="AH84" i="4" s="1"/>
  <c r="C84" i="4"/>
  <c r="B84" i="4" s="1"/>
  <c r="H81" i="4"/>
  <c r="I81" i="4" s="1"/>
  <c r="J81" i="4" s="1"/>
  <c r="K81" i="4" s="1"/>
  <c r="L81" i="4" s="1"/>
  <c r="M81" i="4" s="1"/>
  <c r="N81" i="4" s="1"/>
  <c r="O81" i="4" s="1"/>
  <c r="P81" i="4" s="1"/>
  <c r="Q81" i="4" s="1"/>
  <c r="R81" i="4" s="1"/>
  <c r="S81" i="4" s="1"/>
  <c r="T81" i="4" s="1"/>
  <c r="U81" i="4" s="1"/>
  <c r="V81" i="4" s="1"/>
  <c r="W81" i="4" s="1"/>
  <c r="X81" i="4" s="1"/>
  <c r="Y81" i="4" s="1"/>
  <c r="Z81" i="4" s="1"/>
  <c r="AA81" i="4" s="1"/>
  <c r="AB81" i="4" s="1"/>
  <c r="AC81" i="4" s="1"/>
  <c r="AD81" i="4" s="1"/>
  <c r="AE81" i="4" s="1"/>
  <c r="AF81" i="4" s="1"/>
  <c r="AG81" i="4" s="1"/>
  <c r="AH81" i="4" s="1"/>
  <c r="H80" i="4"/>
  <c r="I80" i="4" s="1"/>
  <c r="J80" i="4" s="1"/>
  <c r="K80" i="4" s="1"/>
  <c r="L80" i="4" s="1"/>
  <c r="M80" i="4" s="1"/>
  <c r="N80" i="4" s="1"/>
  <c r="O80" i="4" s="1"/>
  <c r="P80" i="4" s="1"/>
  <c r="Q80" i="4" s="1"/>
  <c r="R80" i="4" s="1"/>
  <c r="S80" i="4" s="1"/>
  <c r="T80" i="4" s="1"/>
  <c r="U80" i="4" s="1"/>
  <c r="V80" i="4" s="1"/>
  <c r="W80" i="4" s="1"/>
  <c r="X80" i="4" s="1"/>
  <c r="Y80" i="4" s="1"/>
  <c r="Z80" i="4" s="1"/>
  <c r="AA80" i="4" s="1"/>
  <c r="AB80" i="4" s="1"/>
  <c r="AC80" i="4" s="1"/>
  <c r="AD80" i="4" s="1"/>
  <c r="AE80" i="4" s="1"/>
  <c r="AF80" i="4" s="1"/>
  <c r="AG80" i="4" s="1"/>
  <c r="AH80" i="4" s="1"/>
  <c r="H79" i="4"/>
  <c r="I79" i="4" s="1"/>
  <c r="J79" i="4" s="1"/>
  <c r="K79" i="4" s="1"/>
  <c r="L79" i="4" s="1"/>
  <c r="M79" i="4" s="1"/>
  <c r="N79" i="4" s="1"/>
  <c r="O79" i="4" s="1"/>
  <c r="P79" i="4" s="1"/>
  <c r="Q79" i="4" s="1"/>
  <c r="R79" i="4" s="1"/>
  <c r="S79" i="4" s="1"/>
  <c r="T79" i="4" s="1"/>
  <c r="U79" i="4" s="1"/>
  <c r="V79" i="4" s="1"/>
  <c r="W79" i="4" s="1"/>
  <c r="X79" i="4" s="1"/>
  <c r="Y79" i="4" s="1"/>
  <c r="Z79" i="4" s="1"/>
  <c r="AA79" i="4" s="1"/>
  <c r="AB79" i="4" s="1"/>
  <c r="AC79" i="4" s="1"/>
  <c r="AD79" i="4" s="1"/>
  <c r="AE79" i="4" s="1"/>
  <c r="AF79" i="4" s="1"/>
  <c r="AG79" i="4" s="1"/>
  <c r="AH79" i="4" s="1"/>
  <c r="C78" i="4"/>
  <c r="C81" i="4" s="1"/>
  <c r="B81" i="4" s="1"/>
  <c r="C77" i="4"/>
  <c r="C80" i="4" s="1"/>
  <c r="B80" i="4" s="1"/>
  <c r="C76" i="4"/>
  <c r="B76" i="4" s="1"/>
  <c r="H75" i="4"/>
  <c r="I75" i="4" s="1"/>
  <c r="J75" i="4" s="1"/>
  <c r="K75" i="4" s="1"/>
  <c r="L75" i="4" s="1"/>
  <c r="M75" i="4" s="1"/>
  <c r="N75" i="4" s="1"/>
  <c r="O75" i="4" s="1"/>
  <c r="P75" i="4" s="1"/>
  <c r="Q75" i="4" s="1"/>
  <c r="R75" i="4" s="1"/>
  <c r="S75" i="4" s="1"/>
  <c r="T75" i="4" s="1"/>
  <c r="U75" i="4" s="1"/>
  <c r="V75" i="4" s="1"/>
  <c r="W75" i="4" s="1"/>
  <c r="X75" i="4" s="1"/>
  <c r="Y75" i="4" s="1"/>
  <c r="Z75" i="4" s="1"/>
  <c r="AA75" i="4" s="1"/>
  <c r="AB75" i="4" s="1"/>
  <c r="AC75" i="4" s="1"/>
  <c r="AD75" i="4" s="1"/>
  <c r="AE75" i="4" s="1"/>
  <c r="AF75" i="4" s="1"/>
  <c r="AG75" i="4" s="1"/>
  <c r="AH75" i="4" s="1"/>
  <c r="C75" i="4"/>
  <c r="B75" i="4" s="1"/>
  <c r="H72" i="4"/>
  <c r="I72" i="4" s="1"/>
  <c r="J72" i="4" s="1"/>
  <c r="K72" i="4" s="1"/>
  <c r="L72" i="4" s="1"/>
  <c r="M72" i="4" s="1"/>
  <c r="N72" i="4" s="1"/>
  <c r="O72" i="4" s="1"/>
  <c r="P72" i="4" s="1"/>
  <c r="Q72" i="4" s="1"/>
  <c r="R72" i="4" s="1"/>
  <c r="S72" i="4" s="1"/>
  <c r="T72" i="4" s="1"/>
  <c r="U72" i="4" s="1"/>
  <c r="V72" i="4" s="1"/>
  <c r="W72" i="4" s="1"/>
  <c r="X72" i="4" s="1"/>
  <c r="Y72" i="4" s="1"/>
  <c r="Z72" i="4" s="1"/>
  <c r="AA72" i="4" s="1"/>
  <c r="AB72" i="4" s="1"/>
  <c r="AC72" i="4" s="1"/>
  <c r="AD72" i="4" s="1"/>
  <c r="AE72" i="4" s="1"/>
  <c r="AF72" i="4" s="1"/>
  <c r="AG72" i="4" s="1"/>
  <c r="AH72" i="4" s="1"/>
  <c r="H71" i="4"/>
  <c r="I71" i="4" s="1"/>
  <c r="J71" i="4" s="1"/>
  <c r="K71" i="4" s="1"/>
  <c r="L71" i="4" s="1"/>
  <c r="M71" i="4" s="1"/>
  <c r="N71" i="4" s="1"/>
  <c r="O71" i="4" s="1"/>
  <c r="P71" i="4" s="1"/>
  <c r="Q71" i="4" s="1"/>
  <c r="R71" i="4" s="1"/>
  <c r="S71" i="4" s="1"/>
  <c r="T71" i="4" s="1"/>
  <c r="U71" i="4" s="1"/>
  <c r="V71" i="4" s="1"/>
  <c r="W71" i="4" s="1"/>
  <c r="X71" i="4" s="1"/>
  <c r="Y71" i="4" s="1"/>
  <c r="Z71" i="4" s="1"/>
  <c r="AA71" i="4" s="1"/>
  <c r="AB71" i="4" s="1"/>
  <c r="AC71" i="4" s="1"/>
  <c r="AD71" i="4" s="1"/>
  <c r="AE71" i="4" s="1"/>
  <c r="AF71" i="4" s="1"/>
  <c r="AG71" i="4" s="1"/>
  <c r="AH71" i="4" s="1"/>
  <c r="H70" i="4"/>
  <c r="I70" i="4" s="1"/>
  <c r="J70" i="4" s="1"/>
  <c r="K70" i="4" s="1"/>
  <c r="L70" i="4" s="1"/>
  <c r="M70" i="4" s="1"/>
  <c r="N70" i="4" s="1"/>
  <c r="O70" i="4" s="1"/>
  <c r="P70" i="4" s="1"/>
  <c r="Q70" i="4" s="1"/>
  <c r="R70" i="4" s="1"/>
  <c r="S70" i="4" s="1"/>
  <c r="T70" i="4" s="1"/>
  <c r="U70" i="4" s="1"/>
  <c r="V70" i="4" s="1"/>
  <c r="W70" i="4" s="1"/>
  <c r="X70" i="4" s="1"/>
  <c r="Y70" i="4" s="1"/>
  <c r="Z70" i="4" s="1"/>
  <c r="AA70" i="4" s="1"/>
  <c r="AB70" i="4" s="1"/>
  <c r="AC70" i="4" s="1"/>
  <c r="AD70" i="4" s="1"/>
  <c r="AE70" i="4" s="1"/>
  <c r="AF70" i="4" s="1"/>
  <c r="AG70" i="4" s="1"/>
  <c r="AH70" i="4" s="1"/>
  <c r="H69" i="4"/>
  <c r="I69" i="4" s="1"/>
  <c r="J69" i="4" s="1"/>
  <c r="K69" i="4" s="1"/>
  <c r="L69" i="4" s="1"/>
  <c r="M69" i="4" s="1"/>
  <c r="N69" i="4" s="1"/>
  <c r="O69" i="4" s="1"/>
  <c r="P69" i="4" s="1"/>
  <c r="Q69" i="4" s="1"/>
  <c r="R69" i="4" s="1"/>
  <c r="S69" i="4" s="1"/>
  <c r="T69" i="4" s="1"/>
  <c r="U69" i="4" s="1"/>
  <c r="V69" i="4" s="1"/>
  <c r="W69" i="4" s="1"/>
  <c r="X69" i="4" s="1"/>
  <c r="Y69" i="4" s="1"/>
  <c r="Z69" i="4" s="1"/>
  <c r="AA69" i="4" s="1"/>
  <c r="AB69" i="4" s="1"/>
  <c r="AC69" i="4" s="1"/>
  <c r="AD69" i="4" s="1"/>
  <c r="AE69" i="4" s="1"/>
  <c r="AF69" i="4" s="1"/>
  <c r="AG69" i="4" s="1"/>
  <c r="AH69" i="4" s="1"/>
  <c r="H68" i="4"/>
  <c r="I68" i="4" s="1"/>
  <c r="J68" i="4" s="1"/>
  <c r="K68" i="4" s="1"/>
  <c r="L68" i="4" s="1"/>
  <c r="M68" i="4" s="1"/>
  <c r="N68" i="4" s="1"/>
  <c r="O68" i="4" s="1"/>
  <c r="P68" i="4" s="1"/>
  <c r="Q68" i="4" s="1"/>
  <c r="R68" i="4" s="1"/>
  <c r="S68" i="4" s="1"/>
  <c r="T68" i="4" s="1"/>
  <c r="U68" i="4" s="1"/>
  <c r="V68" i="4" s="1"/>
  <c r="W68" i="4" s="1"/>
  <c r="X68" i="4" s="1"/>
  <c r="Y68" i="4" s="1"/>
  <c r="Z68" i="4" s="1"/>
  <c r="AA68" i="4" s="1"/>
  <c r="AB68" i="4" s="1"/>
  <c r="AC68" i="4" s="1"/>
  <c r="AD68" i="4" s="1"/>
  <c r="AE68" i="4" s="1"/>
  <c r="AF68" i="4" s="1"/>
  <c r="AG68" i="4" s="1"/>
  <c r="AH68" i="4" s="1"/>
  <c r="H67" i="4"/>
  <c r="I67" i="4" s="1"/>
  <c r="J67" i="4" s="1"/>
  <c r="K67" i="4" s="1"/>
  <c r="L67" i="4" s="1"/>
  <c r="M67" i="4" s="1"/>
  <c r="N67" i="4" s="1"/>
  <c r="O67" i="4" s="1"/>
  <c r="P67" i="4" s="1"/>
  <c r="Q67" i="4" s="1"/>
  <c r="R67" i="4" s="1"/>
  <c r="S67" i="4" s="1"/>
  <c r="T67" i="4" s="1"/>
  <c r="U67" i="4" s="1"/>
  <c r="V67" i="4" s="1"/>
  <c r="W67" i="4" s="1"/>
  <c r="X67" i="4" s="1"/>
  <c r="Y67" i="4" s="1"/>
  <c r="Z67" i="4" s="1"/>
  <c r="AA67" i="4" s="1"/>
  <c r="AB67" i="4" s="1"/>
  <c r="AC67" i="4" s="1"/>
  <c r="AD67" i="4" s="1"/>
  <c r="AE67" i="4" s="1"/>
  <c r="AF67" i="4" s="1"/>
  <c r="AG67" i="4" s="1"/>
  <c r="AH67" i="4" s="1"/>
  <c r="C66" i="4"/>
  <c r="B66" i="4" s="1"/>
  <c r="C65" i="4"/>
  <c r="C68" i="4" s="1"/>
  <c r="C71" i="4" s="1"/>
  <c r="B71" i="4" s="1"/>
  <c r="C64" i="4"/>
  <c r="B64" i="4" s="1"/>
  <c r="C63" i="4"/>
  <c r="B63" i="4" s="1"/>
  <c r="C62" i="4"/>
  <c r="B62" i="4" s="1"/>
  <c r="H61" i="4"/>
  <c r="I61" i="4" s="1"/>
  <c r="J61" i="4" s="1"/>
  <c r="K61" i="4" s="1"/>
  <c r="L61" i="4" s="1"/>
  <c r="M61" i="4" s="1"/>
  <c r="N61" i="4" s="1"/>
  <c r="O61" i="4" s="1"/>
  <c r="P61" i="4" s="1"/>
  <c r="Q61" i="4" s="1"/>
  <c r="R61" i="4" s="1"/>
  <c r="S61" i="4" s="1"/>
  <c r="T61" i="4" s="1"/>
  <c r="U61" i="4" s="1"/>
  <c r="V61" i="4" s="1"/>
  <c r="W61" i="4" s="1"/>
  <c r="X61" i="4" s="1"/>
  <c r="Y61" i="4" s="1"/>
  <c r="Z61" i="4" s="1"/>
  <c r="AA61" i="4" s="1"/>
  <c r="AB61" i="4" s="1"/>
  <c r="AC61" i="4" s="1"/>
  <c r="AD61" i="4" s="1"/>
  <c r="AE61" i="4" s="1"/>
  <c r="AF61" i="4" s="1"/>
  <c r="AG61" i="4" s="1"/>
  <c r="AH61" i="4" s="1"/>
  <c r="C61" i="4"/>
  <c r="B61" i="4" s="1"/>
  <c r="H47" i="4"/>
  <c r="I47" i="4" s="1"/>
  <c r="J47" i="4" s="1"/>
  <c r="K47" i="4" s="1"/>
  <c r="L47" i="4" s="1"/>
  <c r="M47" i="4" s="1"/>
  <c r="N47" i="4" s="1"/>
  <c r="O47" i="4" s="1"/>
  <c r="P47" i="4" s="1"/>
  <c r="Q47" i="4" s="1"/>
  <c r="R47" i="4" s="1"/>
  <c r="S47" i="4" s="1"/>
  <c r="T47" i="4" s="1"/>
  <c r="U47" i="4" s="1"/>
  <c r="V47" i="4" s="1"/>
  <c r="W47" i="4" s="1"/>
  <c r="X47" i="4" s="1"/>
  <c r="Y47" i="4" s="1"/>
  <c r="Z47" i="4" s="1"/>
  <c r="AA47" i="4" s="1"/>
  <c r="AB47" i="4" s="1"/>
  <c r="AC47" i="4" s="1"/>
  <c r="AD47" i="4" s="1"/>
  <c r="AE47" i="4" s="1"/>
  <c r="AF47" i="4" s="1"/>
  <c r="AG47" i="4" s="1"/>
  <c r="AH47" i="4" s="1"/>
  <c r="H46" i="4"/>
  <c r="I46" i="4" s="1"/>
  <c r="J46" i="4" s="1"/>
  <c r="K46" i="4" s="1"/>
  <c r="L46" i="4" s="1"/>
  <c r="M46" i="4" s="1"/>
  <c r="N46" i="4" s="1"/>
  <c r="O46" i="4" s="1"/>
  <c r="P46" i="4" s="1"/>
  <c r="Q46" i="4" s="1"/>
  <c r="R46" i="4" s="1"/>
  <c r="S46" i="4" s="1"/>
  <c r="T46" i="4" s="1"/>
  <c r="U46" i="4" s="1"/>
  <c r="V46" i="4" s="1"/>
  <c r="W46" i="4" s="1"/>
  <c r="X46" i="4" s="1"/>
  <c r="Y46" i="4" s="1"/>
  <c r="Z46" i="4" s="1"/>
  <c r="AA46" i="4" s="1"/>
  <c r="AB46" i="4" s="1"/>
  <c r="AC46" i="4" s="1"/>
  <c r="AD46" i="4" s="1"/>
  <c r="AE46" i="4" s="1"/>
  <c r="AF46" i="4" s="1"/>
  <c r="AG46" i="4" s="1"/>
  <c r="AH46" i="4" s="1"/>
  <c r="H45" i="4"/>
  <c r="I45" i="4" s="1"/>
  <c r="J45" i="4" s="1"/>
  <c r="K45" i="4" s="1"/>
  <c r="L45" i="4" s="1"/>
  <c r="M45" i="4" s="1"/>
  <c r="N45" i="4" s="1"/>
  <c r="O45" i="4" s="1"/>
  <c r="P45" i="4" s="1"/>
  <c r="Q45" i="4" s="1"/>
  <c r="R45" i="4" s="1"/>
  <c r="S45" i="4" s="1"/>
  <c r="T45" i="4" s="1"/>
  <c r="U45" i="4" s="1"/>
  <c r="V45" i="4" s="1"/>
  <c r="W45" i="4" s="1"/>
  <c r="X45" i="4" s="1"/>
  <c r="Y45" i="4" s="1"/>
  <c r="Z45" i="4" s="1"/>
  <c r="AA45" i="4" s="1"/>
  <c r="AB45" i="4" s="1"/>
  <c r="AC45" i="4" s="1"/>
  <c r="AD45" i="4" s="1"/>
  <c r="AE45" i="4" s="1"/>
  <c r="AF45" i="4" s="1"/>
  <c r="AG45" i="4" s="1"/>
  <c r="AH45" i="4" s="1"/>
  <c r="H44" i="4"/>
  <c r="I44" i="4" s="1"/>
  <c r="J44" i="4" s="1"/>
  <c r="K44" i="4" s="1"/>
  <c r="L44" i="4" s="1"/>
  <c r="C44" i="4"/>
  <c r="C47" i="4" s="1"/>
  <c r="B47" i="4" s="1"/>
  <c r="AH43" i="4"/>
  <c r="AG43" i="4"/>
  <c r="AF43" i="4"/>
  <c r="AE43" i="4"/>
  <c r="AD43" i="4"/>
  <c r="AC43" i="4"/>
  <c r="AB43" i="4"/>
  <c r="AA43" i="4"/>
  <c r="Z43" i="4"/>
  <c r="Y43" i="4"/>
  <c r="X43" i="4"/>
  <c r="W43" i="4"/>
  <c r="V43" i="4"/>
  <c r="U43" i="4"/>
  <c r="T43" i="4"/>
  <c r="S43" i="4"/>
  <c r="R43" i="4"/>
  <c r="Q43" i="4"/>
  <c r="P43" i="4"/>
  <c r="O43" i="4"/>
  <c r="N43" i="4"/>
  <c r="M43" i="4"/>
  <c r="L43" i="4"/>
  <c r="K43" i="4"/>
  <c r="J43" i="4"/>
  <c r="I43" i="4"/>
  <c r="H43" i="4"/>
  <c r="C43" i="4"/>
  <c r="B43" i="4" s="1"/>
  <c r="C42" i="4"/>
  <c r="B42" i="4" s="1"/>
  <c r="H39" i="4"/>
  <c r="I39" i="4" s="1"/>
  <c r="J39" i="4" s="1"/>
  <c r="K39" i="4" s="1"/>
  <c r="L39" i="4" s="1"/>
  <c r="M39" i="4" s="1"/>
  <c r="N39" i="4" s="1"/>
  <c r="O39" i="4" s="1"/>
  <c r="P39" i="4" s="1"/>
  <c r="Q39" i="4" s="1"/>
  <c r="R39" i="4" s="1"/>
  <c r="S39" i="4" s="1"/>
  <c r="T39" i="4" s="1"/>
  <c r="U39" i="4" s="1"/>
  <c r="V39" i="4" s="1"/>
  <c r="W39" i="4" s="1"/>
  <c r="X39" i="4" s="1"/>
  <c r="Y39" i="4" s="1"/>
  <c r="Z39" i="4" s="1"/>
  <c r="AA39" i="4" s="1"/>
  <c r="AB39" i="4" s="1"/>
  <c r="AC39" i="4" s="1"/>
  <c r="AD39" i="4" s="1"/>
  <c r="AE39" i="4" s="1"/>
  <c r="AF39" i="4" s="1"/>
  <c r="AG39" i="4" s="1"/>
  <c r="AH39" i="4" s="1"/>
  <c r="H38" i="4"/>
  <c r="I38" i="4" s="1"/>
  <c r="J38" i="4" s="1"/>
  <c r="K38" i="4" s="1"/>
  <c r="L38" i="4" s="1"/>
  <c r="M38" i="4" s="1"/>
  <c r="N38" i="4" s="1"/>
  <c r="O38" i="4" s="1"/>
  <c r="P38" i="4" s="1"/>
  <c r="Q38" i="4" s="1"/>
  <c r="R38" i="4" s="1"/>
  <c r="S38" i="4" s="1"/>
  <c r="T38" i="4" s="1"/>
  <c r="U38" i="4" s="1"/>
  <c r="V38" i="4" s="1"/>
  <c r="W38" i="4" s="1"/>
  <c r="X38" i="4" s="1"/>
  <c r="Y38" i="4" s="1"/>
  <c r="Z38" i="4" s="1"/>
  <c r="AA38" i="4" s="1"/>
  <c r="AB38" i="4" s="1"/>
  <c r="AC38" i="4" s="1"/>
  <c r="AD38" i="4" s="1"/>
  <c r="AE38" i="4" s="1"/>
  <c r="AF38" i="4" s="1"/>
  <c r="AG38" i="4" s="1"/>
  <c r="AH38" i="4" s="1"/>
  <c r="H37" i="4"/>
  <c r="I37" i="4" s="1"/>
  <c r="J37" i="4" s="1"/>
  <c r="K37" i="4" s="1"/>
  <c r="L37" i="4" s="1"/>
  <c r="M37" i="4" s="1"/>
  <c r="N37" i="4" s="1"/>
  <c r="O37" i="4" s="1"/>
  <c r="P37" i="4" s="1"/>
  <c r="Q37" i="4" s="1"/>
  <c r="R37" i="4" s="1"/>
  <c r="S37" i="4" s="1"/>
  <c r="T37" i="4" s="1"/>
  <c r="U37" i="4" s="1"/>
  <c r="V37" i="4" s="1"/>
  <c r="W37" i="4" s="1"/>
  <c r="X37" i="4" s="1"/>
  <c r="Y37" i="4" s="1"/>
  <c r="Z37" i="4" s="1"/>
  <c r="AA37" i="4" s="1"/>
  <c r="AB37" i="4" s="1"/>
  <c r="AC37" i="4" s="1"/>
  <c r="AD37" i="4" s="1"/>
  <c r="C36" i="4"/>
  <c r="C39" i="4" s="1"/>
  <c r="B39" i="4" s="1"/>
  <c r="C35" i="4"/>
  <c r="C38" i="4" s="1"/>
  <c r="B38" i="4" s="1"/>
  <c r="C34" i="4"/>
  <c r="B34" i="4" s="1"/>
  <c r="C33" i="4"/>
  <c r="B33" i="4" s="1"/>
  <c r="H30" i="4"/>
  <c r="I30" i="4" s="1"/>
  <c r="J30" i="4" s="1"/>
  <c r="K30" i="4" s="1"/>
  <c r="L30" i="4" s="1"/>
  <c r="M30" i="4" s="1"/>
  <c r="N30" i="4" s="1"/>
  <c r="O30" i="4" s="1"/>
  <c r="P30" i="4" s="1"/>
  <c r="Q30" i="4" s="1"/>
  <c r="R30" i="4" s="1"/>
  <c r="S30" i="4" s="1"/>
  <c r="T30" i="4" s="1"/>
  <c r="U30" i="4" s="1"/>
  <c r="V30" i="4" s="1"/>
  <c r="W30" i="4" s="1"/>
  <c r="X30" i="4" s="1"/>
  <c r="Y30" i="4" s="1"/>
  <c r="Z30" i="4" s="1"/>
  <c r="AA30" i="4" s="1"/>
  <c r="AB30" i="4" s="1"/>
  <c r="AC30" i="4" s="1"/>
  <c r="AD30" i="4" s="1"/>
  <c r="H29" i="4"/>
  <c r="I29" i="4" s="1"/>
  <c r="J29" i="4" s="1"/>
  <c r="K29" i="4" s="1"/>
  <c r="L29" i="4" s="1"/>
  <c r="M29" i="4" s="1"/>
  <c r="N29" i="4" s="1"/>
  <c r="O29" i="4" s="1"/>
  <c r="P29" i="4" s="1"/>
  <c r="Q29" i="4" s="1"/>
  <c r="R29" i="4" s="1"/>
  <c r="H28" i="4"/>
  <c r="I28" i="4" s="1"/>
  <c r="J28" i="4" s="1"/>
  <c r="K28" i="4" s="1"/>
  <c r="L28" i="4" s="1"/>
  <c r="M28" i="4" s="1"/>
  <c r="N28" i="4" s="1"/>
  <c r="O28" i="4" s="1"/>
  <c r="P28" i="4" s="1"/>
  <c r="Q28" i="4" s="1"/>
  <c r="R28" i="4" s="1"/>
  <c r="S28" i="4" s="1"/>
  <c r="T28" i="4" s="1"/>
  <c r="U28" i="4" s="1"/>
  <c r="V28" i="4" s="1"/>
  <c r="W28" i="4" s="1"/>
  <c r="X28" i="4" s="1"/>
  <c r="Y28" i="4" s="1"/>
  <c r="Z28" i="4" s="1"/>
  <c r="AA28" i="4" s="1"/>
  <c r="AB28" i="4" s="1"/>
  <c r="AC28" i="4" s="1"/>
  <c r="AD28" i="4" s="1"/>
  <c r="AE28" i="4" s="1"/>
  <c r="AF28" i="4" s="1"/>
  <c r="AG28" i="4" s="1"/>
  <c r="AH28" i="4" s="1"/>
  <c r="C27" i="4"/>
  <c r="C30" i="4" s="1"/>
  <c r="B30" i="4" s="1"/>
  <c r="C26" i="4"/>
  <c r="B26" i="4" s="1"/>
  <c r="C25" i="4"/>
  <c r="B25" i="4" s="1"/>
  <c r="C24" i="4"/>
  <c r="B24" i="4" s="1"/>
  <c r="H21" i="4"/>
  <c r="I21" i="4" s="1"/>
  <c r="J21" i="4" s="1"/>
  <c r="K21" i="4" s="1"/>
  <c r="H20" i="4"/>
  <c r="I20" i="4" s="1"/>
  <c r="J20" i="4" s="1"/>
  <c r="K20" i="4" s="1"/>
  <c r="L20" i="4" s="1"/>
  <c r="H19" i="4"/>
  <c r="I19" i="4" s="1"/>
  <c r="J19" i="4" s="1"/>
  <c r="K19" i="4" s="1"/>
  <c r="L19" i="4" s="1"/>
  <c r="M19" i="4" s="1"/>
  <c r="N19" i="4" s="1"/>
  <c r="O19" i="4" s="1"/>
  <c r="C15" i="4"/>
  <c r="B15" i="4" s="1"/>
  <c r="B12" i="4"/>
  <c r="B11" i="4"/>
  <c r="B10" i="4"/>
  <c r="G9" i="4"/>
  <c r="G10" i="4" s="1"/>
  <c r="B9" i="4"/>
  <c r="H8" i="4"/>
  <c r="I8" i="4" s="1"/>
  <c r="J8" i="4" s="1"/>
  <c r="K8" i="4" s="1"/>
  <c r="L8" i="4" s="1"/>
  <c r="M8" i="4" s="1"/>
  <c r="N8" i="4" s="1"/>
  <c r="O8" i="4" s="1"/>
  <c r="B8" i="4"/>
  <c r="H7" i="4"/>
  <c r="I7" i="4" s="1"/>
  <c r="J7" i="4" s="1"/>
  <c r="K7" i="4" s="1"/>
  <c r="L7" i="4" s="1"/>
  <c r="M7" i="4" s="1"/>
  <c r="N7" i="4" s="1"/>
  <c r="O7" i="4" s="1"/>
  <c r="P7" i="4" s="1"/>
  <c r="Q7" i="4" s="1"/>
  <c r="R7" i="4" s="1"/>
  <c r="S7" i="4" s="1"/>
  <c r="T7" i="4" s="1"/>
  <c r="U7" i="4" s="1"/>
  <c r="V7" i="4" s="1"/>
  <c r="W7" i="4" s="1"/>
  <c r="X7" i="4" s="1"/>
  <c r="Y7" i="4" s="1"/>
  <c r="Z7" i="4" s="1"/>
  <c r="AA7" i="4" s="1"/>
  <c r="AB7" i="4" s="1"/>
  <c r="AC7" i="4" s="1"/>
  <c r="AD7" i="4" s="1"/>
  <c r="AE7" i="4" s="1"/>
  <c r="AF7" i="4" s="1"/>
  <c r="AG7" i="4" s="1"/>
  <c r="AH7" i="4" s="1"/>
  <c r="B7" i="4"/>
  <c r="I4" i="4"/>
  <c r="J4" i="4" s="1"/>
  <c r="H4" i="4"/>
  <c r="B1201" i="14"/>
  <c r="C1200" i="14"/>
  <c r="B1200" i="14" s="1"/>
  <c r="C1199" i="14"/>
  <c r="B1199" i="14" s="1"/>
  <c r="C1198" i="14"/>
  <c r="B1198" i="14" s="1"/>
  <c r="B1197" i="14"/>
  <c r="C1196" i="14"/>
  <c r="B1196" i="14" s="1"/>
  <c r="B1195" i="14"/>
  <c r="B1194" i="14"/>
  <c r="B1193" i="14"/>
  <c r="C1192" i="14"/>
  <c r="B1192" i="14" s="1"/>
  <c r="C1191" i="14"/>
  <c r="B1191" i="14" s="1"/>
  <c r="C1190" i="14"/>
  <c r="B1190" i="14" s="1"/>
  <c r="B1189" i="14"/>
  <c r="C1188" i="14"/>
  <c r="B1188" i="14" s="1"/>
  <c r="C1187" i="14"/>
  <c r="B1187" i="14" s="1"/>
  <c r="C1186" i="14"/>
  <c r="B1186" i="14" s="1"/>
  <c r="C1185" i="14"/>
  <c r="B1185" i="14" s="1"/>
  <c r="C1184" i="14"/>
  <c r="B1184" i="14" s="1"/>
  <c r="C1183" i="14"/>
  <c r="B1183" i="14" s="1"/>
  <c r="B1182" i="14"/>
  <c r="C1181" i="14"/>
  <c r="B1181" i="14" s="1"/>
  <c r="C1180" i="14"/>
  <c r="B1180" i="14" s="1"/>
  <c r="C1179" i="14"/>
  <c r="B1179" i="14" s="1"/>
  <c r="B1178" i="14"/>
  <c r="AH1177" i="14"/>
  <c r="AG1177" i="14"/>
  <c r="AF1177" i="14"/>
  <c r="AE1177" i="14"/>
  <c r="AD1177" i="14"/>
  <c r="AC1177" i="14"/>
  <c r="AB1177" i="14"/>
  <c r="AA1177" i="14"/>
  <c r="Z1177" i="14"/>
  <c r="Y1177" i="14"/>
  <c r="X1177" i="14"/>
  <c r="W1177" i="14"/>
  <c r="V1177" i="14"/>
  <c r="U1177" i="14"/>
  <c r="T1177" i="14"/>
  <c r="S1177" i="14"/>
  <c r="R1177" i="14"/>
  <c r="Q1177" i="14"/>
  <c r="P1177" i="14"/>
  <c r="O1177" i="14"/>
  <c r="N1177" i="14"/>
  <c r="M1177" i="14"/>
  <c r="L1177" i="14"/>
  <c r="K1177" i="14"/>
  <c r="J1177" i="14"/>
  <c r="I1177" i="14"/>
  <c r="H1177" i="14"/>
  <c r="G1177" i="14"/>
  <c r="B1177" i="14"/>
  <c r="AH1176" i="14"/>
  <c r="AG1176" i="14"/>
  <c r="AF1176" i="14"/>
  <c r="AE1176" i="14"/>
  <c r="AD1176" i="14"/>
  <c r="AC1176" i="14"/>
  <c r="AB1176" i="14"/>
  <c r="AA1176" i="14"/>
  <c r="Z1176" i="14"/>
  <c r="Y1176" i="14"/>
  <c r="X1176" i="14"/>
  <c r="W1176" i="14"/>
  <c r="V1176" i="14"/>
  <c r="U1176" i="14"/>
  <c r="T1176" i="14"/>
  <c r="S1176" i="14"/>
  <c r="R1176" i="14"/>
  <c r="Q1176" i="14"/>
  <c r="P1176" i="14"/>
  <c r="O1176" i="14"/>
  <c r="N1176" i="14"/>
  <c r="M1176" i="14"/>
  <c r="L1176" i="14"/>
  <c r="K1176" i="14"/>
  <c r="J1176" i="14"/>
  <c r="I1176" i="14"/>
  <c r="H1176" i="14"/>
  <c r="G1176" i="14"/>
  <c r="B1176" i="14"/>
  <c r="AH1175" i="14"/>
  <c r="AG1175" i="14"/>
  <c r="AF1175" i="14"/>
  <c r="AE1175" i="14"/>
  <c r="AD1175" i="14"/>
  <c r="AC1175" i="14"/>
  <c r="AB1175" i="14"/>
  <c r="AA1175" i="14"/>
  <c r="Z1175" i="14"/>
  <c r="Y1175" i="14"/>
  <c r="X1175" i="14"/>
  <c r="W1175" i="14"/>
  <c r="V1175" i="14"/>
  <c r="U1175" i="14"/>
  <c r="T1175" i="14"/>
  <c r="S1175" i="14"/>
  <c r="R1175" i="14"/>
  <c r="Q1175" i="14"/>
  <c r="P1175" i="14"/>
  <c r="O1175" i="14"/>
  <c r="N1175" i="14"/>
  <c r="M1175" i="14"/>
  <c r="L1175" i="14"/>
  <c r="K1175" i="14"/>
  <c r="J1175" i="14"/>
  <c r="I1175" i="14"/>
  <c r="H1175" i="14"/>
  <c r="G1175" i="14"/>
  <c r="B1175" i="14"/>
  <c r="AH1174" i="14"/>
  <c r="AG1174" i="14"/>
  <c r="AF1174" i="14"/>
  <c r="AE1174" i="14"/>
  <c r="AD1174" i="14"/>
  <c r="AC1174" i="14"/>
  <c r="AB1174" i="14"/>
  <c r="AA1174" i="14"/>
  <c r="Z1174" i="14"/>
  <c r="Y1174" i="14"/>
  <c r="X1174" i="14"/>
  <c r="W1174" i="14"/>
  <c r="V1174" i="14"/>
  <c r="U1174" i="14"/>
  <c r="T1174" i="14"/>
  <c r="S1174" i="14"/>
  <c r="R1174" i="14"/>
  <c r="Q1174" i="14"/>
  <c r="P1174" i="14"/>
  <c r="O1174" i="14"/>
  <c r="N1174" i="14"/>
  <c r="M1174" i="14"/>
  <c r="L1174" i="14"/>
  <c r="K1174" i="14"/>
  <c r="J1174" i="14"/>
  <c r="I1174" i="14"/>
  <c r="H1174" i="14"/>
  <c r="G1174" i="14"/>
  <c r="B1174" i="14"/>
  <c r="C1173" i="14"/>
  <c r="B1173" i="14" s="1"/>
  <c r="C1172" i="14"/>
  <c r="B1172" i="14" s="1"/>
  <c r="B1171" i="14"/>
  <c r="B1170" i="14"/>
  <c r="B1169" i="14"/>
  <c r="C1168" i="14"/>
  <c r="B1168" i="14" s="1"/>
  <c r="C1167" i="14"/>
  <c r="B1167" i="14" s="1"/>
  <c r="C1166" i="14"/>
  <c r="B1166" i="14" s="1"/>
  <c r="B1165" i="14"/>
  <c r="C1164" i="14"/>
  <c r="B1164" i="14" s="1"/>
  <c r="C1163" i="14"/>
  <c r="B1163" i="14" s="1"/>
  <c r="C1162" i="14"/>
  <c r="B1162" i="14" s="1"/>
  <c r="B1161" i="14"/>
  <c r="C1160" i="14"/>
  <c r="B1160" i="14" s="1"/>
  <c r="C1159" i="14"/>
  <c r="B1159" i="14" s="1"/>
  <c r="C1158" i="14"/>
  <c r="B1158" i="14" s="1"/>
  <c r="C1157" i="14"/>
  <c r="B1157" i="14" s="1"/>
  <c r="C1156" i="14"/>
  <c r="B1156" i="14" s="1"/>
  <c r="C1155" i="14"/>
  <c r="B1155" i="14" s="1"/>
  <c r="B1154" i="14"/>
  <c r="C1153" i="14"/>
  <c r="B1153" i="14" s="1"/>
  <c r="C1152" i="14"/>
  <c r="B1152" i="14" s="1"/>
  <c r="C1151" i="14"/>
  <c r="B1151" i="14" s="1"/>
  <c r="B1150" i="14"/>
  <c r="C1149" i="14"/>
  <c r="B1149" i="14" s="1"/>
  <c r="C1148" i="14"/>
  <c r="B1148" i="14" s="1"/>
  <c r="C1147" i="14"/>
  <c r="B1147" i="14" s="1"/>
  <c r="C1146" i="14"/>
  <c r="B1146" i="14" s="1"/>
  <c r="C1145" i="14"/>
  <c r="B1145" i="14"/>
  <c r="C1144" i="14"/>
  <c r="B1144" i="14" s="1"/>
  <c r="B1143" i="14"/>
  <c r="C1142" i="14"/>
  <c r="B1142" i="14" s="1"/>
  <c r="C1141" i="14"/>
  <c r="B1141" i="14" s="1"/>
  <c r="C1140" i="14"/>
  <c r="B1140" i="14" s="1"/>
  <c r="B1139" i="14"/>
  <c r="AH1138" i="14"/>
  <c r="AG1138" i="14"/>
  <c r="AF1138" i="14"/>
  <c r="AE1138" i="14"/>
  <c r="AD1138" i="14"/>
  <c r="AC1138" i="14"/>
  <c r="AB1138" i="14"/>
  <c r="AA1138" i="14"/>
  <c r="Z1138" i="14"/>
  <c r="Y1138" i="14"/>
  <c r="X1138" i="14"/>
  <c r="W1138" i="14"/>
  <c r="V1138" i="14"/>
  <c r="U1138" i="14"/>
  <c r="T1138" i="14"/>
  <c r="S1138" i="14"/>
  <c r="R1138" i="14"/>
  <c r="Q1138" i="14"/>
  <c r="P1138" i="14"/>
  <c r="O1138" i="14"/>
  <c r="N1138" i="14"/>
  <c r="M1138" i="14"/>
  <c r="L1138" i="14"/>
  <c r="K1138" i="14"/>
  <c r="J1138" i="14"/>
  <c r="I1138" i="14"/>
  <c r="H1138" i="14"/>
  <c r="G1138" i="14"/>
  <c r="B1138" i="14"/>
  <c r="AH1137" i="14"/>
  <c r="AG1137" i="14"/>
  <c r="AF1137" i="14"/>
  <c r="AE1137" i="14"/>
  <c r="AD1137" i="14"/>
  <c r="AC1137" i="14"/>
  <c r="AB1137" i="14"/>
  <c r="AA1137" i="14"/>
  <c r="Z1137" i="14"/>
  <c r="Y1137" i="14"/>
  <c r="X1137" i="14"/>
  <c r="W1137" i="14"/>
  <c r="V1137" i="14"/>
  <c r="U1137" i="14"/>
  <c r="T1137" i="14"/>
  <c r="S1137" i="14"/>
  <c r="R1137" i="14"/>
  <c r="Q1137" i="14"/>
  <c r="P1137" i="14"/>
  <c r="O1137" i="14"/>
  <c r="N1137" i="14"/>
  <c r="M1137" i="14"/>
  <c r="L1137" i="14"/>
  <c r="K1137" i="14"/>
  <c r="J1137" i="14"/>
  <c r="I1137" i="14"/>
  <c r="H1137" i="14"/>
  <c r="G1137" i="14"/>
  <c r="B1137" i="14"/>
  <c r="AH1136" i="14"/>
  <c r="AG1136" i="14"/>
  <c r="AF1136" i="14"/>
  <c r="AE1136" i="14"/>
  <c r="AD1136" i="14"/>
  <c r="AC1136" i="14"/>
  <c r="AB1136" i="14"/>
  <c r="AA1136" i="14"/>
  <c r="Z1136" i="14"/>
  <c r="Y1136" i="14"/>
  <c r="X1136" i="14"/>
  <c r="W1136" i="14"/>
  <c r="V1136" i="14"/>
  <c r="U1136" i="14"/>
  <c r="T1136" i="14"/>
  <c r="S1136" i="14"/>
  <c r="R1136" i="14"/>
  <c r="Q1136" i="14"/>
  <c r="P1136" i="14"/>
  <c r="O1136" i="14"/>
  <c r="N1136" i="14"/>
  <c r="M1136" i="14"/>
  <c r="L1136" i="14"/>
  <c r="K1136" i="14"/>
  <c r="J1136" i="14"/>
  <c r="I1136" i="14"/>
  <c r="H1136" i="14"/>
  <c r="G1136" i="14"/>
  <c r="B1136" i="14"/>
  <c r="AH1135" i="14"/>
  <c r="AG1135" i="14"/>
  <c r="AF1135" i="14"/>
  <c r="AE1135" i="14"/>
  <c r="AD1135" i="14"/>
  <c r="AC1135" i="14"/>
  <c r="AB1135" i="14"/>
  <c r="AA1135" i="14"/>
  <c r="Z1135" i="14"/>
  <c r="Y1135" i="14"/>
  <c r="X1135" i="14"/>
  <c r="W1135" i="14"/>
  <c r="V1135" i="14"/>
  <c r="U1135" i="14"/>
  <c r="T1135" i="14"/>
  <c r="S1135" i="14"/>
  <c r="R1135" i="14"/>
  <c r="Q1135" i="14"/>
  <c r="P1135" i="14"/>
  <c r="O1135" i="14"/>
  <c r="N1135" i="14"/>
  <c r="M1135" i="14"/>
  <c r="L1135" i="14"/>
  <c r="K1135" i="14"/>
  <c r="J1135" i="14"/>
  <c r="I1135" i="14"/>
  <c r="H1135" i="14"/>
  <c r="G1135" i="14"/>
  <c r="B1135" i="14"/>
  <c r="C1134" i="14"/>
  <c r="B1134" i="14" s="1"/>
  <c r="C1133" i="14"/>
  <c r="B1133" i="14" s="1"/>
  <c r="C1132" i="14"/>
  <c r="B1132" i="14" s="1"/>
  <c r="C1131" i="14"/>
  <c r="B1131" i="14" s="1"/>
  <c r="C1130" i="14"/>
  <c r="B1130" i="14" s="1"/>
  <c r="C1129" i="14"/>
  <c r="B1129" i="14" s="1"/>
  <c r="B1128" i="14"/>
  <c r="B1127" i="14"/>
  <c r="B1126" i="14"/>
  <c r="C1125" i="14"/>
  <c r="B1125" i="14" s="1"/>
  <c r="B1124" i="14"/>
  <c r="B1123" i="14"/>
  <c r="B1122" i="14"/>
  <c r="C1121" i="14"/>
  <c r="B1121" i="14" s="1"/>
  <c r="C1120" i="14"/>
  <c r="B1120" i="14" s="1"/>
  <c r="C1119" i="14"/>
  <c r="B1119" i="14" s="1"/>
  <c r="B1118" i="14"/>
  <c r="C1117" i="14"/>
  <c r="B1117" i="14" s="1"/>
  <c r="B1116" i="14"/>
  <c r="B1115" i="14"/>
  <c r="B1114" i="14"/>
  <c r="C1113" i="14"/>
  <c r="B1113" i="14" s="1"/>
  <c r="C1112" i="14"/>
  <c r="B1112" i="14" s="1"/>
  <c r="C1111" i="14"/>
  <c r="B1111" i="14" s="1"/>
  <c r="B1110" i="14"/>
  <c r="C1109" i="14"/>
  <c r="B1109" i="14" s="1"/>
  <c r="C1108" i="14"/>
  <c r="B1108" i="14" s="1"/>
  <c r="C1107" i="14"/>
  <c r="B1107" i="14" s="1"/>
  <c r="C1106" i="14"/>
  <c r="B1106" i="14" s="1"/>
  <c r="C1105" i="14"/>
  <c r="B1105" i="14"/>
  <c r="C1104" i="14"/>
  <c r="B1104" i="14" s="1"/>
  <c r="B1103" i="14"/>
  <c r="C1102" i="14"/>
  <c r="B1102" i="14" s="1"/>
  <c r="C1101" i="14"/>
  <c r="B1101" i="14" s="1"/>
  <c r="C1100" i="14"/>
  <c r="B1100" i="14" s="1"/>
  <c r="B1099" i="14"/>
  <c r="C1098" i="14"/>
  <c r="B1098" i="14" s="1"/>
  <c r="C1097" i="14"/>
  <c r="B1097" i="14" s="1"/>
  <c r="C1096" i="14"/>
  <c r="B1096" i="14" s="1"/>
  <c r="C1095" i="14"/>
  <c r="B1095" i="14" s="1"/>
  <c r="C1094" i="14"/>
  <c r="B1094" i="14" s="1"/>
  <c r="C1093" i="14"/>
  <c r="B1093" i="14" s="1"/>
  <c r="B1092" i="14"/>
  <c r="C1091" i="14"/>
  <c r="B1091" i="14" s="1"/>
  <c r="C1090" i="14"/>
  <c r="B1090" i="14" s="1"/>
  <c r="C1089" i="14"/>
  <c r="B1089" i="14" s="1"/>
  <c r="B1088" i="14"/>
  <c r="AH1087" i="14"/>
  <c r="AG1087" i="14"/>
  <c r="AF1087" i="14"/>
  <c r="AE1087" i="14"/>
  <c r="AD1087" i="14"/>
  <c r="AC1087" i="14"/>
  <c r="AB1087" i="14"/>
  <c r="AA1087" i="14"/>
  <c r="Z1087" i="14"/>
  <c r="Y1087" i="14"/>
  <c r="X1087" i="14"/>
  <c r="W1087" i="14"/>
  <c r="V1087" i="14"/>
  <c r="U1087" i="14"/>
  <c r="T1087" i="14"/>
  <c r="S1087" i="14"/>
  <c r="R1087" i="14"/>
  <c r="Q1087" i="14"/>
  <c r="P1087" i="14"/>
  <c r="O1087" i="14"/>
  <c r="N1087" i="14"/>
  <c r="M1087" i="14"/>
  <c r="L1087" i="14"/>
  <c r="K1087" i="14"/>
  <c r="J1087" i="14"/>
  <c r="I1087" i="14"/>
  <c r="H1087" i="14"/>
  <c r="G1087" i="14"/>
  <c r="B1087" i="14"/>
  <c r="AH1086" i="14"/>
  <c r="AG1086" i="14"/>
  <c r="AF1086" i="14"/>
  <c r="AE1086" i="14"/>
  <c r="AD1086" i="14"/>
  <c r="AC1086" i="14"/>
  <c r="AB1086" i="14"/>
  <c r="AA1086" i="14"/>
  <c r="Z1086" i="14"/>
  <c r="Y1086" i="14"/>
  <c r="X1086" i="14"/>
  <c r="W1086" i="14"/>
  <c r="V1086" i="14"/>
  <c r="U1086" i="14"/>
  <c r="T1086" i="14"/>
  <c r="S1086" i="14"/>
  <c r="R1086" i="14"/>
  <c r="Q1086" i="14"/>
  <c r="P1086" i="14"/>
  <c r="O1086" i="14"/>
  <c r="N1086" i="14"/>
  <c r="M1086" i="14"/>
  <c r="L1086" i="14"/>
  <c r="K1086" i="14"/>
  <c r="J1086" i="14"/>
  <c r="I1086" i="14"/>
  <c r="H1086" i="14"/>
  <c r="G1086" i="14"/>
  <c r="B1086" i="14"/>
  <c r="AH1085" i="14"/>
  <c r="AG1085" i="14"/>
  <c r="AF1085" i="14"/>
  <c r="AE1085" i="14"/>
  <c r="AD1085" i="14"/>
  <c r="AC1085" i="14"/>
  <c r="AB1085" i="14"/>
  <c r="AA1085" i="14"/>
  <c r="Z1085" i="14"/>
  <c r="Y1085" i="14"/>
  <c r="X1085" i="14"/>
  <c r="W1085" i="14"/>
  <c r="V1085" i="14"/>
  <c r="U1085" i="14"/>
  <c r="T1085" i="14"/>
  <c r="S1085" i="14"/>
  <c r="R1085" i="14"/>
  <c r="Q1085" i="14"/>
  <c r="P1085" i="14"/>
  <c r="O1085" i="14"/>
  <c r="N1085" i="14"/>
  <c r="M1085" i="14"/>
  <c r="L1085" i="14"/>
  <c r="K1085" i="14"/>
  <c r="J1085" i="14"/>
  <c r="I1085" i="14"/>
  <c r="H1085" i="14"/>
  <c r="G1085" i="14"/>
  <c r="B1085" i="14"/>
  <c r="AH1084" i="14"/>
  <c r="AG1084" i="14"/>
  <c r="AF1084" i="14"/>
  <c r="AE1084" i="14"/>
  <c r="AD1084" i="14"/>
  <c r="AC1084" i="14"/>
  <c r="AB1084" i="14"/>
  <c r="AA1084" i="14"/>
  <c r="Z1084" i="14"/>
  <c r="Y1084" i="14"/>
  <c r="X1084" i="14"/>
  <c r="W1084" i="14"/>
  <c r="V1084" i="14"/>
  <c r="U1084" i="14"/>
  <c r="T1084" i="14"/>
  <c r="S1084" i="14"/>
  <c r="R1084" i="14"/>
  <c r="Q1084" i="14"/>
  <c r="P1084" i="14"/>
  <c r="O1084" i="14"/>
  <c r="N1084" i="14"/>
  <c r="M1084" i="14"/>
  <c r="L1084" i="14"/>
  <c r="K1084" i="14"/>
  <c r="J1084" i="14"/>
  <c r="I1084" i="14"/>
  <c r="H1084" i="14"/>
  <c r="G1084" i="14"/>
  <c r="B1084" i="14"/>
  <c r="C1083" i="14"/>
  <c r="B1083" i="14" s="1"/>
  <c r="C1082" i="14"/>
  <c r="B1082" i="14" s="1"/>
  <c r="C1081" i="14"/>
  <c r="B1081" i="14" s="1"/>
  <c r="C1080" i="14"/>
  <c r="B1080" i="14" s="1"/>
  <c r="C1079" i="14"/>
  <c r="B1079" i="14" s="1"/>
  <c r="C1078" i="14"/>
  <c r="B1078" i="14" s="1"/>
  <c r="B1077" i="14"/>
  <c r="B1076" i="14"/>
  <c r="B1075" i="14"/>
  <c r="C1074" i="14"/>
  <c r="B1074" i="14" s="1"/>
  <c r="C1073" i="14"/>
  <c r="B1073" i="14" s="1"/>
  <c r="B1072" i="14"/>
  <c r="B1071" i="14"/>
  <c r="B1070" i="14"/>
  <c r="B1069" i="14"/>
  <c r="B1068" i="14"/>
  <c r="B1067" i="14"/>
  <c r="C1066" i="14"/>
  <c r="B1066" i="14" s="1"/>
  <c r="C1065" i="14"/>
  <c r="B1065" i="14" s="1"/>
  <c r="C1064" i="14"/>
  <c r="B1064" i="14" s="1"/>
  <c r="B1063" i="14"/>
  <c r="C1062" i="14"/>
  <c r="B1062" i="14" s="1"/>
  <c r="B1061" i="14"/>
  <c r="B1060" i="14"/>
  <c r="B1059" i="14"/>
  <c r="C1058" i="14"/>
  <c r="B1058" i="14" s="1"/>
  <c r="C1057" i="14"/>
  <c r="B1057" i="14" s="1"/>
  <c r="C1056" i="14"/>
  <c r="B1056" i="14" s="1"/>
  <c r="B1055" i="14"/>
  <c r="C1054" i="14"/>
  <c r="B1054" i="14" s="1"/>
  <c r="C1053" i="14"/>
  <c r="B1053" i="14" s="1"/>
  <c r="C1052" i="14"/>
  <c r="B1052" i="14" s="1"/>
  <c r="C1051" i="14"/>
  <c r="B1051" i="14" s="1"/>
  <c r="C1050" i="14"/>
  <c r="B1050" i="14" s="1"/>
  <c r="C1049" i="14"/>
  <c r="B1049" i="14" s="1"/>
  <c r="B1048" i="14"/>
  <c r="C1047" i="14"/>
  <c r="B1047" i="14" s="1"/>
  <c r="C1046" i="14"/>
  <c r="B1046" i="14" s="1"/>
  <c r="C1045" i="14"/>
  <c r="B1045" i="14" s="1"/>
  <c r="B1044" i="14"/>
  <c r="C1043" i="14"/>
  <c r="B1043" i="14" s="1"/>
  <c r="C1042" i="14"/>
  <c r="B1042" i="14" s="1"/>
  <c r="C1041" i="14"/>
  <c r="B1041" i="14" s="1"/>
  <c r="C1040" i="14"/>
  <c r="B1040" i="14" s="1"/>
  <c r="C1039" i="14"/>
  <c r="B1039" i="14" s="1"/>
  <c r="C1038" i="14"/>
  <c r="B1038" i="14" s="1"/>
  <c r="B1037" i="14"/>
  <c r="C1036" i="14"/>
  <c r="B1036" i="14" s="1"/>
  <c r="C1035" i="14"/>
  <c r="B1035" i="14" s="1"/>
  <c r="C1034" i="14"/>
  <c r="B1034" i="14" s="1"/>
  <c r="B1033" i="14"/>
  <c r="AH1032" i="14"/>
  <c r="AG1032" i="14"/>
  <c r="AF1032" i="14"/>
  <c r="AE1032" i="14"/>
  <c r="AD1032" i="14"/>
  <c r="AC1032" i="14"/>
  <c r="AB1032" i="14"/>
  <c r="AA1032" i="14"/>
  <c r="Z1032" i="14"/>
  <c r="Y1032" i="14"/>
  <c r="X1032" i="14"/>
  <c r="W1032" i="14"/>
  <c r="V1032" i="14"/>
  <c r="U1032" i="14"/>
  <c r="T1032" i="14"/>
  <c r="S1032" i="14"/>
  <c r="R1032" i="14"/>
  <c r="Q1032" i="14"/>
  <c r="P1032" i="14"/>
  <c r="O1032" i="14"/>
  <c r="N1032" i="14"/>
  <c r="M1032" i="14"/>
  <c r="L1032" i="14"/>
  <c r="K1032" i="14"/>
  <c r="J1032" i="14"/>
  <c r="I1032" i="14"/>
  <c r="H1032" i="14"/>
  <c r="G1032" i="14"/>
  <c r="B1032" i="14"/>
  <c r="AH1031" i="14"/>
  <c r="AG1031" i="14"/>
  <c r="AF1031" i="14"/>
  <c r="AE1031" i="14"/>
  <c r="AD1031" i="14"/>
  <c r="AC1031" i="14"/>
  <c r="AB1031" i="14"/>
  <c r="AA1031" i="14"/>
  <c r="Z1031" i="14"/>
  <c r="Y1031" i="14"/>
  <c r="X1031" i="14"/>
  <c r="W1031" i="14"/>
  <c r="V1031" i="14"/>
  <c r="U1031" i="14"/>
  <c r="T1031" i="14"/>
  <c r="S1031" i="14"/>
  <c r="R1031" i="14"/>
  <c r="Q1031" i="14"/>
  <c r="P1031" i="14"/>
  <c r="O1031" i="14"/>
  <c r="N1031" i="14"/>
  <c r="M1031" i="14"/>
  <c r="L1031" i="14"/>
  <c r="K1031" i="14"/>
  <c r="J1031" i="14"/>
  <c r="I1031" i="14"/>
  <c r="H1031" i="14"/>
  <c r="G1031" i="14"/>
  <c r="B1031" i="14"/>
  <c r="AH1030" i="14"/>
  <c r="AG1030" i="14"/>
  <c r="AF1030" i="14"/>
  <c r="AE1030" i="14"/>
  <c r="AD1030" i="14"/>
  <c r="AC1030" i="14"/>
  <c r="AB1030" i="14"/>
  <c r="AA1030" i="14"/>
  <c r="Z1030" i="14"/>
  <c r="Y1030" i="14"/>
  <c r="X1030" i="14"/>
  <c r="W1030" i="14"/>
  <c r="V1030" i="14"/>
  <c r="U1030" i="14"/>
  <c r="T1030" i="14"/>
  <c r="S1030" i="14"/>
  <c r="R1030" i="14"/>
  <c r="Q1030" i="14"/>
  <c r="P1030" i="14"/>
  <c r="O1030" i="14"/>
  <c r="N1030" i="14"/>
  <c r="M1030" i="14"/>
  <c r="L1030" i="14"/>
  <c r="K1030" i="14"/>
  <c r="J1030" i="14"/>
  <c r="I1030" i="14"/>
  <c r="H1030" i="14"/>
  <c r="G1030" i="14"/>
  <c r="B1030" i="14"/>
  <c r="AH1029" i="14"/>
  <c r="AG1029" i="14"/>
  <c r="AF1029" i="14"/>
  <c r="AE1029" i="14"/>
  <c r="AD1029" i="14"/>
  <c r="AC1029" i="14"/>
  <c r="AB1029" i="14"/>
  <c r="AA1029" i="14"/>
  <c r="Z1029" i="14"/>
  <c r="Y1029" i="14"/>
  <c r="X1029" i="14"/>
  <c r="W1029" i="14"/>
  <c r="V1029" i="14"/>
  <c r="U1029" i="14"/>
  <c r="T1029" i="14"/>
  <c r="S1029" i="14"/>
  <c r="R1029" i="14"/>
  <c r="Q1029" i="14"/>
  <c r="P1029" i="14"/>
  <c r="O1029" i="14"/>
  <c r="N1029" i="14"/>
  <c r="M1029" i="14"/>
  <c r="L1029" i="14"/>
  <c r="K1029" i="14"/>
  <c r="J1029" i="14"/>
  <c r="I1029" i="14"/>
  <c r="H1029" i="14"/>
  <c r="G1029" i="14"/>
  <c r="B1029" i="14"/>
  <c r="C1028" i="14"/>
  <c r="B1028" i="14" s="1"/>
  <c r="C1027" i="14"/>
  <c r="B1027" i="14" s="1"/>
  <c r="C1026" i="14"/>
  <c r="B1026" i="14" s="1"/>
  <c r="C1025" i="14"/>
  <c r="B1025" i="14" s="1"/>
  <c r="C1024" i="14"/>
  <c r="B1024" i="14" s="1"/>
  <c r="C1023" i="14"/>
  <c r="B1023" i="14" s="1"/>
  <c r="B1022" i="14"/>
  <c r="B1021" i="14"/>
  <c r="B1020" i="14"/>
  <c r="C1019" i="14"/>
  <c r="B1019" i="14" s="1"/>
  <c r="C1018" i="14"/>
  <c r="B1018" i="14" s="1"/>
  <c r="C1017" i="14"/>
  <c r="B1017" i="14" s="1"/>
  <c r="B1016" i="14"/>
  <c r="B1015" i="14"/>
  <c r="B1014" i="14"/>
  <c r="B1013" i="14"/>
  <c r="B1012" i="14"/>
  <c r="B1011" i="14"/>
  <c r="B1010" i="14"/>
  <c r="B1009" i="14"/>
  <c r="B1008" i="14"/>
  <c r="C1007" i="14"/>
  <c r="B1007" i="14" s="1"/>
  <c r="C1006" i="14"/>
  <c r="B1006" i="14" s="1"/>
  <c r="C1005" i="14"/>
  <c r="B1005" i="14" s="1"/>
  <c r="B1004" i="14"/>
  <c r="C1003" i="14"/>
  <c r="B1003" i="14" s="1"/>
  <c r="B1002" i="14"/>
  <c r="B1001" i="14"/>
  <c r="B1000" i="14"/>
  <c r="C999" i="14"/>
  <c r="B999" i="14" s="1"/>
  <c r="C998" i="14"/>
  <c r="B998" i="14" s="1"/>
  <c r="C997" i="14"/>
  <c r="B997" i="14" s="1"/>
  <c r="B996" i="14"/>
  <c r="C995" i="14"/>
  <c r="B995" i="14" s="1"/>
  <c r="C994" i="14"/>
  <c r="B994" i="14" s="1"/>
  <c r="C993" i="14"/>
  <c r="B993" i="14" s="1"/>
  <c r="C992" i="14"/>
  <c r="B992" i="14" s="1"/>
  <c r="C991" i="14"/>
  <c r="B991" i="14" s="1"/>
  <c r="C990" i="14"/>
  <c r="B990" i="14" s="1"/>
  <c r="B989" i="14"/>
  <c r="C988" i="14"/>
  <c r="B988" i="14" s="1"/>
  <c r="C987" i="14"/>
  <c r="B987" i="14" s="1"/>
  <c r="C986" i="14"/>
  <c r="B986" i="14" s="1"/>
  <c r="B985" i="14"/>
  <c r="C984" i="14"/>
  <c r="B984" i="14" s="1"/>
  <c r="C983" i="14"/>
  <c r="B983" i="14" s="1"/>
  <c r="C982" i="14"/>
  <c r="B982" i="14" s="1"/>
  <c r="C981" i="14"/>
  <c r="B981" i="14" s="1"/>
  <c r="C980" i="14"/>
  <c r="B980" i="14" s="1"/>
  <c r="C979" i="14"/>
  <c r="B979" i="14" s="1"/>
  <c r="B978" i="14"/>
  <c r="C977" i="14"/>
  <c r="B977" i="14" s="1"/>
  <c r="C976" i="14"/>
  <c r="B976" i="14" s="1"/>
  <c r="C975" i="14"/>
  <c r="B975" i="14" s="1"/>
  <c r="B974" i="14"/>
  <c r="AH973" i="14"/>
  <c r="AG973" i="14"/>
  <c r="AF973" i="14"/>
  <c r="AE973" i="14"/>
  <c r="AD973" i="14"/>
  <c r="AC973" i="14"/>
  <c r="AB973" i="14"/>
  <c r="AA973" i="14"/>
  <c r="Z973" i="14"/>
  <c r="Y973" i="14"/>
  <c r="X973" i="14"/>
  <c r="W973" i="14"/>
  <c r="V973" i="14"/>
  <c r="U973" i="14"/>
  <c r="T973" i="14"/>
  <c r="S973" i="14"/>
  <c r="R973" i="14"/>
  <c r="Q973" i="14"/>
  <c r="P973" i="14"/>
  <c r="O973" i="14"/>
  <c r="N973" i="14"/>
  <c r="M973" i="14"/>
  <c r="L973" i="14"/>
  <c r="K973" i="14"/>
  <c r="J973" i="14"/>
  <c r="I973" i="14"/>
  <c r="H973" i="14"/>
  <c r="G973" i="14"/>
  <c r="B973" i="14"/>
  <c r="AH972" i="14"/>
  <c r="AG972" i="14"/>
  <c r="AF972" i="14"/>
  <c r="AE972" i="14"/>
  <c r="AD972" i="14"/>
  <c r="AC972" i="14"/>
  <c r="AB972" i="14"/>
  <c r="AA972" i="14"/>
  <c r="Z972" i="14"/>
  <c r="Y972" i="14"/>
  <c r="X972" i="14"/>
  <c r="W972" i="14"/>
  <c r="V972" i="14"/>
  <c r="U972" i="14"/>
  <c r="T972" i="14"/>
  <c r="S972" i="14"/>
  <c r="R972" i="14"/>
  <c r="Q972" i="14"/>
  <c r="P972" i="14"/>
  <c r="O972" i="14"/>
  <c r="N972" i="14"/>
  <c r="M972" i="14"/>
  <c r="L972" i="14"/>
  <c r="K972" i="14"/>
  <c r="J972" i="14"/>
  <c r="I972" i="14"/>
  <c r="H972" i="14"/>
  <c r="G972" i="14"/>
  <c r="B972" i="14"/>
  <c r="AH971" i="14"/>
  <c r="AG971" i="14"/>
  <c r="AF971" i="14"/>
  <c r="AE971" i="14"/>
  <c r="AD971" i="14"/>
  <c r="AC971" i="14"/>
  <c r="AB971" i="14"/>
  <c r="AA971" i="14"/>
  <c r="Z971" i="14"/>
  <c r="Y971" i="14"/>
  <c r="X971" i="14"/>
  <c r="W971" i="14"/>
  <c r="V971" i="14"/>
  <c r="U971" i="14"/>
  <c r="T971" i="14"/>
  <c r="S971" i="14"/>
  <c r="R971" i="14"/>
  <c r="Q971" i="14"/>
  <c r="P971" i="14"/>
  <c r="O971" i="14"/>
  <c r="N971" i="14"/>
  <c r="M971" i="14"/>
  <c r="L971" i="14"/>
  <c r="K971" i="14"/>
  <c r="J971" i="14"/>
  <c r="I971" i="14"/>
  <c r="H971" i="14"/>
  <c r="G971" i="14"/>
  <c r="B971" i="14"/>
  <c r="AH970" i="14"/>
  <c r="AG970" i="14"/>
  <c r="AF970" i="14"/>
  <c r="AE970" i="14"/>
  <c r="AD970" i="14"/>
  <c r="AC970" i="14"/>
  <c r="AB970" i="14"/>
  <c r="AA970" i="14"/>
  <c r="Z970" i="14"/>
  <c r="Y970" i="14"/>
  <c r="X970" i="14"/>
  <c r="W970" i="14"/>
  <c r="V970" i="14"/>
  <c r="U970" i="14"/>
  <c r="T970" i="14"/>
  <c r="S970" i="14"/>
  <c r="R970" i="14"/>
  <c r="Q970" i="14"/>
  <c r="P970" i="14"/>
  <c r="O970" i="14"/>
  <c r="N970" i="14"/>
  <c r="M970" i="14"/>
  <c r="L970" i="14"/>
  <c r="K970" i="14"/>
  <c r="J970" i="14"/>
  <c r="I970" i="14"/>
  <c r="H970" i="14"/>
  <c r="G970" i="14"/>
  <c r="B970" i="14"/>
  <c r="C969" i="14"/>
  <c r="B969" i="14"/>
  <c r="C968" i="14"/>
  <c r="B968" i="14" s="1"/>
  <c r="C967" i="14"/>
  <c r="B967" i="14" s="1"/>
  <c r="C966" i="14"/>
  <c r="B966" i="14" s="1"/>
  <c r="C965" i="14"/>
  <c r="B965" i="14" s="1"/>
  <c r="C964" i="14"/>
  <c r="B964" i="14" s="1"/>
  <c r="B963" i="14"/>
  <c r="B962" i="14"/>
  <c r="B961" i="14"/>
  <c r="C960" i="14"/>
  <c r="B960" i="14" s="1"/>
  <c r="C959" i="14"/>
  <c r="B959" i="14" s="1"/>
  <c r="B958" i="14"/>
  <c r="B957" i="14"/>
  <c r="B956" i="14"/>
  <c r="B955" i="14"/>
  <c r="B954" i="14"/>
  <c r="B953" i="14"/>
  <c r="C952" i="14"/>
  <c r="B952" i="14" s="1"/>
  <c r="C951" i="14"/>
  <c r="B951" i="14" s="1"/>
  <c r="C950" i="14"/>
  <c r="B950" i="14" s="1"/>
  <c r="B949" i="14"/>
  <c r="C948" i="14"/>
  <c r="B948" i="14" s="1"/>
  <c r="B947" i="14"/>
  <c r="B946" i="14"/>
  <c r="B945" i="14"/>
  <c r="C944" i="14"/>
  <c r="B944" i="14" s="1"/>
  <c r="C943" i="14"/>
  <c r="B943" i="14" s="1"/>
  <c r="C942" i="14"/>
  <c r="B942" i="14" s="1"/>
  <c r="B941" i="14"/>
  <c r="C940" i="14"/>
  <c r="B940" i="14" s="1"/>
  <c r="C939" i="14"/>
  <c r="B939" i="14" s="1"/>
  <c r="C938" i="14"/>
  <c r="B938" i="14" s="1"/>
  <c r="C937" i="14"/>
  <c r="B937" i="14" s="1"/>
  <c r="C936" i="14"/>
  <c r="B936" i="14" s="1"/>
  <c r="C935" i="14"/>
  <c r="B935" i="14" s="1"/>
  <c r="B934" i="14"/>
  <c r="C933" i="14"/>
  <c r="B933" i="14" s="1"/>
  <c r="C932" i="14"/>
  <c r="B932" i="14" s="1"/>
  <c r="C931" i="14"/>
  <c r="B931" i="14"/>
  <c r="B930" i="14"/>
  <c r="C929" i="14"/>
  <c r="B929" i="14" s="1"/>
  <c r="C928" i="14"/>
  <c r="B928" i="14" s="1"/>
  <c r="C927" i="14"/>
  <c r="B927" i="14" s="1"/>
  <c r="C926" i="14"/>
  <c r="B926" i="14" s="1"/>
  <c r="C925" i="14"/>
  <c r="B925" i="14" s="1"/>
  <c r="C924" i="14"/>
  <c r="B924" i="14" s="1"/>
  <c r="B923" i="14"/>
  <c r="C922" i="14"/>
  <c r="B922" i="14" s="1"/>
  <c r="C921" i="14"/>
  <c r="B921" i="14" s="1"/>
  <c r="C920" i="14"/>
  <c r="B920" i="14" s="1"/>
  <c r="B919" i="14"/>
  <c r="AH918" i="14"/>
  <c r="AG918" i="14"/>
  <c r="AF918" i="14"/>
  <c r="AE918" i="14"/>
  <c r="AD918" i="14"/>
  <c r="AC918" i="14"/>
  <c r="AB918" i="14"/>
  <c r="AA918" i="14"/>
  <c r="Z918" i="14"/>
  <c r="Y918" i="14"/>
  <c r="X918" i="14"/>
  <c r="W918" i="14"/>
  <c r="V918" i="14"/>
  <c r="U918" i="14"/>
  <c r="T918" i="14"/>
  <c r="S918" i="14"/>
  <c r="R918" i="14"/>
  <c r="Q918" i="14"/>
  <c r="P918" i="14"/>
  <c r="O918" i="14"/>
  <c r="N918" i="14"/>
  <c r="M918" i="14"/>
  <c r="L918" i="14"/>
  <c r="K918" i="14"/>
  <c r="J918" i="14"/>
  <c r="I918" i="14"/>
  <c r="H918" i="14"/>
  <c r="G918" i="14"/>
  <c r="B918" i="14"/>
  <c r="AH917" i="14"/>
  <c r="AG917" i="14"/>
  <c r="AF917" i="14"/>
  <c r="AE917" i="14"/>
  <c r="AD917" i="14"/>
  <c r="AC917" i="14"/>
  <c r="AB917" i="14"/>
  <c r="AA917" i="14"/>
  <c r="Z917" i="14"/>
  <c r="Y917" i="14"/>
  <c r="X917" i="14"/>
  <c r="W917" i="14"/>
  <c r="V917" i="14"/>
  <c r="U917" i="14"/>
  <c r="T917" i="14"/>
  <c r="S917" i="14"/>
  <c r="R917" i="14"/>
  <c r="Q917" i="14"/>
  <c r="P917" i="14"/>
  <c r="O917" i="14"/>
  <c r="N917" i="14"/>
  <c r="M917" i="14"/>
  <c r="L917" i="14"/>
  <c r="K917" i="14"/>
  <c r="J917" i="14"/>
  <c r="I917" i="14"/>
  <c r="H917" i="14"/>
  <c r="G917" i="14"/>
  <c r="B917" i="14"/>
  <c r="AH916" i="14"/>
  <c r="AG916" i="14"/>
  <c r="AF916" i="14"/>
  <c r="AE916" i="14"/>
  <c r="AD916" i="14"/>
  <c r="AC916" i="14"/>
  <c r="AB916" i="14"/>
  <c r="AA916" i="14"/>
  <c r="Z916" i="14"/>
  <c r="Y916" i="14"/>
  <c r="X916" i="14"/>
  <c r="W916" i="14"/>
  <c r="V916" i="14"/>
  <c r="U916" i="14"/>
  <c r="T916" i="14"/>
  <c r="S916" i="14"/>
  <c r="R916" i="14"/>
  <c r="Q916" i="14"/>
  <c r="P916" i="14"/>
  <c r="O916" i="14"/>
  <c r="N916" i="14"/>
  <c r="M916" i="14"/>
  <c r="L916" i="14"/>
  <c r="K916" i="14"/>
  <c r="J916" i="14"/>
  <c r="I916" i="14"/>
  <c r="H916" i="14"/>
  <c r="G916" i="14"/>
  <c r="B916" i="14"/>
  <c r="AH915" i="14"/>
  <c r="AG915" i="14"/>
  <c r="AF915" i="14"/>
  <c r="AE915" i="14"/>
  <c r="AD915" i="14"/>
  <c r="AC915" i="14"/>
  <c r="AB915" i="14"/>
  <c r="AA915" i="14"/>
  <c r="Z915" i="14"/>
  <c r="Y915" i="14"/>
  <c r="X915" i="14"/>
  <c r="W915" i="14"/>
  <c r="V915" i="14"/>
  <c r="U915" i="14"/>
  <c r="T915" i="14"/>
  <c r="S915" i="14"/>
  <c r="R915" i="14"/>
  <c r="Q915" i="14"/>
  <c r="P915" i="14"/>
  <c r="O915" i="14"/>
  <c r="N915" i="14"/>
  <c r="M915" i="14"/>
  <c r="L915" i="14"/>
  <c r="K915" i="14"/>
  <c r="J915" i="14"/>
  <c r="I915" i="14"/>
  <c r="H915" i="14"/>
  <c r="G915" i="14"/>
  <c r="B915" i="14"/>
  <c r="C914" i="14"/>
  <c r="B914" i="14" s="1"/>
  <c r="C913" i="14"/>
  <c r="B913" i="14" s="1"/>
  <c r="C912" i="14"/>
  <c r="B912" i="14" s="1"/>
  <c r="C911" i="14"/>
  <c r="B911" i="14"/>
  <c r="C910" i="14"/>
  <c r="B910" i="14" s="1"/>
  <c r="C909" i="14"/>
  <c r="B909" i="14" s="1"/>
  <c r="B908" i="14"/>
  <c r="B907" i="14"/>
  <c r="B906" i="14"/>
  <c r="C905" i="14"/>
  <c r="B905" i="14" s="1"/>
  <c r="C904" i="14"/>
  <c r="B904" i="14" s="1"/>
  <c r="B903" i="14"/>
  <c r="B902" i="14"/>
  <c r="B901" i="14"/>
  <c r="B900" i="14"/>
  <c r="B899" i="14"/>
  <c r="B898" i="14"/>
  <c r="C897" i="14"/>
  <c r="B897" i="14" s="1"/>
  <c r="C896" i="14"/>
  <c r="B896" i="14" s="1"/>
  <c r="C895" i="14"/>
  <c r="B895" i="14" s="1"/>
  <c r="B894" i="14"/>
  <c r="C893" i="14"/>
  <c r="B893" i="14" s="1"/>
  <c r="B892" i="14"/>
  <c r="B891" i="14"/>
  <c r="B890" i="14"/>
  <c r="C889" i="14"/>
  <c r="B889" i="14" s="1"/>
  <c r="C888" i="14"/>
  <c r="B888" i="14" s="1"/>
  <c r="C887" i="14"/>
  <c r="B887" i="14" s="1"/>
  <c r="B886" i="14"/>
  <c r="C885" i="14"/>
  <c r="B885" i="14" s="1"/>
  <c r="C884" i="14"/>
  <c r="B884" i="14" s="1"/>
  <c r="C883" i="14"/>
  <c r="B883" i="14" s="1"/>
  <c r="C882" i="14"/>
  <c r="B882" i="14" s="1"/>
  <c r="C881" i="14"/>
  <c r="B881" i="14" s="1"/>
  <c r="C880" i="14"/>
  <c r="B880" i="14" s="1"/>
  <c r="B879" i="14"/>
  <c r="C878" i="14"/>
  <c r="B878" i="14" s="1"/>
  <c r="C877" i="14"/>
  <c r="B877" i="14" s="1"/>
  <c r="C876" i="14"/>
  <c r="B876" i="14" s="1"/>
  <c r="B875" i="14"/>
  <c r="C874" i="14"/>
  <c r="B874" i="14" s="1"/>
  <c r="C873" i="14"/>
  <c r="B873" i="14" s="1"/>
  <c r="C872" i="14"/>
  <c r="B872" i="14" s="1"/>
  <c r="C871" i="14"/>
  <c r="B871" i="14" s="1"/>
  <c r="C870" i="14"/>
  <c r="B870" i="14" s="1"/>
  <c r="C869" i="14"/>
  <c r="B869" i="14" s="1"/>
  <c r="B868" i="14"/>
  <c r="C867" i="14"/>
  <c r="B867" i="14" s="1"/>
  <c r="C866" i="14"/>
  <c r="B866" i="14" s="1"/>
  <c r="C865" i="14"/>
  <c r="B865" i="14" s="1"/>
  <c r="B864" i="14"/>
  <c r="AH863" i="14"/>
  <c r="AG863" i="14"/>
  <c r="AF863" i="14"/>
  <c r="AE863" i="14"/>
  <c r="AD863" i="14"/>
  <c r="AC863" i="14"/>
  <c r="AB863" i="14"/>
  <c r="AA863" i="14"/>
  <c r="Z863" i="14"/>
  <c r="Y863" i="14"/>
  <c r="X863" i="14"/>
  <c r="W863" i="14"/>
  <c r="V863" i="14"/>
  <c r="U863" i="14"/>
  <c r="T863" i="14"/>
  <c r="S863" i="14"/>
  <c r="R863" i="14"/>
  <c r="Q863" i="14"/>
  <c r="P863" i="14"/>
  <c r="O863" i="14"/>
  <c r="N863" i="14"/>
  <c r="M863" i="14"/>
  <c r="L863" i="14"/>
  <c r="K863" i="14"/>
  <c r="J863" i="14"/>
  <c r="I863" i="14"/>
  <c r="H863" i="14"/>
  <c r="G863" i="14"/>
  <c r="B863" i="14"/>
  <c r="AH862" i="14"/>
  <c r="AG862" i="14"/>
  <c r="AF862" i="14"/>
  <c r="AE862" i="14"/>
  <c r="AD862" i="14"/>
  <c r="AC862" i="14"/>
  <c r="AB862" i="14"/>
  <c r="AA862" i="14"/>
  <c r="Z862" i="14"/>
  <c r="Y862" i="14"/>
  <c r="X862" i="14"/>
  <c r="W862" i="14"/>
  <c r="V862" i="14"/>
  <c r="U862" i="14"/>
  <c r="T862" i="14"/>
  <c r="S862" i="14"/>
  <c r="R862" i="14"/>
  <c r="Q862" i="14"/>
  <c r="P862" i="14"/>
  <c r="O862" i="14"/>
  <c r="N862" i="14"/>
  <c r="M862" i="14"/>
  <c r="L862" i="14"/>
  <c r="K862" i="14"/>
  <c r="J862" i="14"/>
  <c r="I862" i="14"/>
  <c r="H862" i="14"/>
  <c r="G862" i="14"/>
  <c r="B862" i="14"/>
  <c r="AH861" i="14"/>
  <c r="AG861" i="14"/>
  <c r="AF861" i="14"/>
  <c r="AE861" i="14"/>
  <c r="AD861" i="14"/>
  <c r="AC861" i="14"/>
  <c r="AB861" i="14"/>
  <c r="AA861" i="14"/>
  <c r="Z861" i="14"/>
  <c r="Y861" i="14"/>
  <c r="X861" i="14"/>
  <c r="W861" i="14"/>
  <c r="V861" i="14"/>
  <c r="U861" i="14"/>
  <c r="T861" i="14"/>
  <c r="S861" i="14"/>
  <c r="R861" i="14"/>
  <c r="Q861" i="14"/>
  <c r="P861" i="14"/>
  <c r="O861" i="14"/>
  <c r="N861" i="14"/>
  <c r="M861" i="14"/>
  <c r="L861" i="14"/>
  <c r="K861" i="14"/>
  <c r="J861" i="14"/>
  <c r="I861" i="14"/>
  <c r="H861" i="14"/>
  <c r="G861" i="14"/>
  <c r="B861" i="14"/>
  <c r="AH860" i="14"/>
  <c r="AG860" i="14"/>
  <c r="AF860" i="14"/>
  <c r="AE860" i="14"/>
  <c r="AD860" i="14"/>
  <c r="AC860" i="14"/>
  <c r="AB860" i="14"/>
  <c r="AA860" i="14"/>
  <c r="Z860" i="14"/>
  <c r="Y860" i="14"/>
  <c r="X860" i="14"/>
  <c r="W860" i="14"/>
  <c r="V860" i="14"/>
  <c r="U860" i="14"/>
  <c r="T860" i="14"/>
  <c r="S860" i="14"/>
  <c r="R860" i="14"/>
  <c r="Q860" i="14"/>
  <c r="P860" i="14"/>
  <c r="O860" i="14"/>
  <c r="N860" i="14"/>
  <c r="M860" i="14"/>
  <c r="L860" i="14"/>
  <c r="K860" i="14"/>
  <c r="J860" i="14"/>
  <c r="I860" i="14"/>
  <c r="H860" i="14"/>
  <c r="G860" i="14"/>
  <c r="B860" i="14"/>
  <c r="C859" i="14"/>
  <c r="B859" i="14" s="1"/>
  <c r="C858" i="14"/>
  <c r="B858" i="14" s="1"/>
  <c r="C857" i="14"/>
  <c r="B857" i="14"/>
  <c r="C856" i="14"/>
  <c r="B856" i="14" s="1"/>
  <c r="C855" i="14"/>
  <c r="B855" i="14" s="1"/>
  <c r="C854" i="14"/>
  <c r="B854" i="14" s="1"/>
  <c r="B853" i="14"/>
  <c r="B852" i="14"/>
  <c r="B851" i="14"/>
  <c r="B850" i="14"/>
  <c r="C849" i="14"/>
  <c r="B849" i="14"/>
  <c r="C848" i="14"/>
  <c r="B848" i="14" s="1"/>
  <c r="B847" i="14"/>
  <c r="B846" i="14"/>
  <c r="B845" i="14"/>
  <c r="B844" i="14"/>
  <c r="B843" i="14"/>
  <c r="B842" i="14"/>
  <c r="AH841" i="14"/>
  <c r="AG841" i="14"/>
  <c r="AF841" i="14"/>
  <c r="AE841" i="14"/>
  <c r="AD841" i="14"/>
  <c r="AC841" i="14"/>
  <c r="AB841" i="14"/>
  <c r="AA841" i="14"/>
  <c r="Z841" i="14"/>
  <c r="Y841" i="14"/>
  <c r="X841" i="14"/>
  <c r="W841" i="14"/>
  <c r="V841" i="14"/>
  <c r="U841" i="14"/>
  <c r="T841" i="14"/>
  <c r="S841" i="14"/>
  <c r="R841" i="14"/>
  <c r="Q841" i="14"/>
  <c r="P841" i="14"/>
  <c r="O841" i="14"/>
  <c r="N841" i="14"/>
  <c r="M841" i="14"/>
  <c r="L841" i="14"/>
  <c r="K841" i="14"/>
  <c r="J841" i="14"/>
  <c r="I841" i="14"/>
  <c r="H841" i="14"/>
  <c r="G841" i="14"/>
  <c r="B841" i="14"/>
  <c r="AH840" i="14"/>
  <c r="AG840" i="14"/>
  <c r="AF840" i="14"/>
  <c r="AE840" i="14"/>
  <c r="AD840" i="14"/>
  <c r="AC840" i="14"/>
  <c r="AB840" i="14"/>
  <c r="AA840" i="14"/>
  <c r="Z840" i="14"/>
  <c r="Y840" i="14"/>
  <c r="X840" i="14"/>
  <c r="W840" i="14"/>
  <c r="V840" i="14"/>
  <c r="U840" i="14"/>
  <c r="T840" i="14"/>
  <c r="S840" i="14"/>
  <c r="R840" i="14"/>
  <c r="Q840" i="14"/>
  <c r="P840" i="14"/>
  <c r="O840" i="14"/>
  <c r="N840" i="14"/>
  <c r="M840" i="14"/>
  <c r="L840" i="14"/>
  <c r="K840" i="14"/>
  <c r="J840" i="14"/>
  <c r="I840" i="14"/>
  <c r="H840" i="14"/>
  <c r="G840" i="14"/>
  <c r="B840" i="14"/>
  <c r="AH839" i="14"/>
  <c r="AG839" i="14"/>
  <c r="AF839" i="14"/>
  <c r="AE839" i="14"/>
  <c r="AD839" i="14"/>
  <c r="AC839" i="14"/>
  <c r="AB839" i="14"/>
  <c r="AA839" i="14"/>
  <c r="Z839" i="14"/>
  <c r="Y839" i="14"/>
  <c r="X839" i="14"/>
  <c r="W839" i="14"/>
  <c r="V839" i="14"/>
  <c r="U839" i="14"/>
  <c r="T839" i="14"/>
  <c r="S839" i="14"/>
  <c r="R839" i="14"/>
  <c r="Q839" i="14"/>
  <c r="P839" i="14"/>
  <c r="O839" i="14"/>
  <c r="N839" i="14"/>
  <c r="M839" i="14"/>
  <c r="L839" i="14"/>
  <c r="K839" i="14"/>
  <c r="J839" i="14"/>
  <c r="I839" i="14"/>
  <c r="H839" i="14"/>
  <c r="G839" i="14"/>
  <c r="B839" i="14"/>
  <c r="B838" i="14"/>
  <c r="B837" i="14"/>
  <c r="B836" i="14"/>
  <c r="C835" i="14"/>
  <c r="B835" i="14" s="1"/>
  <c r="C834" i="14"/>
  <c r="B834" i="14" s="1"/>
  <c r="C833" i="14"/>
  <c r="B833" i="14" s="1"/>
  <c r="B832" i="14"/>
  <c r="C831" i="14"/>
  <c r="B831" i="14" s="1"/>
  <c r="B830" i="14"/>
  <c r="B829" i="14"/>
  <c r="B828" i="14"/>
  <c r="C827" i="14"/>
  <c r="B827" i="14" s="1"/>
  <c r="C826" i="14"/>
  <c r="B826" i="14" s="1"/>
  <c r="C825" i="14"/>
  <c r="B825" i="14" s="1"/>
  <c r="B824" i="14"/>
  <c r="C823" i="14"/>
  <c r="B823" i="14" s="1"/>
  <c r="C822" i="14"/>
  <c r="B822" i="14" s="1"/>
  <c r="C821" i="14"/>
  <c r="B821" i="14" s="1"/>
  <c r="C820" i="14"/>
  <c r="B820" i="14"/>
  <c r="C819" i="14"/>
  <c r="B819" i="14" s="1"/>
  <c r="C818" i="14"/>
  <c r="B818" i="14" s="1"/>
  <c r="B817" i="14"/>
  <c r="C816" i="14"/>
  <c r="B816" i="14" s="1"/>
  <c r="C815" i="14"/>
  <c r="B815" i="14" s="1"/>
  <c r="C814" i="14"/>
  <c r="B814" i="14" s="1"/>
  <c r="B813" i="14"/>
  <c r="C812" i="14"/>
  <c r="B812" i="14" s="1"/>
  <c r="C811" i="14"/>
  <c r="B811" i="14" s="1"/>
  <c r="C810" i="14"/>
  <c r="B810" i="14" s="1"/>
  <c r="C809" i="14"/>
  <c r="B809" i="14" s="1"/>
  <c r="C808" i="14"/>
  <c r="B808" i="14" s="1"/>
  <c r="C807" i="14"/>
  <c r="B807" i="14"/>
  <c r="B806" i="14"/>
  <c r="C805" i="14"/>
  <c r="B805" i="14" s="1"/>
  <c r="C804" i="14"/>
  <c r="B804" i="14" s="1"/>
  <c r="C803" i="14"/>
  <c r="B803" i="14" s="1"/>
  <c r="B802" i="14"/>
  <c r="AH801" i="14"/>
  <c r="AG801" i="14"/>
  <c r="AF801" i="14"/>
  <c r="AE801" i="14"/>
  <c r="AD801" i="14"/>
  <c r="AC801" i="14"/>
  <c r="AB801" i="14"/>
  <c r="AA801" i="14"/>
  <c r="Z801" i="14"/>
  <c r="Y801" i="14"/>
  <c r="X801" i="14"/>
  <c r="W801" i="14"/>
  <c r="V801" i="14"/>
  <c r="U801" i="14"/>
  <c r="T801" i="14"/>
  <c r="S801" i="14"/>
  <c r="R801" i="14"/>
  <c r="Q801" i="14"/>
  <c r="P801" i="14"/>
  <c r="O801" i="14"/>
  <c r="N801" i="14"/>
  <c r="M801" i="14"/>
  <c r="L801" i="14"/>
  <c r="K801" i="14"/>
  <c r="J801" i="14"/>
  <c r="I801" i="14"/>
  <c r="H801" i="14"/>
  <c r="G801" i="14"/>
  <c r="B801" i="14"/>
  <c r="AH800" i="14"/>
  <c r="AG800" i="14"/>
  <c r="AF800" i="14"/>
  <c r="AE800" i="14"/>
  <c r="AD800" i="14"/>
  <c r="AC800" i="14"/>
  <c r="AB800" i="14"/>
  <c r="AA800" i="14"/>
  <c r="Z800" i="14"/>
  <c r="Y800" i="14"/>
  <c r="X800" i="14"/>
  <c r="W800" i="14"/>
  <c r="V800" i="14"/>
  <c r="U800" i="14"/>
  <c r="T800" i="14"/>
  <c r="S800" i="14"/>
  <c r="R800" i="14"/>
  <c r="Q800" i="14"/>
  <c r="P800" i="14"/>
  <c r="O800" i="14"/>
  <c r="N800" i="14"/>
  <c r="M800" i="14"/>
  <c r="L800" i="14"/>
  <c r="K800" i="14"/>
  <c r="J800" i="14"/>
  <c r="I800" i="14"/>
  <c r="H800" i="14"/>
  <c r="G800" i="14"/>
  <c r="B800" i="14"/>
  <c r="AH799" i="14"/>
  <c r="AG799" i="14"/>
  <c r="AF799" i="14"/>
  <c r="AE799" i="14"/>
  <c r="AD799" i="14"/>
  <c r="AC799" i="14"/>
  <c r="AB799" i="14"/>
  <c r="AA799" i="14"/>
  <c r="Z799" i="14"/>
  <c r="Y799" i="14"/>
  <c r="X799" i="14"/>
  <c r="W799" i="14"/>
  <c r="V799" i="14"/>
  <c r="U799" i="14"/>
  <c r="T799" i="14"/>
  <c r="S799" i="14"/>
  <c r="R799" i="14"/>
  <c r="Q799" i="14"/>
  <c r="P799" i="14"/>
  <c r="O799" i="14"/>
  <c r="N799" i="14"/>
  <c r="M799" i="14"/>
  <c r="L799" i="14"/>
  <c r="K799" i="14"/>
  <c r="J799" i="14"/>
  <c r="I799" i="14"/>
  <c r="H799" i="14"/>
  <c r="G799" i="14"/>
  <c r="B799" i="14"/>
  <c r="AH798" i="14"/>
  <c r="AG798" i="14"/>
  <c r="AF798" i="14"/>
  <c r="AE798" i="14"/>
  <c r="AD798" i="14"/>
  <c r="AC798" i="14"/>
  <c r="AB798" i="14"/>
  <c r="AA798" i="14"/>
  <c r="Z798" i="14"/>
  <c r="Y798" i="14"/>
  <c r="X798" i="14"/>
  <c r="W798" i="14"/>
  <c r="V798" i="14"/>
  <c r="U798" i="14"/>
  <c r="T798" i="14"/>
  <c r="S798" i="14"/>
  <c r="R798" i="14"/>
  <c r="Q798" i="14"/>
  <c r="P798" i="14"/>
  <c r="O798" i="14"/>
  <c r="N798" i="14"/>
  <c r="M798" i="14"/>
  <c r="L798" i="14"/>
  <c r="K798" i="14"/>
  <c r="J798" i="14"/>
  <c r="I798" i="14"/>
  <c r="H798" i="14"/>
  <c r="G798" i="14"/>
  <c r="B798" i="14"/>
  <c r="C797" i="14"/>
  <c r="B797" i="14" s="1"/>
  <c r="C796" i="14"/>
  <c r="B796" i="14" s="1"/>
  <c r="C795" i="14"/>
  <c r="B795" i="14" s="1"/>
  <c r="C794" i="14"/>
  <c r="B794" i="14" s="1"/>
  <c r="C793" i="14"/>
  <c r="B793" i="14" s="1"/>
  <c r="C792" i="14"/>
  <c r="B792" i="14"/>
  <c r="B791" i="14"/>
  <c r="B790" i="14"/>
  <c r="B789" i="14"/>
  <c r="C788" i="14"/>
  <c r="B788" i="14" s="1"/>
  <c r="C787" i="14"/>
  <c r="B787" i="14" s="1"/>
  <c r="C786" i="14"/>
  <c r="B786" i="14" s="1"/>
  <c r="B785" i="14"/>
  <c r="C784" i="14"/>
  <c r="B784" i="14" s="1"/>
  <c r="C783" i="14"/>
  <c r="B783" i="14" s="1"/>
  <c r="C782" i="14"/>
  <c r="B782" i="14" s="1"/>
  <c r="B781" i="14"/>
  <c r="C780" i="14"/>
  <c r="B780" i="14" s="1"/>
  <c r="C779" i="14"/>
  <c r="B779" i="14" s="1"/>
  <c r="C778" i="14"/>
  <c r="B778" i="14" s="1"/>
  <c r="B777" i="14"/>
  <c r="AH776" i="14"/>
  <c r="AH847" i="14" s="1"/>
  <c r="AG776" i="14"/>
  <c r="AG847" i="14" s="1"/>
  <c r="AF776" i="14"/>
  <c r="AF847" i="14" s="1"/>
  <c r="AE776" i="14"/>
  <c r="AE847" i="14" s="1"/>
  <c r="AD776" i="14"/>
  <c r="AD847" i="14" s="1"/>
  <c r="AC776" i="14"/>
  <c r="AC847" i="14" s="1"/>
  <c r="AB776" i="14"/>
  <c r="AB847" i="14" s="1"/>
  <c r="AA776" i="14"/>
  <c r="AA847" i="14" s="1"/>
  <c r="Z776" i="14"/>
  <c r="Z847" i="14" s="1"/>
  <c r="Y776" i="14"/>
  <c r="Y847" i="14" s="1"/>
  <c r="X776" i="14"/>
  <c r="X847" i="14" s="1"/>
  <c r="W776" i="14"/>
  <c r="W847" i="14" s="1"/>
  <c r="V776" i="14"/>
  <c r="V847" i="14" s="1"/>
  <c r="U776" i="14"/>
  <c r="U847" i="14" s="1"/>
  <c r="T776" i="14"/>
  <c r="T847" i="14" s="1"/>
  <c r="S776" i="14"/>
  <c r="S847" i="14" s="1"/>
  <c r="R776" i="14"/>
  <c r="R847" i="14" s="1"/>
  <c r="Q776" i="14"/>
  <c r="Q847" i="14" s="1"/>
  <c r="P776" i="14"/>
  <c r="P847" i="14" s="1"/>
  <c r="O776" i="14"/>
  <c r="O847" i="14" s="1"/>
  <c r="N776" i="14"/>
  <c r="N847" i="14" s="1"/>
  <c r="M776" i="14"/>
  <c r="M847" i="14" s="1"/>
  <c r="L776" i="14"/>
  <c r="L847" i="14" s="1"/>
  <c r="K776" i="14"/>
  <c r="K847" i="14" s="1"/>
  <c r="J776" i="14"/>
  <c r="J847" i="14" s="1"/>
  <c r="I776" i="14"/>
  <c r="I847" i="14" s="1"/>
  <c r="H776" i="14"/>
  <c r="H847" i="14" s="1"/>
  <c r="G776" i="14"/>
  <c r="G847" i="14" s="1"/>
  <c r="C776" i="14"/>
  <c r="B776" i="14" s="1"/>
  <c r="AH775" i="14"/>
  <c r="AH846" i="14" s="1"/>
  <c r="AG775" i="14"/>
  <c r="AG846" i="14" s="1"/>
  <c r="AF775" i="14"/>
  <c r="AF846" i="14" s="1"/>
  <c r="AE775" i="14"/>
  <c r="AE846" i="14" s="1"/>
  <c r="AD775" i="14"/>
  <c r="AD846" i="14" s="1"/>
  <c r="AC775" i="14"/>
  <c r="AC846" i="14" s="1"/>
  <c r="AB775" i="14"/>
  <c r="AB846" i="14" s="1"/>
  <c r="AA775" i="14"/>
  <c r="AA846" i="14" s="1"/>
  <c r="Z775" i="14"/>
  <c r="Z846" i="14" s="1"/>
  <c r="Y775" i="14"/>
  <c r="Y846" i="14" s="1"/>
  <c r="X775" i="14"/>
  <c r="X846" i="14" s="1"/>
  <c r="W775" i="14"/>
  <c r="W846" i="14" s="1"/>
  <c r="V775" i="14"/>
  <c r="V846" i="14" s="1"/>
  <c r="U775" i="14"/>
  <c r="U846" i="14" s="1"/>
  <c r="T775" i="14"/>
  <c r="T846" i="14" s="1"/>
  <c r="S775" i="14"/>
  <c r="S846" i="14" s="1"/>
  <c r="R775" i="14"/>
  <c r="R846" i="14" s="1"/>
  <c r="Q775" i="14"/>
  <c r="Q846" i="14" s="1"/>
  <c r="P775" i="14"/>
  <c r="P846" i="14" s="1"/>
  <c r="O775" i="14"/>
  <c r="O846" i="14" s="1"/>
  <c r="N775" i="14"/>
  <c r="N846" i="14" s="1"/>
  <c r="M775" i="14"/>
  <c r="M846" i="14" s="1"/>
  <c r="L775" i="14"/>
  <c r="L846" i="14" s="1"/>
  <c r="K775" i="14"/>
  <c r="K846" i="14" s="1"/>
  <c r="J775" i="14"/>
  <c r="J846" i="14" s="1"/>
  <c r="I775" i="14"/>
  <c r="I846" i="14" s="1"/>
  <c r="H775" i="14"/>
  <c r="H846" i="14" s="1"/>
  <c r="G775" i="14"/>
  <c r="G846" i="14" s="1"/>
  <c r="C775" i="14"/>
  <c r="B775" i="14" s="1"/>
  <c r="AH774" i="14"/>
  <c r="AH845" i="14" s="1"/>
  <c r="AG774" i="14"/>
  <c r="AG845" i="14" s="1"/>
  <c r="AF774" i="14"/>
  <c r="AF845" i="14" s="1"/>
  <c r="AE774" i="14"/>
  <c r="AE845" i="14" s="1"/>
  <c r="AD774" i="14"/>
  <c r="AD845" i="14" s="1"/>
  <c r="AC774" i="14"/>
  <c r="AC845" i="14" s="1"/>
  <c r="AB774" i="14"/>
  <c r="AB845" i="14" s="1"/>
  <c r="AA774" i="14"/>
  <c r="AA845" i="14" s="1"/>
  <c r="Z774" i="14"/>
  <c r="Z845" i="14" s="1"/>
  <c r="Y774" i="14"/>
  <c r="Y845" i="14" s="1"/>
  <c r="X774" i="14"/>
  <c r="X845" i="14" s="1"/>
  <c r="W774" i="14"/>
  <c r="W845" i="14" s="1"/>
  <c r="V774" i="14"/>
  <c r="V845" i="14" s="1"/>
  <c r="U774" i="14"/>
  <c r="U845" i="14" s="1"/>
  <c r="T774" i="14"/>
  <c r="T845" i="14" s="1"/>
  <c r="S774" i="14"/>
  <c r="S845" i="14" s="1"/>
  <c r="R774" i="14"/>
  <c r="R845" i="14" s="1"/>
  <c r="Q774" i="14"/>
  <c r="Q845" i="14" s="1"/>
  <c r="P774" i="14"/>
  <c r="P845" i="14" s="1"/>
  <c r="O774" i="14"/>
  <c r="O845" i="14" s="1"/>
  <c r="N774" i="14"/>
  <c r="N845" i="14" s="1"/>
  <c r="M774" i="14"/>
  <c r="M845" i="14" s="1"/>
  <c r="L774" i="14"/>
  <c r="L845" i="14" s="1"/>
  <c r="K774" i="14"/>
  <c r="K845" i="14" s="1"/>
  <c r="J774" i="14"/>
  <c r="J845" i="14" s="1"/>
  <c r="I774" i="14"/>
  <c r="I845" i="14" s="1"/>
  <c r="H774" i="14"/>
  <c r="H845" i="14" s="1"/>
  <c r="G774" i="14"/>
  <c r="G845" i="14" s="1"/>
  <c r="C774" i="14"/>
  <c r="B774" i="14" s="1"/>
  <c r="B773" i="14"/>
  <c r="AH772" i="14"/>
  <c r="AG772" i="14"/>
  <c r="AF772" i="14"/>
  <c r="AE772" i="14"/>
  <c r="AD772" i="14"/>
  <c r="AC772" i="14"/>
  <c r="AB772" i="14"/>
  <c r="AA772" i="14"/>
  <c r="Z772" i="14"/>
  <c r="Y772" i="14"/>
  <c r="X772" i="14"/>
  <c r="W772" i="14"/>
  <c r="V772" i="14"/>
  <c r="U772" i="14"/>
  <c r="T772" i="14"/>
  <c r="S772" i="14"/>
  <c r="R772" i="14"/>
  <c r="Q772" i="14"/>
  <c r="P772" i="14"/>
  <c r="O772" i="14"/>
  <c r="N772" i="14"/>
  <c r="M772" i="14"/>
  <c r="L772" i="14"/>
  <c r="K772" i="14"/>
  <c r="J772" i="14"/>
  <c r="I772" i="14"/>
  <c r="H772" i="14"/>
  <c r="G772" i="14"/>
  <c r="B772" i="14"/>
  <c r="AH771" i="14"/>
  <c r="AG771" i="14"/>
  <c r="AF771" i="14"/>
  <c r="AE771" i="14"/>
  <c r="AD771" i="14"/>
  <c r="AC771" i="14"/>
  <c r="AB771" i="14"/>
  <c r="AA771" i="14"/>
  <c r="Z771" i="14"/>
  <c r="Y771" i="14"/>
  <c r="X771" i="14"/>
  <c r="W771" i="14"/>
  <c r="V771" i="14"/>
  <c r="U771" i="14"/>
  <c r="T771" i="14"/>
  <c r="S771" i="14"/>
  <c r="R771" i="14"/>
  <c r="Q771" i="14"/>
  <c r="P771" i="14"/>
  <c r="O771" i="14"/>
  <c r="N771" i="14"/>
  <c r="M771" i="14"/>
  <c r="L771" i="14"/>
  <c r="K771" i="14"/>
  <c r="J771" i="14"/>
  <c r="I771" i="14"/>
  <c r="H771" i="14"/>
  <c r="G771" i="14"/>
  <c r="B771" i="14"/>
  <c r="AH770" i="14"/>
  <c r="AG770" i="14"/>
  <c r="AF770" i="14"/>
  <c r="AE770" i="14"/>
  <c r="AD770" i="14"/>
  <c r="AC770" i="14"/>
  <c r="AB770" i="14"/>
  <c r="AA770" i="14"/>
  <c r="Z770" i="14"/>
  <c r="Y770" i="14"/>
  <c r="X770" i="14"/>
  <c r="W770" i="14"/>
  <c r="V770" i="14"/>
  <c r="U770" i="14"/>
  <c r="T770" i="14"/>
  <c r="S770" i="14"/>
  <c r="R770" i="14"/>
  <c r="Q770" i="14"/>
  <c r="P770" i="14"/>
  <c r="O770" i="14"/>
  <c r="N770" i="14"/>
  <c r="M770" i="14"/>
  <c r="L770" i="14"/>
  <c r="K770" i="14"/>
  <c r="J770" i="14"/>
  <c r="I770" i="14"/>
  <c r="H770" i="14"/>
  <c r="G770" i="14"/>
  <c r="B770" i="14"/>
  <c r="AH769" i="14"/>
  <c r="AG769" i="14"/>
  <c r="AF769" i="14"/>
  <c r="AE769" i="14"/>
  <c r="AD769" i="14"/>
  <c r="AC769" i="14"/>
  <c r="AB769" i="14"/>
  <c r="AA769" i="14"/>
  <c r="Z769" i="14"/>
  <c r="Y769" i="14"/>
  <c r="X769" i="14"/>
  <c r="W769" i="14"/>
  <c r="V769" i="14"/>
  <c r="U769" i="14"/>
  <c r="T769" i="14"/>
  <c r="S769" i="14"/>
  <c r="R769" i="14"/>
  <c r="Q769" i="14"/>
  <c r="P769" i="14"/>
  <c r="O769" i="14"/>
  <c r="N769" i="14"/>
  <c r="M769" i="14"/>
  <c r="L769" i="14"/>
  <c r="K769" i="14"/>
  <c r="J769" i="14"/>
  <c r="I769" i="14"/>
  <c r="H769" i="14"/>
  <c r="G769" i="14"/>
  <c r="B769" i="14"/>
  <c r="C768" i="14"/>
  <c r="B768" i="14" s="1"/>
  <c r="C767" i="14"/>
  <c r="B767" i="14" s="1"/>
  <c r="B766" i="14"/>
  <c r="B765" i="14"/>
  <c r="B764" i="14"/>
  <c r="B763" i="14"/>
  <c r="C762" i="14"/>
  <c r="B762" i="14" s="1"/>
  <c r="C761" i="14"/>
  <c r="B761" i="14" s="1"/>
  <c r="C760" i="14"/>
  <c r="B760" i="14" s="1"/>
  <c r="B759" i="14"/>
  <c r="C758" i="14"/>
  <c r="B758" i="14" s="1"/>
  <c r="C757" i="14"/>
  <c r="B757" i="14" s="1"/>
  <c r="C756" i="14"/>
  <c r="B756" i="14" s="1"/>
  <c r="B755" i="14"/>
  <c r="C754" i="14"/>
  <c r="B754" i="14" s="1"/>
  <c r="C753" i="14"/>
  <c r="B753" i="14" s="1"/>
  <c r="C752" i="14"/>
  <c r="B752" i="14" s="1"/>
  <c r="B751" i="14"/>
  <c r="AH750" i="14"/>
  <c r="AH844" i="14" s="1"/>
  <c r="AG750" i="14"/>
  <c r="AG844" i="14" s="1"/>
  <c r="AF750" i="14"/>
  <c r="AF844" i="14" s="1"/>
  <c r="AE750" i="14"/>
  <c r="AE844" i="14" s="1"/>
  <c r="AD750" i="14"/>
  <c r="AD844" i="14" s="1"/>
  <c r="AC750" i="14"/>
  <c r="AC844" i="14" s="1"/>
  <c r="AB750" i="14"/>
  <c r="AB844" i="14" s="1"/>
  <c r="AA750" i="14"/>
  <c r="AA844" i="14" s="1"/>
  <c r="Z750" i="14"/>
  <c r="Z844" i="14" s="1"/>
  <c r="Y750" i="14"/>
  <c r="Y844" i="14" s="1"/>
  <c r="X750" i="14"/>
  <c r="X844" i="14" s="1"/>
  <c r="W750" i="14"/>
  <c r="W844" i="14" s="1"/>
  <c r="V750" i="14"/>
  <c r="V844" i="14" s="1"/>
  <c r="U750" i="14"/>
  <c r="U844" i="14" s="1"/>
  <c r="T750" i="14"/>
  <c r="T844" i="14" s="1"/>
  <c r="S750" i="14"/>
  <c r="S844" i="14" s="1"/>
  <c r="R750" i="14"/>
  <c r="R844" i="14" s="1"/>
  <c r="Q750" i="14"/>
  <c r="Q844" i="14" s="1"/>
  <c r="P750" i="14"/>
  <c r="P844" i="14" s="1"/>
  <c r="O750" i="14"/>
  <c r="O844" i="14" s="1"/>
  <c r="N750" i="14"/>
  <c r="N844" i="14" s="1"/>
  <c r="M750" i="14"/>
  <c r="M844" i="14" s="1"/>
  <c r="L750" i="14"/>
  <c r="L844" i="14" s="1"/>
  <c r="K750" i="14"/>
  <c r="K844" i="14" s="1"/>
  <c r="J750" i="14"/>
  <c r="J844" i="14" s="1"/>
  <c r="I750" i="14"/>
  <c r="I844" i="14" s="1"/>
  <c r="H750" i="14"/>
  <c r="H844" i="14" s="1"/>
  <c r="G750" i="14"/>
  <c r="G844" i="14" s="1"/>
  <c r="C750" i="14"/>
  <c r="B750" i="14" s="1"/>
  <c r="AH749" i="14"/>
  <c r="AH843" i="14" s="1"/>
  <c r="AG749" i="14"/>
  <c r="AG843" i="14" s="1"/>
  <c r="AF749" i="14"/>
  <c r="AF843" i="14" s="1"/>
  <c r="AE749" i="14"/>
  <c r="AE843" i="14" s="1"/>
  <c r="AD749" i="14"/>
  <c r="AD843" i="14" s="1"/>
  <c r="AC749" i="14"/>
  <c r="AC843" i="14" s="1"/>
  <c r="AB749" i="14"/>
  <c r="AB843" i="14" s="1"/>
  <c r="AA749" i="14"/>
  <c r="AA843" i="14" s="1"/>
  <c r="Z749" i="14"/>
  <c r="Z843" i="14" s="1"/>
  <c r="Y749" i="14"/>
  <c r="Y843" i="14" s="1"/>
  <c r="X749" i="14"/>
  <c r="X843" i="14" s="1"/>
  <c r="W749" i="14"/>
  <c r="W843" i="14" s="1"/>
  <c r="V749" i="14"/>
  <c r="V843" i="14" s="1"/>
  <c r="U749" i="14"/>
  <c r="U843" i="14" s="1"/>
  <c r="T749" i="14"/>
  <c r="T843" i="14" s="1"/>
  <c r="S749" i="14"/>
  <c r="S843" i="14" s="1"/>
  <c r="R749" i="14"/>
  <c r="R843" i="14" s="1"/>
  <c r="Q749" i="14"/>
  <c r="Q843" i="14" s="1"/>
  <c r="P749" i="14"/>
  <c r="P843" i="14" s="1"/>
  <c r="O749" i="14"/>
  <c r="O843" i="14" s="1"/>
  <c r="N749" i="14"/>
  <c r="N843" i="14" s="1"/>
  <c r="M749" i="14"/>
  <c r="M843" i="14" s="1"/>
  <c r="L749" i="14"/>
  <c r="L843" i="14" s="1"/>
  <c r="K749" i="14"/>
  <c r="K843" i="14" s="1"/>
  <c r="J749" i="14"/>
  <c r="J843" i="14" s="1"/>
  <c r="I749" i="14"/>
  <c r="I843" i="14" s="1"/>
  <c r="H749" i="14"/>
  <c r="H843" i="14" s="1"/>
  <c r="G749" i="14"/>
  <c r="G843" i="14" s="1"/>
  <c r="C749" i="14"/>
  <c r="B749" i="14" s="1"/>
  <c r="C748" i="14"/>
  <c r="B748" i="14" s="1"/>
  <c r="B747" i="14"/>
  <c r="AH746" i="14"/>
  <c r="AG746" i="14"/>
  <c r="AF746" i="14"/>
  <c r="AE746" i="14"/>
  <c r="AD746" i="14"/>
  <c r="AC746" i="14"/>
  <c r="AB746" i="14"/>
  <c r="AA746" i="14"/>
  <c r="Z746" i="14"/>
  <c r="Y746" i="14"/>
  <c r="X746" i="14"/>
  <c r="W746" i="14"/>
  <c r="V746" i="14"/>
  <c r="U746" i="14"/>
  <c r="T746" i="14"/>
  <c r="S746" i="14"/>
  <c r="R746" i="14"/>
  <c r="Q746" i="14"/>
  <c r="P746" i="14"/>
  <c r="O746" i="14"/>
  <c r="N746" i="14"/>
  <c r="M746" i="14"/>
  <c r="L746" i="14"/>
  <c r="K746" i="14"/>
  <c r="J746" i="14"/>
  <c r="I746" i="14"/>
  <c r="H746" i="14"/>
  <c r="G746" i="14"/>
  <c r="B746" i="14"/>
  <c r="AH745" i="14"/>
  <c r="AG745" i="14"/>
  <c r="AF745" i="14"/>
  <c r="AE745" i="14"/>
  <c r="AD745" i="14"/>
  <c r="AC745" i="14"/>
  <c r="AB745" i="14"/>
  <c r="AA745" i="14"/>
  <c r="Z745" i="14"/>
  <c r="Y745" i="14"/>
  <c r="X745" i="14"/>
  <c r="W745" i="14"/>
  <c r="V745" i="14"/>
  <c r="U745" i="14"/>
  <c r="T745" i="14"/>
  <c r="S745" i="14"/>
  <c r="R745" i="14"/>
  <c r="Q745" i="14"/>
  <c r="P745" i="14"/>
  <c r="O745" i="14"/>
  <c r="N745" i="14"/>
  <c r="M745" i="14"/>
  <c r="L745" i="14"/>
  <c r="K745" i="14"/>
  <c r="J745" i="14"/>
  <c r="I745" i="14"/>
  <c r="H745" i="14"/>
  <c r="G745" i="14"/>
  <c r="B745" i="14"/>
  <c r="AH744" i="14"/>
  <c r="AG744" i="14"/>
  <c r="AF744" i="14"/>
  <c r="AE744" i="14"/>
  <c r="AD744" i="14"/>
  <c r="AC744" i="14"/>
  <c r="AB744" i="14"/>
  <c r="AA744" i="14"/>
  <c r="Z744" i="14"/>
  <c r="Y744" i="14"/>
  <c r="X744" i="14"/>
  <c r="W744" i="14"/>
  <c r="V744" i="14"/>
  <c r="U744" i="14"/>
  <c r="T744" i="14"/>
  <c r="S744" i="14"/>
  <c r="R744" i="14"/>
  <c r="Q744" i="14"/>
  <c r="P744" i="14"/>
  <c r="O744" i="14"/>
  <c r="N744" i="14"/>
  <c r="M744" i="14"/>
  <c r="L744" i="14"/>
  <c r="K744" i="14"/>
  <c r="J744" i="14"/>
  <c r="I744" i="14"/>
  <c r="H744" i="14"/>
  <c r="G744" i="14"/>
  <c r="B744" i="14"/>
  <c r="AH743" i="14"/>
  <c r="AG743" i="14"/>
  <c r="AF743" i="14"/>
  <c r="AE743" i="14"/>
  <c r="AD743" i="14"/>
  <c r="AC743" i="14"/>
  <c r="AB743" i="14"/>
  <c r="AA743" i="14"/>
  <c r="Z743" i="14"/>
  <c r="Y743" i="14"/>
  <c r="X743" i="14"/>
  <c r="W743" i="14"/>
  <c r="V743" i="14"/>
  <c r="U743" i="14"/>
  <c r="T743" i="14"/>
  <c r="S743" i="14"/>
  <c r="R743" i="14"/>
  <c r="Q743" i="14"/>
  <c r="P743" i="14"/>
  <c r="O743" i="14"/>
  <c r="N743" i="14"/>
  <c r="M743" i="14"/>
  <c r="L743" i="14"/>
  <c r="K743" i="14"/>
  <c r="J743" i="14"/>
  <c r="I743" i="14"/>
  <c r="H743" i="14"/>
  <c r="G743" i="14"/>
  <c r="B743" i="14"/>
  <c r="C742" i="14"/>
  <c r="B742" i="14" s="1"/>
  <c r="C741" i="14"/>
  <c r="B741" i="14" s="1"/>
  <c r="B740" i="14"/>
  <c r="B739" i="14"/>
  <c r="B738" i="14"/>
  <c r="B737" i="14"/>
  <c r="B736" i="14"/>
  <c r="B735" i="14"/>
  <c r="B734" i="14"/>
  <c r="B733" i="14"/>
  <c r="B732" i="14"/>
  <c r="B731" i="14"/>
  <c r="B730" i="14"/>
  <c r="C729" i="14"/>
  <c r="B729" i="14" s="1"/>
  <c r="C728" i="14"/>
  <c r="B728" i="14" s="1"/>
  <c r="C727" i="14"/>
  <c r="B727" i="14" s="1"/>
  <c r="B726" i="14"/>
  <c r="B725" i="14"/>
  <c r="B724" i="14"/>
  <c r="B723" i="14"/>
  <c r="B722" i="14"/>
  <c r="C721" i="14"/>
  <c r="B721" i="14" s="1"/>
  <c r="C720" i="14"/>
  <c r="B720" i="14" s="1"/>
  <c r="C719" i="14"/>
  <c r="B719" i="14" s="1"/>
  <c r="B718" i="14"/>
  <c r="B717" i="14"/>
  <c r="B716" i="14"/>
  <c r="B715" i="14"/>
  <c r="C714" i="14"/>
  <c r="B714" i="14" s="1"/>
  <c r="C713" i="14"/>
  <c r="B713" i="14" s="1"/>
  <c r="C712" i="14"/>
  <c r="B712" i="14" s="1"/>
  <c r="B711" i="14"/>
  <c r="C710" i="14"/>
  <c r="B710" i="14" s="1"/>
  <c r="C709" i="14"/>
  <c r="B709" i="14" s="1"/>
  <c r="C708" i="14"/>
  <c r="B708" i="14" s="1"/>
  <c r="B707" i="14"/>
  <c r="B706" i="14"/>
  <c r="B705" i="14"/>
  <c r="B704" i="14"/>
  <c r="C703" i="14"/>
  <c r="B703" i="14" s="1"/>
  <c r="C702" i="14"/>
  <c r="B702" i="14" s="1"/>
  <c r="C701" i="14"/>
  <c r="B701" i="14" s="1"/>
  <c r="B700" i="14"/>
  <c r="C699" i="14"/>
  <c r="B699" i="14" s="1"/>
  <c r="C698" i="14"/>
  <c r="B698" i="14" s="1"/>
  <c r="C697" i="14"/>
  <c r="B697" i="14" s="1"/>
  <c r="B696" i="14"/>
  <c r="AH695" i="14"/>
  <c r="AG695" i="14"/>
  <c r="AF695" i="14"/>
  <c r="AE695" i="14"/>
  <c r="AD695" i="14"/>
  <c r="AC695" i="14"/>
  <c r="AB695" i="14"/>
  <c r="AA695" i="14"/>
  <c r="Z695" i="14"/>
  <c r="Y695" i="14"/>
  <c r="X695" i="14"/>
  <c r="W695" i="14"/>
  <c r="V695" i="14"/>
  <c r="U695" i="14"/>
  <c r="T695" i="14"/>
  <c r="S695" i="14"/>
  <c r="R695" i="14"/>
  <c r="Q695" i="14"/>
  <c r="P695" i="14"/>
  <c r="O695" i="14"/>
  <c r="N695" i="14"/>
  <c r="M695" i="14"/>
  <c r="L695" i="14"/>
  <c r="K695" i="14"/>
  <c r="J695" i="14"/>
  <c r="I695" i="14"/>
  <c r="H695" i="14"/>
  <c r="G695" i="14"/>
  <c r="B695" i="14"/>
  <c r="AH694" i="14"/>
  <c r="AG694" i="14"/>
  <c r="AF694" i="14"/>
  <c r="AE694" i="14"/>
  <c r="AD694" i="14"/>
  <c r="AC694" i="14"/>
  <c r="AB694" i="14"/>
  <c r="AA694" i="14"/>
  <c r="Z694" i="14"/>
  <c r="Y694" i="14"/>
  <c r="X694" i="14"/>
  <c r="W694" i="14"/>
  <c r="V694" i="14"/>
  <c r="U694" i="14"/>
  <c r="T694" i="14"/>
  <c r="S694" i="14"/>
  <c r="R694" i="14"/>
  <c r="Q694" i="14"/>
  <c r="P694" i="14"/>
  <c r="O694" i="14"/>
  <c r="N694" i="14"/>
  <c r="M694" i="14"/>
  <c r="L694" i="14"/>
  <c r="K694" i="14"/>
  <c r="J694" i="14"/>
  <c r="I694" i="14"/>
  <c r="H694" i="14"/>
  <c r="G694" i="14"/>
  <c r="B694" i="14"/>
  <c r="AH693" i="14"/>
  <c r="AG693" i="14"/>
  <c r="AF693" i="14"/>
  <c r="AE693" i="14"/>
  <c r="AD693" i="14"/>
  <c r="AC693" i="14"/>
  <c r="AB693" i="14"/>
  <c r="AA693" i="14"/>
  <c r="Z693" i="14"/>
  <c r="Y693" i="14"/>
  <c r="X693" i="14"/>
  <c r="W693" i="14"/>
  <c r="V693" i="14"/>
  <c r="U693" i="14"/>
  <c r="T693" i="14"/>
  <c r="S693" i="14"/>
  <c r="R693" i="14"/>
  <c r="Q693" i="14"/>
  <c r="P693" i="14"/>
  <c r="O693" i="14"/>
  <c r="N693" i="14"/>
  <c r="M693" i="14"/>
  <c r="L693" i="14"/>
  <c r="K693" i="14"/>
  <c r="J693" i="14"/>
  <c r="I693" i="14"/>
  <c r="H693" i="14"/>
  <c r="G693" i="14"/>
  <c r="B693" i="14"/>
  <c r="AH692" i="14"/>
  <c r="AG692" i="14"/>
  <c r="AF692" i="14"/>
  <c r="AE692" i="14"/>
  <c r="AD692" i="14"/>
  <c r="AC692" i="14"/>
  <c r="AB692" i="14"/>
  <c r="AA692" i="14"/>
  <c r="Z692" i="14"/>
  <c r="Y692" i="14"/>
  <c r="X692" i="14"/>
  <c r="W692" i="14"/>
  <c r="V692" i="14"/>
  <c r="U692" i="14"/>
  <c r="T692" i="14"/>
  <c r="S692" i="14"/>
  <c r="R692" i="14"/>
  <c r="Q692" i="14"/>
  <c r="P692" i="14"/>
  <c r="O692" i="14"/>
  <c r="N692" i="14"/>
  <c r="M692" i="14"/>
  <c r="L692" i="14"/>
  <c r="K692" i="14"/>
  <c r="J692" i="14"/>
  <c r="I692" i="14"/>
  <c r="H692" i="14"/>
  <c r="G692" i="14"/>
  <c r="B692" i="14"/>
  <c r="C691" i="14"/>
  <c r="B691" i="14" s="1"/>
  <c r="C690" i="14"/>
  <c r="B690" i="14" s="1"/>
  <c r="C689" i="14"/>
  <c r="B689" i="14" s="1"/>
  <c r="C688" i="14"/>
  <c r="B688" i="14" s="1"/>
  <c r="C687" i="14"/>
  <c r="B687" i="14" s="1"/>
  <c r="C686" i="14"/>
  <c r="B686" i="14" s="1"/>
  <c r="B685" i="14"/>
  <c r="B684" i="14"/>
  <c r="B683" i="14"/>
  <c r="B682" i="14"/>
  <c r="B681" i="14"/>
  <c r="B680" i="14"/>
  <c r="B679" i="14"/>
  <c r="B678" i="14"/>
  <c r="B677" i="14"/>
  <c r="B676" i="14"/>
  <c r="B675" i="14"/>
  <c r="C674" i="14"/>
  <c r="B674" i="14" s="1"/>
  <c r="C673" i="14"/>
  <c r="B673" i="14" s="1"/>
  <c r="C672" i="14"/>
  <c r="B672" i="14" s="1"/>
  <c r="B671" i="14"/>
  <c r="B670" i="14"/>
  <c r="B669" i="14"/>
  <c r="B668" i="14"/>
  <c r="B667" i="14"/>
  <c r="C666" i="14"/>
  <c r="B666" i="14" s="1"/>
  <c r="C665" i="14"/>
  <c r="B665" i="14" s="1"/>
  <c r="C664" i="14"/>
  <c r="B664" i="14" s="1"/>
  <c r="B663" i="14"/>
  <c r="B662" i="14"/>
  <c r="B661" i="14"/>
  <c r="B660" i="14"/>
  <c r="C659" i="14"/>
  <c r="B659" i="14" s="1"/>
  <c r="C658" i="14"/>
  <c r="B658" i="14" s="1"/>
  <c r="C657" i="14"/>
  <c r="B657" i="14" s="1"/>
  <c r="B656" i="14"/>
  <c r="C655" i="14"/>
  <c r="B655" i="14" s="1"/>
  <c r="C654" i="14"/>
  <c r="B654" i="14" s="1"/>
  <c r="C653" i="14"/>
  <c r="B653" i="14" s="1"/>
  <c r="B652" i="14"/>
  <c r="B651" i="14"/>
  <c r="B650" i="14"/>
  <c r="B649" i="14"/>
  <c r="C648" i="14"/>
  <c r="B648" i="14" s="1"/>
  <c r="C647" i="14"/>
  <c r="B647" i="14" s="1"/>
  <c r="C646" i="14"/>
  <c r="B646" i="14" s="1"/>
  <c r="B645" i="14"/>
  <c r="C644" i="14"/>
  <c r="B644" i="14" s="1"/>
  <c r="C643" i="14"/>
  <c r="B643" i="14" s="1"/>
  <c r="C642" i="14"/>
  <c r="B642" i="14" s="1"/>
  <c r="B641" i="14"/>
  <c r="AH640" i="14"/>
  <c r="AG640" i="14"/>
  <c r="AF640" i="14"/>
  <c r="AE640" i="14"/>
  <c r="AD640" i="14"/>
  <c r="AC640" i="14"/>
  <c r="AB640" i="14"/>
  <c r="AA640" i="14"/>
  <c r="Z640" i="14"/>
  <c r="Y640" i="14"/>
  <c r="X640" i="14"/>
  <c r="W640" i="14"/>
  <c r="V640" i="14"/>
  <c r="U640" i="14"/>
  <c r="T640" i="14"/>
  <c r="S640" i="14"/>
  <c r="R640" i="14"/>
  <c r="Q640" i="14"/>
  <c r="P640" i="14"/>
  <c r="O640" i="14"/>
  <c r="N640" i="14"/>
  <c r="M640" i="14"/>
  <c r="L640" i="14"/>
  <c r="K640" i="14"/>
  <c r="J640" i="14"/>
  <c r="I640" i="14"/>
  <c r="H640" i="14"/>
  <c r="G640" i="14"/>
  <c r="B640" i="14"/>
  <c r="AH639" i="14"/>
  <c r="AG639" i="14"/>
  <c r="AF639" i="14"/>
  <c r="AE639" i="14"/>
  <c r="AD639" i="14"/>
  <c r="AC639" i="14"/>
  <c r="AB639" i="14"/>
  <c r="AA639" i="14"/>
  <c r="Z639" i="14"/>
  <c r="Y639" i="14"/>
  <c r="X639" i="14"/>
  <c r="W639" i="14"/>
  <c r="V639" i="14"/>
  <c r="U639" i="14"/>
  <c r="T639" i="14"/>
  <c r="S639" i="14"/>
  <c r="R639" i="14"/>
  <c r="Q639" i="14"/>
  <c r="P639" i="14"/>
  <c r="O639" i="14"/>
  <c r="N639" i="14"/>
  <c r="M639" i="14"/>
  <c r="L639" i="14"/>
  <c r="K639" i="14"/>
  <c r="J639" i="14"/>
  <c r="I639" i="14"/>
  <c r="H639" i="14"/>
  <c r="G639" i="14"/>
  <c r="B639" i="14"/>
  <c r="AH638" i="14"/>
  <c r="AG638" i="14"/>
  <c r="AF638" i="14"/>
  <c r="AE638" i="14"/>
  <c r="AD638" i="14"/>
  <c r="AC638" i="14"/>
  <c r="AB638" i="14"/>
  <c r="AA638" i="14"/>
  <c r="Z638" i="14"/>
  <c r="Y638" i="14"/>
  <c r="X638" i="14"/>
  <c r="W638" i="14"/>
  <c r="V638" i="14"/>
  <c r="U638" i="14"/>
  <c r="T638" i="14"/>
  <c r="S638" i="14"/>
  <c r="R638" i="14"/>
  <c r="Q638" i="14"/>
  <c r="P638" i="14"/>
  <c r="O638" i="14"/>
  <c r="N638" i="14"/>
  <c r="M638" i="14"/>
  <c r="L638" i="14"/>
  <c r="K638" i="14"/>
  <c r="J638" i="14"/>
  <c r="I638" i="14"/>
  <c r="H638" i="14"/>
  <c r="G638" i="14"/>
  <c r="B638" i="14"/>
  <c r="AH637" i="14"/>
  <c r="AG637" i="14"/>
  <c r="AF637" i="14"/>
  <c r="AE637" i="14"/>
  <c r="AD637" i="14"/>
  <c r="AC637" i="14"/>
  <c r="AB637" i="14"/>
  <c r="AA637" i="14"/>
  <c r="Z637" i="14"/>
  <c r="Y637" i="14"/>
  <c r="X637" i="14"/>
  <c r="W637" i="14"/>
  <c r="V637" i="14"/>
  <c r="U637" i="14"/>
  <c r="T637" i="14"/>
  <c r="S637" i="14"/>
  <c r="R637" i="14"/>
  <c r="Q637" i="14"/>
  <c r="P637" i="14"/>
  <c r="O637" i="14"/>
  <c r="N637" i="14"/>
  <c r="M637" i="14"/>
  <c r="L637" i="14"/>
  <c r="K637" i="14"/>
  <c r="J637" i="14"/>
  <c r="I637" i="14"/>
  <c r="H637" i="14"/>
  <c r="G637" i="14"/>
  <c r="B637" i="14"/>
  <c r="C636" i="14"/>
  <c r="B636" i="14" s="1"/>
  <c r="C635" i="14"/>
  <c r="B635" i="14" s="1"/>
  <c r="C634" i="14"/>
  <c r="B634" i="14" s="1"/>
  <c r="C633" i="14"/>
  <c r="B633" i="14"/>
  <c r="C632" i="14"/>
  <c r="B632" i="14" s="1"/>
  <c r="C631" i="14"/>
  <c r="B631" i="14" s="1"/>
  <c r="B630" i="14"/>
  <c r="B629" i="14"/>
  <c r="B628" i="14"/>
  <c r="B627" i="14"/>
  <c r="B626" i="14"/>
  <c r="B625" i="14"/>
  <c r="C624" i="14"/>
  <c r="B624" i="14" s="1"/>
  <c r="C623" i="14"/>
  <c r="B623" i="14" s="1"/>
  <c r="C622" i="14"/>
  <c r="B622" i="14" s="1"/>
  <c r="B621" i="14"/>
  <c r="B620" i="14"/>
  <c r="B619" i="14"/>
  <c r="B618" i="14"/>
  <c r="B617" i="14"/>
  <c r="C616" i="14"/>
  <c r="B616" i="14" s="1"/>
  <c r="C615" i="14"/>
  <c r="B615" i="14" s="1"/>
  <c r="C614" i="14"/>
  <c r="B614" i="14" s="1"/>
  <c r="B613" i="14"/>
  <c r="B612" i="14"/>
  <c r="B611" i="14"/>
  <c r="B610" i="14"/>
  <c r="C609" i="14"/>
  <c r="B609" i="14" s="1"/>
  <c r="C608" i="14"/>
  <c r="B608" i="14" s="1"/>
  <c r="C607" i="14"/>
  <c r="B607" i="14" s="1"/>
  <c r="B606" i="14"/>
  <c r="C605" i="14"/>
  <c r="B605" i="14" s="1"/>
  <c r="C604" i="14"/>
  <c r="B604" i="14" s="1"/>
  <c r="C603" i="14"/>
  <c r="B603" i="14" s="1"/>
  <c r="B602" i="14"/>
  <c r="B601" i="14"/>
  <c r="B600" i="14"/>
  <c r="B599" i="14"/>
  <c r="C598" i="14"/>
  <c r="B598" i="14" s="1"/>
  <c r="C597" i="14"/>
  <c r="B597" i="14" s="1"/>
  <c r="C596" i="14"/>
  <c r="B596" i="14" s="1"/>
  <c r="B595" i="14"/>
  <c r="C594" i="14"/>
  <c r="B594" i="14" s="1"/>
  <c r="C593" i="14"/>
  <c r="B593" i="14" s="1"/>
  <c r="C592" i="14"/>
  <c r="B592" i="14" s="1"/>
  <c r="B591"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B590"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B589"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B588"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B587" i="14"/>
  <c r="C586" i="14"/>
  <c r="B586" i="14" s="1"/>
  <c r="C585" i="14"/>
  <c r="B585" i="14" s="1"/>
  <c r="C584" i="14"/>
  <c r="B584" i="14" s="1"/>
  <c r="C583" i="14"/>
  <c r="B583" i="14" s="1"/>
  <c r="C582" i="14"/>
  <c r="B582" i="14" s="1"/>
  <c r="C581" i="14"/>
  <c r="B581" i="14" s="1"/>
  <c r="B580" i="14"/>
  <c r="B579" i="14"/>
  <c r="B578" i="14"/>
  <c r="B577" i="14"/>
  <c r="B576" i="14"/>
  <c r="B575" i="14"/>
  <c r="C574" i="14"/>
  <c r="B574" i="14" s="1"/>
  <c r="C573" i="14"/>
  <c r="B573" i="14" s="1"/>
  <c r="C572" i="14"/>
  <c r="B572" i="14" s="1"/>
  <c r="B571" i="14"/>
  <c r="B570" i="14"/>
  <c r="B569" i="14"/>
  <c r="B568" i="14"/>
  <c r="B567" i="14"/>
  <c r="C566" i="14"/>
  <c r="B566" i="14" s="1"/>
  <c r="C565" i="14"/>
  <c r="B565" i="14" s="1"/>
  <c r="C564" i="14"/>
  <c r="B564" i="14" s="1"/>
  <c r="B563" i="14"/>
  <c r="B562" i="14"/>
  <c r="B561" i="14"/>
  <c r="B560" i="14"/>
  <c r="C559" i="14"/>
  <c r="B559" i="14" s="1"/>
  <c r="C558" i="14"/>
  <c r="B558" i="14" s="1"/>
  <c r="C557" i="14"/>
  <c r="B557" i="14" s="1"/>
  <c r="B556" i="14"/>
  <c r="C555" i="14"/>
  <c r="B555" i="14" s="1"/>
  <c r="C554" i="14"/>
  <c r="B554" i="14" s="1"/>
  <c r="C553" i="14"/>
  <c r="B553" i="14" s="1"/>
  <c r="B552" i="14"/>
  <c r="B551" i="14"/>
  <c r="B550" i="14"/>
  <c r="B549" i="14"/>
  <c r="C548" i="14"/>
  <c r="B548" i="14" s="1"/>
  <c r="C547" i="14"/>
  <c r="B547" i="14" s="1"/>
  <c r="C546" i="14"/>
  <c r="B546" i="14" s="1"/>
  <c r="B545" i="14"/>
  <c r="C544" i="14"/>
  <c r="B544" i="14" s="1"/>
  <c r="C543" i="14"/>
  <c r="B543" i="14" s="1"/>
  <c r="C542" i="14"/>
  <c r="B542" i="14" s="1"/>
  <c r="B541"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B540"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B539"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B538"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B537" i="14"/>
  <c r="C536" i="14"/>
  <c r="B536" i="14" s="1"/>
  <c r="C535" i="14"/>
  <c r="B535" i="14" s="1"/>
  <c r="C534" i="14"/>
  <c r="B534" i="14" s="1"/>
  <c r="C533" i="14"/>
  <c r="B533" i="14" s="1"/>
  <c r="C532" i="14"/>
  <c r="B532" i="14" s="1"/>
  <c r="C531" i="14"/>
  <c r="B531" i="14" s="1"/>
  <c r="B530" i="14"/>
  <c r="B529" i="14"/>
  <c r="B528" i="14"/>
  <c r="B527" i="14"/>
  <c r="B526" i="14"/>
  <c r="B525" i="14"/>
  <c r="B524" i="14"/>
  <c r="B523" i="14"/>
  <c r="B522" i="14"/>
  <c r="B521" i="14"/>
  <c r="B520" i="14"/>
  <c r="C519" i="14"/>
  <c r="B519" i="14" s="1"/>
  <c r="C518" i="14"/>
  <c r="B518" i="14" s="1"/>
  <c r="C517" i="14"/>
  <c r="B517" i="14" s="1"/>
  <c r="B516" i="14"/>
  <c r="B515" i="14"/>
  <c r="B514" i="14"/>
  <c r="B513" i="14"/>
  <c r="B512" i="14"/>
  <c r="C511" i="14"/>
  <c r="B511" i="14" s="1"/>
  <c r="C510" i="14"/>
  <c r="B510" i="14" s="1"/>
  <c r="C509" i="14"/>
  <c r="B509" i="14" s="1"/>
  <c r="B508" i="14"/>
  <c r="B507" i="14"/>
  <c r="B506" i="14"/>
  <c r="B505" i="14"/>
  <c r="C504" i="14"/>
  <c r="B504" i="14" s="1"/>
  <c r="C503" i="14"/>
  <c r="B503" i="14" s="1"/>
  <c r="C502" i="14"/>
  <c r="B502" i="14" s="1"/>
  <c r="B501" i="14"/>
  <c r="C500" i="14"/>
  <c r="B500" i="14" s="1"/>
  <c r="C499" i="14"/>
  <c r="B499" i="14" s="1"/>
  <c r="C498" i="14"/>
  <c r="B498" i="14" s="1"/>
  <c r="B497" i="14"/>
  <c r="AH496" i="14"/>
  <c r="AG496" i="14"/>
  <c r="AF496" i="14"/>
  <c r="AE496" i="14"/>
  <c r="AD496" i="14"/>
  <c r="AC496" i="14"/>
  <c r="AB496" i="14"/>
  <c r="AA496" i="14"/>
  <c r="Z496" i="14"/>
  <c r="Y496" i="14"/>
  <c r="X496" i="14"/>
  <c r="W496" i="14"/>
  <c r="V496" i="14"/>
  <c r="U496" i="14"/>
  <c r="T496" i="14"/>
  <c r="S496" i="14"/>
  <c r="R496" i="14"/>
  <c r="Q496" i="14"/>
  <c r="P496" i="14"/>
  <c r="O496" i="14"/>
  <c r="N496" i="14"/>
  <c r="M496" i="14"/>
  <c r="L496" i="14"/>
  <c r="K496" i="14"/>
  <c r="J496" i="14"/>
  <c r="I496" i="14"/>
  <c r="H496" i="14"/>
  <c r="G496" i="14"/>
  <c r="B496" i="14"/>
  <c r="AH495" i="14"/>
  <c r="AG495" i="14"/>
  <c r="AF495" i="14"/>
  <c r="AE495" i="14"/>
  <c r="AD495" i="14"/>
  <c r="AC495" i="14"/>
  <c r="AB495" i="14"/>
  <c r="AA495" i="14"/>
  <c r="Z495" i="14"/>
  <c r="Y495" i="14"/>
  <c r="X495" i="14"/>
  <c r="W495" i="14"/>
  <c r="V495" i="14"/>
  <c r="U495" i="14"/>
  <c r="T495" i="14"/>
  <c r="S495" i="14"/>
  <c r="R495" i="14"/>
  <c r="Q495" i="14"/>
  <c r="P495" i="14"/>
  <c r="O495" i="14"/>
  <c r="N495" i="14"/>
  <c r="M495" i="14"/>
  <c r="L495" i="14"/>
  <c r="K495" i="14"/>
  <c r="J495" i="14"/>
  <c r="I495" i="14"/>
  <c r="H495" i="14"/>
  <c r="G495" i="14"/>
  <c r="B495" i="14"/>
  <c r="AH494" i="14"/>
  <c r="AG494" i="14"/>
  <c r="AF494" i="14"/>
  <c r="AE494" i="14"/>
  <c r="AD494" i="14"/>
  <c r="AC494" i="14"/>
  <c r="AB494" i="14"/>
  <c r="AA494" i="14"/>
  <c r="Z494" i="14"/>
  <c r="Y494" i="14"/>
  <c r="X494" i="14"/>
  <c r="W494" i="14"/>
  <c r="V494" i="14"/>
  <c r="U494" i="14"/>
  <c r="T494" i="14"/>
  <c r="S494" i="14"/>
  <c r="R494" i="14"/>
  <c r="Q494" i="14"/>
  <c r="P494" i="14"/>
  <c r="O494" i="14"/>
  <c r="N494" i="14"/>
  <c r="M494" i="14"/>
  <c r="L494" i="14"/>
  <c r="K494" i="14"/>
  <c r="J494" i="14"/>
  <c r="I494" i="14"/>
  <c r="H494" i="14"/>
  <c r="G494" i="14"/>
  <c r="B494" i="14"/>
  <c r="AH493" i="14"/>
  <c r="AG493" i="14"/>
  <c r="AF493" i="14"/>
  <c r="AE493" i="14"/>
  <c r="AD493" i="14"/>
  <c r="AC493" i="14"/>
  <c r="AB493" i="14"/>
  <c r="AA493" i="14"/>
  <c r="Z493" i="14"/>
  <c r="Y493" i="14"/>
  <c r="X493" i="14"/>
  <c r="W493" i="14"/>
  <c r="V493" i="14"/>
  <c r="U493" i="14"/>
  <c r="T493" i="14"/>
  <c r="S493" i="14"/>
  <c r="R493" i="14"/>
  <c r="Q493" i="14"/>
  <c r="P493" i="14"/>
  <c r="O493" i="14"/>
  <c r="N493" i="14"/>
  <c r="M493" i="14"/>
  <c r="L493" i="14"/>
  <c r="K493" i="14"/>
  <c r="J493" i="14"/>
  <c r="I493" i="14"/>
  <c r="H493" i="14"/>
  <c r="G493" i="14"/>
  <c r="B493" i="14"/>
  <c r="C492" i="14"/>
  <c r="B492" i="14" s="1"/>
  <c r="C491" i="14"/>
  <c r="B491" i="14" s="1"/>
  <c r="B490" i="14"/>
  <c r="B489" i="14"/>
  <c r="B488" i="14"/>
  <c r="B487" i="14"/>
  <c r="B486" i="14"/>
  <c r="B485" i="14"/>
  <c r="B484" i="14"/>
  <c r="B483" i="14"/>
  <c r="B482" i="14"/>
  <c r="B481" i="14"/>
  <c r="B480" i="14"/>
  <c r="C479" i="14"/>
  <c r="B479" i="14" s="1"/>
  <c r="C478" i="14"/>
  <c r="B478" i="14" s="1"/>
  <c r="C477" i="14"/>
  <c r="B477" i="14" s="1"/>
  <c r="B476" i="14"/>
  <c r="B475" i="14"/>
  <c r="B474" i="14"/>
  <c r="B473" i="14"/>
  <c r="B472" i="14"/>
  <c r="C471" i="14"/>
  <c r="B471" i="14" s="1"/>
  <c r="C470" i="14"/>
  <c r="B470" i="14" s="1"/>
  <c r="C469" i="14"/>
  <c r="B469" i="14" s="1"/>
  <c r="B468" i="14"/>
  <c r="B467" i="14"/>
  <c r="B466" i="14"/>
  <c r="B465" i="14"/>
  <c r="C464" i="14"/>
  <c r="B464" i="14" s="1"/>
  <c r="C463" i="14"/>
  <c r="B463" i="14" s="1"/>
  <c r="C462" i="14"/>
  <c r="B462" i="14" s="1"/>
  <c r="B461" i="14"/>
  <c r="C460" i="14"/>
  <c r="B460" i="14" s="1"/>
  <c r="C459" i="14"/>
  <c r="B459" i="14" s="1"/>
  <c r="C458" i="14"/>
  <c r="B458" i="14" s="1"/>
  <c r="B457" i="14"/>
  <c r="AH456" i="14"/>
  <c r="AG456" i="14"/>
  <c r="AF456" i="14"/>
  <c r="AE456" i="14"/>
  <c r="AD456" i="14"/>
  <c r="AC456" i="14"/>
  <c r="AB456" i="14"/>
  <c r="AA456" i="14"/>
  <c r="Z456" i="14"/>
  <c r="Y456" i="14"/>
  <c r="X456" i="14"/>
  <c r="W456" i="14"/>
  <c r="V456" i="14"/>
  <c r="U456" i="14"/>
  <c r="T456" i="14"/>
  <c r="S456" i="14"/>
  <c r="R456" i="14"/>
  <c r="Q456" i="14"/>
  <c r="P456" i="14"/>
  <c r="O456" i="14"/>
  <c r="N456" i="14"/>
  <c r="M456" i="14"/>
  <c r="L456" i="14"/>
  <c r="K456" i="14"/>
  <c r="J456" i="14"/>
  <c r="I456" i="14"/>
  <c r="H456" i="14"/>
  <c r="G456" i="14"/>
  <c r="B456" i="14"/>
  <c r="AH455" i="14"/>
  <c r="AG455" i="14"/>
  <c r="AF455" i="14"/>
  <c r="AE455" i="14"/>
  <c r="AD455" i="14"/>
  <c r="AC455" i="14"/>
  <c r="AB455" i="14"/>
  <c r="AA455" i="14"/>
  <c r="Z455" i="14"/>
  <c r="Y455" i="14"/>
  <c r="X455" i="14"/>
  <c r="W455" i="14"/>
  <c r="V455" i="14"/>
  <c r="U455" i="14"/>
  <c r="T455" i="14"/>
  <c r="S455" i="14"/>
  <c r="R455" i="14"/>
  <c r="Q455" i="14"/>
  <c r="P455" i="14"/>
  <c r="O455" i="14"/>
  <c r="N455" i="14"/>
  <c r="M455" i="14"/>
  <c r="L455" i="14"/>
  <c r="K455" i="14"/>
  <c r="J455" i="14"/>
  <c r="I455" i="14"/>
  <c r="H455" i="14"/>
  <c r="G455" i="14"/>
  <c r="B455" i="14"/>
  <c r="AH454" i="14"/>
  <c r="AG454" i="14"/>
  <c r="AF454" i="14"/>
  <c r="AE454" i="14"/>
  <c r="AD454" i="14"/>
  <c r="AC454" i="14"/>
  <c r="AB454" i="14"/>
  <c r="AA454" i="14"/>
  <c r="Z454" i="14"/>
  <c r="Y454" i="14"/>
  <c r="X454" i="14"/>
  <c r="W454" i="14"/>
  <c r="V454" i="14"/>
  <c r="U454" i="14"/>
  <c r="T454" i="14"/>
  <c r="S454" i="14"/>
  <c r="R454" i="14"/>
  <c r="Q454" i="14"/>
  <c r="P454" i="14"/>
  <c r="O454" i="14"/>
  <c r="N454" i="14"/>
  <c r="M454" i="14"/>
  <c r="L454" i="14"/>
  <c r="K454" i="14"/>
  <c r="J454" i="14"/>
  <c r="I454" i="14"/>
  <c r="H454" i="14"/>
  <c r="G454" i="14"/>
  <c r="B454" i="14"/>
  <c r="AH453" i="14"/>
  <c r="AG453" i="14"/>
  <c r="AF453" i="14"/>
  <c r="AE453" i="14"/>
  <c r="AD453" i="14"/>
  <c r="AC453" i="14"/>
  <c r="AB453" i="14"/>
  <c r="AA453" i="14"/>
  <c r="Z453" i="14"/>
  <c r="Y453" i="14"/>
  <c r="X453" i="14"/>
  <c r="W453" i="14"/>
  <c r="V453" i="14"/>
  <c r="U453" i="14"/>
  <c r="T453" i="14"/>
  <c r="S453" i="14"/>
  <c r="R453" i="14"/>
  <c r="Q453" i="14"/>
  <c r="P453" i="14"/>
  <c r="O453" i="14"/>
  <c r="N453" i="14"/>
  <c r="M453" i="14"/>
  <c r="L453" i="14"/>
  <c r="K453" i="14"/>
  <c r="J453" i="14"/>
  <c r="I453" i="14"/>
  <c r="H453" i="14"/>
  <c r="G453" i="14"/>
  <c r="B453" i="14"/>
  <c r="C452" i="14"/>
  <c r="B452" i="14" s="1"/>
  <c r="C451" i="14"/>
  <c r="B451" i="14" s="1"/>
  <c r="B450" i="14"/>
  <c r="B449" i="14"/>
  <c r="B448" i="14"/>
  <c r="B447" i="14"/>
  <c r="B446" i="14"/>
  <c r="B445" i="14"/>
  <c r="B444" i="14"/>
  <c r="B443" i="14"/>
  <c r="B442" i="14"/>
  <c r="B441" i="14"/>
  <c r="B440" i="14"/>
  <c r="C439" i="14"/>
  <c r="B439" i="14" s="1"/>
  <c r="C438" i="14"/>
  <c r="B438" i="14" s="1"/>
  <c r="C437" i="14"/>
  <c r="B437" i="14" s="1"/>
  <c r="B436" i="14"/>
  <c r="B435" i="14"/>
  <c r="B434" i="14"/>
  <c r="B433" i="14"/>
  <c r="B432" i="14"/>
  <c r="C431" i="14"/>
  <c r="B431" i="14" s="1"/>
  <c r="C430" i="14"/>
  <c r="B430" i="14" s="1"/>
  <c r="C429" i="14"/>
  <c r="B429" i="14" s="1"/>
  <c r="B428" i="14"/>
  <c r="B427" i="14"/>
  <c r="B426" i="14"/>
  <c r="B425" i="14"/>
  <c r="C424" i="14"/>
  <c r="B424" i="14" s="1"/>
  <c r="C423" i="14"/>
  <c r="B423" i="14" s="1"/>
  <c r="C422" i="14"/>
  <c r="B422" i="14" s="1"/>
  <c r="B421" i="14"/>
  <c r="C420" i="14"/>
  <c r="B420" i="14" s="1"/>
  <c r="C419" i="14"/>
  <c r="B419" i="14" s="1"/>
  <c r="C418" i="14"/>
  <c r="B418" i="14" s="1"/>
  <c r="B417" i="14"/>
  <c r="B416" i="14"/>
  <c r="B415" i="14"/>
  <c r="B414" i="14"/>
  <c r="C413" i="14"/>
  <c r="B413" i="14" s="1"/>
  <c r="C412" i="14"/>
  <c r="B412" i="14" s="1"/>
  <c r="C411" i="14"/>
  <c r="B411" i="14" s="1"/>
  <c r="B410" i="14"/>
  <c r="C409" i="14"/>
  <c r="B409" i="14" s="1"/>
  <c r="C408" i="14"/>
  <c r="B408" i="14" s="1"/>
  <c r="C407" i="14"/>
  <c r="B407" i="14" s="1"/>
  <c r="B406" i="14"/>
  <c r="AH405" i="14"/>
  <c r="AG405" i="14"/>
  <c r="AF405" i="14"/>
  <c r="AE405" i="14"/>
  <c r="AD405" i="14"/>
  <c r="AC405" i="14"/>
  <c r="AB405" i="14"/>
  <c r="AA405" i="14"/>
  <c r="Z405" i="14"/>
  <c r="Y405" i="14"/>
  <c r="X405" i="14"/>
  <c r="W405" i="14"/>
  <c r="V405" i="14"/>
  <c r="U405" i="14"/>
  <c r="T405" i="14"/>
  <c r="S405" i="14"/>
  <c r="R405" i="14"/>
  <c r="Q405" i="14"/>
  <c r="P405" i="14"/>
  <c r="O405" i="14"/>
  <c r="N405" i="14"/>
  <c r="M405" i="14"/>
  <c r="L405" i="14"/>
  <c r="K405" i="14"/>
  <c r="J405" i="14"/>
  <c r="I405" i="14"/>
  <c r="H405" i="14"/>
  <c r="G405" i="14"/>
  <c r="B405" i="14"/>
  <c r="AH404" i="14"/>
  <c r="AG404" i="14"/>
  <c r="AF404" i="14"/>
  <c r="AE404" i="14"/>
  <c r="AD404" i="14"/>
  <c r="AC404" i="14"/>
  <c r="AB404" i="14"/>
  <c r="AA404" i="14"/>
  <c r="Z404" i="14"/>
  <c r="Y404" i="14"/>
  <c r="X404" i="14"/>
  <c r="W404" i="14"/>
  <c r="V404" i="14"/>
  <c r="U404" i="14"/>
  <c r="T404" i="14"/>
  <c r="S404" i="14"/>
  <c r="R404" i="14"/>
  <c r="Q404" i="14"/>
  <c r="P404" i="14"/>
  <c r="O404" i="14"/>
  <c r="N404" i="14"/>
  <c r="M404" i="14"/>
  <c r="L404" i="14"/>
  <c r="K404" i="14"/>
  <c r="J404" i="14"/>
  <c r="I404" i="14"/>
  <c r="H404" i="14"/>
  <c r="G404" i="14"/>
  <c r="B404" i="14"/>
  <c r="AH403" i="14"/>
  <c r="AG403" i="14"/>
  <c r="AF403" i="14"/>
  <c r="AE403" i="14"/>
  <c r="AD403" i="14"/>
  <c r="AC403" i="14"/>
  <c r="AB403" i="14"/>
  <c r="AA403" i="14"/>
  <c r="Z403" i="14"/>
  <c r="Y403" i="14"/>
  <c r="X403" i="14"/>
  <c r="W403" i="14"/>
  <c r="V403" i="14"/>
  <c r="U403" i="14"/>
  <c r="T403" i="14"/>
  <c r="S403" i="14"/>
  <c r="R403" i="14"/>
  <c r="Q403" i="14"/>
  <c r="P403" i="14"/>
  <c r="O403" i="14"/>
  <c r="N403" i="14"/>
  <c r="M403" i="14"/>
  <c r="L403" i="14"/>
  <c r="K403" i="14"/>
  <c r="J403" i="14"/>
  <c r="I403" i="14"/>
  <c r="H403" i="14"/>
  <c r="G403" i="14"/>
  <c r="B403" i="14"/>
  <c r="AH402" i="14"/>
  <c r="AG402" i="14"/>
  <c r="AF402" i="14"/>
  <c r="AE402" i="14"/>
  <c r="AD402" i="14"/>
  <c r="AC402" i="14"/>
  <c r="AB402" i="14"/>
  <c r="AA402" i="14"/>
  <c r="Z402" i="14"/>
  <c r="Y402" i="14"/>
  <c r="X402" i="14"/>
  <c r="W402" i="14"/>
  <c r="V402" i="14"/>
  <c r="U402" i="14"/>
  <c r="T402" i="14"/>
  <c r="S402" i="14"/>
  <c r="R402" i="14"/>
  <c r="Q402" i="14"/>
  <c r="P402" i="14"/>
  <c r="O402" i="14"/>
  <c r="N402" i="14"/>
  <c r="M402" i="14"/>
  <c r="L402" i="14"/>
  <c r="K402" i="14"/>
  <c r="J402" i="14"/>
  <c r="I402" i="14"/>
  <c r="H402" i="14"/>
  <c r="G402" i="14"/>
  <c r="B402" i="14"/>
  <c r="C401" i="14"/>
  <c r="B401" i="14" s="1"/>
  <c r="C400" i="14"/>
  <c r="B400" i="14" s="1"/>
  <c r="C399" i="14"/>
  <c r="B399" i="14" s="1"/>
  <c r="C398" i="14"/>
  <c r="B398" i="14" s="1"/>
  <c r="C397" i="14"/>
  <c r="B397" i="14" s="1"/>
  <c r="C396" i="14"/>
  <c r="B396" i="14" s="1"/>
  <c r="B395" i="14"/>
  <c r="B394" i="14"/>
  <c r="B393" i="14"/>
  <c r="B392" i="14"/>
  <c r="B391" i="14"/>
  <c r="B390" i="14"/>
  <c r="B389" i="14"/>
  <c r="B388" i="14"/>
  <c r="B387" i="14"/>
  <c r="B386" i="14"/>
  <c r="B385" i="14"/>
  <c r="C384" i="14"/>
  <c r="B384" i="14" s="1"/>
  <c r="C383" i="14"/>
  <c r="B383" i="14" s="1"/>
  <c r="C382" i="14"/>
  <c r="B382" i="14" s="1"/>
  <c r="B381" i="14"/>
  <c r="B380" i="14"/>
  <c r="B379" i="14"/>
  <c r="B378" i="14"/>
  <c r="B377" i="14"/>
  <c r="C376" i="14"/>
  <c r="B376" i="14" s="1"/>
  <c r="C375" i="14"/>
  <c r="B375" i="14" s="1"/>
  <c r="C374" i="14"/>
  <c r="B374" i="14" s="1"/>
  <c r="B373" i="14"/>
  <c r="B372" i="14"/>
  <c r="B371" i="14"/>
  <c r="B370" i="14"/>
  <c r="C369" i="14"/>
  <c r="B369" i="14" s="1"/>
  <c r="C368" i="14"/>
  <c r="B368" i="14" s="1"/>
  <c r="C367" i="14"/>
  <c r="B367" i="14" s="1"/>
  <c r="B366" i="14"/>
  <c r="C365" i="14"/>
  <c r="B365" i="14" s="1"/>
  <c r="C364" i="14"/>
  <c r="B364" i="14" s="1"/>
  <c r="C363" i="14"/>
  <c r="B363" i="14" s="1"/>
  <c r="B362" i="14"/>
  <c r="B361" i="14"/>
  <c r="B360" i="14"/>
  <c r="B359" i="14"/>
  <c r="C358" i="14"/>
  <c r="B358" i="14"/>
  <c r="C357" i="14"/>
  <c r="B357" i="14" s="1"/>
  <c r="C356" i="14"/>
  <c r="B356" i="14" s="1"/>
  <c r="B355" i="14"/>
  <c r="C354" i="14"/>
  <c r="B354" i="14" s="1"/>
  <c r="C353" i="14"/>
  <c r="B353" i="14" s="1"/>
  <c r="C352" i="14"/>
  <c r="B352" i="14" s="1"/>
  <c r="B351" i="14"/>
  <c r="AH350" i="14"/>
  <c r="AG350" i="14"/>
  <c r="AF350" i="14"/>
  <c r="AE350" i="14"/>
  <c r="AD350" i="14"/>
  <c r="AC350" i="14"/>
  <c r="AB350" i="14"/>
  <c r="AA350" i="14"/>
  <c r="Z350" i="14"/>
  <c r="Y350" i="14"/>
  <c r="X350" i="14"/>
  <c r="W350" i="14"/>
  <c r="V350" i="14"/>
  <c r="U350" i="14"/>
  <c r="T350" i="14"/>
  <c r="S350" i="14"/>
  <c r="R350" i="14"/>
  <c r="Q350" i="14"/>
  <c r="P350" i="14"/>
  <c r="O350" i="14"/>
  <c r="N350" i="14"/>
  <c r="M350" i="14"/>
  <c r="L350" i="14"/>
  <c r="K350" i="14"/>
  <c r="J350" i="14"/>
  <c r="I350" i="14"/>
  <c r="H350" i="14"/>
  <c r="G350" i="14"/>
  <c r="B350" i="14"/>
  <c r="AH349" i="14"/>
  <c r="AG349" i="14"/>
  <c r="AF349" i="14"/>
  <c r="AE349" i="14"/>
  <c r="AD349" i="14"/>
  <c r="AC349" i="14"/>
  <c r="AB349" i="14"/>
  <c r="AA349" i="14"/>
  <c r="Z349" i="14"/>
  <c r="Y349" i="14"/>
  <c r="X349" i="14"/>
  <c r="W349" i="14"/>
  <c r="V349" i="14"/>
  <c r="U349" i="14"/>
  <c r="T349" i="14"/>
  <c r="S349" i="14"/>
  <c r="R349" i="14"/>
  <c r="Q349" i="14"/>
  <c r="P349" i="14"/>
  <c r="O349" i="14"/>
  <c r="N349" i="14"/>
  <c r="M349" i="14"/>
  <c r="L349" i="14"/>
  <c r="K349" i="14"/>
  <c r="J349" i="14"/>
  <c r="I349" i="14"/>
  <c r="H349" i="14"/>
  <c r="G349" i="14"/>
  <c r="B349" i="14"/>
  <c r="AH348" i="14"/>
  <c r="AG348" i="14"/>
  <c r="AF348" i="14"/>
  <c r="AE348" i="14"/>
  <c r="AD348" i="14"/>
  <c r="AC348" i="14"/>
  <c r="AB348" i="14"/>
  <c r="AA348" i="14"/>
  <c r="Z348" i="14"/>
  <c r="Y348" i="14"/>
  <c r="X348" i="14"/>
  <c r="W348" i="14"/>
  <c r="V348" i="14"/>
  <c r="U348" i="14"/>
  <c r="T348" i="14"/>
  <c r="S348" i="14"/>
  <c r="R348" i="14"/>
  <c r="Q348" i="14"/>
  <c r="P348" i="14"/>
  <c r="O348" i="14"/>
  <c r="N348" i="14"/>
  <c r="M348" i="14"/>
  <c r="L348" i="14"/>
  <c r="K348" i="14"/>
  <c r="J348" i="14"/>
  <c r="I348" i="14"/>
  <c r="H348" i="14"/>
  <c r="G348" i="14"/>
  <c r="B348" i="14"/>
  <c r="AH347" i="14"/>
  <c r="AG347" i="14"/>
  <c r="AF347" i="14"/>
  <c r="AE347" i="14"/>
  <c r="AD347" i="14"/>
  <c r="AC347" i="14"/>
  <c r="AB347" i="14"/>
  <c r="AA347" i="14"/>
  <c r="Z347" i="14"/>
  <c r="Y347" i="14"/>
  <c r="X347" i="14"/>
  <c r="W347" i="14"/>
  <c r="V347" i="14"/>
  <c r="U347" i="14"/>
  <c r="T347" i="14"/>
  <c r="S347" i="14"/>
  <c r="R347" i="14"/>
  <c r="Q347" i="14"/>
  <c r="P347" i="14"/>
  <c r="O347" i="14"/>
  <c r="N347" i="14"/>
  <c r="M347" i="14"/>
  <c r="L347" i="14"/>
  <c r="K347" i="14"/>
  <c r="J347" i="14"/>
  <c r="I347" i="14"/>
  <c r="H347" i="14"/>
  <c r="G347" i="14"/>
  <c r="B347" i="14"/>
  <c r="C346" i="14"/>
  <c r="B346" i="14" s="1"/>
  <c r="C345" i="14"/>
  <c r="B345" i="14" s="1"/>
  <c r="C344" i="14"/>
  <c r="B344" i="14" s="1"/>
  <c r="C343" i="14"/>
  <c r="B343" i="14" s="1"/>
  <c r="C342" i="14"/>
  <c r="B342" i="14" s="1"/>
  <c r="C341" i="14"/>
  <c r="B341" i="14" s="1"/>
  <c r="B340" i="14"/>
  <c r="B339" i="14"/>
  <c r="B338" i="14"/>
  <c r="C337" i="14"/>
  <c r="B337" i="14" s="1"/>
  <c r="C336" i="14"/>
  <c r="B336" i="14" s="1"/>
  <c r="C335" i="14"/>
  <c r="B335" i="14" s="1"/>
  <c r="B334" i="14"/>
  <c r="C333" i="14"/>
  <c r="B333" i="14" s="1"/>
  <c r="B332" i="14"/>
  <c r="B331" i="14"/>
  <c r="B330" i="14"/>
  <c r="C329" i="14"/>
  <c r="B329" i="14" s="1"/>
  <c r="C328" i="14"/>
  <c r="B328" i="14" s="1"/>
  <c r="C327" i="14"/>
  <c r="B327" i="14" s="1"/>
  <c r="B326" i="14"/>
  <c r="C325" i="14"/>
  <c r="B325" i="14" s="1"/>
  <c r="C324" i="14"/>
  <c r="B324" i="14" s="1"/>
  <c r="C323" i="14"/>
  <c r="B323" i="14" s="1"/>
  <c r="C322" i="14"/>
  <c r="B322" i="14" s="1"/>
  <c r="C321" i="14"/>
  <c r="B321" i="14" s="1"/>
  <c r="C320" i="14"/>
  <c r="B320" i="14" s="1"/>
  <c r="B319" i="14"/>
  <c r="C318" i="14"/>
  <c r="B318" i="14"/>
  <c r="C317" i="14"/>
  <c r="B317" i="14" s="1"/>
  <c r="C316" i="14"/>
  <c r="B316" i="14" s="1"/>
  <c r="B315" i="14"/>
  <c r="AH314" i="14"/>
  <c r="AG314" i="14"/>
  <c r="AF314" i="14"/>
  <c r="AE314" i="14"/>
  <c r="AD314" i="14"/>
  <c r="AC314" i="14"/>
  <c r="AB314" i="14"/>
  <c r="AA314" i="14"/>
  <c r="Z314" i="14"/>
  <c r="Y314" i="14"/>
  <c r="X314" i="14"/>
  <c r="W314" i="14"/>
  <c r="V314" i="14"/>
  <c r="U314" i="14"/>
  <c r="T314" i="14"/>
  <c r="S314" i="14"/>
  <c r="R314" i="14"/>
  <c r="Q314" i="14"/>
  <c r="P314" i="14"/>
  <c r="O314" i="14"/>
  <c r="N314" i="14"/>
  <c r="M314" i="14"/>
  <c r="L314" i="14"/>
  <c r="K314" i="14"/>
  <c r="J314" i="14"/>
  <c r="I314" i="14"/>
  <c r="H314" i="14"/>
  <c r="G314" i="14"/>
  <c r="B314" i="14"/>
  <c r="AH313" i="14"/>
  <c r="AG313" i="14"/>
  <c r="AF313" i="14"/>
  <c r="AE313" i="14"/>
  <c r="AD313" i="14"/>
  <c r="AC313" i="14"/>
  <c r="AB313" i="14"/>
  <c r="AA313" i="14"/>
  <c r="Z313" i="14"/>
  <c r="Y313" i="14"/>
  <c r="X313" i="14"/>
  <c r="W313" i="14"/>
  <c r="V313" i="14"/>
  <c r="U313" i="14"/>
  <c r="T313" i="14"/>
  <c r="S313" i="14"/>
  <c r="R313" i="14"/>
  <c r="Q313" i="14"/>
  <c r="P313" i="14"/>
  <c r="O313" i="14"/>
  <c r="N313" i="14"/>
  <c r="M313" i="14"/>
  <c r="L313" i="14"/>
  <c r="K313" i="14"/>
  <c r="J313" i="14"/>
  <c r="I313" i="14"/>
  <c r="H313" i="14"/>
  <c r="G313" i="14"/>
  <c r="B313" i="14"/>
  <c r="AH312" i="14"/>
  <c r="AG312" i="14"/>
  <c r="AF312" i="14"/>
  <c r="AE312" i="14"/>
  <c r="AD312" i="14"/>
  <c r="AC312" i="14"/>
  <c r="AB312" i="14"/>
  <c r="AA312" i="14"/>
  <c r="Z312" i="14"/>
  <c r="Y312" i="14"/>
  <c r="X312" i="14"/>
  <c r="W312" i="14"/>
  <c r="V312" i="14"/>
  <c r="U312" i="14"/>
  <c r="T312" i="14"/>
  <c r="S312" i="14"/>
  <c r="R312" i="14"/>
  <c r="Q312" i="14"/>
  <c r="P312" i="14"/>
  <c r="O312" i="14"/>
  <c r="N312" i="14"/>
  <c r="M312" i="14"/>
  <c r="L312" i="14"/>
  <c r="K312" i="14"/>
  <c r="J312" i="14"/>
  <c r="I312" i="14"/>
  <c r="H312" i="14"/>
  <c r="G312" i="14"/>
  <c r="B312" i="14"/>
  <c r="AH311" i="14"/>
  <c r="AG311" i="14"/>
  <c r="AF311" i="14"/>
  <c r="AE311" i="14"/>
  <c r="AD311" i="14"/>
  <c r="AC311" i="14"/>
  <c r="AB311" i="14"/>
  <c r="AA311" i="14"/>
  <c r="Z311" i="14"/>
  <c r="Y311" i="14"/>
  <c r="X311" i="14"/>
  <c r="W311" i="14"/>
  <c r="V311" i="14"/>
  <c r="U311" i="14"/>
  <c r="T311" i="14"/>
  <c r="S311" i="14"/>
  <c r="R311" i="14"/>
  <c r="Q311" i="14"/>
  <c r="P311" i="14"/>
  <c r="O311" i="14"/>
  <c r="N311" i="14"/>
  <c r="M311" i="14"/>
  <c r="L311" i="14"/>
  <c r="K311" i="14"/>
  <c r="J311" i="14"/>
  <c r="I311" i="14"/>
  <c r="H311" i="14"/>
  <c r="G311" i="14"/>
  <c r="B311" i="14"/>
  <c r="C310" i="14"/>
  <c r="B310" i="14" s="1"/>
  <c r="C309" i="14"/>
  <c r="B309" i="14" s="1"/>
  <c r="B308" i="14"/>
  <c r="B307" i="14"/>
  <c r="B306" i="14"/>
  <c r="C305" i="14"/>
  <c r="B305" i="14" s="1"/>
  <c r="C304" i="14"/>
  <c r="B304" i="14" s="1"/>
  <c r="C303" i="14"/>
  <c r="B303" i="14" s="1"/>
  <c r="B302" i="14"/>
  <c r="C301" i="14"/>
  <c r="B301" i="14" s="1"/>
  <c r="B300" i="14"/>
  <c r="B299" i="14"/>
  <c r="B298" i="14"/>
  <c r="C297" i="14"/>
  <c r="B297" i="14" s="1"/>
  <c r="C296" i="14"/>
  <c r="B296" i="14" s="1"/>
  <c r="C295" i="14"/>
  <c r="B295" i="14" s="1"/>
  <c r="B294" i="14"/>
  <c r="C293" i="14"/>
  <c r="B293" i="14" s="1"/>
  <c r="C292" i="14"/>
  <c r="B292" i="14" s="1"/>
  <c r="C291" i="14"/>
  <c r="B291" i="14" s="1"/>
  <c r="C290" i="14"/>
  <c r="B290" i="14" s="1"/>
  <c r="C289" i="14"/>
  <c r="B289" i="14" s="1"/>
  <c r="C288" i="14"/>
  <c r="B288" i="14" s="1"/>
  <c r="B287" i="14"/>
  <c r="C286" i="14"/>
  <c r="B286" i="14" s="1"/>
  <c r="C285" i="14"/>
  <c r="B285" i="14" s="1"/>
  <c r="C284" i="14"/>
  <c r="B284" i="14" s="1"/>
  <c r="B283" i="14"/>
  <c r="AH282" i="14"/>
  <c r="AG282" i="14"/>
  <c r="AF282" i="14"/>
  <c r="AE282" i="14"/>
  <c r="AD282" i="14"/>
  <c r="AC282" i="14"/>
  <c r="AB282" i="14"/>
  <c r="AA282" i="14"/>
  <c r="Z282" i="14"/>
  <c r="Y282" i="14"/>
  <c r="X282" i="14"/>
  <c r="W282" i="14"/>
  <c r="V282" i="14"/>
  <c r="U282" i="14"/>
  <c r="T282" i="14"/>
  <c r="S282" i="14"/>
  <c r="R282" i="14"/>
  <c r="Q282" i="14"/>
  <c r="P282" i="14"/>
  <c r="O282" i="14"/>
  <c r="N282" i="14"/>
  <c r="M282" i="14"/>
  <c r="L282" i="14"/>
  <c r="K282" i="14"/>
  <c r="J282" i="14"/>
  <c r="I282" i="14"/>
  <c r="H282" i="14"/>
  <c r="G282" i="14"/>
  <c r="B282" i="14"/>
  <c r="AH281" i="14"/>
  <c r="AG281" i="14"/>
  <c r="AF281" i="14"/>
  <c r="AE281" i="14"/>
  <c r="AD281" i="14"/>
  <c r="AC281" i="14"/>
  <c r="AB281" i="14"/>
  <c r="AA281" i="14"/>
  <c r="Z281" i="14"/>
  <c r="Y281" i="14"/>
  <c r="X281" i="14"/>
  <c r="W281" i="14"/>
  <c r="V281" i="14"/>
  <c r="U281" i="14"/>
  <c r="T281" i="14"/>
  <c r="S281" i="14"/>
  <c r="R281" i="14"/>
  <c r="Q281" i="14"/>
  <c r="P281" i="14"/>
  <c r="O281" i="14"/>
  <c r="N281" i="14"/>
  <c r="M281" i="14"/>
  <c r="L281" i="14"/>
  <c r="K281" i="14"/>
  <c r="J281" i="14"/>
  <c r="I281" i="14"/>
  <c r="H281" i="14"/>
  <c r="G281" i="14"/>
  <c r="B281" i="14"/>
  <c r="AH280" i="14"/>
  <c r="AG280" i="14"/>
  <c r="AF280" i="14"/>
  <c r="AE280" i="14"/>
  <c r="AD280" i="14"/>
  <c r="AC280" i="14"/>
  <c r="AB280" i="14"/>
  <c r="AA280" i="14"/>
  <c r="Z280" i="14"/>
  <c r="Y280" i="14"/>
  <c r="X280" i="14"/>
  <c r="W280" i="14"/>
  <c r="V280" i="14"/>
  <c r="U280" i="14"/>
  <c r="T280" i="14"/>
  <c r="S280" i="14"/>
  <c r="R280" i="14"/>
  <c r="Q280" i="14"/>
  <c r="P280" i="14"/>
  <c r="O280" i="14"/>
  <c r="N280" i="14"/>
  <c r="M280" i="14"/>
  <c r="L280" i="14"/>
  <c r="K280" i="14"/>
  <c r="J280" i="14"/>
  <c r="I280" i="14"/>
  <c r="H280" i="14"/>
  <c r="G280" i="14"/>
  <c r="B280" i="14"/>
  <c r="AH279" i="14"/>
  <c r="AG279" i="14"/>
  <c r="AF279" i="14"/>
  <c r="AE279" i="14"/>
  <c r="AD279" i="14"/>
  <c r="AC279" i="14"/>
  <c r="AB279" i="14"/>
  <c r="AA279" i="14"/>
  <c r="Z279" i="14"/>
  <c r="Y279" i="14"/>
  <c r="X279" i="14"/>
  <c r="W279" i="14"/>
  <c r="V279" i="14"/>
  <c r="U279" i="14"/>
  <c r="T279" i="14"/>
  <c r="S279" i="14"/>
  <c r="R279" i="14"/>
  <c r="Q279" i="14"/>
  <c r="P279" i="14"/>
  <c r="O279" i="14"/>
  <c r="N279" i="14"/>
  <c r="M279" i="14"/>
  <c r="L279" i="14"/>
  <c r="K279" i="14"/>
  <c r="J279" i="14"/>
  <c r="I279" i="14"/>
  <c r="H279" i="14"/>
  <c r="G279" i="14"/>
  <c r="B279" i="14"/>
  <c r="C278" i="14"/>
  <c r="B278" i="14" s="1"/>
  <c r="C277" i="14"/>
  <c r="B277" i="14" s="1"/>
  <c r="B276" i="14"/>
  <c r="B275" i="14"/>
  <c r="B274" i="14"/>
  <c r="C273" i="14"/>
  <c r="B273" i="14" s="1"/>
  <c r="C272" i="14"/>
  <c r="B272" i="14"/>
  <c r="B271" i="14"/>
  <c r="B270" i="14"/>
  <c r="B269" i="14"/>
  <c r="B268" i="14"/>
  <c r="B267" i="14"/>
  <c r="B266" i="14"/>
  <c r="C265" i="14"/>
  <c r="B265" i="14" s="1"/>
  <c r="C264" i="14"/>
  <c r="B264" i="14" s="1"/>
  <c r="C263" i="14"/>
  <c r="B263" i="14" s="1"/>
  <c r="B262" i="14"/>
  <c r="C261" i="14"/>
  <c r="B261" i="14" s="1"/>
  <c r="B260" i="14"/>
  <c r="B259" i="14"/>
  <c r="B258" i="14"/>
  <c r="C257" i="14"/>
  <c r="B257" i="14"/>
  <c r="C256" i="14"/>
  <c r="B256" i="14" s="1"/>
  <c r="C255" i="14"/>
  <c r="B255" i="14" s="1"/>
  <c r="B254" i="14"/>
  <c r="C253" i="14"/>
  <c r="B253" i="14" s="1"/>
  <c r="C252" i="14"/>
  <c r="B252" i="14" s="1"/>
  <c r="C251" i="14"/>
  <c r="B251" i="14" s="1"/>
  <c r="C250" i="14"/>
  <c r="B250" i="14" s="1"/>
  <c r="C249" i="14"/>
  <c r="B249" i="14" s="1"/>
  <c r="C248" i="14"/>
  <c r="B248" i="14" s="1"/>
  <c r="B247" i="14"/>
  <c r="C246" i="14"/>
  <c r="B246" i="14" s="1"/>
  <c r="C245" i="14"/>
  <c r="B245" i="14" s="1"/>
  <c r="C244" i="14"/>
  <c r="B244" i="14" s="1"/>
  <c r="B243" i="14"/>
  <c r="C242" i="14"/>
  <c r="B242" i="14" s="1"/>
  <c r="C241" i="14"/>
  <c r="B241" i="14" s="1"/>
  <c r="C240" i="14"/>
  <c r="B240" i="14" s="1"/>
  <c r="C239" i="14"/>
  <c r="B239" i="14" s="1"/>
  <c r="C238" i="14"/>
  <c r="B238" i="14" s="1"/>
  <c r="C237" i="14"/>
  <c r="B237" i="14" s="1"/>
  <c r="B236" i="14"/>
  <c r="C235" i="14"/>
  <c r="B235" i="14" s="1"/>
  <c r="C234" i="14"/>
  <c r="B234" i="14" s="1"/>
  <c r="C233" i="14"/>
  <c r="B233" i="14" s="1"/>
  <c r="B232" i="14"/>
  <c r="AH231" i="14"/>
  <c r="AG231" i="14"/>
  <c r="AF231" i="14"/>
  <c r="AE231" i="14"/>
  <c r="AD231" i="14"/>
  <c r="AC231" i="14"/>
  <c r="AB231" i="14"/>
  <c r="AA231" i="14"/>
  <c r="Z231" i="14"/>
  <c r="Y231" i="14"/>
  <c r="X231" i="14"/>
  <c r="W231" i="14"/>
  <c r="V231" i="14"/>
  <c r="U231" i="14"/>
  <c r="T231" i="14"/>
  <c r="S231" i="14"/>
  <c r="R231" i="14"/>
  <c r="Q231" i="14"/>
  <c r="P231" i="14"/>
  <c r="O231" i="14"/>
  <c r="N231" i="14"/>
  <c r="M231" i="14"/>
  <c r="L231" i="14"/>
  <c r="K231" i="14"/>
  <c r="J231" i="14"/>
  <c r="I231" i="14"/>
  <c r="H231" i="14"/>
  <c r="G231" i="14"/>
  <c r="B231" i="14"/>
  <c r="AH230" i="14"/>
  <c r="AG230" i="14"/>
  <c r="AF230" i="14"/>
  <c r="AE230" i="14"/>
  <c r="AD230" i="14"/>
  <c r="AC230" i="14"/>
  <c r="AB230" i="14"/>
  <c r="AA230" i="14"/>
  <c r="Z230" i="14"/>
  <c r="Y230" i="14"/>
  <c r="X230" i="14"/>
  <c r="W230" i="14"/>
  <c r="V230" i="14"/>
  <c r="U230" i="14"/>
  <c r="T230" i="14"/>
  <c r="S230" i="14"/>
  <c r="R230" i="14"/>
  <c r="Q230" i="14"/>
  <c r="P230" i="14"/>
  <c r="O230" i="14"/>
  <c r="N230" i="14"/>
  <c r="M230" i="14"/>
  <c r="L230" i="14"/>
  <c r="K230" i="14"/>
  <c r="J230" i="14"/>
  <c r="I230" i="14"/>
  <c r="H230" i="14"/>
  <c r="G230" i="14"/>
  <c r="B230" i="14"/>
  <c r="AH229" i="14"/>
  <c r="AG229" i="14"/>
  <c r="AF229" i="14"/>
  <c r="AE229" i="14"/>
  <c r="AD229" i="14"/>
  <c r="AC229" i="14"/>
  <c r="AB229" i="14"/>
  <c r="AA229" i="14"/>
  <c r="Z229" i="14"/>
  <c r="Y229" i="14"/>
  <c r="X229" i="14"/>
  <c r="W229" i="14"/>
  <c r="V229" i="14"/>
  <c r="U229" i="14"/>
  <c r="T229" i="14"/>
  <c r="S229" i="14"/>
  <c r="R229" i="14"/>
  <c r="Q229" i="14"/>
  <c r="P229" i="14"/>
  <c r="O229" i="14"/>
  <c r="N229" i="14"/>
  <c r="M229" i="14"/>
  <c r="L229" i="14"/>
  <c r="K229" i="14"/>
  <c r="J229" i="14"/>
  <c r="I229" i="14"/>
  <c r="H229" i="14"/>
  <c r="G229" i="14"/>
  <c r="B229" i="14"/>
  <c r="AH228" i="14"/>
  <c r="AG228" i="14"/>
  <c r="AF228" i="14"/>
  <c r="AE228" i="14"/>
  <c r="AD228" i="14"/>
  <c r="AC228" i="14"/>
  <c r="AB228" i="14"/>
  <c r="AA228" i="14"/>
  <c r="Z228" i="14"/>
  <c r="Y228" i="14"/>
  <c r="X228" i="14"/>
  <c r="W228" i="14"/>
  <c r="V228" i="14"/>
  <c r="U228" i="14"/>
  <c r="T228" i="14"/>
  <c r="S228" i="14"/>
  <c r="R228" i="14"/>
  <c r="Q228" i="14"/>
  <c r="P228" i="14"/>
  <c r="O228" i="14"/>
  <c r="N228" i="14"/>
  <c r="M228" i="14"/>
  <c r="L228" i="14"/>
  <c r="K228" i="14"/>
  <c r="J228" i="14"/>
  <c r="I228" i="14"/>
  <c r="H228" i="14"/>
  <c r="G228" i="14"/>
  <c r="B228" i="14"/>
  <c r="C227" i="14"/>
  <c r="B227" i="14" s="1"/>
  <c r="C226" i="14"/>
  <c r="B226" i="14" s="1"/>
  <c r="C225" i="14"/>
  <c r="B225" i="14" s="1"/>
  <c r="C224" i="14"/>
  <c r="B224" i="14" s="1"/>
  <c r="C223" i="14"/>
  <c r="B223" i="14" s="1"/>
  <c r="C222" i="14"/>
  <c r="B222" i="14" s="1"/>
  <c r="B221" i="14"/>
  <c r="B220" i="14"/>
  <c r="B169" i="14"/>
  <c r="B168" i="14"/>
  <c r="B167" i="14"/>
  <c r="B166" i="14"/>
  <c r="B165" i="14"/>
  <c r="B164" i="14"/>
  <c r="B163" i="14"/>
  <c r="B162" i="14"/>
  <c r="B161" i="14"/>
  <c r="B160" i="14"/>
  <c r="B159" i="14"/>
  <c r="B158" i="14"/>
  <c r="B157" i="14"/>
  <c r="B156" i="14"/>
  <c r="C155" i="14"/>
  <c r="B155" i="14" s="1"/>
  <c r="C154" i="14"/>
  <c r="B154" i="14" s="1"/>
  <c r="C153" i="14"/>
  <c r="B153" i="14" s="1"/>
  <c r="B152" i="14"/>
  <c r="B151" i="14"/>
  <c r="B150" i="14"/>
  <c r="B149" i="14"/>
  <c r="B148" i="14"/>
  <c r="B147" i="14"/>
  <c r="B146" i="14"/>
  <c r="B145" i="14"/>
  <c r="B144" i="14"/>
  <c r="B143" i="14"/>
  <c r="C142" i="14"/>
  <c r="B142" i="14" s="1"/>
  <c r="C141" i="14"/>
  <c r="B141" i="14" s="1"/>
  <c r="C140" i="14"/>
  <c r="B140" i="14" s="1"/>
  <c r="B139" i="14"/>
  <c r="B138" i="14"/>
  <c r="B137" i="14"/>
  <c r="B136" i="14"/>
  <c r="B135" i="14"/>
  <c r="B134" i="14"/>
  <c r="B133" i="14"/>
  <c r="B132" i="14"/>
  <c r="B131" i="14"/>
  <c r="B130" i="14"/>
  <c r="C129" i="14"/>
  <c r="B129" i="14" s="1"/>
  <c r="C128" i="14"/>
  <c r="B128" i="14" s="1"/>
  <c r="C127" i="14"/>
  <c r="B127" i="14" s="1"/>
  <c r="B126" i="14"/>
  <c r="C125" i="14"/>
  <c r="B125" i="14" s="1"/>
  <c r="C124" i="14"/>
  <c r="B124" i="14" s="1"/>
  <c r="C123" i="14"/>
  <c r="B123" i="14" s="1"/>
  <c r="B122" i="14"/>
  <c r="AH121" i="14"/>
  <c r="AG121" i="14"/>
  <c r="AF121" i="14"/>
  <c r="AE121" i="14"/>
  <c r="AD121" i="14"/>
  <c r="AC121" i="14"/>
  <c r="AB121" i="14"/>
  <c r="AA121" i="14"/>
  <c r="Z121" i="14"/>
  <c r="Y121" i="14"/>
  <c r="X121" i="14"/>
  <c r="W121" i="14"/>
  <c r="V121" i="14"/>
  <c r="U121" i="14"/>
  <c r="T121" i="14"/>
  <c r="S121" i="14"/>
  <c r="R121" i="14"/>
  <c r="Q121" i="14"/>
  <c r="P121" i="14"/>
  <c r="O121" i="14"/>
  <c r="N121" i="14"/>
  <c r="M121" i="14"/>
  <c r="L121" i="14"/>
  <c r="K121" i="14"/>
  <c r="J121" i="14"/>
  <c r="I121" i="14"/>
  <c r="H121" i="14"/>
  <c r="G121" i="14"/>
  <c r="B121" i="14"/>
  <c r="AH120" i="14"/>
  <c r="AG120" i="14"/>
  <c r="AF120" i="14"/>
  <c r="AE120" i="14"/>
  <c r="AD120" i="14"/>
  <c r="AC120" i="14"/>
  <c r="AB120" i="14"/>
  <c r="AA120" i="14"/>
  <c r="Z120" i="14"/>
  <c r="Y120" i="14"/>
  <c r="X120" i="14"/>
  <c r="W120" i="14"/>
  <c r="V120" i="14"/>
  <c r="U120" i="14"/>
  <c r="T120" i="14"/>
  <c r="S120" i="14"/>
  <c r="R120" i="14"/>
  <c r="Q120" i="14"/>
  <c r="P120" i="14"/>
  <c r="O120" i="14"/>
  <c r="N120" i="14"/>
  <c r="M120" i="14"/>
  <c r="L120" i="14"/>
  <c r="K120" i="14"/>
  <c r="J120" i="14"/>
  <c r="I120" i="14"/>
  <c r="H120" i="14"/>
  <c r="G120" i="14"/>
  <c r="B120" i="14"/>
  <c r="AH119" i="14"/>
  <c r="AG119" i="14"/>
  <c r="AF119" i="14"/>
  <c r="AE119" i="14"/>
  <c r="AD119" i="14"/>
  <c r="AC119" i="14"/>
  <c r="AB119" i="14"/>
  <c r="AA119" i="14"/>
  <c r="Z119" i="14"/>
  <c r="Y119" i="14"/>
  <c r="X119" i="14"/>
  <c r="W119" i="14"/>
  <c r="V119" i="14"/>
  <c r="U119" i="14"/>
  <c r="T119" i="14"/>
  <c r="S119" i="14"/>
  <c r="R119" i="14"/>
  <c r="Q119" i="14"/>
  <c r="P119" i="14"/>
  <c r="O119" i="14"/>
  <c r="N119" i="14"/>
  <c r="M119" i="14"/>
  <c r="L119" i="14"/>
  <c r="K119" i="14"/>
  <c r="J119" i="14"/>
  <c r="I119" i="14"/>
  <c r="H119" i="14"/>
  <c r="G119" i="14"/>
  <c r="B119" i="14"/>
  <c r="AH118" i="14"/>
  <c r="AG118" i="14"/>
  <c r="AF118" i="14"/>
  <c r="AE118" i="14"/>
  <c r="AD118" i="14"/>
  <c r="AC118" i="14"/>
  <c r="AB118" i="14"/>
  <c r="AA118" i="14"/>
  <c r="Z118" i="14"/>
  <c r="Y118" i="14"/>
  <c r="X118" i="14"/>
  <c r="W118" i="14"/>
  <c r="V118" i="14"/>
  <c r="U118" i="14"/>
  <c r="T118" i="14"/>
  <c r="S118" i="14"/>
  <c r="R118" i="14"/>
  <c r="Q118" i="14"/>
  <c r="P118" i="14"/>
  <c r="O118" i="14"/>
  <c r="N118" i="14"/>
  <c r="M118" i="14"/>
  <c r="L118" i="14"/>
  <c r="K118" i="14"/>
  <c r="J118" i="14"/>
  <c r="I118" i="14"/>
  <c r="H118" i="14"/>
  <c r="G118" i="14"/>
  <c r="B118" i="14"/>
  <c r="C117" i="14"/>
  <c r="B117" i="14" s="1"/>
  <c r="C116" i="14"/>
  <c r="B116" i="14" s="1"/>
  <c r="B115" i="14"/>
  <c r="B114" i="14"/>
  <c r="B113" i="14"/>
  <c r="B112" i="14"/>
  <c r="B111" i="14"/>
  <c r="B110" i="14"/>
  <c r="B109" i="14"/>
  <c r="C108" i="14"/>
  <c r="B108" i="14" s="1"/>
  <c r="C107" i="14"/>
  <c r="B107" i="14" s="1"/>
  <c r="C106" i="14"/>
  <c r="B106" i="14" s="1"/>
  <c r="B105" i="14"/>
  <c r="C104" i="14"/>
  <c r="B104" i="14" s="1"/>
  <c r="B103" i="14"/>
  <c r="B102" i="14"/>
  <c r="B101" i="14"/>
  <c r="C100" i="14"/>
  <c r="B100" i="14" s="1"/>
  <c r="C99" i="14"/>
  <c r="B99" i="14" s="1"/>
  <c r="C98" i="14"/>
  <c r="B98" i="14" s="1"/>
  <c r="B97" i="14"/>
  <c r="C96" i="14"/>
  <c r="B96" i="14" s="1"/>
  <c r="C95" i="14"/>
  <c r="B95" i="14" s="1"/>
  <c r="C94" i="14"/>
  <c r="B94" i="14" s="1"/>
  <c r="C93" i="14"/>
  <c r="B93" i="14" s="1"/>
  <c r="C92" i="14"/>
  <c r="B92" i="14" s="1"/>
  <c r="C91" i="14"/>
  <c r="B91" i="14" s="1"/>
  <c r="B90" i="14"/>
  <c r="C89" i="14"/>
  <c r="B89" i="14" s="1"/>
  <c r="C88" i="14"/>
  <c r="B88" i="14" s="1"/>
  <c r="C87" i="14"/>
  <c r="B87" i="14" s="1"/>
  <c r="B86" i="14"/>
  <c r="AH85" i="14"/>
  <c r="AG85" i="14"/>
  <c r="AF85" i="14"/>
  <c r="AE85" i="14"/>
  <c r="AD85" i="14"/>
  <c r="AC85" i="14"/>
  <c r="AB85" i="14"/>
  <c r="AA85" i="14"/>
  <c r="Z85" i="14"/>
  <c r="Y85" i="14"/>
  <c r="X85" i="14"/>
  <c r="W85" i="14"/>
  <c r="V85" i="14"/>
  <c r="U85" i="14"/>
  <c r="T85" i="14"/>
  <c r="S85" i="14"/>
  <c r="R85" i="14"/>
  <c r="Q85" i="14"/>
  <c r="P85" i="14"/>
  <c r="O85" i="14"/>
  <c r="N85" i="14"/>
  <c r="M85" i="14"/>
  <c r="L85" i="14"/>
  <c r="K85" i="14"/>
  <c r="J85" i="14"/>
  <c r="I85" i="14"/>
  <c r="H85" i="14"/>
  <c r="G85" i="14"/>
  <c r="B85" i="14"/>
  <c r="AH84" i="14"/>
  <c r="AG84" i="14"/>
  <c r="AF84" i="14"/>
  <c r="AE84" i="14"/>
  <c r="AD84" i="14"/>
  <c r="AC84" i="14"/>
  <c r="AB84" i="14"/>
  <c r="AA84" i="14"/>
  <c r="Z84" i="14"/>
  <c r="Y84" i="14"/>
  <c r="X84" i="14"/>
  <c r="W84" i="14"/>
  <c r="V84" i="14"/>
  <c r="U84" i="14"/>
  <c r="T84" i="14"/>
  <c r="S84" i="14"/>
  <c r="R84" i="14"/>
  <c r="Q84" i="14"/>
  <c r="P84" i="14"/>
  <c r="O84" i="14"/>
  <c r="N84" i="14"/>
  <c r="M84" i="14"/>
  <c r="L84" i="14"/>
  <c r="K84" i="14"/>
  <c r="J84" i="14"/>
  <c r="I84" i="14"/>
  <c r="H84" i="14"/>
  <c r="G84" i="14"/>
  <c r="B84" i="14"/>
  <c r="AH83" i="14"/>
  <c r="AG83" i="14"/>
  <c r="AF83" i="14"/>
  <c r="AE83" i="14"/>
  <c r="AD83" i="14"/>
  <c r="AC83" i="14"/>
  <c r="AB83" i="14"/>
  <c r="AA83" i="14"/>
  <c r="Z83" i="14"/>
  <c r="Y83" i="14"/>
  <c r="X83" i="14"/>
  <c r="W83" i="14"/>
  <c r="V83" i="14"/>
  <c r="U83" i="14"/>
  <c r="T83" i="14"/>
  <c r="S83" i="14"/>
  <c r="R83" i="14"/>
  <c r="Q83" i="14"/>
  <c r="P83" i="14"/>
  <c r="O83" i="14"/>
  <c r="N83" i="14"/>
  <c r="M83" i="14"/>
  <c r="L83" i="14"/>
  <c r="K83" i="14"/>
  <c r="J83" i="14"/>
  <c r="I83" i="14"/>
  <c r="H83" i="14"/>
  <c r="G83" i="14"/>
  <c r="B83" i="14"/>
  <c r="AH82" i="14"/>
  <c r="AG82" i="14"/>
  <c r="AF82" i="14"/>
  <c r="AE82" i="14"/>
  <c r="AD82" i="14"/>
  <c r="AC82" i="14"/>
  <c r="AB82" i="14"/>
  <c r="AA82" i="14"/>
  <c r="Z82" i="14"/>
  <c r="Y82" i="14"/>
  <c r="X82" i="14"/>
  <c r="W82" i="14"/>
  <c r="V82" i="14"/>
  <c r="U82" i="14"/>
  <c r="T82" i="14"/>
  <c r="S82" i="14"/>
  <c r="R82" i="14"/>
  <c r="Q82" i="14"/>
  <c r="P82" i="14"/>
  <c r="O82" i="14"/>
  <c r="N82" i="14"/>
  <c r="M82" i="14"/>
  <c r="L82" i="14"/>
  <c r="K82" i="14"/>
  <c r="J82" i="14"/>
  <c r="I82" i="14"/>
  <c r="H82" i="14"/>
  <c r="G82" i="14"/>
  <c r="B82" i="14"/>
  <c r="C81" i="14"/>
  <c r="B81" i="14" s="1"/>
  <c r="C80" i="14"/>
  <c r="B80" i="14" s="1"/>
  <c r="B79" i="14"/>
  <c r="B78" i="14"/>
  <c r="B77" i="14"/>
  <c r="B76" i="14"/>
  <c r="B75" i="14"/>
  <c r="B74" i="14"/>
  <c r="B73" i="14"/>
  <c r="C72" i="14"/>
  <c r="B72" i="14" s="1"/>
  <c r="C71" i="14"/>
  <c r="B71" i="14" s="1"/>
  <c r="C70" i="14"/>
  <c r="B70" i="14" s="1"/>
  <c r="B69" i="14"/>
  <c r="C68" i="14"/>
  <c r="B68" i="14" s="1"/>
  <c r="B67" i="14"/>
  <c r="B66" i="14"/>
  <c r="B65" i="14"/>
  <c r="C64" i="14"/>
  <c r="B64" i="14" s="1"/>
  <c r="C63" i="14"/>
  <c r="B63" i="14" s="1"/>
  <c r="C62" i="14"/>
  <c r="B62" i="14" s="1"/>
  <c r="B61" i="14"/>
  <c r="C60" i="14"/>
  <c r="B60" i="14"/>
  <c r="C59" i="14"/>
  <c r="B59" i="14" s="1"/>
  <c r="C58" i="14"/>
  <c r="B58" i="14" s="1"/>
  <c r="C57" i="14"/>
  <c r="B57" i="14" s="1"/>
  <c r="C56" i="14"/>
  <c r="B56" i="14" s="1"/>
  <c r="C55" i="14"/>
  <c r="B55" i="14" s="1"/>
  <c r="B54" i="14"/>
  <c r="C53" i="14"/>
  <c r="B53" i="14" s="1"/>
  <c r="C52" i="14"/>
  <c r="B52" i="14" s="1"/>
  <c r="C51" i="14"/>
  <c r="B51" i="14" s="1"/>
  <c r="B50" i="14"/>
  <c r="AH49" i="14"/>
  <c r="AG49" i="14"/>
  <c r="AF49" i="14"/>
  <c r="AE49" i="14"/>
  <c r="AD49" i="14"/>
  <c r="AC49" i="14"/>
  <c r="AB49" i="14"/>
  <c r="AA49" i="14"/>
  <c r="Z49" i="14"/>
  <c r="Y49" i="14"/>
  <c r="X49" i="14"/>
  <c r="W49" i="14"/>
  <c r="V49" i="14"/>
  <c r="U49" i="14"/>
  <c r="T49" i="14"/>
  <c r="S49" i="14"/>
  <c r="R49" i="14"/>
  <c r="Q49" i="14"/>
  <c r="P49" i="14"/>
  <c r="O49" i="14"/>
  <c r="N49" i="14"/>
  <c r="M49" i="14"/>
  <c r="L49" i="14"/>
  <c r="K49" i="14"/>
  <c r="J49" i="14"/>
  <c r="I49" i="14"/>
  <c r="H49" i="14"/>
  <c r="G49" i="14"/>
  <c r="B49" i="14"/>
  <c r="AH48" i="14"/>
  <c r="AG48" i="14"/>
  <c r="AF48" i="14"/>
  <c r="AE48" i="14"/>
  <c r="AD48" i="14"/>
  <c r="AC48" i="14"/>
  <c r="AB48" i="14"/>
  <c r="AA48" i="14"/>
  <c r="Z48" i="14"/>
  <c r="Y48" i="14"/>
  <c r="X48" i="14"/>
  <c r="W48" i="14"/>
  <c r="V48" i="14"/>
  <c r="U48" i="14"/>
  <c r="T48" i="14"/>
  <c r="S48" i="14"/>
  <c r="R48" i="14"/>
  <c r="Q48" i="14"/>
  <c r="P48" i="14"/>
  <c r="O48" i="14"/>
  <c r="N48" i="14"/>
  <c r="M48" i="14"/>
  <c r="L48" i="14"/>
  <c r="K48" i="14"/>
  <c r="J48" i="14"/>
  <c r="I48" i="14"/>
  <c r="H48" i="14"/>
  <c r="G48" i="14"/>
  <c r="B48" i="14"/>
  <c r="AH47" i="14"/>
  <c r="AG47" i="14"/>
  <c r="AF47" i="14"/>
  <c r="AE47" i="14"/>
  <c r="AD47" i="14"/>
  <c r="AC47" i="14"/>
  <c r="AB47" i="14"/>
  <c r="AA47" i="14"/>
  <c r="Z47" i="14"/>
  <c r="Y47" i="14"/>
  <c r="X47" i="14"/>
  <c r="W47" i="14"/>
  <c r="V47" i="14"/>
  <c r="U47" i="14"/>
  <c r="T47" i="14"/>
  <c r="S47" i="14"/>
  <c r="R47" i="14"/>
  <c r="Q47" i="14"/>
  <c r="P47" i="14"/>
  <c r="O47" i="14"/>
  <c r="N47" i="14"/>
  <c r="M47" i="14"/>
  <c r="L47" i="14"/>
  <c r="K47" i="14"/>
  <c r="J47" i="14"/>
  <c r="I47" i="14"/>
  <c r="H47" i="14"/>
  <c r="G47" i="14"/>
  <c r="B47" i="14"/>
  <c r="AH46" i="14"/>
  <c r="AG46" i="14"/>
  <c r="AF46" i="14"/>
  <c r="AE46" i="14"/>
  <c r="AD46" i="14"/>
  <c r="AC46" i="14"/>
  <c r="AB46" i="14"/>
  <c r="AA46" i="14"/>
  <c r="Z46" i="14"/>
  <c r="Y46" i="14"/>
  <c r="X46" i="14"/>
  <c r="W46" i="14"/>
  <c r="V46" i="14"/>
  <c r="U46" i="14"/>
  <c r="T46" i="14"/>
  <c r="S46" i="14"/>
  <c r="R46" i="14"/>
  <c r="Q46" i="14"/>
  <c r="P46" i="14"/>
  <c r="O46" i="14"/>
  <c r="N46" i="14"/>
  <c r="M46" i="14"/>
  <c r="L46" i="14"/>
  <c r="K46" i="14"/>
  <c r="J46" i="14"/>
  <c r="I46" i="14"/>
  <c r="H46" i="14"/>
  <c r="G46" i="14"/>
  <c r="B46" i="14"/>
  <c r="C45" i="14"/>
  <c r="B45" i="14" s="1"/>
  <c r="C44" i="14"/>
  <c r="B44" i="14" s="1"/>
  <c r="B43" i="14"/>
  <c r="B42" i="14"/>
  <c r="B41" i="14"/>
  <c r="B40" i="14"/>
  <c r="B39" i="14"/>
  <c r="B38" i="14"/>
  <c r="B37" i="14"/>
  <c r="C36" i="14"/>
  <c r="B36" i="14" s="1"/>
  <c r="C35" i="14"/>
  <c r="B35" i="14" s="1"/>
  <c r="C34" i="14"/>
  <c r="B34" i="14" s="1"/>
  <c r="B33" i="14"/>
  <c r="C32" i="14"/>
  <c r="B32" i="14" s="1"/>
  <c r="B31" i="14"/>
  <c r="B30" i="14"/>
  <c r="B29" i="14"/>
  <c r="C28" i="14"/>
  <c r="B28" i="14" s="1"/>
  <c r="C27" i="14"/>
  <c r="B27" i="14" s="1"/>
  <c r="C26" i="14"/>
  <c r="B26" i="14" s="1"/>
  <c r="B25" i="14"/>
  <c r="C24" i="14"/>
  <c r="B24" i="14" s="1"/>
  <c r="C23" i="14"/>
  <c r="B23" i="14" s="1"/>
  <c r="C22" i="14"/>
  <c r="B22" i="14" s="1"/>
  <c r="C21" i="14"/>
  <c r="B21" i="14" s="1"/>
  <c r="C20" i="14"/>
  <c r="B20" i="14" s="1"/>
  <c r="C19" i="14"/>
  <c r="B19" i="14"/>
  <c r="B18" i="14"/>
  <c r="C17" i="14"/>
  <c r="B17" i="14" s="1"/>
  <c r="C16" i="14"/>
  <c r="B16" i="14" s="1"/>
  <c r="C15" i="14"/>
  <c r="B15" i="14" s="1"/>
  <c r="B14" i="14"/>
  <c r="AH13" i="14"/>
  <c r="AG13" i="14"/>
  <c r="AF13" i="14"/>
  <c r="AE13" i="14"/>
  <c r="AD13" i="14"/>
  <c r="AC13" i="14"/>
  <c r="AB13" i="14"/>
  <c r="AA13" i="14"/>
  <c r="Z13" i="14"/>
  <c r="Y13" i="14"/>
  <c r="X13" i="14"/>
  <c r="W13" i="14"/>
  <c r="V13" i="14"/>
  <c r="U13" i="14"/>
  <c r="T13" i="14"/>
  <c r="S13" i="14"/>
  <c r="R13" i="14"/>
  <c r="Q13" i="14"/>
  <c r="P13" i="14"/>
  <c r="O13" i="14"/>
  <c r="N13" i="14"/>
  <c r="M13" i="14"/>
  <c r="L13" i="14"/>
  <c r="K13" i="14"/>
  <c r="J13" i="14"/>
  <c r="I13" i="14"/>
  <c r="H13" i="14"/>
  <c r="G13" i="14"/>
  <c r="B13" i="14"/>
  <c r="AH12" i="14"/>
  <c r="AG12" i="14"/>
  <c r="AF12" i="14"/>
  <c r="AE12" i="14"/>
  <c r="AD12" i="14"/>
  <c r="AC12" i="14"/>
  <c r="AB12" i="14"/>
  <c r="AA12" i="14"/>
  <c r="Z12" i="14"/>
  <c r="Y12" i="14"/>
  <c r="X12" i="14"/>
  <c r="W12" i="14"/>
  <c r="V12" i="14"/>
  <c r="U12" i="14"/>
  <c r="T12" i="14"/>
  <c r="S12" i="14"/>
  <c r="R12" i="14"/>
  <c r="Q12" i="14"/>
  <c r="P12" i="14"/>
  <c r="O12" i="14"/>
  <c r="N12" i="14"/>
  <c r="M12" i="14"/>
  <c r="L12" i="14"/>
  <c r="K12" i="14"/>
  <c r="J12" i="14"/>
  <c r="I12" i="14"/>
  <c r="H12" i="14"/>
  <c r="G12" i="14"/>
  <c r="B12" i="14"/>
  <c r="AH11" i="14"/>
  <c r="AG11" i="14"/>
  <c r="AF11" i="14"/>
  <c r="AE11" i="14"/>
  <c r="AD11" i="14"/>
  <c r="AC11" i="14"/>
  <c r="AB11" i="14"/>
  <c r="AA11" i="14"/>
  <c r="Z11" i="14"/>
  <c r="Y11" i="14"/>
  <c r="X11" i="14"/>
  <c r="W11" i="14"/>
  <c r="V11" i="14"/>
  <c r="U11" i="14"/>
  <c r="T11" i="14"/>
  <c r="S11" i="14"/>
  <c r="R11" i="14"/>
  <c r="Q11" i="14"/>
  <c r="P11" i="14"/>
  <c r="O11" i="14"/>
  <c r="N11" i="14"/>
  <c r="M11" i="14"/>
  <c r="L11" i="14"/>
  <c r="K11" i="14"/>
  <c r="J11" i="14"/>
  <c r="I11" i="14"/>
  <c r="H11" i="14"/>
  <c r="G11" i="14"/>
  <c r="B11" i="14"/>
  <c r="AH10" i="14"/>
  <c r="AG10" i="14"/>
  <c r="AF10" i="14"/>
  <c r="AE10" i="14"/>
  <c r="AD10" i="14"/>
  <c r="AC10" i="14"/>
  <c r="AB10" i="14"/>
  <c r="AA10" i="14"/>
  <c r="Z10" i="14"/>
  <c r="Y10" i="14"/>
  <c r="X10" i="14"/>
  <c r="W10" i="14"/>
  <c r="V10" i="14"/>
  <c r="U10" i="14"/>
  <c r="T10" i="14"/>
  <c r="S10" i="14"/>
  <c r="R10" i="14"/>
  <c r="Q10" i="14"/>
  <c r="P10" i="14"/>
  <c r="O10" i="14"/>
  <c r="N10" i="14"/>
  <c r="M10" i="14"/>
  <c r="L10" i="14"/>
  <c r="K10" i="14"/>
  <c r="J10" i="14"/>
  <c r="I10" i="14"/>
  <c r="H10" i="14"/>
  <c r="G10" i="14"/>
  <c r="B10" i="14"/>
  <c r="C9" i="14"/>
  <c r="B9" i="14" s="1"/>
  <c r="C8" i="14"/>
  <c r="B8" i="14" s="1"/>
  <c r="B7" i="14"/>
  <c r="B6" i="14"/>
  <c r="H4" i="14"/>
  <c r="I4" i="14" s="1"/>
  <c r="C1287" i="10"/>
  <c r="B1287" i="10" s="1"/>
  <c r="B1286" i="10"/>
  <c r="B1285" i="10"/>
  <c r="B1284" i="10"/>
  <c r="B1283" i="10"/>
  <c r="B1282" i="10"/>
  <c r="B1276" i="10"/>
  <c r="B1270" i="10"/>
  <c r="B1264" i="10"/>
  <c r="B1262" i="10"/>
  <c r="B1260" i="10"/>
  <c r="C1259" i="10"/>
  <c r="B1259" i="10"/>
  <c r="C1258" i="10"/>
  <c r="B1258" i="10" s="1"/>
  <c r="C1257" i="10"/>
  <c r="B1257" i="10" s="1"/>
  <c r="C1256" i="10"/>
  <c r="B1256" i="10" s="1"/>
  <c r="C1255" i="10"/>
  <c r="C1281" i="10" s="1"/>
  <c r="B1281" i="10" s="1"/>
  <c r="B1254" i="10"/>
  <c r="C1252" i="10"/>
  <c r="B1252" i="10" s="1"/>
  <c r="B1251" i="10"/>
  <c r="B1250" i="10"/>
  <c r="B1249" i="10"/>
  <c r="B1248" i="10"/>
  <c r="B1247" i="10"/>
  <c r="C1246" i="10"/>
  <c r="B1246" i="10" s="1"/>
  <c r="C1245" i="10"/>
  <c r="B1245" i="10" s="1"/>
  <c r="C1244" i="10"/>
  <c r="B1244" i="10" s="1"/>
  <c r="C1243" i="10"/>
  <c r="B1243" i="10" s="1"/>
  <c r="C1242" i="10"/>
  <c r="B1242" i="10" s="1"/>
  <c r="B1241" i="10"/>
  <c r="C1240" i="10"/>
  <c r="B1240" i="10" s="1"/>
  <c r="B1239" i="10"/>
  <c r="B1238" i="10"/>
  <c r="B1237" i="10"/>
  <c r="B1236" i="10"/>
  <c r="B1235" i="10"/>
  <c r="C1234" i="10"/>
  <c r="B1234" i="10" s="1"/>
  <c r="C1233" i="10"/>
  <c r="B1233" i="10" s="1"/>
  <c r="C1232" i="10"/>
  <c r="B1232" i="10" s="1"/>
  <c r="C1231" i="10"/>
  <c r="B1231" i="10" s="1"/>
  <c r="C1230" i="10"/>
  <c r="B1230" i="10" s="1"/>
  <c r="B1229" i="10"/>
  <c r="E1228" i="10"/>
  <c r="D1228" i="10"/>
  <c r="C1228" i="10"/>
  <c r="B1227" i="10"/>
  <c r="B1226" i="10"/>
  <c r="B1225" i="10"/>
  <c r="B1224" i="10"/>
  <c r="B1223" i="10"/>
  <c r="C1222" i="10"/>
  <c r="B1222" i="10"/>
  <c r="C1221" i="10"/>
  <c r="B1221" i="10" s="1"/>
  <c r="C1220" i="10"/>
  <c r="B1220" i="10" s="1"/>
  <c r="C1219" i="10"/>
  <c r="B1219" i="10" s="1"/>
  <c r="C1218" i="10"/>
  <c r="B1218" i="10" s="1"/>
  <c r="B1217" i="10"/>
  <c r="C1216" i="10"/>
  <c r="B1216" i="10" s="1"/>
  <c r="C1215" i="10"/>
  <c r="B1215" i="10" s="1"/>
  <c r="B1214" i="10"/>
  <c r="C1213" i="10"/>
  <c r="B1213" i="10" s="1"/>
  <c r="C1212" i="10"/>
  <c r="B1212" i="10" s="1"/>
  <c r="C1211" i="10"/>
  <c r="B1211" i="10" s="1"/>
  <c r="B1210" i="10"/>
  <c r="C1209" i="10"/>
  <c r="B1209" i="10" s="1"/>
  <c r="C1208" i="10"/>
  <c r="B1208" i="10" s="1"/>
  <c r="C1207" i="10"/>
  <c r="B1207" i="10" s="1"/>
  <c r="C1206" i="10"/>
  <c r="B1206" i="10" s="1"/>
  <c r="C1205" i="10"/>
  <c r="B1205" i="10" s="1"/>
  <c r="B1204" i="10"/>
  <c r="C1202" i="10"/>
  <c r="B1202" i="10" s="1"/>
  <c r="B1201" i="10"/>
  <c r="B1200" i="10"/>
  <c r="B1199" i="10"/>
  <c r="B1198" i="10"/>
  <c r="B1197" i="10"/>
  <c r="C1196" i="10"/>
  <c r="B1196" i="10" s="1"/>
  <c r="C1195" i="10"/>
  <c r="B1195" i="10" s="1"/>
  <c r="C1194" i="10"/>
  <c r="B1194" i="10" s="1"/>
  <c r="C1193" i="10"/>
  <c r="B1193" i="10" s="1"/>
  <c r="C1192" i="10"/>
  <c r="B1192" i="10" s="1"/>
  <c r="B1191" i="10"/>
  <c r="E1190" i="10"/>
  <c r="D1190" i="10"/>
  <c r="C1190" i="10"/>
  <c r="B1189" i="10"/>
  <c r="B1188" i="10"/>
  <c r="B1187" i="10"/>
  <c r="B1186" i="10"/>
  <c r="B1185" i="10"/>
  <c r="C1184" i="10"/>
  <c r="B1184" i="10" s="1"/>
  <c r="C1183" i="10"/>
  <c r="B1183" i="10" s="1"/>
  <c r="C1182" i="10"/>
  <c r="B1182" i="10" s="1"/>
  <c r="C1181" i="10"/>
  <c r="B1181" i="10" s="1"/>
  <c r="C1180" i="10"/>
  <c r="B1180" i="10" s="1"/>
  <c r="B1179" i="10"/>
  <c r="C1178" i="10"/>
  <c r="B1178" i="10" s="1"/>
  <c r="C1177" i="10"/>
  <c r="B1177" i="10" s="1"/>
  <c r="B1176" i="10"/>
  <c r="C1175" i="10"/>
  <c r="B1175" i="10" s="1"/>
  <c r="C1174" i="10"/>
  <c r="B1174" i="10" s="1"/>
  <c r="C1173" i="10"/>
  <c r="B1173" i="10" s="1"/>
  <c r="B1172" i="10"/>
  <c r="C1171" i="10"/>
  <c r="B1171" i="10" s="1"/>
  <c r="C1170" i="10"/>
  <c r="B1170" i="10" s="1"/>
  <c r="C1169" i="10"/>
  <c r="B1169" i="10" s="1"/>
  <c r="C1168" i="10"/>
  <c r="B1168" i="10"/>
  <c r="C1167" i="10"/>
  <c r="B1167" i="10" s="1"/>
  <c r="B1166" i="10"/>
  <c r="C1164" i="10"/>
  <c r="B1164" i="10" s="1"/>
  <c r="C1163" i="10"/>
  <c r="B1163" i="10" s="1"/>
  <c r="B1162" i="10"/>
  <c r="B1161" i="10"/>
  <c r="B1160" i="10"/>
  <c r="B1159" i="10"/>
  <c r="B1158" i="10"/>
  <c r="B1157" i="10"/>
  <c r="B1156" i="10"/>
  <c r="B1155" i="10"/>
  <c r="B1154" i="10"/>
  <c r="B1153" i="10"/>
  <c r="C1152" i="10"/>
  <c r="B1152" i="10" s="1"/>
  <c r="C1151" i="10"/>
  <c r="B1151" i="10" s="1"/>
  <c r="C1150" i="10"/>
  <c r="B1150" i="10" s="1"/>
  <c r="C1149" i="10"/>
  <c r="B1149" i="10" s="1"/>
  <c r="C1148" i="10"/>
  <c r="B1148" i="10" s="1"/>
  <c r="B1147" i="10"/>
  <c r="C1146" i="10"/>
  <c r="B1146" i="10" s="1"/>
  <c r="B1145" i="10"/>
  <c r="B1144" i="10"/>
  <c r="B1143" i="10"/>
  <c r="B1142" i="10"/>
  <c r="B1141" i="10"/>
  <c r="C1140" i="10"/>
  <c r="B1140" i="10" s="1"/>
  <c r="C1139" i="10"/>
  <c r="B1139" i="10" s="1"/>
  <c r="C1138" i="10"/>
  <c r="B1138" i="10" s="1"/>
  <c r="C1137" i="10"/>
  <c r="B1137" i="10" s="1"/>
  <c r="C1136" i="10"/>
  <c r="B1136" i="10" s="1"/>
  <c r="B1135" i="10"/>
  <c r="E1134" i="10"/>
  <c r="D1134" i="10"/>
  <c r="C1134" i="10"/>
  <c r="B1133" i="10"/>
  <c r="B1132" i="10"/>
  <c r="B1131" i="10"/>
  <c r="B1130" i="10"/>
  <c r="B1129" i="10"/>
  <c r="C1128" i="10"/>
  <c r="B1128" i="10" s="1"/>
  <c r="C1127" i="10"/>
  <c r="B1127" i="10" s="1"/>
  <c r="C1126" i="10"/>
  <c r="B1126" i="10" s="1"/>
  <c r="C1125" i="10"/>
  <c r="B1125" i="10" s="1"/>
  <c r="C1124" i="10"/>
  <c r="B1124" i="10" s="1"/>
  <c r="B1123" i="10"/>
  <c r="C1122" i="10"/>
  <c r="B1122" i="10" s="1"/>
  <c r="C1121" i="10"/>
  <c r="B1121" i="10" s="1"/>
  <c r="B1120" i="10"/>
  <c r="C1119" i="10"/>
  <c r="B1119" i="10" s="1"/>
  <c r="C1118" i="10"/>
  <c r="B1118" i="10" s="1"/>
  <c r="C1117" i="10"/>
  <c r="B1117" i="10" s="1"/>
  <c r="B1116" i="10"/>
  <c r="C1115" i="10"/>
  <c r="B1115" i="10" s="1"/>
  <c r="C1114" i="10"/>
  <c r="B1114" i="10" s="1"/>
  <c r="C1113" i="10"/>
  <c r="B1113" i="10" s="1"/>
  <c r="C1112" i="10"/>
  <c r="B1112" i="10" s="1"/>
  <c r="C1111" i="10"/>
  <c r="B1111" i="10" s="1"/>
  <c r="B1110" i="10"/>
  <c r="C1108" i="10"/>
  <c r="B1108" i="10" s="1"/>
  <c r="C1107" i="10"/>
  <c r="B1107" i="10" s="1"/>
  <c r="C1106" i="10"/>
  <c r="B1106" i="10" s="1"/>
  <c r="B1105" i="10"/>
  <c r="B1104" i="10"/>
  <c r="B1103" i="10"/>
  <c r="B1102" i="10"/>
  <c r="B1101" i="10"/>
  <c r="B1100" i="10"/>
  <c r="B1099" i="10"/>
  <c r="B1098" i="10"/>
  <c r="B1097" i="10"/>
  <c r="B1096" i="10"/>
  <c r="B1095" i="10"/>
  <c r="B1094" i="10"/>
  <c r="B1093" i="10"/>
  <c r="B1092" i="10"/>
  <c r="B1091" i="10"/>
  <c r="C1090" i="10"/>
  <c r="B1090" i="10" s="1"/>
  <c r="C1089" i="10"/>
  <c r="B1089" i="10" s="1"/>
  <c r="C1088" i="10"/>
  <c r="B1088" i="10" s="1"/>
  <c r="C1087" i="10"/>
  <c r="B1087" i="10" s="1"/>
  <c r="C1086" i="10"/>
  <c r="B1086" i="10" s="1"/>
  <c r="B1085" i="10"/>
  <c r="C1084" i="10"/>
  <c r="B1084" i="10" s="1"/>
  <c r="B1083" i="10"/>
  <c r="B1082" i="10"/>
  <c r="B1081" i="10"/>
  <c r="B1080" i="10"/>
  <c r="B1079" i="10"/>
  <c r="C1078" i="10"/>
  <c r="B1078" i="10" s="1"/>
  <c r="C1077" i="10"/>
  <c r="B1077" i="10" s="1"/>
  <c r="C1076" i="10"/>
  <c r="B1076" i="10" s="1"/>
  <c r="C1075" i="10"/>
  <c r="B1075" i="10" s="1"/>
  <c r="C1074" i="10"/>
  <c r="B1074" i="10" s="1"/>
  <c r="B1073" i="10"/>
  <c r="E1072" i="10"/>
  <c r="D1072" i="10"/>
  <c r="C1072" i="10"/>
  <c r="B1071" i="10"/>
  <c r="B1070" i="10"/>
  <c r="B1069" i="10"/>
  <c r="B1068" i="10"/>
  <c r="B1067" i="10"/>
  <c r="C1066" i="10"/>
  <c r="B1066" i="10" s="1"/>
  <c r="C1065" i="10"/>
  <c r="B1065" i="10" s="1"/>
  <c r="C1064" i="10"/>
  <c r="B1064" i="10" s="1"/>
  <c r="C1063" i="10"/>
  <c r="B1063" i="10" s="1"/>
  <c r="C1062" i="10"/>
  <c r="B1062" i="10" s="1"/>
  <c r="B1061" i="10"/>
  <c r="C1060" i="10"/>
  <c r="B1060" i="10" s="1"/>
  <c r="C1059" i="10"/>
  <c r="B1059" i="10" s="1"/>
  <c r="B1058" i="10"/>
  <c r="C1057" i="10"/>
  <c r="B1057" i="10" s="1"/>
  <c r="C1056" i="10"/>
  <c r="B1056" i="10" s="1"/>
  <c r="C1055" i="10"/>
  <c r="B1055" i="10" s="1"/>
  <c r="B1054" i="10"/>
  <c r="C1053" i="10"/>
  <c r="B1053" i="10" s="1"/>
  <c r="C1052" i="10"/>
  <c r="B1052" i="10" s="1"/>
  <c r="C1051" i="10"/>
  <c r="B1051" i="10" s="1"/>
  <c r="C1050" i="10"/>
  <c r="B1050" i="10" s="1"/>
  <c r="C1049" i="10"/>
  <c r="B1049" i="10" s="1"/>
  <c r="B1048" i="10"/>
  <c r="C1046" i="10"/>
  <c r="B1046" i="10" s="1"/>
  <c r="C1045" i="10"/>
  <c r="B1045" i="10" s="1"/>
  <c r="B1044" i="10"/>
  <c r="B1043" i="10"/>
  <c r="B1042" i="10"/>
  <c r="B1041" i="10"/>
  <c r="B1040" i="10"/>
  <c r="B1039" i="10"/>
  <c r="B1038" i="10"/>
  <c r="B1037" i="10"/>
  <c r="B1036" i="10"/>
  <c r="B1035" i="10"/>
  <c r="C1034" i="10"/>
  <c r="B1034" i="10" s="1"/>
  <c r="C1033" i="10"/>
  <c r="B1033" i="10" s="1"/>
  <c r="C1032" i="10"/>
  <c r="B1032" i="10" s="1"/>
  <c r="C1031" i="10"/>
  <c r="B1031" i="10" s="1"/>
  <c r="C1030" i="10"/>
  <c r="B1030" i="10" s="1"/>
  <c r="B1029" i="10"/>
  <c r="C1028" i="10"/>
  <c r="B1028" i="10" s="1"/>
  <c r="B1027" i="10"/>
  <c r="B1026" i="10"/>
  <c r="B1025" i="10"/>
  <c r="B1024" i="10"/>
  <c r="B1023" i="10"/>
  <c r="C1022" i="10"/>
  <c r="B1022" i="10" s="1"/>
  <c r="C1021" i="10"/>
  <c r="B1021" i="10" s="1"/>
  <c r="C1020" i="10"/>
  <c r="B1020" i="10" s="1"/>
  <c r="C1019" i="10"/>
  <c r="B1019" i="10" s="1"/>
  <c r="C1018" i="10"/>
  <c r="B1018" i="10" s="1"/>
  <c r="B1017" i="10"/>
  <c r="E1016" i="10"/>
  <c r="D1016" i="10"/>
  <c r="C1016" i="10"/>
  <c r="B1015" i="10"/>
  <c r="B1014" i="10"/>
  <c r="B1013" i="10"/>
  <c r="B1012" i="10"/>
  <c r="B1011" i="10"/>
  <c r="C1010" i="10"/>
  <c r="B1010" i="10" s="1"/>
  <c r="C1009" i="10"/>
  <c r="B1009" i="10" s="1"/>
  <c r="C1008" i="10"/>
  <c r="B1008" i="10" s="1"/>
  <c r="C1007" i="10"/>
  <c r="B1007" i="10" s="1"/>
  <c r="C1006" i="10"/>
  <c r="B1006" i="10" s="1"/>
  <c r="B1005" i="10"/>
  <c r="C1004" i="10"/>
  <c r="B1004" i="10" s="1"/>
  <c r="C1003" i="10"/>
  <c r="B1003" i="10" s="1"/>
  <c r="B1002" i="10"/>
  <c r="C1001" i="10"/>
  <c r="B1001" i="10" s="1"/>
  <c r="C1000" i="10"/>
  <c r="B1000" i="10" s="1"/>
  <c r="C999" i="10"/>
  <c r="B999" i="10" s="1"/>
  <c r="B998" i="10"/>
  <c r="C997" i="10"/>
  <c r="B997" i="10" s="1"/>
  <c r="C996" i="10"/>
  <c r="B996" i="10" s="1"/>
  <c r="C995" i="10"/>
  <c r="B995" i="10" s="1"/>
  <c r="C994" i="10"/>
  <c r="B994" i="10" s="1"/>
  <c r="C993" i="10"/>
  <c r="B993" i="10" s="1"/>
  <c r="B992" i="10"/>
  <c r="C990" i="10"/>
  <c r="B990" i="10" s="1"/>
  <c r="C989" i="10"/>
  <c r="B989" i="10" s="1"/>
  <c r="B988" i="10"/>
  <c r="B987" i="10"/>
  <c r="B986" i="10"/>
  <c r="B985" i="10"/>
  <c r="B984" i="10"/>
  <c r="B983" i="10"/>
  <c r="B982" i="10"/>
  <c r="B981" i="10"/>
  <c r="B980" i="10"/>
  <c r="B979" i="10"/>
  <c r="C978" i="10"/>
  <c r="B978" i="10" s="1"/>
  <c r="C977" i="10"/>
  <c r="B977" i="10" s="1"/>
  <c r="C976" i="10"/>
  <c r="B976" i="10" s="1"/>
  <c r="C975" i="10"/>
  <c r="B975" i="10" s="1"/>
  <c r="C974" i="10"/>
  <c r="B974" i="10" s="1"/>
  <c r="B973" i="10"/>
  <c r="C972" i="10"/>
  <c r="B972" i="10" s="1"/>
  <c r="B971" i="10"/>
  <c r="B970" i="10"/>
  <c r="B969" i="10"/>
  <c r="B968" i="10"/>
  <c r="B967" i="10"/>
  <c r="C966" i="10"/>
  <c r="B966" i="10" s="1"/>
  <c r="C965" i="10"/>
  <c r="B965" i="10" s="1"/>
  <c r="C964" i="10"/>
  <c r="B964" i="10" s="1"/>
  <c r="C963" i="10"/>
  <c r="B963" i="10" s="1"/>
  <c r="C962" i="10"/>
  <c r="B962" i="10" s="1"/>
  <c r="B961" i="10"/>
  <c r="E960" i="10"/>
  <c r="D960" i="10"/>
  <c r="C960" i="10"/>
  <c r="B959" i="10"/>
  <c r="B958" i="10"/>
  <c r="B957" i="10"/>
  <c r="B956" i="10"/>
  <c r="B955" i="10"/>
  <c r="C954" i="10"/>
  <c r="B954" i="10" s="1"/>
  <c r="C953" i="10"/>
  <c r="B953" i="10" s="1"/>
  <c r="C952" i="10"/>
  <c r="B952" i="10" s="1"/>
  <c r="C951" i="10"/>
  <c r="B951" i="10" s="1"/>
  <c r="C950" i="10"/>
  <c r="B950" i="10" s="1"/>
  <c r="B949" i="10"/>
  <c r="C948" i="10"/>
  <c r="B948" i="10" s="1"/>
  <c r="C947" i="10"/>
  <c r="B947" i="10" s="1"/>
  <c r="B946" i="10"/>
  <c r="C945" i="10"/>
  <c r="B945" i="10" s="1"/>
  <c r="C944" i="10"/>
  <c r="B944" i="10" s="1"/>
  <c r="C943" i="10"/>
  <c r="B943" i="10" s="1"/>
  <c r="B942" i="10"/>
  <c r="C941" i="10"/>
  <c r="B941" i="10" s="1"/>
  <c r="C940" i="10"/>
  <c r="B940" i="10" s="1"/>
  <c r="C939" i="10"/>
  <c r="B939" i="10" s="1"/>
  <c r="C938" i="10"/>
  <c r="B938" i="10" s="1"/>
  <c r="C937" i="10"/>
  <c r="B937" i="10" s="1"/>
  <c r="B936" i="10"/>
  <c r="B934" i="10"/>
  <c r="B933" i="10"/>
  <c r="B932" i="10"/>
  <c r="C931" i="10"/>
  <c r="B931" i="10" s="1"/>
  <c r="C930" i="10"/>
  <c r="B930" i="10" s="1"/>
  <c r="B929" i="10"/>
  <c r="B928" i="10"/>
  <c r="B927" i="10"/>
  <c r="B926" i="10"/>
  <c r="B925" i="10"/>
  <c r="B924" i="10"/>
  <c r="B923" i="10"/>
  <c r="B922" i="10"/>
  <c r="B921" i="10"/>
  <c r="B920" i="10"/>
  <c r="B919" i="10"/>
  <c r="B918" i="10"/>
  <c r="B917" i="10"/>
  <c r="B916" i="10"/>
  <c r="B915" i="10"/>
  <c r="B914" i="10"/>
  <c r="B913" i="10"/>
  <c r="B912" i="10"/>
  <c r="B911" i="10"/>
  <c r="B910" i="10"/>
  <c r="C909" i="10"/>
  <c r="B909" i="10" s="1"/>
  <c r="C908" i="10"/>
  <c r="B908" i="10" s="1"/>
  <c r="C907" i="10"/>
  <c r="B907" i="10" s="1"/>
  <c r="C906" i="10"/>
  <c r="B906" i="10" s="1"/>
  <c r="C905" i="10"/>
  <c r="B905" i="10" s="1"/>
  <c r="B904" i="10"/>
  <c r="C903" i="10"/>
  <c r="B903" i="10" s="1"/>
  <c r="B902" i="10"/>
  <c r="B901" i="10"/>
  <c r="B900" i="10"/>
  <c r="B899" i="10"/>
  <c r="B898" i="10"/>
  <c r="C897" i="10"/>
  <c r="B897" i="10" s="1"/>
  <c r="C896" i="10"/>
  <c r="B896" i="10" s="1"/>
  <c r="C895" i="10"/>
  <c r="B895" i="10" s="1"/>
  <c r="C894" i="10"/>
  <c r="B894" i="10" s="1"/>
  <c r="C893" i="10"/>
  <c r="B893" i="10" s="1"/>
  <c r="B892" i="10"/>
  <c r="E891" i="10"/>
  <c r="D891" i="10"/>
  <c r="C891" i="10"/>
  <c r="B890" i="10"/>
  <c r="B889" i="10"/>
  <c r="B888" i="10"/>
  <c r="B887" i="10"/>
  <c r="B886" i="10"/>
  <c r="C885" i="10"/>
  <c r="B885" i="10" s="1"/>
  <c r="C884" i="10"/>
  <c r="B884" i="10" s="1"/>
  <c r="C883" i="10"/>
  <c r="B883" i="10" s="1"/>
  <c r="C882" i="10"/>
  <c r="B882" i="10" s="1"/>
  <c r="C881" i="10"/>
  <c r="B881" i="10" s="1"/>
  <c r="B880" i="10"/>
  <c r="C879" i="10"/>
  <c r="B879" i="10" s="1"/>
  <c r="C878" i="10"/>
  <c r="B878" i="10" s="1"/>
  <c r="B877" i="10"/>
  <c r="C876" i="10"/>
  <c r="B876" i="10" s="1"/>
  <c r="C875" i="10"/>
  <c r="B875" i="10" s="1"/>
  <c r="C874" i="10"/>
  <c r="B874" i="10" s="1"/>
  <c r="B873" i="10"/>
  <c r="C872" i="10"/>
  <c r="B872" i="10" s="1"/>
  <c r="C871" i="10"/>
  <c r="B871" i="10" s="1"/>
  <c r="C870" i="10"/>
  <c r="B870" i="10" s="1"/>
  <c r="C869" i="10"/>
  <c r="B869" i="10" s="1"/>
  <c r="C868" i="10"/>
  <c r="B868" i="10" s="1"/>
  <c r="B867" i="10"/>
  <c r="C865" i="10"/>
  <c r="B865" i="10" s="1"/>
  <c r="B864" i="10"/>
  <c r="C863" i="10"/>
  <c r="B863" i="10" s="1"/>
  <c r="C862" i="10"/>
  <c r="B862" i="10" s="1"/>
  <c r="C861" i="10"/>
  <c r="B861" i="10" s="1"/>
  <c r="C860" i="10"/>
  <c r="B860" i="10" s="1"/>
  <c r="C859" i="10"/>
  <c r="B859" i="10" s="1"/>
  <c r="B858" i="10"/>
  <c r="C857" i="10"/>
  <c r="B857" i="10" s="1"/>
  <c r="C856" i="10"/>
  <c r="B856" i="10" s="1"/>
  <c r="C855" i="10"/>
  <c r="B855" i="10" s="1"/>
  <c r="C854" i="10"/>
  <c r="B854" i="10" s="1"/>
  <c r="C853" i="10"/>
  <c r="B853" i="10" s="1"/>
  <c r="B852" i="10"/>
  <c r="C851" i="10"/>
  <c r="B851" i="10" s="1"/>
  <c r="C850" i="10"/>
  <c r="B850" i="10" s="1"/>
  <c r="B849" i="10"/>
  <c r="C848" i="10"/>
  <c r="B848" i="10" s="1"/>
  <c r="B847" i="10"/>
  <c r="C846" i="10"/>
  <c r="B846" i="10" s="1"/>
  <c r="C845" i="10"/>
  <c r="B845" i="10" s="1"/>
  <c r="C844" i="10"/>
  <c r="B844" i="10" s="1"/>
  <c r="C843" i="10"/>
  <c r="B843" i="10" s="1"/>
  <c r="C842" i="10"/>
  <c r="B842" i="10" s="1"/>
  <c r="B841" i="10"/>
  <c r="C839" i="10"/>
  <c r="B839" i="10" s="1"/>
  <c r="B838" i="10"/>
  <c r="C837" i="10"/>
  <c r="B837" i="10" s="1"/>
  <c r="C836" i="10"/>
  <c r="B836" i="10" s="1"/>
  <c r="C835" i="10"/>
  <c r="B835" i="10" s="1"/>
  <c r="C834" i="10"/>
  <c r="B834" i="10" s="1"/>
  <c r="C833" i="10"/>
  <c r="B833" i="10" s="1"/>
  <c r="B832" i="10"/>
  <c r="C831" i="10"/>
  <c r="B831" i="10" s="1"/>
  <c r="C830" i="10"/>
  <c r="B830" i="10" s="1"/>
  <c r="C829" i="10"/>
  <c r="B829" i="10" s="1"/>
  <c r="C828" i="10"/>
  <c r="B828" i="10" s="1"/>
  <c r="C827" i="10"/>
  <c r="B827" i="10" s="1"/>
  <c r="B826" i="10"/>
  <c r="C825" i="10"/>
  <c r="B825" i="10" s="1"/>
  <c r="C824" i="10"/>
  <c r="B824" i="10" s="1"/>
  <c r="B823" i="10"/>
  <c r="C822" i="10"/>
  <c r="B822" i="10" s="1"/>
  <c r="B821" i="10"/>
  <c r="C820" i="10"/>
  <c r="B820" i="10" s="1"/>
  <c r="C819" i="10"/>
  <c r="B819" i="10" s="1"/>
  <c r="C818" i="10"/>
  <c r="B818" i="10" s="1"/>
  <c r="C817" i="10"/>
  <c r="B817" i="10" s="1"/>
  <c r="C816" i="10"/>
  <c r="B816" i="10" s="1"/>
  <c r="B815" i="10"/>
  <c r="B813" i="10"/>
  <c r="B812" i="10"/>
  <c r="B811" i="10"/>
  <c r="B810" i="10"/>
  <c r="B809" i="10"/>
  <c r="B808" i="10"/>
  <c r="B807" i="10"/>
  <c r="B806" i="10"/>
  <c r="B805" i="10"/>
  <c r="B804" i="10"/>
  <c r="B803" i="10"/>
  <c r="B802" i="10"/>
  <c r="C801" i="10"/>
  <c r="B801" i="10" s="1"/>
  <c r="C800" i="10"/>
  <c r="B800" i="10" s="1"/>
  <c r="C799" i="10"/>
  <c r="B799" i="10" s="1"/>
  <c r="C798" i="10"/>
  <c r="B798" i="10" s="1"/>
  <c r="C797" i="10"/>
  <c r="B797" i="10" s="1"/>
  <c r="B796" i="10"/>
  <c r="B795" i="10"/>
  <c r="B794" i="10"/>
  <c r="B793" i="10"/>
  <c r="B792" i="10"/>
  <c r="B791" i="10"/>
  <c r="B790" i="10"/>
  <c r="C789" i="10"/>
  <c r="B789" i="10" s="1"/>
  <c r="C788" i="10"/>
  <c r="B788" i="10" s="1"/>
  <c r="C787" i="10"/>
  <c r="B787" i="10" s="1"/>
  <c r="C786" i="10"/>
  <c r="B786" i="10" s="1"/>
  <c r="C785" i="10"/>
  <c r="B785" i="10" s="1"/>
  <c r="B784" i="10"/>
  <c r="E783" i="10"/>
  <c r="D783" i="10"/>
  <c r="B782" i="10"/>
  <c r="B781" i="10"/>
  <c r="B780" i="10"/>
  <c r="B779" i="10"/>
  <c r="B778" i="10"/>
  <c r="C777" i="10"/>
  <c r="B777" i="10" s="1"/>
  <c r="C776" i="10"/>
  <c r="B776" i="10" s="1"/>
  <c r="C775" i="10"/>
  <c r="B775" i="10" s="1"/>
  <c r="C774" i="10"/>
  <c r="B774" i="10" s="1"/>
  <c r="C773" i="10"/>
  <c r="B773" i="10" s="1"/>
  <c r="B772" i="10"/>
  <c r="B771" i="10"/>
  <c r="C770" i="10"/>
  <c r="B770" i="10" s="1"/>
  <c r="B769" i="10"/>
  <c r="B768" i="10"/>
  <c r="B767" i="10"/>
  <c r="C766" i="10"/>
  <c r="B766" i="10" s="1"/>
  <c r="B765" i="10"/>
  <c r="C764" i="10"/>
  <c r="B764" i="10" s="1"/>
  <c r="C763" i="10"/>
  <c r="B763" i="10" s="1"/>
  <c r="C762" i="10"/>
  <c r="B762" i="10" s="1"/>
  <c r="C761" i="10"/>
  <c r="B761" i="10" s="1"/>
  <c r="C760" i="10"/>
  <c r="B760" i="10" s="1"/>
  <c r="B759" i="10"/>
  <c r="B757" i="10"/>
  <c r="B756" i="10"/>
  <c r="B755" i="10"/>
  <c r="B754" i="10"/>
  <c r="B753" i="10"/>
  <c r="B752" i="10"/>
  <c r="B751" i="10"/>
  <c r="B750" i="10"/>
  <c r="B749" i="10"/>
  <c r="B748" i="10"/>
  <c r="B747" i="10"/>
  <c r="B746" i="10"/>
  <c r="C745" i="10"/>
  <c r="B745" i="10" s="1"/>
  <c r="C744" i="10"/>
  <c r="B744" i="10" s="1"/>
  <c r="C743" i="10"/>
  <c r="B743" i="10" s="1"/>
  <c r="C742" i="10"/>
  <c r="B742" i="10" s="1"/>
  <c r="C741" i="10"/>
  <c r="B741" i="10" s="1"/>
  <c r="B740" i="10"/>
  <c r="B739" i="10"/>
  <c r="B738" i="10"/>
  <c r="B737" i="10"/>
  <c r="B736" i="10"/>
  <c r="B735" i="10"/>
  <c r="B734" i="10"/>
  <c r="C733" i="10"/>
  <c r="B733" i="10" s="1"/>
  <c r="C732" i="10"/>
  <c r="B732" i="10" s="1"/>
  <c r="C731" i="10"/>
  <c r="B731" i="10" s="1"/>
  <c r="C730" i="10"/>
  <c r="B730" i="10" s="1"/>
  <c r="C729" i="10"/>
  <c r="B729" i="10" s="1"/>
  <c r="B728" i="10"/>
  <c r="E727" i="10"/>
  <c r="D727" i="10"/>
  <c r="B726" i="10"/>
  <c r="B725" i="10"/>
  <c r="B724" i="10"/>
  <c r="B723" i="10"/>
  <c r="B722" i="10"/>
  <c r="C721" i="10"/>
  <c r="B721" i="10" s="1"/>
  <c r="C720" i="10"/>
  <c r="B720" i="10" s="1"/>
  <c r="C719" i="10"/>
  <c r="B719" i="10" s="1"/>
  <c r="C718" i="10"/>
  <c r="B718" i="10" s="1"/>
  <c r="C717" i="10"/>
  <c r="B717" i="10" s="1"/>
  <c r="B716" i="10"/>
  <c r="B715" i="10"/>
  <c r="C714" i="10"/>
  <c r="B714" i="10" s="1"/>
  <c r="B713" i="10"/>
  <c r="B712" i="10"/>
  <c r="B711" i="10"/>
  <c r="C710" i="10"/>
  <c r="B710" i="10" s="1"/>
  <c r="B709" i="10"/>
  <c r="C708" i="10"/>
  <c r="B708" i="10" s="1"/>
  <c r="C707" i="10"/>
  <c r="B707" i="10" s="1"/>
  <c r="C706" i="10"/>
  <c r="B706" i="10" s="1"/>
  <c r="C705" i="10"/>
  <c r="B705" i="10" s="1"/>
  <c r="C704" i="10"/>
  <c r="B704" i="10" s="1"/>
  <c r="B703" i="10"/>
  <c r="B701" i="10"/>
  <c r="B700" i="10"/>
  <c r="B699" i="10"/>
  <c r="B698" i="10"/>
  <c r="B697" i="10"/>
  <c r="C696" i="10"/>
  <c r="B696" i="10" s="1"/>
  <c r="C695" i="10"/>
  <c r="B695" i="10" s="1"/>
  <c r="C694" i="10"/>
  <c r="B694" i="10" s="1"/>
  <c r="C693" i="10"/>
  <c r="B693" i="10" s="1"/>
  <c r="C692" i="10"/>
  <c r="B692" i="10" s="1"/>
  <c r="B691" i="10"/>
  <c r="B690" i="10"/>
  <c r="B689" i="10"/>
  <c r="B688" i="10"/>
  <c r="B687" i="10"/>
  <c r="B686" i="10"/>
  <c r="B685" i="10"/>
  <c r="C684" i="10"/>
  <c r="B684" i="10" s="1"/>
  <c r="C683" i="10"/>
  <c r="B683" i="10" s="1"/>
  <c r="C682" i="10"/>
  <c r="B682" i="10" s="1"/>
  <c r="C681" i="10"/>
  <c r="B681" i="10" s="1"/>
  <c r="C680" i="10"/>
  <c r="B680" i="10"/>
  <c r="B679" i="10"/>
  <c r="D678" i="10"/>
  <c r="B678" i="10" s="1"/>
  <c r="B677" i="10"/>
  <c r="B676" i="10"/>
  <c r="B675" i="10"/>
  <c r="B674" i="10"/>
  <c r="B673" i="10"/>
  <c r="C672" i="10"/>
  <c r="B672" i="10" s="1"/>
  <c r="C671" i="10"/>
  <c r="B671" i="10" s="1"/>
  <c r="C670" i="10"/>
  <c r="B670" i="10" s="1"/>
  <c r="C669" i="10"/>
  <c r="B669" i="10" s="1"/>
  <c r="C668" i="10"/>
  <c r="B668" i="10" s="1"/>
  <c r="B667" i="10"/>
  <c r="B666" i="10"/>
  <c r="C665" i="10"/>
  <c r="B665" i="10" s="1"/>
  <c r="B664" i="10"/>
  <c r="B663" i="10"/>
  <c r="B662" i="10"/>
  <c r="C661" i="10"/>
  <c r="B661" i="10" s="1"/>
  <c r="B660" i="10"/>
  <c r="C659" i="10"/>
  <c r="B659" i="10" s="1"/>
  <c r="C658" i="10"/>
  <c r="B658" i="10" s="1"/>
  <c r="C657" i="10"/>
  <c r="B657" i="10" s="1"/>
  <c r="C656" i="10"/>
  <c r="B656" i="10" s="1"/>
  <c r="C655" i="10"/>
  <c r="B655" i="10" s="1"/>
  <c r="B654" i="10"/>
  <c r="B652" i="10"/>
  <c r="B651" i="10"/>
  <c r="B650" i="10"/>
  <c r="B649" i="10"/>
  <c r="B648" i="10"/>
  <c r="C647" i="10"/>
  <c r="B647" i="10" s="1"/>
  <c r="C646" i="10"/>
  <c r="B646" i="10" s="1"/>
  <c r="C645" i="10"/>
  <c r="B645" i="10" s="1"/>
  <c r="C644" i="10"/>
  <c r="B644" i="10" s="1"/>
  <c r="C643" i="10"/>
  <c r="B643" i="10" s="1"/>
  <c r="B642" i="10"/>
  <c r="B641" i="10"/>
  <c r="B640" i="10"/>
  <c r="B639" i="10"/>
  <c r="B638" i="10"/>
  <c r="B637" i="10"/>
  <c r="B636" i="10"/>
  <c r="C635" i="10"/>
  <c r="B635" i="10" s="1"/>
  <c r="C634" i="10"/>
  <c r="B634" i="10" s="1"/>
  <c r="C633" i="10"/>
  <c r="B633" i="10" s="1"/>
  <c r="C632" i="10"/>
  <c r="B632" i="10" s="1"/>
  <c r="C631" i="10"/>
  <c r="B631" i="10" s="1"/>
  <c r="B630" i="10"/>
  <c r="D629" i="10"/>
  <c r="B629" i="10" s="1"/>
  <c r="B628" i="10"/>
  <c r="B627" i="10"/>
  <c r="B626" i="10"/>
  <c r="B625" i="10"/>
  <c r="B624" i="10"/>
  <c r="C623" i="10"/>
  <c r="B623" i="10" s="1"/>
  <c r="C622" i="10"/>
  <c r="B622" i="10" s="1"/>
  <c r="C621" i="10"/>
  <c r="B621" i="10" s="1"/>
  <c r="C620" i="10"/>
  <c r="B620" i="10" s="1"/>
  <c r="C619" i="10"/>
  <c r="B619" i="10" s="1"/>
  <c r="B618" i="10"/>
  <c r="B617" i="10"/>
  <c r="C616" i="10"/>
  <c r="B616" i="10" s="1"/>
  <c r="B615" i="10"/>
  <c r="B614" i="10"/>
  <c r="B613" i="10"/>
  <c r="C612" i="10"/>
  <c r="B612" i="10" s="1"/>
  <c r="B611" i="10"/>
  <c r="C610" i="10"/>
  <c r="B610" i="10" s="1"/>
  <c r="C609" i="10"/>
  <c r="B609" i="10" s="1"/>
  <c r="C608" i="10"/>
  <c r="B608" i="10" s="1"/>
  <c r="C607" i="10"/>
  <c r="B607" i="10" s="1"/>
  <c r="C606" i="10"/>
  <c r="B606" i="10" s="1"/>
  <c r="B605" i="10"/>
  <c r="B603" i="10"/>
  <c r="B602" i="10"/>
  <c r="B601" i="10"/>
  <c r="B600" i="10"/>
  <c r="B599" i="10"/>
  <c r="B598" i="10"/>
  <c r="B597" i="10"/>
  <c r="B596" i="10"/>
  <c r="B595" i="10"/>
  <c r="B594" i="10"/>
  <c r="B593" i="10"/>
  <c r="B592" i="10"/>
  <c r="C591" i="10"/>
  <c r="B591" i="10" s="1"/>
  <c r="C590" i="10"/>
  <c r="B590" i="10" s="1"/>
  <c r="C589" i="10"/>
  <c r="B589" i="10" s="1"/>
  <c r="C588" i="10"/>
  <c r="B588" i="10" s="1"/>
  <c r="C587" i="10"/>
  <c r="B587" i="10" s="1"/>
  <c r="B586" i="10"/>
  <c r="B585" i="10"/>
  <c r="B584" i="10"/>
  <c r="B583" i="10"/>
  <c r="B582" i="10"/>
  <c r="B581" i="10"/>
  <c r="B580" i="10"/>
  <c r="C579" i="10"/>
  <c r="B579" i="10" s="1"/>
  <c r="C578" i="10"/>
  <c r="B578" i="10" s="1"/>
  <c r="C577" i="10"/>
  <c r="B577" i="10" s="1"/>
  <c r="C576" i="10"/>
  <c r="B576" i="10"/>
  <c r="C575" i="10"/>
  <c r="B575" i="10" s="1"/>
  <c r="B574" i="10"/>
  <c r="E573" i="10"/>
  <c r="D573" i="10"/>
  <c r="B572" i="10"/>
  <c r="B571" i="10"/>
  <c r="B570" i="10"/>
  <c r="B569" i="10"/>
  <c r="B568" i="10"/>
  <c r="C567" i="10"/>
  <c r="B567" i="10" s="1"/>
  <c r="C566" i="10"/>
  <c r="B566" i="10" s="1"/>
  <c r="C565" i="10"/>
  <c r="B565" i="10" s="1"/>
  <c r="C564" i="10"/>
  <c r="B564" i="10" s="1"/>
  <c r="C563" i="10"/>
  <c r="B563" i="10" s="1"/>
  <c r="B562" i="10"/>
  <c r="B561" i="10"/>
  <c r="C560" i="10"/>
  <c r="B560" i="10" s="1"/>
  <c r="B559" i="10"/>
  <c r="B558" i="10"/>
  <c r="B557" i="10"/>
  <c r="C556" i="10"/>
  <c r="B556" i="10" s="1"/>
  <c r="B555" i="10"/>
  <c r="C554" i="10"/>
  <c r="B554" i="10" s="1"/>
  <c r="C553" i="10"/>
  <c r="B553" i="10" s="1"/>
  <c r="C552" i="10"/>
  <c r="B552" i="10" s="1"/>
  <c r="C551" i="10"/>
  <c r="B551" i="10" s="1"/>
  <c r="C550" i="10"/>
  <c r="B550" i="10" s="1"/>
  <c r="B549" i="10"/>
  <c r="B547" i="10"/>
  <c r="B546" i="10"/>
  <c r="B545" i="10"/>
  <c r="B544" i="10"/>
  <c r="B543" i="10"/>
  <c r="B542" i="10"/>
  <c r="B541" i="10"/>
  <c r="B540" i="10"/>
  <c r="B539" i="10"/>
  <c r="B538" i="10"/>
  <c r="B537" i="10"/>
  <c r="B536" i="10"/>
  <c r="C535" i="10"/>
  <c r="B535" i="10" s="1"/>
  <c r="C534" i="10"/>
  <c r="B534" i="10" s="1"/>
  <c r="C533" i="10"/>
  <c r="B533" i="10" s="1"/>
  <c r="C532" i="10"/>
  <c r="B532" i="10" s="1"/>
  <c r="C531" i="10"/>
  <c r="B531" i="10" s="1"/>
  <c r="B530" i="10"/>
  <c r="B529" i="10"/>
  <c r="B528" i="10"/>
  <c r="B527" i="10"/>
  <c r="B526" i="10"/>
  <c r="B525" i="10"/>
  <c r="B524" i="10"/>
  <c r="C523" i="10"/>
  <c r="B523" i="10" s="1"/>
  <c r="C522" i="10"/>
  <c r="B522" i="10" s="1"/>
  <c r="C521" i="10"/>
  <c r="B521" i="10" s="1"/>
  <c r="C520" i="10"/>
  <c r="B520" i="10" s="1"/>
  <c r="C519" i="10"/>
  <c r="B519" i="10" s="1"/>
  <c r="B518" i="10"/>
  <c r="E517" i="10"/>
  <c r="D517" i="10"/>
  <c r="B516" i="10"/>
  <c r="B515" i="10"/>
  <c r="B514" i="10"/>
  <c r="B513" i="10"/>
  <c r="B512" i="10"/>
  <c r="C511" i="10"/>
  <c r="B511" i="10" s="1"/>
  <c r="C510" i="10"/>
  <c r="B510" i="10" s="1"/>
  <c r="C509" i="10"/>
  <c r="B509" i="10" s="1"/>
  <c r="C508" i="10"/>
  <c r="B508" i="10" s="1"/>
  <c r="C507" i="10"/>
  <c r="B507" i="10" s="1"/>
  <c r="B506" i="10"/>
  <c r="B505" i="10"/>
  <c r="C504" i="10"/>
  <c r="B504" i="10" s="1"/>
  <c r="B503" i="10"/>
  <c r="B502" i="10"/>
  <c r="B501" i="10"/>
  <c r="C500" i="10"/>
  <c r="B500" i="10" s="1"/>
  <c r="B499" i="10"/>
  <c r="C498" i="10"/>
  <c r="B498" i="10" s="1"/>
  <c r="C497" i="10"/>
  <c r="B497" i="10" s="1"/>
  <c r="C496" i="10"/>
  <c r="B496" i="10" s="1"/>
  <c r="C495" i="10"/>
  <c r="B495" i="10" s="1"/>
  <c r="C494" i="10"/>
  <c r="B494" i="10" s="1"/>
  <c r="B493" i="10"/>
  <c r="B491" i="10"/>
  <c r="B490" i="10"/>
  <c r="B489" i="10"/>
  <c r="B488" i="10"/>
  <c r="B487" i="10"/>
  <c r="B486" i="10"/>
  <c r="B485" i="10"/>
  <c r="B484" i="10"/>
  <c r="B483" i="10"/>
  <c r="B482" i="10"/>
  <c r="B481" i="10"/>
  <c r="B480" i="10"/>
  <c r="C479" i="10"/>
  <c r="B479" i="10" s="1"/>
  <c r="C478" i="10"/>
  <c r="B478" i="10" s="1"/>
  <c r="C477" i="10"/>
  <c r="B477" i="10" s="1"/>
  <c r="C476" i="10"/>
  <c r="B476" i="10" s="1"/>
  <c r="C475" i="10"/>
  <c r="B475" i="10" s="1"/>
  <c r="B474" i="10"/>
  <c r="B473" i="10"/>
  <c r="B472" i="10"/>
  <c r="B471" i="10"/>
  <c r="B470" i="10"/>
  <c r="B469" i="10"/>
  <c r="B468" i="10"/>
  <c r="C467" i="10"/>
  <c r="B467" i="10" s="1"/>
  <c r="C466" i="10"/>
  <c r="B466" i="10" s="1"/>
  <c r="C465" i="10"/>
  <c r="B465" i="10" s="1"/>
  <c r="C464" i="10"/>
  <c r="B464" i="10" s="1"/>
  <c r="C463" i="10"/>
  <c r="B463" i="10" s="1"/>
  <c r="B462" i="10"/>
  <c r="E461" i="10"/>
  <c r="D461" i="10"/>
  <c r="B460" i="10"/>
  <c r="B459" i="10"/>
  <c r="B458" i="10"/>
  <c r="B457" i="10"/>
  <c r="B456" i="10"/>
  <c r="C455" i="10"/>
  <c r="B455" i="10" s="1"/>
  <c r="C454" i="10"/>
  <c r="B454" i="10" s="1"/>
  <c r="C453" i="10"/>
  <c r="B453" i="10" s="1"/>
  <c r="C452" i="10"/>
  <c r="B452" i="10" s="1"/>
  <c r="C451" i="10"/>
  <c r="B451" i="10" s="1"/>
  <c r="B450" i="10"/>
  <c r="B449" i="10"/>
  <c r="C448" i="10"/>
  <c r="B448" i="10" s="1"/>
  <c r="B447" i="10"/>
  <c r="B446" i="10"/>
  <c r="B445" i="10"/>
  <c r="C444" i="10"/>
  <c r="B444" i="10" s="1"/>
  <c r="B443" i="10"/>
  <c r="C442" i="10"/>
  <c r="B442" i="10" s="1"/>
  <c r="C441" i="10"/>
  <c r="B441" i="10" s="1"/>
  <c r="C440" i="10"/>
  <c r="B440" i="10" s="1"/>
  <c r="C439" i="10"/>
  <c r="B439" i="10" s="1"/>
  <c r="C438" i="10"/>
  <c r="B438" i="10" s="1"/>
  <c r="B437" i="10"/>
  <c r="B435" i="10"/>
  <c r="B434" i="10"/>
  <c r="B433" i="10"/>
  <c r="B432" i="10"/>
  <c r="B431" i="10"/>
  <c r="B430" i="10"/>
  <c r="B429" i="10"/>
  <c r="B428" i="10"/>
  <c r="B427" i="10"/>
  <c r="B426" i="10"/>
  <c r="B425" i="10"/>
  <c r="B424" i="10"/>
  <c r="C423" i="10"/>
  <c r="B423" i="10" s="1"/>
  <c r="C422" i="10"/>
  <c r="B422" i="10" s="1"/>
  <c r="C421" i="10"/>
  <c r="B421" i="10" s="1"/>
  <c r="C420" i="10"/>
  <c r="B420" i="10" s="1"/>
  <c r="C419" i="10"/>
  <c r="B419" i="10" s="1"/>
  <c r="B418" i="10"/>
  <c r="B417" i="10"/>
  <c r="B416" i="10"/>
  <c r="B415" i="10"/>
  <c r="B414" i="10"/>
  <c r="B413" i="10"/>
  <c r="B412" i="10"/>
  <c r="C411" i="10"/>
  <c r="B411" i="10" s="1"/>
  <c r="C410" i="10"/>
  <c r="B410" i="10" s="1"/>
  <c r="C409" i="10"/>
  <c r="B409" i="10" s="1"/>
  <c r="C408" i="10"/>
  <c r="B408" i="10" s="1"/>
  <c r="C407" i="10"/>
  <c r="B407" i="10" s="1"/>
  <c r="B406" i="10"/>
  <c r="E405" i="10"/>
  <c r="D405" i="10"/>
  <c r="B404" i="10"/>
  <c r="B403" i="10"/>
  <c r="B402" i="10"/>
  <c r="B401" i="10"/>
  <c r="B400" i="10"/>
  <c r="C399" i="10"/>
  <c r="B399" i="10" s="1"/>
  <c r="C398" i="10"/>
  <c r="B398" i="10" s="1"/>
  <c r="C397" i="10"/>
  <c r="B397" i="10" s="1"/>
  <c r="C396" i="10"/>
  <c r="B396" i="10" s="1"/>
  <c r="C395" i="10"/>
  <c r="B395" i="10" s="1"/>
  <c r="B394" i="10"/>
  <c r="B393" i="10"/>
  <c r="C392" i="10"/>
  <c r="B392" i="10" s="1"/>
  <c r="B391" i="10"/>
  <c r="B390" i="10"/>
  <c r="B389" i="10"/>
  <c r="C388" i="10"/>
  <c r="B388" i="10" s="1"/>
  <c r="B387" i="10"/>
  <c r="C386" i="10"/>
  <c r="B386" i="10" s="1"/>
  <c r="C385" i="10"/>
  <c r="B385" i="10" s="1"/>
  <c r="C384" i="10"/>
  <c r="B384" i="10" s="1"/>
  <c r="C383" i="10"/>
  <c r="B383" i="10" s="1"/>
  <c r="C382" i="10"/>
  <c r="B382" i="10" s="1"/>
  <c r="B381" i="10"/>
  <c r="C379" i="10"/>
  <c r="B379" i="10" s="1"/>
  <c r="B378" i="10"/>
  <c r="B377" i="10"/>
  <c r="B376" i="10"/>
  <c r="B375" i="10"/>
  <c r="B374" i="10"/>
  <c r="C373" i="10"/>
  <c r="B373" i="10" s="1"/>
  <c r="C372" i="10"/>
  <c r="B372" i="10" s="1"/>
  <c r="C371" i="10"/>
  <c r="B371" i="10" s="1"/>
  <c r="C370" i="10"/>
  <c r="B370" i="10" s="1"/>
  <c r="C369" i="10"/>
  <c r="B369" i="10" s="1"/>
  <c r="B368" i="10"/>
  <c r="E367" i="10"/>
  <c r="D367" i="10"/>
  <c r="C367" i="10"/>
  <c r="B366" i="10"/>
  <c r="B365" i="10"/>
  <c r="B364" i="10"/>
  <c r="B363" i="10"/>
  <c r="B362" i="10"/>
  <c r="C361" i="10"/>
  <c r="B361" i="10" s="1"/>
  <c r="C360" i="10"/>
  <c r="B360" i="10" s="1"/>
  <c r="C359" i="10"/>
  <c r="B359" i="10" s="1"/>
  <c r="C358" i="10"/>
  <c r="B358" i="10" s="1"/>
  <c r="C357" i="10"/>
  <c r="B357" i="10" s="1"/>
  <c r="B356" i="10"/>
  <c r="C355" i="10"/>
  <c r="B355" i="10" s="1"/>
  <c r="C354" i="10"/>
  <c r="B354" i="10" s="1"/>
  <c r="B353" i="10"/>
  <c r="C352" i="10"/>
  <c r="B352" i="10" s="1"/>
  <c r="C351" i="10"/>
  <c r="B351" i="10" s="1"/>
  <c r="C350" i="10"/>
  <c r="B350" i="10" s="1"/>
  <c r="B349" i="10"/>
  <c r="C348" i="10"/>
  <c r="B348" i="10" s="1"/>
  <c r="C347" i="10"/>
  <c r="B347" i="10" s="1"/>
  <c r="C346" i="10"/>
  <c r="B346" i="10" s="1"/>
  <c r="C345" i="10"/>
  <c r="B345" i="10" s="1"/>
  <c r="C344" i="10"/>
  <c r="B344" i="10" s="1"/>
  <c r="B343" i="10"/>
  <c r="C341" i="10"/>
  <c r="B341" i="10" s="1"/>
  <c r="B340" i="10"/>
  <c r="B339" i="10"/>
  <c r="B338" i="10"/>
  <c r="B337" i="10"/>
  <c r="B336" i="10"/>
  <c r="C335" i="10"/>
  <c r="B335" i="10" s="1"/>
  <c r="C334" i="10"/>
  <c r="B334" i="10" s="1"/>
  <c r="C333" i="10"/>
  <c r="B333" i="10" s="1"/>
  <c r="C332" i="10"/>
  <c r="B332" i="10" s="1"/>
  <c r="C331" i="10"/>
  <c r="B331" i="10" s="1"/>
  <c r="B330" i="10"/>
  <c r="E329" i="10"/>
  <c r="D329" i="10"/>
  <c r="C329" i="10"/>
  <c r="B328" i="10"/>
  <c r="B327" i="10"/>
  <c r="B326" i="10"/>
  <c r="B325" i="10"/>
  <c r="B324" i="10"/>
  <c r="C323" i="10"/>
  <c r="B323" i="10" s="1"/>
  <c r="C322" i="10"/>
  <c r="B322" i="10" s="1"/>
  <c r="C321" i="10"/>
  <c r="B321" i="10" s="1"/>
  <c r="C320" i="10"/>
  <c r="B320" i="10" s="1"/>
  <c r="C319" i="10"/>
  <c r="B319" i="10" s="1"/>
  <c r="B318" i="10"/>
  <c r="C317" i="10"/>
  <c r="B317" i="10" s="1"/>
  <c r="C316" i="10"/>
  <c r="B316" i="10" s="1"/>
  <c r="B315" i="10"/>
  <c r="C314" i="10"/>
  <c r="B314" i="10" s="1"/>
  <c r="C313" i="10"/>
  <c r="B313" i="10" s="1"/>
  <c r="C312" i="10"/>
  <c r="B312" i="10" s="1"/>
  <c r="B311" i="10"/>
  <c r="C310" i="10"/>
  <c r="B310" i="10" s="1"/>
  <c r="C309" i="10"/>
  <c r="B309" i="10" s="1"/>
  <c r="C308" i="10"/>
  <c r="B308" i="10" s="1"/>
  <c r="C307" i="10"/>
  <c r="B307" i="10" s="1"/>
  <c r="C306" i="10"/>
  <c r="B306" i="10" s="1"/>
  <c r="B305" i="10"/>
  <c r="C302" i="10"/>
  <c r="B302" i="10" s="1"/>
  <c r="B301" i="10"/>
  <c r="B300" i="10"/>
  <c r="B299" i="10"/>
  <c r="B298" i="10"/>
  <c r="B297" i="10"/>
  <c r="B296" i="10"/>
  <c r="B295" i="10"/>
  <c r="B294" i="10"/>
  <c r="B293" i="10"/>
  <c r="B292" i="10"/>
  <c r="C291" i="10"/>
  <c r="B291" i="10" s="1"/>
  <c r="C290" i="10"/>
  <c r="B290" i="10" s="1"/>
  <c r="C289" i="10"/>
  <c r="B289" i="10" s="1"/>
  <c r="C288" i="10"/>
  <c r="B288" i="10" s="1"/>
  <c r="C287" i="10"/>
  <c r="B287" i="10" s="1"/>
  <c r="B286" i="10"/>
  <c r="C285" i="10"/>
  <c r="B285" i="10" s="1"/>
  <c r="B284" i="10"/>
  <c r="B283" i="10"/>
  <c r="B282" i="10"/>
  <c r="B281" i="10"/>
  <c r="B280" i="10"/>
  <c r="C279" i="10"/>
  <c r="B279" i="10" s="1"/>
  <c r="C278" i="10"/>
  <c r="B278" i="10" s="1"/>
  <c r="C277" i="10"/>
  <c r="B277" i="10" s="1"/>
  <c r="C276" i="10"/>
  <c r="B276" i="10" s="1"/>
  <c r="C275" i="10"/>
  <c r="B275" i="10" s="1"/>
  <c r="B274" i="10"/>
  <c r="E273" i="10"/>
  <c r="D273" i="10"/>
  <c r="C273" i="10"/>
  <c r="B272" i="10"/>
  <c r="B271" i="10"/>
  <c r="B270" i="10"/>
  <c r="B269" i="10"/>
  <c r="B268" i="10"/>
  <c r="C267" i="10"/>
  <c r="B267" i="10" s="1"/>
  <c r="C266" i="10"/>
  <c r="B266" i="10" s="1"/>
  <c r="C265" i="10"/>
  <c r="B265" i="10" s="1"/>
  <c r="C264" i="10"/>
  <c r="B264" i="10" s="1"/>
  <c r="C263" i="10"/>
  <c r="B263" i="10" s="1"/>
  <c r="B262" i="10"/>
  <c r="C261" i="10"/>
  <c r="B261" i="10" s="1"/>
  <c r="C260" i="10"/>
  <c r="B260" i="10" s="1"/>
  <c r="B259" i="10"/>
  <c r="C258" i="10"/>
  <c r="B258" i="10" s="1"/>
  <c r="C257" i="10"/>
  <c r="B257" i="10" s="1"/>
  <c r="C256" i="10"/>
  <c r="B256" i="10" s="1"/>
  <c r="B255" i="10"/>
  <c r="C254" i="10"/>
  <c r="B254" i="10" s="1"/>
  <c r="C253" i="10"/>
  <c r="B253" i="10" s="1"/>
  <c r="C252" i="10"/>
  <c r="B252" i="10" s="1"/>
  <c r="C251" i="10"/>
  <c r="B251" i="10" s="1"/>
  <c r="C250" i="10"/>
  <c r="C303" i="10" s="1"/>
  <c r="B303" i="10" s="1"/>
  <c r="B249" i="10"/>
  <c r="B247" i="10"/>
  <c r="B246" i="10"/>
  <c r="B245" i="10"/>
  <c r="B244" i="10"/>
  <c r="B243" i="10"/>
  <c r="C242" i="10"/>
  <c r="B242" i="10" s="1"/>
  <c r="C241" i="10"/>
  <c r="B241" i="10" s="1"/>
  <c r="C240" i="10"/>
  <c r="B240" i="10" s="1"/>
  <c r="C239" i="10"/>
  <c r="B239" i="10" s="1"/>
  <c r="C238" i="10"/>
  <c r="B238" i="10" s="1"/>
  <c r="B237" i="10"/>
  <c r="C236" i="10"/>
  <c r="B236" i="10" s="1"/>
  <c r="B235" i="10"/>
  <c r="B234" i="10"/>
  <c r="B233" i="10"/>
  <c r="B232" i="10"/>
  <c r="B231" i="10"/>
  <c r="C230" i="10"/>
  <c r="B230" i="10" s="1"/>
  <c r="C229" i="10"/>
  <c r="B229" i="10" s="1"/>
  <c r="C228" i="10"/>
  <c r="B228" i="10" s="1"/>
  <c r="C227" i="10"/>
  <c r="B227" i="10" s="1"/>
  <c r="C226" i="10"/>
  <c r="B226" i="10" s="1"/>
  <c r="B225" i="10"/>
  <c r="E224" i="10"/>
  <c r="D224" i="10"/>
  <c r="C224" i="10"/>
  <c r="B223" i="10"/>
  <c r="B222" i="10"/>
  <c r="B221" i="10"/>
  <c r="B220" i="10"/>
  <c r="B219" i="10"/>
  <c r="C218" i="10"/>
  <c r="B218" i="10" s="1"/>
  <c r="C217" i="10"/>
  <c r="B217" i="10"/>
  <c r="C216" i="10"/>
  <c r="B216" i="10" s="1"/>
  <c r="C215" i="10"/>
  <c r="B215" i="10" s="1"/>
  <c r="C214" i="10"/>
  <c r="B214" i="10" s="1"/>
  <c r="B213" i="10"/>
  <c r="C212" i="10"/>
  <c r="B212" i="10" s="1"/>
  <c r="C211" i="10"/>
  <c r="B211" i="10" s="1"/>
  <c r="B210" i="10"/>
  <c r="C209" i="10"/>
  <c r="B209" i="10" s="1"/>
  <c r="B208" i="10"/>
  <c r="C207" i="10"/>
  <c r="B207" i="10" s="1"/>
  <c r="B206" i="10"/>
  <c r="C205" i="10"/>
  <c r="B205" i="10" s="1"/>
  <c r="C204" i="10"/>
  <c r="B204" i="10" s="1"/>
  <c r="C203" i="10"/>
  <c r="B203" i="10" s="1"/>
  <c r="C202" i="10"/>
  <c r="B202" i="10" s="1"/>
  <c r="C201" i="10"/>
  <c r="B201" i="10" s="1"/>
  <c r="B199" i="10"/>
  <c r="B198" i="10"/>
  <c r="B197" i="10"/>
  <c r="B196" i="10"/>
  <c r="B195" i="10"/>
  <c r="B194" i="10"/>
  <c r="B193" i="10"/>
  <c r="B192" i="10"/>
  <c r="C191" i="10"/>
  <c r="B191" i="10" s="1"/>
  <c r="B190" i="10"/>
  <c r="B189" i="10"/>
  <c r="B188" i="10"/>
  <c r="B187" i="10"/>
  <c r="B186" i="10"/>
  <c r="B185" i="10"/>
  <c r="B184" i="10"/>
  <c r="B183" i="10"/>
  <c r="B182" i="10"/>
  <c r="B181" i="10"/>
  <c r="B180" i="10"/>
  <c r="B179" i="10"/>
  <c r="B178" i="10"/>
  <c r="B177" i="10"/>
  <c r="B176" i="10"/>
  <c r="B175" i="10"/>
  <c r="C174" i="10"/>
  <c r="B174" i="10" s="1"/>
  <c r="C173" i="10"/>
  <c r="B173" i="10" s="1"/>
  <c r="C172" i="10"/>
  <c r="B172" i="10" s="1"/>
  <c r="C171" i="10"/>
  <c r="B171" i="10" s="1"/>
  <c r="C170" i="10"/>
  <c r="B170" i="10" s="1"/>
  <c r="B169" i="10"/>
  <c r="B168" i="10"/>
  <c r="B167" i="10"/>
  <c r="B166" i="10"/>
  <c r="B165" i="10"/>
  <c r="B164" i="10"/>
  <c r="B163" i="10"/>
  <c r="B162" i="10"/>
  <c r="B161" i="10"/>
  <c r="B160" i="10"/>
  <c r="B159" i="10"/>
  <c r="B158" i="10"/>
  <c r="B157" i="10"/>
  <c r="B156" i="10"/>
  <c r="B155" i="10"/>
  <c r="B154" i="10"/>
  <c r="C153" i="10"/>
  <c r="B153" i="10" s="1"/>
  <c r="C152" i="10"/>
  <c r="B152" i="10" s="1"/>
  <c r="C151" i="10"/>
  <c r="B151" i="10" s="1"/>
  <c r="C150" i="10"/>
  <c r="B150" i="10" s="1"/>
  <c r="C149" i="10"/>
  <c r="B149" i="10" s="1"/>
  <c r="B148" i="10"/>
  <c r="B147" i="10"/>
  <c r="B146" i="10"/>
  <c r="B145" i="10"/>
  <c r="C144" i="10"/>
  <c r="B144" i="10" s="1"/>
  <c r="B143" i="10"/>
  <c r="B142" i="10"/>
  <c r="B141" i="10"/>
  <c r="B140" i="10"/>
  <c r="C139" i="10"/>
  <c r="B139" i="10" s="1"/>
  <c r="B138" i="10"/>
  <c r="C133" i="10"/>
  <c r="C134" i="10" s="1"/>
  <c r="B132" i="10"/>
  <c r="B131" i="10"/>
  <c r="B130" i="10"/>
  <c r="B129" i="10"/>
  <c r="C128" i="10"/>
  <c r="B128" i="10" s="1"/>
  <c r="B127" i="10"/>
  <c r="B125" i="10"/>
  <c r="B124" i="10"/>
  <c r="B123" i="10"/>
  <c r="B122" i="10"/>
  <c r="B121" i="10"/>
  <c r="C120" i="10"/>
  <c r="B120" i="10" s="1"/>
  <c r="C119" i="10"/>
  <c r="B119" i="10" s="1"/>
  <c r="C118" i="10"/>
  <c r="B118" i="10" s="1"/>
  <c r="C117" i="10"/>
  <c r="B117" i="10" s="1"/>
  <c r="C116" i="10"/>
  <c r="B116" i="10" s="1"/>
  <c r="B115" i="10"/>
  <c r="D114" i="10"/>
  <c r="B113" i="10"/>
  <c r="B112" i="10"/>
  <c r="B111" i="10"/>
  <c r="B110" i="10"/>
  <c r="B109" i="10"/>
  <c r="C108" i="10"/>
  <c r="B108" i="10" s="1"/>
  <c r="C107" i="10"/>
  <c r="B107" i="10" s="1"/>
  <c r="C106" i="10"/>
  <c r="B106" i="10" s="1"/>
  <c r="C105" i="10"/>
  <c r="B105" i="10" s="1"/>
  <c r="C104" i="10"/>
  <c r="B104" i="10" s="1"/>
  <c r="B103" i="10"/>
  <c r="C102" i="10"/>
  <c r="C126" i="10" s="1"/>
  <c r="B126" i="10" s="1"/>
  <c r="B102" i="10"/>
  <c r="C101" i="10"/>
  <c r="C114" i="10" s="1"/>
  <c r="B114" i="10" s="1"/>
  <c r="B100" i="10"/>
  <c r="C99" i="10"/>
  <c r="B99" i="10" s="1"/>
  <c r="B98" i="10"/>
  <c r="C97" i="10"/>
  <c r="B97" i="10" s="1"/>
  <c r="B96" i="10"/>
  <c r="C91" i="10"/>
  <c r="B91" i="10" s="1"/>
  <c r="B90" i="10"/>
  <c r="B89" i="10"/>
  <c r="B88" i="10"/>
  <c r="B87" i="10"/>
  <c r="C86" i="10"/>
  <c r="B86" i="10" s="1"/>
  <c r="B85" i="10"/>
  <c r="B83" i="10"/>
  <c r="B82" i="10"/>
  <c r="B81" i="10"/>
  <c r="B80" i="10"/>
  <c r="B79" i="10"/>
  <c r="C78" i="10"/>
  <c r="B78" i="10" s="1"/>
  <c r="C77" i="10"/>
  <c r="B77" i="10" s="1"/>
  <c r="C76" i="10"/>
  <c r="B76" i="10" s="1"/>
  <c r="C75" i="10"/>
  <c r="B75" i="10" s="1"/>
  <c r="C74" i="10"/>
  <c r="B74" i="10" s="1"/>
  <c r="B73" i="10"/>
  <c r="D72" i="10"/>
  <c r="B71" i="10"/>
  <c r="B70" i="10"/>
  <c r="B69" i="10"/>
  <c r="B68" i="10"/>
  <c r="B67" i="10"/>
  <c r="C66" i="10"/>
  <c r="B66" i="10" s="1"/>
  <c r="C65" i="10"/>
  <c r="B65" i="10" s="1"/>
  <c r="C64" i="10"/>
  <c r="B64" i="10" s="1"/>
  <c r="C63" i="10"/>
  <c r="B63" i="10" s="1"/>
  <c r="C62" i="10"/>
  <c r="B62" i="10" s="1"/>
  <c r="B61" i="10"/>
  <c r="C60" i="10"/>
  <c r="C84" i="10" s="1"/>
  <c r="B84" i="10" s="1"/>
  <c r="C59" i="10"/>
  <c r="C72" i="10" s="1"/>
  <c r="B58" i="10"/>
  <c r="C57" i="10"/>
  <c r="B57" i="10" s="1"/>
  <c r="B56" i="10"/>
  <c r="C55" i="10"/>
  <c r="B55" i="10" s="1"/>
  <c r="B54" i="10"/>
  <c r="C49" i="10"/>
  <c r="C50" i="10" s="1"/>
  <c r="B50" i="10" s="1"/>
  <c r="B48" i="10"/>
  <c r="B47" i="10"/>
  <c r="B46" i="10"/>
  <c r="B45" i="10"/>
  <c r="C44" i="10"/>
  <c r="B44" i="10" s="1"/>
  <c r="B43" i="10"/>
  <c r="B41" i="10"/>
  <c r="B40" i="10"/>
  <c r="B39" i="10"/>
  <c r="B38" i="10"/>
  <c r="B37" i="10"/>
  <c r="C36" i="10"/>
  <c r="B36" i="10" s="1"/>
  <c r="C35" i="10"/>
  <c r="B35" i="10" s="1"/>
  <c r="C34" i="10"/>
  <c r="B34" i="10" s="1"/>
  <c r="C33" i="10"/>
  <c r="B33" i="10" s="1"/>
  <c r="C32" i="10"/>
  <c r="B32" i="10" s="1"/>
  <c r="B31" i="10"/>
  <c r="D30" i="10"/>
  <c r="B29" i="10"/>
  <c r="B28" i="10"/>
  <c r="B27" i="10"/>
  <c r="B26" i="10"/>
  <c r="B25" i="10"/>
  <c r="C24" i="10"/>
  <c r="B24" i="10" s="1"/>
  <c r="C23" i="10"/>
  <c r="B23" i="10" s="1"/>
  <c r="C22" i="10"/>
  <c r="B22" i="10" s="1"/>
  <c r="C21" i="10"/>
  <c r="B21" i="10" s="1"/>
  <c r="C20" i="10"/>
  <c r="B20" i="10" s="1"/>
  <c r="B19" i="10"/>
  <c r="C18" i="10"/>
  <c r="C42" i="10" s="1"/>
  <c r="B42" i="10" s="1"/>
  <c r="C17" i="10"/>
  <c r="B17" i="10" s="1"/>
  <c r="B16" i="10"/>
  <c r="C15" i="10"/>
  <c r="B15" i="10" s="1"/>
  <c r="B14" i="10"/>
  <c r="C13" i="10"/>
  <c r="B13" i="10" s="1"/>
  <c r="B12" i="10"/>
  <c r="C7" i="10"/>
  <c r="C8" i="10" s="1"/>
  <c r="C9" i="10" s="1"/>
  <c r="B6" i="10"/>
  <c r="H4" i="10"/>
  <c r="I4" i="10" s="1"/>
  <c r="C1356" i="15"/>
  <c r="B1356" i="15" s="1"/>
  <c r="B1355" i="15"/>
  <c r="C1354" i="15"/>
  <c r="B1354" i="15"/>
  <c r="C1353" i="15"/>
  <c r="B1353" i="15"/>
  <c r="C1352" i="15"/>
  <c r="B1352" i="15"/>
  <c r="C1351" i="15"/>
  <c r="B1351" i="15"/>
  <c r="C1350" i="15"/>
  <c r="B1350" i="15"/>
  <c r="C1349" i="15"/>
  <c r="B1349" i="15"/>
  <c r="C1348" i="15"/>
  <c r="B1348" i="15"/>
  <c r="C1347" i="15"/>
  <c r="B1347" i="15"/>
  <c r="C1346" i="15"/>
  <c r="B1346" i="15"/>
  <c r="C1345" i="15"/>
  <c r="B1345" i="15"/>
  <c r="B1344" i="15"/>
  <c r="C1343" i="15"/>
  <c r="B1343" i="15"/>
  <c r="C1342" i="15"/>
  <c r="B1342" i="15" s="1"/>
  <c r="C1341" i="15"/>
  <c r="B1341" i="15" s="1"/>
  <c r="C1340" i="15"/>
  <c r="B1340" i="15" s="1"/>
  <c r="C1339" i="15"/>
  <c r="B1339" i="15" s="1"/>
  <c r="B1333" i="15"/>
  <c r="C1332" i="15"/>
  <c r="C1365" i="15" s="1"/>
  <c r="B1365" i="15" s="1"/>
  <c r="B1332" i="15"/>
  <c r="C1331" i="15"/>
  <c r="B1331" i="15" s="1"/>
  <c r="B1330" i="15"/>
  <c r="C1329" i="15"/>
  <c r="B1329" i="15"/>
  <c r="C1328" i="15"/>
  <c r="B1328" i="15"/>
  <c r="B1327" i="15"/>
  <c r="C1323" i="15"/>
  <c r="C1324" i="15" s="1"/>
  <c r="C1322" i="15"/>
  <c r="B1322" i="15"/>
  <c r="B1321" i="15"/>
  <c r="C1319" i="15"/>
  <c r="B1319" i="15" s="1"/>
  <c r="C1318" i="15"/>
  <c r="B1318" i="15" s="1"/>
  <c r="C1317" i="15"/>
  <c r="B1317" i="15" s="1"/>
  <c r="C1315" i="15"/>
  <c r="B1315" i="15" s="1"/>
  <c r="C1311" i="15"/>
  <c r="B1311" i="15" s="1"/>
  <c r="B1309" i="15"/>
  <c r="C1308" i="15"/>
  <c r="B1308" i="15"/>
  <c r="C1307" i="15"/>
  <c r="B1307" i="15"/>
  <c r="C1306" i="15"/>
  <c r="B1306" i="15"/>
  <c r="C1305" i="15"/>
  <c r="B1305" i="15"/>
  <c r="C1304" i="15"/>
  <c r="B1304" i="15"/>
  <c r="C1303" i="15"/>
  <c r="B1303" i="15"/>
  <c r="C1302" i="15"/>
  <c r="B1302" i="15"/>
  <c r="C1301" i="15"/>
  <c r="B1301" i="15"/>
  <c r="C1300" i="15"/>
  <c r="B1300" i="15"/>
  <c r="C1299" i="15"/>
  <c r="B1299" i="15" s="1"/>
  <c r="B1298" i="15"/>
  <c r="C1297" i="15"/>
  <c r="B1297" i="15" s="1"/>
  <c r="C1296" i="15"/>
  <c r="B1296" i="15" s="1"/>
  <c r="C1295" i="15"/>
  <c r="B1295" i="15"/>
  <c r="C1294" i="15"/>
  <c r="B1294" i="15" s="1"/>
  <c r="C1293" i="15"/>
  <c r="B1293" i="15"/>
  <c r="B1287" i="15"/>
  <c r="C1286" i="15"/>
  <c r="C1316" i="15" s="1"/>
  <c r="B1316" i="15" s="1"/>
  <c r="B1286" i="15"/>
  <c r="B1284" i="15"/>
  <c r="C1283" i="15"/>
  <c r="B1283" i="15"/>
  <c r="C1282" i="15"/>
  <c r="B1282" i="15"/>
  <c r="B1281" i="15"/>
  <c r="C1276" i="15"/>
  <c r="C1277" i="15" s="1"/>
  <c r="B1277" i="15" s="1"/>
  <c r="B1275" i="15"/>
  <c r="B1272" i="15"/>
  <c r="C1271" i="15"/>
  <c r="B1271" i="15"/>
  <c r="C1270" i="15"/>
  <c r="B1270" i="15"/>
  <c r="C1269" i="15"/>
  <c r="B1269" i="15"/>
  <c r="C1268" i="15"/>
  <c r="B1268" i="15" s="1"/>
  <c r="C1267" i="15"/>
  <c r="B1267" i="15"/>
  <c r="C1266" i="15"/>
  <c r="B1266" i="15"/>
  <c r="C1265" i="15"/>
  <c r="B1265" i="15"/>
  <c r="C1264" i="15"/>
  <c r="B1264" i="15"/>
  <c r="C1263" i="15"/>
  <c r="B1263" i="15"/>
  <c r="C1262" i="15"/>
  <c r="B1262" i="15" s="1"/>
  <c r="B1261" i="15"/>
  <c r="C1260" i="15"/>
  <c r="B1260" i="15" s="1"/>
  <c r="C1259" i="15"/>
  <c r="B1259" i="15" s="1"/>
  <c r="C1258" i="15"/>
  <c r="B1258" i="15"/>
  <c r="C1257" i="15"/>
  <c r="B1257" i="15" s="1"/>
  <c r="C1256" i="15"/>
  <c r="B1256" i="15"/>
  <c r="B1250" i="15"/>
  <c r="C1249" i="15"/>
  <c r="B1249" i="15" s="1"/>
  <c r="B1247" i="15"/>
  <c r="C1246" i="15"/>
  <c r="B1246" i="15" s="1"/>
  <c r="C1245" i="15"/>
  <c r="B1245" i="15"/>
  <c r="B1244" i="15"/>
  <c r="C1240" i="15"/>
  <c r="C1241" i="15" s="1"/>
  <c r="B1240" i="15"/>
  <c r="C1239" i="15"/>
  <c r="C1248" i="15" s="1"/>
  <c r="B1248" i="15" s="1"/>
  <c r="B1239" i="15"/>
  <c r="B1238" i="15"/>
  <c r="C1233" i="15"/>
  <c r="B1233" i="15" s="1"/>
  <c r="B1226" i="15"/>
  <c r="C1225" i="15"/>
  <c r="B1225" i="15" s="1"/>
  <c r="C1224" i="15"/>
  <c r="B1224" i="15" s="1"/>
  <c r="C1223" i="15"/>
  <c r="B1223" i="15" s="1"/>
  <c r="C1222" i="15"/>
  <c r="B1222" i="15" s="1"/>
  <c r="C1221" i="15"/>
  <c r="B1221" i="15" s="1"/>
  <c r="C1220" i="15"/>
  <c r="B1220" i="15" s="1"/>
  <c r="C1219" i="15"/>
  <c r="B1219" i="15"/>
  <c r="C1218" i="15"/>
  <c r="B1218" i="15" s="1"/>
  <c r="C1217" i="15"/>
  <c r="B1217" i="15"/>
  <c r="C1216" i="15"/>
  <c r="B1216" i="15" s="1"/>
  <c r="B1215" i="15"/>
  <c r="C1214" i="15"/>
  <c r="B1214" i="15" s="1"/>
  <c r="C1213" i="15"/>
  <c r="B1213" i="15" s="1"/>
  <c r="C1212" i="15"/>
  <c r="B1212" i="15"/>
  <c r="C1211" i="15"/>
  <c r="B1211" i="15" s="1"/>
  <c r="C1210" i="15"/>
  <c r="B1210" i="15"/>
  <c r="B1204" i="15"/>
  <c r="C1203" i="15"/>
  <c r="C1232" i="15" s="1"/>
  <c r="B1232" i="15" s="1"/>
  <c r="B1203" i="15"/>
  <c r="B1201" i="15"/>
  <c r="C1200" i="15"/>
  <c r="B1200" i="15"/>
  <c r="C1199" i="15"/>
  <c r="B1199" i="15" s="1"/>
  <c r="B1198" i="15"/>
  <c r="C1193" i="15"/>
  <c r="C1194" i="15" s="1"/>
  <c r="B1194" i="15" s="1"/>
  <c r="B1192" i="15"/>
  <c r="B1180" i="15"/>
  <c r="C1179" i="15"/>
  <c r="B1179" i="15" s="1"/>
  <c r="C1178" i="15"/>
  <c r="B1178" i="15"/>
  <c r="C1177" i="15"/>
  <c r="B1177" i="15" s="1"/>
  <c r="C1176" i="15"/>
  <c r="B1176" i="15" s="1"/>
  <c r="C1175" i="15"/>
  <c r="B1175" i="15"/>
  <c r="C1174" i="15"/>
  <c r="B1174" i="15" s="1"/>
  <c r="C1173" i="15"/>
  <c r="B1173" i="15" s="1"/>
  <c r="C1172" i="15"/>
  <c r="B1172" i="15" s="1"/>
  <c r="C1171" i="15"/>
  <c r="B1171" i="15"/>
  <c r="C1170" i="15"/>
  <c r="B1170" i="15"/>
  <c r="B1169" i="15"/>
  <c r="C1168" i="15"/>
  <c r="B1168" i="15" s="1"/>
  <c r="C1167" i="15"/>
  <c r="B1167" i="15"/>
  <c r="C1166" i="15"/>
  <c r="B1166" i="15" s="1"/>
  <c r="C1165" i="15"/>
  <c r="B1165" i="15" s="1"/>
  <c r="C1164" i="15"/>
  <c r="B1164" i="15" s="1"/>
  <c r="B1158" i="15"/>
  <c r="C1157" i="15"/>
  <c r="C1187" i="15" s="1"/>
  <c r="B1187" i="15" s="1"/>
  <c r="B1157" i="15"/>
  <c r="B1155" i="15"/>
  <c r="C1154" i="15"/>
  <c r="B1154" i="15" s="1"/>
  <c r="C1153" i="15"/>
  <c r="B1153" i="15"/>
  <c r="B1152" i="15"/>
  <c r="C1147" i="15"/>
  <c r="C1148" i="15" s="1"/>
  <c r="B1146" i="15"/>
  <c r="C1143" i="15"/>
  <c r="B1143" i="15" s="1"/>
  <c r="C1136" i="15"/>
  <c r="B1136" i="15" s="1"/>
  <c r="C1135" i="15"/>
  <c r="B1135" i="15" s="1"/>
  <c r="B1134" i="15"/>
  <c r="C1133" i="15"/>
  <c r="B1133" i="15"/>
  <c r="C1132" i="15"/>
  <c r="B1132" i="15" s="1"/>
  <c r="C1131" i="15"/>
  <c r="B1131" i="15" s="1"/>
  <c r="C1130" i="15"/>
  <c r="B1130" i="15" s="1"/>
  <c r="C1129" i="15"/>
  <c r="B1129" i="15"/>
  <c r="C1128" i="15"/>
  <c r="B1128" i="15" s="1"/>
  <c r="C1127" i="15"/>
  <c r="B1127" i="15"/>
  <c r="C1126" i="15"/>
  <c r="B1126" i="15" s="1"/>
  <c r="C1125" i="15"/>
  <c r="B1125" i="15" s="1"/>
  <c r="C1124" i="15"/>
  <c r="B1124" i="15" s="1"/>
  <c r="B1123" i="15"/>
  <c r="C1122" i="15"/>
  <c r="B1122" i="15"/>
  <c r="C1121" i="15"/>
  <c r="B1121" i="15"/>
  <c r="C1120" i="15"/>
  <c r="B1120" i="15" s="1"/>
  <c r="C1119" i="15"/>
  <c r="B1119" i="15"/>
  <c r="C1118" i="15"/>
  <c r="B1118" i="15"/>
  <c r="B1112" i="15"/>
  <c r="C1111" i="15"/>
  <c r="C1144" i="15" s="1"/>
  <c r="B1144" i="15" s="1"/>
  <c r="B1111" i="15"/>
  <c r="C1110" i="15"/>
  <c r="B1110" i="15" s="1"/>
  <c r="B1109" i="15"/>
  <c r="C1108" i="15"/>
  <c r="B1108" i="15"/>
  <c r="C1107" i="15"/>
  <c r="B1107" i="15" s="1"/>
  <c r="B1106" i="15"/>
  <c r="C1101" i="15"/>
  <c r="C1102" i="15" s="1"/>
  <c r="C1103" i="15" s="1"/>
  <c r="B1100" i="15"/>
  <c r="C1098" i="15"/>
  <c r="B1098" i="15" s="1"/>
  <c r="C1097" i="15"/>
  <c r="B1097" i="15" s="1"/>
  <c r="C1092" i="15"/>
  <c r="B1092" i="15" s="1"/>
  <c r="C1089" i="15"/>
  <c r="B1089" i="15"/>
  <c r="B1088" i="15"/>
  <c r="C1087" i="15"/>
  <c r="B1087" i="15"/>
  <c r="C1086" i="15"/>
  <c r="B1086" i="15" s="1"/>
  <c r="C1085" i="15"/>
  <c r="B1085" i="15" s="1"/>
  <c r="C1084" i="15"/>
  <c r="B1084" i="15" s="1"/>
  <c r="C1083" i="15"/>
  <c r="B1083" i="15"/>
  <c r="C1082" i="15"/>
  <c r="B1082" i="15" s="1"/>
  <c r="C1081" i="15"/>
  <c r="B1081" i="15"/>
  <c r="C1080" i="15"/>
  <c r="B1080" i="15"/>
  <c r="C1079" i="15"/>
  <c r="B1079" i="15" s="1"/>
  <c r="C1078" i="15"/>
  <c r="B1078" i="15" s="1"/>
  <c r="B1077" i="15"/>
  <c r="C1076" i="15"/>
  <c r="B1076" i="15"/>
  <c r="C1075" i="15"/>
  <c r="B1075" i="15"/>
  <c r="C1074" i="15"/>
  <c r="B1074" i="15" s="1"/>
  <c r="C1073" i="15"/>
  <c r="B1073" i="15"/>
  <c r="C1072" i="15"/>
  <c r="B1072" i="15"/>
  <c r="B1066" i="15"/>
  <c r="C1065" i="15"/>
  <c r="C1096" i="15" s="1"/>
  <c r="B1096" i="15" s="1"/>
  <c r="B1065" i="15"/>
  <c r="C1064" i="15"/>
  <c r="B1064" i="15" s="1"/>
  <c r="B1063" i="15"/>
  <c r="C1062" i="15"/>
  <c r="B1062" i="15" s="1"/>
  <c r="C1061" i="15"/>
  <c r="B1061" i="15"/>
  <c r="B1060" i="15"/>
  <c r="C1056" i="15"/>
  <c r="C1057" i="15" s="1"/>
  <c r="C1055" i="15"/>
  <c r="B1055" i="15"/>
  <c r="B1054" i="15"/>
  <c r="B1052" i="15"/>
  <c r="B1051" i="15"/>
  <c r="C1050" i="15"/>
  <c r="B1050" i="15"/>
  <c r="C1049" i="15"/>
  <c r="B1049" i="15" s="1"/>
  <c r="B1048" i="15"/>
  <c r="B1047" i="15"/>
  <c r="B1046" i="15"/>
  <c r="B1045" i="15"/>
  <c r="B1044" i="15"/>
  <c r="B1043" i="15"/>
  <c r="B1042" i="15"/>
  <c r="B1041" i="15"/>
  <c r="C1040" i="15"/>
  <c r="B1040" i="15"/>
  <c r="C1039" i="15"/>
  <c r="B1039" i="15"/>
  <c r="C1038" i="15"/>
  <c r="B1038" i="15" s="1"/>
  <c r="C1037" i="15"/>
  <c r="B1037" i="15" s="1"/>
  <c r="C1036" i="15"/>
  <c r="B1036" i="15"/>
  <c r="B1035" i="15"/>
  <c r="B1034" i="15"/>
  <c r="B1033" i="15"/>
  <c r="B1031" i="15"/>
  <c r="B1030" i="15"/>
  <c r="B1029" i="15"/>
  <c r="B1028" i="15"/>
  <c r="B1027" i="15"/>
  <c r="B1026" i="15"/>
  <c r="B1025" i="15"/>
  <c r="B1024" i="15"/>
  <c r="B1023" i="15"/>
  <c r="B1022" i="15"/>
  <c r="B1021" i="15"/>
  <c r="B1020" i="15"/>
  <c r="B1019" i="15"/>
  <c r="B1018" i="15"/>
  <c r="B1017" i="15"/>
  <c r="C1016" i="15"/>
  <c r="B1016" i="15"/>
  <c r="C1015" i="15"/>
  <c r="B1015" i="15"/>
  <c r="C1014" i="15"/>
  <c r="C1032" i="15" s="1"/>
  <c r="B1032" i="15" s="1"/>
  <c r="B1014" i="15"/>
  <c r="C1013" i="15"/>
  <c r="B1013" i="15"/>
  <c r="C1012" i="15"/>
  <c r="B1012" i="15" s="1"/>
  <c r="C1011" i="15"/>
  <c r="B1011" i="15"/>
  <c r="C1010" i="15"/>
  <c r="B1010" i="15"/>
  <c r="C1009" i="15"/>
  <c r="B1009" i="15"/>
  <c r="C1008" i="15"/>
  <c r="B1008" i="15"/>
  <c r="C1007" i="15"/>
  <c r="B1007" i="15"/>
  <c r="B1006" i="15"/>
  <c r="B1005" i="15"/>
  <c r="B1004" i="15"/>
  <c r="C1003" i="15"/>
  <c r="B1003" i="15" s="1"/>
  <c r="B1002" i="15"/>
  <c r="B1001" i="15"/>
  <c r="B1000" i="15"/>
  <c r="B999" i="15"/>
  <c r="B998" i="15"/>
  <c r="B997" i="15"/>
  <c r="B996" i="15"/>
  <c r="B995" i="15"/>
  <c r="B994" i="15"/>
  <c r="B993" i="15"/>
  <c r="B992" i="15"/>
  <c r="B991" i="15"/>
  <c r="B990" i="15"/>
  <c r="B989" i="15"/>
  <c r="B988" i="15"/>
  <c r="C987" i="15"/>
  <c r="B987" i="15"/>
  <c r="C986" i="15"/>
  <c r="B986" i="15" s="1"/>
  <c r="C985" i="15"/>
  <c r="B985" i="15"/>
  <c r="C984" i="15"/>
  <c r="B984" i="15"/>
  <c r="C983" i="15"/>
  <c r="B983" i="15" s="1"/>
  <c r="B977" i="15"/>
  <c r="B976" i="15"/>
  <c r="B975" i="15"/>
  <c r="C974" i="15"/>
  <c r="B974" i="15" s="1"/>
  <c r="B973" i="15"/>
  <c r="B972" i="15"/>
  <c r="B971" i="15"/>
  <c r="C970" i="15"/>
  <c r="B970" i="15" s="1"/>
  <c r="C969" i="15"/>
  <c r="B969" i="15"/>
  <c r="B968" i="15"/>
  <c r="B967" i="15"/>
  <c r="B966" i="15"/>
  <c r="C965" i="15"/>
  <c r="B965" i="15"/>
  <c r="B964" i="15"/>
  <c r="B963" i="15"/>
  <c r="B962" i="15"/>
  <c r="C961" i="15"/>
  <c r="B961" i="15" s="1"/>
  <c r="C960" i="15"/>
  <c r="B960" i="15"/>
  <c r="B959" i="15"/>
  <c r="C955" i="15"/>
  <c r="C956" i="15" s="1"/>
  <c r="C954" i="15"/>
  <c r="B954" i="15"/>
  <c r="B953" i="15"/>
  <c r="C951" i="15"/>
  <c r="B951" i="15" s="1"/>
  <c r="B950" i="15"/>
  <c r="C949" i="15"/>
  <c r="B949" i="15" s="1"/>
  <c r="C948" i="15"/>
  <c r="B948" i="15"/>
  <c r="C947" i="15"/>
  <c r="B947" i="15"/>
  <c r="C946" i="15"/>
  <c r="B946" i="15"/>
  <c r="C945" i="15"/>
  <c r="B945" i="15"/>
  <c r="C944" i="15"/>
  <c r="B944" i="15"/>
  <c r="C943" i="15"/>
  <c r="B943" i="15" s="1"/>
  <c r="C942" i="15"/>
  <c r="B942" i="15"/>
  <c r="C941" i="15"/>
  <c r="B941" i="15"/>
  <c r="C940" i="15"/>
  <c r="B940" i="15"/>
  <c r="B939" i="15"/>
  <c r="C938" i="15"/>
  <c r="B938" i="15" s="1"/>
  <c r="C937" i="15"/>
  <c r="B937" i="15"/>
  <c r="C936" i="15"/>
  <c r="B936" i="15" s="1"/>
  <c r="C935" i="15"/>
  <c r="B935" i="15" s="1"/>
  <c r="C934" i="15"/>
  <c r="B934" i="15" s="1"/>
  <c r="B928" i="15"/>
  <c r="C927" i="15"/>
  <c r="B927" i="15"/>
  <c r="C926" i="15"/>
  <c r="B926" i="15"/>
  <c r="B925" i="15"/>
  <c r="C924" i="15"/>
  <c r="B924" i="15"/>
  <c r="C923" i="15"/>
  <c r="B923" i="15"/>
  <c r="B922" i="15"/>
  <c r="C917" i="15"/>
  <c r="C918" i="15" s="1"/>
  <c r="B916" i="15"/>
  <c r="C914" i="15"/>
  <c r="B914" i="15" s="1"/>
  <c r="B913" i="15"/>
  <c r="C912" i="15"/>
  <c r="B912" i="15"/>
  <c r="C911" i="15"/>
  <c r="B911" i="15"/>
  <c r="C910" i="15"/>
  <c r="B910" i="15"/>
  <c r="C909" i="15"/>
  <c r="B909" i="15" s="1"/>
  <c r="C908" i="15"/>
  <c r="B908" i="15"/>
  <c r="C907" i="15"/>
  <c r="B907" i="15"/>
  <c r="C906" i="15"/>
  <c r="B906" i="15"/>
  <c r="C905" i="15"/>
  <c r="B905" i="15"/>
  <c r="C904" i="15"/>
  <c r="B904" i="15"/>
  <c r="C903" i="15"/>
  <c r="B903" i="15" s="1"/>
  <c r="B902" i="15"/>
  <c r="C901" i="15"/>
  <c r="B901" i="15" s="1"/>
  <c r="C900" i="15"/>
  <c r="B900" i="15" s="1"/>
  <c r="C899" i="15"/>
  <c r="B899" i="15"/>
  <c r="C898" i="15"/>
  <c r="B898" i="15" s="1"/>
  <c r="C897" i="15"/>
  <c r="B897" i="15"/>
  <c r="B891" i="15"/>
  <c r="C890" i="15"/>
  <c r="B890" i="15" s="1"/>
  <c r="B888" i="15"/>
  <c r="C887" i="15"/>
  <c r="B887" i="15" s="1"/>
  <c r="C886" i="15"/>
  <c r="B886" i="15"/>
  <c r="B885" i="15"/>
  <c r="C881" i="15"/>
  <c r="C882" i="15" s="1"/>
  <c r="B881" i="15"/>
  <c r="C880" i="15"/>
  <c r="C889" i="15" s="1"/>
  <c r="B889" i="15" s="1"/>
  <c r="B880" i="15"/>
  <c r="B879" i="15"/>
  <c r="B877" i="15"/>
  <c r="B876" i="15"/>
  <c r="C875" i="15"/>
  <c r="B875" i="15"/>
  <c r="B874" i="15"/>
  <c r="B873" i="15"/>
  <c r="B872" i="15"/>
  <c r="B871" i="15"/>
  <c r="B870" i="15"/>
  <c r="B869" i="15"/>
  <c r="B868" i="15"/>
  <c r="B867" i="15"/>
  <c r="B866" i="15"/>
  <c r="B865" i="15"/>
  <c r="B864" i="15"/>
  <c r="B863" i="15"/>
  <c r="B862" i="15"/>
  <c r="C861" i="15"/>
  <c r="B861" i="15"/>
  <c r="C860" i="15"/>
  <c r="B860" i="15"/>
  <c r="C859" i="15"/>
  <c r="B859" i="15"/>
  <c r="C858" i="15"/>
  <c r="B858" i="15"/>
  <c r="C857" i="15"/>
  <c r="B857" i="15"/>
  <c r="C856" i="15"/>
  <c r="B856" i="15" s="1"/>
  <c r="C855" i="15"/>
  <c r="B855" i="15"/>
  <c r="C854" i="15"/>
  <c r="B854" i="15"/>
  <c r="C853" i="15"/>
  <c r="B853" i="15"/>
  <c r="C852" i="15"/>
  <c r="B852" i="15"/>
  <c r="B851" i="15"/>
  <c r="B850" i="15"/>
  <c r="B849" i="15"/>
  <c r="B848" i="15"/>
  <c r="B847" i="15"/>
  <c r="B846" i="15"/>
  <c r="B845" i="15"/>
  <c r="B844" i="15"/>
  <c r="B843" i="15"/>
  <c r="B842" i="15"/>
  <c r="B841" i="15"/>
  <c r="B840" i="15"/>
  <c r="B839" i="15"/>
  <c r="C838" i="15"/>
  <c r="B838" i="15"/>
  <c r="C837" i="15"/>
  <c r="B837" i="15"/>
  <c r="C836" i="15"/>
  <c r="B836" i="15" s="1"/>
  <c r="C835" i="15"/>
  <c r="B835" i="15" s="1"/>
  <c r="C834" i="15"/>
  <c r="B834" i="15"/>
  <c r="B828" i="15"/>
  <c r="B827" i="15"/>
  <c r="B826" i="15"/>
  <c r="B825" i="15"/>
  <c r="B824" i="15"/>
  <c r="C823" i="15"/>
  <c r="B823" i="15"/>
  <c r="C822" i="15"/>
  <c r="B822" i="15"/>
  <c r="B821" i="15"/>
  <c r="B820" i="15"/>
  <c r="B819" i="15"/>
  <c r="B818" i="15"/>
  <c r="B817" i="15"/>
  <c r="C816" i="15"/>
  <c r="B816" i="15"/>
  <c r="C815" i="15"/>
  <c r="B815" i="15" s="1"/>
  <c r="B814" i="15"/>
  <c r="C809" i="15"/>
  <c r="C810" i="15" s="1"/>
  <c r="C811" i="15" s="1"/>
  <c r="B808" i="15"/>
  <c r="B806" i="15"/>
  <c r="B805" i="15"/>
  <c r="C804" i="15"/>
  <c r="B804" i="15"/>
  <c r="B803" i="15"/>
  <c r="B802" i="15"/>
  <c r="B801" i="15"/>
  <c r="B800" i="15"/>
  <c r="B799" i="15"/>
  <c r="B798" i="15"/>
  <c r="B797" i="15"/>
  <c r="B796" i="15"/>
  <c r="B795" i="15"/>
  <c r="B794" i="15"/>
  <c r="B793" i="15"/>
  <c r="B792" i="15"/>
  <c r="B791" i="15"/>
  <c r="C790" i="15"/>
  <c r="B790" i="15" s="1"/>
  <c r="C789" i="15"/>
  <c r="B789" i="15" s="1"/>
  <c r="C788" i="15"/>
  <c r="B788" i="15" s="1"/>
  <c r="C787" i="15"/>
  <c r="B787" i="15"/>
  <c r="C786" i="15"/>
  <c r="B786" i="15" s="1"/>
  <c r="C785" i="15"/>
  <c r="B785" i="15"/>
  <c r="C784" i="15"/>
  <c r="B784" i="15"/>
  <c r="C783" i="15"/>
  <c r="B783" i="15" s="1"/>
  <c r="C782" i="15"/>
  <c r="B782" i="15" s="1"/>
  <c r="C781" i="15"/>
  <c r="B781" i="15"/>
  <c r="B780" i="15"/>
  <c r="B779" i="15"/>
  <c r="B778" i="15"/>
  <c r="B777" i="15"/>
  <c r="B776" i="15"/>
  <c r="B775" i="15"/>
  <c r="B774" i="15"/>
  <c r="B773" i="15"/>
  <c r="B772" i="15"/>
  <c r="B771" i="15"/>
  <c r="B770" i="15"/>
  <c r="B769" i="15"/>
  <c r="B768" i="15"/>
  <c r="C767" i="15"/>
  <c r="B767" i="15"/>
  <c r="C766" i="15"/>
  <c r="B766" i="15" s="1"/>
  <c r="C765" i="15"/>
  <c r="B765" i="15"/>
  <c r="C764" i="15"/>
  <c r="B764" i="15"/>
  <c r="C763" i="15"/>
  <c r="B763" i="15"/>
  <c r="B757" i="15"/>
  <c r="B756" i="15"/>
  <c r="B755" i="15"/>
  <c r="B754" i="15"/>
  <c r="B753" i="15"/>
  <c r="C752" i="15"/>
  <c r="B752" i="15" s="1"/>
  <c r="C751" i="15"/>
  <c r="B751" i="15" s="1"/>
  <c r="B750" i="15"/>
  <c r="B749" i="15"/>
  <c r="B748" i="15"/>
  <c r="B747" i="15"/>
  <c r="B746" i="15"/>
  <c r="C745" i="15"/>
  <c r="B745" i="15"/>
  <c r="C744" i="15"/>
  <c r="B744" i="15" s="1"/>
  <c r="B743" i="15"/>
  <c r="C739" i="15"/>
  <c r="C740" i="15" s="1"/>
  <c r="C738" i="15"/>
  <c r="B738" i="15" s="1"/>
  <c r="B737" i="15"/>
  <c r="B735" i="15"/>
  <c r="C734" i="15"/>
  <c r="B734" i="15" s="1"/>
  <c r="B733" i="15"/>
  <c r="B732" i="15"/>
  <c r="B731" i="15"/>
  <c r="B730" i="15"/>
  <c r="B729" i="15"/>
  <c r="B728" i="15"/>
  <c r="C727" i="15"/>
  <c r="B727" i="15" s="1"/>
  <c r="C726" i="15"/>
  <c r="B726" i="15"/>
  <c r="C725" i="15"/>
  <c r="B725" i="15" s="1"/>
  <c r="C724" i="15"/>
  <c r="B724" i="15"/>
  <c r="C723" i="15"/>
  <c r="B723" i="15"/>
  <c r="C722" i="15"/>
  <c r="B722" i="15" s="1"/>
  <c r="C721" i="15"/>
  <c r="B721" i="15" s="1"/>
  <c r="C720" i="15"/>
  <c r="B720" i="15"/>
  <c r="C719" i="15"/>
  <c r="B719" i="15" s="1"/>
  <c r="C718" i="15"/>
  <c r="B718" i="15"/>
  <c r="B717" i="15"/>
  <c r="B716" i="15"/>
  <c r="B715" i="15"/>
  <c r="B714" i="15"/>
  <c r="B713" i="15"/>
  <c r="B712" i="15"/>
  <c r="C711" i="15"/>
  <c r="B711" i="15"/>
  <c r="C710" i="15"/>
  <c r="B710" i="15" s="1"/>
  <c r="C709" i="15"/>
  <c r="B709" i="15"/>
  <c r="C708" i="15"/>
  <c r="B708" i="15"/>
  <c r="C707" i="15"/>
  <c r="B707" i="15" s="1"/>
  <c r="B701" i="15"/>
  <c r="B700" i="15"/>
  <c r="C699" i="15"/>
  <c r="B699" i="15"/>
  <c r="C698" i="15"/>
  <c r="B698" i="15" s="1"/>
  <c r="B697" i="15"/>
  <c r="B696" i="15"/>
  <c r="C695" i="15"/>
  <c r="B695" i="15" s="1"/>
  <c r="C694" i="15"/>
  <c r="B694" i="15" s="1"/>
  <c r="B693" i="15"/>
  <c r="C688" i="15"/>
  <c r="C689" i="15" s="1"/>
  <c r="C690" i="15" s="1"/>
  <c r="B688" i="15"/>
  <c r="B687" i="15"/>
  <c r="B685" i="15"/>
  <c r="C684" i="15"/>
  <c r="B684" i="15"/>
  <c r="B683" i="15"/>
  <c r="B682" i="15"/>
  <c r="B681" i="15"/>
  <c r="B680" i="15"/>
  <c r="B679" i="15"/>
  <c r="B678" i="15"/>
  <c r="C677" i="15"/>
  <c r="B677" i="15"/>
  <c r="C676" i="15"/>
  <c r="B676" i="15" s="1"/>
  <c r="C675" i="15"/>
  <c r="B675" i="15"/>
  <c r="C674" i="15"/>
  <c r="B674" i="15" s="1"/>
  <c r="C673" i="15"/>
  <c r="B673" i="15" s="1"/>
  <c r="C672" i="15"/>
  <c r="B672" i="15" s="1"/>
  <c r="C671" i="15"/>
  <c r="B671" i="15"/>
  <c r="C670" i="15"/>
  <c r="B670" i="15" s="1"/>
  <c r="C669" i="15"/>
  <c r="B669" i="15"/>
  <c r="C668" i="15"/>
  <c r="B668" i="15" s="1"/>
  <c r="B667" i="15"/>
  <c r="B666" i="15"/>
  <c r="B665" i="15"/>
  <c r="B664" i="15"/>
  <c r="B663" i="15"/>
  <c r="B662" i="15"/>
  <c r="C661" i="15"/>
  <c r="B661" i="15" s="1"/>
  <c r="C660" i="15"/>
  <c r="B660" i="15"/>
  <c r="C659" i="15"/>
  <c r="B659" i="15" s="1"/>
  <c r="C658" i="15"/>
  <c r="B658" i="15" s="1"/>
  <c r="C657" i="15"/>
  <c r="B657" i="15" s="1"/>
  <c r="B651" i="15"/>
  <c r="B650" i="15"/>
  <c r="C649" i="15"/>
  <c r="B649" i="15"/>
  <c r="C648" i="15"/>
  <c r="B648" i="15" s="1"/>
  <c r="B647" i="15"/>
  <c r="B646" i="15"/>
  <c r="C645" i="15"/>
  <c r="B645" i="15" s="1"/>
  <c r="C644" i="15"/>
  <c r="B644" i="15" s="1"/>
  <c r="B643" i="15"/>
  <c r="C639" i="15"/>
  <c r="C640" i="15" s="1"/>
  <c r="C638" i="15"/>
  <c r="B638" i="15"/>
  <c r="B637" i="15"/>
  <c r="B635" i="15"/>
  <c r="B634" i="15"/>
  <c r="C633" i="15"/>
  <c r="B633" i="15"/>
  <c r="B632" i="15"/>
  <c r="B631" i="15"/>
  <c r="B630" i="15"/>
  <c r="B629" i="15"/>
  <c r="B628" i="15"/>
  <c r="B627" i="15"/>
  <c r="B626" i="15"/>
  <c r="B625" i="15"/>
  <c r="B624" i="15"/>
  <c r="B623" i="15"/>
  <c r="B622" i="15"/>
  <c r="B621" i="15"/>
  <c r="B620" i="15"/>
  <c r="C619" i="15"/>
  <c r="B619" i="15"/>
  <c r="C618" i="15"/>
  <c r="B618" i="15" s="1"/>
  <c r="C617" i="15"/>
  <c r="B617" i="15"/>
  <c r="C616" i="15"/>
  <c r="B616" i="15"/>
  <c r="C615" i="15"/>
  <c r="B615" i="15"/>
  <c r="C614" i="15"/>
  <c r="B614" i="15"/>
  <c r="C613" i="15"/>
  <c r="B613" i="15"/>
  <c r="C612" i="15"/>
  <c r="B612" i="15" s="1"/>
  <c r="C611" i="15"/>
  <c r="B611" i="15"/>
  <c r="C610" i="15"/>
  <c r="B610" i="15"/>
  <c r="B609" i="15"/>
  <c r="B608" i="15"/>
  <c r="B607" i="15"/>
  <c r="B606" i="15"/>
  <c r="B605" i="15"/>
  <c r="B604" i="15"/>
  <c r="B603" i="15"/>
  <c r="B602" i="15"/>
  <c r="B601" i="15"/>
  <c r="B600" i="15"/>
  <c r="B599" i="15"/>
  <c r="B598" i="15"/>
  <c r="B597" i="15"/>
  <c r="C596" i="15"/>
  <c r="B596" i="15"/>
  <c r="C595" i="15"/>
  <c r="B595" i="15" s="1"/>
  <c r="C594" i="15"/>
  <c r="B594" i="15"/>
  <c r="C593" i="15"/>
  <c r="B593" i="15" s="1"/>
  <c r="C592" i="15"/>
  <c r="B592" i="15" s="1"/>
  <c r="B586" i="15"/>
  <c r="B585" i="15"/>
  <c r="B584" i="15"/>
  <c r="B583" i="15"/>
  <c r="B582" i="15"/>
  <c r="C581" i="15"/>
  <c r="B581" i="15"/>
  <c r="C580" i="15"/>
  <c r="B580" i="15" s="1"/>
  <c r="B579" i="15"/>
  <c r="B578" i="15"/>
  <c r="B577" i="15"/>
  <c r="B576" i="15"/>
  <c r="B575" i="15"/>
  <c r="C574" i="15"/>
  <c r="B574" i="15"/>
  <c r="C573" i="15"/>
  <c r="B573" i="15" s="1"/>
  <c r="B572" i="15"/>
  <c r="C568" i="15"/>
  <c r="B568" i="15" s="1"/>
  <c r="C567" i="15"/>
  <c r="B567" i="15" s="1"/>
  <c r="B566" i="15"/>
  <c r="B564" i="15"/>
  <c r="B563" i="15"/>
  <c r="C562" i="15"/>
  <c r="B562" i="15"/>
  <c r="B561" i="15"/>
  <c r="B560" i="15"/>
  <c r="B559" i="15"/>
  <c r="B558" i="15"/>
  <c r="B557" i="15"/>
  <c r="B556" i="15"/>
  <c r="B555" i="15"/>
  <c r="B554" i="15"/>
  <c r="B553" i="15"/>
  <c r="B552" i="15"/>
  <c r="B551" i="15"/>
  <c r="B550" i="15"/>
  <c r="B549" i="15"/>
  <c r="C548" i="15"/>
  <c r="B548" i="15" s="1"/>
  <c r="C547" i="15"/>
  <c r="B547" i="15"/>
  <c r="C546" i="15"/>
  <c r="B546" i="15" s="1"/>
  <c r="C545" i="15"/>
  <c r="B545" i="15" s="1"/>
  <c r="C544" i="15"/>
  <c r="B544" i="15" s="1"/>
  <c r="C543" i="15"/>
  <c r="B543" i="15"/>
  <c r="C542" i="15"/>
  <c r="B542" i="15" s="1"/>
  <c r="C541" i="15"/>
  <c r="B541" i="15"/>
  <c r="C540" i="15"/>
  <c r="B540" i="15" s="1"/>
  <c r="C539" i="15"/>
  <c r="B539" i="15" s="1"/>
  <c r="B538" i="15"/>
  <c r="B537" i="15"/>
  <c r="B536" i="15"/>
  <c r="B535" i="15"/>
  <c r="B534" i="15"/>
  <c r="B533" i="15"/>
  <c r="B532" i="15"/>
  <c r="B531" i="15"/>
  <c r="B530" i="15"/>
  <c r="B529" i="15"/>
  <c r="B528" i="15"/>
  <c r="B527" i="15"/>
  <c r="B526" i="15"/>
  <c r="C525" i="15"/>
  <c r="B525" i="15"/>
  <c r="C524" i="15"/>
  <c r="B524" i="15"/>
  <c r="C523" i="15"/>
  <c r="B523" i="15"/>
  <c r="C522" i="15"/>
  <c r="B522" i="15" s="1"/>
  <c r="C521" i="15"/>
  <c r="B521" i="15"/>
  <c r="B515" i="15"/>
  <c r="B514" i="15"/>
  <c r="B513" i="15"/>
  <c r="B512" i="15"/>
  <c r="B511" i="15"/>
  <c r="C510" i="15"/>
  <c r="B510" i="15" s="1"/>
  <c r="C509" i="15"/>
  <c r="B509" i="15"/>
  <c r="B508" i="15"/>
  <c r="B507" i="15"/>
  <c r="B506" i="15"/>
  <c r="B505" i="15"/>
  <c r="B504" i="15"/>
  <c r="C503" i="15"/>
  <c r="B503" i="15"/>
  <c r="C502" i="15"/>
  <c r="B502" i="15"/>
  <c r="B501" i="15"/>
  <c r="C496" i="15"/>
  <c r="C497" i="15" s="1"/>
  <c r="B495" i="15"/>
  <c r="B493" i="15"/>
  <c r="B492" i="15"/>
  <c r="C491" i="15"/>
  <c r="B491" i="15"/>
  <c r="B490" i="15"/>
  <c r="B489" i="15"/>
  <c r="B488" i="15"/>
  <c r="B487" i="15"/>
  <c r="B486" i="15"/>
  <c r="B485" i="15"/>
  <c r="B484" i="15"/>
  <c r="B483" i="15"/>
  <c r="B482" i="15"/>
  <c r="B481" i="15"/>
  <c r="B480" i="15"/>
  <c r="B479" i="15"/>
  <c r="B478" i="15"/>
  <c r="C477" i="15"/>
  <c r="B477" i="15"/>
  <c r="C476" i="15"/>
  <c r="B476" i="15" s="1"/>
  <c r="C475" i="15"/>
  <c r="B475" i="15" s="1"/>
  <c r="C474" i="15"/>
  <c r="B474" i="15" s="1"/>
  <c r="C473" i="15"/>
  <c r="B473" i="15"/>
  <c r="C472" i="15"/>
  <c r="B472" i="15" s="1"/>
  <c r="C471" i="15"/>
  <c r="B471" i="15"/>
  <c r="C470" i="15"/>
  <c r="B470" i="15" s="1"/>
  <c r="C469" i="15"/>
  <c r="B469" i="15" s="1"/>
  <c r="C468" i="15"/>
  <c r="B468" i="15" s="1"/>
  <c r="B467" i="15"/>
  <c r="B466" i="15"/>
  <c r="B465" i="15"/>
  <c r="B464" i="15"/>
  <c r="B463" i="15"/>
  <c r="B462" i="15"/>
  <c r="B461" i="15"/>
  <c r="B460" i="15"/>
  <c r="B459" i="15"/>
  <c r="B458" i="15"/>
  <c r="B457" i="15"/>
  <c r="B456" i="15"/>
  <c r="B455" i="15"/>
  <c r="C454" i="15"/>
  <c r="B454" i="15"/>
  <c r="C453" i="15"/>
  <c r="B453" i="15"/>
  <c r="C452" i="15"/>
  <c r="B452" i="15" s="1"/>
  <c r="C451" i="15"/>
  <c r="B451" i="15"/>
  <c r="C450" i="15"/>
  <c r="B450" i="15"/>
  <c r="B444" i="15"/>
  <c r="B443" i="15"/>
  <c r="B442" i="15"/>
  <c r="B441" i="15"/>
  <c r="B440" i="15"/>
  <c r="C439" i="15"/>
  <c r="B439" i="15"/>
  <c r="C438" i="15"/>
  <c r="B438" i="15" s="1"/>
  <c r="B437" i="15"/>
  <c r="B436" i="15"/>
  <c r="B435" i="15"/>
  <c r="B434" i="15"/>
  <c r="B433" i="15"/>
  <c r="C432" i="15"/>
  <c r="B432" i="15"/>
  <c r="C431" i="15"/>
  <c r="B431" i="15"/>
  <c r="B430" i="15"/>
  <c r="C426" i="15"/>
  <c r="B426" i="15" s="1"/>
  <c r="C425" i="15"/>
  <c r="B425" i="15"/>
  <c r="B424" i="15"/>
  <c r="B422" i="15"/>
  <c r="B421" i="15"/>
  <c r="C420" i="15"/>
  <c r="B420" i="15"/>
  <c r="B419" i="15"/>
  <c r="B418" i="15"/>
  <c r="B417" i="15"/>
  <c r="B416" i="15"/>
  <c r="B415" i="15"/>
  <c r="B414" i="15"/>
  <c r="B413" i="15"/>
  <c r="B412" i="15"/>
  <c r="B411" i="15"/>
  <c r="B410" i="15"/>
  <c r="B409" i="15"/>
  <c r="B408" i="15"/>
  <c r="B407" i="15"/>
  <c r="C406" i="15"/>
  <c r="B406" i="15"/>
  <c r="C405" i="15"/>
  <c r="B405" i="15" s="1"/>
  <c r="C404" i="15"/>
  <c r="B404" i="15"/>
  <c r="C403" i="15"/>
  <c r="B403" i="15"/>
  <c r="C402" i="15"/>
  <c r="B402" i="15"/>
  <c r="C401" i="15"/>
  <c r="B401" i="15"/>
  <c r="C400" i="15"/>
  <c r="B400" i="15"/>
  <c r="C399" i="15"/>
  <c r="B399" i="15" s="1"/>
  <c r="C398" i="15"/>
  <c r="B398" i="15"/>
  <c r="C397" i="15"/>
  <c r="B397" i="15"/>
  <c r="B396" i="15"/>
  <c r="B395" i="15"/>
  <c r="B394" i="15"/>
  <c r="B393" i="15"/>
  <c r="B392" i="15"/>
  <c r="B391" i="15"/>
  <c r="B390" i="15"/>
  <c r="B389" i="15"/>
  <c r="B388" i="15"/>
  <c r="B387" i="15"/>
  <c r="B386" i="15"/>
  <c r="B385" i="15"/>
  <c r="B384" i="15"/>
  <c r="C383" i="15"/>
  <c r="B383" i="15"/>
  <c r="C382" i="15"/>
  <c r="B382" i="15" s="1"/>
  <c r="C381" i="15"/>
  <c r="B381" i="15"/>
  <c r="C380" i="15"/>
  <c r="B380" i="15"/>
  <c r="C379" i="15"/>
  <c r="B379" i="15" s="1"/>
  <c r="B373" i="15"/>
  <c r="B372" i="15"/>
  <c r="B371" i="15"/>
  <c r="B370" i="15"/>
  <c r="B369" i="15"/>
  <c r="C368" i="15"/>
  <c r="B368" i="15"/>
  <c r="C367" i="15"/>
  <c r="B367" i="15"/>
  <c r="B366" i="15"/>
  <c r="B365" i="15"/>
  <c r="B364" i="15"/>
  <c r="B363" i="15"/>
  <c r="B362" i="15"/>
  <c r="C361" i="15"/>
  <c r="B361" i="15" s="1"/>
  <c r="C360" i="15"/>
  <c r="B360" i="15"/>
  <c r="B359" i="15"/>
  <c r="C355" i="15"/>
  <c r="C356" i="15" s="1"/>
  <c r="B355" i="15"/>
  <c r="C354" i="15"/>
  <c r="B354" i="15"/>
  <c r="B353" i="15"/>
  <c r="C351" i="15"/>
  <c r="B351" i="15" s="1"/>
  <c r="B350" i="15"/>
  <c r="C349" i="15"/>
  <c r="B349" i="15" s="1"/>
  <c r="C348" i="15"/>
  <c r="B348" i="15"/>
  <c r="C347" i="15"/>
  <c r="B347" i="15"/>
  <c r="C346" i="15"/>
  <c r="B346" i="15"/>
  <c r="C345" i="15"/>
  <c r="B345" i="15"/>
  <c r="C344" i="15"/>
  <c r="B344" i="15"/>
  <c r="C343" i="15"/>
  <c r="B343" i="15" s="1"/>
  <c r="C342" i="15"/>
  <c r="B342" i="15"/>
  <c r="C341" i="15"/>
  <c r="B341" i="15"/>
  <c r="C340" i="15"/>
  <c r="B340" i="15"/>
  <c r="B339" i="15"/>
  <c r="C338" i="15"/>
  <c r="B338" i="15" s="1"/>
  <c r="C337" i="15"/>
  <c r="B337" i="15"/>
  <c r="C336" i="15"/>
  <c r="B336" i="15"/>
  <c r="C335" i="15"/>
  <c r="B335" i="15" s="1"/>
  <c r="C334" i="15"/>
  <c r="B334" i="15" s="1"/>
  <c r="B328" i="15"/>
  <c r="C327" i="15"/>
  <c r="B327" i="15"/>
  <c r="B325" i="15"/>
  <c r="C324" i="15"/>
  <c r="B324" i="15"/>
  <c r="C323" i="15"/>
  <c r="B323" i="15"/>
  <c r="B322" i="15"/>
  <c r="C317" i="15"/>
  <c r="C318" i="15" s="1"/>
  <c r="B316" i="15"/>
  <c r="C314" i="15"/>
  <c r="B314" i="15" s="1"/>
  <c r="B313" i="15"/>
  <c r="C312" i="15"/>
  <c r="B312" i="15"/>
  <c r="C311" i="15"/>
  <c r="B311" i="15"/>
  <c r="C310" i="15"/>
  <c r="B310" i="15"/>
  <c r="C309" i="15"/>
  <c r="B309" i="15" s="1"/>
  <c r="C308" i="15"/>
  <c r="B308" i="15"/>
  <c r="C307" i="15"/>
  <c r="B307" i="15"/>
  <c r="C306" i="15"/>
  <c r="B306" i="15"/>
  <c r="C305" i="15"/>
  <c r="B305" i="15"/>
  <c r="C304" i="15"/>
  <c r="B304" i="15"/>
  <c r="C303" i="15"/>
  <c r="B303" i="15" s="1"/>
  <c r="B302" i="15"/>
  <c r="C301" i="15"/>
  <c r="B301" i="15" s="1"/>
  <c r="C300" i="15"/>
  <c r="B300" i="15" s="1"/>
  <c r="C299" i="15"/>
  <c r="B299" i="15"/>
  <c r="C298" i="15"/>
  <c r="B298" i="15" s="1"/>
  <c r="C297" i="15"/>
  <c r="B297" i="15"/>
  <c r="B291" i="15"/>
  <c r="C290" i="15"/>
  <c r="B290" i="15" s="1"/>
  <c r="B288" i="15"/>
  <c r="C287" i="15"/>
  <c r="B287" i="15" s="1"/>
  <c r="C286" i="15"/>
  <c r="B286" i="15"/>
  <c r="B285" i="15"/>
  <c r="C281" i="15"/>
  <c r="C282" i="15" s="1"/>
  <c r="B281" i="15"/>
  <c r="C280" i="15"/>
  <c r="C289" i="15" s="1"/>
  <c r="B289" i="15" s="1"/>
  <c r="B280" i="15"/>
  <c r="B279" i="15"/>
  <c r="C277" i="15"/>
  <c r="B277" i="15" s="1"/>
  <c r="B276" i="15"/>
  <c r="C275" i="15"/>
  <c r="B275" i="15" s="1"/>
  <c r="B274" i="15"/>
  <c r="C273" i="15"/>
  <c r="B273" i="15" s="1"/>
  <c r="C272" i="15"/>
  <c r="B272" i="15" s="1"/>
  <c r="B271" i="15"/>
  <c r="B270" i="15"/>
  <c r="B269" i="15"/>
  <c r="B268" i="15"/>
  <c r="B267" i="15"/>
  <c r="B266" i="15"/>
  <c r="B265" i="15"/>
  <c r="B264" i="15"/>
  <c r="B263" i="15"/>
  <c r="B262" i="15"/>
  <c r="C261" i="15"/>
  <c r="B261" i="15" s="1"/>
  <c r="C260" i="15"/>
  <c r="B260" i="15"/>
  <c r="C259" i="15"/>
  <c r="B259" i="15" s="1"/>
  <c r="C258" i="15"/>
  <c r="B258" i="15"/>
  <c r="C257" i="15"/>
  <c r="B257" i="15" s="1"/>
  <c r="C256" i="15"/>
  <c r="B256" i="15" s="1"/>
  <c r="C255" i="15"/>
  <c r="B255" i="15" s="1"/>
  <c r="C254" i="15"/>
  <c r="B254" i="15"/>
  <c r="C253" i="15"/>
  <c r="B253" i="15" s="1"/>
  <c r="C252" i="15"/>
  <c r="B252" i="15"/>
  <c r="B251" i="15"/>
  <c r="C250" i="15"/>
  <c r="B250" i="15"/>
  <c r="C249" i="15"/>
  <c r="B249" i="15"/>
  <c r="B248" i="15"/>
  <c r="B247" i="15"/>
  <c r="B246" i="15"/>
  <c r="B245" i="15"/>
  <c r="B244" i="15"/>
  <c r="B243" i="15"/>
  <c r="B242" i="15"/>
  <c r="B241" i="15"/>
  <c r="B240" i="15"/>
  <c r="B239" i="15"/>
  <c r="C238" i="15"/>
  <c r="B238" i="15"/>
  <c r="C237" i="15"/>
  <c r="B237" i="15"/>
  <c r="C236" i="15"/>
  <c r="B236" i="15"/>
  <c r="C235" i="15"/>
  <c r="B235" i="15"/>
  <c r="C234" i="15"/>
  <c r="B234" i="15" s="1"/>
  <c r="B228" i="15"/>
  <c r="C227" i="15"/>
  <c r="B227" i="15" s="1"/>
  <c r="C226" i="15"/>
  <c r="B226" i="15" s="1"/>
  <c r="B225" i="15"/>
  <c r="B224" i="15"/>
  <c r="C223" i="15"/>
  <c r="B223" i="15" s="1"/>
  <c r="C222" i="15"/>
  <c r="B222" i="15"/>
  <c r="B221" i="15"/>
  <c r="C220" i="15"/>
  <c r="B220" i="15"/>
  <c r="C219" i="15"/>
  <c r="B219" i="15"/>
  <c r="B218" i="15"/>
  <c r="B217" i="15"/>
  <c r="C216" i="15"/>
  <c r="B216" i="15"/>
  <c r="C215" i="15"/>
  <c r="B215" i="15"/>
  <c r="B214" i="15"/>
  <c r="C209" i="15"/>
  <c r="C210" i="15" s="1"/>
  <c r="C211" i="15" s="1"/>
  <c r="B209" i="15"/>
  <c r="B208" i="15"/>
  <c r="B207" i="15"/>
  <c r="B206" i="15"/>
  <c r="C205" i="15"/>
  <c r="B205" i="15" s="1"/>
  <c r="B204" i="15"/>
  <c r="B203" i="15"/>
  <c r="B202" i="15"/>
  <c r="B201" i="15"/>
  <c r="B200" i="15"/>
  <c r="B199" i="15"/>
  <c r="C198" i="15"/>
  <c r="B198" i="15" s="1"/>
  <c r="C197" i="15"/>
  <c r="B197" i="15" s="1"/>
  <c r="C196" i="15"/>
  <c r="B196" i="15"/>
  <c r="C195" i="15"/>
  <c r="B195" i="15" s="1"/>
  <c r="C194" i="15"/>
  <c r="B194" i="15" s="1"/>
  <c r="C193" i="15"/>
  <c r="B193" i="15" s="1"/>
  <c r="C192" i="15"/>
  <c r="B192" i="15" s="1"/>
  <c r="C191" i="15"/>
  <c r="B191" i="15" s="1"/>
  <c r="C190" i="15"/>
  <c r="B190" i="15" s="1"/>
  <c r="C189" i="15"/>
  <c r="B189" i="15" s="1"/>
  <c r="B188" i="15"/>
  <c r="B187" i="15"/>
  <c r="B186" i="15"/>
  <c r="B185" i="15"/>
  <c r="B184" i="15"/>
  <c r="B183" i="15"/>
  <c r="C182" i="15"/>
  <c r="B182" i="15" s="1"/>
  <c r="C181" i="15"/>
  <c r="B181" i="15" s="1"/>
  <c r="C180" i="15"/>
  <c r="B180" i="15" s="1"/>
  <c r="C179" i="15"/>
  <c r="B179" i="15" s="1"/>
  <c r="C178" i="15"/>
  <c r="B178" i="15" s="1"/>
  <c r="B172" i="15"/>
  <c r="B171" i="15"/>
  <c r="C170" i="15"/>
  <c r="B170" i="15" s="1"/>
  <c r="B168" i="15"/>
  <c r="B167" i="15"/>
  <c r="C166" i="15"/>
  <c r="B166" i="15" s="1"/>
  <c r="C165" i="15"/>
  <c r="B165" i="15" s="1"/>
  <c r="B164" i="15"/>
  <c r="C159" i="15"/>
  <c r="C160" i="15" s="1"/>
  <c r="B158" i="15"/>
  <c r="B157" i="15"/>
  <c r="B156" i="15"/>
  <c r="C155" i="15"/>
  <c r="B155" i="15" s="1"/>
  <c r="B154" i="15"/>
  <c r="C153" i="15"/>
  <c r="B153" i="15" s="1"/>
  <c r="C152" i="15"/>
  <c r="B152" i="15" s="1"/>
  <c r="C151" i="15"/>
  <c r="B151" i="15"/>
  <c r="C150" i="15"/>
  <c r="B150" i="15" s="1"/>
  <c r="C149" i="15"/>
  <c r="B149" i="15"/>
  <c r="C148" i="15"/>
  <c r="B148" i="15" s="1"/>
  <c r="C147" i="15"/>
  <c r="B147" i="15" s="1"/>
  <c r="C146" i="15"/>
  <c r="B146" i="15" s="1"/>
  <c r="C145" i="15"/>
  <c r="B145" i="15"/>
  <c r="C144" i="15"/>
  <c r="B144" i="15" s="1"/>
  <c r="B143" i="15"/>
  <c r="C142" i="15"/>
  <c r="B142" i="15" s="1"/>
  <c r="C141" i="15"/>
  <c r="B141" i="15"/>
  <c r="C140" i="15"/>
  <c r="B140" i="15"/>
  <c r="C139" i="15"/>
  <c r="B139" i="15"/>
  <c r="C138" i="15"/>
  <c r="B138" i="15"/>
  <c r="B132" i="15"/>
  <c r="C131" i="15"/>
  <c r="B131" i="15"/>
  <c r="B129" i="15"/>
  <c r="C128" i="15"/>
  <c r="B128" i="15" s="1"/>
  <c r="C127" i="15"/>
  <c r="B127" i="15" s="1"/>
  <c r="B126" i="15"/>
  <c r="C121" i="15"/>
  <c r="B121" i="15" s="1"/>
  <c r="B120" i="15"/>
  <c r="B119" i="15"/>
  <c r="B118" i="15"/>
  <c r="C117" i="15"/>
  <c r="B117" i="15"/>
  <c r="B116" i="15"/>
  <c r="C115" i="15"/>
  <c r="B115" i="15" s="1"/>
  <c r="C114" i="15"/>
  <c r="B114" i="15"/>
  <c r="C113" i="15"/>
  <c r="B113" i="15" s="1"/>
  <c r="C112" i="15"/>
  <c r="B112" i="15"/>
  <c r="C111" i="15"/>
  <c r="B111" i="15" s="1"/>
  <c r="C110" i="15"/>
  <c r="B110" i="15" s="1"/>
  <c r="C109" i="15"/>
  <c r="B109" i="15" s="1"/>
  <c r="C108" i="15"/>
  <c r="B108" i="15"/>
  <c r="C107" i="15"/>
  <c r="B107" i="15" s="1"/>
  <c r="C106" i="15"/>
  <c r="B106" i="15"/>
  <c r="B105" i="15"/>
  <c r="C104" i="15"/>
  <c r="B104" i="15"/>
  <c r="C103" i="15"/>
  <c r="B103" i="15"/>
  <c r="C102" i="15"/>
  <c r="B102" i="15"/>
  <c r="C101" i="15"/>
  <c r="B101" i="15"/>
  <c r="C100" i="15"/>
  <c r="B100" i="15"/>
  <c r="B94" i="15"/>
  <c r="C93" i="15"/>
  <c r="B93" i="15"/>
  <c r="B91" i="15"/>
  <c r="C90" i="15"/>
  <c r="B90" i="15"/>
  <c r="C89" i="15"/>
  <c r="B89" i="15"/>
  <c r="B88" i="15"/>
  <c r="C84" i="15"/>
  <c r="C85" i="15" s="1"/>
  <c r="C83" i="15"/>
  <c r="C92" i="15" s="1"/>
  <c r="B92" i="15" s="1"/>
  <c r="B82" i="15"/>
  <c r="B81" i="15"/>
  <c r="B80" i="15"/>
  <c r="C79" i="15"/>
  <c r="B79" i="15"/>
  <c r="B78" i="15"/>
  <c r="C77" i="15"/>
  <c r="B77" i="15"/>
  <c r="C76" i="15"/>
  <c r="B76" i="15" s="1"/>
  <c r="C75" i="15"/>
  <c r="B75" i="15" s="1"/>
  <c r="C74" i="15"/>
  <c r="B74" i="15"/>
  <c r="C73" i="15"/>
  <c r="B73" i="15" s="1"/>
  <c r="C72" i="15"/>
  <c r="B72" i="15"/>
  <c r="C71" i="15"/>
  <c r="B71" i="15"/>
  <c r="C70" i="15"/>
  <c r="B70" i="15" s="1"/>
  <c r="C69" i="15"/>
  <c r="B69" i="15" s="1"/>
  <c r="C68" i="15"/>
  <c r="B68" i="15"/>
  <c r="B67" i="15"/>
  <c r="C66" i="15"/>
  <c r="B66" i="15"/>
  <c r="C65" i="15"/>
  <c r="B65" i="15" s="1"/>
  <c r="C64" i="15"/>
  <c r="B64" i="15"/>
  <c r="C63" i="15"/>
  <c r="B63" i="15"/>
  <c r="C62" i="15"/>
  <c r="B62" i="15"/>
  <c r="B56" i="15"/>
  <c r="C55" i="15"/>
  <c r="B55" i="15"/>
  <c r="C54" i="15"/>
  <c r="B54" i="15" s="1"/>
  <c r="B53" i="15"/>
  <c r="C52" i="15"/>
  <c r="B52" i="15" s="1"/>
  <c r="C51" i="15"/>
  <c r="B51" i="15"/>
  <c r="B50" i="15"/>
  <c r="C47" i="15"/>
  <c r="B47" i="15" s="1"/>
  <c r="C46" i="15"/>
  <c r="B46" i="15"/>
  <c r="C45" i="15"/>
  <c r="B45" i="15"/>
  <c r="B44" i="15"/>
  <c r="B43" i="15"/>
  <c r="B42" i="15"/>
  <c r="C41" i="15"/>
  <c r="B41" i="15"/>
  <c r="B40" i="15"/>
  <c r="C39" i="15"/>
  <c r="B39" i="15" s="1"/>
  <c r="C38" i="15"/>
  <c r="B38" i="15"/>
  <c r="C37" i="15"/>
  <c r="B37" i="15" s="1"/>
  <c r="C36" i="15"/>
  <c r="B36" i="15" s="1"/>
  <c r="C35" i="15"/>
  <c r="B35" i="15" s="1"/>
  <c r="C34" i="15"/>
  <c r="B34" i="15"/>
  <c r="C33" i="15"/>
  <c r="B33" i="15" s="1"/>
  <c r="C32" i="15"/>
  <c r="B32" i="15"/>
  <c r="C31" i="15"/>
  <c r="B31" i="15"/>
  <c r="C30" i="15"/>
  <c r="B30" i="15" s="1"/>
  <c r="B29" i="15"/>
  <c r="C28" i="15"/>
  <c r="B28" i="15"/>
  <c r="C27" i="15"/>
  <c r="B27" i="15"/>
  <c r="C26" i="15"/>
  <c r="B26" i="15"/>
  <c r="C25" i="15"/>
  <c r="B25" i="15" s="1"/>
  <c r="C24" i="15"/>
  <c r="B24" i="15"/>
  <c r="B18" i="15"/>
  <c r="C17" i="15"/>
  <c r="B17" i="15" s="1"/>
  <c r="B15" i="15"/>
  <c r="C14" i="15"/>
  <c r="B14" i="15"/>
  <c r="C13" i="15"/>
  <c r="B13" i="15"/>
  <c r="B12" i="15"/>
  <c r="C7" i="15"/>
  <c r="B7" i="15" s="1"/>
  <c r="B6" i="15"/>
  <c r="H4" i="15"/>
  <c r="I4" i="15" s="1"/>
  <c r="J4" i="15" s="1"/>
  <c r="K4" i="15" s="1"/>
  <c r="L4" i="15" s="1"/>
  <c r="M4" i="15" s="1"/>
  <c r="N4" i="15" s="1"/>
  <c r="O4" i="15" s="1"/>
  <c r="P4" i="15" s="1"/>
  <c r="Q4" i="15" s="1"/>
  <c r="R4" i="15" s="1"/>
  <c r="S4" i="15" s="1"/>
  <c r="T4" i="15" s="1"/>
  <c r="U4" i="15" s="1"/>
  <c r="V4" i="15" s="1"/>
  <c r="W4" i="15" s="1"/>
  <c r="X4" i="15" s="1"/>
  <c r="Y4" i="15" s="1"/>
  <c r="Z4" i="15" s="1"/>
  <c r="AA4" i="15" s="1"/>
  <c r="AB4" i="15" s="1"/>
  <c r="AC4" i="15" s="1"/>
  <c r="AD4" i="15" s="1"/>
  <c r="AE4" i="15" s="1"/>
  <c r="AF4" i="15" s="1"/>
  <c r="AG4" i="15" s="1"/>
  <c r="AH4" i="15" s="1"/>
  <c r="B55" i="4" l="1"/>
  <c r="C58" i="4"/>
  <c r="B58" i="4" s="1"/>
  <c r="B52" i="4"/>
  <c r="C357" i="15"/>
  <c r="B356" i="15"/>
  <c r="C86" i="15"/>
  <c r="B85" i="15"/>
  <c r="C283" i="15"/>
  <c r="B282" i="15"/>
  <c r="B318" i="15"/>
  <c r="C319" i="15"/>
  <c r="C498" i="15"/>
  <c r="B497" i="15"/>
  <c r="B640" i="15"/>
  <c r="C641" i="15"/>
  <c r="C883" i="15"/>
  <c r="B882" i="15"/>
  <c r="C1242" i="15"/>
  <c r="B1241" i="15"/>
  <c r="B918" i="15"/>
  <c r="C919" i="15"/>
  <c r="C122" i="15"/>
  <c r="B122" i="15" s="1"/>
  <c r="C326" i="15"/>
  <c r="B326" i="15" s="1"/>
  <c r="C48" i="15"/>
  <c r="C1090" i="15"/>
  <c r="B1090" i="15" s="1"/>
  <c r="C1137" i="15"/>
  <c r="B1137" i="15" s="1"/>
  <c r="C1357" i="15"/>
  <c r="B1357" i="15" s="1"/>
  <c r="C8" i="15"/>
  <c r="B83" i="15"/>
  <c r="B809" i="15"/>
  <c r="B1101" i="15"/>
  <c r="C1138" i="15"/>
  <c r="B1138" i="15" s="1"/>
  <c r="C1358" i="15"/>
  <c r="B1358" i="15" s="1"/>
  <c r="C1091" i="15"/>
  <c r="B1091" i="15" s="1"/>
  <c r="C1359" i="15"/>
  <c r="B1359" i="15" s="1"/>
  <c r="C16" i="15"/>
  <c r="B16" i="15" s="1"/>
  <c r="B84" i="15"/>
  <c r="B496" i="15"/>
  <c r="B739" i="15"/>
  <c r="C1139" i="15"/>
  <c r="B1139" i="15" s="1"/>
  <c r="C1285" i="15"/>
  <c r="B1285" i="15" s="1"/>
  <c r="C1310" i="15"/>
  <c r="B1310" i="15" s="1"/>
  <c r="C1360" i="15"/>
  <c r="B1360" i="15" s="1"/>
  <c r="C1140" i="15"/>
  <c r="B1140" i="15" s="1"/>
  <c r="C1273" i="15"/>
  <c r="B1273" i="15" s="1"/>
  <c r="C1361" i="15"/>
  <c r="B1361" i="15" s="1"/>
  <c r="C1093" i="15"/>
  <c r="B1093" i="15" s="1"/>
  <c r="C1141" i="15"/>
  <c r="B1141" i="15" s="1"/>
  <c r="C1312" i="15"/>
  <c r="B1312" i="15" s="1"/>
  <c r="C1362" i="15"/>
  <c r="B1362" i="15" s="1"/>
  <c r="C130" i="15"/>
  <c r="B130" i="15" s="1"/>
  <c r="B317" i="15"/>
  <c r="B639" i="15"/>
  <c r="B917" i="15"/>
  <c r="C1094" i="15"/>
  <c r="B1094" i="15" s="1"/>
  <c r="C1142" i="15"/>
  <c r="B1142" i="15" s="1"/>
  <c r="B1276" i="15"/>
  <c r="C1313" i="15"/>
  <c r="B1313" i="15" s="1"/>
  <c r="C1363" i="15"/>
  <c r="B1363" i="15" s="1"/>
  <c r="C1314" i="15"/>
  <c r="B1314" i="15" s="1"/>
  <c r="C1364" i="15"/>
  <c r="B1364" i="15" s="1"/>
  <c r="C1095" i="15"/>
  <c r="B1095" i="15" s="1"/>
  <c r="C1188" i="15"/>
  <c r="B1188" i="15" s="1"/>
  <c r="C1229" i="15"/>
  <c r="B1229" i="15" s="1"/>
  <c r="G109" i="10"/>
  <c r="B1016" i="10"/>
  <c r="B101" i="10"/>
  <c r="C233" i="4"/>
  <c r="C236" i="4" s="1"/>
  <c r="B236" i="4" s="1"/>
  <c r="B54" i="4"/>
  <c r="C57" i="4"/>
  <c r="B57" i="4" s="1"/>
  <c r="B78" i="4"/>
  <c r="B36" i="4"/>
  <c r="B144" i="4"/>
  <c r="C246" i="4"/>
  <c r="C249" i="4" s="1"/>
  <c r="B249" i="4" s="1"/>
  <c r="C145" i="4"/>
  <c r="B145" i="4" s="1"/>
  <c r="B35" i="4"/>
  <c r="B129" i="4"/>
  <c r="B153" i="4"/>
  <c r="B86" i="4"/>
  <c r="C16" i="4"/>
  <c r="B16" i="4" s="1"/>
  <c r="J4" i="14"/>
  <c r="B224" i="10"/>
  <c r="B273" i="10"/>
  <c r="B49" i="10"/>
  <c r="B727" i="10"/>
  <c r="B72" i="10"/>
  <c r="J4" i="10"/>
  <c r="B367" i="10"/>
  <c r="B573" i="10"/>
  <c r="B517" i="10"/>
  <c r="B7" i="10"/>
  <c r="B405" i="10"/>
  <c r="B59" i="10"/>
  <c r="B60" i="10"/>
  <c r="C92" i="10"/>
  <c r="H268" i="10"/>
  <c r="B461" i="10"/>
  <c r="B329" i="10"/>
  <c r="B783" i="10"/>
  <c r="B1190" i="10"/>
  <c r="B134" i="10"/>
  <c r="C135" i="10"/>
  <c r="B135" i="10" s="1"/>
  <c r="C1272" i="10"/>
  <c r="B1272" i="10" s="1"/>
  <c r="B18" i="10"/>
  <c r="C1263" i="10"/>
  <c r="B1263" i="10" s="1"/>
  <c r="C1273" i="10"/>
  <c r="B1273" i="10" s="1"/>
  <c r="C51" i="10"/>
  <c r="C1274" i="10"/>
  <c r="B1274" i="10" s="1"/>
  <c r="C1265" i="10"/>
  <c r="B1265" i="10" s="1"/>
  <c r="C1275" i="10"/>
  <c r="B1275" i="10" s="1"/>
  <c r="C1266" i="10"/>
  <c r="B1266" i="10" s="1"/>
  <c r="C1267" i="10"/>
  <c r="B1267" i="10" s="1"/>
  <c r="C1277" i="10"/>
  <c r="B1277" i="10" s="1"/>
  <c r="G268" i="10"/>
  <c r="C1268" i="10"/>
  <c r="B1268" i="10" s="1"/>
  <c r="C30" i="10"/>
  <c r="C1278" i="10"/>
  <c r="B1278" i="10" s="1"/>
  <c r="B133" i="10"/>
  <c r="B250" i="10"/>
  <c r="C1269" i="10"/>
  <c r="B1269" i="10" s="1"/>
  <c r="C1279" i="10"/>
  <c r="B1279" i="10" s="1"/>
  <c r="C1280" i="10"/>
  <c r="B1280" i="10" s="1"/>
  <c r="C1271" i="10"/>
  <c r="B1271" i="10" s="1"/>
  <c r="B1134" i="10"/>
  <c r="B1255" i="10"/>
  <c r="C1261" i="10"/>
  <c r="B1261" i="10" s="1"/>
  <c r="B1228" i="10"/>
  <c r="G767" i="14"/>
  <c r="S767" i="14"/>
  <c r="AE767" i="14"/>
  <c r="N768" i="14"/>
  <c r="Z768" i="14"/>
  <c r="X768" i="14"/>
  <c r="R767" i="14"/>
  <c r="Y768" i="14"/>
  <c r="AG767" i="14"/>
  <c r="AH767" i="14"/>
  <c r="Q768" i="14"/>
  <c r="B77" i="4"/>
  <c r="B96" i="4"/>
  <c r="B226" i="4"/>
  <c r="B255" i="4"/>
  <c r="H324" i="10"/>
  <c r="C69" i="4"/>
  <c r="C72" i="4" s="1"/>
  <c r="B72" i="4" s="1"/>
  <c r="C97" i="4"/>
  <c r="B97" i="4" s="1"/>
  <c r="I324" i="10"/>
  <c r="B27" i="4"/>
  <c r="C37" i="4"/>
  <c r="B37" i="4" s="1"/>
  <c r="B44" i="4"/>
  <c r="C108" i="4"/>
  <c r="B108" i="4" s="1"/>
  <c r="C247" i="4"/>
  <c r="C250" i="4" s="1"/>
  <c r="B250" i="4" s="1"/>
  <c r="C79" i="4"/>
  <c r="B79" i="4" s="1"/>
  <c r="C98" i="4"/>
  <c r="B98" i="4" s="1"/>
  <c r="C257" i="4"/>
  <c r="B257" i="4" s="1"/>
  <c r="C45" i="4"/>
  <c r="B45" i="4" s="1"/>
  <c r="B143" i="4"/>
  <c r="B242" i="4"/>
  <c r="C46" i="4"/>
  <c r="B46" i="4" s="1"/>
  <c r="C123" i="4"/>
  <c r="B123" i="4" s="1"/>
  <c r="H109" i="10"/>
  <c r="B183" i="4"/>
  <c r="C67" i="4"/>
  <c r="B67" i="4" s="1"/>
  <c r="B65" i="4"/>
  <c r="C208" i="4"/>
  <c r="B208" i="4" s="1"/>
  <c r="B205" i="4"/>
  <c r="C133" i="4"/>
  <c r="C136" i="4" s="1"/>
  <c r="B136" i="4" s="1"/>
  <c r="C150" i="4"/>
  <c r="B150" i="4" s="1"/>
  <c r="B147" i="4"/>
  <c r="B197" i="4"/>
  <c r="C202" i="4"/>
  <c r="B202" i="4" s="1"/>
  <c r="C90" i="4"/>
  <c r="B90" i="4" s="1"/>
  <c r="B87" i="4"/>
  <c r="C189" i="4"/>
  <c r="B189" i="4" s="1"/>
  <c r="B186" i="4"/>
  <c r="C191" i="4"/>
  <c r="C194" i="4" s="1"/>
  <c r="B194" i="4" s="1"/>
  <c r="C190" i="4"/>
  <c r="C192" i="4" s="1"/>
  <c r="B192" i="4" s="1"/>
  <c r="K4" i="4"/>
  <c r="C160" i="4"/>
  <c r="B160" i="4" s="1"/>
  <c r="B200" i="4"/>
  <c r="C17" i="4"/>
  <c r="C20" i="4" s="1"/>
  <c r="B20" i="4" s="1"/>
  <c r="C88" i="4"/>
  <c r="B88" i="4" s="1"/>
  <c r="C131" i="4"/>
  <c r="B131" i="4" s="1"/>
  <c r="C161" i="4"/>
  <c r="C164" i="4" s="1"/>
  <c r="B164" i="4" s="1"/>
  <c r="C18" i="4"/>
  <c r="C21" i="4" s="1"/>
  <c r="B21" i="4" s="1"/>
  <c r="C28" i="4"/>
  <c r="B28" i="4" s="1"/>
  <c r="C109" i="4"/>
  <c r="C112" i="4" s="1"/>
  <c r="B112" i="4" s="1"/>
  <c r="C124" i="4"/>
  <c r="B124" i="4" s="1"/>
  <c r="C259" i="4"/>
  <c r="B259" i="4" s="1"/>
  <c r="C29" i="4"/>
  <c r="B29" i="4" s="1"/>
  <c r="C110" i="4"/>
  <c r="C113" i="4" s="1"/>
  <c r="B113" i="4" s="1"/>
  <c r="C203" i="4"/>
  <c r="B203" i="4" s="1"/>
  <c r="B120" i="4"/>
  <c r="C204" i="4"/>
  <c r="B204" i="4" s="1"/>
  <c r="C1278" i="15"/>
  <c r="B960" i="10"/>
  <c r="B891" i="10"/>
  <c r="G324" i="10"/>
  <c r="J400" i="10"/>
  <c r="H1185" i="10"/>
  <c r="I109" i="10"/>
  <c r="G220" i="10"/>
  <c r="I268" i="10"/>
  <c r="J324" i="10"/>
  <c r="J109" i="10"/>
  <c r="J268" i="10"/>
  <c r="G67" i="10"/>
  <c r="H67" i="10"/>
  <c r="I67" i="10"/>
  <c r="G219" i="10"/>
  <c r="I1185" i="10"/>
  <c r="J67" i="10"/>
  <c r="H219" i="10"/>
  <c r="I219" i="10"/>
  <c r="J219" i="10"/>
  <c r="G400" i="10"/>
  <c r="B110" i="4"/>
  <c r="B246" i="4"/>
  <c r="B159" i="4"/>
  <c r="G1185" i="10"/>
  <c r="G778" i="10"/>
  <c r="I1011" i="10"/>
  <c r="H400" i="10"/>
  <c r="I400" i="10"/>
  <c r="Q767" i="14"/>
  <c r="AB767" i="14"/>
  <c r="W768" i="14"/>
  <c r="O767" i="14"/>
  <c r="AA767" i="14"/>
  <c r="J768" i="14"/>
  <c r="AH768" i="14"/>
  <c r="AC767" i="14"/>
  <c r="AD767" i="14"/>
  <c r="B159" i="15"/>
  <c r="C161" i="15"/>
  <c r="B160" i="15"/>
  <c r="C169" i="15"/>
  <c r="B169" i="15" s="1"/>
  <c r="G568" i="10"/>
  <c r="H778" i="10"/>
  <c r="J1185" i="10"/>
  <c r="H568" i="10"/>
  <c r="G674" i="10"/>
  <c r="I778" i="10"/>
  <c r="I568" i="10"/>
  <c r="J778" i="10"/>
  <c r="J568" i="10"/>
  <c r="G1223" i="10"/>
  <c r="H1223" i="10"/>
  <c r="I1223" i="10"/>
  <c r="J1223" i="10"/>
  <c r="G512" i="10"/>
  <c r="G624" i="10"/>
  <c r="G673" i="10"/>
  <c r="G722" i="10"/>
  <c r="G779" i="10"/>
  <c r="H512" i="10"/>
  <c r="H624" i="10"/>
  <c r="H673" i="10"/>
  <c r="H722" i="10"/>
  <c r="I512" i="10"/>
  <c r="I624" i="10"/>
  <c r="I673" i="10"/>
  <c r="I722" i="10"/>
  <c r="J512" i="10"/>
  <c r="J624" i="10"/>
  <c r="J673" i="10"/>
  <c r="J722" i="10"/>
  <c r="G1011" i="10"/>
  <c r="H1011" i="10"/>
  <c r="J1011" i="10"/>
  <c r="J456" i="10"/>
  <c r="I456" i="10"/>
  <c r="H456" i="10"/>
  <c r="G456" i="10"/>
  <c r="J955" i="10"/>
  <c r="I955" i="10"/>
  <c r="H955" i="10"/>
  <c r="G955" i="10"/>
  <c r="G956" i="10"/>
  <c r="J886" i="10"/>
  <c r="I886" i="10"/>
  <c r="H886" i="10"/>
  <c r="G886" i="10"/>
  <c r="J362" i="10"/>
  <c r="I362" i="10"/>
  <c r="H362" i="10"/>
  <c r="G362" i="10"/>
  <c r="C1325" i="15"/>
  <c r="B1324" i="15"/>
  <c r="B1323" i="15"/>
  <c r="C1149" i="15"/>
  <c r="C1150" i="15" s="1"/>
  <c r="B1148" i="15"/>
  <c r="C1156" i="15"/>
  <c r="B1156" i="15" s="1"/>
  <c r="C1181" i="15"/>
  <c r="B1181" i="15" s="1"/>
  <c r="C1189" i="15"/>
  <c r="B1189" i="15" s="1"/>
  <c r="C1182" i="15"/>
  <c r="B1182" i="15" s="1"/>
  <c r="C1190" i="15"/>
  <c r="B1190" i="15" s="1"/>
  <c r="B1147" i="15"/>
  <c r="C1183" i="15"/>
  <c r="B1183" i="15" s="1"/>
  <c r="C1184" i="15"/>
  <c r="B1184" i="15" s="1"/>
  <c r="C1185" i="15"/>
  <c r="B1185" i="15" s="1"/>
  <c r="C1186" i="15"/>
  <c r="B1186" i="15" s="1"/>
  <c r="C1234" i="15"/>
  <c r="B1234" i="15" s="1"/>
  <c r="C1202" i="15"/>
  <c r="B1202" i="15" s="1"/>
  <c r="C1235" i="15"/>
  <c r="B1235" i="15" s="1"/>
  <c r="C1227" i="15"/>
  <c r="B1227" i="15" s="1"/>
  <c r="C1236" i="15"/>
  <c r="B1236" i="15" s="1"/>
  <c r="B1193" i="15"/>
  <c r="C1228" i="15"/>
  <c r="B1228" i="15" s="1"/>
  <c r="C1230" i="15"/>
  <c r="B1230" i="15" s="1"/>
  <c r="C1231" i="15"/>
  <c r="B1231" i="15" s="1"/>
  <c r="H1067" i="10"/>
  <c r="I1067" i="10"/>
  <c r="G1067" i="10"/>
  <c r="J1067" i="10"/>
  <c r="G1129" i="10"/>
  <c r="H1129" i="10"/>
  <c r="I1129" i="10"/>
  <c r="J1129" i="10"/>
  <c r="B1072" i="10"/>
  <c r="O218" i="4"/>
  <c r="B191" i="4"/>
  <c r="G457" i="10"/>
  <c r="G1224" i="10"/>
  <c r="G68" i="10"/>
  <c r="G363" i="10"/>
  <c r="G325" i="10"/>
  <c r="G1130" i="10"/>
  <c r="G1186" i="10"/>
  <c r="G269" i="10"/>
  <c r="G625" i="10"/>
  <c r="G110" i="10"/>
  <c r="G513" i="10"/>
  <c r="G723" i="10"/>
  <c r="G401" i="10"/>
  <c r="G1068" i="10"/>
  <c r="G1012" i="10"/>
  <c r="G569" i="10"/>
  <c r="G887" i="10"/>
  <c r="B18" i="4"/>
  <c r="G11" i="4"/>
  <c r="G1225" i="10"/>
  <c r="G1013" i="10"/>
  <c r="G270" i="10"/>
  <c r="G1131" i="10"/>
  <c r="G888" i="10"/>
  <c r="G514" i="10"/>
  <c r="G675" i="10"/>
  <c r="G221" i="10"/>
  <c r="G1069" i="10"/>
  <c r="G326" i="10"/>
  <c r="G458" i="10"/>
  <c r="G1187" i="10"/>
  <c r="G957" i="10"/>
  <c r="G626" i="10"/>
  <c r="G364" i="10"/>
  <c r="G111" i="10"/>
  <c r="G780" i="10"/>
  <c r="G69" i="10"/>
  <c r="G724" i="10"/>
  <c r="G570" i="10"/>
  <c r="H9" i="4"/>
  <c r="H26" i="10" s="1"/>
  <c r="S29" i="4"/>
  <c r="M44" i="4"/>
  <c r="N44" i="4" s="1"/>
  <c r="C111" i="4"/>
  <c r="B111" i="4" s="1"/>
  <c r="C165" i="4"/>
  <c r="B165" i="4" s="1"/>
  <c r="B162" i="4"/>
  <c r="H203" i="4"/>
  <c r="B247" i="4"/>
  <c r="C248" i="4"/>
  <c r="B248" i="4" s="1"/>
  <c r="C234" i="4"/>
  <c r="B230" i="4"/>
  <c r="C235" i="4"/>
  <c r="B235" i="4" s="1"/>
  <c r="B233" i="4"/>
  <c r="B211" i="4"/>
  <c r="C222" i="4"/>
  <c r="B222" i="4" s="1"/>
  <c r="B219" i="4"/>
  <c r="C221" i="4"/>
  <c r="B221" i="4" s="1"/>
  <c r="C220" i="4"/>
  <c r="B216" i="4"/>
  <c r="C218" i="4"/>
  <c r="B218" i="4" s="1"/>
  <c r="C70" i="4"/>
  <c r="B70" i="4" s="1"/>
  <c r="B68" i="4"/>
  <c r="I203" i="4"/>
  <c r="J206" i="4"/>
  <c r="C193" i="4"/>
  <c r="B193" i="4" s="1"/>
  <c r="H189" i="4"/>
  <c r="B190" i="4"/>
  <c r="I189" i="4"/>
  <c r="J192" i="4"/>
  <c r="J194" i="4"/>
  <c r="I193" i="4"/>
  <c r="C149" i="4"/>
  <c r="B149" i="4" s="1"/>
  <c r="C148" i="4"/>
  <c r="B148" i="4" s="1"/>
  <c r="C135" i="4"/>
  <c r="B135" i="4" s="1"/>
  <c r="C134" i="4"/>
  <c r="B134" i="4" s="1"/>
  <c r="AE37" i="4"/>
  <c r="AE30" i="4"/>
  <c r="L21" i="4"/>
  <c r="M21" i="4" s="1"/>
  <c r="M20" i="4"/>
  <c r="N20" i="4" s="1"/>
  <c r="P19" i="4"/>
  <c r="P8" i="4"/>
  <c r="H10" i="4"/>
  <c r="H27" i="10" s="1"/>
  <c r="R235" i="4"/>
  <c r="Q232" i="4"/>
  <c r="Q221" i="4"/>
  <c r="Q218" i="4" s="1"/>
  <c r="J134" i="4"/>
  <c r="J148" i="4"/>
  <c r="K148" i="4" s="1"/>
  <c r="J111" i="4"/>
  <c r="J97" i="4"/>
  <c r="K88" i="4"/>
  <c r="F11" i="16"/>
  <c r="E11" i="16" s="1"/>
  <c r="F27" i="16"/>
  <c r="U27" i="16" s="1"/>
  <c r="F17" i="16"/>
  <c r="E27" i="16" s="1"/>
  <c r="D27" i="16" s="1"/>
  <c r="F29" i="16"/>
  <c r="F39" i="16" s="1"/>
  <c r="E88" i="16" s="1"/>
  <c r="D88" i="16" s="1"/>
  <c r="F28" i="16"/>
  <c r="F38" i="16" s="1"/>
  <c r="E87" i="16" s="1"/>
  <c r="D87" i="16" s="1"/>
  <c r="F8" i="16"/>
  <c r="E8" i="16" s="1"/>
  <c r="F18" i="16"/>
  <c r="E18" i="16" s="1"/>
  <c r="D18" i="16" s="1"/>
  <c r="F30" i="16"/>
  <c r="E40" i="16" s="1"/>
  <c r="B40" i="16" s="1"/>
  <c r="C40" i="16" s="1"/>
  <c r="F9" i="16"/>
  <c r="E9" i="16" s="1"/>
  <c r="F20" i="16"/>
  <c r="E30" i="16" s="1"/>
  <c r="D30" i="16" s="1"/>
  <c r="F19" i="16"/>
  <c r="E29" i="16" s="1"/>
  <c r="F10" i="16"/>
  <c r="E10" i="16" s="1"/>
  <c r="D7" i="16"/>
  <c r="F46" i="16" s="1"/>
  <c r="E46" i="16" s="1"/>
  <c r="B30" i="10"/>
  <c r="G30" i="10" s="1"/>
  <c r="B8" i="10"/>
  <c r="J15" i="10"/>
  <c r="G196" i="10"/>
  <c r="H196" i="10"/>
  <c r="I196" i="10"/>
  <c r="J196" i="10"/>
  <c r="H15" i="10"/>
  <c r="G26" i="10"/>
  <c r="G166" i="14"/>
  <c r="H166" i="14"/>
  <c r="I166" i="14"/>
  <c r="J166" i="14"/>
  <c r="K45" i="16"/>
  <c r="L45" i="16" s="1"/>
  <c r="M45" i="16" s="1"/>
  <c r="N45" i="16" s="1"/>
  <c r="O45" i="16" s="1"/>
  <c r="P45" i="16" s="1"/>
  <c r="Q45" i="16" s="1"/>
  <c r="R45" i="16" s="1"/>
  <c r="S45" i="16" s="1"/>
  <c r="T45" i="16" s="1"/>
  <c r="U45" i="16" s="1"/>
  <c r="V45" i="16" s="1"/>
  <c r="W45" i="16" s="1"/>
  <c r="X45" i="16" s="1"/>
  <c r="Y45" i="16" s="1"/>
  <c r="Z45" i="16" s="1"/>
  <c r="AA45" i="16" s="1"/>
  <c r="AB45" i="16" s="1"/>
  <c r="AC45" i="16" s="1"/>
  <c r="AD45" i="16" s="1"/>
  <c r="AE45" i="16" s="1"/>
  <c r="AF45" i="16" s="1"/>
  <c r="AG45" i="16" s="1"/>
  <c r="AH45" i="16" s="1"/>
  <c r="L6" i="16"/>
  <c r="M6" i="16" s="1"/>
  <c r="D59" i="16"/>
  <c r="B59" i="16"/>
  <c r="C59" i="16" s="1"/>
  <c r="F47" i="16"/>
  <c r="E47" i="16" s="1"/>
  <c r="F49" i="16"/>
  <c r="E49" i="16" s="1"/>
  <c r="E82" i="16"/>
  <c r="F58" i="16"/>
  <c r="E58" i="16" s="1"/>
  <c r="S34" i="16"/>
  <c r="Q33" i="16"/>
  <c r="R33" i="16"/>
  <c r="F57" i="16"/>
  <c r="E57" i="16" s="1"/>
  <c r="S33" i="16"/>
  <c r="F48" i="16"/>
  <c r="E48" i="16" s="1"/>
  <c r="F50" i="16"/>
  <c r="E50" i="16" s="1"/>
  <c r="Q27" i="16"/>
  <c r="T33" i="16"/>
  <c r="R27" i="16"/>
  <c r="R29" i="16"/>
  <c r="E37" i="16"/>
  <c r="F60" i="16"/>
  <c r="E60" i="16" s="1"/>
  <c r="E17" i="16"/>
  <c r="S27" i="16"/>
  <c r="S29" i="16"/>
  <c r="F37" i="16"/>
  <c r="E86" i="16" s="1"/>
  <c r="D86" i="16" s="1"/>
  <c r="T29" i="16"/>
  <c r="U35" i="16"/>
  <c r="G402" i="10"/>
  <c r="B9" i="10"/>
  <c r="C10" i="10"/>
  <c r="G27" i="10"/>
  <c r="J25" i="10"/>
  <c r="H25" i="10"/>
  <c r="G25" i="10"/>
  <c r="I25" i="10"/>
  <c r="I15" i="10"/>
  <c r="G15" i="10"/>
  <c r="B810" i="15"/>
  <c r="C741" i="15"/>
  <c r="B740" i="15"/>
  <c r="C1195" i="15"/>
  <c r="C1196" i="15" s="1"/>
  <c r="B1196" i="15" s="1"/>
  <c r="C1104" i="15"/>
  <c r="B1103" i="15"/>
  <c r="B1102" i="15"/>
  <c r="B1057" i="15"/>
  <c r="C1058" i="15"/>
  <c r="B1056" i="15"/>
  <c r="C812" i="15"/>
  <c r="B811" i="15"/>
  <c r="C691" i="15"/>
  <c r="B690" i="15"/>
  <c r="B689" i="15"/>
  <c r="C569" i="15"/>
  <c r="C427" i="15"/>
  <c r="B210" i="15"/>
  <c r="C212" i="15"/>
  <c r="B211" i="15"/>
  <c r="C123" i="15"/>
  <c r="C124" i="15" s="1"/>
  <c r="K767" i="14"/>
  <c r="W767" i="14"/>
  <c r="R768" i="14"/>
  <c r="AD768" i="14"/>
  <c r="L767" i="14"/>
  <c r="X767" i="14"/>
  <c r="G768" i="14"/>
  <c r="S768" i="14"/>
  <c r="AE768" i="14"/>
  <c r="M768" i="14"/>
  <c r="I767" i="14"/>
  <c r="P768" i="14"/>
  <c r="AB768" i="14"/>
  <c r="B956" i="15"/>
  <c r="C957" i="15"/>
  <c r="B955" i="15"/>
  <c r="C134" i="15"/>
  <c r="B134" i="15" s="1"/>
  <c r="C133" i="15"/>
  <c r="B133" i="15" s="1"/>
  <c r="C125" i="15"/>
  <c r="B125" i="15" s="1"/>
  <c r="C137" i="15"/>
  <c r="B137" i="15" s="1"/>
  <c r="B124" i="15"/>
  <c r="C136" i="15"/>
  <c r="B136" i="15" s="1"/>
  <c r="C135" i="15"/>
  <c r="B135" i="15" s="1"/>
  <c r="B123" i="15"/>
  <c r="P767" i="14"/>
  <c r="K768" i="14"/>
  <c r="H767" i="14"/>
  <c r="T767" i="14"/>
  <c r="AF767" i="14"/>
  <c r="O768" i="14"/>
  <c r="AA768" i="14"/>
  <c r="U767" i="14"/>
  <c r="V767" i="14"/>
  <c r="L768" i="14"/>
  <c r="J767" i="14"/>
  <c r="AC768" i="14"/>
  <c r="N767" i="14"/>
  <c r="Z767" i="14"/>
  <c r="I768" i="14"/>
  <c r="U768" i="14"/>
  <c r="AG768" i="14"/>
  <c r="M767" i="14"/>
  <c r="Y767" i="14"/>
  <c r="H768" i="14"/>
  <c r="T768" i="14"/>
  <c r="AF768" i="14"/>
  <c r="V768" i="14"/>
  <c r="C163" i="4" l="1"/>
  <c r="B163" i="4" s="1"/>
  <c r="C654" i="15"/>
  <c r="B654" i="15" s="1"/>
  <c r="C655" i="15"/>
  <c r="B655" i="15" s="1"/>
  <c r="C653" i="15"/>
  <c r="B653" i="15" s="1"/>
  <c r="C652" i="15"/>
  <c r="B652" i="15" s="1"/>
  <c r="C642" i="15"/>
  <c r="B642" i="15" s="1"/>
  <c r="B641" i="15"/>
  <c r="C656" i="15"/>
  <c r="B656" i="15" s="1"/>
  <c r="C60" i="15"/>
  <c r="B60" i="15" s="1"/>
  <c r="C59" i="15"/>
  <c r="B59" i="15" s="1"/>
  <c r="C58" i="15"/>
  <c r="B58" i="15" s="1"/>
  <c r="C57" i="15"/>
  <c r="B57" i="15" s="1"/>
  <c r="C49" i="15"/>
  <c r="B49" i="15" s="1"/>
  <c r="C61" i="15"/>
  <c r="B61" i="15" s="1"/>
  <c r="B48" i="15"/>
  <c r="B498" i="15"/>
  <c r="C499" i="15"/>
  <c r="B1149" i="15"/>
  <c r="C320" i="15"/>
  <c r="B319" i="15"/>
  <c r="C920" i="15"/>
  <c r="B919" i="15"/>
  <c r="C284" i="15"/>
  <c r="B284" i="15" s="1"/>
  <c r="C292" i="15"/>
  <c r="B292" i="15" s="1"/>
  <c r="C296" i="15"/>
  <c r="B296" i="15" s="1"/>
  <c r="B283" i="15"/>
  <c r="C295" i="15"/>
  <c r="B295" i="15" s="1"/>
  <c r="C294" i="15"/>
  <c r="B294" i="15" s="1"/>
  <c r="C293" i="15"/>
  <c r="B293" i="15" s="1"/>
  <c r="C1243" i="15"/>
  <c r="B1243" i="15" s="1"/>
  <c r="C1255" i="15"/>
  <c r="B1255" i="15" s="1"/>
  <c r="B1242" i="15"/>
  <c r="C1254" i="15"/>
  <c r="B1254" i="15" s="1"/>
  <c r="C1253" i="15"/>
  <c r="B1253" i="15" s="1"/>
  <c r="C1252" i="15"/>
  <c r="B1252" i="15" s="1"/>
  <c r="C1251" i="15"/>
  <c r="B1251" i="15" s="1"/>
  <c r="C99" i="15"/>
  <c r="B99" i="15" s="1"/>
  <c r="B86" i="15"/>
  <c r="C98" i="15"/>
  <c r="B98" i="15" s="1"/>
  <c r="C97" i="15"/>
  <c r="B97" i="15" s="1"/>
  <c r="C96" i="15"/>
  <c r="B96" i="15" s="1"/>
  <c r="C95" i="15"/>
  <c r="B95" i="15" s="1"/>
  <c r="C87" i="15"/>
  <c r="B87" i="15" s="1"/>
  <c r="C9" i="15"/>
  <c r="B8" i="15"/>
  <c r="C884" i="15"/>
  <c r="B884" i="15" s="1"/>
  <c r="C896" i="15"/>
  <c r="B896" i="15" s="1"/>
  <c r="B883" i="15"/>
  <c r="C895" i="15"/>
  <c r="B895" i="15" s="1"/>
  <c r="C894" i="15"/>
  <c r="B894" i="15" s="1"/>
  <c r="C893" i="15"/>
  <c r="B893" i="15" s="1"/>
  <c r="C892" i="15"/>
  <c r="B892" i="15" s="1"/>
  <c r="C358" i="15"/>
  <c r="B358" i="15" s="1"/>
  <c r="C375" i="15"/>
  <c r="B375" i="15" s="1"/>
  <c r="C374" i="15"/>
  <c r="B374" i="15" s="1"/>
  <c r="B357" i="15"/>
  <c r="C378" i="15"/>
  <c r="B378" i="15" s="1"/>
  <c r="C377" i="15"/>
  <c r="B377" i="15" s="1"/>
  <c r="C376" i="15"/>
  <c r="B376" i="15" s="1"/>
  <c r="C19" i="4"/>
  <c r="B19" i="4" s="1"/>
  <c r="G1174" i="10" s="1"/>
  <c r="B17" i="4"/>
  <c r="B69" i="4"/>
  <c r="B133" i="4"/>
  <c r="H402" i="10"/>
  <c r="K4" i="14"/>
  <c r="K4" i="10"/>
  <c r="J30" i="10"/>
  <c r="J20" i="10" s="1"/>
  <c r="J154" i="10" s="1"/>
  <c r="K30" i="10"/>
  <c r="C136" i="10"/>
  <c r="C93" i="10"/>
  <c r="B92" i="10"/>
  <c r="I30" i="10"/>
  <c r="I20" i="10" s="1"/>
  <c r="I154" i="10" s="1"/>
  <c r="H30" i="10"/>
  <c r="H22" i="10" s="1"/>
  <c r="C52" i="10"/>
  <c r="B51" i="10"/>
  <c r="B109" i="4"/>
  <c r="L4" i="4"/>
  <c r="C207" i="4"/>
  <c r="B207" i="4" s="1"/>
  <c r="C206" i="4"/>
  <c r="B206" i="4" s="1"/>
  <c r="B161" i="4"/>
  <c r="C1279" i="15"/>
  <c r="B1278" i="15"/>
  <c r="G28" i="10"/>
  <c r="G23" i="10" s="1"/>
  <c r="G157" i="10" s="1"/>
  <c r="G403" i="10"/>
  <c r="C162" i="15"/>
  <c r="B161" i="15"/>
  <c r="C1326" i="15"/>
  <c r="B1326" i="15" s="1"/>
  <c r="C1338" i="15"/>
  <c r="B1338" i="15" s="1"/>
  <c r="B1325" i="15"/>
  <c r="C1337" i="15"/>
  <c r="B1337" i="15" s="1"/>
  <c r="C1336" i="15"/>
  <c r="B1336" i="15" s="1"/>
  <c r="C1335" i="15"/>
  <c r="B1335" i="15" s="1"/>
  <c r="C1334" i="15"/>
  <c r="B1334" i="15" s="1"/>
  <c r="B18" i="16"/>
  <c r="C18" i="16" s="1"/>
  <c r="Q34" i="16"/>
  <c r="E38" i="16"/>
  <c r="D38" i="16" s="1"/>
  <c r="Q28" i="16"/>
  <c r="U34" i="16"/>
  <c r="U28" i="16"/>
  <c r="T34" i="16"/>
  <c r="G600" i="14"/>
  <c r="G597" i="14" s="1"/>
  <c r="G661" i="14"/>
  <c r="G658" i="14" s="1"/>
  <c r="J749" i="15"/>
  <c r="I1050" i="15"/>
  <c r="I559" i="15"/>
  <c r="J711" i="10"/>
  <c r="H779" i="10"/>
  <c r="H68" i="10"/>
  <c r="H723" i="10"/>
  <c r="H569" i="10"/>
  <c r="H1224" i="10"/>
  <c r="H1012" i="10"/>
  <c r="I9" i="4"/>
  <c r="H269" i="10"/>
  <c r="H1130" i="10"/>
  <c r="H887" i="10"/>
  <c r="H513" i="10"/>
  <c r="H674" i="10"/>
  <c r="H401" i="10"/>
  <c r="H220" i="10"/>
  <c r="H1068" i="10"/>
  <c r="H325" i="10"/>
  <c r="H457" i="10"/>
  <c r="H1186" i="10"/>
  <c r="H956" i="10"/>
  <c r="H625" i="10"/>
  <c r="H363" i="10"/>
  <c r="H110" i="10"/>
  <c r="H11" i="4"/>
  <c r="G676" i="10"/>
  <c r="G222" i="10"/>
  <c r="G1070" i="10"/>
  <c r="G327" i="10"/>
  <c r="G459" i="10"/>
  <c r="G1188" i="10"/>
  <c r="G958" i="10"/>
  <c r="G627" i="10"/>
  <c r="G365" i="10"/>
  <c r="G112" i="10"/>
  <c r="G12" i="4"/>
  <c r="G781" i="10"/>
  <c r="G70" i="10"/>
  <c r="G725" i="10"/>
  <c r="G571" i="10"/>
  <c r="G1226" i="10"/>
  <c r="G1014" i="10"/>
  <c r="G271" i="10"/>
  <c r="G1132" i="10"/>
  <c r="G889" i="10"/>
  <c r="G515" i="10"/>
  <c r="J32" i="14"/>
  <c r="G60" i="10"/>
  <c r="G59" i="10" s="1"/>
  <c r="G146" i="10" s="1"/>
  <c r="T29" i="4"/>
  <c r="G662" i="10"/>
  <c r="H352" i="10"/>
  <c r="K767" i="10"/>
  <c r="J617" i="10"/>
  <c r="J616" i="10" s="1"/>
  <c r="H614" i="10"/>
  <c r="H1032" i="15"/>
  <c r="H883" i="14"/>
  <c r="H880" i="14" s="1"/>
  <c r="C237" i="4"/>
  <c r="B237" i="4" s="1"/>
  <c r="B234" i="4"/>
  <c r="C223" i="4"/>
  <c r="B223" i="4" s="1"/>
  <c r="B220" i="4"/>
  <c r="U29" i="16"/>
  <c r="S35" i="16"/>
  <c r="E39" i="16"/>
  <c r="B39" i="16" s="1"/>
  <c r="C39" i="16" s="1"/>
  <c r="U33" i="16"/>
  <c r="T27" i="16"/>
  <c r="R35" i="16"/>
  <c r="T35" i="16"/>
  <c r="Q29" i="16"/>
  <c r="T28" i="16"/>
  <c r="S28" i="16"/>
  <c r="Q35" i="16"/>
  <c r="R34" i="16"/>
  <c r="F16" i="16"/>
  <c r="E26" i="16" s="1"/>
  <c r="D40" i="16"/>
  <c r="B27" i="16"/>
  <c r="C27" i="16" s="1"/>
  <c r="J203" i="4"/>
  <c r="K206" i="4"/>
  <c r="J193" i="4"/>
  <c r="K194" i="4"/>
  <c r="J189" i="4"/>
  <c r="K192" i="4"/>
  <c r="K134" i="4"/>
  <c r="J371" i="15"/>
  <c r="G536" i="15"/>
  <c r="I351" i="10"/>
  <c r="I418" i="15"/>
  <c r="I465" i="15"/>
  <c r="J972" i="10"/>
  <c r="O44" i="4"/>
  <c r="G20" i="10"/>
  <c r="G154" i="10" s="1"/>
  <c r="AF37" i="4"/>
  <c r="AF30" i="4"/>
  <c r="Q19" i="4"/>
  <c r="G22" i="10"/>
  <c r="G156" i="10" s="1"/>
  <c r="O20" i="4"/>
  <c r="N21" i="4"/>
  <c r="I10" i="4"/>
  <c r="H1069" i="10"/>
  <c r="H724" i="10"/>
  <c r="H1225" i="10"/>
  <c r="H1187" i="10"/>
  <c r="H1131" i="10"/>
  <c r="H957" i="10"/>
  <c r="H888" i="10"/>
  <c r="H570" i="10"/>
  <c r="H675" i="10"/>
  <c r="H626" i="10"/>
  <c r="H458" i="10"/>
  <c r="H111" i="10"/>
  <c r="H221" i="10"/>
  <c r="H326" i="10"/>
  <c r="H270" i="10"/>
  <c r="H69" i="10"/>
  <c r="H1013" i="10"/>
  <c r="H364" i="10"/>
  <c r="H780" i="10"/>
  <c r="H514" i="10"/>
  <c r="Q8" i="4"/>
  <c r="S235" i="4"/>
  <c r="R232" i="4"/>
  <c r="R221" i="4"/>
  <c r="R218" i="4" s="1"/>
  <c r="L148" i="4"/>
  <c r="K111" i="4"/>
  <c r="J359" i="14"/>
  <c r="J356" i="14" s="1"/>
  <c r="K97" i="4"/>
  <c r="G21" i="10"/>
  <c r="G155" i="10" s="1"/>
  <c r="L88" i="4"/>
  <c r="F40" i="16"/>
  <c r="E89" i="16" s="1"/>
  <c r="D89" i="16" s="1"/>
  <c r="E28" i="16"/>
  <c r="B28" i="16" s="1"/>
  <c r="C28" i="16" s="1"/>
  <c r="R28" i="16"/>
  <c r="E20" i="16"/>
  <c r="D20" i="16" s="1"/>
  <c r="U30" i="16"/>
  <c r="S36" i="16"/>
  <c r="D29" i="16"/>
  <c r="U36" i="16"/>
  <c r="B30" i="16"/>
  <c r="C30" i="16" s="1"/>
  <c r="B29" i="16"/>
  <c r="C29" i="16" s="1"/>
  <c r="E19" i="16"/>
  <c r="B19" i="16" s="1"/>
  <c r="C19" i="16" s="1"/>
  <c r="T30" i="16"/>
  <c r="R30" i="16"/>
  <c r="Q36" i="16"/>
  <c r="T36" i="16"/>
  <c r="R36" i="16"/>
  <c r="S30" i="16"/>
  <c r="Q30" i="16"/>
  <c r="F56" i="16"/>
  <c r="E56" i="16" s="1"/>
  <c r="F26" i="16"/>
  <c r="F7" i="16"/>
  <c r="E7" i="16" s="1"/>
  <c r="C137" i="10"/>
  <c r="B137" i="10" s="1"/>
  <c r="B136" i="10"/>
  <c r="D17" i="16"/>
  <c r="B17" i="16"/>
  <c r="C17" i="16" s="1"/>
  <c r="D60" i="16"/>
  <c r="B60" i="16"/>
  <c r="C60" i="16" s="1"/>
  <c r="B58" i="16"/>
  <c r="C58" i="16" s="1"/>
  <c r="D58" i="16"/>
  <c r="D37" i="16"/>
  <c r="B37" i="16"/>
  <c r="C37" i="16" s="1"/>
  <c r="D57" i="16"/>
  <c r="B57" i="16"/>
  <c r="C57" i="16" s="1"/>
  <c r="N6" i="16"/>
  <c r="C11" i="10"/>
  <c r="B11" i="10" s="1"/>
  <c r="B10" i="10"/>
  <c r="C761" i="15"/>
  <c r="B761" i="15" s="1"/>
  <c r="C742" i="15"/>
  <c r="B742" i="15" s="1"/>
  <c r="C760" i="15"/>
  <c r="B760" i="15" s="1"/>
  <c r="B741" i="15"/>
  <c r="C759" i="15"/>
  <c r="B759" i="15" s="1"/>
  <c r="C758" i="15"/>
  <c r="B758" i="15" s="1"/>
  <c r="C762" i="15"/>
  <c r="B762" i="15" s="1"/>
  <c r="C1209" i="15"/>
  <c r="B1209" i="15" s="1"/>
  <c r="B1195" i="15"/>
  <c r="C1205" i="15"/>
  <c r="B1205" i="15" s="1"/>
  <c r="C1206" i="15"/>
  <c r="B1206" i="15" s="1"/>
  <c r="C1207" i="15"/>
  <c r="B1207" i="15" s="1"/>
  <c r="C1197" i="15"/>
  <c r="B1197" i="15" s="1"/>
  <c r="C1208" i="15"/>
  <c r="B1208" i="15" s="1"/>
  <c r="C1162" i="15"/>
  <c r="B1162" i="15" s="1"/>
  <c r="C1161" i="15"/>
  <c r="B1161" i="15" s="1"/>
  <c r="C1160" i="15"/>
  <c r="B1160" i="15" s="1"/>
  <c r="C1159" i="15"/>
  <c r="B1159" i="15" s="1"/>
  <c r="B1150" i="15"/>
  <c r="C1151" i="15"/>
  <c r="B1151" i="15" s="1"/>
  <c r="C1163" i="15"/>
  <c r="B1163" i="15" s="1"/>
  <c r="C1113" i="15"/>
  <c r="B1113" i="15" s="1"/>
  <c r="C1105" i="15"/>
  <c r="B1105" i="15" s="1"/>
  <c r="B1104" i="15"/>
  <c r="C1117" i="15"/>
  <c r="B1117" i="15" s="1"/>
  <c r="C1114" i="15"/>
  <c r="B1114" i="15" s="1"/>
  <c r="C1116" i="15"/>
  <c r="B1116" i="15" s="1"/>
  <c r="C1115" i="15"/>
  <c r="B1115" i="15" s="1"/>
  <c r="C1067" i="15"/>
  <c r="B1067" i="15" s="1"/>
  <c r="B1058" i="15"/>
  <c r="C1068" i="15"/>
  <c r="B1068" i="15" s="1"/>
  <c r="C1071" i="15"/>
  <c r="B1071" i="15" s="1"/>
  <c r="C1069" i="15"/>
  <c r="B1069" i="15" s="1"/>
  <c r="C1070" i="15"/>
  <c r="B1070" i="15" s="1"/>
  <c r="C1059" i="15"/>
  <c r="B1059" i="15" s="1"/>
  <c r="C833" i="15"/>
  <c r="B833" i="15" s="1"/>
  <c r="B812" i="15"/>
  <c r="C832" i="15"/>
  <c r="B832" i="15" s="1"/>
  <c r="C831" i="15"/>
  <c r="B831" i="15" s="1"/>
  <c r="C830" i="15"/>
  <c r="B830" i="15" s="1"/>
  <c r="C829" i="15"/>
  <c r="B829" i="15" s="1"/>
  <c r="C813" i="15"/>
  <c r="B813" i="15" s="1"/>
  <c r="C704" i="15"/>
  <c r="B704" i="15" s="1"/>
  <c r="C692" i="15"/>
  <c r="B692" i="15" s="1"/>
  <c r="C703" i="15"/>
  <c r="B703" i="15" s="1"/>
  <c r="C702" i="15"/>
  <c r="B702" i="15" s="1"/>
  <c r="B691" i="15"/>
  <c r="C705" i="15"/>
  <c r="B705" i="15" s="1"/>
  <c r="C706" i="15"/>
  <c r="B706" i="15" s="1"/>
  <c r="B569" i="15"/>
  <c r="C570" i="15"/>
  <c r="B427" i="15"/>
  <c r="C428" i="15"/>
  <c r="C232" i="15"/>
  <c r="B232" i="15" s="1"/>
  <c r="B212" i="15"/>
  <c r="C231" i="15"/>
  <c r="B231" i="15" s="1"/>
  <c r="C213" i="15"/>
  <c r="B213" i="15" s="1"/>
  <c r="C230" i="15"/>
  <c r="B230" i="15" s="1"/>
  <c r="C229" i="15"/>
  <c r="B229" i="15" s="1"/>
  <c r="C233" i="15"/>
  <c r="B233" i="15" s="1"/>
  <c r="C978" i="15"/>
  <c r="B978" i="15" s="1"/>
  <c r="C981" i="15"/>
  <c r="B981" i="15" s="1"/>
  <c r="B957" i="15"/>
  <c r="C979" i="15"/>
  <c r="B979" i="15" s="1"/>
  <c r="C982" i="15"/>
  <c r="B982" i="15" s="1"/>
  <c r="C980" i="15"/>
  <c r="B980" i="15" s="1"/>
  <c r="C958" i="15"/>
  <c r="B958" i="15" s="1"/>
  <c r="K649" i="14" l="1"/>
  <c r="K646" i="14" s="1"/>
  <c r="I891" i="10"/>
  <c r="J226" i="15"/>
  <c r="G1033" i="15"/>
  <c r="H891" i="10"/>
  <c r="H727" i="10"/>
  <c r="K317" i="10"/>
  <c r="K316" i="10" s="1"/>
  <c r="I317" i="10"/>
  <c r="I316" i="10" s="1"/>
  <c r="L749" i="15"/>
  <c r="H755" i="15"/>
  <c r="I486" i="14"/>
  <c r="H250" i="15"/>
  <c r="I250" i="15"/>
  <c r="K285" i="10"/>
  <c r="I422" i="15"/>
  <c r="K990" i="10"/>
  <c r="J329" i="10"/>
  <c r="J319" i="10" s="1"/>
  <c r="H767" i="10"/>
  <c r="H779" i="15"/>
  <c r="K801" i="15"/>
  <c r="G425" i="14"/>
  <c r="G422" i="14" s="1"/>
  <c r="H285" i="10"/>
  <c r="J76" i="14"/>
  <c r="G367" i="10"/>
  <c r="G357" i="10" s="1"/>
  <c r="K506" i="15"/>
  <c r="H502" i="10"/>
  <c r="G727" i="10"/>
  <c r="G719" i="10" s="1"/>
  <c r="H390" i="10"/>
  <c r="K355" i="10"/>
  <c r="K354" i="10" s="1"/>
  <c r="K22" i="14"/>
  <c r="K19" i="14" s="1"/>
  <c r="K130" i="14" s="1"/>
  <c r="I630" i="15"/>
  <c r="G1003" i="15"/>
  <c r="G486" i="14"/>
  <c r="J415" i="14"/>
  <c r="J412" i="14" s="1"/>
  <c r="I272" i="15"/>
  <c r="G904" i="14"/>
  <c r="I434" i="10"/>
  <c r="I445" i="10"/>
  <c r="K461" i="10"/>
  <c r="J505" i="10"/>
  <c r="J504" i="10" s="1"/>
  <c r="L748" i="15"/>
  <c r="H965" i="15"/>
  <c r="I715" i="14"/>
  <c r="I712" i="14" s="1"/>
  <c r="K849" i="14"/>
  <c r="G251" i="14"/>
  <c r="G248" i="14" s="1"/>
  <c r="J944" i="10"/>
  <c r="G314" i="10"/>
  <c r="L778" i="15"/>
  <c r="K585" i="10"/>
  <c r="H314" i="10"/>
  <c r="K390" i="10"/>
  <c r="G58" i="14"/>
  <c r="G55" i="14" s="1"/>
  <c r="G133" i="14" s="1"/>
  <c r="H585" i="15"/>
  <c r="H405" i="10"/>
  <c r="H395" i="10" s="1"/>
  <c r="J821" i="14"/>
  <c r="J818" i="14" s="1"/>
  <c r="H475" i="14"/>
  <c r="G488" i="15"/>
  <c r="I546" i="10"/>
  <c r="K513" i="15"/>
  <c r="G390" i="10"/>
  <c r="K371" i="15"/>
  <c r="I449" i="10"/>
  <c r="I448" i="10" s="1"/>
  <c r="I473" i="10"/>
  <c r="H558" i="10"/>
  <c r="I873" i="15"/>
  <c r="I849" i="15"/>
  <c r="I570" i="14"/>
  <c r="J611" i="14"/>
  <c r="J608" i="14" s="1"/>
  <c r="J60" i="14"/>
  <c r="J57" i="14" s="1"/>
  <c r="J135" i="14" s="1"/>
  <c r="L513" i="15"/>
  <c r="I975" i="15"/>
  <c r="H641" i="10"/>
  <c r="G690" i="10"/>
  <c r="I352" i="10"/>
  <c r="G329" i="10"/>
  <c r="G321" i="10" s="1"/>
  <c r="H608" i="15"/>
  <c r="G748" i="15"/>
  <c r="G725" i="14"/>
  <c r="K931" i="10"/>
  <c r="K60" i="14"/>
  <c r="K57" i="14" s="1"/>
  <c r="K135" i="14" s="1"/>
  <c r="J361" i="14"/>
  <c r="J358" i="14" s="1"/>
  <c r="G302" i="10"/>
  <c r="G303" i="10"/>
  <c r="K557" i="10"/>
  <c r="H613" i="10"/>
  <c r="K367" i="10"/>
  <c r="K561" i="10"/>
  <c r="K560" i="10" s="1"/>
  <c r="J513" i="15"/>
  <c r="H577" i="15"/>
  <c r="G301" i="14"/>
  <c r="H1178" i="10"/>
  <c r="H1177" i="10" s="1"/>
  <c r="G801" i="15"/>
  <c r="J372" i="15"/>
  <c r="G365" i="15"/>
  <c r="K599" i="14"/>
  <c r="K596" i="14" s="1"/>
  <c r="J561" i="10"/>
  <c r="J560" i="10" s="1"/>
  <c r="J465" i="15"/>
  <c r="G501" i="10"/>
  <c r="J537" i="15"/>
  <c r="G630" i="15"/>
  <c r="H599" i="14"/>
  <c r="H596" i="14" s="1"/>
  <c r="J1178" i="10"/>
  <c r="J1177" i="10" s="1"/>
  <c r="G768" i="10"/>
  <c r="K436" i="15"/>
  <c r="J1000" i="10"/>
  <c r="K560" i="15"/>
  <c r="I390" i="10"/>
  <c r="G631" i="15"/>
  <c r="I779" i="15"/>
  <c r="K372" i="14"/>
  <c r="K369" i="14" s="1"/>
  <c r="H20" i="10"/>
  <c r="G227" i="15"/>
  <c r="J974" i="15"/>
  <c r="J564" i="15"/>
  <c r="I167" i="14"/>
  <c r="J96" i="14"/>
  <c r="J93" i="14" s="1"/>
  <c r="J138" i="14" s="1"/>
  <c r="L514" i="15"/>
  <c r="K257" i="10"/>
  <c r="J493" i="15"/>
  <c r="J98" i="10"/>
  <c r="J251" i="14"/>
  <c r="J248" i="14" s="1"/>
  <c r="I76" i="14"/>
  <c r="H45" i="10"/>
  <c r="G22" i="14"/>
  <c r="G19" i="14" s="1"/>
  <c r="G130" i="14" s="1"/>
  <c r="G198" i="10"/>
  <c r="G1050" i="15"/>
  <c r="J436" i="15"/>
  <c r="I220" i="15"/>
  <c r="K514" i="15"/>
  <c r="J302" i="10"/>
  <c r="H76" i="14"/>
  <c r="K129" i="10"/>
  <c r="I273" i="10"/>
  <c r="I263" i="10" s="1"/>
  <c r="H98" i="10"/>
  <c r="J87" i="10"/>
  <c r="H795" i="10"/>
  <c r="I613" i="10"/>
  <c r="I601" i="14"/>
  <c r="I598" i="14" s="1"/>
  <c r="K603" i="10"/>
  <c r="H945" i="10"/>
  <c r="G1202" i="10"/>
  <c r="K1190" i="10"/>
  <c r="I1016" i="10"/>
  <c r="I1006" i="10" s="1"/>
  <c r="I960" i="10"/>
  <c r="I950" i="10" s="1"/>
  <c r="J934" i="10"/>
  <c r="H1000" i="10"/>
  <c r="G1000" i="10"/>
  <c r="H515" i="14"/>
  <c r="K370" i="14"/>
  <c r="K367" i="14" s="1"/>
  <c r="K551" i="14"/>
  <c r="K548" i="14" s="1"/>
  <c r="J416" i="14"/>
  <c r="J413" i="14" s="1"/>
  <c r="K601" i="14"/>
  <c r="K598" i="14" s="1"/>
  <c r="H467" i="14"/>
  <c r="H464" i="14" s="1"/>
  <c r="G506" i="14"/>
  <c r="G503" i="14" s="1"/>
  <c r="G704" i="14"/>
  <c r="G701" i="14" s="1"/>
  <c r="K467" i="14"/>
  <c r="K464" i="14" s="1"/>
  <c r="H620" i="14"/>
  <c r="J529" i="10"/>
  <c r="J1175" i="10"/>
  <c r="H371" i="14"/>
  <c r="H368" i="14" s="1"/>
  <c r="H670" i="14"/>
  <c r="H242" i="14"/>
  <c r="H239" i="14" s="1"/>
  <c r="K361" i="14"/>
  <c r="K358" i="14" s="1"/>
  <c r="K475" i="14"/>
  <c r="J292" i="14"/>
  <c r="J289" i="14" s="1"/>
  <c r="K940" i="14"/>
  <c r="K937" i="14" s="1"/>
  <c r="H333" i="14"/>
  <c r="I507" i="14"/>
  <c r="I504" i="14" s="1"/>
  <c r="H938" i="14"/>
  <c r="H935" i="14" s="1"/>
  <c r="J848" i="14"/>
  <c r="H392" i="14"/>
  <c r="J737" i="14"/>
  <c r="H725" i="14"/>
  <c r="J570" i="14"/>
  <c r="G681" i="14"/>
  <c r="I848" i="14"/>
  <c r="H812" i="14"/>
  <c r="H809" i="14" s="1"/>
  <c r="K466" i="14"/>
  <c r="K463" i="14" s="1"/>
  <c r="H849" i="14"/>
  <c r="K389" i="10"/>
  <c r="K388" i="10" s="1"/>
  <c r="H928" i="14"/>
  <c r="H925" i="14" s="1"/>
  <c r="G831" i="14"/>
  <c r="K904" i="14"/>
  <c r="K1187" i="14"/>
  <c r="K1184" i="14" s="1"/>
  <c r="J324" i="14"/>
  <c r="J321" i="14" s="1"/>
  <c r="G551" i="14"/>
  <c r="G548" i="14" s="1"/>
  <c r="I959" i="14"/>
  <c r="H966" i="15"/>
  <c r="K873" i="15"/>
  <c r="I819" i="15"/>
  <c r="H756" i="15"/>
  <c r="J801" i="15"/>
  <c r="K827" i="15"/>
  <c r="H651" i="14"/>
  <c r="H648" i="14" s="1"/>
  <c r="I872" i="15"/>
  <c r="L826" i="15"/>
  <c r="K249" i="15"/>
  <c r="L219" i="15"/>
  <c r="L507" i="15"/>
  <c r="G32" i="14"/>
  <c r="I252" i="14"/>
  <c r="I249" i="14" s="1"/>
  <c r="G465" i="15"/>
  <c r="H261" i="14"/>
  <c r="L443" i="15"/>
  <c r="G112" i="14"/>
  <c r="G197" i="10"/>
  <c r="G273" i="14"/>
  <c r="H560" i="15"/>
  <c r="J24" i="14"/>
  <c r="J21" i="14" s="1"/>
  <c r="J132" i="14" s="1"/>
  <c r="L585" i="15"/>
  <c r="G1049" i="15"/>
  <c r="H442" i="15"/>
  <c r="J507" i="15"/>
  <c r="G56" i="10"/>
  <c r="J261" i="10"/>
  <c r="J260" i="10" s="1"/>
  <c r="K273" i="10"/>
  <c r="J57" i="10"/>
  <c r="H56" i="10"/>
  <c r="I99" i="10"/>
  <c r="I84" i="10"/>
  <c r="H972" i="10"/>
  <c r="K1000" i="10"/>
  <c r="G715" i="10"/>
  <c r="G714" i="10" s="1"/>
  <c r="I875" i="10"/>
  <c r="G1016" i="10"/>
  <c r="G1008" i="10" s="1"/>
  <c r="J1046" i="10"/>
  <c r="J1190" i="10"/>
  <c r="J1180" i="10" s="1"/>
  <c r="J241" i="14"/>
  <c r="J238" i="14" s="1"/>
  <c r="K1046" i="10"/>
  <c r="I1202" i="10"/>
  <c r="J1045" i="10"/>
  <c r="J931" i="10"/>
  <c r="K681" i="14"/>
  <c r="G435" i="14"/>
  <c r="I427" i="14"/>
  <c r="I424" i="14" s="1"/>
  <c r="J467" i="14"/>
  <c r="J464" i="14" s="1"/>
  <c r="I426" i="14"/>
  <c r="I423" i="14" s="1"/>
  <c r="K487" i="14"/>
  <c r="G371" i="14"/>
  <c r="G368" i="14" s="1"/>
  <c r="J392" i="14"/>
  <c r="I612" i="14"/>
  <c r="I609" i="14" s="1"/>
  <c r="K527" i="14"/>
  <c r="G359" i="14"/>
  <c r="G356" i="14" s="1"/>
  <c r="G1178" i="10"/>
  <c r="G1177" i="10" s="1"/>
  <c r="I325" i="14"/>
  <c r="I322" i="14" s="1"/>
  <c r="I893" i="14"/>
  <c r="J240" i="14"/>
  <c r="J237" i="14" s="1"/>
  <c r="H425" i="14"/>
  <c r="H422" i="14" s="1"/>
  <c r="G475" i="14"/>
  <c r="K416" i="14"/>
  <c r="K413" i="14" s="1"/>
  <c r="J893" i="14"/>
  <c r="K660" i="14"/>
  <c r="K657" i="14" s="1"/>
  <c r="K415" i="14"/>
  <c r="K412" i="14" s="1"/>
  <c r="H948" i="14"/>
  <c r="K661" i="14"/>
  <c r="K658" i="14" s="1"/>
  <c r="K651" i="14"/>
  <c r="K648" i="14" s="1"/>
  <c r="J736" i="14"/>
  <c r="I682" i="14"/>
  <c r="K561" i="14"/>
  <c r="K558" i="14" s="1"/>
  <c r="J600" i="14"/>
  <c r="J597" i="14" s="1"/>
  <c r="I812" i="14"/>
  <c r="I809" i="14" s="1"/>
  <c r="K848" i="14"/>
  <c r="G651" i="14"/>
  <c r="G648" i="14" s="1"/>
  <c r="K435" i="10"/>
  <c r="J435" i="10"/>
  <c r="I661" i="14"/>
  <c r="I658" i="14" s="1"/>
  <c r="G822" i="14"/>
  <c r="G819" i="14" s="1"/>
  <c r="G959" i="14"/>
  <c r="J939" i="14"/>
  <c r="J936" i="14" s="1"/>
  <c r="G660" i="14"/>
  <c r="G657" i="14" s="1"/>
  <c r="H551" i="14"/>
  <c r="H548" i="14" s="1"/>
  <c r="J1196" i="14"/>
  <c r="G1032" i="15"/>
  <c r="H630" i="15"/>
  <c r="H850" i="15"/>
  <c r="I850" i="15"/>
  <c r="K806" i="15"/>
  <c r="G756" i="15"/>
  <c r="L1032" i="15"/>
  <c r="J827" i="15"/>
  <c r="G872" i="15"/>
  <c r="J250" i="15"/>
  <c r="I1049" i="15"/>
  <c r="I227" i="15"/>
  <c r="G435" i="15"/>
  <c r="J42" i="10"/>
  <c r="K253" i="14"/>
  <c r="K250" i="14" s="1"/>
  <c r="K258" i="10"/>
  <c r="I60" i="14"/>
  <c r="I57" i="14" s="1"/>
  <c r="I135" i="14" s="1"/>
  <c r="H94" i="14"/>
  <c r="H91" i="14" s="1"/>
  <c r="H136" i="14" s="1"/>
  <c r="J272" i="14"/>
  <c r="K18" i="10"/>
  <c r="K17" i="10" s="1"/>
  <c r="K145" i="10" s="1"/>
  <c r="I493" i="15"/>
  <c r="I560" i="15"/>
  <c r="K442" i="15"/>
  <c r="J443" i="15"/>
  <c r="J249" i="15"/>
  <c r="I45" i="10"/>
  <c r="H40" i="14"/>
  <c r="J84" i="10"/>
  <c r="H257" i="10"/>
  <c r="K87" i="10"/>
  <c r="I68" i="14"/>
  <c r="J102" i="10"/>
  <c r="G99" i="10"/>
  <c r="H84" i="10"/>
  <c r="I1028" i="10"/>
  <c r="G812" i="10"/>
  <c r="I934" i="10"/>
  <c r="G931" i="10"/>
  <c r="G372" i="14"/>
  <c r="G369" i="14" s="1"/>
  <c r="G611" i="14"/>
  <c r="G608" i="14" s="1"/>
  <c r="H359" i="14"/>
  <c r="H356" i="14" s="1"/>
  <c r="K292" i="14"/>
  <c r="K289" i="14" s="1"/>
  <c r="G242" i="14"/>
  <c r="G239" i="14" s="1"/>
  <c r="H1175" i="10"/>
  <c r="K1178" i="10"/>
  <c r="K1177" i="10" s="1"/>
  <c r="G960" i="10"/>
  <c r="G950" i="10" s="1"/>
  <c r="G515" i="14"/>
  <c r="H1004" i="10"/>
  <c r="H1003" i="10" s="1"/>
  <c r="H893" i="14"/>
  <c r="G426" i="14"/>
  <c r="G423" i="14" s="1"/>
  <c r="I487" i="14"/>
  <c r="J465" i="14"/>
  <c r="J462" i="14" s="1"/>
  <c r="H325" i="14"/>
  <c r="H322" i="14" s="1"/>
  <c r="G507" i="14"/>
  <c r="G504" i="14" s="1"/>
  <c r="I467" i="14"/>
  <c r="I464" i="14" s="1"/>
  <c r="J527" i="14"/>
  <c r="H505" i="14"/>
  <c r="H502" i="14" s="1"/>
  <c r="G670" i="14"/>
  <c r="G361" i="14"/>
  <c r="G358" i="14" s="1"/>
  <c r="G1187" i="14"/>
  <c r="G1184" i="14" s="1"/>
  <c r="G649" i="14"/>
  <c r="G646" i="14" s="1"/>
  <c r="K465" i="14"/>
  <c r="K462" i="14" s="1"/>
  <c r="I425" i="14"/>
  <c r="I422" i="14" s="1"/>
  <c r="H415" i="14"/>
  <c r="H412" i="14" s="1"/>
  <c r="K929" i="14"/>
  <c r="K926" i="14" s="1"/>
  <c r="H370" i="14"/>
  <c r="H367" i="14" s="1"/>
  <c r="K515" i="14"/>
  <c r="J620" i="14"/>
  <c r="K705" i="14"/>
  <c r="K702" i="14" s="1"/>
  <c r="H360" i="14"/>
  <c r="H357" i="14" s="1"/>
  <c r="H705" i="14"/>
  <c r="H702" i="14" s="1"/>
  <c r="I883" i="14"/>
  <c r="I880" i="14" s="1"/>
  <c r="K821" i="14"/>
  <c r="K818" i="14" s="1"/>
  <c r="H507" i="14"/>
  <c r="H504" i="14" s="1"/>
  <c r="H821" i="14"/>
  <c r="H818" i="14" s="1"/>
  <c r="J812" i="14"/>
  <c r="J809" i="14" s="1"/>
  <c r="J927" i="14"/>
  <c r="J924" i="14" s="1"/>
  <c r="G716" i="14"/>
  <c r="G713" i="14" s="1"/>
  <c r="I435" i="14"/>
  <c r="G883" i="14"/>
  <c r="G880" i="14" s="1"/>
  <c r="I822" i="14"/>
  <c r="I819" i="14" s="1"/>
  <c r="H1187" i="14"/>
  <c r="H1184" i="14" s="1"/>
  <c r="K1186" i="14"/>
  <c r="K1183" i="14" s="1"/>
  <c r="I821" i="14"/>
  <c r="I818" i="14" s="1"/>
  <c r="I599" i="14"/>
  <c r="I596" i="14" s="1"/>
  <c r="J562" i="14"/>
  <c r="J559" i="14" s="1"/>
  <c r="G827" i="15"/>
  <c r="J630" i="15"/>
  <c r="L872" i="15"/>
  <c r="G635" i="15"/>
  <c r="I802" i="15"/>
  <c r="L779" i="15"/>
  <c r="L1004" i="15"/>
  <c r="K607" i="15"/>
  <c r="H443" i="15"/>
  <c r="I466" i="15"/>
  <c r="H114" i="10"/>
  <c r="H104" i="10" s="1"/>
  <c r="H164" i="10" s="1"/>
  <c r="J45" i="10"/>
  <c r="H273" i="14"/>
  <c r="K112" i="14"/>
  <c r="G272" i="14"/>
  <c r="J58" i="14"/>
  <c r="J55" i="14" s="1"/>
  <c r="J133" i="14" s="1"/>
  <c r="K273" i="14"/>
  <c r="J167" i="14"/>
  <c r="H59" i="14"/>
  <c r="H56" i="14" s="1"/>
  <c r="H134" i="14" s="1"/>
  <c r="J560" i="15"/>
  <c r="K443" i="15"/>
  <c r="H489" i="15"/>
  <c r="G442" i="15"/>
  <c r="K40" i="14"/>
  <c r="H975" i="15"/>
  <c r="G285" i="10"/>
  <c r="H208" i="10"/>
  <c r="J60" i="10"/>
  <c r="J59" i="10" s="1"/>
  <c r="J146" i="10" s="1"/>
  <c r="K114" i="10"/>
  <c r="J126" i="10"/>
  <c r="I57" i="10"/>
  <c r="K126" i="10"/>
  <c r="J945" i="10"/>
  <c r="G767" i="10"/>
  <c r="K960" i="10"/>
  <c r="G663" i="10"/>
  <c r="G661" i="10" s="1"/>
  <c r="J875" i="10"/>
  <c r="G585" i="10"/>
  <c r="G293" i="14"/>
  <c r="G290" i="14" s="1"/>
  <c r="I663" i="10"/>
  <c r="K425" i="14"/>
  <c r="K422" i="14" s="1"/>
  <c r="I1178" i="10"/>
  <c r="I1177" i="10" s="1"/>
  <c r="G1001" i="10"/>
  <c r="I1046" i="10"/>
  <c r="J682" i="14"/>
  <c r="H323" i="14"/>
  <c r="H320" i="14" s="1"/>
  <c r="K620" i="14"/>
  <c r="G427" i="14"/>
  <c r="G424" i="14" s="1"/>
  <c r="H873" i="14"/>
  <c r="H870" i="14" s="1"/>
  <c r="G610" i="14"/>
  <c r="G607" i="14" s="1"/>
  <c r="J435" i="14"/>
  <c r="G447" i="14"/>
  <c r="G612" i="14"/>
  <c r="G609" i="14" s="1"/>
  <c r="I550" i="14"/>
  <c r="I547" i="14" s="1"/>
  <c r="I650" i="14"/>
  <c r="I647" i="14" s="1"/>
  <c r="H526" i="14"/>
  <c r="J526" i="14"/>
  <c r="I948" i="14"/>
  <c r="J670" i="14"/>
  <c r="J372" i="14"/>
  <c r="J369" i="14" s="1"/>
  <c r="I240" i="14"/>
  <c r="I237" i="14" s="1"/>
  <c r="H292" i="14"/>
  <c r="H289" i="14" s="1"/>
  <c r="I850" i="14"/>
  <c r="H293" i="14"/>
  <c r="H290" i="14" s="1"/>
  <c r="H716" i="14"/>
  <c r="H713" i="14" s="1"/>
  <c r="I620" i="14"/>
  <c r="J872" i="14"/>
  <c r="J869" i="14" s="1"/>
  <c r="G291" i="14"/>
  <c r="G288" i="14" s="1"/>
  <c r="I371" i="14"/>
  <c r="I368" i="14" s="1"/>
  <c r="H737" i="14"/>
  <c r="J831" i="14"/>
  <c r="G939" i="14"/>
  <c r="G936" i="14" s="1"/>
  <c r="I904" i="14"/>
  <c r="K812" i="14"/>
  <c r="K809" i="14" s="1"/>
  <c r="I939" i="14"/>
  <c r="I936" i="14" s="1"/>
  <c r="H610" i="14"/>
  <c r="H607" i="14" s="1"/>
  <c r="I938" i="14"/>
  <c r="I935" i="14" s="1"/>
  <c r="I526" i="14"/>
  <c r="G850" i="14"/>
  <c r="G1188" i="14"/>
  <c r="G1185" i="14" s="1"/>
  <c r="J560" i="14"/>
  <c r="J557" i="14" s="1"/>
  <c r="J610" i="14"/>
  <c r="J607" i="14" s="1"/>
  <c r="I361" i="14"/>
  <c r="I358" i="14" s="1"/>
  <c r="I562" i="14"/>
  <c r="I559" i="14" s="1"/>
  <c r="G779" i="15"/>
  <c r="K630" i="15"/>
  <c r="H819" i="15"/>
  <c r="G849" i="14"/>
  <c r="J826" i="15"/>
  <c r="L756" i="15"/>
  <c r="G850" i="15"/>
  <c r="I577" i="15"/>
  <c r="L801" i="15"/>
  <c r="G436" i="15"/>
  <c r="J168" i="14"/>
  <c r="I129" i="10"/>
  <c r="G506" i="15"/>
  <c r="H18" i="10"/>
  <c r="H17" i="10" s="1"/>
  <c r="H145" i="10" s="1"/>
  <c r="K58" i="14"/>
  <c r="K55" i="14" s="1"/>
  <c r="K133" i="14" s="1"/>
  <c r="K252" i="14"/>
  <c r="K249" i="14" s="1"/>
  <c r="J94" i="14"/>
  <c r="J91" i="14" s="1"/>
  <c r="J136" i="14" s="1"/>
  <c r="J197" i="10"/>
  <c r="K32" i="14"/>
  <c r="J257" i="10"/>
  <c r="I443" i="15"/>
  <c r="G72" i="10"/>
  <c r="G62" i="10" s="1"/>
  <c r="H96" i="14"/>
  <c r="H93" i="14" s="1"/>
  <c r="H138" i="14" s="1"/>
  <c r="L435" i="15"/>
  <c r="H60" i="14"/>
  <c r="H57" i="14" s="1"/>
  <c r="H135" i="14" s="1"/>
  <c r="L1003" i="15"/>
  <c r="H87" i="10"/>
  <c r="G98" i="10"/>
  <c r="J303" i="10"/>
  <c r="G68" i="14"/>
  <c r="I102" i="10"/>
  <c r="I147" i="10" s="1"/>
  <c r="J114" i="10"/>
  <c r="J104" i="10" s="1"/>
  <c r="J164" i="10" s="1"/>
  <c r="H1028" i="10"/>
  <c r="G875" i="10"/>
  <c r="H876" i="10"/>
  <c r="H930" i="10"/>
  <c r="I795" i="10"/>
  <c r="H931" i="10"/>
  <c r="J650" i="14"/>
  <c r="J647" i="14" s="1"/>
  <c r="G948" i="10"/>
  <c r="G947" i="10" s="1"/>
  <c r="I903" i="10"/>
  <c r="H601" i="14"/>
  <c r="H598" i="14" s="1"/>
  <c r="H391" i="14"/>
  <c r="H372" i="14"/>
  <c r="H369" i="14" s="1"/>
  <c r="K612" i="14"/>
  <c r="K609" i="14" s="1"/>
  <c r="H706" i="14"/>
  <c r="H703" i="14" s="1"/>
  <c r="G876" i="10"/>
  <c r="G874" i="10" s="1"/>
  <c r="H465" i="14"/>
  <c r="H462" i="14" s="1"/>
  <c r="H361" i="14"/>
  <c r="H358" i="14" s="1"/>
  <c r="J475" i="14"/>
  <c r="I415" i="14"/>
  <c r="I412" i="14" s="1"/>
  <c r="K391" i="14"/>
  <c r="I506" i="14"/>
  <c r="I503" i="14" s="1"/>
  <c r="I505" i="14"/>
  <c r="I502" i="14" s="1"/>
  <c r="G466" i="14"/>
  <c r="G463" i="14" s="1"/>
  <c r="J705" i="14"/>
  <c r="J702" i="14" s="1"/>
  <c r="I475" i="14"/>
  <c r="H872" i="14"/>
  <c r="H869" i="14" s="1"/>
  <c r="G884" i="14"/>
  <c r="G881" i="14" s="1"/>
  <c r="H291" i="14"/>
  <c r="H288" i="14" s="1"/>
  <c r="I324" i="14"/>
  <c r="I321" i="14" s="1"/>
  <c r="K392" i="14"/>
  <c r="K725" i="14"/>
  <c r="G360" i="14"/>
  <c r="G357" i="14" s="1"/>
  <c r="K426" i="14"/>
  <c r="K423" i="14" s="1"/>
  <c r="H380" i="14"/>
  <c r="G893" i="14"/>
  <c r="H240" i="14"/>
  <c r="H237" i="14" s="1"/>
  <c r="J371" i="14"/>
  <c r="J368" i="14" s="1"/>
  <c r="K506" i="14"/>
  <c r="K503" i="14" s="1"/>
  <c r="I811" i="14"/>
  <c r="I808" i="14" s="1"/>
  <c r="J550" i="14"/>
  <c r="J547" i="14" s="1"/>
  <c r="H681" i="14"/>
  <c r="I405" i="10"/>
  <c r="I395" i="10" s="1"/>
  <c r="I1196" i="14"/>
  <c r="K960" i="14"/>
  <c r="I725" i="14"/>
  <c r="G929" i="14"/>
  <c r="G926" i="14" s="1"/>
  <c r="H550" i="14"/>
  <c r="H547" i="14" s="1"/>
  <c r="G549" i="14"/>
  <c r="G546" i="14" s="1"/>
  <c r="G550" i="14"/>
  <c r="G547" i="14" s="1"/>
  <c r="K526" i="14"/>
  <c r="J601" i="14"/>
  <c r="J598" i="14" s="1"/>
  <c r="I551" i="14"/>
  <c r="I548" i="14" s="1"/>
  <c r="K756" i="15"/>
  <c r="G584" i="15"/>
  <c r="H877" i="15"/>
  <c r="I849" i="14"/>
  <c r="I1187" i="14"/>
  <c r="I1184" i="14" s="1"/>
  <c r="J778" i="15"/>
  <c r="H806" i="15"/>
  <c r="H635" i="15"/>
  <c r="K273" i="15"/>
  <c r="L1051" i="15"/>
  <c r="I59" i="14"/>
  <c r="I56" i="14" s="1"/>
  <c r="I134" i="14" s="1"/>
  <c r="I251" i="14"/>
  <c r="I248" i="14" s="1"/>
  <c r="K488" i="15"/>
  <c r="K23" i="14"/>
  <c r="K20" i="14" s="1"/>
  <c r="K131" i="14" s="1"/>
  <c r="H95" i="14"/>
  <c r="H92" i="14" s="1"/>
  <c r="H137" i="14" s="1"/>
  <c r="K261" i="14"/>
  <c r="I253" i="14"/>
  <c r="I250" i="14" s="1"/>
  <c r="K198" i="10"/>
  <c r="I14" i="10"/>
  <c r="I13" i="10" s="1"/>
  <c r="I14" i="15" s="1"/>
  <c r="I13" i="15" s="1"/>
  <c r="K98" i="10"/>
  <c r="L493" i="15"/>
  <c r="G95" i="14"/>
  <c r="G92" i="14" s="1"/>
  <c r="G137" i="14" s="1"/>
  <c r="J253" i="14"/>
  <c r="J250" i="14" s="1"/>
  <c r="K564" i="15"/>
  <c r="K1051" i="15"/>
  <c r="J227" i="15"/>
  <c r="K102" i="10"/>
  <c r="K147" i="10" s="1"/>
  <c r="H72" i="10"/>
  <c r="H62" i="10" s="1"/>
  <c r="H159" i="10" s="1"/>
  <c r="G126" i="10"/>
  <c r="G87" i="10"/>
  <c r="H102" i="10"/>
  <c r="H147" i="10" s="1"/>
  <c r="H273" i="10"/>
  <c r="H263" i="10" s="1"/>
  <c r="I1045" i="10"/>
  <c r="H1001" i="10"/>
  <c r="I1174" i="10"/>
  <c r="H739" i="10"/>
  <c r="G613" i="10"/>
  <c r="H875" i="10"/>
  <c r="I505" i="10"/>
  <c r="I504" i="10" s="1"/>
  <c r="K930" i="10"/>
  <c r="K891" i="10"/>
  <c r="I662" i="10"/>
  <c r="H527" i="14"/>
  <c r="I1190" i="10"/>
  <c r="I1180" i="10" s="1"/>
  <c r="K486" i="14"/>
  <c r="G370" i="14"/>
  <c r="G367" i="14" s="1"/>
  <c r="I241" i="14"/>
  <c r="I238" i="14" s="1"/>
  <c r="J370" i="14"/>
  <c r="J367" i="14" s="1"/>
  <c r="H650" i="14"/>
  <c r="H647" i="14" s="1"/>
  <c r="K360" i="14"/>
  <c r="K357" i="14" s="1"/>
  <c r="K662" i="10"/>
  <c r="K242" i="14"/>
  <c r="K239" i="14" s="1"/>
  <c r="G416" i="14"/>
  <c r="G413" i="14" s="1"/>
  <c r="K611" i="14"/>
  <c r="K608" i="14" s="1"/>
  <c r="J426" i="14"/>
  <c r="J423" i="14" s="1"/>
  <c r="G526" i="14"/>
  <c r="J325" i="14"/>
  <c r="J322" i="14" s="1"/>
  <c r="I717" i="14"/>
  <c r="I714" i="14" s="1"/>
  <c r="H960" i="14"/>
  <c r="K716" i="14"/>
  <c r="K713" i="14" s="1"/>
  <c r="K662" i="14"/>
  <c r="K659" i="14" s="1"/>
  <c r="G333" i="14"/>
  <c r="H811" i="14"/>
  <c r="H808" i="14" s="1"/>
  <c r="K447" i="14"/>
  <c r="G717" i="14"/>
  <c r="G714" i="14" s="1"/>
  <c r="H414" i="14"/>
  <c r="H411" i="14" s="1"/>
  <c r="J948" i="14"/>
  <c r="I242" i="14"/>
  <c r="I239" i="14" s="1"/>
  <c r="I370" i="14"/>
  <c r="I367" i="14" s="1"/>
  <c r="J929" i="14"/>
  <c r="J926" i="14" s="1"/>
  <c r="J389" i="10"/>
  <c r="H939" i="14"/>
  <c r="H936" i="14" s="1"/>
  <c r="G736" i="14"/>
  <c r="H393" i="10"/>
  <c r="H392" i="10" s="1"/>
  <c r="H940" i="14"/>
  <c r="H937" i="14" s="1"/>
  <c r="K1188" i="14"/>
  <c r="K1185" i="14" s="1"/>
  <c r="I716" i="14"/>
  <c r="I713" i="14" s="1"/>
  <c r="J959" i="14"/>
  <c r="I301" i="14"/>
  <c r="H822" i="14"/>
  <c r="H819" i="14" s="1"/>
  <c r="I323" i="14"/>
  <c r="I320" i="14" s="1"/>
  <c r="G446" i="14"/>
  <c r="I737" i="14"/>
  <c r="H549" i="14"/>
  <c r="H546" i="14" s="1"/>
  <c r="H802" i="15"/>
  <c r="I1188" i="14"/>
  <c r="I1185" i="14" s="1"/>
  <c r="K578" i="15"/>
  <c r="K1003" i="15"/>
  <c r="I649" i="14"/>
  <c r="I646" i="14" s="1"/>
  <c r="L819" i="15"/>
  <c r="H748" i="15"/>
  <c r="J577" i="15"/>
  <c r="I826" i="15"/>
  <c r="H272" i="15"/>
  <c r="K1049" i="15"/>
  <c r="J129" i="10"/>
  <c r="G261" i="14"/>
  <c r="G129" i="10"/>
  <c r="G489" i="15"/>
  <c r="G253" i="14"/>
  <c r="G250" i="14" s="1"/>
  <c r="I197" i="10"/>
  <c r="I198" i="10"/>
  <c r="G168" i="14"/>
  <c r="I489" i="15"/>
  <c r="K251" i="14"/>
  <c r="K248" i="14" s="1"/>
  <c r="K56" i="10"/>
  <c r="H251" i="14"/>
  <c r="H248" i="14" s="1"/>
  <c r="H58" i="14"/>
  <c r="H55" i="14" s="1"/>
  <c r="H133" i="14" s="1"/>
  <c r="J635" i="15"/>
  <c r="J273" i="15"/>
  <c r="K45" i="10"/>
  <c r="K68" i="14"/>
  <c r="I94" i="14"/>
  <c r="I91" i="14" s="1"/>
  <c r="I136" i="14" s="1"/>
  <c r="K84" i="10"/>
  <c r="I87" i="10"/>
  <c r="H198" i="10"/>
  <c r="I285" i="10"/>
  <c r="K529" i="10"/>
  <c r="K948" i="10"/>
  <c r="K947" i="10" s="1"/>
  <c r="J662" i="14"/>
  <c r="J659" i="14" s="1"/>
  <c r="J641" i="10"/>
  <c r="H557" i="10"/>
  <c r="H556" i="10" s="1"/>
  <c r="G678" i="10"/>
  <c r="G670" i="10" s="1"/>
  <c r="I933" i="10"/>
  <c r="G934" i="10"/>
  <c r="I930" i="10"/>
  <c r="I825" i="10"/>
  <c r="I824" i="10" s="1"/>
  <c r="I816" i="10" s="1"/>
  <c r="I920" i="10" s="1"/>
  <c r="I948" i="10"/>
  <c r="I947" i="10" s="1"/>
  <c r="H948" i="10"/>
  <c r="H947" i="10" s="1"/>
  <c r="G1175" i="10"/>
  <c r="J447" i="14"/>
  <c r="H927" i="14"/>
  <c r="H924" i="14" s="1"/>
  <c r="J333" i="14"/>
  <c r="G240" i="14"/>
  <c r="G237" i="14" s="1"/>
  <c r="J425" i="14"/>
  <c r="J422" i="14" s="1"/>
  <c r="I292" i="14"/>
  <c r="I289" i="14" s="1"/>
  <c r="J427" i="14"/>
  <c r="J424" i="14" s="1"/>
  <c r="H486" i="14"/>
  <c r="G414" i="14"/>
  <c r="G411" i="14" s="1"/>
  <c r="H446" i="14"/>
  <c r="I610" i="14"/>
  <c r="I607" i="14" s="1"/>
  <c r="I527" i="14"/>
  <c r="J446" i="14"/>
  <c r="K610" i="14"/>
  <c r="K607" i="14" s="1"/>
  <c r="G885" i="14"/>
  <c r="G882" i="14" s="1"/>
  <c r="I874" i="14"/>
  <c r="I871" i="14" s="1"/>
  <c r="G662" i="14"/>
  <c r="G659" i="14" s="1"/>
  <c r="G292" i="14"/>
  <c r="G289" i="14" s="1"/>
  <c r="J763" i="14"/>
  <c r="J760" i="14" s="1"/>
  <c r="J748" i="14" s="1"/>
  <c r="J842" i="14" s="1"/>
  <c r="H885" i="14"/>
  <c r="H882" i="14" s="1"/>
  <c r="J242" i="14"/>
  <c r="J239" i="14" s="1"/>
  <c r="K325" i="14"/>
  <c r="K322" i="14" s="1"/>
  <c r="K715" i="14"/>
  <c r="K712" i="14" s="1"/>
  <c r="K682" i="14"/>
  <c r="I291" i="14"/>
  <c r="I288" i="14" s="1"/>
  <c r="I927" i="14"/>
  <c r="I924" i="14" s="1"/>
  <c r="I706" i="14"/>
  <c r="I703" i="14" s="1"/>
  <c r="H959" i="14"/>
  <c r="I466" i="14"/>
  <c r="I463" i="14" s="1"/>
  <c r="J380" i="14"/>
  <c r="H570" i="14"/>
  <c r="I1186" i="14"/>
  <c r="I1183" i="14" s="1"/>
  <c r="K670" i="14"/>
  <c r="G940" i="14"/>
  <c r="G937" i="14" s="1"/>
  <c r="K763" i="14"/>
  <c r="K760" i="14" s="1"/>
  <c r="K748" i="14" s="1"/>
  <c r="K842" i="14" s="1"/>
  <c r="G848" i="14"/>
  <c r="J823" i="14"/>
  <c r="J820" i="14" s="1"/>
  <c r="H600" i="14"/>
  <c r="H597" i="14" s="1"/>
  <c r="H583" i="14" s="1"/>
  <c r="G928" i="14"/>
  <c r="G925" i="14" s="1"/>
  <c r="J291" i="14"/>
  <c r="J288" i="14" s="1"/>
  <c r="G755" i="15"/>
  <c r="G823" i="14"/>
  <c r="G820" i="14" s="1"/>
  <c r="H831" i="14"/>
  <c r="K975" i="15"/>
  <c r="G810" i="14"/>
  <c r="G807" i="14" s="1"/>
  <c r="I820" i="15"/>
  <c r="J756" i="15"/>
  <c r="H584" i="15"/>
  <c r="J272" i="15"/>
  <c r="L1033" i="15"/>
  <c r="I95" i="14"/>
  <c r="I92" i="14" s="1"/>
  <c r="I137" i="14" s="1"/>
  <c r="K303" i="10"/>
  <c r="K302" i="10"/>
  <c r="K59" i="14"/>
  <c r="K56" i="14" s="1"/>
  <c r="K134" i="14" s="1"/>
  <c r="H252" i="14"/>
  <c r="H249" i="14" s="1"/>
  <c r="K197" i="10"/>
  <c r="G45" i="10"/>
  <c r="H32" i="14"/>
  <c r="G94" i="14"/>
  <c r="G91" i="14" s="1"/>
  <c r="G136" i="14" s="1"/>
  <c r="K95" i="14"/>
  <c r="K92" i="14" s="1"/>
  <c r="K137" i="14" s="1"/>
  <c r="G96" i="14"/>
  <c r="G93" i="14" s="1"/>
  <c r="G138" i="14" s="1"/>
  <c r="I104" i="14"/>
  <c r="J1051" i="15"/>
  <c r="G24" i="14"/>
  <c r="G21" i="14" s="1"/>
  <c r="G132" i="14" s="1"/>
  <c r="I249" i="15"/>
  <c r="J1004" i="15"/>
  <c r="J68" i="14"/>
  <c r="J14" i="10"/>
  <c r="J13" i="10" s="1"/>
  <c r="K57" i="10"/>
  <c r="I208" i="10"/>
  <c r="H104" i="14"/>
  <c r="I98" i="10"/>
  <c r="J812" i="10"/>
  <c r="H1045" i="10"/>
  <c r="I990" i="10"/>
  <c r="J960" i="10"/>
  <c r="J950" i="10" s="1"/>
  <c r="H1046" i="10"/>
  <c r="K1004" i="10"/>
  <c r="K1003" i="10" s="1"/>
  <c r="H825" i="10"/>
  <c r="H824" i="10" s="1"/>
  <c r="H820" i="10" s="1"/>
  <c r="H924" i="10" s="1"/>
  <c r="J903" i="10"/>
  <c r="K641" i="10"/>
  <c r="H546" i="10"/>
  <c r="I739" i="10"/>
  <c r="K944" i="10"/>
  <c r="J293" i="14"/>
  <c r="J290" i="14" s="1"/>
  <c r="K905" i="14"/>
  <c r="I515" i="14"/>
  <c r="K893" i="14"/>
  <c r="K1175" i="10"/>
  <c r="I1175" i="10"/>
  <c r="H1202" i="10"/>
  <c r="G1190" i="10"/>
  <c r="G1182" i="10" s="1"/>
  <c r="G241" i="14"/>
  <c r="G238" i="14" s="1"/>
  <c r="I380" i="14"/>
  <c r="I416" i="14"/>
  <c r="I413" i="14" s="1"/>
  <c r="K435" i="14"/>
  <c r="K822" i="14"/>
  <c r="K819" i="14" s="1"/>
  <c r="H301" i="14"/>
  <c r="J717" i="14"/>
  <c r="J714" i="14" s="1"/>
  <c r="H929" i="14"/>
  <c r="H926" i="14" s="1"/>
  <c r="G873" i="14"/>
  <c r="G870" i="14" s="1"/>
  <c r="I872" i="14"/>
  <c r="I869" i="14" s="1"/>
  <c r="H682" i="14"/>
  <c r="J715" i="14"/>
  <c r="J712" i="14" s="1"/>
  <c r="H661" i="14"/>
  <c r="H658" i="14" s="1"/>
  <c r="G682" i="14"/>
  <c r="H662" i="14"/>
  <c r="H659" i="14" s="1"/>
  <c r="G938" i="14"/>
  <c r="G935" i="14" s="1"/>
  <c r="K850" i="14"/>
  <c r="H848" i="14"/>
  <c r="G1186" i="14"/>
  <c r="G1183" i="14" s="1"/>
  <c r="K371" i="14"/>
  <c r="K368" i="14" s="1"/>
  <c r="J1188" i="14"/>
  <c r="J1185" i="14" s="1"/>
  <c r="H904" i="14"/>
  <c r="J301" i="14"/>
  <c r="G562" i="14"/>
  <c r="G559" i="14" s="1"/>
  <c r="G570" i="14"/>
  <c r="J904" i="14"/>
  <c r="J1186" i="14"/>
  <c r="J1183" i="14" s="1"/>
  <c r="H874" i="14"/>
  <c r="H871" i="14" s="1"/>
  <c r="G380" i="14"/>
  <c r="J822" i="14"/>
  <c r="J819" i="14" s="1"/>
  <c r="I929" i="14"/>
  <c r="I926" i="14" s="1"/>
  <c r="G960" i="14"/>
  <c r="I810" i="14"/>
  <c r="I807" i="14" s="1"/>
  <c r="J802" i="15"/>
  <c r="I417" i="10"/>
  <c r="J417" i="10"/>
  <c r="J966" i="15"/>
  <c r="I389" i="10"/>
  <c r="H820" i="15"/>
  <c r="K749" i="15"/>
  <c r="H607" i="15"/>
  <c r="J261" i="14"/>
  <c r="L1049" i="15"/>
  <c r="J104" i="14"/>
  <c r="J112" i="14"/>
  <c r="K272" i="14"/>
  <c r="H261" i="10"/>
  <c r="H260" i="10" s="1"/>
  <c r="I18" i="10"/>
  <c r="I17" i="10" s="1"/>
  <c r="I145" i="10" s="1"/>
  <c r="G40" i="14"/>
  <c r="I168" i="14"/>
  <c r="H42" i="10"/>
  <c r="I96" i="14"/>
  <c r="I93" i="14" s="1"/>
  <c r="I138" i="14" s="1"/>
  <c r="G252" i="14"/>
  <c r="G249" i="14" s="1"/>
  <c r="K96" i="14"/>
  <c r="K93" i="14" s="1"/>
  <c r="K138" i="14" s="1"/>
  <c r="I261" i="14"/>
  <c r="K965" i="15"/>
  <c r="I273" i="15"/>
  <c r="G608" i="15"/>
  <c r="K250" i="15"/>
  <c r="G102" i="10"/>
  <c r="G147" i="10" s="1"/>
  <c r="H129" i="10"/>
  <c r="G84" i="10"/>
  <c r="G59" i="14"/>
  <c r="G56" i="14" s="1"/>
  <c r="G134" i="14" s="1"/>
  <c r="G76" i="14"/>
  <c r="K94" i="14"/>
  <c r="K91" i="14" s="1"/>
  <c r="K136" i="14" s="1"/>
  <c r="G1045" i="10"/>
  <c r="H1016" i="10"/>
  <c r="H1006" i="10" s="1"/>
  <c r="I945" i="10"/>
  <c r="K1016" i="10"/>
  <c r="K989" i="10"/>
  <c r="G972" i="10"/>
  <c r="K727" i="10"/>
  <c r="H903" i="10"/>
  <c r="J666" i="10"/>
  <c r="J665" i="10" s="1"/>
  <c r="J1004" i="10"/>
  <c r="J1003" i="10" s="1"/>
  <c r="G602" i="10"/>
  <c r="K241" i="14"/>
  <c r="K238" i="14" s="1"/>
  <c r="I372" i="14"/>
  <c r="I369" i="14" s="1"/>
  <c r="H612" i="14"/>
  <c r="H609" i="14" s="1"/>
  <c r="J960" i="14"/>
  <c r="I670" i="14"/>
  <c r="J1174" i="10"/>
  <c r="H427" i="14"/>
  <c r="H424" i="14" s="1"/>
  <c r="H435" i="14"/>
  <c r="K333" i="14"/>
  <c r="G706" i="14"/>
  <c r="G703" i="14" s="1"/>
  <c r="J360" i="14"/>
  <c r="J357" i="14" s="1"/>
  <c r="H426" i="14"/>
  <c r="H423" i="14" s="1"/>
  <c r="G650" i="14"/>
  <c r="G647" i="14" s="1"/>
  <c r="J487" i="14"/>
  <c r="I360" i="14"/>
  <c r="I357" i="14" s="1"/>
  <c r="K446" i="14"/>
  <c r="K706" i="14"/>
  <c r="K703" i="14" s="1"/>
  <c r="G948" i="14"/>
  <c r="J905" i="14"/>
  <c r="K427" i="14"/>
  <c r="K424" i="14" s="1"/>
  <c r="K600" i="14"/>
  <c r="K597" i="14" s="1"/>
  <c r="H905" i="14"/>
  <c r="H715" i="14"/>
  <c r="H712" i="14" s="1"/>
  <c r="H324" i="14"/>
  <c r="H321" i="14" s="1"/>
  <c r="I736" i="14"/>
  <c r="G874" i="14"/>
  <c r="G871" i="14" s="1"/>
  <c r="J681" i="14"/>
  <c r="I560" i="14"/>
  <c r="I557" i="14" s="1"/>
  <c r="J391" i="14"/>
  <c r="I414" i="14"/>
  <c r="I411" i="14" s="1"/>
  <c r="G1196" i="14"/>
  <c r="J661" i="14"/>
  <c r="J658" i="14" s="1"/>
  <c r="I359" i="14"/>
  <c r="I356" i="14" s="1"/>
  <c r="K550" i="14"/>
  <c r="K547" i="14" s="1"/>
  <c r="K560" i="14"/>
  <c r="K557" i="14" s="1"/>
  <c r="J1187" i="14"/>
  <c r="J1184" i="14" s="1"/>
  <c r="J651" i="14"/>
  <c r="J648" i="14" s="1"/>
  <c r="J849" i="14"/>
  <c r="K405" i="10"/>
  <c r="G927" i="14"/>
  <c r="G924" i="14" s="1"/>
  <c r="G763" i="14"/>
  <c r="G760" i="14" s="1"/>
  <c r="G748" i="14" s="1"/>
  <c r="G742" i="14" s="1"/>
  <c r="K810" i="14"/>
  <c r="K807" i="14" s="1"/>
  <c r="J819" i="15"/>
  <c r="J975" i="15"/>
  <c r="H827" i="15"/>
  <c r="I966" i="15"/>
  <c r="G434" i="10"/>
  <c r="L873" i="15"/>
  <c r="H778" i="15"/>
  <c r="I940" i="14"/>
  <c r="I937" i="14" s="1"/>
  <c r="J277" i="15"/>
  <c r="I273" i="14"/>
  <c r="G42" i="10"/>
  <c r="J198" i="10"/>
  <c r="H112" i="14"/>
  <c r="I112" i="14"/>
  <c r="G104" i="14"/>
  <c r="I42" i="10"/>
  <c r="J40" i="14"/>
  <c r="K168" i="14"/>
  <c r="H536" i="15"/>
  <c r="H272" i="14"/>
  <c r="G14" i="10"/>
  <c r="G13" i="10" s="1"/>
  <c r="G140" i="10" s="1"/>
  <c r="I272" i="14"/>
  <c r="H253" i="14"/>
  <c r="H250" i="14" s="1"/>
  <c r="L277" i="15"/>
  <c r="G273" i="15"/>
  <c r="H168" i="14"/>
  <c r="K226" i="15"/>
  <c r="H68" i="14"/>
  <c r="H99" i="10"/>
  <c r="J285" i="10"/>
  <c r="I72" i="10"/>
  <c r="I62" i="10" s="1"/>
  <c r="I159" i="10" s="1"/>
  <c r="J258" i="10"/>
  <c r="K208" i="10"/>
  <c r="H934" i="10"/>
  <c r="G990" i="10"/>
  <c r="I931" i="10"/>
  <c r="J989" i="10"/>
  <c r="J1016" i="10"/>
  <c r="J1006" i="10" s="1"/>
  <c r="H1174" i="10"/>
  <c r="H1173" i="10" s="1"/>
  <c r="H585" i="10"/>
  <c r="G933" i="10"/>
  <c r="K1202" i="10"/>
  <c r="K903" i="10"/>
  <c r="J990" i="10"/>
  <c r="H678" i="10"/>
  <c r="H668" i="10" s="1"/>
  <c r="H241" i="14"/>
  <c r="H238" i="14" s="1"/>
  <c r="H447" i="14"/>
  <c r="I681" i="14"/>
  <c r="I611" i="14"/>
  <c r="I608" i="14" s="1"/>
  <c r="I293" i="14"/>
  <c r="I290" i="14" s="1"/>
  <c r="J660" i="14"/>
  <c r="J657" i="14" s="1"/>
  <c r="I600" i="14"/>
  <c r="I597" i="14" s="1"/>
  <c r="J506" i="14"/>
  <c r="J503" i="14" s="1"/>
  <c r="G487" i="14"/>
  <c r="G903" i="10"/>
  <c r="G905" i="14"/>
  <c r="I465" i="14"/>
  <c r="I462" i="14" s="1"/>
  <c r="K939" i="14"/>
  <c r="K936" i="14" s="1"/>
  <c r="J466" i="14"/>
  <c r="J463" i="14" s="1"/>
  <c r="K301" i="14"/>
  <c r="J725" i="14"/>
  <c r="J716" i="14"/>
  <c r="J713" i="14" s="1"/>
  <c r="J739" i="10"/>
  <c r="I364" i="15"/>
  <c r="G372" i="15"/>
  <c r="G364" i="15"/>
  <c r="K559" i="15"/>
  <c r="J488" i="15"/>
  <c r="K820" i="15"/>
  <c r="H329" i="10"/>
  <c r="H320" i="10" s="1"/>
  <c r="G317" i="10"/>
  <c r="G316" i="10" s="1"/>
  <c r="J352" i="10"/>
  <c r="K261" i="10"/>
  <c r="K260" i="10" s="1"/>
  <c r="K417" i="15"/>
  <c r="J748" i="15"/>
  <c r="J365" i="15"/>
  <c r="H529" i="10"/>
  <c r="K365" i="15"/>
  <c r="K768" i="10"/>
  <c r="K766" i="10" s="1"/>
  <c r="H21" i="10"/>
  <c r="H25" i="15" s="1"/>
  <c r="H20" i="15" s="1"/>
  <c r="J938" i="14"/>
  <c r="J935" i="14" s="1"/>
  <c r="G989" i="10"/>
  <c r="J1032" i="15"/>
  <c r="I490" i="10"/>
  <c r="J501" i="10"/>
  <c r="H341" i="10"/>
  <c r="H757" i="10"/>
  <c r="H445" i="10"/>
  <c r="G393" i="10"/>
  <c r="G392" i="10" s="1"/>
  <c r="H351" i="10"/>
  <c r="K434" i="10"/>
  <c r="K491" i="10"/>
  <c r="L755" i="15"/>
  <c r="I641" i="10"/>
  <c r="I313" i="10"/>
  <c r="G771" i="10"/>
  <c r="G770" i="10" s="1"/>
  <c r="K446" i="10"/>
  <c r="H446" i="10"/>
  <c r="K329" i="10"/>
  <c r="K945" i="10"/>
  <c r="K943" i="10" s="1"/>
  <c r="J99" i="10"/>
  <c r="I32" i="14"/>
  <c r="H60" i="10"/>
  <c r="H59" i="10" s="1"/>
  <c r="H146" i="10" s="1"/>
  <c r="J599" i="14"/>
  <c r="J596" i="14" s="1"/>
  <c r="J849" i="15"/>
  <c r="J584" i="15"/>
  <c r="I537" i="15"/>
  <c r="I631" i="15"/>
  <c r="K779" i="15"/>
  <c r="G1051" i="15"/>
  <c r="H435" i="10"/>
  <c r="I801" i="15"/>
  <c r="I585" i="15"/>
  <c r="J755" i="15"/>
  <c r="H749" i="15"/>
  <c r="K959" i="14"/>
  <c r="G715" i="14"/>
  <c r="G712" i="14" s="1"/>
  <c r="H561" i="14"/>
  <c r="H558" i="14" s="1"/>
  <c r="H763" i="14"/>
  <c r="H760" i="14" s="1"/>
  <c r="H748" i="14" s="1"/>
  <c r="H842" i="14" s="1"/>
  <c r="K324" i="14"/>
  <c r="K321" i="14" s="1"/>
  <c r="G392" i="14"/>
  <c r="H466" i="14"/>
  <c r="H463" i="14" s="1"/>
  <c r="G599" i="14"/>
  <c r="G596" i="14" s="1"/>
  <c r="H416" i="14"/>
  <c r="H413" i="14" s="1"/>
  <c r="G1046" i="10"/>
  <c r="K717" i="14"/>
  <c r="K714" i="14" s="1"/>
  <c r="J208" i="10"/>
  <c r="H227" i="15"/>
  <c r="H488" i="15"/>
  <c r="J273" i="14"/>
  <c r="J489" i="15"/>
  <c r="K704" i="14"/>
  <c r="K701" i="14" s="1"/>
  <c r="J712" i="10"/>
  <c r="J710" i="10" s="1"/>
  <c r="G820" i="15"/>
  <c r="K715" i="10"/>
  <c r="K714" i="10" s="1"/>
  <c r="G778" i="15"/>
  <c r="I517" i="10"/>
  <c r="K372" i="15"/>
  <c r="G422" i="15"/>
  <c r="K558" i="10"/>
  <c r="K629" i="10"/>
  <c r="K757" i="10"/>
  <c r="K314" i="10"/>
  <c r="L584" i="15"/>
  <c r="H303" i="10"/>
  <c r="L395" i="15"/>
  <c r="J557" i="10"/>
  <c r="K466" i="15"/>
  <c r="G641" i="10"/>
  <c r="J549" i="14"/>
  <c r="J546" i="14" s="1"/>
  <c r="J825" i="10"/>
  <c r="J824" i="10" s="1"/>
  <c r="J816" i="10" s="1"/>
  <c r="J920" i="10" s="1"/>
  <c r="J351" i="10"/>
  <c r="J602" i="10"/>
  <c r="H715" i="10"/>
  <c r="H714" i="10" s="1"/>
  <c r="H379" i="10"/>
  <c r="K352" i="10"/>
  <c r="K663" i="10"/>
  <c r="G559" i="15"/>
  <c r="G607" i="15"/>
  <c r="H417" i="10"/>
  <c r="H559" i="15"/>
  <c r="G446" i="10"/>
  <c r="L465" i="15"/>
  <c r="J461" i="10"/>
  <c r="J451" i="10" s="1"/>
  <c r="J771" i="10"/>
  <c r="J770" i="10" s="1"/>
  <c r="I712" i="10"/>
  <c r="J502" i="10"/>
  <c r="G417" i="15"/>
  <c r="G491" i="10"/>
  <c r="J23" i="14"/>
  <c r="J20" i="14" s="1"/>
  <c r="J131" i="14" s="1"/>
  <c r="K72" i="10"/>
  <c r="G514" i="15"/>
  <c r="I584" i="15"/>
  <c r="G578" i="15"/>
  <c r="I827" i="15"/>
  <c r="J559" i="15"/>
  <c r="K1050" i="15"/>
  <c r="K393" i="10"/>
  <c r="K392" i="10" s="1"/>
  <c r="K831" i="14"/>
  <c r="I749" i="15"/>
  <c r="K631" i="15"/>
  <c r="J505" i="14"/>
  <c r="J502" i="14" s="1"/>
  <c r="J820" i="15"/>
  <c r="H1188" i="14"/>
  <c r="H1185" i="14" s="1"/>
  <c r="J850" i="14"/>
  <c r="J561" i="14"/>
  <c r="J558" i="14" s="1"/>
  <c r="I704" i="14"/>
  <c r="I701" i="14" s="1"/>
  <c r="I660" i="14"/>
  <c r="I657" i="14" s="1"/>
  <c r="J928" i="14"/>
  <c r="J925" i="14" s="1"/>
  <c r="H736" i="14"/>
  <c r="I447" i="14"/>
  <c r="K380" i="14"/>
  <c r="J1001" i="10"/>
  <c r="H417" i="15"/>
  <c r="H14" i="10"/>
  <c r="H13" i="10" s="1"/>
  <c r="H140" i="10" s="1"/>
  <c r="H167" i="14"/>
  <c r="J72" i="10"/>
  <c r="J62" i="10" s="1"/>
  <c r="J159" i="10" s="1"/>
  <c r="I40" i="14"/>
  <c r="K219" i="15"/>
  <c r="J573" i="10"/>
  <c r="H317" i="10"/>
  <c r="H316" i="10" s="1"/>
  <c r="I513" i="15"/>
  <c r="K313" i="10"/>
  <c r="K547" i="10"/>
  <c r="K394" i="15"/>
  <c r="J394" i="15"/>
  <c r="I813" i="10"/>
  <c r="G219" i="15"/>
  <c r="J220" i="15"/>
  <c r="J390" i="10"/>
  <c r="K1004" i="15"/>
  <c r="J449" i="10"/>
  <c r="J448" i="10" s="1"/>
  <c r="L422" i="15"/>
  <c r="G603" i="10"/>
  <c r="H513" i="15"/>
  <c r="G505" i="10"/>
  <c r="G504" i="10" s="1"/>
  <c r="G825" i="10"/>
  <c r="G824" i="10" s="1"/>
  <c r="G819" i="10" s="1"/>
  <c r="G923" i="10" s="1"/>
  <c r="I715" i="10"/>
  <c r="I714" i="10" s="1"/>
  <c r="I314" i="10"/>
  <c r="H505" i="10"/>
  <c r="H504" i="10" s="1"/>
  <c r="K678" i="10"/>
  <c r="K876" i="10"/>
  <c r="K613" i="10"/>
  <c r="K771" i="10"/>
  <c r="K770" i="10" s="1"/>
  <c r="J607" i="15"/>
  <c r="H573" i="10"/>
  <c r="H565" i="10" s="1"/>
  <c r="J314" i="10"/>
  <c r="G930" i="10"/>
  <c r="K490" i="10"/>
  <c r="G557" i="10"/>
  <c r="J933" i="10"/>
  <c r="H711" i="10"/>
  <c r="G517" i="10"/>
  <c r="G509" i="10" s="1"/>
  <c r="L536" i="15"/>
  <c r="I491" i="10"/>
  <c r="G18" i="10"/>
  <c r="G17" i="10" s="1"/>
  <c r="G145" i="10" s="1"/>
  <c r="K99" i="10"/>
  <c r="I514" i="15"/>
  <c r="G564" i="15"/>
  <c r="I755" i="15"/>
  <c r="H578" i="15"/>
  <c r="G873" i="15"/>
  <c r="I965" i="15"/>
  <c r="G585" i="15"/>
  <c r="I831" i="14"/>
  <c r="I1032" i="15"/>
  <c r="J877" i="15"/>
  <c r="L578" i="15"/>
  <c r="G826" i="15"/>
  <c r="H1196" i="14"/>
  <c r="I561" i="14"/>
  <c r="I558" i="14" s="1"/>
  <c r="H717" i="14"/>
  <c r="H714" i="14" s="1"/>
  <c r="G561" i="14"/>
  <c r="G558" i="14" s="1"/>
  <c r="I823" i="14"/>
  <c r="I820" i="14" s="1"/>
  <c r="K293" i="14"/>
  <c r="K290" i="14" s="1"/>
  <c r="K736" i="14"/>
  <c r="K507" i="14"/>
  <c r="K504" i="14" s="1"/>
  <c r="I392" i="14"/>
  <c r="G756" i="10"/>
  <c r="G324" i="14"/>
  <c r="G321" i="14" s="1"/>
  <c r="G257" i="10"/>
  <c r="L635" i="15"/>
  <c r="G167" i="14"/>
  <c r="K167" i="14"/>
  <c r="H712" i="10"/>
  <c r="J558" i="10"/>
  <c r="J965" i="15"/>
  <c r="K537" i="15"/>
  <c r="I367" i="10"/>
  <c r="H372" i="15"/>
  <c r="I506" i="15"/>
  <c r="H506" i="15"/>
  <c r="G273" i="10"/>
  <c r="G263" i="10" s="1"/>
  <c r="K364" i="15"/>
  <c r="H365" i="15"/>
  <c r="H461" i="10"/>
  <c r="H453" i="10" s="1"/>
  <c r="I261" i="10"/>
  <c r="I260" i="10" s="1"/>
  <c r="I461" i="10"/>
  <c r="I536" i="15"/>
  <c r="I1004" i="10"/>
  <c r="I1003" i="10" s="1"/>
  <c r="J536" i="15"/>
  <c r="G629" i="10"/>
  <c r="J883" i="14"/>
  <c r="J880" i="14" s="1"/>
  <c r="J704" i="14"/>
  <c r="J701" i="14" s="1"/>
  <c r="J678" i="10"/>
  <c r="J668" i="10" s="1"/>
  <c r="G547" i="10"/>
  <c r="K473" i="10"/>
  <c r="G617" i="10"/>
  <c r="G616" i="10" s="1"/>
  <c r="J490" i="10"/>
  <c r="K795" i="10"/>
  <c r="H666" i="10"/>
  <c r="H665" i="10" s="1"/>
  <c r="I446" i="10"/>
  <c r="I444" i="10" s="1"/>
  <c r="J629" i="10"/>
  <c r="J355" i="10"/>
  <c r="J354" i="10" s="1"/>
  <c r="K445" i="10"/>
  <c r="K617" i="10"/>
  <c r="K616" i="10" s="1"/>
  <c r="I1033" i="15"/>
  <c r="H783" i="10"/>
  <c r="H773" i="10" s="1"/>
  <c r="I876" i="10"/>
  <c r="I874" i="10" s="1"/>
  <c r="I629" i="10"/>
  <c r="I619" i="10" s="1"/>
  <c r="K351" i="10"/>
  <c r="K517" i="10"/>
  <c r="H126" i="10"/>
  <c r="H23" i="14"/>
  <c r="H20" i="14" s="1"/>
  <c r="H131" i="14" s="1"/>
  <c r="I564" i="15"/>
  <c r="H872" i="15"/>
  <c r="J608" i="15"/>
  <c r="I507" i="15"/>
  <c r="J585" i="15"/>
  <c r="G966" i="15"/>
  <c r="L631" i="15"/>
  <c r="G467" i="14"/>
  <c r="G464" i="14" s="1"/>
  <c r="L966" i="15"/>
  <c r="G849" i="15"/>
  <c r="G819" i="15"/>
  <c r="L965" i="15"/>
  <c r="K948" i="14"/>
  <c r="H560" i="14"/>
  <c r="H557" i="14" s="1"/>
  <c r="G527" i="14"/>
  <c r="G560" i="14"/>
  <c r="G557" i="14" s="1"/>
  <c r="H506" i="14"/>
  <c r="H503" i="14" s="1"/>
  <c r="I885" i="14"/>
  <c r="I882" i="14" s="1"/>
  <c r="H649" i="14"/>
  <c r="H646" i="14" s="1"/>
  <c r="J515" i="14"/>
  <c r="I391" i="14"/>
  <c r="H989" i="10"/>
  <c r="I585" i="10"/>
  <c r="H57" i="10"/>
  <c r="J18" i="10"/>
  <c r="J17" i="10" s="1"/>
  <c r="J145" i="10" s="1"/>
  <c r="J466" i="15"/>
  <c r="G277" i="15"/>
  <c r="K291" i="14"/>
  <c r="K288" i="14" s="1"/>
  <c r="J546" i="10"/>
  <c r="H517" i="10"/>
  <c r="H509" i="10" s="1"/>
  <c r="K756" i="10"/>
  <c r="G749" i="15"/>
  <c r="H389" i="10"/>
  <c r="H388" i="10" s="1"/>
  <c r="I435" i="15"/>
  <c r="J379" i="10"/>
  <c r="L560" i="15"/>
  <c r="J517" i="10"/>
  <c r="K418" i="15"/>
  <c r="H371" i="15"/>
  <c r="K690" i="10"/>
  <c r="G461" i="10"/>
  <c r="G454" i="10" s="1"/>
  <c r="G502" i="10"/>
  <c r="G500" i="10" s="1"/>
  <c r="G537" i="15"/>
  <c r="I666" i="10"/>
  <c r="I665" i="10" s="1"/>
  <c r="H537" i="15"/>
  <c r="G1004" i="10"/>
  <c r="G1003" i="10" s="1"/>
  <c r="J885" i="14"/>
  <c r="J882" i="14" s="1"/>
  <c r="K972" i="10"/>
  <c r="H812" i="10"/>
  <c r="G944" i="10"/>
  <c r="J879" i="10"/>
  <c r="J878" i="10" s="1"/>
  <c r="I757" i="10"/>
  <c r="J445" i="10"/>
  <c r="I756" i="10"/>
  <c r="I558" i="10"/>
  <c r="K813" i="10"/>
  <c r="J756" i="10"/>
  <c r="H490" i="10"/>
  <c r="K417" i="10"/>
  <c r="L607" i="15"/>
  <c r="J367" i="10"/>
  <c r="J357" i="10" s="1"/>
  <c r="K711" i="10"/>
  <c r="J767" i="10"/>
  <c r="G546" i="10"/>
  <c r="G466" i="15"/>
  <c r="G379" i="10"/>
  <c r="G114" i="10"/>
  <c r="G107" i="10" s="1"/>
  <c r="G167" i="10" s="1"/>
  <c r="G23" i="14"/>
  <c r="G20" i="14" s="1"/>
  <c r="G131" i="14" s="1"/>
  <c r="H631" i="15"/>
  <c r="K877" i="15"/>
  <c r="I635" i="15"/>
  <c r="J514" i="15"/>
  <c r="K608" i="15"/>
  <c r="J393" i="10"/>
  <c r="J392" i="10" s="1"/>
  <c r="J850" i="15"/>
  <c r="L577" i="15"/>
  <c r="H1003" i="15"/>
  <c r="L849" i="15"/>
  <c r="K966" i="15"/>
  <c r="H849" i="15"/>
  <c r="I333" i="14"/>
  <c r="I928" i="14"/>
  <c r="I925" i="14" s="1"/>
  <c r="K562" i="14"/>
  <c r="K559" i="14" s="1"/>
  <c r="J706" i="14"/>
  <c r="J703" i="14" s="1"/>
  <c r="I960" i="14"/>
  <c r="I763" i="14"/>
  <c r="I760" i="14" s="1"/>
  <c r="I748" i="14" s="1"/>
  <c r="I741" i="14" s="1"/>
  <c r="H487" i="14"/>
  <c r="G601" i="14"/>
  <c r="G598" i="14" s="1"/>
  <c r="H1190" i="10"/>
  <c r="H1180" i="10" s="1"/>
  <c r="K934" i="10"/>
  <c r="K666" i="10"/>
  <c r="K665" i="10" s="1"/>
  <c r="K104" i="14"/>
  <c r="K24" i="14"/>
  <c r="K21" i="14" s="1"/>
  <c r="K132" i="14" s="1"/>
  <c r="H466" i="15"/>
  <c r="H197" i="10"/>
  <c r="H768" i="10"/>
  <c r="H766" i="10" s="1"/>
  <c r="K739" i="10"/>
  <c r="H418" i="15"/>
  <c r="I756" i="15"/>
  <c r="K501" i="10"/>
  <c r="H801" i="15"/>
  <c r="J690" i="10"/>
  <c r="L372" i="15"/>
  <c r="H258" i="10"/>
  <c r="K435" i="15"/>
  <c r="J395" i="15"/>
  <c r="J417" i="15"/>
  <c r="L220" i="15"/>
  <c r="G529" i="10"/>
  <c r="K748" i="15"/>
  <c r="G220" i="15"/>
  <c r="G965" i="15"/>
  <c r="G558" i="10"/>
  <c r="G556" i="10" s="1"/>
  <c r="J649" i="14"/>
  <c r="J646" i="14" s="1"/>
  <c r="K875" i="10"/>
  <c r="H851" i="10"/>
  <c r="H850" i="10" s="1"/>
  <c r="H842" i="10" s="1"/>
  <c r="H925" i="10" s="1"/>
  <c r="G783" i="10"/>
  <c r="G773" i="10" s="1"/>
  <c r="I547" i="10"/>
  <c r="K879" i="10"/>
  <c r="K878" i="10" s="1"/>
  <c r="H690" i="10"/>
  <c r="I771" i="10"/>
  <c r="I770" i="10" s="1"/>
  <c r="G490" i="10"/>
  <c r="I767" i="10"/>
  <c r="I812" i="10"/>
  <c r="I573" i="10"/>
  <c r="I563" i="10" s="1"/>
  <c r="H561" i="10"/>
  <c r="H560" i="10" s="1"/>
  <c r="H493" i="15"/>
  <c r="K449" i="10"/>
  <c r="K448" i="10" s="1"/>
  <c r="J851" i="10"/>
  <c r="J850" i="10" s="1"/>
  <c r="J842" i="10" s="1"/>
  <c r="J925" i="10" s="1"/>
  <c r="H813" i="10"/>
  <c r="H1004" i="15"/>
  <c r="I529" i="10"/>
  <c r="I126" i="10"/>
  <c r="I23" i="14"/>
  <c r="I20" i="14" s="1"/>
  <c r="I131" i="14" s="1"/>
  <c r="K577" i="15"/>
  <c r="G577" i="15"/>
  <c r="K585" i="15"/>
  <c r="I651" i="14"/>
  <c r="I648" i="14" s="1"/>
  <c r="J578" i="15"/>
  <c r="J810" i="14"/>
  <c r="J807" i="14" s="1"/>
  <c r="K849" i="15"/>
  <c r="L608" i="15"/>
  <c r="G417" i="10"/>
  <c r="L806" i="15"/>
  <c r="J1003" i="15"/>
  <c r="L877" i="15"/>
  <c r="G391" i="14"/>
  <c r="G872" i="14"/>
  <c r="G869" i="14" s="1"/>
  <c r="K1196" i="14"/>
  <c r="I905" i="14"/>
  <c r="J874" i="14"/>
  <c r="J871" i="14" s="1"/>
  <c r="J486" i="14"/>
  <c r="J1202" i="10"/>
  <c r="I662" i="14"/>
  <c r="I659" i="14" s="1"/>
  <c r="I1001" i="10"/>
  <c r="K1028" i="10"/>
  <c r="J56" i="10"/>
  <c r="J59" i="14"/>
  <c r="J56" i="14" s="1"/>
  <c r="J134" i="14" s="1"/>
  <c r="G513" i="15"/>
  <c r="I602" i="10"/>
  <c r="H662" i="10"/>
  <c r="G313" i="10"/>
  <c r="H313" i="10"/>
  <c r="H312" i="10" s="1"/>
  <c r="H547" i="10"/>
  <c r="I302" i="10"/>
  <c r="H302" i="10"/>
  <c r="L394" i="15"/>
  <c r="I394" i="15"/>
  <c r="K602" i="10"/>
  <c r="L417" i="15"/>
  <c r="H422" i="15"/>
  <c r="I365" i="15"/>
  <c r="I557" i="10"/>
  <c r="H1033" i="15"/>
  <c r="I436" i="15"/>
  <c r="G258" i="10"/>
  <c r="I1000" i="10"/>
  <c r="G891" i="10"/>
  <c r="I614" i="10"/>
  <c r="I612" i="10" s="1"/>
  <c r="J663" i="10"/>
  <c r="H933" i="10"/>
  <c r="K783" i="10"/>
  <c r="J585" i="10"/>
  <c r="H990" i="10"/>
  <c r="J603" i="10"/>
  <c r="I617" i="10"/>
  <c r="I616" i="10" s="1"/>
  <c r="J757" i="10"/>
  <c r="J768" i="10"/>
  <c r="G795" i="10"/>
  <c r="K614" i="10"/>
  <c r="G341" i="10"/>
  <c r="J317" i="10"/>
  <c r="J316" i="10" s="1"/>
  <c r="H355" i="10"/>
  <c r="H354" i="10" s="1"/>
  <c r="I851" i="10"/>
  <c r="I850" i="10" s="1"/>
  <c r="I842" i="10" s="1"/>
  <c r="I925" i="10" s="1"/>
  <c r="J813" i="10"/>
  <c r="H602" i="10"/>
  <c r="H22" i="14"/>
  <c r="H19" i="14" s="1"/>
  <c r="H130" i="14" s="1"/>
  <c r="G60" i="14"/>
  <c r="G57" i="14" s="1"/>
  <c r="G135" i="14" s="1"/>
  <c r="I578" i="15"/>
  <c r="K635" i="15"/>
  <c r="K507" i="15"/>
  <c r="L630" i="15"/>
  <c r="J872" i="15"/>
  <c r="H810" i="14"/>
  <c r="H807" i="14" s="1"/>
  <c r="G802" i="15"/>
  <c r="I607" i="15"/>
  <c r="G812" i="14"/>
  <c r="G809" i="14" s="1"/>
  <c r="J779" i="15"/>
  <c r="H434" i="10"/>
  <c r="H873" i="15"/>
  <c r="G405" i="10"/>
  <c r="G396" i="10" s="1"/>
  <c r="K570" i="14"/>
  <c r="H1186" i="14"/>
  <c r="H1183" i="14" s="1"/>
  <c r="K650" i="14"/>
  <c r="K647" i="14" s="1"/>
  <c r="I705" i="14"/>
  <c r="I702" i="14" s="1"/>
  <c r="G811" i="14"/>
  <c r="G808" i="14" s="1"/>
  <c r="G325" i="14"/>
  <c r="G322" i="14" s="1"/>
  <c r="H660" i="14"/>
  <c r="H657" i="14" s="1"/>
  <c r="G561" i="10"/>
  <c r="G560" i="10" s="1"/>
  <c r="K240" i="14"/>
  <c r="K237" i="14" s="1"/>
  <c r="K60" i="10"/>
  <c r="K59" i="10" s="1"/>
  <c r="K146" i="10" s="1"/>
  <c r="J95" i="14"/>
  <c r="J92" i="14" s="1"/>
  <c r="J137" i="14" s="1"/>
  <c r="H564" i="15"/>
  <c r="J323" i="14"/>
  <c r="J320" i="14" s="1"/>
  <c r="G813" i="10"/>
  <c r="I768" i="10"/>
  <c r="G394" i="15"/>
  <c r="H367" i="10"/>
  <c r="H358" i="10" s="1"/>
  <c r="H364" i="15"/>
  <c r="I372" i="15"/>
  <c r="G226" i="15"/>
  <c r="G395" i="15"/>
  <c r="I417" i="15"/>
  <c r="G712" i="10"/>
  <c r="J422" i="15"/>
  <c r="I329" i="10"/>
  <c r="I319" i="10" s="1"/>
  <c r="I371" i="15"/>
  <c r="H395" i="15"/>
  <c r="I303" i="10"/>
  <c r="H220" i="15"/>
  <c r="G355" i="10"/>
  <c r="G354" i="10" s="1"/>
  <c r="K573" i="10"/>
  <c r="I884" i="14"/>
  <c r="I881" i="14" s="1"/>
  <c r="I879" i="10"/>
  <c r="I878" i="10" s="1"/>
  <c r="J948" i="10"/>
  <c r="J947" i="10" s="1"/>
  <c r="I561" i="10"/>
  <c r="I560" i="10" s="1"/>
  <c r="J613" i="10"/>
  <c r="J662" i="10"/>
  <c r="J341" i="10"/>
  <c r="I501" i="10"/>
  <c r="J727" i="10"/>
  <c r="J717" i="10" s="1"/>
  <c r="H663" i="10"/>
  <c r="K933" i="10"/>
  <c r="K851" i="10"/>
  <c r="K850" i="10" s="1"/>
  <c r="K845" i="10" s="1"/>
  <c r="K928" i="10" s="1"/>
  <c r="G435" i="10"/>
  <c r="H629" i="10"/>
  <c r="H619" i="10" s="1"/>
  <c r="K505" i="10"/>
  <c r="K504" i="10" s="1"/>
  <c r="H491" i="10"/>
  <c r="I379" i="10"/>
  <c r="J491" i="10"/>
  <c r="H944" i="10"/>
  <c r="G573" i="10"/>
  <c r="G563" i="10" s="1"/>
  <c r="H771" i="10"/>
  <c r="H770" i="10" s="1"/>
  <c r="H24" i="14"/>
  <c r="H21" i="14" s="1"/>
  <c r="H132" i="14" s="1"/>
  <c r="I114" i="10"/>
  <c r="I104" i="10" s="1"/>
  <c r="H514" i="15"/>
  <c r="L559" i="15"/>
  <c r="G560" i="15"/>
  <c r="H507" i="15"/>
  <c r="G877" i="15"/>
  <c r="I877" i="15"/>
  <c r="K755" i="15"/>
  <c r="J873" i="15"/>
  <c r="J612" i="14"/>
  <c r="J609" i="14" s="1"/>
  <c r="L974" i="15"/>
  <c r="K826" i="15"/>
  <c r="J434" i="10"/>
  <c r="G620" i="14"/>
  <c r="H823" i="14"/>
  <c r="H820" i="14" s="1"/>
  <c r="H562" i="14"/>
  <c r="H559" i="14" s="1"/>
  <c r="K737" i="14"/>
  <c r="K928" i="14"/>
  <c r="K925" i="14" s="1"/>
  <c r="G415" i="14"/>
  <c r="G412" i="14" s="1"/>
  <c r="K505" i="14"/>
  <c r="K502" i="14" s="1"/>
  <c r="I873" i="14"/>
  <c r="I870" i="14" s="1"/>
  <c r="K1045" i="10"/>
  <c r="G1028" i="10"/>
  <c r="I56" i="10"/>
  <c r="K465" i="15"/>
  <c r="J22" i="14"/>
  <c r="J19" i="14" s="1"/>
  <c r="J130" i="14" s="1"/>
  <c r="J631" i="15"/>
  <c r="I1051" i="15"/>
  <c r="G614" i="10"/>
  <c r="G612" i="10" s="1"/>
  <c r="H617" i="10"/>
  <c r="H616" i="10" s="1"/>
  <c r="G250" i="15"/>
  <c r="G389" i="10"/>
  <c r="L371" i="15"/>
  <c r="J418" i="15"/>
  <c r="J364" i="15"/>
  <c r="J506" i="15"/>
  <c r="J435" i="15"/>
  <c r="L364" i="15"/>
  <c r="L436" i="15"/>
  <c r="G352" i="10"/>
  <c r="K395" i="15"/>
  <c r="K778" i="15"/>
  <c r="K341" i="10"/>
  <c r="G371" i="15"/>
  <c r="H473" i="10"/>
  <c r="K502" i="10"/>
  <c r="K1001" i="10"/>
  <c r="I944" i="10"/>
  <c r="K1033" i="15"/>
  <c r="J547" i="10"/>
  <c r="G757" i="10"/>
  <c r="J795" i="10"/>
  <c r="G666" i="10"/>
  <c r="G665" i="10" s="1"/>
  <c r="H449" i="10"/>
  <c r="H448" i="10" s="1"/>
  <c r="I783" i="10"/>
  <c r="I773" i="10" s="1"/>
  <c r="I972" i="10"/>
  <c r="I341" i="10"/>
  <c r="H603" i="10"/>
  <c r="G351" i="10"/>
  <c r="I711" i="10"/>
  <c r="I603" i="10"/>
  <c r="G445" i="10"/>
  <c r="G879" i="10"/>
  <c r="G878" i="10" s="1"/>
  <c r="K536" i="15"/>
  <c r="J783" i="10"/>
  <c r="J773" i="10" s="1"/>
  <c r="G449" i="10"/>
  <c r="G448" i="10" s="1"/>
  <c r="I257" i="10"/>
  <c r="I22" i="14"/>
  <c r="I19" i="14" s="1"/>
  <c r="I130" i="14" s="1"/>
  <c r="I60" i="10"/>
  <c r="I59" i="10" s="1"/>
  <c r="I146" i="10" s="1"/>
  <c r="I355" i="10"/>
  <c r="I354" i="10" s="1"/>
  <c r="L537" i="15"/>
  <c r="G507" i="15"/>
  <c r="L802" i="15"/>
  <c r="I806" i="15"/>
  <c r="K819" i="15"/>
  <c r="K872" i="15"/>
  <c r="I778" i="15"/>
  <c r="H826" i="15"/>
  <c r="G705" i="14"/>
  <c r="G702" i="14" s="1"/>
  <c r="I435" i="10"/>
  <c r="G975" i="15"/>
  <c r="I393" i="10"/>
  <c r="I392" i="10" s="1"/>
  <c r="H704" i="14"/>
  <c r="H701" i="14" s="1"/>
  <c r="H689" i="14" s="1"/>
  <c r="G821" i="14"/>
  <c r="G818" i="14" s="1"/>
  <c r="I549" i="14"/>
  <c r="I546" i="14" s="1"/>
  <c r="I533" i="14" s="1"/>
  <c r="J811" i="14"/>
  <c r="J808" i="14" s="1"/>
  <c r="K811" i="14"/>
  <c r="K808" i="14" s="1"/>
  <c r="J507" i="14"/>
  <c r="J504" i="14" s="1"/>
  <c r="H611" i="14"/>
  <c r="H608" i="14" s="1"/>
  <c r="G737" i="14"/>
  <c r="K1174" i="10"/>
  <c r="I989" i="10"/>
  <c r="G261" i="10"/>
  <c r="G260" i="10" s="1"/>
  <c r="K220" i="15"/>
  <c r="K14" i="10"/>
  <c r="K76" i="14"/>
  <c r="G974" i="15"/>
  <c r="J414" i="14"/>
  <c r="J411" i="14" s="1"/>
  <c r="G711" i="10"/>
  <c r="J891" i="10"/>
  <c r="J881" i="10" s="1"/>
  <c r="H435" i="15"/>
  <c r="J930" i="10"/>
  <c r="G418" i="15"/>
  <c r="I258" i="10"/>
  <c r="H394" i="15"/>
  <c r="K802" i="15"/>
  <c r="L365" i="15"/>
  <c r="I395" i="15"/>
  <c r="I748" i="15"/>
  <c r="J219" i="15"/>
  <c r="K422" i="15"/>
  <c r="I1004" i="15"/>
  <c r="G473" i="10"/>
  <c r="L418" i="15"/>
  <c r="I502" i="10"/>
  <c r="G739" i="10"/>
  <c r="J1028" i="10"/>
  <c r="H879" i="10"/>
  <c r="H878" i="10" s="1"/>
  <c r="J1033" i="15"/>
  <c r="G945" i="10"/>
  <c r="G943" i="10" s="1"/>
  <c r="I690" i="10"/>
  <c r="H756" i="10"/>
  <c r="J614" i="10"/>
  <c r="G851" i="10"/>
  <c r="G850" i="10" s="1"/>
  <c r="G842" i="10" s="1"/>
  <c r="G925" i="10" s="1"/>
  <c r="K812" i="10"/>
  <c r="K825" i="10"/>
  <c r="K824" i="10" s="1"/>
  <c r="K816" i="10" s="1"/>
  <c r="K920" i="10" s="1"/>
  <c r="J715" i="10"/>
  <c r="J714" i="10" s="1"/>
  <c r="J313" i="10"/>
  <c r="H501" i="10"/>
  <c r="H500" i="10" s="1"/>
  <c r="J876" i="10"/>
  <c r="K546" i="10"/>
  <c r="J446" i="10"/>
  <c r="H436" i="15"/>
  <c r="K379" i="10"/>
  <c r="I727" i="10"/>
  <c r="I717" i="10" s="1"/>
  <c r="J473" i="10"/>
  <c r="J273" i="10"/>
  <c r="J263" i="10" s="1"/>
  <c r="I24" i="14"/>
  <c r="I21" i="14" s="1"/>
  <c r="I132" i="14" s="1"/>
  <c r="G57" i="10"/>
  <c r="I678" i="10"/>
  <c r="I668" i="10" s="1"/>
  <c r="J1050" i="15"/>
  <c r="L1050" i="15"/>
  <c r="K584" i="15"/>
  <c r="L850" i="15"/>
  <c r="G806" i="15"/>
  <c r="L820" i="15"/>
  <c r="K850" i="15"/>
  <c r="L827" i="15"/>
  <c r="I608" i="15"/>
  <c r="J405" i="10"/>
  <c r="J395" i="10" s="1"/>
  <c r="G1004" i="15"/>
  <c r="H850" i="14"/>
  <c r="G505" i="14"/>
  <c r="G502" i="14" s="1"/>
  <c r="K823" i="14"/>
  <c r="K820" i="14" s="1"/>
  <c r="J551" i="14"/>
  <c r="J548" i="14" s="1"/>
  <c r="J940" i="14"/>
  <c r="J937" i="14" s="1"/>
  <c r="H884" i="14"/>
  <c r="H881" i="14" s="1"/>
  <c r="G465" i="14"/>
  <c r="G462" i="14" s="1"/>
  <c r="G323" i="14"/>
  <c r="G320" i="14" s="1"/>
  <c r="I446" i="14"/>
  <c r="H960" i="10"/>
  <c r="H950" i="10" s="1"/>
  <c r="K712" i="10"/>
  <c r="K710" i="10" s="1"/>
  <c r="G208" i="10"/>
  <c r="G272" i="15"/>
  <c r="I58" i="14"/>
  <c r="I55" i="14" s="1"/>
  <c r="I133" i="14" s="1"/>
  <c r="J252" i="14"/>
  <c r="J249" i="14" s="1"/>
  <c r="E16" i="16"/>
  <c r="D39" i="16"/>
  <c r="C931" i="15"/>
  <c r="B931" i="15" s="1"/>
  <c r="C930" i="15"/>
  <c r="B930" i="15" s="1"/>
  <c r="C929" i="15"/>
  <c r="B929" i="15" s="1"/>
  <c r="C921" i="15"/>
  <c r="B921" i="15" s="1"/>
  <c r="C932" i="15"/>
  <c r="B932" i="15" s="1"/>
  <c r="C933" i="15"/>
  <c r="B933" i="15" s="1"/>
  <c r="B920" i="15"/>
  <c r="C10" i="15"/>
  <c r="B9" i="15"/>
  <c r="C331" i="15"/>
  <c r="B331" i="15" s="1"/>
  <c r="C330" i="15"/>
  <c r="B330" i="15" s="1"/>
  <c r="C332" i="15"/>
  <c r="B332" i="15" s="1"/>
  <c r="C329" i="15"/>
  <c r="B329" i="15" s="1"/>
  <c r="C321" i="15"/>
  <c r="B321" i="15" s="1"/>
  <c r="C333" i="15"/>
  <c r="B333" i="15" s="1"/>
  <c r="B320" i="15"/>
  <c r="C517" i="15"/>
  <c r="B517" i="15" s="1"/>
  <c r="C520" i="15"/>
  <c r="B520" i="15" s="1"/>
  <c r="C516" i="15"/>
  <c r="B516" i="15" s="1"/>
  <c r="B499" i="15"/>
  <c r="C518" i="15"/>
  <c r="B518" i="15" s="1"/>
  <c r="C500" i="15"/>
  <c r="B500" i="15" s="1"/>
  <c r="C519" i="15"/>
  <c r="B519" i="15" s="1"/>
  <c r="H273" i="15"/>
  <c r="G443" i="15"/>
  <c r="L250" i="15"/>
  <c r="K227" i="15"/>
  <c r="K489" i="15"/>
  <c r="I277" i="15"/>
  <c r="K277" i="15"/>
  <c r="H277" i="15"/>
  <c r="J806" i="15"/>
  <c r="H1049" i="15"/>
  <c r="H974" i="15"/>
  <c r="H249" i="15"/>
  <c r="G493" i="15"/>
  <c r="L466" i="15"/>
  <c r="H1051" i="15"/>
  <c r="H219" i="15"/>
  <c r="G249" i="15"/>
  <c r="K493" i="15"/>
  <c r="J1049" i="15"/>
  <c r="K974" i="15"/>
  <c r="I219" i="15"/>
  <c r="I226" i="15"/>
  <c r="H465" i="15"/>
  <c r="I442" i="15"/>
  <c r="I488" i="15"/>
  <c r="L975" i="15"/>
  <c r="L226" i="15"/>
  <c r="H226" i="15"/>
  <c r="J442" i="15"/>
  <c r="I1003" i="15"/>
  <c r="K1032" i="15"/>
  <c r="H1050" i="15"/>
  <c r="I974" i="15"/>
  <c r="K272" i="15"/>
  <c r="J192" i="14"/>
  <c r="J189" i="14" s="1"/>
  <c r="B38" i="16"/>
  <c r="C38" i="16" s="1"/>
  <c r="J208" i="14"/>
  <c r="L564" i="15"/>
  <c r="L506" i="15"/>
  <c r="L272" i="15"/>
  <c r="L249" i="15"/>
  <c r="I190" i="14"/>
  <c r="I187" i="14" s="1"/>
  <c r="I201" i="14"/>
  <c r="I198" i="14" s="1"/>
  <c r="G208" i="14"/>
  <c r="I202" i="14"/>
  <c r="I199" i="14" s="1"/>
  <c r="G192" i="14"/>
  <c r="G189" i="14" s="1"/>
  <c r="I209" i="14"/>
  <c r="J201" i="14"/>
  <c r="J198" i="14" s="1"/>
  <c r="H202" i="14"/>
  <c r="H199" i="14" s="1"/>
  <c r="J209" i="14"/>
  <c r="J203" i="14"/>
  <c r="J200" i="14" s="1"/>
  <c r="H190" i="14"/>
  <c r="H187" i="14" s="1"/>
  <c r="H192" i="14"/>
  <c r="H189" i="14" s="1"/>
  <c r="G202" i="14"/>
  <c r="G199" i="14" s="1"/>
  <c r="I211" i="14"/>
  <c r="J211" i="14"/>
  <c r="G201" i="14"/>
  <c r="G198" i="14" s="1"/>
  <c r="H209" i="14"/>
  <c r="I210" i="14"/>
  <c r="J191" i="14"/>
  <c r="J188" i="14" s="1"/>
  <c r="H224" i="10"/>
  <c r="H215" i="10" s="1"/>
  <c r="L227" i="15"/>
  <c r="L489" i="15"/>
  <c r="L273" i="15"/>
  <c r="J202" i="14"/>
  <c r="J199" i="14" s="1"/>
  <c r="J190" i="14"/>
  <c r="J187" i="14" s="1"/>
  <c r="J210" i="14"/>
  <c r="L442" i="15"/>
  <c r="L488" i="15"/>
  <c r="H210" i="14"/>
  <c r="H211" i="14"/>
  <c r="G209" i="14"/>
  <c r="G210" i="14"/>
  <c r="H208" i="14"/>
  <c r="H203" i="14"/>
  <c r="H200" i="14" s="1"/>
  <c r="G211" i="14"/>
  <c r="I208" i="14"/>
  <c r="G190" i="14"/>
  <c r="G187" i="14" s="1"/>
  <c r="I192" i="14"/>
  <c r="I189" i="14" s="1"/>
  <c r="H201" i="14"/>
  <c r="H198" i="14" s="1"/>
  <c r="G203" i="14"/>
  <c r="G200" i="14" s="1"/>
  <c r="I191" i="14"/>
  <c r="I188" i="14" s="1"/>
  <c r="H191" i="14"/>
  <c r="H188" i="14" s="1"/>
  <c r="G191" i="14"/>
  <c r="G188" i="14" s="1"/>
  <c r="I203" i="14"/>
  <c r="I200" i="14" s="1"/>
  <c r="L4" i="14"/>
  <c r="L166" i="14" s="1"/>
  <c r="K210" i="14"/>
  <c r="K191" i="14"/>
  <c r="K188" i="14" s="1"/>
  <c r="K211" i="14"/>
  <c r="K192" i="14"/>
  <c r="K189" i="14" s="1"/>
  <c r="K166" i="14"/>
  <c r="K190" i="14"/>
  <c r="K187" i="14" s="1"/>
  <c r="K201" i="14"/>
  <c r="K198" i="14" s="1"/>
  <c r="K208" i="14"/>
  <c r="K209" i="14"/>
  <c r="K202" i="14"/>
  <c r="K199" i="14" s="1"/>
  <c r="K203" i="14"/>
  <c r="K200" i="14" s="1"/>
  <c r="L209" i="10"/>
  <c r="L4" i="10"/>
  <c r="K1011" i="10"/>
  <c r="K456" i="10"/>
  <c r="K451" i="10" s="1"/>
  <c r="K15" i="10"/>
  <c r="K13" i="10" s="1"/>
  <c r="K67" i="10"/>
  <c r="K62" i="10" s="1"/>
  <c r="K1067" i="10"/>
  <c r="K1185" i="10"/>
  <c r="K1180" i="10" s="1"/>
  <c r="K196" i="10"/>
  <c r="K324" i="10"/>
  <c r="K1223" i="10"/>
  <c r="K400" i="10"/>
  <c r="K109" i="10"/>
  <c r="K219" i="10"/>
  <c r="K362" i="10"/>
  <c r="K357" i="10" s="1"/>
  <c r="K886" i="10"/>
  <c r="K268" i="10"/>
  <c r="K955" i="10"/>
  <c r="K778" i="10"/>
  <c r="K773" i="10" s="1"/>
  <c r="K512" i="10"/>
  <c r="K507" i="10" s="1"/>
  <c r="K1129" i="10"/>
  <c r="K624" i="10"/>
  <c r="K25" i="10"/>
  <c r="K20" i="10" s="1"/>
  <c r="K154" i="10" s="1"/>
  <c r="K568" i="10"/>
  <c r="K563" i="10" s="1"/>
  <c r="K673" i="10"/>
  <c r="K668" i="10" s="1"/>
  <c r="K722" i="10"/>
  <c r="K717" i="10" s="1"/>
  <c r="K42" i="10"/>
  <c r="C94" i="10"/>
  <c r="B93" i="10"/>
  <c r="H14" i="15"/>
  <c r="H13" i="15" s="1"/>
  <c r="C53" i="10"/>
  <c r="B53" i="10" s="1"/>
  <c r="B52" i="10"/>
  <c r="J212" i="10"/>
  <c r="J211" i="10" s="1"/>
  <c r="K236" i="10"/>
  <c r="K209" i="10"/>
  <c r="G224" i="10"/>
  <c r="G214" i="10" s="1"/>
  <c r="H212" i="10"/>
  <c r="H211" i="10" s="1"/>
  <c r="G209" i="10"/>
  <c r="L236" i="10"/>
  <c r="I212" i="10"/>
  <c r="I211" i="10" s="1"/>
  <c r="L212" i="10"/>
  <c r="L211" i="10" s="1"/>
  <c r="J209" i="10"/>
  <c r="L224" i="10"/>
  <c r="H209" i="10"/>
  <c r="J224" i="10"/>
  <c r="J214" i="10" s="1"/>
  <c r="K224" i="10"/>
  <c r="K212" i="10"/>
  <c r="K211" i="10" s="1"/>
  <c r="I224" i="10"/>
  <c r="I214" i="10" s="1"/>
  <c r="H236" i="10"/>
  <c r="G212" i="10"/>
  <c r="G211" i="10" s="1"/>
  <c r="I236" i="10"/>
  <c r="J236" i="10"/>
  <c r="G236" i="10"/>
  <c r="I209" i="10"/>
  <c r="M4" i="4"/>
  <c r="L1223" i="10"/>
  <c r="L568" i="10"/>
  <c r="L67" i="10"/>
  <c r="L673" i="10"/>
  <c r="L886" i="10"/>
  <c r="L1185" i="10"/>
  <c r="L955" i="10"/>
  <c r="L1129" i="10"/>
  <c r="L25" i="10"/>
  <c r="L324" i="10"/>
  <c r="L1011" i="10"/>
  <c r="L512" i="10"/>
  <c r="L109" i="10"/>
  <c r="L400" i="10"/>
  <c r="L268" i="10"/>
  <c r="L722" i="10"/>
  <c r="L456" i="10"/>
  <c r="L15" i="10"/>
  <c r="L1067" i="10"/>
  <c r="L196" i="10"/>
  <c r="L219" i="10"/>
  <c r="L624" i="10"/>
  <c r="L778" i="10"/>
  <c r="L362" i="10"/>
  <c r="L30" i="10"/>
  <c r="D28" i="16"/>
  <c r="C1288" i="15"/>
  <c r="B1288" i="15" s="1"/>
  <c r="B1279" i="15"/>
  <c r="C1280" i="15"/>
  <c r="B1280" i="15" s="1"/>
  <c r="C1292" i="15"/>
  <c r="B1292" i="15" s="1"/>
  <c r="C1290" i="15"/>
  <c r="B1290" i="15" s="1"/>
  <c r="C1291" i="15"/>
  <c r="B1291" i="15" s="1"/>
  <c r="C1289" i="15"/>
  <c r="B1289" i="15" s="1"/>
  <c r="H397" i="10"/>
  <c r="J62" i="15"/>
  <c r="J57" i="15" s="1"/>
  <c r="I742" i="14"/>
  <c r="I842" i="14"/>
  <c r="K55" i="10"/>
  <c r="K141" i="10" s="1"/>
  <c r="C163" i="15"/>
  <c r="B163" i="15" s="1"/>
  <c r="C177" i="15"/>
  <c r="B177" i="15" s="1"/>
  <c r="C176" i="15"/>
  <c r="B176" i="15" s="1"/>
  <c r="B162" i="15"/>
  <c r="C175" i="15"/>
  <c r="B175" i="15" s="1"/>
  <c r="C174" i="15"/>
  <c r="B174" i="15" s="1"/>
  <c r="C173" i="15"/>
  <c r="B173" i="15" s="1"/>
  <c r="G951" i="10"/>
  <c r="G62" i="15"/>
  <c r="G57" i="15" s="1"/>
  <c r="G159" i="10"/>
  <c r="G766" i="10"/>
  <c r="G65" i="10"/>
  <c r="G162" i="10" s="1"/>
  <c r="J17" i="15"/>
  <c r="J16" i="15" s="1"/>
  <c r="G101" i="10"/>
  <c r="G64" i="10"/>
  <c r="G63" i="10"/>
  <c r="J147" i="10"/>
  <c r="J101" i="10"/>
  <c r="K742" i="14"/>
  <c r="K741" i="14"/>
  <c r="I818" i="10"/>
  <c r="I922" i="10" s="1"/>
  <c r="H26" i="15"/>
  <c r="H21" i="15" s="1"/>
  <c r="J14" i="15"/>
  <c r="J13" i="15" s="1"/>
  <c r="H718" i="10"/>
  <c r="G1173" i="10"/>
  <c r="H719" i="10"/>
  <c r="J943" i="10"/>
  <c r="H396" i="10"/>
  <c r="G565" i="10"/>
  <c r="J844" i="10"/>
  <c r="J927" i="10" s="1"/>
  <c r="I845" i="10"/>
  <c r="I928" i="10" s="1"/>
  <c r="I846" i="10"/>
  <c r="I929" i="10" s="1"/>
  <c r="H943" i="10"/>
  <c r="I843" i="10"/>
  <c r="I926" i="10" s="1"/>
  <c r="I844" i="10"/>
  <c r="I927" i="10" s="1"/>
  <c r="H471" i="10"/>
  <c r="G508" i="10"/>
  <c r="H350" i="10"/>
  <c r="G1181" i="10"/>
  <c r="H883" i="10"/>
  <c r="G1180" i="10"/>
  <c r="G1183" i="10"/>
  <c r="H612" i="10"/>
  <c r="G564" i="10"/>
  <c r="G566" i="10"/>
  <c r="G322" i="10"/>
  <c r="G884" i="10"/>
  <c r="G510" i="10"/>
  <c r="G816" i="10"/>
  <c r="G920" i="10" s="1"/>
  <c r="H717" i="10"/>
  <c r="H882" i="10"/>
  <c r="I11" i="4"/>
  <c r="H1070" i="10"/>
  <c r="H327" i="10"/>
  <c r="H459" i="10"/>
  <c r="H1188" i="10"/>
  <c r="H958" i="10"/>
  <c r="H627" i="10"/>
  <c r="H365" i="10"/>
  <c r="H112" i="10"/>
  <c r="H781" i="10"/>
  <c r="H70" i="10"/>
  <c r="H725" i="10"/>
  <c r="H720" i="10" s="1"/>
  <c r="H571" i="10"/>
  <c r="H1226" i="10"/>
  <c r="H1014" i="10"/>
  <c r="H271" i="10"/>
  <c r="H1132" i="10"/>
  <c r="H889" i="10"/>
  <c r="H884" i="10" s="1"/>
  <c r="H515" i="10"/>
  <c r="H676" i="10"/>
  <c r="H222" i="10"/>
  <c r="H28" i="10"/>
  <c r="H23" i="10" s="1"/>
  <c r="H157" i="10" s="1"/>
  <c r="H403" i="10"/>
  <c r="H398" i="10" s="1"/>
  <c r="G71" i="10"/>
  <c r="G66" i="10" s="1"/>
  <c r="G782" i="10"/>
  <c r="G572" i="10"/>
  <c r="G567" i="10" s="1"/>
  <c r="G726" i="10"/>
  <c r="G721" i="10" s="1"/>
  <c r="G1015" i="10"/>
  <c r="G272" i="10"/>
  <c r="G1227" i="10"/>
  <c r="G516" i="10"/>
  <c r="G511" i="10" s="1"/>
  <c r="G223" i="10"/>
  <c r="G460" i="10"/>
  <c r="G328" i="10"/>
  <c r="G323" i="10" s="1"/>
  <c r="G404" i="10"/>
  <c r="G1189" i="10"/>
  <c r="G1184" i="10" s="1"/>
  <c r="G366" i="10"/>
  <c r="G628" i="10"/>
  <c r="G623" i="10" s="1"/>
  <c r="G113" i="10"/>
  <c r="H12" i="4"/>
  <c r="G1133" i="10"/>
  <c r="G1071" i="10"/>
  <c r="G959" i="10"/>
  <c r="G890" i="10"/>
  <c r="G885" i="10" s="1"/>
  <c r="G29" i="10"/>
  <c r="G24" i="10" s="1"/>
  <c r="G28" i="15" s="1"/>
  <c r="G23" i="15" s="1"/>
  <c r="G677" i="10"/>
  <c r="I723" i="10"/>
  <c r="I569" i="10"/>
  <c r="I269" i="10"/>
  <c r="I1130" i="10"/>
  <c r="I887" i="10"/>
  <c r="I882" i="10" s="1"/>
  <c r="I513" i="10"/>
  <c r="I508" i="10" s="1"/>
  <c r="I674" i="10"/>
  <c r="I401" i="10"/>
  <c r="I220" i="10"/>
  <c r="I1068" i="10"/>
  <c r="I325" i="10"/>
  <c r="I457" i="10"/>
  <c r="I452" i="10" s="1"/>
  <c r="I625" i="10"/>
  <c r="I363" i="10"/>
  <c r="I358" i="10" s="1"/>
  <c r="I110" i="10"/>
  <c r="I105" i="10" s="1"/>
  <c r="I779" i="10"/>
  <c r="I68" i="10"/>
  <c r="J9" i="4"/>
  <c r="I1224" i="10"/>
  <c r="I1186" i="10"/>
  <c r="I1012" i="10"/>
  <c r="I956" i="10"/>
  <c r="I26" i="10"/>
  <c r="I21" i="10" s="1"/>
  <c r="I25" i="15" s="1"/>
  <c r="I20" i="15" s="1"/>
  <c r="I350" i="10"/>
  <c r="G444" i="10"/>
  <c r="U29" i="4"/>
  <c r="H444" i="10"/>
  <c r="K842" i="10"/>
  <c r="K925" i="10" s="1"/>
  <c r="K846" i="10"/>
  <c r="K929" i="10" s="1"/>
  <c r="K844" i="10"/>
  <c r="K927" i="10" s="1"/>
  <c r="G881" i="10"/>
  <c r="J619" i="10"/>
  <c r="G883" i="10"/>
  <c r="G718" i="10"/>
  <c r="G882" i="10"/>
  <c r="G720" i="10"/>
  <c r="G319" i="10"/>
  <c r="G320" i="10"/>
  <c r="G717" i="10"/>
  <c r="G507" i="10"/>
  <c r="H881" i="10"/>
  <c r="K82" i="10"/>
  <c r="K77" i="10" s="1"/>
  <c r="K183" i="10" s="1"/>
  <c r="J983" i="10"/>
  <c r="L79" i="10"/>
  <c r="I231" i="10"/>
  <c r="G914" i="10"/>
  <c r="J527" i="10"/>
  <c r="L376" i="10"/>
  <c r="G1035" i="10"/>
  <c r="K471" i="10"/>
  <c r="H685" i="10"/>
  <c r="H680" i="10" s="1"/>
  <c r="J970" i="10"/>
  <c r="J965" i="10" s="1"/>
  <c r="J639" i="10"/>
  <c r="G1098" i="10"/>
  <c r="L526" i="10"/>
  <c r="H88" i="10"/>
  <c r="H527" i="10"/>
  <c r="H522" i="10" s="1"/>
  <c r="H281" i="10"/>
  <c r="H276" i="10" s="1"/>
  <c r="J83" i="10"/>
  <c r="J1238" i="10"/>
  <c r="I911" i="10"/>
  <c r="G1142" i="10"/>
  <c r="L374" i="10"/>
  <c r="H686" i="10"/>
  <c r="K583" i="10"/>
  <c r="K578" i="10" s="1"/>
  <c r="H337" i="10"/>
  <c r="H332" i="10" s="1"/>
  <c r="G639" i="10"/>
  <c r="G634" i="10" s="1"/>
  <c r="H82" i="10"/>
  <c r="H234" i="10"/>
  <c r="J82" i="10"/>
  <c r="H1122" i="10"/>
  <c r="H1121" i="10" s="1"/>
  <c r="L1097" i="10"/>
  <c r="I469" i="10"/>
  <c r="I464" i="10" s="1"/>
  <c r="J130" i="10"/>
  <c r="J412" i="10"/>
  <c r="J407" i="10" s="1"/>
  <c r="H1100" i="10"/>
  <c r="K124" i="10"/>
  <c r="G130" i="10"/>
  <c r="H639" i="10"/>
  <c r="K914" i="10"/>
  <c r="J79" i="10"/>
  <c r="J374" i="10"/>
  <c r="I979" i="10"/>
  <c r="H1038" i="10"/>
  <c r="L910" i="10"/>
  <c r="I912" i="10"/>
  <c r="H283" i="10"/>
  <c r="H278" i="10" s="1"/>
  <c r="I232" i="10"/>
  <c r="G80" i="10"/>
  <c r="H339" i="10"/>
  <c r="H334" i="10" s="1"/>
  <c r="I737" i="10"/>
  <c r="I732" i="10" s="1"/>
  <c r="K685" i="10"/>
  <c r="H1040" i="10"/>
  <c r="G231" i="10"/>
  <c r="H525" i="10"/>
  <c r="H520" i="10" s="1"/>
  <c r="K468" i="10"/>
  <c r="G232" i="10"/>
  <c r="I686" i="10"/>
  <c r="I681" i="10" s="1"/>
  <c r="I375" i="10"/>
  <c r="J685" i="10"/>
  <c r="J88" i="10"/>
  <c r="J86" i="10" s="1"/>
  <c r="J193" i="10" s="1"/>
  <c r="L336" i="10"/>
  <c r="J415" i="10"/>
  <c r="J410" i="10" s="1"/>
  <c r="K231" i="10"/>
  <c r="K967" i="10"/>
  <c r="J121" i="10"/>
  <c r="J116" i="10" s="1"/>
  <c r="J185" i="10" s="1"/>
  <c r="K1040" i="10"/>
  <c r="I968" i="10"/>
  <c r="L1216" i="10"/>
  <c r="L1215" i="10" s="1"/>
  <c r="I80" i="10"/>
  <c r="I75" i="10" s="1"/>
  <c r="I181" i="10" s="1"/>
  <c r="J336" i="10"/>
  <c r="J1043" i="10"/>
  <c r="H1236" i="10"/>
  <c r="I130" i="10"/>
  <c r="H583" i="10"/>
  <c r="K793" i="10"/>
  <c r="K788" i="10" s="1"/>
  <c r="I82" i="10"/>
  <c r="I77" i="10" s="1"/>
  <c r="I76" i="15" s="1"/>
  <c r="I71" i="15" s="1"/>
  <c r="I234" i="10"/>
  <c r="J1038" i="10"/>
  <c r="J124" i="10"/>
  <c r="J119" i="10" s="1"/>
  <c r="J188" i="10" s="1"/>
  <c r="H899" i="10"/>
  <c r="J580" i="10"/>
  <c r="I88" i="10"/>
  <c r="G581" i="10"/>
  <c r="H901" i="10"/>
  <c r="K688" i="10"/>
  <c r="G688" i="10"/>
  <c r="G683" i="10" s="1"/>
  <c r="J790" i="10"/>
  <c r="H375" i="10"/>
  <c r="K37" i="10"/>
  <c r="H130" i="10"/>
  <c r="K79" i="10"/>
  <c r="K74" i="10" s="1"/>
  <c r="K180" i="10" s="1"/>
  <c r="L338" i="10"/>
  <c r="H985" i="10"/>
  <c r="K737" i="10"/>
  <c r="K732" i="10" s="1"/>
  <c r="J793" i="10"/>
  <c r="K1119" i="10"/>
  <c r="G470" i="10"/>
  <c r="G911" i="10"/>
  <c r="G1283" i="10"/>
  <c r="K1118" i="10"/>
  <c r="H124" i="10"/>
  <c r="K981" i="10"/>
  <c r="K524" i="10"/>
  <c r="K519" i="10" s="1"/>
  <c r="I283" i="10"/>
  <c r="I278" i="10" s="1"/>
  <c r="I337" i="10"/>
  <c r="G337" i="10"/>
  <c r="J524" i="10"/>
  <c r="H688" i="10"/>
  <c r="K1252" i="10"/>
  <c r="H1213" i="10"/>
  <c r="J987" i="10"/>
  <c r="G413" i="10"/>
  <c r="G408" i="10" s="1"/>
  <c r="K639" i="10"/>
  <c r="L527" i="10"/>
  <c r="K280" i="10"/>
  <c r="K275" i="10" s="1"/>
  <c r="J280" i="10"/>
  <c r="J275" i="10" s="1"/>
  <c r="L280" i="10"/>
  <c r="G82" i="10"/>
  <c r="G77" i="10" s="1"/>
  <c r="G183" i="10" s="1"/>
  <c r="G234" i="10"/>
  <c r="H581" i="10"/>
  <c r="L987" i="10"/>
  <c r="I281" i="10"/>
  <c r="I276" i="10" s="1"/>
  <c r="J737" i="10"/>
  <c r="J732" i="10" s="1"/>
  <c r="G471" i="10"/>
  <c r="H911" i="10"/>
  <c r="K910" i="10"/>
  <c r="I1248" i="10"/>
  <c r="J377" i="10"/>
  <c r="J636" i="10"/>
  <c r="J583" i="10"/>
  <c r="J471" i="10"/>
  <c r="G122" i="10"/>
  <c r="L81" i="10"/>
  <c r="H468" i="10"/>
  <c r="H463" i="10" s="1"/>
  <c r="K374" i="10"/>
  <c r="K369" i="10" s="1"/>
  <c r="J468" i="10"/>
  <c r="K88" i="10"/>
  <c r="I124" i="10"/>
  <c r="I119" i="10" s="1"/>
  <c r="I188" i="10" s="1"/>
  <c r="G283" i="10"/>
  <c r="G981" i="10"/>
  <c r="J901" i="10"/>
  <c r="J896" i="10" s="1"/>
  <c r="J979" i="10"/>
  <c r="H377" i="10"/>
  <c r="K983" i="10"/>
  <c r="K339" i="10"/>
  <c r="J283" i="10"/>
  <c r="J278" i="10" s="1"/>
  <c r="K1042" i="10"/>
  <c r="K913" i="10"/>
  <c r="G583" i="10"/>
  <c r="I637" i="10"/>
  <c r="I902" i="10"/>
  <c r="K1144" i="10"/>
  <c r="G1041" i="10"/>
  <c r="K376" i="10"/>
  <c r="K371" i="10" s="1"/>
  <c r="L687" i="10"/>
  <c r="G377" i="10"/>
  <c r="L282" i="10"/>
  <c r="H1108" i="10"/>
  <c r="H910" i="10"/>
  <c r="G1038" i="10"/>
  <c r="H914" i="10"/>
  <c r="J911" i="10"/>
  <c r="G901" i="10"/>
  <c r="J967" i="10"/>
  <c r="J962" i="10" s="1"/>
  <c r="K377" i="14"/>
  <c r="L584" i="10"/>
  <c r="I584" i="10"/>
  <c r="K1101" i="10"/>
  <c r="L982" i="10"/>
  <c r="H1080" i="10"/>
  <c r="L130" i="10"/>
  <c r="K283" i="10"/>
  <c r="K278" i="10" s="1"/>
  <c r="J231" i="10"/>
  <c r="K987" i="10"/>
  <c r="L88" i="10"/>
  <c r="K336" i="10"/>
  <c r="G281" i="10"/>
  <c r="K901" i="10"/>
  <c r="H791" i="10"/>
  <c r="H786" i="10" s="1"/>
  <c r="G686" i="10"/>
  <c r="G681" i="10" s="1"/>
  <c r="H1035" i="10"/>
  <c r="H968" i="10"/>
  <c r="H963" i="10" s="1"/>
  <c r="G1200" i="10"/>
  <c r="I899" i="10"/>
  <c r="H793" i="10"/>
  <c r="H788" i="10" s="1"/>
  <c r="I583" i="10"/>
  <c r="G124" i="10"/>
  <c r="G339" i="10"/>
  <c r="I639" i="10"/>
  <c r="K1037" i="10"/>
  <c r="J898" i="10"/>
  <c r="J893" i="10" s="1"/>
  <c r="I1236" i="10"/>
  <c r="I984" i="10"/>
  <c r="L792" i="10"/>
  <c r="L582" i="10"/>
  <c r="I988" i="10"/>
  <c r="H981" i="10"/>
  <c r="G1106" i="10"/>
  <c r="K377" i="10"/>
  <c r="K372" i="10" s="1"/>
  <c r="K412" i="10"/>
  <c r="L123" i="10"/>
  <c r="K234" i="10"/>
  <c r="J234" i="10"/>
  <c r="G791" i="10"/>
  <c r="J1118" i="10"/>
  <c r="H913" i="10"/>
  <c r="G1122" i="10"/>
  <c r="G1121" i="10" s="1"/>
  <c r="K1023" i="10"/>
  <c r="I1044" i="10"/>
  <c r="I791" i="10"/>
  <c r="I581" i="10"/>
  <c r="K985" i="10"/>
  <c r="L638" i="10"/>
  <c r="L1043" i="10"/>
  <c r="J339" i="10"/>
  <c r="L233" i="10"/>
  <c r="L913" i="10"/>
  <c r="L911" i="10"/>
  <c r="H637" i="10"/>
  <c r="H632" i="10" s="1"/>
  <c r="I1072" i="10"/>
  <c r="K1106" i="10"/>
  <c r="G900" i="10"/>
  <c r="G1104" i="10"/>
  <c r="J1056" i="10"/>
  <c r="J1035" i="10"/>
  <c r="L985" i="10"/>
  <c r="K790" i="10"/>
  <c r="K785" i="10" s="1"/>
  <c r="K580" i="10"/>
  <c r="K575" i="10" s="1"/>
  <c r="G109" i="14"/>
  <c r="I1144" i="10"/>
  <c r="L470" i="10"/>
  <c r="H232" i="10"/>
  <c r="H227" i="10" s="1"/>
  <c r="H80" i="10"/>
  <c r="G735" i="10"/>
  <c r="J981" i="10"/>
  <c r="K1072" i="10"/>
  <c r="H122" i="10"/>
  <c r="H117" i="10" s="1"/>
  <c r="G527" i="10"/>
  <c r="G522" i="10" s="1"/>
  <c r="I1043" i="10"/>
  <c r="G1040" i="10"/>
  <c r="K911" i="10"/>
  <c r="K898" i="10"/>
  <c r="K988" i="10"/>
  <c r="H979" i="10"/>
  <c r="L1118" i="10"/>
  <c r="G39" i="14"/>
  <c r="G36" i="14" s="1"/>
  <c r="G158" i="14" s="1"/>
  <c r="I1119" i="10"/>
  <c r="I1164" i="10"/>
  <c r="L1041" i="10"/>
  <c r="K130" i="10"/>
  <c r="K121" i="10"/>
  <c r="I339" i="10"/>
  <c r="G793" i="10"/>
  <c r="K527" i="10"/>
  <c r="K522" i="10" s="1"/>
  <c r="H912" i="10"/>
  <c r="I1035" i="10"/>
  <c r="L981" i="10"/>
  <c r="L1040" i="10"/>
  <c r="I985" i="10"/>
  <c r="H415" i="10"/>
  <c r="H469" i="10"/>
  <c r="G88" i="10"/>
  <c r="G86" i="10" s="1"/>
  <c r="G193" i="10" s="1"/>
  <c r="I122" i="10"/>
  <c r="I117" i="10" s="1"/>
  <c r="G338" i="10"/>
  <c r="L125" i="10"/>
  <c r="I471" i="10"/>
  <c r="I466" i="10" s="1"/>
  <c r="G983" i="10"/>
  <c r="K1043" i="10"/>
  <c r="I914" i="10"/>
  <c r="L524" i="10"/>
  <c r="L1037" i="10"/>
  <c r="I910" i="10"/>
  <c r="I913" i="10"/>
  <c r="I1096" i="10"/>
  <c r="H737" i="10"/>
  <c r="J980" i="10"/>
  <c r="K636" i="10"/>
  <c r="K631" i="10" s="1"/>
  <c r="L121" i="10"/>
  <c r="J1042" i="10"/>
  <c r="G986" i="10"/>
  <c r="J913" i="10"/>
  <c r="H1164" i="10"/>
  <c r="G1072" i="10"/>
  <c r="G913" i="10"/>
  <c r="L988" i="10"/>
  <c r="L912" i="10"/>
  <c r="I525" i="10"/>
  <c r="J688" i="10"/>
  <c r="K734" i="10"/>
  <c r="K729" i="10" s="1"/>
  <c r="G1096" i="10"/>
  <c r="G737" i="10"/>
  <c r="H1287" i="10"/>
  <c r="H1043" i="10"/>
  <c r="I109" i="14"/>
  <c r="I106" i="14" s="1"/>
  <c r="I162" i="14" s="1"/>
  <c r="I1212" i="10"/>
  <c r="H1160" i="10"/>
  <c r="I1103" i="10"/>
  <c r="K1041" i="10"/>
  <c r="L1036" i="10"/>
  <c r="L984" i="10"/>
  <c r="H735" i="10"/>
  <c r="L983" i="10"/>
  <c r="I983" i="10"/>
  <c r="K1100" i="10"/>
  <c r="K982" i="10"/>
  <c r="H1159" i="10"/>
  <c r="L1146" i="10"/>
  <c r="K111" i="14"/>
  <c r="G1118" i="10"/>
  <c r="H1101" i="10"/>
  <c r="K1079" i="10"/>
  <c r="H1039" i="10"/>
  <c r="K912" i="10"/>
  <c r="G1101" i="10"/>
  <c r="J1079" i="10"/>
  <c r="L986" i="10"/>
  <c r="K1056" i="10"/>
  <c r="L235" i="10"/>
  <c r="J734" i="10"/>
  <c r="J729" i="10" s="1"/>
  <c r="I1098" i="10"/>
  <c r="I1247" i="10"/>
  <c r="J1158" i="10"/>
  <c r="H1026" i="10"/>
  <c r="H1021" i="10" s="1"/>
  <c r="G1039" i="10"/>
  <c r="G1107" i="10"/>
  <c r="I1036" i="10"/>
  <c r="L65" i="14"/>
  <c r="K101" i="14"/>
  <c r="L1104" i="10"/>
  <c r="I981" i="10"/>
  <c r="L1072" i="10"/>
  <c r="L1035" i="10"/>
  <c r="G982" i="10"/>
  <c r="J1096" i="10"/>
  <c r="K980" i="10"/>
  <c r="J1162" i="10"/>
  <c r="H109" i="14"/>
  <c r="G1084" i="10"/>
  <c r="H1118" i="10"/>
  <c r="I1101" i="10"/>
  <c r="G1024" i="10"/>
  <c r="G980" i="10"/>
  <c r="G1026" i="10"/>
  <c r="J912" i="10"/>
  <c r="H1041" i="10"/>
  <c r="J914" i="10"/>
  <c r="I793" i="10"/>
  <c r="J910" i="10"/>
  <c r="G103" i="14"/>
  <c r="G100" i="14" s="1"/>
  <c r="G151" i="14" s="1"/>
  <c r="I980" i="10"/>
  <c r="H1252" i="10"/>
  <c r="G1164" i="10"/>
  <c r="I1107" i="10"/>
  <c r="H1099" i="10"/>
  <c r="H1107" i="10"/>
  <c r="G1099" i="10"/>
  <c r="L1038" i="10"/>
  <c r="G375" i="10"/>
  <c r="H1144" i="10"/>
  <c r="L980" i="10"/>
  <c r="J1103" i="10"/>
  <c r="K1250" i="10"/>
  <c r="K1141" i="10"/>
  <c r="L1081" i="10"/>
  <c r="I1039" i="10"/>
  <c r="I987" i="10"/>
  <c r="J982" i="10"/>
  <c r="K984" i="10"/>
  <c r="L979" i="10"/>
  <c r="L900" i="10"/>
  <c r="I1122" i="10"/>
  <c r="I1121" i="10" s="1"/>
  <c r="H988" i="10"/>
  <c r="I1134" i="10"/>
  <c r="G988" i="10"/>
  <c r="G1161" i="10"/>
  <c r="I1060" i="10"/>
  <c r="I1059" i="10" s="1"/>
  <c r="G1134" i="10"/>
  <c r="K31" i="14"/>
  <c r="K28" i="14" s="1"/>
  <c r="K145" i="14" s="1"/>
  <c r="K1212" i="10"/>
  <c r="J1107" i="10"/>
  <c r="I1099" i="10"/>
  <c r="G1060" i="10"/>
  <c r="G1059" i="10" s="1"/>
  <c r="L1249" i="10"/>
  <c r="I1146" i="10"/>
  <c r="K1057" i="10"/>
  <c r="I1057" i="10"/>
  <c r="J984" i="10"/>
  <c r="I1038" i="10"/>
  <c r="L1119" i="10"/>
  <c r="I1037" i="10"/>
  <c r="K970" i="10"/>
  <c r="H1037" i="10"/>
  <c r="I1024" i="10"/>
  <c r="I1019" i="10" s="1"/>
  <c r="H986" i="10"/>
  <c r="H1096" i="10"/>
  <c r="H970" i="10"/>
  <c r="H965" i="10" s="1"/>
  <c r="I37" i="14"/>
  <c r="I34" i="14" s="1"/>
  <c r="I156" i="14" s="1"/>
  <c r="L1158" i="10"/>
  <c r="I1026" i="10"/>
  <c r="I1021" i="10" s="1"/>
  <c r="H1105" i="10"/>
  <c r="I1097" i="10"/>
  <c r="K1036" i="10"/>
  <c r="K1249" i="10"/>
  <c r="H1146" i="10"/>
  <c r="G1105" i="10"/>
  <c r="G1097" i="10"/>
  <c r="J1141" i="10"/>
  <c r="L969" i="10"/>
  <c r="L1098" i="10"/>
  <c r="J1102" i="10"/>
  <c r="G1056" i="10"/>
  <c r="H1084" i="10"/>
  <c r="K1238" i="10"/>
  <c r="L1057" i="10"/>
  <c r="L1025" i="10"/>
  <c r="J1041" i="10"/>
  <c r="L1056" i="10"/>
  <c r="K1134" i="10"/>
  <c r="L1044" i="10"/>
  <c r="L1039" i="10"/>
  <c r="H984" i="10"/>
  <c r="G912" i="10"/>
  <c r="J986" i="10"/>
  <c r="I986" i="10"/>
  <c r="G1043" i="10"/>
  <c r="L967" i="10"/>
  <c r="L1282" i="10"/>
  <c r="J1146" i="10"/>
  <c r="I1105" i="10"/>
  <c r="K1097" i="10"/>
  <c r="H1024" i="10"/>
  <c r="H1019" i="10" s="1"/>
  <c r="I1041" i="10"/>
  <c r="J1036" i="10"/>
  <c r="K1038" i="10"/>
  <c r="H1056" i="10"/>
  <c r="L736" i="10"/>
  <c r="G979" i="10"/>
  <c r="K1026" i="10"/>
  <c r="J988" i="10"/>
  <c r="I1040" i="10"/>
  <c r="J1072" i="10"/>
  <c r="G910" i="10"/>
  <c r="L1143" i="10"/>
  <c r="H1162" i="10"/>
  <c r="G1042" i="10"/>
  <c r="G1037" i="10"/>
  <c r="J1023" i="10"/>
  <c r="G985" i="10"/>
  <c r="H980" i="10"/>
  <c r="L1103" i="10"/>
  <c r="K1108" i="10"/>
  <c r="K1084" i="10"/>
  <c r="H1036" i="10"/>
  <c r="J1163" i="10"/>
  <c r="G1144" i="10"/>
  <c r="L1161" i="10"/>
  <c r="L1106" i="10"/>
  <c r="J1057" i="10"/>
  <c r="H66" i="14"/>
  <c r="J1164" i="10"/>
  <c r="I1142" i="10"/>
  <c r="J1108" i="10"/>
  <c r="I298" i="14"/>
  <c r="I295" i="14" s="1"/>
  <c r="J1216" i="10"/>
  <c r="J1215" i="10" s="1"/>
  <c r="H1044" i="10"/>
  <c r="K1082" i="10"/>
  <c r="H1102" i="10"/>
  <c r="H1060" i="10"/>
  <c r="H1059" i="10" s="1"/>
  <c r="I1163" i="10"/>
  <c r="G102" i="14"/>
  <c r="G99" i="14" s="1"/>
  <c r="G150" i="14" s="1"/>
  <c r="H31" i="14"/>
  <c r="L1084" i="10"/>
  <c r="K38" i="14"/>
  <c r="I1287" i="10"/>
  <c r="K1107" i="10"/>
  <c r="H1098" i="10"/>
  <c r="I1106" i="10"/>
  <c r="G1080" i="10"/>
  <c r="K1200" i="10"/>
  <c r="K1195" i="10" s="1"/>
  <c r="I1108" i="10"/>
  <c r="J1101" i="10"/>
  <c r="J1040" i="10"/>
  <c r="L75" i="14"/>
  <c r="H101" i="14"/>
  <c r="H98" i="14" s="1"/>
  <c r="H149" i="14" s="1"/>
  <c r="K37" i="14"/>
  <c r="G1162" i="10"/>
  <c r="J1250" i="10"/>
  <c r="G1100" i="10"/>
  <c r="G1216" i="10"/>
  <c r="G1215" i="10" s="1"/>
  <c r="G1286" i="10"/>
  <c r="J1212" i="10"/>
  <c r="I1162" i="10"/>
  <c r="J724" i="14"/>
  <c r="K75" i="14"/>
  <c r="I1249" i="10"/>
  <c r="J1213" i="10"/>
  <c r="J1282" i="10"/>
  <c r="H987" i="10"/>
  <c r="L1105" i="10"/>
  <c r="L101" i="14"/>
  <c r="L1107" i="10"/>
  <c r="I1084" i="10"/>
  <c r="K1044" i="10"/>
  <c r="K1163" i="10"/>
  <c r="J1100" i="10"/>
  <c r="K472" i="14"/>
  <c r="K469" i="14" s="1"/>
  <c r="I1100" i="10"/>
  <c r="J74" i="14"/>
  <c r="J71" i="14" s="1"/>
  <c r="J160" i="14" s="1"/>
  <c r="I258" i="14"/>
  <c r="G1248" i="10"/>
  <c r="H258" i="14"/>
  <c r="J1247" i="10"/>
  <c r="J1249" i="10"/>
  <c r="L1159" i="10"/>
  <c r="H1082" i="10"/>
  <c r="J1287" i="10"/>
  <c r="G1102" i="10"/>
  <c r="H1097" i="10"/>
  <c r="K1060" i="10"/>
  <c r="K1059" i="10" s="1"/>
  <c r="H110" i="14"/>
  <c r="I982" i="10"/>
  <c r="G987" i="10"/>
  <c r="J1104" i="10"/>
  <c r="H1106" i="10"/>
  <c r="G1082" i="10"/>
  <c r="G1036" i="10"/>
  <c r="K1099" i="10"/>
  <c r="I1056" i="10"/>
  <c r="L1247" i="10"/>
  <c r="G101" i="14"/>
  <c r="G98" i="14" s="1"/>
  <c r="G149" i="14" s="1"/>
  <c r="G1238" i="10"/>
  <c r="J1119" i="10"/>
  <c r="K1104" i="10"/>
  <c r="L1099" i="10"/>
  <c r="I1286" i="10"/>
  <c r="I1161" i="10"/>
  <c r="K1122" i="10"/>
  <c r="K1121" i="10" s="1"/>
  <c r="J1044" i="10"/>
  <c r="J1283" i="10"/>
  <c r="L1201" i="10"/>
  <c r="H1212" i="10"/>
  <c r="H1216" i="10"/>
  <c r="H1215" i="10" s="1"/>
  <c r="L1060" i="10"/>
  <c r="L1059" i="10" s="1"/>
  <c r="J1026" i="10"/>
  <c r="J1105" i="10"/>
  <c r="K1098" i="10"/>
  <c r="J1098" i="10"/>
  <c r="L1240" i="10"/>
  <c r="L66" i="14"/>
  <c r="G1285" i="10"/>
  <c r="L299" i="14"/>
  <c r="J1106" i="10"/>
  <c r="L1101" i="10"/>
  <c r="G1252" i="10"/>
  <c r="L1160" i="10"/>
  <c r="K1105" i="10"/>
  <c r="I73" i="14"/>
  <c r="I70" i="14" s="1"/>
  <c r="I159" i="14" s="1"/>
  <c r="H1247" i="10"/>
  <c r="I735" i="10"/>
  <c r="I730" i="10" s="1"/>
  <c r="G970" i="10"/>
  <c r="L1134" i="10"/>
  <c r="I1080" i="10"/>
  <c r="L1102" i="10"/>
  <c r="H1104" i="10"/>
  <c r="L1042" i="10"/>
  <c r="G67" i="14"/>
  <c r="G64" i="14" s="1"/>
  <c r="G148" i="14" s="1"/>
  <c r="H1283" i="10"/>
  <c r="J1134" i="10"/>
  <c r="I1285" i="10"/>
  <c r="H1238" i="10"/>
  <c r="H1285" i="10"/>
  <c r="L38" i="14"/>
  <c r="J1197" i="10"/>
  <c r="H1057" i="10"/>
  <c r="I1200" i="10"/>
  <c r="H1161" i="10"/>
  <c r="H982" i="10"/>
  <c r="H1197" i="10"/>
  <c r="H1192" i="10" s="1"/>
  <c r="K1039" i="10"/>
  <c r="K1103" i="10"/>
  <c r="J1060" i="10"/>
  <c r="J1059" i="10" s="1"/>
  <c r="L1096" i="10"/>
  <c r="J1122" i="10"/>
  <c r="J1121" i="10" s="1"/>
  <c r="K1096" i="10"/>
  <c r="J1037" i="10"/>
  <c r="K986" i="10"/>
  <c r="I101" i="14"/>
  <c r="H1248" i="10"/>
  <c r="I74" i="14"/>
  <c r="I71" i="14" s="1"/>
  <c r="I160" i="14" s="1"/>
  <c r="L1284" i="10"/>
  <c r="G1159" i="10"/>
  <c r="K1287" i="10"/>
  <c r="G1228" i="10"/>
  <c r="H1072" i="10"/>
  <c r="J1161" i="10"/>
  <c r="G1250" i="10"/>
  <c r="J1159" i="10"/>
  <c r="H1119" i="10"/>
  <c r="K1035" i="10"/>
  <c r="J1252" i="10"/>
  <c r="G1103" i="10"/>
  <c r="K979" i="10"/>
  <c r="G65" i="14"/>
  <c r="G62" i="14" s="1"/>
  <c r="G146" i="14" s="1"/>
  <c r="G1160" i="10"/>
  <c r="K1102" i="10"/>
  <c r="L1122" i="10"/>
  <c r="L1121" i="10" s="1"/>
  <c r="G1044" i="10"/>
  <c r="J31" i="14"/>
  <c r="J28" i="14" s="1"/>
  <c r="J145" i="14" s="1"/>
  <c r="L1283" i="10"/>
  <c r="K1283" i="10"/>
  <c r="K1216" i="10"/>
  <c r="K1215" i="10" s="1"/>
  <c r="L1108" i="10"/>
  <c r="J1084" i="10"/>
  <c r="K1158" i="10"/>
  <c r="J66" i="14"/>
  <c r="K1282" i="10"/>
  <c r="L111" i="14"/>
  <c r="H983" i="10"/>
  <c r="L914" i="10"/>
  <c r="G1057" i="10"/>
  <c r="J37" i="14"/>
  <c r="J34" i="14" s="1"/>
  <c r="J156" i="14" s="1"/>
  <c r="H1228" i="10"/>
  <c r="H1220" i="10" s="1"/>
  <c r="J985" i="10"/>
  <c r="H74" i="14"/>
  <c r="L1285" i="10"/>
  <c r="H1163" i="10"/>
  <c r="I1102" i="10"/>
  <c r="J1097" i="10"/>
  <c r="H1103" i="10"/>
  <c r="L1100" i="10"/>
  <c r="L1228" i="10"/>
  <c r="G1119" i="10"/>
  <c r="L1252" i="10"/>
  <c r="J1039" i="10"/>
  <c r="G1108" i="10"/>
  <c r="I1042" i="10"/>
  <c r="G984" i="10"/>
  <c r="J1285" i="10"/>
  <c r="H1134" i="10"/>
  <c r="I67" i="14"/>
  <c r="H67" i="14"/>
  <c r="G379" i="14"/>
  <c r="L1251" i="10"/>
  <c r="I66" i="14"/>
  <c r="L109" i="14"/>
  <c r="J111" i="14"/>
  <c r="J108" i="14" s="1"/>
  <c r="J164" i="14" s="1"/>
  <c r="G1212" i="10"/>
  <c r="I65" i="14"/>
  <c r="I62" i="14" s="1"/>
  <c r="I146" i="14" s="1"/>
  <c r="L1199" i="10"/>
  <c r="K1164" i="10"/>
  <c r="J1248" i="10"/>
  <c r="L110" i="14"/>
  <c r="H1286" i="10"/>
  <c r="I377" i="14"/>
  <c r="H103" i="14"/>
  <c r="H100" i="14" s="1"/>
  <c r="G73" i="14"/>
  <c r="G70" i="14" s="1"/>
  <c r="G159" i="14" s="1"/>
  <c r="J1251" i="10"/>
  <c r="J1240" i="10"/>
  <c r="K512" i="14"/>
  <c r="J1284" i="10"/>
  <c r="J1160" i="10"/>
  <c r="I260" i="14"/>
  <c r="G75" i="14"/>
  <c r="G72" i="14" s="1"/>
  <c r="G161" i="14" s="1"/>
  <c r="J30" i="14"/>
  <c r="J27" i="14" s="1"/>
  <c r="J144" i="14" s="1"/>
  <c r="I1228" i="10"/>
  <c r="K39" i="14"/>
  <c r="K36" i="14" s="1"/>
  <c r="K158" i="14" s="1"/>
  <c r="L1237" i="10"/>
  <c r="L379" i="14"/>
  <c r="G259" i="14"/>
  <c r="G298" i="14"/>
  <c r="G295" i="14" s="1"/>
  <c r="G284" i="14" s="1"/>
  <c r="G678" i="14" s="1"/>
  <c r="L830" i="14"/>
  <c r="H1018" i="14"/>
  <c r="L903" i="14"/>
  <c r="G1146" i="10"/>
  <c r="K1235" i="10"/>
  <c r="K1240" i="10"/>
  <c r="K1160" i="10"/>
  <c r="K102" i="14"/>
  <c r="L432" i="14"/>
  <c r="K1248" i="10"/>
  <c r="G1158" i="10"/>
  <c r="J109" i="14"/>
  <c r="J106" i="14" s="1"/>
  <c r="J162" i="14" s="1"/>
  <c r="H1250" i="10"/>
  <c r="K619" i="14"/>
  <c r="H472" i="14"/>
  <c r="H469" i="14" s="1"/>
  <c r="H994" i="14"/>
  <c r="H991" i="14" s="1"/>
  <c r="J667" i="14"/>
  <c r="L514" i="14"/>
  <c r="J956" i="14"/>
  <c r="H668" i="14"/>
  <c r="H665" i="14" s="1"/>
  <c r="K73" i="14"/>
  <c r="I1104" i="10"/>
  <c r="I1118" i="10"/>
  <c r="I1213" i="10"/>
  <c r="J377" i="14"/>
  <c r="J103" i="14"/>
  <c r="L331" i="14"/>
  <c r="K1284" i="10"/>
  <c r="J1235" i="10"/>
  <c r="J260" i="14"/>
  <c r="J65" i="14"/>
  <c r="K30" i="14"/>
  <c r="K27" i="14" s="1"/>
  <c r="K144" i="14" s="1"/>
  <c r="H111" i="14"/>
  <c r="L74" i="14"/>
  <c r="G1282" i="10"/>
  <c r="J1286" i="10"/>
  <c r="K66" i="14"/>
  <c r="J1201" i="10"/>
  <c r="H259" i="14"/>
  <c r="L473" i="14"/>
  <c r="J1099" i="10"/>
  <c r="L39" i="14"/>
  <c r="K330" i="14"/>
  <c r="K327" i="14" s="1"/>
  <c r="G1284" i="10"/>
  <c r="I103" i="14"/>
  <c r="H75" i="14"/>
  <c r="H29" i="14"/>
  <c r="G1249" i="10"/>
  <c r="L1164" i="10"/>
  <c r="K1162" i="10"/>
  <c r="L330" i="14"/>
  <c r="J67" i="14"/>
  <c r="J64" i="14" s="1"/>
  <c r="J148" i="14" s="1"/>
  <c r="L300" i="14"/>
  <c r="I1283" i="10"/>
  <c r="I1159" i="10"/>
  <c r="K300" i="14"/>
  <c r="I1238" i="10"/>
  <c r="G377" i="14"/>
  <c r="K1228" i="10"/>
  <c r="J1228" i="10"/>
  <c r="K1286" i="10"/>
  <c r="K1213" i="10"/>
  <c r="G1251" i="10"/>
  <c r="G1240" i="10"/>
  <c r="K1197" i="10"/>
  <c r="K1192" i="10" s="1"/>
  <c r="J472" i="14"/>
  <c r="J619" i="14"/>
  <c r="J616" i="14" s="1"/>
  <c r="G1018" i="14"/>
  <c r="K1159" i="10"/>
  <c r="J73" i="14"/>
  <c r="J70" i="14" s="1"/>
  <c r="J159" i="14" s="1"/>
  <c r="K1251" i="10"/>
  <c r="H1200" i="10"/>
  <c r="K103" i="14"/>
  <c r="I110" i="14"/>
  <c r="I107" i="14" s="1"/>
  <c r="I163" i="14" s="1"/>
  <c r="G513" i="14"/>
  <c r="G510" i="14" s="1"/>
  <c r="I29" i="14"/>
  <c r="I26" i="14" s="1"/>
  <c r="I143" i="14" s="1"/>
  <c r="H1249" i="10"/>
  <c r="G1198" i="10"/>
  <c r="I111" i="14"/>
  <c r="I108" i="14" s="1"/>
  <c r="I164" i="14" s="1"/>
  <c r="H1282" i="10"/>
  <c r="L1248" i="10"/>
  <c r="H1158" i="10"/>
  <c r="K109" i="14"/>
  <c r="L103" i="14"/>
  <c r="J101" i="14"/>
  <c r="I300" i="14"/>
  <c r="I297" i="14" s="1"/>
  <c r="I286" i="14" s="1"/>
  <c r="I485" i="14" s="1"/>
  <c r="H722" i="14"/>
  <c r="H719" i="14" s="1"/>
  <c r="J473" i="14"/>
  <c r="G619" i="14"/>
  <c r="G616" i="14" s="1"/>
  <c r="L890" i="14"/>
  <c r="H102" i="14"/>
  <c r="H99" i="14" s="1"/>
  <c r="H150" i="14" s="1"/>
  <c r="G66" i="14"/>
  <c r="G63" i="14" s="1"/>
  <c r="G147" i="14" s="1"/>
  <c r="G1213" i="10"/>
  <c r="L102" i="14"/>
  <c r="K65" i="14"/>
  <c r="I1158" i="10"/>
  <c r="K67" i="14"/>
  <c r="H1240" i="10"/>
  <c r="L1250" i="10"/>
  <c r="L1287" i="10"/>
  <c r="I1216" i="10"/>
  <c r="I1215" i="10" s="1"/>
  <c r="L1163" i="10"/>
  <c r="J331" i="14"/>
  <c r="K110" i="14"/>
  <c r="K107" i="14" s="1"/>
  <c r="K163" i="14" s="1"/>
  <c r="I75" i="14"/>
  <c r="I72" i="14" s="1"/>
  <c r="I161" i="14" s="1"/>
  <c r="I1282" i="10"/>
  <c r="G1163" i="10"/>
  <c r="L1286" i="10"/>
  <c r="L1162" i="10"/>
  <c r="H1251" i="10"/>
  <c r="I102" i="14"/>
  <c r="H1284" i="10"/>
  <c r="K1247" i="10"/>
  <c r="K1146" i="10"/>
  <c r="I472" i="14"/>
  <c r="I469" i="14" s="1"/>
  <c r="K995" i="14"/>
  <c r="K992" i="14" s="1"/>
  <c r="G434" i="14"/>
  <c r="I667" i="14"/>
  <c r="I1250" i="10"/>
  <c r="G1247" i="10"/>
  <c r="H30" i="14"/>
  <c r="H300" i="14"/>
  <c r="L260" i="14"/>
  <c r="G433" i="14"/>
  <c r="I259" i="14"/>
  <c r="G110" i="14"/>
  <c r="G107" i="14" s="1"/>
  <c r="G163" i="14" s="1"/>
  <c r="K331" i="14"/>
  <c r="K328" i="14" s="1"/>
  <c r="L67" i="14"/>
  <c r="I1284" i="10"/>
  <c r="I30" i="14"/>
  <c r="I27" i="14" s="1"/>
  <c r="I144" i="14" s="1"/>
  <c r="G722" i="14"/>
  <c r="G719" i="14" s="1"/>
  <c r="L891" i="14"/>
  <c r="I619" i="14"/>
  <c r="I616" i="14" s="1"/>
  <c r="L474" i="14"/>
  <c r="L433" i="14"/>
  <c r="G667" i="14"/>
  <c r="H1042" i="10"/>
  <c r="H73" i="14"/>
  <c r="I1198" i="10"/>
  <c r="L434" i="14"/>
  <c r="K299" i="14"/>
  <c r="L258" i="14"/>
  <c r="I1251" i="10"/>
  <c r="I1240" i="10"/>
  <c r="J102" i="14"/>
  <c r="J258" i="14"/>
  <c r="G111" i="14"/>
  <c r="G108" i="14" s="1"/>
  <c r="K74" i="14"/>
  <c r="L73" i="14"/>
  <c r="K1285" i="10"/>
  <c r="L1212" i="10"/>
  <c r="K1161" i="10"/>
  <c r="G300" i="14"/>
  <c r="I473" i="14"/>
  <c r="I470" i="14" s="1"/>
  <c r="I432" i="14"/>
  <c r="J512" i="14"/>
  <c r="I331" i="14"/>
  <c r="H299" i="14"/>
  <c r="L724" i="14"/>
  <c r="L667" i="14"/>
  <c r="H724" i="14"/>
  <c r="H721" i="14" s="1"/>
  <c r="K617" i="14"/>
  <c r="L898" i="14"/>
  <c r="K838" i="14"/>
  <c r="K723" i="14"/>
  <c r="G983" i="14"/>
  <c r="G980" i="14" s="1"/>
  <c r="L945" i="14"/>
  <c r="G1003" i="14"/>
  <c r="J723" i="14"/>
  <c r="K433" i="14"/>
  <c r="K430" i="14" s="1"/>
  <c r="H434" i="14"/>
  <c r="H431" i="14" s="1"/>
  <c r="I330" i="14"/>
  <c r="I327" i="14" s="1"/>
  <c r="I316" i="14" s="1"/>
  <c r="I733" i="14" s="1"/>
  <c r="H432" i="14"/>
  <c r="H429" i="14" s="1"/>
  <c r="H983" i="14"/>
  <c r="H980" i="14" s="1"/>
  <c r="I892" i="14"/>
  <c r="I889" i="14" s="1"/>
  <c r="L1041" i="14"/>
  <c r="L1038" i="14" s="1"/>
  <c r="I901" i="14"/>
  <c r="L332" i="14"/>
  <c r="J378" i="14"/>
  <c r="I332" i="14"/>
  <c r="I899" i="14"/>
  <c r="G378" i="14"/>
  <c r="G514" i="14"/>
  <c r="G511" i="14" s="1"/>
  <c r="J379" i="14"/>
  <c r="J300" i="14"/>
  <c r="K258" i="14"/>
  <c r="J957" i="14"/>
  <c r="K891" i="14"/>
  <c r="I722" i="14"/>
  <c r="H1019" i="14"/>
  <c r="J1072" i="14"/>
  <c r="J946" i="14"/>
  <c r="J943" i="14" s="1"/>
  <c r="H65" i="14"/>
  <c r="L1002" i="14"/>
  <c r="J900" i="14"/>
  <c r="I618" i="14"/>
  <c r="I615" i="14" s="1"/>
  <c r="K432" i="14"/>
  <c r="K429" i="14" s="1"/>
  <c r="G432" i="14"/>
  <c r="K298" i="14"/>
  <c r="L618" i="14"/>
  <c r="I828" i="14"/>
  <c r="I825" i="14" s="1"/>
  <c r="H1072" i="14"/>
  <c r="I1160" i="10"/>
  <c r="I1252" i="10"/>
  <c r="I724" i="14"/>
  <c r="J513" i="14"/>
  <c r="H837" i="14"/>
  <c r="J618" i="14"/>
  <c r="J615" i="14" s="1"/>
  <c r="K899" i="14"/>
  <c r="I513" i="14"/>
  <c r="L377" i="14"/>
  <c r="J474" i="14"/>
  <c r="H260" i="14"/>
  <c r="L378" i="14"/>
  <c r="G299" i="14"/>
  <c r="G332" i="14"/>
  <c r="L669" i="14"/>
  <c r="G1017" i="14"/>
  <c r="I669" i="14"/>
  <c r="H1194" i="14"/>
  <c r="K837" i="14"/>
  <c r="K1060" i="14"/>
  <c r="G473" i="14"/>
  <c r="I900" i="14"/>
  <c r="G474" i="14"/>
  <c r="H331" i="14"/>
  <c r="I299" i="14"/>
  <c r="I296" i="14" s="1"/>
  <c r="K259" i="14"/>
  <c r="H377" i="14"/>
  <c r="H374" i="14" s="1"/>
  <c r="J432" i="14"/>
  <c r="K669" i="14"/>
  <c r="K666" i="14" s="1"/>
  <c r="L723" i="14"/>
  <c r="H617" i="14"/>
  <c r="L1014" i="14"/>
  <c r="L1053" i="14"/>
  <c r="L1050" i="14" s="1"/>
  <c r="H901" i="14"/>
  <c r="I1074" i="14"/>
  <c r="K1000" i="14"/>
  <c r="G512" i="14"/>
  <c r="G509" i="14" s="1"/>
  <c r="I946" i="14"/>
  <c r="I943" i="14" s="1"/>
  <c r="H892" i="14"/>
  <c r="H889" i="14" s="1"/>
  <c r="L513" i="14"/>
  <c r="G892" i="14"/>
  <c r="G889" i="14" s="1"/>
  <c r="I514" i="14"/>
  <c r="K1109" i="14"/>
  <c r="K1106" i="14" s="1"/>
  <c r="J332" i="14"/>
  <c r="L298" i="14"/>
  <c r="J298" i="14"/>
  <c r="I379" i="14"/>
  <c r="J434" i="14"/>
  <c r="J1017" i="14"/>
  <c r="J668" i="14"/>
  <c r="J901" i="14"/>
  <c r="L899" i="14"/>
  <c r="J899" i="14"/>
  <c r="G74" i="14"/>
  <c r="G71" i="14" s="1"/>
  <c r="G160" i="14" s="1"/>
  <c r="H898" i="14"/>
  <c r="K513" i="14"/>
  <c r="L472" i="14"/>
  <c r="K434" i="14"/>
  <c r="K431" i="14" s="1"/>
  <c r="K900" i="14"/>
  <c r="J330" i="14"/>
  <c r="G330" i="14"/>
  <c r="H433" i="14"/>
  <c r="H430" i="14" s="1"/>
  <c r="H669" i="14"/>
  <c r="H666" i="14" s="1"/>
  <c r="H298" i="14"/>
  <c r="K474" i="14"/>
  <c r="K471" i="14" s="1"/>
  <c r="J983" i="14"/>
  <c r="J980" i="14" s="1"/>
  <c r="K898" i="14"/>
  <c r="I955" i="14"/>
  <c r="J898" i="14"/>
  <c r="H1041" i="14"/>
  <c r="H1038" i="14" s="1"/>
  <c r="H891" i="14"/>
  <c r="J1053" i="14"/>
  <c r="J1050" i="14" s="1"/>
  <c r="L902" i="14"/>
  <c r="H1011" i="14"/>
  <c r="K260" i="14"/>
  <c r="L1213" i="10"/>
  <c r="L512" i="14"/>
  <c r="K378" i="14"/>
  <c r="K332" i="14"/>
  <c r="K329" i="14" s="1"/>
  <c r="H667" i="14"/>
  <c r="H664" i="14" s="1"/>
  <c r="K618" i="14"/>
  <c r="H619" i="14"/>
  <c r="L1072" i="14"/>
  <c r="H1003" i="14"/>
  <c r="I954" i="14"/>
  <c r="J110" i="14"/>
  <c r="J107" i="14" s="1"/>
  <c r="J163" i="14" s="1"/>
  <c r="G1287" i="10"/>
  <c r="J433" i="14"/>
  <c r="I433" i="14"/>
  <c r="K724" i="14"/>
  <c r="H378" i="14"/>
  <c r="H375" i="14" s="1"/>
  <c r="H332" i="14"/>
  <c r="G260" i="14"/>
  <c r="H513" i="14"/>
  <c r="H510" i="14" s="1"/>
  <c r="H379" i="14"/>
  <c r="H376" i="14" s="1"/>
  <c r="G1002" i="14"/>
  <c r="J669" i="14"/>
  <c r="L1000" i="14"/>
  <c r="K1053" i="14"/>
  <c r="K1050" i="14" s="1"/>
  <c r="I617" i="14"/>
  <c r="I614" i="14" s="1"/>
  <c r="H473" i="14"/>
  <c r="H470" i="14" s="1"/>
  <c r="J722" i="14"/>
  <c r="J719" i="14" s="1"/>
  <c r="I434" i="14"/>
  <c r="J259" i="14"/>
  <c r="K983" i="14"/>
  <c r="K980" i="14" s="1"/>
  <c r="K828" i="14"/>
  <c r="L995" i="14"/>
  <c r="L992" i="14" s="1"/>
  <c r="G617" i="14"/>
  <c r="G614" i="14" s="1"/>
  <c r="J995" i="14"/>
  <c r="J992" i="14" s="1"/>
  <c r="I890" i="14"/>
  <c r="H954" i="14"/>
  <c r="H1123" i="14"/>
  <c r="I995" i="14"/>
  <c r="I992" i="14" s="1"/>
  <c r="L1003" i="14"/>
  <c r="L1116" i="14"/>
  <c r="H903" i="14"/>
  <c r="L829" i="14"/>
  <c r="L668" i="14"/>
  <c r="I953" i="14"/>
  <c r="H514" i="14"/>
  <c r="H511" i="14" s="1"/>
  <c r="G1073" i="14"/>
  <c r="K1014" i="14"/>
  <c r="K953" i="14"/>
  <c r="J902" i="14"/>
  <c r="H958" i="14"/>
  <c r="K1003" i="14"/>
  <c r="I1012" i="14"/>
  <c r="I1062" i="14"/>
  <c r="K1042" i="14"/>
  <c r="K1039" i="14" s="1"/>
  <c r="J993" i="14"/>
  <c r="J990" i="14" s="1"/>
  <c r="K379" i="14"/>
  <c r="I898" i="14"/>
  <c r="J1000" i="14"/>
  <c r="J891" i="14"/>
  <c r="L1001" i="14"/>
  <c r="K955" i="14"/>
  <c r="H902" i="14"/>
  <c r="K957" i="14"/>
  <c r="L1013" i="14"/>
  <c r="G946" i="14"/>
  <c r="H947" i="14"/>
  <c r="L901" i="14"/>
  <c r="I1060" i="14"/>
  <c r="I1011" i="14"/>
  <c r="K901" i="14"/>
  <c r="K1194" i="14"/>
  <c r="I1016" i="14"/>
  <c r="I1001" i="14"/>
  <c r="K954" i="14"/>
  <c r="H945" i="14"/>
  <c r="L892" i="14"/>
  <c r="L889" i="14" s="1"/>
  <c r="K903" i="14"/>
  <c r="I723" i="14"/>
  <c r="L1015" i="14"/>
  <c r="K722" i="14"/>
  <c r="G900" i="14"/>
  <c r="J1003" i="14"/>
  <c r="I1013" i="14"/>
  <c r="I957" i="14"/>
  <c r="J1011" i="14"/>
  <c r="L946" i="14"/>
  <c r="K902" i="14"/>
  <c r="G891" i="14"/>
  <c r="L955" i="14"/>
  <c r="H830" i="14"/>
  <c r="H1060" i="14"/>
  <c r="J1013" i="14"/>
  <c r="G472" i="14"/>
  <c r="J1070" i="14"/>
  <c r="H512" i="14"/>
  <c r="H509" i="14" s="1"/>
  <c r="J945" i="14"/>
  <c r="J942" i="14" s="1"/>
  <c r="I1019" i="14"/>
  <c r="K956" i="14"/>
  <c r="G1019" i="14"/>
  <c r="J1042" i="14"/>
  <c r="J1039" i="14" s="1"/>
  <c r="G947" i="14"/>
  <c r="K984" i="14"/>
  <c r="K981" i="14" s="1"/>
  <c r="K947" i="14"/>
  <c r="K944" i="14" s="1"/>
  <c r="K982" i="14"/>
  <c r="K979" i="14" s="1"/>
  <c r="L956" i="14"/>
  <c r="I947" i="14"/>
  <c r="I944" i="14" s="1"/>
  <c r="G331" i="14"/>
  <c r="G903" i="14"/>
  <c r="J958" i="14"/>
  <c r="J903" i="14"/>
  <c r="G723" i="14"/>
  <c r="G720" i="14" s="1"/>
  <c r="I512" i="14"/>
  <c r="I1017" i="14"/>
  <c r="L619" i="14"/>
  <c r="G1052" i="14"/>
  <c r="G1049" i="14" s="1"/>
  <c r="I958" i="14"/>
  <c r="H956" i="14"/>
  <c r="G1041" i="14"/>
  <c r="G1038" i="14" s="1"/>
  <c r="J1194" i="14"/>
  <c r="J299" i="14"/>
  <c r="K890" i="14"/>
  <c r="I1042" i="14"/>
  <c r="I1039" i="14" s="1"/>
  <c r="G958" i="14"/>
  <c r="G890" i="14"/>
  <c r="H946" i="14"/>
  <c r="H900" i="14"/>
  <c r="I1018" i="14"/>
  <c r="K993" i="14"/>
  <c r="K990" i="14" s="1"/>
  <c r="L1017" i="14"/>
  <c r="G1014" i="14"/>
  <c r="K1015" i="14"/>
  <c r="K892" i="14"/>
  <c r="K889" i="14" s="1"/>
  <c r="L722" i="14"/>
  <c r="J994" i="14"/>
  <c r="J991" i="14" s="1"/>
  <c r="H890" i="14"/>
  <c r="L837" i="14"/>
  <c r="G618" i="14"/>
  <c r="G615" i="14" s="1"/>
  <c r="J1019" i="14"/>
  <c r="I993" i="14"/>
  <c r="I990" i="14" s="1"/>
  <c r="G956" i="14"/>
  <c r="G1013" i="14"/>
  <c r="H1042" i="14"/>
  <c r="H1039" i="14" s="1"/>
  <c r="L259" i="14"/>
  <c r="K1080" i="10"/>
  <c r="L900" i="14"/>
  <c r="I891" i="14"/>
  <c r="J890" i="14"/>
  <c r="H899" i="14"/>
  <c r="H1061" i="14"/>
  <c r="I1052" i="14"/>
  <c r="I1049" i="14" s="1"/>
  <c r="I1000" i="14"/>
  <c r="J953" i="14"/>
  <c r="K1074" i="14"/>
  <c r="G955" i="14"/>
  <c r="G984" i="14"/>
  <c r="G981" i="14" s="1"/>
  <c r="H957" i="14"/>
  <c r="H1016" i="14"/>
  <c r="G1001" i="14"/>
  <c r="K667" i="14"/>
  <c r="K664" i="14" s="1"/>
  <c r="I378" i="14"/>
  <c r="I1015" i="14"/>
  <c r="I836" i="14"/>
  <c r="G836" i="14"/>
  <c r="G830" i="14"/>
  <c r="K668" i="14"/>
  <c r="K665" i="14" s="1"/>
  <c r="L617" i="14"/>
  <c r="H474" i="14"/>
  <c r="H471" i="14" s="1"/>
  <c r="G1015" i="14"/>
  <c r="H993" i="14"/>
  <c r="H990" i="14" s="1"/>
  <c r="J1109" i="14"/>
  <c r="J1106" i="14" s="1"/>
  <c r="I945" i="14"/>
  <c r="I942" i="14" s="1"/>
  <c r="J947" i="14"/>
  <c r="J944" i="14" s="1"/>
  <c r="J954" i="14"/>
  <c r="G945" i="14"/>
  <c r="L1012" i="14"/>
  <c r="K994" i="14"/>
  <c r="K991" i="14" s="1"/>
  <c r="J75" i="14"/>
  <c r="J72" i="14" s="1"/>
  <c r="J161" i="14" s="1"/>
  <c r="G258" i="14"/>
  <c r="G1016" i="14"/>
  <c r="G899" i="14"/>
  <c r="H723" i="14"/>
  <c r="H720" i="14" s="1"/>
  <c r="L983" i="14"/>
  <c r="L980" i="14" s="1"/>
  <c r="J892" i="14"/>
  <c r="J889" i="14" s="1"/>
  <c r="K1070" i="14"/>
  <c r="L957" i="14"/>
  <c r="I994" i="14"/>
  <c r="I991" i="14" s="1"/>
  <c r="I837" i="14"/>
  <c r="I668" i="14"/>
  <c r="J617" i="14"/>
  <c r="J614" i="14" s="1"/>
  <c r="K473" i="14"/>
  <c r="K470" i="14" s="1"/>
  <c r="H955" i="14"/>
  <c r="K1013" i="14"/>
  <c r="I902" i="14"/>
  <c r="I982" i="14"/>
  <c r="I979" i="14" s="1"/>
  <c r="H953" i="14"/>
  <c r="J1074" i="14"/>
  <c r="G668" i="14"/>
  <c r="G898" i="14"/>
  <c r="I838" i="14"/>
  <c r="G838" i="14"/>
  <c r="K830" i="14"/>
  <c r="L947" i="14"/>
  <c r="J830" i="14"/>
  <c r="K1012" i="14"/>
  <c r="I903" i="14"/>
  <c r="J955" i="14"/>
  <c r="G669" i="14"/>
  <c r="H618" i="14"/>
  <c r="I474" i="14"/>
  <c r="I471" i="14" s="1"/>
  <c r="J514" i="14"/>
  <c r="J1012" i="14"/>
  <c r="I1109" i="14"/>
  <c r="I1106" i="14" s="1"/>
  <c r="J1052" i="14"/>
  <c r="J1049" i="14" s="1"/>
  <c r="G1011" i="14"/>
  <c r="L984" i="14"/>
  <c r="L981" i="14" s="1"/>
  <c r="K945" i="14"/>
  <c r="K942" i="14" s="1"/>
  <c r="L982" i="14"/>
  <c r="L979" i="14" s="1"/>
  <c r="H1017" i="14"/>
  <c r="G994" i="14"/>
  <c r="G991" i="14" s="1"/>
  <c r="I1003" i="14"/>
  <c r="J1015" i="14"/>
  <c r="G1195" i="14"/>
  <c r="J1018" i="14"/>
  <c r="G1074" i="14"/>
  <c r="H1062" i="14"/>
  <c r="K1054" i="14"/>
  <c r="K1051" i="14" s="1"/>
  <c r="I1059" i="14"/>
  <c r="H1071" i="14"/>
  <c r="H1059" i="14"/>
  <c r="L1070" i="14"/>
  <c r="G1000" i="14"/>
  <c r="G1012" i="14"/>
  <c r="J736" i="10"/>
  <c r="J731" i="10" s="1"/>
  <c r="K1107" i="14"/>
  <c r="K1104" i="14" s="1"/>
  <c r="J567" i="14"/>
  <c r="J564" i="14" s="1"/>
  <c r="L958" i="14"/>
  <c r="G953" i="14"/>
  <c r="L1097" i="14"/>
  <c r="L1094" i="14" s="1"/>
  <c r="L1019" i="14"/>
  <c r="H1052" i="14"/>
  <c r="H1049" i="14" s="1"/>
  <c r="J1193" i="14"/>
  <c r="K1114" i="14"/>
  <c r="I1071" i="14"/>
  <c r="G1054" i="14"/>
  <c r="G1051" i="14" s="1"/>
  <c r="H1000" i="14"/>
  <c r="H1012" i="14"/>
  <c r="L1158" i="14"/>
  <c r="L1155" i="14" s="1"/>
  <c r="L1151" i="14" s="1"/>
  <c r="I1107" i="14"/>
  <c r="I1104" i="14" s="1"/>
  <c r="G1109" i="14"/>
  <c r="G1106" i="14" s="1"/>
  <c r="L567" i="14"/>
  <c r="H330" i="14"/>
  <c r="L954" i="14"/>
  <c r="G957" i="14"/>
  <c r="G982" i="14"/>
  <c r="G979" i="14" s="1"/>
  <c r="L1074" i="14"/>
  <c r="H1014" i="14"/>
  <c r="J1062" i="14"/>
  <c r="K1125" i="14"/>
  <c r="J1059" i="14"/>
  <c r="K1018" i="14"/>
  <c r="G1116" i="14"/>
  <c r="K282" i="10"/>
  <c r="K277" i="10" s="1"/>
  <c r="K1123" i="14"/>
  <c r="H1107" i="14"/>
  <c r="H1104" i="14" s="1"/>
  <c r="I1116" i="14"/>
  <c r="L569" i="14"/>
  <c r="I567" i="14"/>
  <c r="I564" i="14" s="1"/>
  <c r="H984" i="14"/>
  <c r="H981" i="14" s="1"/>
  <c r="H1002" i="14"/>
  <c r="J1097" i="14"/>
  <c r="J1094" i="14" s="1"/>
  <c r="I1193" i="14"/>
  <c r="J1114" i="14"/>
  <c r="J1071" i="14"/>
  <c r="G1097" i="14"/>
  <c r="G1094" i="14" s="1"/>
  <c r="I1054" i="14"/>
  <c r="I1051" i="14" s="1"/>
  <c r="H1054" i="14"/>
  <c r="H1051" i="14" s="1"/>
  <c r="I984" i="14"/>
  <c r="I981" i="14" s="1"/>
  <c r="L1018" i="14"/>
  <c r="J1116" i="14"/>
  <c r="G568" i="14"/>
  <c r="G565" i="14" s="1"/>
  <c r="J568" i="14"/>
  <c r="J565" i="14" s="1"/>
  <c r="G902" i="14"/>
  <c r="G954" i="14"/>
  <c r="K1072" i="14"/>
  <c r="G81" i="10"/>
  <c r="G1070" i="14"/>
  <c r="G1042" i="14"/>
  <c r="G1039" i="14" s="1"/>
  <c r="G1062" i="14"/>
  <c r="L1043" i="14"/>
  <c r="L1040" i="14" s="1"/>
  <c r="I1195" i="14"/>
  <c r="K1052" i="14"/>
  <c r="K1049" i="14" s="1"/>
  <c r="K1062" i="14"/>
  <c r="J984" i="14"/>
  <c r="J981" i="14" s="1"/>
  <c r="L1062" i="14"/>
  <c r="K1116" i="14"/>
  <c r="K1001" i="14"/>
  <c r="H1015" i="14"/>
  <c r="L953" i="14"/>
  <c r="H982" i="14"/>
  <c r="H979" i="14" s="1"/>
  <c r="K1017" i="14"/>
  <c r="L1060" i="14"/>
  <c r="I1041" i="14"/>
  <c r="I1038" i="14" s="1"/>
  <c r="G1072" i="14"/>
  <c r="G1060" i="14"/>
  <c r="J1054" i="14"/>
  <c r="J1051" i="14" s="1"/>
  <c r="J1195" i="14"/>
  <c r="H1195" i="14"/>
  <c r="H1073" i="14"/>
  <c r="I1061" i="14"/>
  <c r="I1002" i="14"/>
  <c r="I1014" i="14"/>
  <c r="H1070" i="14"/>
  <c r="I1070" i="14"/>
  <c r="L1125" i="14"/>
  <c r="L689" i="10"/>
  <c r="L1123" i="14"/>
  <c r="K567" i="14"/>
  <c r="K569" i="14"/>
  <c r="I568" i="14"/>
  <c r="I565" i="14" s="1"/>
  <c r="K514" i="14"/>
  <c r="J1001" i="14"/>
  <c r="I983" i="14"/>
  <c r="I980" i="14" s="1"/>
  <c r="G1061" i="14"/>
  <c r="L993" i="14"/>
  <c r="L990" i="14" s="1"/>
  <c r="L1042" i="14"/>
  <c r="L1039" i="14" s="1"/>
  <c r="L1114" i="14"/>
  <c r="I1097" i="14"/>
  <c r="I1094" i="14" s="1"/>
  <c r="L1052" i="14"/>
  <c r="L1049" i="14" s="1"/>
  <c r="J1041" i="14"/>
  <c r="J1038" i="14" s="1"/>
  <c r="J1002" i="14"/>
  <c r="J1014" i="14"/>
  <c r="J982" i="14"/>
  <c r="J979" i="14" s="1"/>
  <c r="J1060" i="14"/>
  <c r="I1194" i="14"/>
  <c r="K958" i="14"/>
  <c r="H1001" i="14"/>
  <c r="H1013" i="14"/>
  <c r="L994" i="14"/>
  <c r="L991" i="14" s="1"/>
  <c r="J1016" i="14"/>
  <c r="K1193" i="14"/>
  <c r="H1109" i="14"/>
  <c r="H1106" i="14" s="1"/>
  <c r="L1071" i="14"/>
  <c r="L1059" i="14"/>
  <c r="L1073" i="14"/>
  <c r="K1061" i="14"/>
  <c r="I1073" i="14"/>
  <c r="J1061" i="14"/>
  <c r="H1043" i="14"/>
  <c r="H1040" i="14" s="1"/>
  <c r="L1193" i="14"/>
  <c r="K1041" i="14"/>
  <c r="K1038" i="14" s="1"/>
  <c r="H568" i="14"/>
  <c r="H565" i="14" s="1"/>
  <c r="H569" i="14"/>
  <c r="G901" i="14"/>
  <c r="K1002" i="14"/>
  <c r="I378" i="10"/>
  <c r="K1011" i="14"/>
  <c r="G1053" i="14"/>
  <c r="G1050" i="14" s="1"/>
  <c r="L1195" i="14"/>
  <c r="J1073" i="14"/>
  <c r="G1114" i="14"/>
  <c r="G1043" i="14"/>
  <c r="G1040" i="14" s="1"/>
  <c r="H121" i="10"/>
  <c r="H116" i="10" s="1"/>
  <c r="G569" i="14"/>
  <c r="G566" i="14" s="1"/>
  <c r="K1019" i="14"/>
  <c r="K1097" i="14"/>
  <c r="K1094" i="14" s="1"/>
  <c r="L1054" i="14"/>
  <c r="L1051" i="14" s="1"/>
  <c r="L1061" i="14"/>
  <c r="J1043" i="14"/>
  <c r="J1040" i="14" s="1"/>
  <c r="G1193" i="14"/>
  <c r="I1043" i="14"/>
  <c r="I1040" i="14" s="1"/>
  <c r="G995" i="14"/>
  <c r="G992" i="14" s="1"/>
  <c r="J1107" i="14"/>
  <c r="J1104" i="14" s="1"/>
  <c r="G567" i="14"/>
  <c r="G564" i="14" s="1"/>
  <c r="G724" i="14"/>
  <c r="G721" i="14" s="1"/>
  <c r="L1194" i="14"/>
  <c r="G1059" i="14"/>
  <c r="G1194" i="14"/>
  <c r="G1108" i="14"/>
  <c r="G1105" i="14" s="1"/>
  <c r="G1096" i="14"/>
  <c r="G1093" i="14" s="1"/>
  <c r="H1117" i="14"/>
  <c r="L1159" i="14"/>
  <c r="L1156" i="14" s="1"/>
  <c r="L1152" i="14" s="1"/>
  <c r="I40" i="10"/>
  <c r="H1147" i="14"/>
  <c r="H1144" i="14" s="1"/>
  <c r="J1149" i="14"/>
  <c r="J1146" i="14" s="1"/>
  <c r="J1159" i="14"/>
  <c r="J1156" i="14" s="1"/>
  <c r="J1152" i="14" s="1"/>
  <c r="H39" i="14"/>
  <c r="I412" i="10"/>
  <c r="I407" i="10" s="1"/>
  <c r="G415" i="10"/>
  <c r="G410" i="10" s="1"/>
  <c r="I39" i="10"/>
  <c r="J337" i="10"/>
  <c r="L1109" i="14"/>
  <c r="L1106" i="14" s="1"/>
  <c r="H1193" i="14"/>
  <c r="G1098" i="14"/>
  <c r="G1095" i="14" s="1"/>
  <c r="H1160" i="14"/>
  <c r="H1157" i="14" s="1"/>
  <c r="H1153" i="14" s="1"/>
  <c r="J1160" i="14"/>
  <c r="J1157" i="14" s="1"/>
  <c r="J1153" i="14" s="1"/>
  <c r="L828" i="14"/>
  <c r="H38" i="14"/>
  <c r="I413" i="10"/>
  <c r="H38" i="10"/>
  <c r="H33" i="10" s="1"/>
  <c r="H36" i="15" s="1"/>
  <c r="H31" i="15" s="1"/>
  <c r="J39" i="10"/>
  <c r="J1236" i="10"/>
  <c r="K1071" i="14"/>
  <c r="L1016" i="14"/>
  <c r="I1124" i="14"/>
  <c r="L1096" i="14"/>
  <c r="L1093" i="14" s="1"/>
  <c r="L1115" i="14"/>
  <c r="H1097" i="14"/>
  <c r="H1094" i="14" s="1"/>
  <c r="I1123" i="14"/>
  <c r="H1158" i="14"/>
  <c r="H1155" i="14" s="1"/>
  <c r="H1151" i="14" s="1"/>
  <c r="G1160" i="14"/>
  <c r="G1157" i="14" s="1"/>
  <c r="G1153" i="14" s="1"/>
  <c r="L39" i="10"/>
  <c r="K829" i="14"/>
  <c r="J837" i="14"/>
  <c r="G29" i="14"/>
  <c r="G26" i="14" s="1"/>
  <c r="G143" i="14" s="1"/>
  <c r="J38" i="14"/>
  <c r="J35" i="14" s="1"/>
  <c r="J157" i="14" s="1"/>
  <c r="G37" i="14"/>
  <c r="G34" i="14" s="1"/>
  <c r="G156" i="14" s="1"/>
  <c r="L29" i="14"/>
  <c r="L412" i="10"/>
  <c r="G414" i="10"/>
  <c r="G409" i="10" s="1"/>
  <c r="K46" i="10"/>
  <c r="L46" i="10"/>
  <c r="J80" i="10"/>
  <c r="K1059" i="14"/>
  <c r="I1053" i="14"/>
  <c r="I1050" i="14" s="1"/>
  <c r="I569" i="14"/>
  <c r="I566" i="14" s="1"/>
  <c r="J1098" i="14"/>
  <c r="J1095" i="14" s="1"/>
  <c r="I1115" i="14"/>
  <c r="G1117" i="14"/>
  <c r="H1122" i="14"/>
  <c r="K1096" i="14"/>
  <c r="K1093" i="14" s="1"/>
  <c r="G1125" i="14"/>
  <c r="K1115" i="14"/>
  <c r="I1148" i="14"/>
  <c r="I1145" i="14" s="1"/>
  <c r="J37" i="10"/>
  <c r="H1149" i="14"/>
  <c r="H1146" i="14" s="1"/>
  <c r="H1159" i="14"/>
  <c r="H1156" i="14" s="1"/>
  <c r="H1152" i="14" s="1"/>
  <c r="I1159" i="14"/>
  <c r="I1156" i="14" s="1"/>
  <c r="I1152" i="14" s="1"/>
  <c r="G829" i="14"/>
  <c r="L37" i="14"/>
  <c r="G30" i="14"/>
  <c r="G27" i="14" s="1"/>
  <c r="G144" i="14" s="1"/>
  <c r="H413" i="10"/>
  <c r="H1114" i="14"/>
  <c r="H567" i="14"/>
  <c r="L1124" i="14"/>
  <c r="J1115" i="14"/>
  <c r="H1125" i="14"/>
  <c r="L37" i="10"/>
  <c r="L1148" i="14"/>
  <c r="L1145" i="14" s="1"/>
  <c r="G1147" i="14"/>
  <c r="G1144" i="14" s="1"/>
  <c r="G1159" i="14"/>
  <c r="G1156" i="14" s="1"/>
  <c r="G1152" i="14" s="1"/>
  <c r="J838" i="14"/>
  <c r="H829" i="14"/>
  <c r="G828" i="14"/>
  <c r="L30" i="14"/>
  <c r="I38" i="14"/>
  <c r="I35" i="14" s="1"/>
  <c r="I157" i="14" s="1"/>
  <c r="L31" i="14"/>
  <c r="K40" i="10"/>
  <c r="K1073" i="14"/>
  <c r="H1074" i="14"/>
  <c r="L568" i="14"/>
  <c r="H1115" i="14"/>
  <c r="G1122" i="14"/>
  <c r="I1096" i="14"/>
  <c r="I1093" i="14" s="1"/>
  <c r="J1125" i="14"/>
  <c r="I1160" i="14"/>
  <c r="I1157" i="14" s="1"/>
  <c r="I1153" i="14" s="1"/>
  <c r="K1158" i="14"/>
  <c r="K1155" i="14" s="1"/>
  <c r="K1151" i="14" s="1"/>
  <c r="G38" i="14"/>
  <c r="G35" i="14" s="1"/>
  <c r="G157" i="14" s="1"/>
  <c r="K29" i="14"/>
  <c r="K26" i="14" s="1"/>
  <c r="K143" i="14" s="1"/>
  <c r="K415" i="10"/>
  <c r="K410" i="10" s="1"/>
  <c r="L41" i="10"/>
  <c r="H46" i="10"/>
  <c r="H44" i="10" s="1"/>
  <c r="H192" i="10" s="1"/>
  <c r="G121" i="10"/>
  <c r="I233" i="10"/>
  <c r="I956" i="14"/>
  <c r="L1011" i="14"/>
  <c r="H1098" i="14"/>
  <c r="H1095" i="14" s="1"/>
  <c r="J1124" i="14"/>
  <c r="L1098" i="14"/>
  <c r="L1095" i="14" s="1"/>
  <c r="L1108" i="14"/>
  <c r="L1105" i="14" s="1"/>
  <c r="J1148" i="14"/>
  <c r="J1145" i="14" s="1"/>
  <c r="G38" i="10"/>
  <c r="I1147" i="14"/>
  <c r="I1144" i="14" s="1"/>
  <c r="G1148" i="14"/>
  <c r="G1145" i="14" s="1"/>
  <c r="J836" i="14"/>
  <c r="K836" i="14"/>
  <c r="G31" i="14"/>
  <c r="G28" i="14" s="1"/>
  <c r="G145" i="14" s="1"/>
  <c r="I415" i="10"/>
  <c r="J40" i="10"/>
  <c r="I46" i="10"/>
  <c r="I44" i="10" s="1"/>
  <c r="I192" i="10" s="1"/>
  <c r="G79" i="10"/>
  <c r="I123" i="10"/>
  <c r="I118" i="10" s="1"/>
  <c r="I1072" i="14"/>
  <c r="K1195" i="14"/>
  <c r="H1096" i="14"/>
  <c r="H1093" i="14" s="1"/>
  <c r="K1098" i="14"/>
  <c r="K1095" i="14" s="1"/>
  <c r="K1117" i="14"/>
  <c r="L1117" i="14"/>
  <c r="I1158" i="14"/>
  <c r="I1155" i="14" s="1"/>
  <c r="I1151" i="14" s="1"/>
  <c r="G1149" i="14"/>
  <c r="G1146" i="14" s="1"/>
  <c r="K1147" i="14"/>
  <c r="K1144" i="14" s="1"/>
  <c r="I31" i="14"/>
  <c r="I28" i="14" s="1"/>
  <c r="I145" i="14" s="1"/>
  <c r="I39" i="14"/>
  <c r="I36" i="14" s="1"/>
  <c r="I158" i="14" s="1"/>
  <c r="J46" i="10"/>
  <c r="J44" i="10" s="1"/>
  <c r="J192" i="10" s="1"/>
  <c r="I37" i="10"/>
  <c r="G37" i="10"/>
  <c r="I81" i="10"/>
  <c r="I76" i="10" s="1"/>
  <c r="K1016" i="14"/>
  <c r="J569" i="14"/>
  <c r="J566" i="14" s="1"/>
  <c r="K1124" i="14"/>
  <c r="H1108" i="14"/>
  <c r="H1105" i="14" s="1"/>
  <c r="J1117" i="14"/>
  <c r="G1124" i="14"/>
  <c r="I1117" i="14"/>
  <c r="J1158" i="14"/>
  <c r="J1155" i="14" s="1"/>
  <c r="J1151" i="14" s="1"/>
  <c r="L1147" i="14"/>
  <c r="L1144" i="14" s="1"/>
  <c r="L836" i="14"/>
  <c r="H37" i="14"/>
  <c r="G46" i="10"/>
  <c r="G44" i="10" s="1"/>
  <c r="G192" i="10" s="1"/>
  <c r="H40" i="10"/>
  <c r="H35" i="10" s="1"/>
  <c r="H178" i="10" s="1"/>
  <c r="K41" i="10"/>
  <c r="H1239" i="10"/>
  <c r="K1043" i="14"/>
  <c r="K1040" i="14" s="1"/>
  <c r="G1107" i="14"/>
  <c r="G1104" i="14" s="1"/>
  <c r="H995" i="14"/>
  <c r="H992" i="14" s="1"/>
  <c r="L1107" i="14"/>
  <c r="L1104" i="14" s="1"/>
  <c r="K568" i="14"/>
  <c r="G1115" i="14"/>
  <c r="I1098" i="14"/>
  <c r="I1095" i="14" s="1"/>
  <c r="K1122" i="14"/>
  <c r="L1122" i="14"/>
  <c r="G1158" i="14"/>
  <c r="G1155" i="14" s="1"/>
  <c r="G1151" i="14" s="1"/>
  <c r="K1160" i="14"/>
  <c r="K1157" i="14" s="1"/>
  <c r="K1153" i="14" s="1"/>
  <c r="J1147" i="14"/>
  <c r="J1144" i="14" s="1"/>
  <c r="I830" i="14"/>
  <c r="I827" i="14" s="1"/>
  <c r="G40" i="10"/>
  <c r="K125" i="10"/>
  <c r="K120" i="10" s="1"/>
  <c r="K946" i="14"/>
  <c r="K943" i="14" s="1"/>
  <c r="I1114" i="14"/>
  <c r="G1071" i="14"/>
  <c r="H1053" i="14"/>
  <c r="H1050" i="14" s="1"/>
  <c r="J1096" i="14"/>
  <c r="J1093" i="14" s="1"/>
  <c r="H1124" i="14"/>
  <c r="J1108" i="14"/>
  <c r="J1105" i="14" s="1"/>
  <c r="K1108" i="14"/>
  <c r="K1105" i="14" s="1"/>
  <c r="I1125" i="14"/>
  <c r="H1116" i="14"/>
  <c r="H1148" i="14"/>
  <c r="H1145" i="14" s="1"/>
  <c r="L1149" i="14"/>
  <c r="L1146" i="14" s="1"/>
  <c r="J828" i="14"/>
  <c r="H838" i="14"/>
  <c r="I829" i="14"/>
  <c r="I826" i="14" s="1"/>
  <c r="G837" i="14"/>
  <c r="H828" i="14"/>
  <c r="J39" i="14"/>
  <c r="J36" i="14" s="1"/>
  <c r="J158" i="14" s="1"/>
  <c r="I38" i="10"/>
  <c r="H640" i="10"/>
  <c r="H635" i="10" s="1"/>
  <c r="L525" i="10"/>
  <c r="H794" i="10"/>
  <c r="H789" i="10" s="1"/>
  <c r="K1236" i="10"/>
  <c r="I472" i="10"/>
  <c r="I467" i="10" s="1"/>
  <c r="H83" i="10"/>
  <c r="H78" i="10" s="1"/>
  <c r="G284" i="10"/>
  <c r="L339" i="10"/>
  <c r="L685" i="10"/>
  <c r="G525" i="10"/>
  <c r="G520" i="10" s="1"/>
  <c r="G125" i="10"/>
  <c r="H1198" i="10"/>
  <c r="H1193" i="10" s="1"/>
  <c r="K39" i="10"/>
  <c r="H472" i="10"/>
  <c r="H528" i="10"/>
  <c r="H523" i="10" s="1"/>
  <c r="L232" i="10"/>
  <c r="G123" i="10"/>
  <c r="G902" i="10"/>
  <c r="K80" i="10"/>
  <c r="K75" i="10" s="1"/>
  <c r="K281" i="10"/>
  <c r="K276" i="10" s="1"/>
  <c r="I340" i="10"/>
  <c r="L471" i="10"/>
  <c r="G736" i="10"/>
  <c r="K413" i="10"/>
  <c r="K408" i="10" s="1"/>
  <c r="L636" i="10"/>
  <c r="L1235" i="10"/>
  <c r="G469" i="10"/>
  <c r="H1145" i="10"/>
  <c r="L82" i="10"/>
  <c r="K338" i="10"/>
  <c r="J1122" i="14"/>
  <c r="H378" i="10"/>
  <c r="K469" i="10"/>
  <c r="L899" i="10"/>
  <c r="G472" i="10"/>
  <c r="K38" i="10"/>
  <c r="L1080" i="10"/>
  <c r="I1201" i="10"/>
  <c r="I125" i="10"/>
  <c r="I120" i="10" s="1"/>
  <c r="L377" i="10"/>
  <c r="G376" i="10"/>
  <c r="L231" i="10"/>
  <c r="L1023" i="10"/>
  <c r="G899" i="10"/>
  <c r="L234" i="10"/>
  <c r="L124" i="10"/>
  <c r="J1082" i="10"/>
  <c r="J1144" i="10"/>
  <c r="I1079" i="10"/>
  <c r="K900" i="10"/>
  <c r="J969" i="10"/>
  <c r="J964" i="10" s="1"/>
  <c r="G993" i="14"/>
  <c r="G990" i="14" s="1"/>
  <c r="H689" i="10"/>
  <c r="L686" i="10"/>
  <c r="H125" i="10"/>
  <c r="H120" i="10" s="1"/>
  <c r="G1081" i="10"/>
  <c r="G83" i="10"/>
  <c r="G78" i="10" s="1"/>
  <c r="K637" i="10"/>
  <c r="K632" i="10" s="1"/>
  <c r="K791" i="10"/>
  <c r="K786" i="10" s="1"/>
  <c r="I689" i="10"/>
  <c r="I684" i="10" s="1"/>
  <c r="I640" i="10"/>
  <c r="L581" i="10"/>
  <c r="J469" i="10"/>
  <c r="G1025" i="10"/>
  <c r="G1020" i="10" s="1"/>
  <c r="G1236" i="10"/>
  <c r="J1200" i="10"/>
  <c r="K123" i="10"/>
  <c r="K118" i="10" s="1"/>
  <c r="L416" i="10"/>
  <c r="H524" i="10"/>
  <c r="H519" i="10" s="1"/>
  <c r="I1149" i="14"/>
  <c r="I1146" i="14" s="1"/>
  <c r="H836" i="14"/>
  <c r="J829" i="14"/>
  <c r="H235" i="10"/>
  <c r="L1198" i="10"/>
  <c r="L122" i="10"/>
  <c r="G340" i="10"/>
  <c r="G335" i="10" s="1"/>
  <c r="K337" i="10"/>
  <c r="L80" i="10"/>
  <c r="I235" i="10"/>
  <c r="I416" i="10"/>
  <c r="I83" i="10"/>
  <c r="I78" i="10" s="1"/>
  <c r="G582" i="10"/>
  <c r="I971" i="10"/>
  <c r="H81" i="10"/>
  <c r="H76" i="10" s="1"/>
  <c r="L1197" i="10"/>
  <c r="G637" i="10"/>
  <c r="G632" i="10" s="1"/>
  <c r="I970" i="10"/>
  <c r="J122" i="10"/>
  <c r="J117" i="10" s="1"/>
  <c r="H902" i="10"/>
  <c r="H897" i="10" s="1"/>
  <c r="J1081" i="10"/>
  <c r="J638" i="10"/>
  <c r="J376" i="10"/>
  <c r="J371" i="10" s="1"/>
  <c r="H374" i="10"/>
  <c r="H37" i="10"/>
  <c r="H32" i="10" s="1"/>
  <c r="H35" i="15" s="1"/>
  <c r="H30" i="15" s="1"/>
  <c r="L1160" i="14"/>
  <c r="L1157" i="14" s="1"/>
  <c r="L1153" i="14" s="1"/>
  <c r="H971" i="10"/>
  <c r="H966" i="10" s="1"/>
  <c r="L968" i="10"/>
  <c r="L735" i="10"/>
  <c r="I528" i="10"/>
  <c r="G41" i="10"/>
  <c r="K899" i="10"/>
  <c r="I794" i="10"/>
  <c r="G282" i="10"/>
  <c r="L40" i="10"/>
  <c r="H526" i="10"/>
  <c r="H521" i="10" s="1"/>
  <c r="L1141" i="10"/>
  <c r="I527" i="10"/>
  <c r="G378" i="10"/>
  <c r="K233" i="10"/>
  <c r="H1141" i="10"/>
  <c r="L378" i="10"/>
  <c r="L528" i="10"/>
  <c r="I1108" i="14"/>
  <c r="I1105" i="14" s="1"/>
  <c r="K1149" i="14"/>
  <c r="K1146" i="14" s="1"/>
  <c r="K83" i="10"/>
  <c r="K78" i="10" s="1"/>
  <c r="H738" i="10"/>
  <c r="H733" i="10" s="1"/>
  <c r="L791" i="10"/>
  <c r="L38" i="10"/>
  <c r="K232" i="10"/>
  <c r="I738" i="10"/>
  <c r="I733" i="10" s="1"/>
  <c r="J375" i="10"/>
  <c r="J370" i="10" s="1"/>
  <c r="G687" i="10"/>
  <c r="G682" i="10" s="1"/>
  <c r="H282" i="10"/>
  <c r="H277" i="10" s="1"/>
  <c r="L1079" i="10"/>
  <c r="I377" i="10"/>
  <c r="L1144" i="10"/>
  <c r="G235" i="10"/>
  <c r="J281" i="10"/>
  <c r="J276" i="10" s="1"/>
  <c r="L1145" i="10"/>
  <c r="K1148" i="14"/>
  <c r="K1145" i="14" s="1"/>
  <c r="L838" i="14"/>
  <c r="J968" i="10"/>
  <c r="J963" i="10" s="1"/>
  <c r="H284" i="10"/>
  <c r="H279" i="10" s="1"/>
  <c r="L469" i="10"/>
  <c r="K1024" i="10"/>
  <c r="K122" i="10"/>
  <c r="K117" i="10" s="1"/>
  <c r="I1145" i="10"/>
  <c r="L415" i="10"/>
  <c r="J413" i="10"/>
  <c r="J408" i="10" s="1"/>
  <c r="G969" i="10"/>
  <c r="L734" i="10"/>
  <c r="I1082" i="10"/>
  <c r="L794" i="10"/>
  <c r="L1239" i="10"/>
  <c r="L738" i="10"/>
  <c r="K1159" i="14"/>
  <c r="K1156" i="14" s="1"/>
  <c r="K1152" i="14" s="1"/>
  <c r="J232" i="10"/>
  <c r="J227" i="10" s="1"/>
  <c r="H1083" i="10"/>
  <c r="L413" i="10"/>
  <c r="K686" i="10"/>
  <c r="K525" i="10"/>
  <c r="K520" i="10" s="1"/>
  <c r="H416" i="10"/>
  <c r="H411" i="10" s="1"/>
  <c r="I284" i="10"/>
  <c r="I279" i="10" s="1"/>
  <c r="G638" i="10"/>
  <c r="G633" i="10" s="1"/>
  <c r="G526" i="10"/>
  <c r="G521" i="10" s="1"/>
  <c r="L580" i="10"/>
  <c r="I901" i="10"/>
  <c r="L1027" i="10"/>
  <c r="K81" i="10"/>
  <c r="K76" i="10" s="1"/>
  <c r="J233" i="10"/>
  <c r="J228" i="10" s="1"/>
  <c r="L902" i="10"/>
  <c r="I1122" i="14"/>
  <c r="J29" i="14"/>
  <c r="J26" i="14" s="1"/>
  <c r="J143" i="14" s="1"/>
  <c r="L414" i="10"/>
  <c r="J38" i="10"/>
  <c r="J33" i="10" s="1"/>
  <c r="J176" i="10" s="1"/>
  <c r="H340" i="10"/>
  <c r="H335" i="10" s="1"/>
  <c r="L281" i="10"/>
  <c r="K968" i="10"/>
  <c r="K1198" i="10"/>
  <c r="K1193" i="10" s="1"/>
  <c r="K581" i="10"/>
  <c r="K576" i="10" s="1"/>
  <c r="I1239" i="10"/>
  <c r="L637" i="10"/>
  <c r="H41" i="10"/>
  <c r="H36" i="10" s="1"/>
  <c r="H179" i="10" s="1"/>
  <c r="G1237" i="10"/>
  <c r="L468" i="10"/>
  <c r="H1201" i="10"/>
  <c r="I79" i="10"/>
  <c r="I74" i="10" s="1"/>
  <c r="H1023" i="10"/>
  <c r="H1018" i="10" s="1"/>
  <c r="L284" i="10"/>
  <c r="H231" i="10"/>
  <c r="J687" i="10"/>
  <c r="H1027" i="10"/>
  <c r="H1022" i="10" s="1"/>
  <c r="L1024" i="10"/>
  <c r="K1142" i="10"/>
  <c r="K375" i="10"/>
  <c r="K370" i="10" s="1"/>
  <c r="I1083" i="10"/>
  <c r="G233" i="10"/>
  <c r="G39" i="10"/>
  <c r="G792" i="10"/>
  <c r="L337" i="10"/>
  <c r="L898" i="10"/>
  <c r="I688" i="10"/>
  <c r="I683" i="10" s="1"/>
  <c r="L1236" i="10"/>
  <c r="L1142" i="10"/>
  <c r="H898" i="10"/>
  <c r="H893" i="10" s="1"/>
  <c r="J414" i="10"/>
  <c r="J409" i="10" s="1"/>
  <c r="L283" i="10"/>
  <c r="H1079" i="10"/>
  <c r="J792" i="10"/>
  <c r="G1239" i="10"/>
  <c r="J1198" i="10"/>
  <c r="H233" i="10"/>
  <c r="H228" i="10" s="1"/>
  <c r="H969" i="10"/>
  <c r="H964" i="10" s="1"/>
  <c r="I336" i="10"/>
  <c r="I331" i="10" s="1"/>
  <c r="I734" i="10"/>
  <c r="I729" i="10" s="1"/>
  <c r="K1237" i="10"/>
  <c r="K582" i="10"/>
  <c r="K577" i="10" s="1"/>
  <c r="K414" i="10"/>
  <c r="K409" i="10" s="1"/>
  <c r="I1235" i="10"/>
  <c r="G1197" i="10"/>
  <c r="G280" i="10"/>
  <c r="I736" i="10"/>
  <c r="I731" i="10" s="1"/>
  <c r="K340" i="10"/>
  <c r="J1123" i="14"/>
  <c r="L790" i="10"/>
  <c r="I41" i="10"/>
  <c r="G968" i="10"/>
  <c r="G1143" i="10"/>
  <c r="I121" i="10"/>
  <c r="I116" i="10" s="1"/>
  <c r="H280" i="10"/>
  <c r="H275" i="10" s="1"/>
  <c r="J123" i="10"/>
  <c r="J118" i="10" s="1"/>
  <c r="J1199" i="10"/>
  <c r="J582" i="10"/>
  <c r="L83" i="10"/>
  <c r="J525" i="10"/>
  <c r="G1083" i="10"/>
  <c r="L1026" i="10"/>
  <c r="H900" i="10"/>
  <c r="H895" i="10" s="1"/>
  <c r="H687" i="10"/>
  <c r="J1027" i="10"/>
  <c r="J1239" i="10"/>
  <c r="K638" i="10"/>
  <c r="K633" i="10" s="1"/>
  <c r="I1023" i="10"/>
  <c r="I1018" i="10" s="1"/>
  <c r="G967" i="10"/>
  <c r="G412" i="10"/>
  <c r="G407" i="10" s="1"/>
  <c r="I338" i="10"/>
  <c r="K1239" i="10"/>
  <c r="K378" i="10"/>
  <c r="K373" i="10" s="1"/>
  <c r="I792" i="10"/>
  <c r="H584" i="10"/>
  <c r="L1238" i="10"/>
  <c r="H790" i="10"/>
  <c r="H785" i="10" s="1"/>
  <c r="H1235" i="10"/>
  <c r="H412" i="10"/>
  <c r="H336" i="10"/>
  <c r="H331" i="10" s="1"/>
  <c r="J1142" i="10"/>
  <c r="J791" i="10"/>
  <c r="L737" i="10"/>
  <c r="H376" i="10"/>
  <c r="J472" i="10"/>
  <c r="J528" i="10"/>
  <c r="K687" i="10"/>
  <c r="G1023" i="10"/>
  <c r="G1018" i="10" s="1"/>
  <c r="G685" i="10"/>
  <c r="G680" i="10" s="1"/>
  <c r="I582" i="10"/>
  <c r="I577" i="10" s="1"/>
  <c r="K1145" i="10"/>
  <c r="K528" i="10"/>
  <c r="K523" i="10" s="1"/>
  <c r="G1141" i="10"/>
  <c r="L375" i="10"/>
  <c r="L640" i="10"/>
  <c r="H79" i="10"/>
  <c r="H74" i="10" s="1"/>
  <c r="J900" i="10"/>
  <c r="J895" i="10" s="1"/>
  <c r="L340" i="10"/>
  <c r="G584" i="10"/>
  <c r="G1201" i="10"/>
  <c r="J899" i="10"/>
  <c r="J894" i="10" s="1"/>
  <c r="H39" i="10"/>
  <c r="H34" i="10" s="1"/>
  <c r="H177" i="10" s="1"/>
  <c r="J340" i="10"/>
  <c r="J1083" i="10"/>
  <c r="G790" i="10"/>
  <c r="I1143" i="10"/>
  <c r="I376" i="10"/>
  <c r="K1201" i="10"/>
  <c r="K1196" i="10" s="1"/>
  <c r="K284" i="10"/>
  <c r="K279" i="10" s="1"/>
  <c r="K1143" i="10"/>
  <c r="G1199" i="10"/>
  <c r="L971" i="10"/>
  <c r="J526" i="10"/>
  <c r="L639" i="10"/>
  <c r="J637" i="10"/>
  <c r="G971" i="10"/>
  <c r="G689" i="10"/>
  <c r="G684" i="10" s="1"/>
  <c r="H1025" i="10"/>
  <c r="H1020" i="10" s="1"/>
  <c r="J41" i="10"/>
  <c r="J36" i="10" s="1"/>
  <c r="J179" i="10" s="1"/>
  <c r="J640" i="10"/>
  <c r="I374" i="10"/>
  <c r="I898" i="10"/>
  <c r="I790" i="10"/>
  <c r="G898" i="10"/>
  <c r="I1237" i="10"/>
  <c r="I526" i="10"/>
  <c r="K1083" i="10"/>
  <c r="K472" i="10"/>
  <c r="J338" i="10"/>
  <c r="G416" i="10"/>
  <c r="G411" i="10" s="1"/>
  <c r="J1024" i="10"/>
  <c r="G528" i="10"/>
  <c r="G523" i="10" s="1"/>
  <c r="J735" i="10"/>
  <c r="J730" i="10" s="1"/>
  <c r="H582" i="10"/>
  <c r="H577" i="10" s="1"/>
  <c r="J584" i="10"/>
  <c r="J416" i="10"/>
  <c r="J411" i="10" s="1"/>
  <c r="I636" i="10"/>
  <c r="K736" i="10"/>
  <c r="K731" i="10" s="1"/>
  <c r="G734" i="10"/>
  <c r="I1199" i="10"/>
  <c r="I282" i="10"/>
  <c r="I277" i="10" s="1"/>
  <c r="K971" i="10"/>
  <c r="K416" i="10"/>
  <c r="K411" i="10" s="1"/>
  <c r="K689" i="10"/>
  <c r="J282" i="10"/>
  <c r="J277" i="10" s="1"/>
  <c r="L583" i="10"/>
  <c r="G1145" i="10"/>
  <c r="G1027" i="10"/>
  <c r="G1022" i="10" s="1"/>
  <c r="L970" i="10"/>
  <c r="H1237" i="10"/>
  <c r="H470" i="10"/>
  <c r="J738" i="10"/>
  <c r="J733" i="10" s="1"/>
  <c r="J378" i="10"/>
  <c r="J373" i="10" s="1"/>
  <c r="I685" i="10"/>
  <c r="I680" i="10" s="1"/>
  <c r="I468" i="10"/>
  <c r="I463" i="10" s="1"/>
  <c r="K1199" i="10"/>
  <c r="K1194" i="10" s="1"/>
  <c r="K1025" i="10"/>
  <c r="I967" i="10"/>
  <c r="G636" i="10"/>
  <c r="G631" i="10" s="1"/>
  <c r="I1081" i="10"/>
  <c r="I470" i="10"/>
  <c r="I465" i="10" s="1"/>
  <c r="K1027" i="10"/>
  <c r="K235" i="10"/>
  <c r="K230" i="10" s="1"/>
  <c r="G374" i="10"/>
  <c r="L688" i="10"/>
  <c r="G794" i="10"/>
  <c r="H1081" i="10"/>
  <c r="J971" i="10"/>
  <c r="J966" i="10" s="1"/>
  <c r="J125" i="10"/>
  <c r="J120" i="10" s="1"/>
  <c r="K526" i="10"/>
  <c r="K521" i="10" s="1"/>
  <c r="K969" i="10"/>
  <c r="G336" i="10"/>
  <c r="G331" i="10" s="1"/>
  <c r="I969" i="10"/>
  <c r="I414" i="10"/>
  <c r="K794" i="10"/>
  <c r="K789" i="10" s="1"/>
  <c r="G1123" i="14"/>
  <c r="K735" i="10"/>
  <c r="K730" i="10" s="1"/>
  <c r="I1027" i="10"/>
  <c r="I1022" i="10" s="1"/>
  <c r="H1142" i="10"/>
  <c r="H734" i="10"/>
  <c r="H729" i="10" s="1"/>
  <c r="J81" i="10"/>
  <c r="J470" i="10"/>
  <c r="G738" i="10"/>
  <c r="L1082" i="10"/>
  <c r="J1080" i="10"/>
  <c r="H638" i="10"/>
  <c r="H736" i="10"/>
  <c r="H731" i="10" s="1"/>
  <c r="J284" i="10"/>
  <c r="J279" i="10" s="1"/>
  <c r="J902" i="10"/>
  <c r="J897" i="10" s="1"/>
  <c r="I280" i="10"/>
  <c r="I275" i="10" s="1"/>
  <c r="K1081" i="10"/>
  <c r="I580" i="10"/>
  <c r="I575" i="10" s="1"/>
  <c r="G580" i="10"/>
  <c r="I1025" i="10"/>
  <c r="I1020" i="10" s="1"/>
  <c r="I687" i="10"/>
  <c r="I682" i="10" s="1"/>
  <c r="K738" i="10"/>
  <c r="K733" i="10" s="1"/>
  <c r="H580" i="10"/>
  <c r="J1143" i="10"/>
  <c r="L472" i="10"/>
  <c r="J1237" i="10"/>
  <c r="J686" i="10"/>
  <c r="H414" i="10"/>
  <c r="H338" i="10"/>
  <c r="H333" i="10" s="1"/>
  <c r="J1145" i="10"/>
  <c r="J794" i="10"/>
  <c r="L1200" i="10"/>
  <c r="K470" i="10"/>
  <c r="G1235" i="10"/>
  <c r="J581" i="10"/>
  <c r="G1079" i="10"/>
  <c r="H636" i="10"/>
  <c r="G524" i="10"/>
  <c r="G519" i="10" s="1"/>
  <c r="I900" i="10"/>
  <c r="I1141" i="10"/>
  <c r="H967" i="10"/>
  <c r="H962" i="10" s="1"/>
  <c r="H792" i="10"/>
  <c r="H787" i="10" s="1"/>
  <c r="G468" i="10"/>
  <c r="K902" i="10"/>
  <c r="L793" i="10"/>
  <c r="H1199" i="10"/>
  <c r="K640" i="10"/>
  <c r="K635" i="10" s="1"/>
  <c r="L901" i="10"/>
  <c r="H1143" i="10"/>
  <c r="I638" i="10"/>
  <c r="K584" i="10"/>
  <c r="K579" i="10" s="1"/>
  <c r="J1025" i="10"/>
  <c r="H123" i="10"/>
  <c r="H118" i="10" s="1"/>
  <c r="L1083" i="10"/>
  <c r="K792" i="10"/>
  <c r="K787" i="10" s="1"/>
  <c r="I524" i="10"/>
  <c r="I519" i="10" s="1"/>
  <c r="J235" i="10"/>
  <c r="J230" i="10" s="1"/>
  <c r="I1197" i="10"/>
  <c r="G640" i="10"/>
  <c r="G635" i="10" s="1"/>
  <c r="J689" i="10"/>
  <c r="D19" i="16"/>
  <c r="K203" i="4"/>
  <c r="K938" i="14" s="1"/>
  <c r="K935" i="14" s="1"/>
  <c r="L206" i="4"/>
  <c r="K927" i="14"/>
  <c r="K924" i="14" s="1"/>
  <c r="L194" i="4"/>
  <c r="K885" i="14"/>
  <c r="K882" i="14" s="1"/>
  <c r="K874" i="14"/>
  <c r="K871" i="14" s="1"/>
  <c r="K193" i="4"/>
  <c r="J884" i="14"/>
  <c r="J881" i="14" s="1"/>
  <c r="J873" i="14"/>
  <c r="J870" i="14" s="1"/>
  <c r="J140" i="10"/>
  <c r="K189" i="4"/>
  <c r="K883" i="14" s="1"/>
  <c r="K880" i="14" s="1"/>
  <c r="L192" i="4"/>
  <c r="K872" i="14"/>
  <c r="K869" i="14" s="1"/>
  <c r="J534" i="14"/>
  <c r="K549" i="14"/>
  <c r="K546" i="14" s="1"/>
  <c r="L134" i="4"/>
  <c r="M134" i="4" s="1"/>
  <c r="J556" i="10"/>
  <c r="H155" i="10"/>
  <c r="J24" i="15"/>
  <c r="J19" i="15" s="1"/>
  <c r="G24" i="15"/>
  <c r="G19" i="15" s="1"/>
  <c r="G621" i="10"/>
  <c r="G620" i="10"/>
  <c r="G622" i="10"/>
  <c r="G619" i="10"/>
  <c r="H154" i="10"/>
  <c r="H24" i="15"/>
  <c r="H19" i="15" s="1"/>
  <c r="J507" i="10"/>
  <c r="I357" i="10"/>
  <c r="I451" i="10"/>
  <c r="H357" i="10"/>
  <c r="K619" i="10"/>
  <c r="I881" i="10"/>
  <c r="J563" i="10"/>
  <c r="I507" i="10"/>
  <c r="P44" i="4"/>
  <c r="I140" i="10"/>
  <c r="AG37" i="4"/>
  <c r="I24" i="15"/>
  <c r="I19" i="15" s="1"/>
  <c r="AG30" i="4"/>
  <c r="R19" i="4"/>
  <c r="P20" i="4"/>
  <c r="G26" i="15"/>
  <c r="G21" i="15" s="1"/>
  <c r="O21" i="4"/>
  <c r="J10" i="4"/>
  <c r="I888" i="10"/>
  <c r="I883" i="10" s="1"/>
  <c r="I1225" i="10"/>
  <c r="I1187" i="10"/>
  <c r="I1182" i="10" s="1"/>
  <c r="I1131" i="10"/>
  <c r="I1069" i="10"/>
  <c r="I957" i="10"/>
  <c r="I626" i="10"/>
  <c r="I780" i="10"/>
  <c r="I1013" i="10"/>
  <c r="I675" i="10"/>
  <c r="I364" i="10"/>
  <c r="I359" i="10" s="1"/>
  <c r="I514" i="10"/>
  <c r="I509" i="10" s="1"/>
  <c r="I270" i="10"/>
  <c r="I458" i="10"/>
  <c r="I453" i="10" s="1"/>
  <c r="I111" i="10"/>
  <c r="I106" i="10" s="1"/>
  <c r="I221" i="10"/>
  <c r="I69" i="10"/>
  <c r="I326" i="10"/>
  <c r="I724" i="10"/>
  <c r="I402" i="10"/>
  <c r="I570" i="10"/>
  <c r="I27" i="10"/>
  <c r="I22" i="10" s="1"/>
  <c r="H156" i="10"/>
  <c r="R8" i="4"/>
  <c r="T235" i="4"/>
  <c r="S232" i="4"/>
  <c r="S221" i="4"/>
  <c r="S218" i="4" s="1"/>
  <c r="M148" i="4"/>
  <c r="L704" i="14"/>
  <c r="L701" i="14" s="1"/>
  <c r="L649" i="14"/>
  <c r="L646" i="14" s="1"/>
  <c r="K634" i="14"/>
  <c r="K633" i="14"/>
  <c r="J398" i="14"/>
  <c r="J399" i="14"/>
  <c r="L111" i="4"/>
  <c r="K359" i="14"/>
  <c r="K356" i="14" s="1"/>
  <c r="K414" i="14"/>
  <c r="K411" i="14" s="1"/>
  <c r="L97" i="4"/>
  <c r="K323" i="14"/>
  <c r="K320" i="14" s="1"/>
  <c r="G25" i="15"/>
  <c r="G20" i="15" s="1"/>
  <c r="M88" i="4"/>
  <c r="L291" i="14"/>
  <c r="L288" i="14" s="1"/>
  <c r="B20" i="16"/>
  <c r="C20" i="16" s="1"/>
  <c r="T32" i="16"/>
  <c r="U32" i="16"/>
  <c r="R26" i="16"/>
  <c r="R32" i="16"/>
  <c r="U26" i="16"/>
  <c r="F36" i="16"/>
  <c r="E85" i="16" s="1"/>
  <c r="D85" i="16" s="1"/>
  <c r="T26" i="16"/>
  <c r="Q26" i="16"/>
  <c r="S32" i="16"/>
  <c r="E36" i="16"/>
  <c r="Q32" i="16"/>
  <c r="S26" i="16"/>
  <c r="B56" i="16"/>
  <c r="C56" i="16" s="1"/>
  <c r="D56" i="16"/>
  <c r="O6" i="16"/>
  <c r="D16" i="16"/>
  <c r="B16" i="16"/>
  <c r="C16" i="16" s="1"/>
  <c r="D26" i="16"/>
  <c r="B26" i="16"/>
  <c r="C26" i="16" s="1"/>
  <c r="K17" i="15"/>
  <c r="K16" i="15" s="1"/>
  <c r="G55" i="15"/>
  <c r="G54" i="15" s="1"/>
  <c r="I17" i="15"/>
  <c r="I16" i="15" s="1"/>
  <c r="G27" i="15"/>
  <c r="G22" i="15" s="1"/>
  <c r="C589" i="15"/>
  <c r="B589" i="15" s="1"/>
  <c r="C588" i="15"/>
  <c r="B588" i="15" s="1"/>
  <c r="C587" i="15"/>
  <c r="B587" i="15" s="1"/>
  <c r="C571" i="15"/>
  <c r="B571" i="15" s="1"/>
  <c r="C591" i="15"/>
  <c r="B591" i="15" s="1"/>
  <c r="B570" i="15"/>
  <c r="C590" i="15"/>
  <c r="B590" i="15" s="1"/>
  <c r="C448" i="15"/>
  <c r="B448" i="15" s="1"/>
  <c r="C447" i="15"/>
  <c r="B447" i="15" s="1"/>
  <c r="C429" i="15"/>
  <c r="B429" i="15" s="1"/>
  <c r="C446" i="15"/>
  <c r="B446" i="15" s="1"/>
  <c r="C449" i="15"/>
  <c r="B449" i="15" s="1"/>
  <c r="C445" i="15"/>
  <c r="B445" i="15" s="1"/>
  <c r="B428" i="15"/>
  <c r="K1190" i="14" l="1"/>
  <c r="I509" i="14"/>
  <c r="I256" i="14"/>
  <c r="K556" i="10"/>
  <c r="G451" i="10"/>
  <c r="J633" i="10"/>
  <c r="G255" i="14"/>
  <c r="G256" i="14"/>
  <c r="G464" i="10"/>
  <c r="G257" i="14"/>
  <c r="J328" i="14"/>
  <c r="J317" i="14" s="1"/>
  <c r="H329" i="14"/>
  <c r="H318" i="14" s="1"/>
  <c r="H735" i="14" s="1"/>
  <c r="J329" i="14"/>
  <c r="J318" i="14" s="1"/>
  <c r="J525" i="14" s="1"/>
  <c r="I510" i="14"/>
  <c r="H70" i="14"/>
  <c r="H107" i="14"/>
  <c r="H163" i="14" s="1"/>
  <c r="J344" i="14"/>
  <c r="G358" i="10"/>
  <c r="G360" i="10"/>
  <c r="H631" i="10"/>
  <c r="G359" i="10"/>
  <c r="G336" i="15" s="1"/>
  <c r="G331" i="15" s="1"/>
  <c r="H633" i="10"/>
  <c r="I719" i="10"/>
  <c r="J579" i="10"/>
  <c r="G1194" i="10"/>
  <c r="J826" i="14"/>
  <c r="K950" i="10"/>
  <c r="I64" i="10"/>
  <c r="K897" i="10"/>
  <c r="K583" i="14"/>
  <c r="G375" i="14"/>
  <c r="K616" i="14"/>
  <c r="G894" i="10"/>
  <c r="J827" i="14"/>
  <c r="J665" i="14"/>
  <c r="J666" i="14"/>
  <c r="J343" i="14"/>
  <c r="G1192" i="10"/>
  <c r="G897" i="10"/>
  <c r="J825" i="14"/>
  <c r="G469" i="14"/>
  <c r="G374" i="14"/>
  <c r="K894" i="10"/>
  <c r="G471" i="14"/>
  <c r="H534" i="14"/>
  <c r="K835" i="14"/>
  <c r="G376" i="14"/>
  <c r="K615" i="14"/>
  <c r="G470" i="14"/>
  <c r="G1009" i="10"/>
  <c r="J577" i="10"/>
  <c r="J576" i="10"/>
  <c r="K895" i="10"/>
  <c r="K614" i="14"/>
  <c r="G1193" i="10"/>
  <c r="H55" i="15"/>
  <c r="H54" i="15" s="1"/>
  <c r="G893" i="10"/>
  <c r="G1196" i="10"/>
  <c r="J664" i="14"/>
  <c r="G1195" i="10"/>
  <c r="I1007" i="10"/>
  <c r="G312" i="10"/>
  <c r="I511" i="14"/>
  <c r="I257" i="14"/>
  <c r="H634" i="10"/>
  <c r="G584" i="14"/>
  <c r="H533" i="14"/>
  <c r="G266" i="10"/>
  <c r="G453" i="10"/>
  <c r="K584" i="14"/>
  <c r="I565" i="10"/>
  <c r="I1008" i="10"/>
  <c r="G264" i="10"/>
  <c r="G452" i="10"/>
  <c r="G14" i="15"/>
  <c r="G13" i="15" s="1"/>
  <c r="I787" i="10"/>
  <c r="G467" i="10"/>
  <c r="H36" i="14"/>
  <c r="H158" i="14" s="1"/>
  <c r="H256" i="14"/>
  <c r="H106" i="14"/>
  <c r="H162" i="14" s="1"/>
  <c r="G106" i="14"/>
  <c r="G162" i="14" s="1"/>
  <c r="G153" i="14" s="1"/>
  <c r="K55" i="15"/>
  <c r="K54" i="15" s="1"/>
  <c r="G463" i="10"/>
  <c r="H34" i="14"/>
  <c r="H156" i="14" s="1"/>
  <c r="K1192" i="14"/>
  <c r="H35" i="14"/>
  <c r="H157" i="14" s="1"/>
  <c r="H71" i="14"/>
  <c r="H160" i="14" s="1"/>
  <c r="G333" i="10"/>
  <c r="H896" i="10"/>
  <c r="H1009" i="10"/>
  <c r="I785" i="10"/>
  <c r="G265" i="10"/>
  <c r="J635" i="10"/>
  <c r="I788" i="10"/>
  <c r="I579" i="10"/>
  <c r="I817" i="10"/>
  <c r="I921" i="10" s="1"/>
  <c r="H327" i="14"/>
  <c r="H316" i="14" s="1"/>
  <c r="H733" i="14" s="1"/>
  <c r="K1191" i="14"/>
  <c r="G332" i="10"/>
  <c r="I86" i="10"/>
  <c r="I193" i="10" s="1"/>
  <c r="G361" i="10"/>
  <c r="H669" i="10"/>
  <c r="I819" i="10"/>
  <c r="I923" i="10" s="1"/>
  <c r="I101" i="10"/>
  <c r="K395" i="10"/>
  <c r="I55" i="10"/>
  <c r="I141" i="10" s="1"/>
  <c r="I388" i="10"/>
  <c r="J631" i="10"/>
  <c r="K207" i="10"/>
  <c r="I789" i="10"/>
  <c r="J327" i="14"/>
  <c r="J316" i="14" s="1"/>
  <c r="H328" i="14"/>
  <c r="H317" i="14" s="1"/>
  <c r="H734" i="14" s="1"/>
  <c r="H72" i="14"/>
  <c r="K407" i="10"/>
  <c r="G334" i="10"/>
  <c r="J372" i="10"/>
  <c r="H894" i="10"/>
  <c r="I820" i="10"/>
  <c r="I924" i="10" s="1"/>
  <c r="H101" i="10"/>
  <c r="K319" i="10"/>
  <c r="J874" i="10"/>
  <c r="H257" i="14"/>
  <c r="H108" i="14"/>
  <c r="H164" i="14" s="1"/>
  <c r="H255" i="14"/>
  <c r="G1021" i="10"/>
  <c r="I576" i="10"/>
  <c r="I144" i="10"/>
  <c r="I171" i="15" s="1"/>
  <c r="J632" i="10"/>
  <c r="I786" i="10"/>
  <c r="I578" i="10"/>
  <c r="H128" i="10"/>
  <c r="H194" i="10" s="1"/>
  <c r="G388" i="10"/>
  <c r="I255" i="14"/>
  <c r="G1019" i="10"/>
  <c r="K634" i="10"/>
  <c r="H119" i="10"/>
  <c r="J369" i="10"/>
  <c r="G398" i="14"/>
  <c r="G127" i="14"/>
  <c r="K612" i="10"/>
  <c r="G533" i="14"/>
  <c r="H216" i="10"/>
  <c r="H575" i="10"/>
  <c r="I34" i="10"/>
  <c r="I177" i="10" s="1"/>
  <c r="G665" i="14"/>
  <c r="G429" i="14"/>
  <c r="K1018" i="10"/>
  <c r="K962" i="10"/>
  <c r="G953" i="10"/>
  <c r="I207" i="10"/>
  <c r="H225" i="14"/>
  <c r="H682" i="10"/>
  <c r="I375" i="14"/>
  <c r="K318" i="14"/>
  <c r="K445" i="14" s="1"/>
  <c r="H28" i="14"/>
  <c r="H145" i="14" s="1"/>
  <c r="H63" i="14"/>
  <c r="H147" i="14" s="1"/>
  <c r="H77" i="10"/>
  <c r="H183" i="10" s="1"/>
  <c r="K97" i="10"/>
  <c r="K142" i="10" s="1"/>
  <c r="H359" i="10"/>
  <c r="K964" i="10"/>
  <c r="H579" i="10"/>
  <c r="I36" i="10"/>
  <c r="I179" i="10" s="1"/>
  <c r="K963" i="10"/>
  <c r="I33" i="10"/>
  <c r="I176" i="10" s="1"/>
  <c r="G666" i="14"/>
  <c r="G664" i="14"/>
  <c r="G430" i="14"/>
  <c r="H578" i="10"/>
  <c r="G954" i="10"/>
  <c r="J256" i="10"/>
  <c r="I522" i="10"/>
  <c r="I1181" i="10"/>
  <c r="G534" i="14"/>
  <c r="J388" i="10"/>
  <c r="I225" i="14"/>
  <c r="H129" i="14"/>
  <c r="I583" i="14"/>
  <c r="G634" i="14"/>
  <c r="J129" i="14"/>
  <c r="K1020" i="10"/>
  <c r="H576" i="10"/>
  <c r="H683" i="10"/>
  <c r="G75" i="10"/>
  <c r="G74" i="15" s="1"/>
  <c r="G69" i="15" s="1"/>
  <c r="K119" i="10"/>
  <c r="K188" i="10" s="1"/>
  <c r="H264" i="10"/>
  <c r="I32" i="10"/>
  <c r="I175" i="10" s="1"/>
  <c r="H62" i="14"/>
  <c r="H146" i="14" s="1"/>
  <c r="H27" i="14"/>
  <c r="H144" i="14" s="1"/>
  <c r="I520" i="10"/>
  <c r="K116" i="10"/>
  <c r="H681" i="10"/>
  <c r="H266" i="10"/>
  <c r="H265" i="10"/>
  <c r="K533" i="14"/>
  <c r="H409" i="10"/>
  <c r="K966" i="10"/>
  <c r="G74" i="10"/>
  <c r="I35" i="10"/>
  <c r="I178" i="10" s="1"/>
  <c r="G296" i="14"/>
  <c r="G285" i="14" s="1"/>
  <c r="G484" i="14" s="1"/>
  <c r="H26" i="14"/>
  <c r="H143" i="14" s="1"/>
  <c r="K999" i="10"/>
  <c r="H408" i="10"/>
  <c r="G76" i="10"/>
  <c r="H410" i="10"/>
  <c r="G952" i="10"/>
  <c r="H214" i="10"/>
  <c r="H684" i="10"/>
  <c r="I376" i="14"/>
  <c r="G297" i="14"/>
  <c r="G431" i="14"/>
  <c r="K965" i="10"/>
  <c r="H407" i="10"/>
  <c r="I374" i="14"/>
  <c r="K1021" i="10"/>
  <c r="J661" i="10"/>
  <c r="I399" i="14"/>
  <c r="K1022" i="10"/>
  <c r="I521" i="10"/>
  <c r="K1019" i="10"/>
  <c r="I523" i="10"/>
  <c r="H64" i="14"/>
  <c r="H148" i="14" s="1"/>
  <c r="H75" i="10"/>
  <c r="G689" i="14"/>
  <c r="J128" i="14"/>
  <c r="H874" i="10"/>
  <c r="I284" i="14"/>
  <c r="I483" i="14" s="1"/>
  <c r="G896" i="10"/>
  <c r="G1010" i="10"/>
  <c r="G895" i="10"/>
  <c r="I63" i="10"/>
  <c r="G633" i="14"/>
  <c r="G1006" i="10"/>
  <c r="J584" i="14"/>
  <c r="I62" i="15"/>
  <c r="I57" i="15" s="1"/>
  <c r="G1007" i="10"/>
  <c r="K893" i="10"/>
  <c r="J819" i="10"/>
  <c r="J923" i="10" s="1"/>
  <c r="I584" i="14"/>
  <c r="J817" i="10"/>
  <c r="J921" i="10" s="1"/>
  <c r="J820" i="10"/>
  <c r="J924" i="10" s="1"/>
  <c r="H107" i="10"/>
  <c r="H167" i="10" s="1"/>
  <c r="J818" i="10"/>
  <c r="J922" i="10" s="1"/>
  <c r="H105" i="10"/>
  <c r="H165" i="10" s="1"/>
  <c r="J999" i="10"/>
  <c r="K896" i="10"/>
  <c r="J578" i="10"/>
  <c r="H106" i="10"/>
  <c r="H166" i="10" s="1"/>
  <c r="J766" i="10"/>
  <c r="I1173" i="10"/>
  <c r="I218" i="15" s="1"/>
  <c r="I932" i="10"/>
  <c r="J575" i="10"/>
  <c r="J207" i="10"/>
  <c r="G794" i="14"/>
  <c r="K500" i="10"/>
  <c r="K214" i="10"/>
  <c r="I534" i="14"/>
  <c r="I766" i="10"/>
  <c r="J786" i="10"/>
  <c r="J787" i="10"/>
  <c r="K106" i="14"/>
  <c r="K162" i="14" s="1"/>
  <c r="J128" i="10"/>
  <c r="J194" i="10" s="1"/>
  <c r="J191" i="10" s="1"/>
  <c r="J206" i="15" s="1"/>
  <c r="J205" i="15" s="1"/>
  <c r="J583" i="14"/>
  <c r="G55" i="10"/>
  <c r="G141" i="10" s="1"/>
  <c r="I794" i="14"/>
  <c r="K681" i="10"/>
  <c r="K108" i="14"/>
  <c r="K164" i="14" s="1"/>
  <c r="J35" i="10"/>
  <c r="J178" i="10" s="1"/>
  <c r="I100" i="14"/>
  <c r="I151" i="14" s="1"/>
  <c r="K70" i="14"/>
  <c r="K159" i="14" s="1"/>
  <c r="J464" i="10"/>
  <c r="K34" i="14"/>
  <c r="K156" i="14" s="1"/>
  <c r="K35" i="14"/>
  <c r="K157" i="14" s="1"/>
  <c r="G583" i="14"/>
  <c r="H584" i="14"/>
  <c r="K833" i="14"/>
  <c r="J256" i="14"/>
  <c r="J257" i="14"/>
  <c r="J463" i="10"/>
  <c r="J34" i="10"/>
  <c r="J177" i="10" s="1"/>
  <c r="K834" i="14"/>
  <c r="K680" i="10"/>
  <c r="K682" i="10"/>
  <c r="K71" i="14"/>
  <c r="K160" i="14" s="1"/>
  <c r="K72" i="14"/>
  <c r="K161" i="14" s="1"/>
  <c r="I718" i="10"/>
  <c r="J465" i="10"/>
  <c r="J32" i="10"/>
  <c r="J7" i="10" s="1"/>
  <c r="J7" i="15" s="1"/>
  <c r="I99" i="14"/>
  <c r="I150" i="14" s="1"/>
  <c r="H730" i="10"/>
  <c r="K683" i="10"/>
  <c r="I128" i="10"/>
  <c r="I194" i="10" s="1"/>
  <c r="J533" i="14"/>
  <c r="I688" i="14"/>
  <c r="J467" i="10"/>
  <c r="H295" i="14"/>
  <c r="H284" i="14" s="1"/>
  <c r="H678" i="14" s="1"/>
  <c r="H296" i="14"/>
  <c r="H285" i="14" s="1"/>
  <c r="H484" i="14" s="1"/>
  <c r="J255" i="14"/>
  <c r="H297" i="14"/>
  <c r="H286" i="14" s="1"/>
  <c r="H680" i="14" s="1"/>
  <c r="J789" i="10"/>
  <c r="K684" i="10"/>
  <c r="I98" i="14"/>
  <c r="I149" i="14" s="1"/>
  <c r="I140" i="14" s="1"/>
  <c r="H732" i="10"/>
  <c r="G912" i="14"/>
  <c r="I564" i="10"/>
  <c r="G17" i="15"/>
  <c r="G16" i="15" s="1"/>
  <c r="K256" i="10"/>
  <c r="J785" i="10"/>
  <c r="G846" i="10"/>
  <c r="G929" i="10" s="1"/>
  <c r="G465" i="10"/>
  <c r="J466" i="10"/>
  <c r="J788" i="10"/>
  <c r="G350" i="10"/>
  <c r="G324" i="15" s="1"/>
  <c r="G323" i="15" s="1"/>
  <c r="H622" i="10"/>
  <c r="G399" i="14"/>
  <c r="I369" i="10"/>
  <c r="I345" i="15" s="1"/>
  <c r="I340" i="15" s="1"/>
  <c r="G32" i="10"/>
  <c r="G35" i="15" s="1"/>
  <c r="G30" i="15" s="1"/>
  <c r="G33" i="10"/>
  <c r="G176" i="10" s="1"/>
  <c r="J430" i="14"/>
  <c r="J429" i="14"/>
  <c r="J689" i="14"/>
  <c r="J350" i="10"/>
  <c r="J818" i="15" s="1"/>
  <c r="K874" i="10"/>
  <c r="K843" i="10"/>
  <c r="K926" i="10" s="1"/>
  <c r="H688" i="14"/>
  <c r="K1173" i="10"/>
  <c r="K1167" i="10" s="1"/>
  <c r="K915" i="10" s="1"/>
  <c r="J634" i="14"/>
  <c r="H911" i="14"/>
  <c r="G668" i="10"/>
  <c r="K465" i="10"/>
  <c r="K721" i="14"/>
  <c r="G671" i="10"/>
  <c r="H207" i="10"/>
  <c r="K661" i="10"/>
  <c r="J149" i="10"/>
  <c r="K225" i="14"/>
  <c r="G97" i="10"/>
  <c r="G142" i="10" s="1"/>
  <c r="H1181" i="10"/>
  <c r="H1168" i="10" s="1"/>
  <c r="H916" i="10" s="1"/>
  <c r="I500" i="10"/>
  <c r="J229" i="10"/>
  <c r="I689" i="14"/>
  <c r="G710" i="10"/>
  <c r="K932" i="10"/>
  <c r="I710" i="10"/>
  <c r="H932" i="10"/>
  <c r="I943" i="10"/>
  <c r="H144" i="10"/>
  <c r="H399" i="14"/>
  <c r="J224" i="14"/>
  <c r="J97" i="10"/>
  <c r="J142" i="10" s="1"/>
  <c r="J444" i="10"/>
  <c r="I344" i="14"/>
  <c r="I911" i="14"/>
  <c r="I128" i="14"/>
  <c r="I224" i="14"/>
  <c r="H856" i="14"/>
  <c r="H661" i="10"/>
  <c r="G795" i="14"/>
  <c r="J634" i="10"/>
  <c r="J688" i="14"/>
  <c r="I912" i="14"/>
  <c r="H857" i="14"/>
  <c r="J500" i="10"/>
  <c r="I620" i="10"/>
  <c r="H65" i="10"/>
  <c r="H162" i="10" s="1"/>
  <c r="H152" i="10" s="1"/>
  <c r="I343" i="14"/>
  <c r="H1182" i="10"/>
  <c r="G455" i="10"/>
  <c r="H217" i="10"/>
  <c r="G729" i="10"/>
  <c r="J835" i="14"/>
  <c r="K297" i="14"/>
  <c r="K286" i="14" s="1"/>
  <c r="K680" i="14" s="1"/>
  <c r="K99" i="14"/>
  <c r="K150" i="14" s="1"/>
  <c r="G730" i="10"/>
  <c r="J522" i="10"/>
  <c r="H671" i="10"/>
  <c r="H360" i="10"/>
  <c r="H337" i="15" s="1"/>
  <c r="H332" i="15" s="1"/>
  <c r="J226" i="10"/>
  <c r="K795" i="14"/>
  <c r="G466" i="10"/>
  <c r="G267" i="10"/>
  <c r="H1183" i="10"/>
  <c r="H1259" i="15" s="1"/>
  <c r="H1254" i="15" s="1"/>
  <c r="H1008" i="10"/>
  <c r="H670" i="10"/>
  <c r="H1007" i="10"/>
  <c r="G256" i="10"/>
  <c r="G328" i="14"/>
  <c r="G317" i="14" s="1"/>
  <c r="G524" i="14" s="1"/>
  <c r="G329" i="14"/>
  <c r="G318" i="14" s="1"/>
  <c r="G735" i="14" s="1"/>
  <c r="G370" i="10"/>
  <c r="G484" i="15" s="1"/>
  <c r="K128" i="10"/>
  <c r="K194" i="10" s="1"/>
  <c r="H776" i="10"/>
  <c r="H398" i="14"/>
  <c r="H224" i="14"/>
  <c r="I952" i="10"/>
  <c r="I1074" i="15" s="1"/>
  <c r="I1069" i="15" s="1"/>
  <c r="G575" i="10"/>
  <c r="J76" i="10"/>
  <c r="J75" i="15" s="1"/>
  <c r="J70" i="15" s="1"/>
  <c r="G577" i="10"/>
  <c r="J100" i="14"/>
  <c r="J151" i="14" s="1"/>
  <c r="J683" i="10"/>
  <c r="G372" i="10"/>
  <c r="G628" i="15" s="1"/>
  <c r="G845" i="10"/>
  <c r="G928" i="10" s="1"/>
  <c r="H564" i="10"/>
  <c r="H620" i="10"/>
  <c r="J795" i="14"/>
  <c r="K794" i="14"/>
  <c r="K224" i="14"/>
  <c r="I661" i="10"/>
  <c r="H127" i="14"/>
  <c r="H55" i="10"/>
  <c r="H141" i="10" s="1"/>
  <c r="G144" i="10"/>
  <c r="G131" i="15" s="1"/>
  <c r="G130" i="15" s="1"/>
  <c r="H634" i="14"/>
  <c r="H999" i="10"/>
  <c r="H97" i="10"/>
  <c r="J99" i="14"/>
  <c r="J150" i="14" s="1"/>
  <c r="J98" i="14"/>
  <c r="J149" i="14" s="1"/>
  <c r="G576" i="10"/>
  <c r="J680" i="10"/>
  <c r="G843" i="10"/>
  <c r="G926" i="10" s="1"/>
  <c r="H563" i="10"/>
  <c r="H774" i="10"/>
  <c r="H952" i="10"/>
  <c r="G275" i="10"/>
  <c r="G277" i="10"/>
  <c r="G279" i="10"/>
  <c r="G327" i="14"/>
  <c r="G316" i="14" s="1"/>
  <c r="G523" i="14" s="1"/>
  <c r="I634" i="10"/>
  <c r="G276" i="10"/>
  <c r="H775" i="10"/>
  <c r="K263" i="10"/>
  <c r="H321" i="10"/>
  <c r="H391" i="15" s="1"/>
  <c r="J681" i="10"/>
  <c r="I951" i="10"/>
  <c r="H319" i="10"/>
  <c r="H531" i="15" s="1"/>
  <c r="G369" i="10"/>
  <c r="G371" i="10"/>
  <c r="G627" i="15" s="1"/>
  <c r="G278" i="10"/>
  <c r="K820" i="10"/>
  <c r="K924" i="10" s="1"/>
  <c r="H510" i="10"/>
  <c r="I633" i="10"/>
  <c r="J471" i="14"/>
  <c r="I632" i="10"/>
  <c r="J78" i="10"/>
  <c r="J184" i="10" s="1"/>
  <c r="G844" i="10"/>
  <c r="G927" i="10" s="1"/>
  <c r="I396" i="10"/>
  <c r="H953" i="10"/>
  <c r="G911" i="14"/>
  <c r="J684" i="10"/>
  <c r="G578" i="10"/>
  <c r="J77" i="10"/>
  <c r="J76" i="15" s="1"/>
  <c r="J71" i="15" s="1"/>
  <c r="K817" i="10"/>
  <c r="K921" i="10" s="1"/>
  <c r="H621" i="10"/>
  <c r="H508" i="10"/>
  <c r="I397" i="10"/>
  <c r="H507" i="10"/>
  <c r="I631" i="10"/>
  <c r="J469" i="14"/>
  <c r="J74" i="10"/>
  <c r="J180" i="10" s="1"/>
  <c r="J225" i="14"/>
  <c r="H17" i="15"/>
  <c r="H16" i="15" s="1"/>
  <c r="J682" i="10"/>
  <c r="I635" i="10"/>
  <c r="H322" i="10"/>
  <c r="G579" i="10"/>
  <c r="G373" i="10"/>
  <c r="J470" i="14"/>
  <c r="J75" i="10"/>
  <c r="J181" i="10" s="1"/>
  <c r="G128" i="10"/>
  <c r="G194" i="10" s="1"/>
  <c r="G191" i="10" s="1"/>
  <c r="G118" i="15" s="1"/>
  <c r="G117" i="15" s="1"/>
  <c r="H566" i="10"/>
  <c r="K144" i="10"/>
  <c r="K171" i="15" s="1"/>
  <c r="I965" i="10"/>
  <c r="G826" i="14"/>
  <c r="K566" i="14"/>
  <c r="J511" i="14"/>
  <c r="G942" i="14"/>
  <c r="H944" i="14"/>
  <c r="K295" i="14"/>
  <c r="K284" i="14" s="1"/>
  <c r="K483" i="14" s="1"/>
  <c r="I1193" i="10"/>
  <c r="I268" i="15" s="1"/>
  <c r="K317" i="14"/>
  <c r="K524" i="14" s="1"/>
  <c r="K86" i="10"/>
  <c r="K193" i="10" s="1"/>
  <c r="K819" i="10"/>
  <c r="K923" i="10" s="1"/>
  <c r="H63" i="10"/>
  <c r="H160" i="10" s="1"/>
  <c r="I256" i="10"/>
  <c r="J612" i="10"/>
  <c r="I556" i="10"/>
  <c r="H633" i="14"/>
  <c r="J312" i="10"/>
  <c r="K312" i="10"/>
  <c r="K747" i="15" s="1"/>
  <c r="I312" i="10"/>
  <c r="I363" i="15" s="1"/>
  <c r="K689" i="14"/>
  <c r="G857" i="14"/>
  <c r="H795" i="14"/>
  <c r="H128" i="14"/>
  <c r="I398" i="14"/>
  <c r="J633" i="14"/>
  <c r="J911" i="14"/>
  <c r="H344" i="14"/>
  <c r="H256" i="10"/>
  <c r="I129" i="14"/>
  <c r="J55" i="10"/>
  <c r="J52" i="15" s="1"/>
  <c r="J51" i="15" s="1"/>
  <c r="H912" i="14"/>
  <c r="J932" i="10"/>
  <c r="J976" i="15" s="1"/>
  <c r="I1196" i="10"/>
  <c r="I1271" i="15" s="1"/>
  <c r="I1266" i="15" s="1"/>
  <c r="J834" i="14"/>
  <c r="J815" i="14" s="1"/>
  <c r="J804" i="14" s="1"/>
  <c r="K564" i="14"/>
  <c r="H943" i="14"/>
  <c r="G944" i="14"/>
  <c r="G943" i="14"/>
  <c r="K255" i="14"/>
  <c r="K98" i="14"/>
  <c r="K149" i="14" s="1"/>
  <c r="I320" i="10"/>
  <c r="K127" i="14"/>
  <c r="I1192" i="10"/>
  <c r="G732" i="10"/>
  <c r="H451" i="10"/>
  <c r="G733" i="10"/>
  <c r="H942" i="14"/>
  <c r="K375" i="14"/>
  <c r="J376" i="14"/>
  <c r="H843" i="10"/>
  <c r="H926" i="10" s="1"/>
  <c r="H951" i="10"/>
  <c r="H452" i="10"/>
  <c r="I962" i="10"/>
  <c r="J523" i="10"/>
  <c r="I966" i="10"/>
  <c r="G731" i="10"/>
  <c r="H834" i="14"/>
  <c r="G206" i="14"/>
  <c r="J510" i="14"/>
  <c r="K818" i="10"/>
  <c r="K922" i="10" s="1"/>
  <c r="I669" i="10"/>
  <c r="H64" i="10"/>
  <c r="H64" i="15" s="1"/>
  <c r="H59" i="15" s="1"/>
  <c r="J521" i="10"/>
  <c r="I670" i="10"/>
  <c r="J520" i="10"/>
  <c r="G834" i="14"/>
  <c r="K257" i="14"/>
  <c r="K64" i="14"/>
  <c r="K148" i="14" s="1"/>
  <c r="K100" i="14"/>
  <c r="K151" i="14" s="1"/>
  <c r="K63" i="14"/>
  <c r="K147" i="14" s="1"/>
  <c r="J374" i="14"/>
  <c r="I1195" i="10"/>
  <c r="I1270" i="15" s="1"/>
  <c r="I1265" i="15" s="1"/>
  <c r="J519" i="10"/>
  <c r="H454" i="10"/>
  <c r="J794" i="14"/>
  <c r="J55" i="15"/>
  <c r="J54" i="15" s="1"/>
  <c r="K256" i="14"/>
  <c r="J509" i="14"/>
  <c r="H62" i="15"/>
  <c r="H57" i="15" s="1"/>
  <c r="H835" i="14"/>
  <c r="K565" i="14"/>
  <c r="I285" i="14"/>
  <c r="I389" i="14" s="1"/>
  <c r="J375" i="14"/>
  <c r="K62" i="14"/>
  <c r="K146" i="14" s="1"/>
  <c r="K374" i="14"/>
  <c r="H846" i="10"/>
  <c r="H929" i="10" s="1"/>
  <c r="I621" i="10"/>
  <c r="G825" i="14"/>
  <c r="H845" i="10"/>
  <c r="H928" i="10" s="1"/>
  <c r="I964" i="10"/>
  <c r="I321" i="10"/>
  <c r="I533" i="15" s="1"/>
  <c r="I1194" i="10"/>
  <c r="I1019" i="15" s="1"/>
  <c r="G835" i="14"/>
  <c r="G827" i="14"/>
  <c r="K376" i="14"/>
  <c r="K296" i="14"/>
  <c r="K285" i="14" s="1"/>
  <c r="K679" i="14" s="1"/>
  <c r="I963" i="10"/>
  <c r="H844" i="10"/>
  <c r="H927" i="10" s="1"/>
  <c r="J144" i="10"/>
  <c r="J171" i="15" s="1"/>
  <c r="I127" i="14"/>
  <c r="I856" i="14"/>
  <c r="I999" i="10"/>
  <c r="K350" i="10"/>
  <c r="K576" i="15" s="1"/>
  <c r="H710" i="10"/>
  <c r="K444" i="10"/>
  <c r="G932" i="10"/>
  <c r="G1005" i="15" s="1"/>
  <c r="I633" i="14"/>
  <c r="J127" i="14"/>
  <c r="G224" i="14"/>
  <c r="G344" i="14"/>
  <c r="I97" i="10"/>
  <c r="I142" i="10" s="1"/>
  <c r="I139" i="10" s="1"/>
  <c r="J1173" i="10"/>
  <c r="J218" i="15" s="1"/>
  <c r="G999" i="10"/>
  <c r="I893" i="10"/>
  <c r="H833" i="14"/>
  <c r="G120" i="10"/>
  <c r="G189" i="10" s="1"/>
  <c r="I408" i="10"/>
  <c r="I1192" i="14"/>
  <c r="I1181" i="14" s="1"/>
  <c r="I271" i="14" s="1"/>
  <c r="I430" i="14"/>
  <c r="I666" i="14"/>
  <c r="J721" i="14"/>
  <c r="G788" i="10"/>
  <c r="K334" i="10"/>
  <c r="K557" i="15" s="1"/>
  <c r="H742" i="14"/>
  <c r="J741" i="14"/>
  <c r="G669" i="10"/>
  <c r="G117" i="10"/>
  <c r="G186" i="10" s="1"/>
  <c r="H817" i="10"/>
  <c r="H921" i="10" s="1"/>
  <c r="H371" i="10"/>
  <c r="H485" i="15" s="1"/>
  <c r="K335" i="10"/>
  <c r="K800" i="15" s="1"/>
  <c r="J1193" i="10"/>
  <c r="J1018" i="15" s="1"/>
  <c r="G787" i="10"/>
  <c r="H369" i="10"/>
  <c r="H625" i="15" s="1"/>
  <c r="K464" i="10"/>
  <c r="I335" i="10"/>
  <c r="I312" i="15" s="1"/>
  <c r="I307" i="15" s="1"/>
  <c r="K44" i="10"/>
  <c r="K192" i="10" s="1"/>
  <c r="J296" i="14"/>
  <c r="J285" i="14" s="1"/>
  <c r="J679" i="14" s="1"/>
  <c r="I721" i="14"/>
  <c r="J720" i="14"/>
  <c r="I328" i="14"/>
  <c r="I317" i="14" s="1"/>
  <c r="I524" i="14" s="1"/>
  <c r="K509" i="14"/>
  <c r="J334" i="10"/>
  <c r="J415" i="15" s="1"/>
  <c r="H372" i="10"/>
  <c r="H628" i="15" s="1"/>
  <c r="H794" i="14"/>
  <c r="H819" i="10"/>
  <c r="H923" i="10" s="1"/>
  <c r="I795" i="14"/>
  <c r="K129" i="14"/>
  <c r="J207" i="14"/>
  <c r="H825" i="14"/>
  <c r="J1019" i="10"/>
  <c r="I371" i="10"/>
  <c r="I869" i="15" s="1"/>
  <c r="I333" i="10"/>
  <c r="I798" i="15" s="1"/>
  <c r="G34" i="10"/>
  <c r="G37" i="15" s="1"/>
  <c r="G32" i="15" s="1"/>
  <c r="H1196" i="10"/>
  <c r="H1271" i="15" s="1"/>
  <c r="H1266" i="15" s="1"/>
  <c r="G964" i="10"/>
  <c r="I411" i="10"/>
  <c r="G1076" i="10"/>
  <c r="H373" i="10"/>
  <c r="H564" i="14"/>
  <c r="I329" i="14"/>
  <c r="I318" i="14" s="1"/>
  <c r="I445" i="14" s="1"/>
  <c r="H1195" i="10"/>
  <c r="H1270" i="15" s="1"/>
  <c r="H1265" i="15" s="1"/>
  <c r="J331" i="10"/>
  <c r="I370" i="10"/>
  <c r="I484" i="15" s="1"/>
  <c r="G108" i="10"/>
  <c r="G168" i="10" s="1"/>
  <c r="G818" i="10"/>
  <c r="G922" i="10" s="1"/>
  <c r="J912" i="14"/>
  <c r="H343" i="14"/>
  <c r="H741" i="14"/>
  <c r="G129" i="14"/>
  <c r="H818" i="10"/>
  <c r="H922" i="10" s="1"/>
  <c r="J1020" i="10"/>
  <c r="G789" i="10"/>
  <c r="I1191" i="14"/>
  <c r="I1180" i="14" s="1"/>
  <c r="I270" i="14" s="1"/>
  <c r="I429" i="14"/>
  <c r="J1192" i="10"/>
  <c r="J267" i="15" s="1"/>
  <c r="H464" i="10"/>
  <c r="I332" i="10"/>
  <c r="I555" i="15" s="1"/>
  <c r="K466" i="10"/>
  <c r="G104" i="10"/>
  <c r="G164" i="10" s="1"/>
  <c r="G149" i="10" s="1"/>
  <c r="G138" i="15" s="1"/>
  <c r="G133" i="15" s="1"/>
  <c r="I774" i="10"/>
  <c r="G817" i="10"/>
  <c r="G921" i="10" s="1"/>
  <c r="G225" i="14"/>
  <c r="G688" i="14"/>
  <c r="G398" i="10"/>
  <c r="I634" i="14"/>
  <c r="K881" i="10"/>
  <c r="I205" i="14"/>
  <c r="I775" i="10"/>
  <c r="I895" i="10"/>
  <c r="J333" i="10"/>
  <c r="J798" i="15" s="1"/>
  <c r="G785" i="10"/>
  <c r="G962" i="10"/>
  <c r="J1194" i="10"/>
  <c r="J1269" i="15" s="1"/>
  <c r="J1264" i="15" s="1"/>
  <c r="J1195" i="10"/>
  <c r="K333" i="10"/>
  <c r="K556" i="15" s="1"/>
  <c r="G1190" i="14"/>
  <c r="G1179" i="14" s="1"/>
  <c r="G269" i="14" s="1"/>
  <c r="K827" i="14"/>
  <c r="K816" i="14" s="1"/>
  <c r="K805" i="14" s="1"/>
  <c r="J431" i="14"/>
  <c r="I664" i="14"/>
  <c r="I63" i="14"/>
  <c r="I147" i="14" s="1"/>
  <c r="G965" i="10"/>
  <c r="K331" i="10"/>
  <c r="K554" i="15" s="1"/>
  <c r="G775" i="10"/>
  <c r="G105" i="10"/>
  <c r="G165" i="10" s="1"/>
  <c r="I264" i="10"/>
  <c r="G777" i="10"/>
  <c r="J843" i="10"/>
  <c r="J926" i="10" s="1"/>
  <c r="G343" i="14"/>
  <c r="H816" i="10"/>
  <c r="H920" i="10" s="1"/>
  <c r="J742" i="14"/>
  <c r="G842" i="14"/>
  <c r="G833" i="14" s="1"/>
  <c r="G207" i="10"/>
  <c r="K1006" i="10"/>
  <c r="G774" i="10"/>
  <c r="K688" i="14"/>
  <c r="K467" i="10"/>
  <c r="G966" i="10"/>
  <c r="I372" i="10"/>
  <c r="K332" i="10"/>
  <c r="K309" i="15" s="1"/>
  <c r="K304" i="15" s="1"/>
  <c r="G118" i="10"/>
  <c r="G113" i="15" s="1"/>
  <c r="G108" i="15" s="1"/>
  <c r="H826" i="14"/>
  <c r="K511" i="14"/>
  <c r="I665" i="14"/>
  <c r="K719" i="14"/>
  <c r="I719" i="14"/>
  <c r="K720" i="14"/>
  <c r="G286" i="14"/>
  <c r="G680" i="14" s="1"/>
  <c r="G119" i="10"/>
  <c r="G114" i="15" s="1"/>
  <c r="G109" i="15" s="1"/>
  <c r="I897" i="10"/>
  <c r="K463" i="10"/>
  <c r="G106" i="10"/>
  <c r="G166" i="10" s="1"/>
  <c r="J845" i="10"/>
  <c r="J928" i="10" s="1"/>
  <c r="G741" i="14"/>
  <c r="J1196" i="10"/>
  <c r="H466" i="10"/>
  <c r="H465" i="10"/>
  <c r="J335" i="10"/>
  <c r="J416" i="15" s="1"/>
  <c r="G36" i="10"/>
  <c r="G179" i="10" s="1"/>
  <c r="G35" i="10"/>
  <c r="G38" i="15" s="1"/>
  <c r="G33" i="15" s="1"/>
  <c r="I410" i="10"/>
  <c r="I373" i="10"/>
  <c r="I487" i="15" s="1"/>
  <c r="I1190" i="14"/>
  <c r="I1179" i="14" s="1"/>
  <c r="I269" i="14" s="1"/>
  <c r="I835" i="14"/>
  <c r="I816" i="14" s="1"/>
  <c r="I805" i="14" s="1"/>
  <c r="I834" i="14"/>
  <c r="I815" i="14" s="1"/>
  <c r="I804" i="14" s="1"/>
  <c r="K825" i="14"/>
  <c r="H616" i="14"/>
  <c r="J295" i="14"/>
  <c r="J284" i="14" s="1"/>
  <c r="J678" i="14" s="1"/>
  <c r="G399" i="10"/>
  <c r="G776" i="10"/>
  <c r="G856" i="14"/>
  <c r="K101" i="10"/>
  <c r="K104" i="10"/>
  <c r="K164" i="10" s="1"/>
  <c r="G786" i="10"/>
  <c r="I409" i="10"/>
  <c r="J332" i="10"/>
  <c r="J309" i="15" s="1"/>
  <c r="J304" i="15" s="1"/>
  <c r="G1192" i="14"/>
  <c r="G1181" i="14" s="1"/>
  <c r="G271" i="14" s="1"/>
  <c r="H827" i="14"/>
  <c r="I720" i="14"/>
  <c r="J62" i="14"/>
  <c r="J146" i="14" s="1"/>
  <c r="G672" i="10"/>
  <c r="G395" i="10"/>
  <c r="G128" i="14"/>
  <c r="J1022" i="10"/>
  <c r="H467" i="10"/>
  <c r="G1191" i="14"/>
  <c r="G1180" i="14" s="1"/>
  <c r="G270" i="14" s="1"/>
  <c r="K510" i="14"/>
  <c r="I64" i="14"/>
  <c r="I148" i="14" s="1"/>
  <c r="J1021" i="10"/>
  <c r="I894" i="10"/>
  <c r="H370" i="10"/>
  <c r="H346" i="15" s="1"/>
  <c r="H341" i="15" s="1"/>
  <c r="I857" i="14"/>
  <c r="G397" i="10"/>
  <c r="I334" i="10"/>
  <c r="I415" i="15" s="1"/>
  <c r="I55" i="15"/>
  <c r="I54" i="15" s="1"/>
  <c r="I265" i="10"/>
  <c r="H1194" i="10"/>
  <c r="G963" i="10"/>
  <c r="I896" i="10"/>
  <c r="J833" i="14"/>
  <c r="J814" i="14" s="1"/>
  <c r="J803" i="14" s="1"/>
  <c r="G116" i="10"/>
  <c r="K826" i="14"/>
  <c r="H566" i="14"/>
  <c r="H615" i="14"/>
  <c r="I431" i="14"/>
  <c r="H614" i="14"/>
  <c r="J297" i="14"/>
  <c r="J286" i="14" s="1"/>
  <c r="J680" i="14" s="1"/>
  <c r="J63" i="14"/>
  <c r="J147" i="14" s="1"/>
  <c r="J141" i="14" s="1"/>
  <c r="J1018" i="10"/>
  <c r="H86" i="10"/>
  <c r="H193" i="10" s="1"/>
  <c r="H191" i="10" s="1"/>
  <c r="H80" i="15" s="1"/>
  <c r="H79" i="15" s="1"/>
  <c r="G820" i="10"/>
  <c r="G924" i="10" s="1"/>
  <c r="J846" i="10"/>
  <c r="J929" i="10" s="1"/>
  <c r="H207" i="14"/>
  <c r="H206" i="14"/>
  <c r="H205" i="14"/>
  <c r="H1191" i="14"/>
  <c r="H1180" i="14" s="1"/>
  <c r="H270" i="14" s="1"/>
  <c r="J1190" i="14"/>
  <c r="J1179" i="14" s="1"/>
  <c r="J1191" i="14"/>
  <c r="J1180" i="14" s="1"/>
  <c r="J270" i="14" s="1"/>
  <c r="H1190" i="14"/>
  <c r="H1179" i="14" s="1"/>
  <c r="H1192" i="14"/>
  <c r="H1181" i="14" s="1"/>
  <c r="H271" i="14" s="1"/>
  <c r="J1192" i="14"/>
  <c r="J1181" i="14" s="1"/>
  <c r="J271" i="14" s="1"/>
  <c r="C20" i="15"/>
  <c r="B20" i="15" s="1"/>
  <c r="C19" i="15"/>
  <c r="B19" i="15" s="1"/>
  <c r="C11" i="15"/>
  <c r="B11" i="15" s="1"/>
  <c r="C23" i="15"/>
  <c r="B23" i="15" s="1"/>
  <c r="B10" i="15"/>
  <c r="C22" i="15"/>
  <c r="B22" i="15" s="1"/>
  <c r="C21" i="15"/>
  <c r="B21" i="15" s="1"/>
  <c r="K228" i="10"/>
  <c r="K227" i="10"/>
  <c r="K229" i="10"/>
  <c r="K226" i="10"/>
  <c r="G207" i="14"/>
  <c r="G205" i="14"/>
  <c r="K128" i="14"/>
  <c r="I207" i="14"/>
  <c r="G229" i="10"/>
  <c r="G228" i="10"/>
  <c r="G230" i="10"/>
  <c r="G227" i="10"/>
  <c r="J205" i="14"/>
  <c r="J206" i="14"/>
  <c r="G226" i="10"/>
  <c r="H895" i="14"/>
  <c r="H1278" i="10"/>
  <c r="H1256" i="10" s="1"/>
  <c r="J174" i="14"/>
  <c r="K24" i="15"/>
  <c r="K19" i="15" s="1"/>
  <c r="H174" i="14"/>
  <c r="H175" i="14"/>
  <c r="I174" i="14"/>
  <c r="I175" i="14"/>
  <c r="J175" i="14"/>
  <c r="G174" i="14"/>
  <c r="G218" i="10"/>
  <c r="G216" i="10"/>
  <c r="G215" i="10"/>
  <c r="G217" i="10"/>
  <c r="I206" i="14"/>
  <c r="G175" i="14"/>
  <c r="I833" i="14"/>
  <c r="K14" i="15"/>
  <c r="K13" i="15" s="1"/>
  <c r="K140" i="10"/>
  <c r="K139" i="10" s="1"/>
  <c r="K167" i="15" s="1"/>
  <c r="K32" i="10"/>
  <c r="K35" i="15" s="1"/>
  <c r="K30" i="15" s="1"/>
  <c r="K34" i="10"/>
  <c r="K37" i="15" s="1"/>
  <c r="K32" i="15" s="1"/>
  <c r="K36" i="10"/>
  <c r="K179" i="10" s="1"/>
  <c r="K33" i="10"/>
  <c r="K36" i="15" s="1"/>
  <c r="K31" i="15" s="1"/>
  <c r="K35" i="10"/>
  <c r="K178" i="10" s="1"/>
  <c r="K207" i="14"/>
  <c r="K206" i="14"/>
  <c r="K205" i="14"/>
  <c r="K1180" i="14"/>
  <c r="K174" i="14"/>
  <c r="K175" i="14"/>
  <c r="M4" i="14"/>
  <c r="L192" i="14"/>
  <c r="L189" i="14" s="1"/>
  <c r="L203" i="14"/>
  <c r="L200" i="14" s="1"/>
  <c r="L210" i="14"/>
  <c r="L208" i="14"/>
  <c r="L201" i="14"/>
  <c r="L198" i="14" s="1"/>
  <c r="L191" i="14"/>
  <c r="L188" i="14" s="1"/>
  <c r="L190" i="14"/>
  <c r="L187" i="14" s="1"/>
  <c r="L209" i="14"/>
  <c r="L211" i="14"/>
  <c r="L202" i="14"/>
  <c r="L199" i="14" s="1"/>
  <c r="L23" i="14"/>
  <c r="L20" i="14" s="1"/>
  <c r="L131" i="14" s="1"/>
  <c r="L60" i="14"/>
  <c r="L57" i="14" s="1"/>
  <c r="L135" i="14" s="1"/>
  <c r="L252" i="14"/>
  <c r="L249" i="14" s="1"/>
  <c r="L112" i="14"/>
  <c r="L360" i="14"/>
  <c r="L357" i="14" s="1"/>
  <c r="L763" i="14"/>
  <c r="L760" i="14" s="1"/>
  <c r="L748" i="14" s="1"/>
  <c r="L651" i="14"/>
  <c r="L648" i="14" s="1"/>
  <c r="L467" i="14"/>
  <c r="L464" i="14" s="1"/>
  <c r="L959" i="14"/>
  <c r="L324" i="14"/>
  <c r="L321" i="14" s="1"/>
  <c r="L1188" i="14"/>
  <c r="L1185" i="14" s="1"/>
  <c r="L929" i="14"/>
  <c r="L926" i="14" s="1"/>
  <c r="L939" i="14"/>
  <c r="L936" i="14" s="1"/>
  <c r="L1187" i="14"/>
  <c r="L1184" i="14" s="1"/>
  <c r="L1196" i="14"/>
  <c r="L1190" i="14" s="1"/>
  <c r="L960" i="14"/>
  <c r="L415" i="14"/>
  <c r="L412" i="14" s="1"/>
  <c r="L104" i="14"/>
  <c r="L100" i="14" s="1"/>
  <c r="L151" i="14" s="1"/>
  <c r="L261" i="14"/>
  <c r="L257" i="14" s="1"/>
  <c r="L601" i="14"/>
  <c r="L598" i="14" s="1"/>
  <c r="L435" i="14"/>
  <c r="L430" i="14" s="1"/>
  <c r="L600" i="14"/>
  <c r="L597" i="14" s="1"/>
  <c r="L487" i="14"/>
  <c r="L737" i="14"/>
  <c r="L681" i="14"/>
  <c r="L848" i="14"/>
  <c r="L812" i="14"/>
  <c r="L809" i="14" s="1"/>
  <c r="L650" i="14"/>
  <c r="L647" i="14" s="1"/>
  <c r="L447" i="14"/>
  <c r="L705" i="14"/>
  <c r="L702" i="14" s="1"/>
  <c r="L76" i="14"/>
  <c r="L95" i="14"/>
  <c r="L92" i="14" s="1"/>
  <c r="L137" i="14" s="1"/>
  <c r="L736" i="14"/>
  <c r="L372" i="14"/>
  <c r="L369" i="14" s="1"/>
  <c r="L670" i="14"/>
  <c r="L666" i="14" s="1"/>
  <c r="L273" i="14"/>
  <c r="L94" i="14"/>
  <c r="L91" i="14" s="1"/>
  <c r="L136" i="14" s="1"/>
  <c r="L59" i="14"/>
  <c r="L56" i="14" s="1"/>
  <c r="L134" i="14" s="1"/>
  <c r="L301" i="14"/>
  <c r="L297" i="14" s="1"/>
  <c r="L505" i="14"/>
  <c r="L502" i="14" s="1"/>
  <c r="L515" i="14"/>
  <c r="L511" i="14" s="1"/>
  <c r="L475" i="14"/>
  <c r="L469" i="14" s="1"/>
  <c r="L527" i="14"/>
  <c r="L662" i="14"/>
  <c r="L659" i="14" s="1"/>
  <c r="L325" i="14"/>
  <c r="L322" i="14" s="1"/>
  <c r="L849" i="14"/>
  <c r="L928" i="14"/>
  <c r="L925" i="14" s="1"/>
  <c r="L850" i="14"/>
  <c r="L823" i="14"/>
  <c r="L820" i="14" s="1"/>
  <c r="L716" i="14"/>
  <c r="L713" i="14" s="1"/>
  <c r="L416" i="14"/>
  <c r="L413" i="14" s="1"/>
  <c r="L682" i="14"/>
  <c r="L272" i="14"/>
  <c r="L242" i="14"/>
  <c r="L239" i="14" s="1"/>
  <c r="L507" i="14"/>
  <c r="L504" i="14" s="1"/>
  <c r="L371" i="14"/>
  <c r="L368" i="14" s="1"/>
  <c r="L611" i="14"/>
  <c r="L608" i="14" s="1"/>
  <c r="L292" i="14"/>
  <c r="L289" i="14" s="1"/>
  <c r="L904" i="14"/>
  <c r="L905" i="14"/>
  <c r="L1186" i="14"/>
  <c r="L1183" i="14" s="1"/>
  <c r="L392" i="14"/>
  <c r="L251" i="14"/>
  <c r="L248" i="14" s="1"/>
  <c r="L68" i="14"/>
  <c r="L62" i="14" s="1"/>
  <c r="L426" i="14"/>
  <c r="L423" i="14" s="1"/>
  <c r="L370" i="14"/>
  <c r="L367" i="14" s="1"/>
  <c r="L725" i="14"/>
  <c r="L720" i="14" s="1"/>
  <c r="L526" i="14"/>
  <c r="L293" i="14"/>
  <c r="L290" i="14" s="1"/>
  <c r="L466" i="14"/>
  <c r="L463" i="14" s="1"/>
  <c r="L562" i="14"/>
  <c r="L559" i="14" s="1"/>
  <c r="L612" i="14"/>
  <c r="L609" i="14" s="1"/>
  <c r="L821" i="14"/>
  <c r="L818" i="14" s="1"/>
  <c r="L486" i="14"/>
  <c r="L40" i="14"/>
  <c r="L36" i="14" s="1"/>
  <c r="L158" i="14" s="1"/>
  <c r="L167" i="14"/>
  <c r="L425" i="14"/>
  <c r="L422" i="14" s="1"/>
  <c r="L661" i="14"/>
  <c r="L658" i="14" s="1"/>
  <c r="L660" i="14"/>
  <c r="L657" i="14" s="1"/>
  <c r="L948" i="14"/>
  <c r="L944" i="14" s="1"/>
  <c r="L706" i="14"/>
  <c r="L703" i="14" s="1"/>
  <c r="L831" i="14"/>
  <c r="L826" i="14" s="1"/>
  <c r="L58" i="14"/>
  <c r="L55" i="14" s="1"/>
  <c r="L133" i="14" s="1"/>
  <c r="L446" i="14"/>
  <c r="L506" i="14"/>
  <c r="L503" i="14" s="1"/>
  <c r="L893" i="14"/>
  <c r="L361" i="14"/>
  <c r="L358" i="14" s="1"/>
  <c r="L380" i="14"/>
  <c r="L376" i="14" s="1"/>
  <c r="L391" i="14"/>
  <c r="L810" i="14"/>
  <c r="L807" i="14" s="1"/>
  <c r="L465" i="14"/>
  <c r="L462" i="14" s="1"/>
  <c r="L570" i="14"/>
  <c r="L565" i="14" s="1"/>
  <c r="L551" i="14"/>
  <c r="L548" i="14" s="1"/>
  <c r="L24" i="14"/>
  <c r="L21" i="14" s="1"/>
  <c r="L132" i="14" s="1"/>
  <c r="L240" i="14"/>
  <c r="L237" i="14" s="1"/>
  <c r="L96" i="14"/>
  <c r="L93" i="14" s="1"/>
  <c r="L138" i="14" s="1"/>
  <c r="L22" i="14"/>
  <c r="L19" i="14" s="1"/>
  <c r="L130" i="14" s="1"/>
  <c r="L717" i="14"/>
  <c r="L714" i="14" s="1"/>
  <c r="L333" i="14"/>
  <c r="L328" i="14" s="1"/>
  <c r="L168" i="14"/>
  <c r="L253" i="14"/>
  <c r="L250" i="14" s="1"/>
  <c r="L241" i="14"/>
  <c r="L238" i="14" s="1"/>
  <c r="L610" i="14"/>
  <c r="L607" i="14" s="1"/>
  <c r="L620" i="14"/>
  <c r="L615" i="14" s="1"/>
  <c r="L427" i="14"/>
  <c r="L424" i="14" s="1"/>
  <c r="L940" i="14"/>
  <c r="L937" i="14" s="1"/>
  <c r="L561" i="14"/>
  <c r="L558" i="14" s="1"/>
  <c r="L822" i="14"/>
  <c r="L819" i="14" s="1"/>
  <c r="L715" i="14"/>
  <c r="L712" i="14" s="1"/>
  <c r="L560" i="14"/>
  <c r="L557" i="14" s="1"/>
  <c r="L32" i="14"/>
  <c r="L27" i="14" s="1"/>
  <c r="L811" i="14"/>
  <c r="L808" i="14" s="1"/>
  <c r="L550" i="14"/>
  <c r="L547" i="14" s="1"/>
  <c r="K1179" i="14"/>
  <c r="K269" i="14" s="1"/>
  <c r="K1181" i="14"/>
  <c r="K271" i="14" s="1"/>
  <c r="L230" i="10"/>
  <c r="L229" i="10"/>
  <c r="I228" i="10"/>
  <c r="I227" i="10"/>
  <c r="L226" i="10"/>
  <c r="M4" i="10"/>
  <c r="M1185" i="10" s="1"/>
  <c r="L931" i="10"/>
  <c r="L1174" i="10"/>
  <c r="L972" i="10"/>
  <c r="L966" i="10" s="1"/>
  <c r="L1001" i="10"/>
  <c r="L557" i="10"/>
  <c r="L561" i="10"/>
  <c r="L560" i="10" s="1"/>
  <c r="L602" i="10"/>
  <c r="L585" i="10"/>
  <c r="L578" i="10" s="1"/>
  <c r="L603" i="10"/>
  <c r="L197" i="10"/>
  <c r="L944" i="10"/>
  <c r="L1046" i="10"/>
  <c r="L662" i="10"/>
  <c r="L756" i="10"/>
  <c r="L690" i="10"/>
  <c r="L683" i="10" s="1"/>
  <c r="L379" i="10"/>
  <c r="L373" i="10" s="1"/>
  <c r="L711" i="10"/>
  <c r="L285" i="10"/>
  <c r="L275" i="10" s="1"/>
  <c r="L767" i="10"/>
  <c r="L18" i="10"/>
  <c r="L17" i="10" s="1"/>
  <c r="L129" i="10"/>
  <c r="L128" i="10" s="1"/>
  <c r="L194" i="10" s="1"/>
  <c r="L303" i="10"/>
  <c r="L1028" i="10"/>
  <c r="L1020" i="10" s="1"/>
  <c r="L934" i="10"/>
  <c r="L1178" i="10"/>
  <c r="L1177" i="10" s="1"/>
  <c r="L435" i="10"/>
  <c r="L72" i="10"/>
  <c r="L62" i="10" s="1"/>
  <c r="L768" i="10"/>
  <c r="L903" i="10"/>
  <c r="L897" i="10" s="1"/>
  <c r="L813" i="10"/>
  <c r="L879" i="10"/>
  <c r="L878" i="10" s="1"/>
  <c r="L875" i="10"/>
  <c r="L273" i="10"/>
  <c r="L263" i="10" s="1"/>
  <c r="L405" i="10"/>
  <c r="L395" i="10" s="1"/>
  <c r="L739" i="10"/>
  <c r="L730" i="10" s="1"/>
  <c r="L56" i="10"/>
  <c r="L99" i="10"/>
  <c r="L891" i="10"/>
  <c r="L881" i="10" s="1"/>
  <c r="L727" i="10"/>
  <c r="L717" i="10" s="1"/>
  <c r="L641" i="10"/>
  <c r="L633" i="10" s="1"/>
  <c r="L313" i="10"/>
  <c r="L825" i="10"/>
  <c r="L824" i="10" s="1"/>
  <c r="L258" i="10"/>
  <c r="L614" i="10"/>
  <c r="L389" i="10"/>
  <c r="L14" i="10"/>
  <c r="L13" i="10" s="1"/>
  <c r="L87" i="10"/>
  <c r="L86" i="10" s="1"/>
  <c r="L193" i="10" s="1"/>
  <c r="L84" i="10"/>
  <c r="L76" i="10" s="1"/>
  <c r="L1175" i="10"/>
  <c r="L1000" i="10"/>
  <c r="L783" i="10"/>
  <c r="L773" i="10" s="1"/>
  <c r="L876" i="10"/>
  <c r="L712" i="10"/>
  <c r="L710" i="10" s="1"/>
  <c r="L367" i="10"/>
  <c r="L357" i="10" s="1"/>
  <c r="L678" i="10"/>
  <c r="L668" i="10" s="1"/>
  <c r="L449" i="10"/>
  <c r="L448" i="10" s="1"/>
  <c r="L355" i="10"/>
  <c r="L354" i="10" s="1"/>
  <c r="L795" i="10"/>
  <c r="L789" i="10" s="1"/>
  <c r="L1004" i="10"/>
  <c r="L1003" i="10" s="1"/>
  <c r="L1045" i="10"/>
  <c r="L1034" i="10" s="1"/>
  <c r="L1144" i="15" s="1"/>
  <c r="L1139" i="15" s="1"/>
  <c r="L417" i="10"/>
  <c r="L411" i="10" s="1"/>
  <c r="L98" i="10"/>
  <c r="L60" i="10"/>
  <c r="L59" i="10" s="1"/>
  <c r="L1016" i="10"/>
  <c r="L1006" i="10" s="1"/>
  <c r="L933" i="10"/>
  <c r="L990" i="10"/>
  <c r="L505" i="10"/>
  <c r="L504" i="10" s="1"/>
  <c r="L126" i="10"/>
  <c r="L118" i="10" s="1"/>
  <c r="L851" i="10"/>
  <c r="L850" i="10" s="1"/>
  <c r="L989" i="10"/>
  <c r="L393" i="10"/>
  <c r="L392" i="10" s="1"/>
  <c r="L490" i="10"/>
  <c r="L547" i="10"/>
  <c r="L771" i="10"/>
  <c r="L770" i="10" s="1"/>
  <c r="L329" i="10"/>
  <c r="L319" i="10" s="1"/>
  <c r="L757" i="10"/>
  <c r="L501" i="10"/>
  <c r="L208" i="10"/>
  <c r="L207" i="10" s="1"/>
  <c r="L42" i="10"/>
  <c r="L36" i="10" s="1"/>
  <c r="L57" i="10"/>
  <c r="L1190" i="10"/>
  <c r="L1180" i="10" s="1"/>
  <c r="L945" i="10"/>
  <c r="L434" i="10"/>
  <c r="L445" i="10"/>
  <c r="L390" i="10"/>
  <c r="L960" i="10"/>
  <c r="L950" i="10" s="1"/>
  <c r="L261" i="10"/>
  <c r="L260" i="10" s="1"/>
  <c r="L715" i="10"/>
  <c r="L714" i="10" s="1"/>
  <c r="L573" i="10"/>
  <c r="L563" i="10" s="1"/>
  <c r="L45" i="10"/>
  <c r="L44" i="10" s="1"/>
  <c r="L192" i="10" s="1"/>
  <c r="L198" i="10"/>
  <c r="L446" i="10"/>
  <c r="L351" i="10"/>
  <c r="L257" i="10"/>
  <c r="L617" i="10"/>
  <c r="L616" i="10" s="1"/>
  <c r="L629" i="10"/>
  <c r="L619" i="10" s="1"/>
  <c r="L1202" i="10"/>
  <c r="L1194" i="10" s="1"/>
  <c r="L812" i="10"/>
  <c r="L491" i="10"/>
  <c r="L317" i="10"/>
  <c r="L316" i="10" s="1"/>
  <c r="L517" i="10"/>
  <c r="L507" i="10" s="1"/>
  <c r="L352" i="10"/>
  <c r="L930" i="10"/>
  <c r="L102" i="10"/>
  <c r="L114" i="10"/>
  <c r="L104" i="10" s="1"/>
  <c r="L473" i="10"/>
  <c r="L465" i="10" s="1"/>
  <c r="L948" i="10"/>
  <c r="L947" i="10" s="1"/>
  <c r="L529" i="10"/>
  <c r="L523" i="10" s="1"/>
  <c r="L663" i="10"/>
  <c r="L661" i="10" s="1"/>
  <c r="L314" i="10"/>
  <c r="L341" i="10"/>
  <c r="L331" i="10" s="1"/>
  <c r="L666" i="10"/>
  <c r="L665" i="10" s="1"/>
  <c r="L546" i="10"/>
  <c r="L558" i="10"/>
  <c r="L461" i="10"/>
  <c r="L451" i="10" s="1"/>
  <c r="L613" i="10"/>
  <c r="L502" i="10"/>
  <c r="L302" i="10"/>
  <c r="I229" i="10"/>
  <c r="I226" i="10"/>
  <c r="I230" i="10"/>
  <c r="L228" i="10"/>
  <c r="L227" i="10"/>
  <c r="H149" i="10"/>
  <c r="H138" i="15" s="1"/>
  <c r="H133" i="15" s="1"/>
  <c r="H229" i="10"/>
  <c r="H226" i="10"/>
  <c r="H230" i="10"/>
  <c r="I215" i="10"/>
  <c r="I216" i="10"/>
  <c r="G402" i="15"/>
  <c r="C95" i="10"/>
  <c r="B95" i="10" s="1"/>
  <c r="B94" i="10"/>
  <c r="J554" i="15" s="1"/>
  <c r="L1119" i="14"/>
  <c r="H1230" i="10"/>
  <c r="H1141" i="14"/>
  <c r="J1077" i="10"/>
  <c r="H1076" i="10"/>
  <c r="L214" i="10"/>
  <c r="M1067" i="10"/>
  <c r="L20" i="10"/>
  <c r="M196" i="10"/>
  <c r="M568" i="10"/>
  <c r="M30" i="10"/>
  <c r="M324" i="10"/>
  <c r="M673" i="10"/>
  <c r="M512" i="10"/>
  <c r="M886" i="10"/>
  <c r="M209" i="10"/>
  <c r="M268" i="10"/>
  <c r="M166" i="14"/>
  <c r="M400" i="10"/>
  <c r="M955" i="10"/>
  <c r="M15" i="10"/>
  <c r="M722" i="10"/>
  <c r="M219" i="10"/>
  <c r="M224" i="10"/>
  <c r="N4" i="4"/>
  <c r="N578" i="15" s="1"/>
  <c r="M1050" i="15"/>
  <c r="M507" i="15"/>
  <c r="M272" i="14"/>
  <c r="M466" i="15"/>
  <c r="M56" i="10"/>
  <c r="M273" i="14"/>
  <c r="M40" i="14"/>
  <c r="M168" i="14"/>
  <c r="M104" i="14"/>
  <c r="M635" i="15"/>
  <c r="M443" i="15"/>
  <c r="M59" i="14"/>
  <c r="M56" i="14" s="1"/>
  <c r="M134" i="14" s="1"/>
  <c r="M197" i="10"/>
  <c r="M1003" i="15"/>
  <c r="M253" i="14"/>
  <c r="M250" i="14" s="1"/>
  <c r="M112" i="14"/>
  <c r="M537" i="15"/>
  <c r="M251" i="14"/>
  <c r="M248" i="14" s="1"/>
  <c r="M261" i="14"/>
  <c r="M76" i="14"/>
  <c r="M1051" i="15"/>
  <c r="M252" i="14"/>
  <c r="M249" i="14" s="1"/>
  <c r="M514" i="15"/>
  <c r="M32" i="14"/>
  <c r="M45" i="10"/>
  <c r="M167" i="14"/>
  <c r="M564" i="15"/>
  <c r="M60" i="10"/>
  <c r="M59" i="10" s="1"/>
  <c r="M96" i="14"/>
  <c r="M93" i="14" s="1"/>
  <c r="M138" i="14" s="1"/>
  <c r="M98" i="10"/>
  <c r="M273" i="15"/>
  <c r="M272" i="15"/>
  <c r="M126" i="10"/>
  <c r="M57" i="10"/>
  <c r="M488" i="15"/>
  <c r="M95" i="14"/>
  <c r="M92" i="14" s="1"/>
  <c r="M137" i="14" s="1"/>
  <c r="M489" i="15"/>
  <c r="M68" i="14"/>
  <c r="M277" i="15"/>
  <c r="M513" i="15"/>
  <c r="M303" i="10"/>
  <c r="M302" i="10"/>
  <c r="M258" i="10"/>
  <c r="M436" i="15"/>
  <c r="M219" i="15"/>
  <c r="M1049" i="15"/>
  <c r="M493" i="15"/>
  <c r="M129" i="10"/>
  <c r="M220" i="15"/>
  <c r="M60" i="14"/>
  <c r="M57" i="14" s="1"/>
  <c r="M135" i="14" s="1"/>
  <c r="M226" i="15"/>
  <c r="M249" i="15"/>
  <c r="M198" i="10"/>
  <c r="M18" i="10"/>
  <c r="M17" i="10" s="1"/>
  <c r="M23" i="14"/>
  <c r="M20" i="14" s="1"/>
  <c r="M131" i="14" s="1"/>
  <c r="M442" i="15"/>
  <c r="M94" i="14"/>
  <c r="M91" i="14" s="1"/>
  <c r="M136" i="14" s="1"/>
  <c r="M1174" i="10"/>
  <c r="M292" i="14"/>
  <c r="M289" i="14" s="1"/>
  <c r="M371" i="14"/>
  <c r="M368" i="14" s="1"/>
  <c r="M851" i="10"/>
  <c r="M850" i="10" s="1"/>
  <c r="M58" i="14"/>
  <c r="M55" i="14" s="1"/>
  <c r="M133" i="14" s="1"/>
  <c r="M72" i="10"/>
  <c r="M783" i="10"/>
  <c r="M1001" i="10"/>
  <c r="M1000" i="10"/>
  <c r="M903" i="10"/>
  <c r="M989" i="10"/>
  <c r="M559" i="15"/>
  <c r="M461" i="10"/>
  <c r="M1046" i="10"/>
  <c r="M662" i="14"/>
  <c r="M659" i="14" s="1"/>
  <c r="M240" i="14"/>
  <c r="M237" i="14" s="1"/>
  <c r="M876" i="10"/>
  <c r="M467" i="14"/>
  <c r="M464" i="14" s="1"/>
  <c r="M825" i="10"/>
  <c r="M824" i="10" s="1"/>
  <c r="M948" i="10"/>
  <c r="M947" i="10" s="1"/>
  <c r="M1065" i="15" s="1"/>
  <c r="M1064" i="15" s="1"/>
  <c r="M99" i="10"/>
  <c r="M257" i="10"/>
  <c r="M768" i="10"/>
  <c r="M736" i="14"/>
  <c r="M1004" i="15"/>
  <c r="M891" i="10"/>
  <c r="M447" i="14"/>
  <c r="M716" i="14"/>
  <c r="M713" i="14" s="1"/>
  <c r="M505" i="14"/>
  <c r="M502" i="14" s="1"/>
  <c r="M681" i="14"/>
  <c r="M466" i="14"/>
  <c r="M463" i="14" s="1"/>
  <c r="M551" i="14"/>
  <c r="M548" i="14" s="1"/>
  <c r="M1190" i="10"/>
  <c r="M944" i="10"/>
  <c r="M600" i="14"/>
  <c r="M597" i="14" s="1"/>
  <c r="M507" i="14"/>
  <c r="M504" i="14" s="1"/>
  <c r="M650" i="14"/>
  <c r="M647" i="14" s="1"/>
  <c r="M333" i="14"/>
  <c r="M293" i="14"/>
  <c r="M290" i="14" s="1"/>
  <c r="M208" i="10"/>
  <c r="M614" i="10"/>
  <c r="M1016" i="10"/>
  <c r="M1178" i="10"/>
  <c r="M1177" i="10" s="1"/>
  <c r="M527" i="14"/>
  <c r="M242" i="14"/>
  <c r="M239" i="14" s="1"/>
  <c r="M416" i="14"/>
  <c r="M413" i="14" s="1"/>
  <c r="M526" i="14"/>
  <c r="M435" i="14"/>
  <c r="M241" i="14"/>
  <c r="M238" i="14" s="1"/>
  <c r="M426" i="14"/>
  <c r="M423" i="14" s="1"/>
  <c r="M940" i="14"/>
  <c r="M937" i="14" s="1"/>
  <c r="M603" i="10"/>
  <c r="M717" i="14"/>
  <c r="M714" i="14" s="1"/>
  <c r="M87" i="10"/>
  <c r="M610" i="14"/>
  <c r="M607" i="14" s="1"/>
  <c r="M651" i="14"/>
  <c r="M648" i="14" s="1"/>
  <c r="M446" i="14"/>
  <c r="M425" i="14"/>
  <c r="M422" i="14" s="1"/>
  <c r="M380" i="14"/>
  <c r="M763" i="14"/>
  <c r="M760" i="14" s="1"/>
  <c r="M748" i="14" s="1"/>
  <c r="M360" i="14"/>
  <c r="M357" i="14" s="1"/>
  <c r="M42" i="10"/>
  <c r="M515" i="14"/>
  <c r="M660" i="14"/>
  <c r="M657" i="14" s="1"/>
  <c r="M893" i="14"/>
  <c r="M725" i="14"/>
  <c r="M1196" i="14"/>
  <c r="M960" i="14"/>
  <c r="M948" i="14"/>
  <c r="M705" i="14"/>
  <c r="M702" i="14" s="1"/>
  <c r="M506" i="14"/>
  <c r="M503" i="14" s="1"/>
  <c r="M848" i="14"/>
  <c r="M904" i="14"/>
  <c r="M301" i="14"/>
  <c r="M1186" i="14"/>
  <c r="M1183" i="14" s="1"/>
  <c r="M712" i="10"/>
  <c r="M427" i="14"/>
  <c r="M424" i="14" s="1"/>
  <c r="M561" i="14"/>
  <c r="M558" i="14" s="1"/>
  <c r="M370" i="14"/>
  <c r="M367" i="14" s="1"/>
  <c r="M682" i="14"/>
  <c r="M325" i="14"/>
  <c r="M322" i="14" s="1"/>
  <c r="M486" i="14"/>
  <c r="M620" i="14"/>
  <c r="M661" i="14"/>
  <c r="M658" i="14" s="1"/>
  <c r="M415" i="14"/>
  <c r="M412" i="14" s="1"/>
  <c r="M959" i="14"/>
  <c r="M560" i="14"/>
  <c r="M557" i="14" s="1"/>
  <c r="M945" i="10"/>
  <c r="M1202" i="10"/>
  <c r="M392" i="14"/>
  <c r="M465" i="14"/>
  <c r="M462" i="14" s="1"/>
  <c r="M670" i="14"/>
  <c r="M821" i="14"/>
  <c r="M818" i="14" s="1"/>
  <c r="M737" i="14"/>
  <c r="M550" i="14"/>
  <c r="M547" i="14" s="1"/>
  <c r="M475" i="14"/>
  <c r="M577" i="15"/>
  <c r="M755" i="15"/>
  <c r="M823" i="14"/>
  <c r="M820" i="14" s="1"/>
  <c r="M608" i="15"/>
  <c r="M601" i="14"/>
  <c r="M598" i="14" s="1"/>
  <c r="M1188" i="14"/>
  <c r="M1185" i="14" s="1"/>
  <c r="M905" i="14"/>
  <c r="M822" i="14"/>
  <c r="M819" i="14" s="1"/>
  <c r="M612" i="14"/>
  <c r="M609" i="14" s="1"/>
  <c r="M819" i="15"/>
  <c r="M831" i="14"/>
  <c r="M562" i="14"/>
  <c r="M559" i="14" s="1"/>
  <c r="M1033" i="15"/>
  <c r="M965" i="15"/>
  <c r="M802" i="15"/>
  <c r="M849" i="14"/>
  <c r="M1032" i="15"/>
  <c r="M706" i="14"/>
  <c r="M703" i="14" s="1"/>
  <c r="M611" i="14"/>
  <c r="M608" i="14" s="1"/>
  <c r="M850" i="14"/>
  <c r="M939" i="14"/>
  <c r="M936" i="14" s="1"/>
  <c r="M873" i="15"/>
  <c r="N748" i="15"/>
  <c r="M801" i="15"/>
  <c r="M361" i="14"/>
  <c r="M358" i="14" s="1"/>
  <c r="M966" i="15"/>
  <c r="M434" i="10"/>
  <c r="M570" i="14"/>
  <c r="M487" i="14"/>
  <c r="M1187" i="14"/>
  <c r="M1184" i="14" s="1"/>
  <c r="M929" i="14"/>
  <c r="M926" i="14" s="1"/>
  <c r="M405" i="10"/>
  <c r="M393" i="10"/>
  <c r="M392" i="10" s="1"/>
  <c r="M368" i="15" s="1"/>
  <c r="M827" i="15"/>
  <c r="M435" i="10"/>
  <c r="M779" i="15"/>
  <c r="M778" i="15"/>
  <c r="M756" i="15"/>
  <c r="M749" i="15"/>
  <c r="M872" i="15"/>
  <c r="M585" i="15"/>
  <c r="M372" i="14"/>
  <c r="M369" i="14" s="1"/>
  <c r="M811" i="14"/>
  <c r="M808" i="14" s="1"/>
  <c r="M928" i="14"/>
  <c r="M925" i="14" s="1"/>
  <c r="M812" i="14"/>
  <c r="M809" i="14" s="1"/>
  <c r="M974" i="15"/>
  <c r="M748" i="15"/>
  <c r="M607" i="15"/>
  <c r="M806" i="15"/>
  <c r="M850" i="15"/>
  <c r="M391" i="14"/>
  <c r="N779" i="15"/>
  <c r="M879" i="10"/>
  <c r="M878" i="10" s="1"/>
  <c r="M970" i="15" s="1"/>
  <c r="M727" i="10"/>
  <c r="M826" i="15"/>
  <c r="M351" i="10"/>
  <c r="M22" i="14"/>
  <c r="M19" i="14" s="1"/>
  <c r="M130" i="14" s="1"/>
  <c r="M666" i="10"/>
  <c r="M665" i="10" s="1"/>
  <c r="M631" i="15"/>
  <c r="M630" i="15"/>
  <c r="M490" i="10"/>
  <c r="M317" i="10"/>
  <c r="M316" i="10" s="1"/>
  <c r="M355" i="10"/>
  <c r="M354" i="10" s="1"/>
  <c r="M678" i="10"/>
  <c r="M810" i="14"/>
  <c r="M807" i="14" s="1"/>
  <c r="M506" i="15"/>
  <c r="M560" i="15"/>
  <c r="M536" i="15"/>
  <c r="M715" i="14"/>
  <c r="M712" i="14" s="1"/>
  <c r="M877" i="15"/>
  <c r="M820" i="15"/>
  <c r="M102" i="10"/>
  <c r="M379" i="10"/>
  <c r="M613" i="10"/>
  <c r="M329" i="10"/>
  <c r="M690" i="10"/>
  <c r="M578" i="15"/>
  <c r="M849" i="15"/>
  <c r="M418" i="15"/>
  <c r="M602" i="10"/>
  <c r="M960" i="10"/>
  <c r="M561" i="10"/>
  <c r="M560" i="10" s="1"/>
  <c r="M581" i="15" s="1"/>
  <c r="M711" i="10"/>
  <c r="M1028" i="10"/>
  <c r="M547" i="10"/>
  <c r="N418" i="15"/>
  <c r="M771" i="10"/>
  <c r="M770" i="10" s="1"/>
  <c r="M395" i="15"/>
  <c r="M641" i="10"/>
  <c r="M324" i="14"/>
  <c r="M321" i="14" s="1"/>
  <c r="M795" i="10"/>
  <c r="M473" i="10"/>
  <c r="M557" i="10"/>
  <c r="M465" i="15"/>
  <c r="M449" i="10"/>
  <c r="M448" i="10" s="1"/>
  <c r="M439" i="15" s="1"/>
  <c r="M417" i="10"/>
  <c r="M546" i="10"/>
  <c r="M934" i="10"/>
  <c r="M990" i="10"/>
  <c r="M422" i="15"/>
  <c r="M435" i="15"/>
  <c r="M813" i="10"/>
  <c r="M812" i="10"/>
  <c r="M517" i="10"/>
  <c r="M931" i="10"/>
  <c r="M739" i="10"/>
  <c r="M767" i="10"/>
  <c r="M367" i="10"/>
  <c r="M662" i="10"/>
  <c r="M417" i="15"/>
  <c r="M446" i="10"/>
  <c r="M584" i="15"/>
  <c r="M273" i="10"/>
  <c r="M1004" i="10"/>
  <c r="M1003" i="10" s="1"/>
  <c r="M491" i="10"/>
  <c r="M505" i="10"/>
  <c r="M504" i="10" s="1"/>
  <c r="M510" i="15" s="1"/>
  <c r="M975" i="15"/>
  <c r="M390" i="10"/>
  <c r="M445" i="10"/>
  <c r="M502" i="10"/>
  <c r="N364" i="15"/>
  <c r="M365" i="15"/>
  <c r="M250" i="15"/>
  <c r="M24" i="14"/>
  <c r="M21" i="14" s="1"/>
  <c r="M132" i="14" s="1"/>
  <c r="M261" i="10"/>
  <c r="M260" i="10" s="1"/>
  <c r="M223" i="15" s="1"/>
  <c r="M352" i="10"/>
  <c r="M364" i="15"/>
  <c r="M313" i="10"/>
  <c r="M285" i="10"/>
  <c r="M501" i="10"/>
  <c r="M558" i="10"/>
  <c r="M529" i="10"/>
  <c r="M972" i="10"/>
  <c r="M227" i="15"/>
  <c r="M715" i="10"/>
  <c r="M714" i="10" s="1"/>
  <c r="M663" i="10"/>
  <c r="M756" i="10"/>
  <c r="M372" i="15"/>
  <c r="M394" i="15"/>
  <c r="N395" i="15"/>
  <c r="M236" i="10"/>
  <c r="M930" i="10"/>
  <c r="M371" i="15"/>
  <c r="M585" i="10"/>
  <c r="M573" i="10"/>
  <c r="M109" i="10"/>
  <c r="M456" i="10"/>
  <c r="M25" i="10"/>
  <c r="M1223" i="10"/>
  <c r="M67" i="10"/>
  <c r="H246" i="15"/>
  <c r="H990" i="15"/>
  <c r="H1169" i="10"/>
  <c r="H917" i="10" s="1"/>
  <c r="G158" i="10"/>
  <c r="H434" i="15"/>
  <c r="J114" i="15"/>
  <c r="J109" i="15" s="1"/>
  <c r="L1078" i="10"/>
  <c r="L1179" i="15" s="1"/>
  <c r="L1174" i="15" s="1"/>
  <c r="H919" i="15"/>
  <c r="G1257" i="15"/>
  <c r="G1252" i="15" s="1"/>
  <c r="G989" i="15"/>
  <c r="G880" i="15"/>
  <c r="H188" i="10"/>
  <c r="H173" i="10" s="1"/>
  <c r="K919" i="15"/>
  <c r="H76" i="15"/>
  <c r="H71" i="15" s="1"/>
  <c r="I1034" i="15"/>
  <c r="H415" i="15"/>
  <c r="G797" i="15"/>
  <c r="H1167" i="10"/>
  <c r="H915" i="10" s="1"/>
  <c r="G181" i="10"/>
  <c r="L1139" i="10"/>
  <c r="L1224" i="15" s="1"/>
  <c r="L1219" i="15" s="1"/>
  <c r="L1140" i="10"/>
  <c r="I920" i="15"/>
  <c r="K867" i="15"/>
  <c r="I976" i="15"/>
  <c r="G555" i="15"/>
  <c r="H557" i="15"/>
  <c r="I967" i="15"/>
  <c r="I1005" i="15"/>
  <c r="K483" i="15"/>
  <c r="G76" i="15"/>
  <c r="G71" i="15" s="1"/>
  <c r="K627" i="15"/>
  <c r="H796" i="15"/>
  <c r="H1246" i="10"/>
  <c r="H1319" i="15" s="1"/>
  <c r="H1314" i="15" s="1"/>
  <c r="H1244" i="10"/>
  <c r="H1317" i="15" s="1"/>
  <c r="H1312" i="15" s="1"/>
  <c r="H1245" i="10"/>
  <c r="H1318" i="15" s="1"/>
  <c r="H1313" i="15" s="1"/>
  <c r="H412" i="15"/>
  <c r="J951" i="14"/>
  <c r="J932" i="14" s="1"/>
  <c r="J921" i="14" s="1"/>
  <c r="H1243" i="10"/>
  <c r="H1316" i="15" s="1"/>
  <c r="H1311" i="15" s="1"/>
  <c r="L1137" i="10"/>
  <c r="L1222" i="15" s="1"/>
  <c r="L1217" i="15" s="1"/>
  <c r="L1136" i="10"/>
  <c r="L1221" i="15" s="1"/>
  <c r="L1216" i="15" s="1"/>
  <c r="J882" i="15"/>
  <c r="K967" i="15"/>
  <c r="K52" i="15"/>
  <c r="K51" i="15" s="1"/>
  <c r="I131" i="15"/>
  <c r="I130" i="15" s="1"/>
  <c r="G919" i="15"/>
  <c r="K976" i="15"/>
  <c r="G991" i="15"/>
  <c r="K73" i="15"/>
  <c r="K68" i="15" s="1"/>
  <c r="G65" i="15"/>
  <c r="G60" i="15" s="1"/>
  <c r="G1259" i="15"/>
  <c r="G1254" i="15" s="1"/>
  <c r="K90" i="15"/>
  <c r="K89" i="15" s="1"/>
  <c r="G297" i="15"/>
  <c r="G292" i="15" s="1"/>
  <c r="G389" i="15"/>
  <c r="G531" i="15"/>
  <c r="I1126" i="10"/>
  <c r="I1212" i="15" s="1"/>
  <c r="I1207" i="15" s="1"/>
  <c r="G1269" i="15"/>
  <c r="G1264" i="15" s="1"/>
  <c r="H523" i="14"/>
  <c r="H443" i="14"/>
  <c r="H154" i="14"/>
  <c r="H882" i="15"/>
  <c r="H27" i="15"/>
  <c r="H22" i="15" s="1"/>
  <c r="J978" i="10"/>
  <c r="J1098" i="15" s="1"/>
  <c r="J1093" i="15" s="1"/>
  <c r="K1034" i="10"/>
  <c r="K1144" i="15" s="1"/>
  <c r="K1139" i="15" s="1"/>
  <c r="I114" i="15"/>
  <c r="I109" i="15" s="1"/>
  <c r="H1033" i="10"/>
  <c r="H1143" i="15" s="1"/>
  <c r="H1138" i="15" s="1"/>
  <c r="I919" i="15"/>
  <c r="I921" i="15"/>
  <c r="K114" i="15"/>
  <c r="K109" i="15" s="1"/>
  <c r="G1278" i="10"/>
  <c r="G1256" i="10" s="1"/>
  <c r="G1323" i="15" s="1"/>
  <c r="I74" i="15"/>
  <c r="I69" i="15" s="1"/>
  <c r="G142" i="14"/>
  <c r="K1078" i="10"/>
  <c r="K1179" i="15" s="1"/>
  <c r="K1174" i="15" s="1"/>
  <c r="I881" i="15"/>
  <c r="K1076" i="10"/>
  <c r="K1177" i="15" s="1"/>
  <c r="K1172" i="15" s="1"/>
  <c r="H1279" i="10"/>
  <c r="H1257" i="10" s="1"/>
  <c r="H1324" i="15" s="1"/>
  <c r="I155" i="10"/>
  <c r="I882" i="15"/>
  <c r="K1268" i="15"/>
  <c r="K1263" i="15" s="1"/>
  <c r="H555" i="15"/>
  <c r="H1277" i="10"/>
  <c r="K917" i="15"/>
  <c r="G1231" i="10"/>
  <c r="G1305" i="15" s="1"/>
  <c r="G1300" i="15" s="1"/>
  <c r="J1234" i="10"/>
  <c r="J1308" i="15" s="1"/>
  <c r="J1303" i="15" s="1"/>
  <c r="K268" i="15"/>
  <c r="H554" i="15"/>
  <c r="K76" i="15"/>
  <c r="K71" i="15" s="1"/>
  <c r="G1020" i="15"/>
  <c r="G270" i="15"/>
  <c r="K625" i="15"/>
  <c r="I50" i="10"/>
  <c r="I46" i="15" s="1"/>
  <c r="J1232" i="10"/>
  <c r="J1306" i="15" s="1"/>
  <c r="J1301" i="15" s="1"/>
  <c r="H171" i="15"/>
  <c r="J1055" i="10"/>
  <c r="J1154" i="15" s="1"/>
  <c r="J1153" i="15" s="1"/>
  <c r="G1137" i="10"/>
  <c r="G1222" i="15" s="1"/>
  <c r="G1217" i="15" s="1"/>
  <c r="H1052" i="15"/>
  <c r="H967" i="15"/>
  <c r="G988" i="15"/>
  <c r="K869" i="15"/>
  <c r="I8" i="10"/>
  <c r="I8" i="15" s="1"/>
  <c r="G1138" i="10"/>
  <c r="G1223" i="15" s="1"/>
  <c r="G1218" i="15" s="1"/>
  <c r="J919" i="15"/>
  <c r="K316" i="14"/>
  <c r="K443" i="14" s="1"/>
  <c r="I36" i="15"/>
  <c r="I31" i="15" s="1"/>
  <c r="G1140" i="10"/>
  <c r="G1225" i="15" s="1"/>
  <c r="G1220" i="15" s="1"/>
  <c r="J1021" i="15"/>
  <c r="K1119" i="14"/>
  <c r="G152" i="10"/>
  <c r="G141" i="15" s="1"/>
  <c r="G136" i="15" s="1"/>
  <c r="G1169" i="10"/>
  <c r="G917" i="10" s="1"/>
  <c r="G1170" i="10"/>
  <c r="G918" i="10" s="1"/>
  <c r="G962" i="15"/>
  <c r="G798" i="15"/>
  <c r="G1246" i="15"/>
  <c r="G1245" i="15" s="1"/>
  <c r="H1034" i="15"/>
  <c r="I1119" i="14"/>
  <c r="K1281" i="10"/>
  <c r="K1259" i="10" s="1"/>
  <c r="K1326" i="15" s="1"/>
  <c r="I680" i="14"/>
  <c r="I818" i="15"/>
  <c r="I434" i="15"/>
  <c r="H1017" i="15"/>
  <c r="I324" i="15"/>
  <c r="I323" i="15" s="1"/>
  <c r="I390" i="14"/>
  <c r="I1064" i="10"/>
  <c r="I1166" i="15" s="1"/>
  <c r="I1161" i="15" s="1"/>
  <c r="H1280" i="10"/>
  <c r="H1258" i="10" s="1"/>
  <c r="I16" i="14"/>
  <c r="G160" i="10"/>
  <c r="G63" i="15"/>
  <c r="G58" i="15" s="1"/>
  <c r="G161" i="10"/>
  <c r="G64" i="15"/>
  <c r="G59" i="15" s="1"/>
  <c r="G1141" i="14"/>
  <c r="I52" i="15"/>
  <c r="I51" i="15" s="1"/>
  <c r="H309" i="15"/>
  <c r="H304" i="15" s="1"/>
  <c r="H175" i="10"/>
  <c r="H7" i="10"/>
  <c r="H7" i="15" s="1"/>
  <c r="G17" i="14"/>
  <c r="H307" i="10"/>
  <c r="H430" i="10" s="1"/>
  <c r="K998" i="14"/>
  <c r="G1260" i="15"/>
  <c r="G1255" i="15" s="1"/>
  <c r="I183" i="10"/>
  <c r="I173" i="10" s="1"/>
  <c r="I883" i="15"/>
  <c r="G534" i="15"/>
  <c r="J36" i="15"/>
  <c r="J31" i="15" s="1"/>
  <c r="I952" i="14"/>
  <c r="I933" i="14" s="1"/>
  <c r="I922" i="14" s="1"/>
  <c r="G154" i="14"/>
  <c r="H896" i="14"/>
  <c r="H87" i="14"/>
  <c r="I7" i="10"/>
  <c r="I7" i="15" s="1"/>
  <c r="G310" i="15"/>
  <c r="G305" i="15" s="1"/>
  <c r="G349" i="15"/>
  <c r="G344" i="15" s="1"/>
  <c r="G871" i="15"/>
  <c r="I35" i="15"/>
  <c r="I30" i="15" s="1"/>
  <c r="J153" i="14"/>
  <c r="G414" i="15"/>
  <c r="H8" i="10"/>
  <c r="H8" i="15" s="1"/>
  <c r="J271" i="15"/>
  <c r="G140" i="14"/>
  <c r="H176" i="10"/>
  <c r="G1171" i="10"/>
  <c r="G301" i="10" s="1"/>
  <c r="I1211" i="10"/>
  <c r="I1283" i="15" s="1"/>
  <c r="I1282" i="15" s="1"/>
  <c r="I1220" i="10"/>
  <c r="I1295" i="15" s="1"/>
  <c r="I1290" i="15" s="1"/>
  <c r="G1120" i="14"/>
  <c r="I974" i="10"/>
  <c r="K1020" i="15"/>
  <c r="G1232" i="10"/>
  <c r="G1306" i="15" s="1"/>
  <c r="G1301" i="15" s="1"/>
  <c r="H1078" i="10"/>
  <c r="H1179" i="15" s="1"/>
  <c r="H1174" i="15" s="1"/>
  <c r="K1234" i="10"/>
  <c r="K1308" i="15" s="1"/>
  <c r="K1303" i="15" s="1"/>
  <c r="K1278" i="10"/>
  <c r="K1256" i="10" s="1"/>
  <c r="K1323" i="15" s="1"/>
  <c r="H1211" i="10"/>
  <c r="H1283" i="15" s="1"/>
  <c r="H1282" i="15" s="1"/>
  <c r="I678" i="14"/>
  <c r="I388" i="14"/>
  <c r="J1056" i="14"/>
  <c r="K1270" i="15"/>
  <c r="K1265" i="15" s="1"/>
  <c r="J53" i="14"/>
  <c r="K734" i="14"/>
  <c r="G1031" i="10"/>
  <c r="G1141" i="15" s="1"/>
  <c r="G1136" i="15" s="1"/>
  <c r="I868" i="15"/>
  <c r="G576" i="15"/>
  <c r="G1167" i="10"/>
  <c r="G915" i="10" s="1"/>
  <c r="K870" i="15"/>
  <c r="K628" i="15"/>
  <c r="G244" i="15"/>
  <c r="I505" i="15"/>
  <c r="I287" i="15"/>
  <c r="I286" i="15" s="1"/>
  <c r="I626" i="15"/>
  <c r="K976" i="10"/>
  <c r="K1096" i="15" s="1"/>
  <c r="K1091" i="15" s="1"/>
  <c r="G16" i="14"/>
  <c r="I89" i="14"/>
  <c r="J1020" i="15"/>
  <c r="J1270" i="15"/>
  <c r="J1265" i="15" s="1"/>
  <c r="K16" i="14"/>
  <c r="J1140" i="10"/>
  <c r="J1225" i="15" s="1"/>
  <c r="J1220" i="15" s="1"/>
  <c r="J1138" i="10"/>
  <c r="J1223" i="15" s="1"/>
  <c r="J1218" i="15" s="1"/>
  <c r="H816" i="14"/>
  <c r="H805" i="14" s="1"/>
  <c r="H10" i="10"/>
  <c r="H10" i="15" s="1"/>
  <c r="K735" i="14"/>
  <c r="I523" i="14"/>
  <c r="I443" i="14"/>
  <c r="J1137" i="10"/>
  <c r="J1222" i="15" s="1"/>
  <c r="J1217" i="15" s="1"/>
  <c r="J1139" i="10"/>
  <c r="J1224" i="15" s="1"/>
  <c r="J1219" i="15" s="1"/>
  <c r="G1056" i="14"/>
  <c r="I814" i="14"/>
  <c r="I803" i="14" s="1"/>
  <c r="K951" i="14"/>
  <c r="K932" i="14" s="1"/>
  <c r="K921" i="14" s="1"/>
  <c r="K950" i="14"/>
  <c r="K931" i="14" s="1"/>
  <c r="K920" i="14" s="1"/>
  <c r="I897" i="14"/>
  <c r="I878" i="14" s="1"/>
  <c r="I867" i="14" s="1"/>
  <c r="G91" i="10"/>
  <c r="G83" i="15" s="1"/>
  <c r="L1234" i="10"/>
  <c r="L1308" i="15" s="1"/>
  <c r="L1303" i="15" s="1"/>
  <c r="K17" i="14"/>
  <c r="L1231" i="10"/>
  <c r="L1305" i="15" s="1"/>
  <c r="L1300" i="15" s="1"/>
  <c r="L1230" i="10"/>
  <c r="K525" i="14"/>
  <c r="L1233" i="10"/>
  <c r="L1307" i="15" s="1"/>
  <c r="L1302" i="15" s="1"/>
  <c r="H38" i="15"/>
  <c r="H33" i="15" s="1"/>
  <c r="H921" i="15"/>
  <c r="G298" i="15"/>
  <c r="G293" i="15" s="1"/>
  <c r="H39" i="15"/>
  <c r="H34" i="15" s="1"/>
  <c r="H287" i="15"/>
  <c r="H286" i="15" s="1"/>
  <c r="J796" i="15"/>
  <c r="J308" i="15"/>
  <c r="J303" i="15" s="1"/>
  <c r="H747" i="15"/>
  <c r="G532" i="15"/>
  <c r="H363" i="15"/>
  <c r="H309" i="10"/>
  <c r="H754" i="10" s="1"/>
  <c r="J974" i="10"/>
  <c r="J1094" i="15" s="1"/>
  <c r="J1089" i="15" s="1"/>
  <c r="J977" i="10"/>
  <c r="J1097" i="15" s="1"/>
  <c r="J1092" i="15" s="1"/>
  <c r="G774" i="15"/>
  <c r="K271" i="15"/>
  <c r="I348" i="15"/>
  <c r="I343" i="15" s="1"/>
  <c r="I15" i="14"/>
  <c r="G267" i="15"/>
  <c r="J16" i="14"/>
  <c r="G51" i="14"/>
  <c r="G799" i="15"/>
  <c r="G388" i="14"/>
  <c r="I870" i="15"/>
  <c r="G1018" i="15"/>
  <c r="G557" i="15"/>
  <c r="G483" i="14"/>
  <c r="G1168" i="10"/>
  <c r="G916" i="10" s="1"/>
  <c r="H17" i="14"/>
  <c r="G1268" i="15"/>
  <c r="G1263" i="15" s="1"/>
  <c r="G1267" i="15"/>
  <c r="G1262" i="15" s="1"/>
  <c r="I628" i="15"/>
  <c r="G1017" i="15"/>
  <c r="G415" i="15"/>
  <c r="H1232" i="10"/>
  <c r="H1306" i="15" s="1"/>
  <c r="H1301" i="15" s="1"/>
  <c r="H1234" i="10"/>
  <c r="H1308" i="15" s="1"/>
  <c r="H1303" i="15" s="1"/>
  <c r="G1142" i="14"/>
  <c r="J1034" i="10"/>
  <c r="J1144" i="15" s="1"/>
  <c r="J1139" i="15" s="1"/>
  <c r="G896" i="14"/>
  <c r="K1075" i="10"/>
  <c r="K1176" i="15" s="1"/>
  <c r="K1171" i="15" s="1"/>
  <c r="I975" i="10"/>
  <c r="L1074" i="10"/>
  <c r="L1175" i="15" s="1"/>
  <c r="L1170" i="15" s="1"/>
  <c r="L1077" i="10"/>
  <c r="L1178" i="15" s="1"/>
  <c r="L1173" i="15" s="1"/>
  <c r="L1075" i="10"/>
  <c r="L1176" i="15" s="1"/>
  <c r="L1171" i="15" s="1"/>
  <c r="I153" i="14"/>
  <c r="J1033" i="10"/>
  <c r="J1143" i="15" s="1"/>
  <c r="J1138" i="15" s="1"/>
  <c r="G141" i="14"/>
  <c r="G1030" i="10"/>
  <c r="H1030" i="10"/>
  <c r="H1140" i="15" s="1"/>
  <c r="H1135" i="15" s="1"/>
  <c r="I1076" i="10"/>
  <c r="I1177" i="15" s="1"/>
  <c r="I1172" i="15" s="1"/>
  <c r="I1077" i="10"/>
  <c r="I1178" i="15" s="1"/>
  <c r="I1173" i="15" s="1"/>
  <c r="H267" i="15"/>
  <c r="H444" i="14"/>
  <c r="H1267" i="15"/>
  <c r="H1262" i="15" s="1"/>
  <c r="I867" i="15"/>
  <c r="H524" i="14"/>
  <c r="I9" i="10"/>
  <c r="I9" i="15" s="1"/>
  <c r="J17" i="14"/>
  <c r="K1019" i="15"/>
  <c r="L1232" i="10"/>
  <c r="L1306" i="15" s="1"/>
  <c r="L1301" i="15" s="1"/>
  <c r="K1232" i="10"/>
  <c r="K1306" i="15" s="1"/>
  <c r="K1301" i="15" s="1"/>
  <c r="I344" i="10"/>
  <c r="I807" i="10" s="1"/>
  <c r="I895" i="14"/>
  <c r="H897" i="14"/>
  <c r="H878" i="14" s="1"/>
  <c r="H867" i="14" s="1"/>
  <c r="G777" i="15"/>
  <c r="G535" i="15"/>
  <c r="G393" i="15"/>
  <c r="G301" i="15"/>
  <c r="G296" i="15" s="1"/>
  <c r="I39" i="15"/>
  <c r="I34" i="15" s="1"/>
  <c r="J38" i="15"/>
  <c r="J33" i="15" s="1"/>
  <c r="H9" i="10"/>
  <c r="H9" i="15" s="1"/>
  <c r="I1267" i="15"/>
  <c r="I1262" i="15" s="1"/>
  <c r="L599" i="14"/>
  <c r="L596" i="14" s="1"/>
  <c r="H141" i="14"/>
  <c r="L549" i="14"/>
  <c r="L546" i="14" s="1"/>
  <c r="H887" i="14"/>
  <c r="I1140" i="10"/>
  <c r="I1225" i="15" s="1"/>
  <c r="I1220" i="15" s="1"/>
  <c r="J1231" i="10"/>
  <c r="J1305" i="15" s="1"/>
  <c r="J1300" i="15" s="1"/>
  <c r="H1018" i="15"/>
  <c r="K629" i="15"/>
  <c r="I1136" i="10"/>
  <c r="I1221" i="15" s="1"/>
  <c r="I1216" i="15" s="1"/>
  <c r="I1138" i="10"/>
  <c r="I1223" i="15" s="1"/>
  <c r="I1218" i="15" s="1"/>
  <c r="H1231" i="10"/>
  <c r="H1305" i="15" s="1"/>
  <c r="H1300" i="15" s="1"/>
  <c r="G976" i="10"/>
  <c r="G1096" i="15" s="1"/>
  <c r="G1091" i="15" s="1"/>
  <c r="L1142" i="14"/>
  <c r="G950" i="14"/>
  <c r="G931" i="14" s="1"/>
  <c r="G920" i="14" s="1"/>
  <c r="H798" i="15"/>
  <c r="H997" i="14"/>
  <c r="H140" i="14"/>
  <c r="J155" i="14"/>
  <c r="H556" i="15"/>
  <c r="H998" i="14"/>
  <c r="G951" i="14"/>
  <c r="K1269" i="15"/>
  <c r="K1264" i="15" s="1"/>
  <c r="H308" i="10"/>
  <c r="H543" i="10" s="1"/>
  <c r="I1078" i="10"/>
  <c r="I1179" i="15" s="1"/>
  <c r="I1174" i="15" s="1"/>
  <c r="K1030" i="10"/>
  <c r="I978" i="10"/>
  <c r="I1098" i="15" s="1"/>
  <c r="I1093" i="15" s="1"/>
  <c r="H414" i="15"/>
  <c r="I37" i="15"/>
  <c r="I32" i="15" s="1"/>
  <c r="I1243" i="10"/>
  <c r="I1316" i="15" s="1"/>
  <c r="I1311" i="15" s="1"/>
  <c r="G1242" i="10"/>
  <c r="G1315" i="15" s="1"/>
  <c r="G1310" i="15" s="1"/>
  <c r="J15" i="14"/>
  <c r="I1074" i="10"/>
  <c r="I1175" i="15" s="1"/>
  <c r="I1170" i="15" s="1"/>
  <c r="G1246" i="10"/>
  <c r="G1319" i="15" s="1"/>
  <c r="G1314" i="15" s="1"/>
  <c r="I977" i="10"/>
  <c r="I1097" i="15" s="1"/>
  <c r="I1092" i="15" s="1"/>
  <c r="G348" i="10"/>
  <c r="G811" i="10" s="1"/>
  <c r="J816" i="14"/>
  <c r="J805" i="14" s="1"/>
  <c r="L1211" i="10"/>
  <c r="L1283" i="15" s="1"/>
  <c r="L1282" i="15" s="1"/>
  <c r="J1032" i="10"/>
  <c r="J1142" i="15" s="1"/>
  <c r="J1137" i="15" s="1"/>
  <c r="I888" i="14"/>
  <c r="K896" i="14"/>
  <c r="G103" i="15"/>
  <c r="G98" i="15" s="1"/>
  <c r="I1033" i="10"/>
  <c r="I1143" i="15" s="1"/>
  <c r="I1138" i="15" s="1"/>
  <c r="H1117" i="10"/>
  <c r="H1200" i="15" s="1"/>
  <c r="H1199" i="15" s="1"/>
  <c r="K1033" i="10"/>
  <c r="K1143" i="15" s="1"/>
  <c r="K1138" i="15" s="1"/>
  <c r="I154" i="14"/>
  <c r="I38" i="15"/>
  <c r="I33" i="15" s="1"/>
  <c r="L1138" i="10"/>
  <c r="L1223" i="15" s="1"/>
  <c r="L1218" i="15" s="1"/>
  <c r="K1055" i="10"/>
  <c r="K1154" i="15" s="1"/>
  <c r="K1153" i="15" s="1"/>
  <c r="K1242" i="10"/>
  <c r="K1315" i="15" s="1"/>
  <c r="K1310" i="15" s="1"/>
  <c r="I1232" i="10"/>
  <c r="I1306" i="15" s="1"/>
  <c r="I1301" i="15" s="1"/>
  <c r="G888" i="14"/>
  <c r="L1113" i="14"/>
  <c r="G887" i="14"/>
  <c r="I1230" i="10"/>
  <c r="I1304" i="15" s="1"/>
  <c r="I1299" i="15" s="1"/>
  <c r="K1120" i="14"/>
  <c r="K999" i="14"/>
  <c r="I1234" i="10"/>
  <c r="I1308" i="15" s="1"/>
  <c r="I1303" i="15" s="1"/>
  <c r="H977" i="10"/>
  <c r="H1097" i="15" s="1"/>
  <c r="H1092" i="15" s="1"/>
  <c r="G1057" i="14"/>
  <c r="H1281" i="10"/>
  <c r="H1242" i="10"/>
  <c r="H1315" i="15" s="1"/>
  <c r="H1310" i="15" s="1"/>
  <c r="K1117" i="10"/>
  <c r="K1200" i="15" s="1"/>
  <c r="K1199" i="15" s="1"/>
  <c r="K1279" i="10"/>
  <c r="H37" i="15"/>
  <c r="H32" i="15" s="1"/>
  <c r="L1117" i="10"/>
  <c r="L1200" i="15" s="1"/>
  <c r="L1199" i="15" s="1"/>
  <c r="K1231" i="10"/>
  <c r="K1305" i="15" s="1"/>
  <c r="K1300" i="15" s="1"/>
  <c r="I1034" i="10"/>
  <c r="I1144" i="15" s="1"/>
  <c r="I1139" i="15" s="1"/>
  <c r="G1230" i="10"/>
  <c r="G1304" i="15" s="1"/>
  <c r="G1299" i="15" s="1"/>
  <c r="G1234" i="10"/>
  <c r="G1308" i="15" s="1"/>
  <c r="G1303" i="15" s="1"/>
  <c r="H1074" i="10"/>
  <c r="H1175" i="15" s="1"/>
  <c r="H1170" i="15" s="1"/>
  <c r="K1280" i="10"/>
  <c r="J1058" i="14"/>
  <c r="G1211" i="10"/>
  <c r="G1283" i="15" s="1"/>
  <c r="G1282" i="15" s="1"/>
  <c r="H1077" i="10"/>
  <c r="H1178" i="15" s="1"/>
  <c r="H1173" i="15" s="1"/>
  <c r="I267" i="15"/>
  <c r="G1119" i="14"/>
  <c r="I1113" i="14"/>
  <c r="L1277" i="10"/>
  <c r="L1255" i="10" s="1"/>
  <c r="L1322" i="15" s="1"/>
  <c r="J998" i="14"/>
  <c r="K1246" i="10"/>
  <c r="K1319" i="15" s="1"/>
  <c r="K1314" i="15" s="1"/>
  <c r="K1244" i="10"/>
  <c r="K1317" i="15" s="1"/>
  <c r="K1312" i="15" s="1"/>
  <c r="K871" i="15"/>
  <c r="J747" i="15"/>
  <c r="H268" i="15"/>
  <c r="H1136" i="10"/>
  <c r="H1221" i="15" s="1"/>
  <c r="H1216" i="15" s="1"/>
  <c r="G1121" i="14"/>
  <c r="G1058" i="14"/>
  <c r="J1233" i="10"/>
  <c r="J1307" i="15" s="1"/>
  <c r="J1302" i="15" s="1"/>
  <c r="I245" i="15"/>
  <c r="H416" i="15"/>
  <c r="J88" i="14"/>
  <c r="J1057" i="14"/>
  <c r="K1230" i="10"/>
  <c r="K1304" i="15" s="1"/>
  <c r="K1299" i="15" s="1"/>
  <c r="K1277" i="10"/>
  <c r="K349" i="15"/>
  <c r="K344" i="15" s="1"/>
  <c r="H52" i="14"/>
  <c r="H1137" i="10"/>
  <c r="H1222" i="15" s="1"/>
  <c r="H1217" i="15" s="1"/>
  <c r="J887" i="14"/>
  <c r="H558" i="15"/>
  <c r="K921" i="15"/>
  <c r="J287" i="15"/>
  <c r="J286" i="15" s="1"/>
  <c r="J555" i="15"/>
  <c r="J306" i="10"/>
  <c r="J751" i="10" s="1"/>
  <c r="K1245" i="10"/>
  <c r="K1318" i="15" s="1"/>
  <c r="K1313" i="15" s="1"/>
  <c r="H1140" i="10"/>
  <c r="H1225" i="15" s="1"/>
  <c r="H1220" i="15" s="1"/>
  <c r="G1085" i="15"/>
  <c r="G1080" i="15" s="1"/>
  <c r="I1257" i="15"/>
  <c r="I1252" i="15" s="1"/>
  <c r="J37" i="15"/>
  <c r="J32" i="15" s="1"/>
  <c r="H88" i="14"/>
  <c r="K1243" i="10"/>
  <c r="K1316" i="15" s="1"/>
  <c r="K1311" i="15" s="1"/>
  <c r="G1078" i="10"/>
  <c r="G1179" i="15" s="1"/>
  <c r="G1174" i="15" s="1"/>
  <c r="H486" i="15"/>
  <c r="J363" i="15"/>
  <c r="H16" i="14"/>
  <c r="H103" i="15"/>
  <c r="H98" i="15" s="1"/>
  <c r="H312" i="15"/>
  <c r="H307" i="15" s="1"/>
  <c r="G88" i="14"/>
  <c r="H1138" i="10"/>
  <c r="H1223" i="15" s="1"/>
  <c r="H1218" i="15" s="1"/>
  <c r="K155" i="14"/>
  <c r="J39" i="15"/>
  <c r="J34" i="15" s="1"/>
  <c r="G1074" i="10"/>
  <c r="G1175" i="15" s="1"/>
  <c r="G1170" i="15" s="1"/>
  <c r="H975" i="10"/>
  <c r="J556" i="15"/>
  <c r="J1141" i="14"/>
  <c r="K1056" i="14"/>
  <c r="H950" i="14"/>
  <c r="J870" i="15"/>
  <c r="J486" i="15"/>
  <c r="H1019" i="15"/>
  <c r="H1269" i="15"/>
  <c r="H1264" i="15" s="1"/>
  <c r="H269" i="15"/>
  <c r="K1077" i="10"/>
  <c r="K1178" i="15" s="1"/>
  <c r="K1173" i="15" s="1"/>
  <c r="H952" i="14"/>
  <c r="J348" i="15"/>
  <c r="J343" i="15" s="1"/>
  <c r="I887" i="14"/>
  <c r="J26" i="10"/>
  <c r="J21" i="10" s="1"/>
  <c r="J723" i="10"/>
  <c r="J718" i="10" s="1"/>
  <c r="J764" i="15" s="1"/>
  <c r="J625" i="10"/>
  <c r="J620" i="10" s="1"/>
  <c r="J658" i="15" s="1"/>
  <c r="J68" i="10"/>
  <c r="J63" i="10" s="1"/>
  <c r="J1012" i="10"/>
  <c r="J1007" i="10" s="1"/>
  <c r="J1119" i="15" s="1"/>
  <c r="J1114" i="15" s="1"/>
  <c r="J110" i="10"/>
  <c r="J105" i="10" s="1"/>
  <c r="J1186" i="10"/>
  <c r="J1181" i="10" s="1"/>
  <c r="J1224" i="10"/>
  <c r="J1219" i="10" s="1"/>
  <c r="J1294" i="15" s="1"/>
  <c r="J1289" i="15" s="1"/>
  <c r="J674" i="10"/>
  <c r="J669" i="10" s="1"/>
  <c r="J708" i="15" s="1"/>
  <c r="J401" i="10"/>
  <c r="J396" i="10" s="1"/>
  <c r="J380" i="15" s="1"/>
  <c r="J363" i="10"/>
  <c r="J358" i="10" s="1"/>
  <c r="J1130" i="10"/>
  <c r="J1125" i="10" s="1"/>
  <c r="J1211" i="15" s="1"/>
  <c r="J1206" i="15" s="1"/>
  <c r="J325" i="10"/>
  <c r="J320" i="10" s="1"/>
  <c r="J220" i="10"/>
  <c r="J215" i="10" s="1"/>
  <c r="J179" i="15" s="1"/>
  <c r="J569" i="10"/>
  <c r="J564" i="10" s="1"/>
  <c r="J593" i="15" s="1"/>
  <c r="J457" i="10"/>
  <c r="J452" i="10" s="1"/>
  <c r="J451" i="15" s="1"/>
  <c r="K9" i="4"/>
  <c r="J513" i="10"/>
  <c r="J508" i="10" s="1"/>
  <c r="J522" i="15" s="1"/>
  <c r="J779" i="10"/>
  <c r="J774" i="10" s="1"/>
  <c r="J835" i="15" s="1"/>
  <c r="J1068" i="10"/>
  <c r="J1063" i="10" s="1"/>
  <c r="J1165" i="15" s="1"/>
  <c r="J1160" i="15" s="1"/>
  <c r="J269" i="10"/>
  <c r="J264" i="10" s="1"/>
  <c r="J235" i="15" s="1"/>
  <c r="J956" i="10"/>
  <c r="J951" i="10" s="1"/>
  <c r="J1073" i="15" s="1"/>
  <c r="J1068" i="15" s="1"/>
  <c r="J887" i="10"/>
  <c r="J882" i="10" s="1"/>
  <c r="J984" i="15" s="1"/>
  <c r="I160" i="10"/>
  <c r="I63" i="15"/>
  <c r="I58" i="15" s="1"/>
  <c r="H29" i="10"/>
  <c r="H24" i="10" s="1"/>
  <c r="H404" i="10"/>
  <c r="H399" i="10" s="1"/>
  <c r="H383" i="15" s="1"/>
  <c r="H1227" i="10"/>
  <c r="H1222" i="10" s="1"/>
  <c r="H1297" i="15" s="1"/>
  <c r="H1292" i="15" s="1"/>
  <c r="H628" i="10"/>
  <c r="H623" i="10" s="1"/>
  <c r="H661" i="15" s="1"/>
  <c r="H516" i="10"/>
  <c r="H511" i="10" s="1"/>
  <c r="H525" i="15" s="1"/>
  <c r="H1189" i="10"/>
  <c r="H1184" i="10" s="1"/>
  <c r="H272" i="10"/>
  <c r="H267" i="10" s="1"/>
  <c r="H238" i="15" s="1"/>
  <c r="H890" i="10"/>
  <c r="H885" i="10" s="1"/>
  <c r="H987" i="15" s="1"/>
  <c r="H113" i="10"/>
  <c r="H108" i="10" s="1"/>
  <c r="H95" i="10" s="1"/>
  <c r="H87" i="15" s="1"/>
  <c r="H1133" i="10"/>
  <c r="H1128" i="10" s="1"/>
  <c r="H1214" i="15" s="1"/>
  <c r="H1209" i="15" s="1"/>
  <c r="H71" i="10"/>
  <c r="H66" i="10" s="1"/>
  <c r="H726" i="10"/>
  <c r="H721" i="10" s="1"/>
  <c r="H767" i="15" s="1"/>
  <c r="H782" i="10"/>
  <c r="H777" i="10" s="1"/>
  <c r="H838" i="15" s="1"/>
  <c r="H572" i="10"/>
  <c r="H567" i="10" s="1"/>
  <c r="H596" i="15" s="1"/>
  <c r="H1071" i="10"/>
  <c r="H1066" i="10" s="1"/>
  <c r="H1168" i="15" s="1"/>
  <c r="H1163" i="15" s="1"/>
  <c r="H223" i="10"/>
  <c r="H218" i="10" s="1"/>
  <c r="H182" i="15" s="1"/>
  <c r="I12" i="4"/>
  <c r="H677" i="10"/>
  <c r="H672" i="10" s="1"/>
  <c r="H711" i="15" s="1"/>
  <c r="H366" i="10"/>
  <c r="H361" i="10" s="1"/>
  <c r="H348" i="10" s="1"/>
  <c r="H489" i="10" s="1"/>
  <c r="H1015" i="10"/>
  <c r="H1010" i="10" s="1"/>
  <c r="H1122" i="15" s="1"/>
  <c r="H1117" i="15" s="1"/>
  <c r="H460" i="10"/>
  <c r="H455" i="10" s="1"/>
  <c r="H454" i="15" s="1"/>
  <c r="H959" i="10"/>
  <c r="H954" i="10" s="1"/>
  <c r="H1076" i="15" s="1"/>
  <c r="H1071" i="15" s="1"/>
  <c r="H328" i="10"/>
  <c r="H323" i="10" s="1"/>
  <c r="H393" i="15" s="1"/>
  <c r="G66" i="15"/>
  <c r="G61" i="15" s="1"/>
  <c r="G163" i="10"/>
  <c r="I459" i="10"/>
  <c r="I454" i="10" s="1"/>
  <c r="I453" i="15" s="1"/>
  <c r="I403" i="10"/>
  <c r="I398" i="10" s="1"/>
  <c r="I382" i="15" s="1"/>
  <c r="I1188" i="10"/>
  <c r="I1183" i="10" s="1"/>
  <c r="I958" i="10"/>
  <c r="I953" i="10" s="1"/>
  <c r="I627" i="10"/>
  <c r="I622" i="10" s="1"/>
  <c r="I660" i="15" s="1"/>
  <c r="I365" i="10"/>
  <c r="I360" i="10" s="1"/>
  <c r="I347" i="10" s="1"/>
  <c r="I810" i="10" s="1"/>
  <c r="I112" i="10"/>
  <c r="I107" i="10" s="1"/>
  <c r="I781" i="10"/>
  <c r="I776" i="10" s="1"/>
  <c r="I837" i="15" s="1"/>
  <c r="I70" i="10"/>
  <c r="I65" i="10" s="1"/>
  <c r="I725" i="10"/>
  <c r="I720" i="10" s="1"/>
  <c r="I766" i="15" s="1"/>
  <c r="I571" i="10"/>
  <c r="I566" i="10" s="1"/>
  <c r="I595" i="15" s="1"/>
  <c r="I1226" i="10"/>
  <c r="I1221" i="10" s="1"/>
  <c r="I1296" i="15" s="1"/>
  <c r="I1291" i="15" s="1"/>
  <c r="I1014" i="10"/>
  <c r="I1009" i="10" s="1"/>
  <c r="I271" i="10"/>
  <c r="I266" i="10" s="1"/>
  <c r="I237" i="15" s="1"/>
  <c r="I1132" i="10"/>
  <c r="I1127" i="10" s="1"/>
  <c r="I1213" i="15" s="1"/>
  <c r="I1208" i="15" s="1"/>
  <c r="I889" i="10"/>
  <c r="I884" i="10" s="1"/>
  <c r="I986" i="15" s="1"/>
  <c r="I515" i="10"/>
  <c r="I510" i="10" s="1"/>
  <c r="I524" i="15" s="1"/>
  <c r="I676" i="10"/>
  <c r="I671" i="10" s="1"/>
  <c r="I710" i="15" s="1"/>
  <c r="I222" i="10"/>
  <c r="I217" i="10" s="1"/>
  <c r="I181" i="15" s="1"/>
  <c r="J11" i="4"/>
  <c r="I1070" i="10"/>
  <c r="I1065" i="10" s="1"/>
  <c r="I1167" i="15" s="1"/>
  <c r="I1162" i="15" s="1"/>
  <c r="I327" i="10"/>
  <c r="I322" i="10" s="1"/>
  <c r="I28" i="10"/>
  <c r="I23" i="10" s="1"/>
  <c r="I100" i="15"/>
  <c r="I95" i="15" s="1"/>
  <c r="I164" i="10"/>
  <c r="I149" i="10" s="1"/>
  <c r="I138" i="15" s="1"/>
  <c r="I133" i="15" s="1"/>
  <c r="I165" i="10"/>
  <c r="I101" i="15"/>
  <c r="I96" i="15" s="1"/>
  <c r="K159" i="10"/>
  <c r="K62" i="15"/>
  <c r="K57" i="15" s="1"/>
  <c r="V29" i="4"/>
  <c r="G800" i="15"/>
  <c r="G1136" i="10"/>
  <c r="G1221" i="15" s="1"/>
  <c r="G1216" i="15" s="1"/>
  <c r="H978" i="10"/>
  <c r="K267" i="15"/>
  <c r="I1277" i="10"/>
  <c r="L1058" i="14"/>
  <c r="I1278" i="10"/>
  <c r="G53" i="14"/>
  <c r="G312" i="15"/>
  <c r="G307" i="15" s="1"/>
  <c r="I17" i="14"/>
  <c r="K88" i="14"/>
  <c r="I155" i="14"/>
  <c r="J1281" i="10"/>
  <c r="J1259" i="10" s="1"/>
  <c r="J1326" i="15" s="1"/>
  <c r="H349" i="15"/>
  <c r="H344" i="15" s="1"/>
  <c r="K1017" i="15"/>
  <c r="I1058" i="14"/>
  <c r="G416" i="15"/>
  <c r="I88" i="14"/>
  <c r="I1280" i="10"/>
  <c r="H487" i="15"/>
  <c r="K1267" i="15"/>
  <c r="K1262" i="15" s="1"/>
  <c r="K53" i="14"/>
  <c r="H629" i="15"/>
  <c r="K1211" i="10"/>
  <c r="K1283" i="15" s="1"/>
  <c r="K1282" i="15" s="1"/>
  <c r="G15" i="14"/>
  <c r="K974" i="10"/>
  <c r="I51" i="14"/>
  <c r="G52" i="14"/>
  <c r="I1279" i="10"/>
  <c r="J1278" i="10"/>
  <c r="I1142" i="14"/>
  <c r="L1141" i="14"/>
  <c r="I1056" i="14"/>
  <c r="J1280" i="10"/>
  <c r="G1032" i="10"/>
  <c r="H1111" i="14"/>
  <c r="L1281" i="10"/>
  <c r="J1277" i="10"/>
  <c r="H1112" i="14"/>
  <c r="J1279" i="10"/>
  <c r="H1113" i="14"/>
  <c r="G1112" i="14"/>
  <c r="I1112" i="14"/>
  <c r="I1120" i="14"/>
  <c r="K1058" i="14"/>
  <c r="K897" i="14"/>
  <c r="K878" i="14" s="1"/>
  <c r="K867" i="14" s="1"/>
  <c r="L999" i="14"/>
  <c r="H1233" i="10"/>
  <c r="H1307" i="15" s="1"/>
  <c r="H1302" i="15" s="1"/>
  <c r="J1136" i="10"/>
  <c r="J1221" i="15" s="1"/>
  <c r="J1216" i="15" s="1"/>
  <c r="G1034" i="10"/>
  <c r="J975" i="10"/>
  <c r="J1095" i="15" s="1"/>
  <c r="J1090" i="15" s="1"/>
  <c r="G997" i="14"/>
  <c r="J952" i="14"/>
  <c r="J933" i="14" s="1"/>
  <c r="J922" i="14" s="1"/>
  <c r="J1246" i="10"/>
  <c r="J1319" i="15" s="1"/>
  <c r="J1314" i="15" s="1"/>
  <c r="L1055" i="10"/>
  <c r="L1154" i="15" s="1"/>
  <c r="L1153" i="15" s="1"/>
  <c r="K1031" i="10"/>
  <c r="K1141" i="15" s="1"/>
  <c r="K1136" i="15" s="1"/>
  <c r="K975" i="10"/>
  <c r="K1095" i="15" s="1"/>
  <c r="K1090" i="15" s="1"/>
  <c r="K1142" i="14"/>
  <c r="K1121" i="14"/>
  <c r="I1075" i="10"/>
  <c r="I1176" i="15" s="1"/>
  <c r="I1171" i="15" s="1"/>
  <c r="G1077" i="10"/>
  <c r="G1178" i="15" s="1"/>
  <c r="G1173" i="15" s="1"/>
  <c r="J997" i="14"/>
  <c r="G999" i="14"/>
  <c r="H1121" i="14"/>
  <c r="J1243" i="10"/>
  <c r="J1316" i="15" s="1"/>
  <c r="J1311" i="15" s="1"/>
  <c r="H1031" i="10"/>
  <c r="H1141" i="15" s="1"/>
  <c r="H1136" i="15" s="1"/>
  <c r="J1031" i="10"/>
  <c r="J1141" i="15" s="1"/>
  <c r="J1136" i="15" s="1"/>
  <c r="H1142" i="14"/>
  <c r="L997" i="14"/>
  <c r="H888" i="14"/>
  <c r="G1245" i="10"/>
  <c r="G1318" i="15" s="1"/>
  <c r="G1313" i="15" s="1"/>
  <c r="H999" i="14"/>
  <c r="G998" i="14"/>
  <c r="G1244" i="10"/>
  <c r="G1317" i="15" s="1"/>
  <c r="G1312" i="15" s="1"/>
  <c r="I1281" i="10"/>
  <c r="J999" i="14"/>
  <c r="I1057" i="14"/>
  <c r="L998" i="14"/>
  <c r="G1075" i="10"/>
  <c r="G1176" i="15" s="1"/>
  <c r="G1171" i="15" s="1"/>
  <c r="G977" i="10"/>
  <c r="K187" i="10"/>
  <c r="K113" i="15"/>
  <c r="K108" i="15" s="1"/>
  <c r="H483" i="14"/>
  <c r="G10" i="10"/>
  <c r="G10" i="15" s="1"/>
  <c r="G178" i="10"/>
  <c r="G1021" i="15"/>
  <c r="K484" i="15"/>
  <c r="K868" i="15"/>
  <c r="K626" i="15"/>
  <c r="I412" i="15"/>
  <c r="H15" i="14"/>
  <c r="I308" i="15"/>
  <c r="I303" i="15" s="1"/>
  <c r="I306" i="10"/>
  <c r="I751" i="10" s="1"/>
  <c r="H388" i="14"/>
  <c r="K414" i="15"/>
  <c r="J187" i="10"/>
  <c r="J113" i="15"/>
  <c r="J108" i="15" s="1"/>
  <c r="H189" i="10"/>
  <c r="H115" i="15"/>
  <c r="H110" i="15" s="1"/>
  <c r="H1140" i="14"/>
  <c r="H1131" i="14"/>
  <c r="H1132" i="14"/>
  <c r="I1131" i="14"/>
  <c r="I1132" i="14"/>
  <c r="I1140" i="14"/>
  <c r="G271" i="15"/>
  <c r="I967" i="14"/>
  <c r="I966" i="14"/>
  <c r="I998" i="14"/>
  <c r="G164" i="14"/>
  <c r="G155" i="14" s="1"/>
  <c r="G89" i="14"/>
  <c r="H161" i="14"/>
  <c r="H155" i="14" s="1"/>
  <c r="H53" i="14"/>
  <c r="H151" i="14"/>
  <c r="H142" i="14" s="1"/>
  <c r="H89" i="14"/>
  <c r="H1062" i="10"/>
  <c r="H1164" i="15" s="1"/>
  <c r="H1159" i="15" s="1"/>
  <c r="H1065" i="10"/>
  <c r="H1167" i="15" s="1"/>
  <c r="H1162" i="15" s="1"/>
  <c r="H1063" i="10"/>
  <c r="H1165" i="15" s="1"/>
  <c r="H1160" i="15" s="1"/>
  <c r="H1064" i="10"/>
  <c r="H1166" i="15" s="1"/>
  <c r="H1161" i="15" s="1"/>
  <c r="L1242" i="10"/>
  <c r="L1315" i="15" s="1"/>
  <c r="L1310" i="15" s="1"/>
  <c r="H1130" i="15"/>
  <c r="H1125" i="15" s="1"/>
  <c r="G1124" i="10"/>
  <c r="G1210" i="15" s="1"/>
  <c r="G1205" i="15" s="1"/>
  <c r="G1128" i="10"/>
  <c r="G1214" i="15" s="1"/>
  <c r="G1209" i="15" s="1"/>
  <c r="G1125" i="10"/>
  <c r="G1211" i="15" s="1"/>
  <c r="G1206" i="15" s="1"/>
  <c r="G1127" i="10"/>
  <c r="G1213" i="15" s="1"/>
  <c r="G1208" i="15" s="1"/>
  <c r="G1126" i="10"/>
  <c r="G1212" i="15" s="1"/>
  <c r="G1207" i="15" s="1"/>
  <c r="I1125" i="10"/>
  <c r="I1211" i="15" s="1"/>
  <c r="I1206" i="15" s="1"/>
  <c r="I1124" i="10"/>
  <c r="I1210" i="15" s="1"/>
  <c r="I1205" i="15" s="1"/>
  <c r="I1025" i="14"/>
  <c r="I1026" i="14"/>
  <c r="G1025" i="14"/>
  <c r="G1026" i="14"/>
  <c r="J735" i="14"/>
  <c r="J445" i="14"/>
  <c r="H159" i="14"/>
  <c r="H153" i="14" s="1"/>
  <c r="H51" i="14"/>
  <c r="J734" i="14"/>
  <c r="J444" i="14"/>
  <c r="J524" i="14"/>
  <c r="G1271" i="15"/>
  <c r="G1266" i="15" s="1"/>
  <c r="I113" i="15"/>
  <c r="I108" i="15" s="1"/>
  <c r="I187" i="10"/>
  <c r="I554" i="15"/>
  <c r="K1140" i="10"/>
  <c r="K1225" i="15" s="1"/>
  <c r="K1220" i="15" s="1"/>
  <c r="K1137" i="10"/>
  <c r="K1222" i="15" s="1"/>
  <c r="K1217" i="15" s="1"/>
  <c r="K182" i="10"/>
  <c r="K75" i="15"/>
  <c r="K70" i="15" s="1"/>
  <c r="G73" i="15"/>
  <c r="G68" i="15" s="1"/>
  <c r="G180" i="10"/>
  <c r="J1121" i="14"/>
  <c r="H185" i="10"/>
  <c r="H111" i="15"/>
  <c r="H106" i="15" s="1"/>
  <c r="J1026" i="14"/>
  <c r="J1025" i="14"/>
  <c r="J1218" i="10"/>
  <c r="J1293" i="15" s="1"/>
  <c r="J1288" i="15" s="1"/>
  <c r="G1279" i="10"/>
  <c r="L1246" i="10"/>
  <c r="L1319" i="15" s="1"/>
  <c r="L1314" i="15" s="1"/>
  <c r="J1074" i="10"/>
  <c r="J1175" i="15" s="1"/>
  <c r="J1170" i="15" s="1"/>
  <c r="H187" i="10"/>
  <c r="H113" i="15"/>
  <c r="H108" i="15" s="1"/>
  <c r="I185" i="10"/>
  <c r="I111" i="15"/>
  <c r="I106" i="15" s="1"/>
  <c r="K184" i="10"/>
  <c r="K77" i="15"/>
  <c r="K72" i="15" s="1"/>
  <c r="J1134" i="14"/>
  <c r="J1133" i="14"/>
  <c r="G111" i="15"/>
  <c r="G106" i="15" s="1"/>
  <c r="G185" i="10"/>
  <c r="L1121" i="14"/>
  <c r="K1113" i="14"/>
  <c r="L1245" i="10"/>
  <c r="L1318" i="15" s="1"/>
  <c r="L1313" i="15" s="1"/>
  <c r="H1124" i="10"/>
  <c r="H1210" i="15" s="1"/>
  <c r="H1205" i="15" s="1"/>
  <c r="H1125" i="10"/>
  <c r="H1211" i="15" s="1"/>
  <c r="H1206" i="15" s="1"/>
  <c r="H1127" i="10"/>
  <c r="H1213" i="15" s="1"/>
  <c r="H1208" i="15" s="1"/>
  <c r="L1218" i="10"/>
  <c r="J1117" i="10"/>
  <c r="J1200" i="15" s="1"/>
  <c r="J1199" i="15" s="1"/>
  <c r="G1281" i="10"/>
  <c r="J1245" i="10"/>
  <c r="J1318" i="15" s="1"/>
  <c r="J1313" i="15" s="1"/>
  <c r="I1055" i="10"/>
  <c r="I1154" i="15" s="1"/>
  <c r="I1153" i="15" s="1"/>
  <c r="L1244" i="10"/>
  <c r="L1317" i="15" s="1"/>
  <c r="L1312" i="15" s="1"/>
  <c r="L1062" i="10"/>
  <c r="L1164" i="15" s="1"/>
  <c r="L1159" i="15" s="1"/>
  <c r="I1117" i="10"/>
  <c r="I1200" i="15" s="1"/>
  <c r="I1199" i="15" s="1"/>
  <c r="J1120" i="14"/>
  <c r="K186" i="10"/>
  <c r="K112" i="15"/>
  <c r="K107" i="15" s="1"/>
  <c r="I115" i="15"/>
  <c r="I110" i="15" s="1"/>
  <c r="I189" i="10"/>
  <c r="K181" i="10"/>
  <c r="K74" i="15"/>
  <c r="K69" i="15" s="1"/>
  <c r="H184" i="10"/>
  <c r="H77" i="15"/>
  <c r="H72" i="15" s="1"/>
  <c r="L1112" i="14"/>
  <c r="L1111" i="14"/>
  <c r="G1113" i="14"/>
  <c r="L1133" i="14"/>
  <c r="L1134" i="14"/>
  <c r="L888" i="14"/>
  <c r="L1243" i="10"/>
  <c r="L1316" i="15" s="1"/>
  <c r="L1311" i="15" s="1"/>
  <c r="I1233" i="10"/>
  <c r="I1307" i="15" s="1"/>
  <c r="I1302" i="15" s="1"/>
  <c r="L1278" i="10"/>
  <c r="H1055" i="10"/>
  <c r="H1154" i="15" s="1"/>
  <c r="H1153" i="15" s="1"/>
  <c r="J1244" i="10"/>
  <c r="J1317" i="15" s="1"/>
  <c r="J1312" i="15" s="1"/>
  <c r="J1062" i="10"/>
  <c r="J1164" i="15" s="1"/>
  <c r="J1159" i="15" s="1"/>
  <c r="G1063" i="10"/>
  <c r="G1165" i="15" s="1"/>
  <c r="G1160" i="15" s="1"/>
  <c r="G1064" i="10"/>
  <c r="G1166" i="15" s="1"/>
  <c r="G1161" i="15" s="1"/>
  <c r="G1066" i="10"/>
  <c r="G1168" i="15" s="1"/>
  <c r="G1163" i="15" s="1"/>
  <c r="G1062" i="10"/>
  <c r="G1164" i="15" s="1"/>
  <c r="G1159" i="15" s="1"/>
  <c r="G1065" i="10"/>
  <c r="G1167" i="15" s="1"/>
  <c r="G1162" i="15" s="1"/>
  <c r="H1126" i="10"/>
  <c r="H1212" i="15" s="1"/>
  <c r="H1207" i="15" s="1"/>
  <c r="J1075" i="10"/>
  <c r="J1176" i="15" s="1"/>
  <c r="J1171" i="15" s="1"/>
  <c r="K1112" i="14"/>
  <c r="G1111" i="14"/>
  <c r="K1026" i="14"/>
  <c r="K1025" i="14"/>
  <c r="K966" i="14"/>
  <c r="K967" i="14"/>
  <c r="K952" i="14"/>
  <c r="K933" i="14" s="1"/>
  <c r="K922" i="14" s="1"/>
  <c r="I951" i="14"/>
  <c r="I932" i="14" s="1"/>
  <c r="I921" i="14" s="1"/>
  <c r="G1117" i="10"/>
  <c r="G1200" i="15" s="1"/>
  <c r="G1199" i="15" s="1"/>
  <c r="I1031" i="10"/>
  <c r="H976" i="10"/>
  <c r="I997" i="14"/>
  <c r="H1057" i="14"/>
  <c r="I896" i="14"/>
  <c r="I1246" i="10"/>
  <c r="I1319" i="15" s="1"/>
  <c r="I1314" i="15" s="1"/>
  <c r="G1280" i="10"/>
  <c r="I1137" i="10"/>
  <c r="I1222" i="15" s="1"/>
  <c r="I1217" i="15" s="1"/>
  <c r="K1233" i="10"/>
  <c r="K1307" i="15" s="1"/>
  <c r="K1302" i="15" s="1"/>
  <c r="I976" i="10"/>
  <c r="I1096" i="15" s="1"/>
  <c r="I1091" i="15" s="1"/>
  <c r="I1242" i="10"/>
  <c r="I1315" i="15" s="1"/>
  <c r="I1310" i="15" s="1"/>
  <c r="J1119" i="14"/>
  <c r="K1131" i="14"/>
  <c r="K1140" i="14"/>
  <c r="K1132" i="14"/>
  <c r="J967" i="14"/>
  <c r="J966" i="14"/>
  <c r="L1057" i="14"/>
  <c r="G182" i="10"/>
  <c r="G75" i="15"/>
  <c r="G70" i="15" s="1"/>
  <c r="G952" i="14"/>
  <c r="G897" i="14"/>
  <c r="G878" i="14" s="1"/>
  <c r="G867" i="14" s="1"/>
  <c r="I950" i="14"/>
  <c r="I931" i="14" s="1"/>
  <c r="I920" i="14" s="1"/>
  <c r="G1277" i="10"/>
  <c r="L1280" i="10"/>
  <c r="G1220" i="10"/>
  <c r="G1222" i="10"/>
  <c r="G1221" i="10"/>
  <c r="G1219" i="10"/>
  <c r="G1218" i="10"/>
  <c r="J1211" i="10"/>
  <c r="H1032" i="10"/>
  <c r="K1136" i="10"/>
  <c r="K1221" i="15" s="1"/>
  <c r="K1216" i="15" s="1"/>
  <c r="K977" i="10"/>
  <c r="I186" i="10"/>
  <c r="I171" i="10" s="1"/>
  <c r="I200" i="15" s="1"/>
  <c r="I112" i="15"/>
  <c r="I107" i="15" s="1"/>
  <c r="K185" i="10"/>
  <c r="K111" i="15"/>
  <c r="K106" i="15" s="1"/>
  <c r="H186" i="10"/>
  <c r="H112" i="15"/>
  <c r="H107" i="15" s="1"/>
  <c r="I184" i="10"/>
  <c r="I77" i="15"/>
  <c r="I72" i="15" s="1"/>
  <c r="K189" i="10"/>
  <c r="K115" i="15"/>
  <c r="K110" i="15" s="1"/>
  <c r="G1133" i="14"/>
  <c r="G1134" i="14"/>
  <c r="I1080" i="14"/>
  <c r="I1081" i="14"/>
  <c r="L1081" i="14"/>
  <c r="L1080" i="14"/>
  <c r="L1120" i="14"/>
  <c r="J950" i="14"/>
  <c r="J931" i="14" s="1"/>
  <c r="J920" i="14" s="1"/>
  <c r="J897" i="14"/>
  <c r="J878" i="14" s="1"/>
  <c r="J867" i="14" s="1"/>
  <c r="J142" i="14"/>
  <c r="I1219" i="10"/>
  <c r="I1294" i="15" s="1"/>
  <c r="I1289" i="15" s="1"/>
  <c r="I1218" i="10"/>
  <c r="I1293" i="15" s="1"/>
  <c r="I1288" i="15" s="1"/>
  <c r="J1242" i="10"/>
  <c r="J1315" i="15" s="1"/>
  <c r="J1310" i="15" s="1"/>
  <c r="I1244" i="10"/>
  <c r="I1317" i="15" s="1"/>
  <c r="I1312" i="15" s="1"/>
  <c r="G978" i="10"/>
  <c r="H1075" i="10"/>
  <c r="H1176" i="15" s="1"/>
  <c r="H1171" i="15" s="1"/>
  <c r="H180" i="10"/>
  <c r="H73" i="15"/>
  <c r="H68" i="15" s="1"/>
  <c r="K1141" i="14"/>
  <c r="K1134" i="14"/>
  <c r="K1133" i="14"/>
  <c r="I1121" i="14"/>
  <c r="J1111" i="14"/>
  <c r="G967" i="14"/>
  <c r="G966" i="14"/>
  <c r="H1056" i="14"/>
  <c r="K895" i="14"/>
  <c r="K888" i="14"/>
  <c r="L1124" i="10"/>
  <c r="L1210" i="15" s="1"/>
  <c r="L1205" i="15" s="1"/>
  <c r="G1233" i="10"/>
  <c r="G1307" i="15" s="1"/>
  <c r="G1302" i="15" s="1"/>
  <c r="G1139" i="10"/>
  <c r="G1224" i="15" s="1"/>
  <c r="G1219" i="15" s="1"/>
  <c r="H1139" i="10"/>
  <c r="H1224" i="15" s="1"/>
  <c r="H1219" i="15" s="1"/>
  <c r="I1030" i="10"/>
  <c r="K1032" i="10"/>
  <c r="K1142" i="15" s="1"/>
  <c r="K1137" i="15" s="1"/>
  <c r="J189" i="10"/>
  <c r="J115" i="15"/>
  <c r="J110" i="15" s="1"/>
  <c r="K1138" i="10"/>
  <c r="K1223" i="15" s="1"/>
  <c r="K1218" i="15" s="1"/>
  <c r="I180" i="10"/>
  <c r="I73" i="15"/>
  <c r="I68" i="15" s="1"/>
  <c r="J1076" i="10"/>
  <c r="J1177" i="15" s="1"/>
  <c r="J1172" i="15" s="1"/>
  <c r="J112" i="15"/>
  <c r="J107" i="15" s="1"/>
  <c r="J186" i="10"/>
  <c r="H182" i="10"/>
  <c r="H75" i="15"/>
  <c r="H70" i="15" s="1"/>
  <c r="J1081" i="14"/>
  <c r="J1080" i="14"/>
  <c r="I1111" i="14"/>
  <c r="J1140" i="14"/>
  <c r="J1132" i="14"/>
  <c r="J1131" i="14"/>
  <c r="L1140" i="14"/>
  <c r="L1132" i="14"/>
  <c r="L1131" i="14"/>
  <c r="I1134" i="14"/>
  <c r="I1133" i="14"/>
  <c r="K1081" i="14"/>
  <c r="K1080" i="14"/>
  <c r="J1113" i="14"/>
  <c r="G895" i="14"/>
  <c r="H951" i="14"/>
  <c r="H1219" i="10"/>
  <c r="H1294" i="15" s="1"/>
  <c r="H1289" i="15" s="1"/>
  <c r="H1221" i="10"/>
  <c r="H1296" i="15" s="1"/>
  <c r="H1291" i="15" s="1"/>
  <c r="H1218" i="10"/>
  <c r="H1293" i="15" s="1"/>
  <c r="H1288" i="15" s="1"/>
  <c r="I1032" i="10"/>
  <c r="I1142" i="15" s="1"/>
  <c r="I1137" i="15" s="1"/>
  <c r="H1034" i="10"/>
  <c r="K1062" i="10"/>
  <c r="K1164" i="15" s="1"/>
  <c r="K1159" i="15" s="1"/>
  <c r="G1033" i="10"/>
  <c r="J1078" i="10"/>
  <c r="J1179" i="15" s="1"/>
  <c r="J1174" i="15" s="1"/>
  <c r="G184" i="10"/>
  <c r="G77" i="15"/>
  <c r="G72" i="15" s="1"/>
  <c r="G1140" i="14"/>
  <c r="G1131" i="14"/>
  <c r="G1132" i="14"/>
  <c r="J1112" i="14"/>
  <c r="I1141" i="14"/>
  <c r="H1119" i="14"/>
  <c r="J1142" i="14"/>
  <c r="G1080" i="14"/>
  <c r="G1081" i="14"/>
  <c r="I999" i="14"/>
  <c r="H966" i="14"/>
  <c r="H967" i="14"/>
  <c r="K1111" i="14"/>
  <c r="H1058" i="14"/>
  <c r="K887" i="14"/>
  <c r="H1026" i="14"/>
  <c r="H1025" i="14"/>
  <c r="K997" i="14"/>
  <c r="L887" i="14"/>
  <c r="K1218" i="10"/>
  <c r="K1293" i="15" s="1"/>
  <c r="K1288" i="15" s="1"/>
  <c r="G974" i="10"/>
  <c r="K1124" i="10"/>
  <c r="K1210" i="15" s="1"/>
  <c r="K1205" i="15" s="1"/>
  <c r="L1076" i="10"/>
  <c r="L1177" i="15" s="1"/>
  <c r="L1172" i="15" s="1"/>
  <c r="G975" i="10"/>
  <c r="H974" i="10"/>
  <c r="J976" i="10"/>
  <c r="J1096" i="15" s="1"/>
  <c r="J1091" i="15" s="1"/>
  <c r="H181" i="10"/>
  <c r="H74" i="15"/>
  <c r="H69" i="15" s="1"/>
  <c r="J1030" i="10"/>
  <c r="J1140" i="15" s="1"/>
  <c r="J1135" i="15" s="1"/>
  <c r="I1062" i="10"/>
  <c r="I1164" i="15" s="1"/>
  <c r="I1159" i="15" s="1"/>
  <c r="I1063" i="10"/>
  <c r="I1165" i="15" s="1"/>
  <c r="I1160" i="15" s="1"/>
  <c r="K1139" i="10"/>
  <c r="K1224" i="15" s="1"/>
  <c r="K1219" i="15" s="1"/>
  <c r="K978" i="10"/>
  <c r="K1098" i="15" s="1"/>
  <c r="K1093" i="15" s="1"/>
  <c r="I49" i="10"/>
  <c r="I45" i="15" s="1"/>
  <c r="I182" i="10"/>
  <c r="I75" i="15"/>
  <c r="I70" i="15" s="1"/>
  <c r="H1081" i="14"/>
  <c r="H1080" i="14"/>
  <c r="H1133" i="14"/>
  <c r="H1134" i="14"/>
  <c r="L1056" i="14"/>
  <c r="L967" i="14"/>
  <c r="L966" i="14"/>
  <c r="J888" i="14"/>
  <c r="H1120" i="14"/>
  <c r="J895" i="14"/>
  <c r="J896" i="14"/>
  <c r="K1057" i="14"/>
  <c r="L1026" i="14"/>
  <c r="L1025" i="14"/>
  <c r="I1245" i="10"/>
  <c r="I1318" i="15" s="1"/>
  <c r="I1313" i="15" s="1"/>
  <c r="J1230" i="10"/>
  <c r="J1304" i="15" s="1"/>
  <c r="J1299" i="15" s="1"/>
  <c r="G1055" i="10"/>
  <c r="G1154" i="15" s="1"/>
  <c r="G1153" i="15" s="1"/>
  <c r="L1279" i="10"/>
  <c r="J1124" i="10"/>
  <c r="J1210" i="15" s="1"/>
  <c r="J1205" i="15" s="1"/>
  <c r="G1243" i="10"/>
  <c r="G1316" i="15" s="1"/>
  <c r="G1311" i="15" s="1"/>
  <c r="K1074" i="10"/>
  <c r="K1175" i="15" s="1"/>
  <c r="K1170" i="15" s="1"/>
  <c r="I1139" i="10"/>
  <c r="I1224" i="15" s="1"/>
  <c r="I1219" i="15" s="1"/>
  <c r="I1231" i="10"/>
  <c r="I1305" i="15" s="1"/>
  <c r="I1300" i="15" s="1"/>
  <c r="J1129" i="15"/>
  <c r="J1124" i="15" s="1"/>
  <c r="G606" i="15"/>
  <c r="K911" i="14"/>
  <c r="K912" i="14"/>
  <c r="L203" i="4"/>
  <c r="L938" i="14" s="1"/>
  <c r="L935" i="14" s="1"/>
  <c r="M206" i="4"/>
  <c r="L927" i="14"/>
  <c r="L924" i="14" s="1"/>
  <c r="J856" i="14"/>
  <c r="J857" i="14"/>
  <c r="M192" i="4"/>
  <c r="L189" i="4"/>
  <c r="L883" i="14" s="1"/>
  <c r="L880" i="14" s="1"/>
  <c r="L872" i="14"/>
  <c r="L869" i="14" s="1"/>
  <c r="L193" i="4"/>
  <c r="K884" i="14"/>
  <c r="K881" i="14" s="1"/>
  <c r="K873" i="14"/>
  <c r="K870" i="14" s="1"/>
  <c r="K857" i="14" s="1"/>
  <c r="L885" i="14"/>
  <c r="L882" i="14" s="1"/>
  <c r="M194" i="4"/>
  <c r="L874" i="14"/>
  <c r="L871" i="14" s="1"/>
  <c r="K534" i="14"/>
  <c r="G287" i="15"/>
  <c r="G286" i="15" s="1"/>
  <c r="J869" i="15"/>
  <c r="J485" i="15"/>
  <c r="J1083" i="15"/>
  <c r="J1078" i="15" s="1"/>
  <c r="J871" i="15"/>
  <c r="J627" i="15"/>
  <c r="H461" i="15"/>
  <c r="H776" i="15"/>
  <c r="H775" i="15"/>
  <c r="G461" i="15"/>
  <c r="H335" i="15"/>
  <c r="H330" i="15" s="1"/>
  <c r="G335" i="15"/>
  <c r="G330" i="15" s="1"/>
  <c r="G845" i="15"/>
  <c r="G603" i="15"/>
  <c r="H603" i="15"/>
  <c r="H845" i="15"/>
  <c r="I532" i="15"/>
  <c r="H534" i="15"/>
  <c r="G747" i="15"/>
  <c r="I602" i="15"/>
  <c r="H604" i="15"/>
  <c r="H462" i="15"/>
  <c r="H846" i="15"/>
  <c r="H336" i="15"/>
  <c r="H331" i="15" s="1"/>
  <c r="I774" i="15"/>
  <c r="I298" i="15"/>
  <c r="I293" i="15" s="1"/>
  <c r="I390" i="15"/>
  <c r="G337" i="15"/>
  <c r="G332" i="15" s="1"/>
  <c r="H844" i="15"/>
  <c r="G462" i="15"/>
  <c r="K388" i="14"/>
  <c r="J487" i="15"/>
  <c r="J625" i="15"/>
  <c r="J483" i="15"/>
  <c r="H298" i="15"/>
  <c r="H293" i="15" s="1"/>
  <c r="J629" i="15"/>
  <c r="K678" i="14"/>
  <c r="J345" i="15"/>
  <c r="J340" i="15" s="1"/>
  <c r="G605" i="15"/>
  <c r="G463" i="15"/>
  <c r="J867" i="15"/>
  <c r="I531" i="15"/>
  <c r="G844" i="15"/>
  <c r="H334" i="15"/>
  <c r="H329" i="15" s="1"/>
  <c r="I335" i="15"/>
  <c r="I330" i="15" s="1"/>
  <c r="I191" i="10"/>
  <c r="I42" i="15" s="1"/>
  <c r="I41" i="15" s="1"/>
  <c r="I461" i="15"/>
  <c r="I773" i="15"/>
  <c r="H392" i="15"/>
  <c r="G505" i="15"/>
  <c r="J154" i="14"/>
  <c r="I845" i="15"/>
  <c r="H300" i="15"/>
  <c r="H295" i="15" s="1"/>
  <c r="I603" i="15"/>
  <c r="H602" i="15"/>
  <c r="H460" i="15"/>
  <c r="G334" i="15"/>
  <c r="G329" i="15" s="1"/>
  <c r="G338" i="15"/>
  <c r="G333" i="15" s="1"/>
  <c r="J346" i="15"/>
  <c r="J341" i="15" s="1"/>
  <c r="G848" i="15"/>
  <c r="H532" i="15"/>
  <c r="H774" i="15"/>
  <c r="I334" i="15"/>
  <c r="I329" i="15" s="1"/>
  <c r="I844" i="15"/>
  <c r="I389" i="15"/>
  <c r="I297" i="15"/>
  <c r="I292" i="15" s="1"/>
  <c r="G602" i="15"/>
  <c r="I246" i="15"/>
  <c r="G308" i="10"/>
  <c r="G310" i="10"/>
  <c r="G307" i="10"/>
  <c r="G309" i="10"/>
  <c r="G306" i="10"/>
  <c r="G847" i="15"/>
  <c r="J484" i="15"/>
  <c r="H297" i="15"/>
  <c r="H292" i="15" s="1"/>
  <c r="J626" i="15"/>
  <c r="G464" i="15"/>
  <c r="I460" i="15"/>
  <c r="G460" i="15"/>
  <c r="I990" i="15"/>
  <c r="I1258" i="15"/>
  <c r="I1253" i="15" s="1"/>
  <c r="H390" i="15"/>
  <c r="Q44" i="4"/>
  <c r="AH37" i="4"/>
  <c r="AH30" i="4"/>
  <c r="I1120" i="15"/>
  <c r="I1115" i="15" s="1"/>
  <c r="I846" i="15"/>
  <c r="P21" i="4"/>
  <c r="I462" i="15"/>
  <c r="S19" i="4"/>
  <c r="I336" i="15"/>
  <c r="I331" i="15" s="1"/>
  <c r="I604" i="15"/>
  <c r="Q20" i="4"/>
  <c r="I391" i="15"/>
  <c r="I775" i="15"/>
  <c r="I161" i="10"/>
  <c r="I64" i="15"/>
  <c r="I59" i="15" s="1"/>
  <c r="I51" i="10"/>
  <c r="I47" i="15" s="1"/>
  <c r="I166" i="10"/>
  <c r="I102" i="15"/>
  <c r="I97" i="15" s="1"/>
  <c r="S8" i="4"/>
  <c r="K10" i="4"/>
  <c r="J1131" i="10"/>
  <c r="J1126" i="10" s="1"/>
  <c r="J1212" i="15" s="1"/>
  <c r="J1207" i="15" s="1"/>
  <c r="J1013" i="10"/>
  <c r="J1008" i="10" s="1"/>
  <c r="J957" i="10"/>
  <c r="J952" i="10" s="1"/>
  <c r="J724" i="10"/>
  <c r="J719" i="10" s="1"/>
  <c r="J765" i="15" s="1"/>
  <c r="J675" i="10"/>
  <c r="J670" i="10" s="1"/>
  <c r="J709" i="15" s="1"/>
  <c r="J626" i="10"/>
  <c r="J621" i="10" s="1"/>
  <c r="J659" i="15" s="1"/>
  <c r="J270" i="10"/>
  <c r="J265" i="10" s="1"/>
  <c r="J236" i="15" s="1"/>
  <c r="J1225" i="10"/>
  <c r="J1220" i="10" s="1"/>
  <c r="J514" i="10"/>
  <c r="J509" i="10" s="1"/>
  <c r="J523" i="15" s="1"/>
  <c r="J458" i="10"/>
  <c r="J453" i="10" s="1"/>
  <c r="J452" i="15" s="1"/>
  <c r="J1069" i="10"/>
  <c r="J1064" i="10" s="1"/>
  <c r="J1166" i="15" s="1"/>
  <c r="J1161" i="15" s="1"/>
  <c r="J888" i="10"/>
  <c r="J883" i="10" s="1"/>
  <c r="J985" i="15" s="1"/>
  <c r="J364" i="10"/>
  <c r="J359" i="10" s="1"/>
  <c r="J326" i="10"/>
  <c r="J321" i="10" s="1"/>
  <c r="J1187" i="10"/>
  <c r="J1182" i="10" s="1"/>
  <c r="J69" i="10"/>
  <c r="J64" i="10" s="1"/>
  <c r="J221" i="10"/>
  <c r="J216" i="10" s="1"/>
  <c r="J180" i="15" s="1"/>
  <c r="J111" i="10"/>
  <c r="J106" i="10" s="1"/>
  <c r="J570" i="10"/>
  <c r="J565" i="10" s="1"/>
  <c r="J594" i="15" s="1"/>
  <c r="J780" i="10"/>
  <c r="J775" i="10" s="1"/>
  <c r="J836" i="15" s="1"/>
  <c r="J27" i="10"/>
  <c r="J22" i="10" s="1"/>
  <c r="J402" i="10"/>
  <c r="J397" i="10" s="1"/>
  <c r="J381" i="15" s="1"/>
  <c r="I156" i="10"/>
  <c r="I26" i="15"/>
  <c r="I21" i="15" s="1"/>
  <c r="U235" i="4"/>
  <c r="T232" i="4"/>
  <c r="T221" i="4"/>
  <c r="T218" i="4" s="1"/>
  <c r="N148" i="4"/>
  <c r="M704" i="14"/>
  <c r="M701" i="14" s="1"/>
  <c r="M649" i="14"/>
  <c r="M646" i="14" s="1"/>
  <c r="M599" i="14"/>
  <c r="M596" i="14" s="1"/>
  <c r="N134" i="4"/>
  <c r="M549" i="14"/>
  <c r="M546" i="14" s="1"/>
  <c r="K398" i="14"/>
  <c r="K399" i="14"/>
  <c r="K344" i="14"/>
  <c r="K343" i="14"/>
  <c r="M111" i="4"/>
  <c r="L359" i="14"/>
  <c r="L356" i="14" s="1"/>
  <c r="L414" i="14"/>
  <c r="L411" i="14" s="1"/>
  <c r="L323" i="14"/>
  <c r="L320" i="14" s="1"/>
  <c r="M97" i="4"/>
  <c r="N88" i="4"/>
  <c r="M291" i="14"/>
  <c r="M288" i="14" s="1"/>
  <c r="D36" i="16"/>
  <c r="B36" i="16"/>
  <c r="C36" i="16" s="1"/>
  <c r="P6" i="16"/>
  <c r="J138" i="15"/>
  <c r="J133" i="15" s="1"/>
  <c r="I141" i="14" l="1"/>
  <c r="I1167" i="10"/>
  <c r="I915" i="10" s="1"/>
  <c r="I905" i="10" s="1"/>
  <c r="I868" i="10" s="1"/>
  <c r="I954" i="15" s="1"/>
  <c r="J74" i="15"/>
  <c r="J69" i="15" s="1"/>
  <c r="G87" i="14"/>
  <c r="J344" i="10"/>
  <c r="J807" i="10" s="1"/>
  <c r="I1246" i="15"/>
  <c r="I1245" i="15" s="1"/>
  <c r="G918" i="15"/>
  <c r="G604" i="15"/>
  <c r="J434" i="15"/>
  <c r="J576" i="15"/>
  <c r="K444" i="14"/>
  <c r="G846" i="15"/>
  <c r="J883" i="15"/>
  <c r="H533" i="15"/>
  <c r="H299" i="15"/>
  <c r="H294" i="15" s="1"/>
  <c r="J345" i="10"/>
  <c r="J77" i="15"/>
  <c r="J72" i="15" s="1"/>
  <c r="J174" i="10"/>
  <c r="J153" i="15" s="1"/>
  <c r="J148" i="15" s="1"/>
  <c r="K173" i="10"/>
  <c r="K815" i="14"/>
  <c r="K804" i="14" s="1"/>
  <c r="H815" i="14"/>
  <c r="H804" i="14" s="1"/>
  <c r="J733" i="14"/>
  <c r="J310" i="14"/>
  <c r="J309" i="14"/>
  <c r="H150" i="10"/>
  <c r="H139" i="15" s="1"/>
  <c r="H134" i="15" s="1"/>
  <c r="K141" i="14"/>
  <c r="H92" i="10"/>
  <c r="H84" i="15" s="1"/>
  <c r="K154" i="14"/>
  <c r="J443" i="14"/>
  <c r="N277" i="15"/>
  <c r="G815" i="14"/>
  <c r="G804" i="14" s="1"/>
  <c r="J1246" i="15"/>
  <c r="J1245" i="15" s="1"/>
  <c r="K15" i="14"/>
  <c r="K9" i="14" s="1"/>
  <c r="N1049" i="15"/>
  <c r="J523" i="14"/>
  <c r="H102" i="15"/>
  <c r="H97" i="15" s="1"/>
  <c r="N489" i="15"/>
  <c r="G1119" i="15"/>
  <c r="G1114" i="15" s="1"/>
  <c r="K142" i="14"/>
  <c r="G434" i="15"/>
  <c r="K175" i="10"/>
  <c r="G344" i="10"/>
  <c r="G485" i="10" s="1"/>
  <c r="H773" i="15"/>
  <c r="I87" i="14"/>
  <c r="K962" i="15"/>
  <c r="K814" i="14"/>
  <c r="K803" i="14" s="1"/>
  <c r="G139" i="10"/>
  <c r="I299" i="15"/>
  <c r="I294" i="15" s="1"/>
  <c r="J35" i="15"/>
  <c r="J30" i="15" s="1"/>
  <c r="J1267" i="15"/>
  <c r="J1262" i="15" s="1"/>
  <c r="G53" i="10"/>
  <c r="G49" i="15" s="1"/>
  <c r="G49" i="10"/>
  <c r="G45" i="15" s="1"/>
  <c r="J175" i="10"/>
  <c r="J170" i="10" s="1"/>
  <c r="J149" i="15" s="1"/>
  <c r="J144" i="15" s="1"/>
  <c r="K818" i="15"/>
  <c r="G51" i="10"/>
  <c r="G47" i="15" s="1"/>
  <c r="L1030" i="10"/>
  <c r="G50" i="10"/>
  <c r="G46" i="15" s="1"/>
  <c r="L1031" i="10"/>
  <c r="L1141" i="15" s="1"/>
  <c r="L1136" i="15" s="1"/>
  <c r="L1033" i="10"/>
  <c r="L1143" i="15" s="1"/>
  <c r="L1138" i="15" s="1"/>
  <c r="J1167" i="10"/>
  <c r="J915" i="10" s="1"/>
  <c r="J905" i="10" s="1"/>
  <c r="J868" i="10" s="1"/>
  <c r="J954" i="15" s="1"/>
  <c r="I346" i="10"/>
  <c r="I809" i="10" s="1"/>
  <c r="I345" i="10"/>
  <c r="I598" i="10" s="1"/>
  <c r="K390" i="14"/>
  <c r="I485" i="15"/>
  <c r="H814" i="14"/>
  <c r="H803" i="14" s="1"/>
  <c r="I347" i="15"/>
  <c r="I342" i="15" s="1"/>
  <c r="G112" i="15"/>
  <c r="G107" i="15" s="1"/>
  <c r="K49" i="10"/>
  <c r="K45" i="15" s="1"/>
  <c r="K485" i="14"/>
  <c r="G52" i="10"/>
  <c r="G48" i="15" s="1"/>
  <c r="K434" i="15"/>
  <c r="K344" i="10"/>
  <c r="K807" i="10" s="1"/>
  <c r="J182" i="10"/>
  <c r="L1032" i="10"/>
  <c r="L1142" i="15" s="1"/>
  <c r="L1137" i="15" s="1"/>
  <c r="G52" i="15"/>
  <c r="G51" i="15" s="1"/>
  <c r="K89" i="14"/>
  <c r="G171" i="10"/>
  <c r="K140" i="14"/>
  <c r="K123" i="14" s="1"/>
  <c r="K153" i="14"/>
  <c r="G8" i="10"/>
  <c r="G8" i="15" s="1"/>
  <c r="K87" i="14"/>
  <c r="H867" i="15"/>
  <c r="G443" i="14"/>
  <c r="K149" i="10"/>
  <c r="H94" i="10"/>
  <c r="H86" i="15" s="1"/>
  <c r="J1019" i="15"/>
  <c r="H93" i="10"/>
  <c r="H85" i="15" s="1"/>
  <c r="G36" i="15"/>
  <c r="G31" i="15" s="1"/>
  <c r="H142" i="10"/>
  <c r="H139" i="10" s="1"/>
  <c r="H128" i="15" s="1"/>
  <c r="H127" i="15" s="1"/>
  <c r="H91" i="10"/>
  <c r="H83" i="15" s="1"/>
  <c r="G733" i="14"/>
  <c r="K884" i="15"/>
  <c r="I142" i="14"/>
  <c r="I125" i="14" s="1"/>
  <c r="H483" i="15"/>
  <c r="J183" i="10"/>
  <c r="J173" i="10" s="1"/>
  <c r="J152" i="15" s="1"/>
  <c r="J147" i="15" s="1"/>
  <c r="K191" i="10"/>
  <c r="K421" i="15" s="1"/>
  <c r="K420" i="15" s="1"/>
  <c r="J52" i="14"/>
  <c r="G881" i="15"/>
  <c r="H344" i="10"/>
  <c r="H485" i="10" s="1"/>
  <c r="G905" i="10"/>
  <c r="G868" i="10" s="1"/>
  <c r="G954" i="15" s="1"/>
  <c r="K882" i="15"/>
  <c r="K558" i="15"/>
  <c r="G39" i="15"/>
  <c r="G34" i="15" s="1"/>
  <c r="J310" i="15"/>
  <c r="J305" i="15" s="1"/>
  <c r="G171" i="15"/>
  <c r="G908" i="10"/>
  <c r="G871" i="10" s="1"/>
  <c r="G957" i="15" s="1"/>
  <c r="G444" i="14"/>
  <c r="G867" i="15"/>
  <c r="G906" i="10"/>
  <c r="G869" i="10" s="1"/>
  <c r="G955" i="15" s="1"/>
  <c r="G1052" i="15"/>
  <c r="I270" i="15"/>
  <c r="J799" i="15"/>
  <c r="G976" i="15"/>
  <c r="G483" i="15"/>
  <c r="G345" i="15"/>
  <c r="G340" i="15" s="1"/>
  <c r="H1021" i="15"/>
  <c r="J311" i="15"/>
  <c r="J306" i="15" s="1"/>
  <c r="K416" i="15"/>
  <c r="K412" i="15"/>
  <c r="J89" i="14"/>
  <c r="K308" i="15"/>
  <c r="K303" i="15" s="1"/>
  <c r="G933" i="14"/>
  <c r="G922" i="14" s="1"/>
  <c r="G11" i="10"/>
  <c r="G11" i="15" s="1"/>
  <c r="G734" i="14"/>
  <c r="G346" i="10"/>
  <c r="G599" i="10" s="1"/>
  <c r="H348" i="15"/>
  <c r="H343" i="15" s="1"/>
  <c r="G932" i="14"/>
  <c r="G921" i="14" s="1"/>
  <c r="H918" i="15"/>
  <c r="G7" i="10"/>
  <c r="G7" i="15" s="1"/>
  <c r="J268" i="15"/>
  <c r="I625" i="15"/>
  <c r="G310" i="14"/>
  <c r="K51" i="14"/>
  <c r="I309" i="10"/>
  <c r="I754" i="10" s="1"/>
  <c r="G445" i="14"/>
  <c r="G175" i="10"/>
  <c r="G170" i="10" s="1"/>
  <c r="K177" i="10"/>
  <c r="G309" i="14"/>
  <c r="G525" i="14"/>
  <c r="G100" i="15"/>
  <c r="G95" i="15" s="1"/>
  <c r="G869" i="15"/>
  <c r="G485" i="14"/>
  <c r="G347" i="15"/>
  <c r="G342" i="15" s="1"/>
  <c r="G390" i="14"/>
  <c r="I799" i="15"/>
  <c r="K484" i="14"/>
  <c r="K277" i="14"/>
  <c r="H347" i="10"/>
  <c r="H488" i="10" s="1"/>
  <c r="H161" i="10"/>
  <c r="H151" i="10" s="1"/>
  <c r="H185" i="15" s="1"/>
  <c r="H463" i="15"/>
  <c r="H605" i="15"/>
  <c r="G188" i="10"/>
  <c r="H847" i="15"/>
  <c r="K905" i="10"/>
  <c r="K868" i="10" s="1"/>
  <c r="K954" i="15" s="1"/>
  <c r="H306" i="10"/>
  <c r="H280" i="15" s="1"/>
  <c r="H52" i="15"/>
  <c r="H51" i="15" s="1"/>
  <c r="H989" i="15"/>
  <c r="J73" i="15"/>
  <c r="J68" i="15" s="1"/>
  <c r="J92" i="10"/>
  <c r="J84" i="15" s="1"/>
  <c r="H389" i="14"/>
  <c r="H679" i="14"/>
  <c r="J91" i="10"/>
  <c r="J83" i="15" s="1"/>
  <c r="J90" i="15"/>
  <c r="J89" i="15" s="1"/>
  <c r="H389" i="15"/>
  <c r="G389" i="14"/>
  <c r="I90" i="15"/>
  <c r="I89" i="15" s="1"/>
  <c r="H1239" i="15"/>
  <c r="K310" i="15"/>
  <c r="K305" i="15" s="1"/>
  <c r="K311" i="15"/>
  <c r="K306" i="15" s="1"/>
  <c r="H933" i="14"/>
  <c r="H922" i="14" s="1"/>
  <c r="J131" i="15"/>
  <c r="J130" i="15" s="1"/>
  <c r="G102" i="15"/>
  <c r="G97" i="15" s="1"/>
  <c r="K505" i="15"/>
  <c r="I558" i="15"/>
  <c r="K797" i="15"/>
  <c r="K363" i="15"/>
  <c r="H525" i="14"/>
  <c r="K306" i="10"/>
  <c r="K751" i="10" s="1"/>
  <c r="K415" i="15"/>
  <c r="I91" i="10"/>
  <c r="I83" i="15" s="1"/>
  <c r="K413" i="15"/>
  <c r="J49" i="10"/>
  <c r="J45" i="15" s="1"/>
  <c r="J87" i="14"/>
  <c r="I92" i="10"/>
  <c r="I84" i="15" s="1"/>
  <c r="I93" i="10"/>
  <c r="I85" i="15" s="1"/>
  <c r="H309" i="14"/>
  <c r="H310" i="14"/>
  <c r="H445" i="14"/>
  <c r="H49" i="10"/>
  <c r="H45" i="15" s="1"/>
  <c r="G814" i="14"/>
  <c r="G803" i="14" s="1"/>
  <c r="G920" i="15"/>
  <c r="I1018" i="15"/>
  <c r="I937" i="10"/>
  <c r="I1055" i="15" s="1"/>
  <c r="J484" i="14"/>
  <c r="K91" i="10"/>
  <c r="K83" i="15" s="1"/>
  <c r="J920" i="15"/>
  <c r="H907" i="10"/>
  <c r="H870" i="10" s="1"/>
  <c r="H956" i="15" s="1"/>
  <c r="G346" i="15"/>
  <c r="G341" i="15" s="1"/>
  <c r="G92" i="10"/>
  <c r="G84" i="15" s="1"/>
  <c r="G870" i="15"/>
  <c r="J485" i="14"/>
  <c r="J390" i="14"/>
  <c r="L635" i="10"/>
  <c r="L677" i="15" s="1"/>
  <c r="K389" i="14"/>
  <c r="G868" i="15"/>
  <c r="G94" i="10"/>
  <c r="G86" i="15" s="1"/>
  <c r="G348" i="15"/>
  <c r="G343" i="15" s="1"/>
  <c r="H52" i="10"/>
  <c r="H48" i="15" s="1"/>
  <c r="K39" i="15"/>
  <c r="K34" i="15" s="1"/>
  <c r="G101" i="15"/>
  <c r="G96" i="15" s="1"/>
  <c r="G347" i="10"/>
  <c r="G600" i="10" s="1"/>
  <c r="H65" i="15"/>
  <c r="H60" i="15" s="1"/>
  <c r="G345" i="10"/>
  <c r="G486" i="10" s="1"/>
  <c r="H51" i="10"/>
  <c r="H47" i="15" s="1"/>
  <c r="K278" i="14"/>
  <c r="L409" i="10"/>
  <c r="H920" i="15"/>
  <c r="J141" i="10"/>
  <c r="J139" i="10" s="1"/>
  <c r="J128" i="15" s="1"/>
  <c r="J127" i="15" s="1"/>
  <c r="J1034" i="15"/>
  <c r="I1168" i="10"/>
  <c r="I916" i="10" s="1"/>
  <c r="I906" i="10" s="1"/>
  <c r="I869" i="10" s="1"/>
  <c r="I955" i="15" s="1"/>
  <c r="H991" i="15"/>
  <c r="J1052" i="15"/>
  <c r="J1005" i="15"/>
  <c r="J140" i="14"/>
  <c r="J123" i="14" s="1"/>
  <c r="G993" i="10"/>
  <c r="G1101" i="15" s="1"/>
  <c r="I308" i="10"/>
  <c r="I543" i="10" s="1"/>
  <c r="I278" i="14"/>
  <c r="I556" i="15"/>
  <c r="I310" i="15"/>
  <c r="I305" i="15" s="1"/>
  <c r="H345" i="10"/>
  <c r="H598" i="10" s="1"/>
  <c r="G93" i="10"/>
  <c r="G85" i="15" s="1"/>
  <c r="L579" i="10"/>
  <c r="L619" i="15" s="1"/>
  <c r="G816" i="14"/>
  <c r="G805" i="14" s="1"/>
  <c r="L895" i="14"/>
  <c r="L876" i="14" s="1"/>
  <c r="L865" i="14" s="1"/>
  <c r="H869" i="15"/>
  <c r="I797" i="15"/>
  <c r="I277" i="14"/>
  <c r="I307" i="10"/>
  <c r="I752" i="10" s="1"/>
  <c r="J558" i="15"/>
  <c r="I679" i="14"/>
  <c r="I1169" i="10"/>
  <c r="I299" i="10" s="1"/>
  <c r="G95" i="10"/>
  <c r="G87" i="15" s="1"/>
  <c r="J51" i="14"/>
  <c r="G278" i="14"/>
  <c r="H346" i="10"/>
  <c r="H599" i="10" s="1"/>
  <c r="I52" i="14"/>
  <c r="H277" i="14"/>
  <c r="G907" i="10"/>
  <c r="G870" i="10" s="1"/>
  <c r="G956" i="15" s="1"/>
  <c r="G679" i="14"/>
  <c r="I484" i="14"/>
  <c r="L975" i="10"/>
  <c r="L1095" i="15" s="1"/>
  <c r="L1090" i="15" s="1"/>
  <c r="I734" i="14"/>
  <c r="H932" i="14"/>
  <c r="H921" i="14" s="1"/>
  <c r="I269" i="15"/>
  <c r="H50" i="10"/>
  <c r="H46" i="15" s="1"/>
  <c r="L896" i="14"/>
  <c r="G104" i="15"/>
  <c r="G99" i="15" s="1"/>
  <c r="I444" i="14"/>
  <c r="H278" i="14"/>
  <c r="K52" i="14"/>
  <c r="J312" i="15"/>
  <c r="J307" i="15" s="1"/>
  <c r="G277" i="14"/>
  <c r="H347" i="15"/>
  <c r="H342" i="15" s="1"/>
  <c r="H906" i="10"/>
  <c r="H869" i="10" s="1"/>
  <c r="H955" i="15" s="1"/>
  <c r="G115" i="15"/>
  <c r="G110" i="15" s="1"/>
  <c r="H931" i="14"/>
  <c r="H920" i="14" s="1"/>
  <c r="G9" i="10"/>
  <c r="G9" i="15" s="1"/>
  <c r="H485" i="14"/>
  <c r="J388" i="14"/>
  <c r="G882" i="15"/>
  <c r="G177" i="10"/>
  <c r="J483" i="14"/>
  <c r="H390" i="14"/>
  <c r="H63" i="15"/>
  <c r="H58" i="15" s="1"/>
  <c r="K492" i="15"/>
  <c r="K491" i="15" s="1"/>
  <c r="I1173" i="14"/>
  <c r="K38" i="15"/>
  <c r="K33" i="15" s="1"/>
  <c r="I735" i="14"/>
  <c r="J918" i="15"/>
  <c r="J277" i="14"/>
  <c r="G187" i="10"/>
  <c r="J413" i="15"/>
  <c r="L977" i="10"/>
  <c r="L1097" i="15" s="1"/>
  <c r="L1092" i="15" s="1"/>
  <c r="L978" i="10"/>
  <c r="L1098" i="15" s="1"/>
  <c r="L1093" i="15" s="1"/>
  <c r="I1172" i="14"/>
  <c r="H905" i="10"/>
  <c r="H868" i="10" s="1"/>
  <c r="H954" i="15" s="1"/>
  <c r="K7" i="10"/>
  <c r="K7" i="15" s="1"/>
  <c r="K176" i="10"/>
  <c r="K171" i="10" s="1"/>
  <c r="L372" i="10"/>
  <c r="L486" i="15" s="1"/>
  <c r="L974" i="10"/>
  <c r="L1094" i="15" s="1"/>
  <c r="L1089" i="15" s="1"/>
  <c r="H1020" i="15"/>
  <c r="J389" i="14"/>
  <c r="J278" i="14"/>
  <c r="H1362" i="15"/>
  <c r="H1357" i="15" s="1"/>
  <c r="H880" i="15"/>
  <c r="G884" i="15"/>
  <c r="L370" i="10"/>
  <c r="L346" i="15" s="1"/>
  <c r="L341" i="15" s="1"/>
  <c r="L976" i="10"/>
  <c r="L1096" i="15" s="1"/>
  <c r="L1091" i="15" s="1"/>
  <c r="I53" i="14"/>
  <c r="H1170" i="10"/>
  <c r="H918" i="10" s="1"/>
  <c r="H908" i="10" s="1"/>
  <c r="H871" i="10" s="1"/>
  <c r="H957" i="15" s="1"/>
  <c r="I310" i="14"/>
  <c r="H876" i="14"/>
  <c r="H865" i="14" s="1"/>
  <c r="I525" i="14"/>
  <c r="L634" i="10"/>
  <c r="L676" i="15" s="1"/>
  <c r="L688" i="14"/>
  <c r="I309" i="14"/>
  <c r="L371" i="10"/>
  <c r="L347" i="15" s="1"/>
  <c r="L342" i="15" s="1"/>
  <c r="H269" i="14"/>
  <c r="H1172" i="14"/>
  <c r="L951" i="14"/>
  <c r="J269" i="14"/>
  <c r="J1172" i="14"/>
  <c r="J1173" i="14"/>
  <c r="L1191" i="14"/>
  <c r="L1180" i="14" s="1"/>
  <c r="L270" i="14" s="1"/>
  <c r="L1192" i="14"/>
  <c r="L1181" i="14" s="1"/>
  <c r="L271" i="14" s="1"/>
  <c r="H1173" i="14"/>
  <c r="H626" i="15"/>
  <c r="L788" i="10"/>
  <c r="L860" i="15" s="1"/>
  <c r="G234" i="15"/>
  <c r="K615" i="15"/>
  <c r="K727" i="15"/>
  <c r="H595" i="15"/>
  <c r="I627" i="15"/>
  <c r="L988" i="15"/>
  <c r="G195" i="15"/>
  <c r="L1304" i="15"/>
  <c r="L1299" i="15" s="1"/>
  <c r="I871" i="15"/>
  <c r="I349" i="15"/>
  <c r="I344" i="15" s="1"/>
  <c r="G487" i="15"/>
  <c r="G248" i="15"/>
  <c r="K486" i="15"/>
  <c r="H1005" i="15"/>
  <c r="K347" i="15"/>
  <c r="K342" i="15" s="1"/>
  <c r="J921" i="15"/>
  <c r="G796" i="15"/>
  <c r="H797" i="15"/>
  <c r="G554" i="15"/>
  <c r="K918" i="15"/>
  <c r="K1005" i="15"/>
  <c r="I271" i="15"/>
  <c r="K883" i="15"/>
  <c r="G309" i="15"/>
  <c r="G304" i="15" s="1"/>
  <c r="H484" i="15"/>
  <c r="M1111" i="15"/>
  <c r="M1110" i="15" s="1"/>
  <c r="M875" i="10"/>
  <c r="M874" i="10" s="1"/>
  <c r="M961" i="15" s="1"/>
  <c r="M617" i="10"/>
  <c r="M616" i="10" s="1"/>
  <c r="M649" i="15" s="1"/>
  <c r="M84" i="10"/>
  <c r="M1175" i="10"/>
  <c r="M1173" i="10" s="1"/>
  <c r="M757" i="10"/>
  <c r="M14" i="10"/>
  <c r="M13" i="10" s="1"/>
  <c r="M114" i="10"/>
  <c r="M104" i="10" s="1"/>
  <c r="M778" i="10"/>
  <c r="M773" i="10" s="1"/>
  <c r="M834" i="15" s="1"/>
  <c r="M212" i="10"/>
  <c r="M211" i="10" s="1"/>
  <c r="M170" i="15" s="1"/>
  <c r="H1304" i="15"/>
  <c r="H1299" i="15" s="1"/>
  <c r="AK1310" i="15" s="1"/>
  <c r="J544" i="15"/>
  <c r="L575" i="10"/>
  <c r="L615" i="15" s="1"/>
  <c r="M699" i="15"/>
  <c r="H861" i="15"/>
  <c r="L257" i="15"/>
  <c r="I413" i="15"/>
  <c r="G300" i="15"/>
  <c r="G295" i="15" s="1"/>
  <c r="I800" i="15"/>
  <c r="K1021" i="15"/>
  <c r="G921" i="15"/>
  <c r="K202" i="15"/>
  <c r="J111" i="15"/>
  <c r="J106" i="15" s="1"/>
  <c r="G967" i="15"/>
  <c r="G412" i="15"/>
  <c r="I918" i="15"/>
  <c r="I311" i="15"/>
  <c r="I306" i="15" s="1"/>
  <c r="G269" i="15"/>
  <c r="J884" i="15"/>
  <c r="K1052" i="15"/>
  <c r="H799" i="15"/>
  <c r="L1225" i="15"/>
  <c r="L1220" i="15" s="1"/>
  <c r="H324" i="15"/>
  <c r="H323" i="15" s="1"/>
  <c r="M752" i="15"/>
  <c r="M341" i="10"/>
  <c r="M933" i="10"/>
  <c r="M932" i="10" s="1"/>
  <c r="M314" i="10"/>
  <c r="M312" i="10" s="1"/>
  <c r="M389" i="10"/>
  <c r="M388" i="10" s="1"/>
  <c r="M361" i="15" s="1"/>
  <c r="M629" i="10"/>
  <c r="M1045" i="10"/>
  <c r="M362" i="10"/>
  <c r="M357" i="10" s="1"/>
  <c r="G786" i="15"/>
  <c r="L577" i="10"/>
  <c r="L617" i="15" s="1"/>
  <c r="L464" i="10"/>
  <c r="M1180" i="10"/>
  <c r="M1256" i="15" s="1"/>
  <c r="M1251" i="15" s="1"/>
  <c r="L178" i="15"/>
  <c r="M823" i="15"/>
  <c r="H1258" i="15"/>
  <c r="H1253" i="15" s="1"/>
  <c r="H181" i="15"/>
  <c r="L950" i="14"/>
  <c r="L431" i="14"/>
  <c r="L533" i="14"/>
  <c r="L952" i="14"/>
  <c r="L933" i="14" s="1"/>
  <c r="L922" i="14" s="1"/>
  <c r="L689" i="14"/>
  <c r="G1173" i="14"/>
  <c r="L1179" i="14"/>
  <c r="L269" i="14" s="1"/>
  <c r="N220" i="15"/>
  <c r="N630" i="15"/>
  <c r="N965" i="15"/>
  <c r="N493" i="15"/>
  <c r="N365" i="15"/>
  <c r="N877" i="15"/>
  <c r="L374" i="14"/>
  <c r="K1239" i="15"/>
  <c r="N435" i="15"/>
  <c r="N635" i="15"/>
  <c r="N506" i="15"/>
  <c r="N849" i="15"/>
  <c r="N974" i="15"/>
  <c r="N272" i="15"/>
  <c r="L312" i="10"/>
  <c r="L505" i="15" s="1"/>
  <c r="N1032" i="15"/>
  <c r="N417" i="15"/>
  <c r="N585" i="15"/>
  <c r="N631" i="15"/>
  <c r="N749" i="15"/>
  <c r="N1033" i="15"/>
  <c r="N819" i="15"/>
  <c r="L127" i="14"/>
  <c r="K297" i="10"/>
  <c r="N560" i="15"/>
  <c r="N827" i="15"/>
  <c r="N226" i="15"/>
  <c r="N436" i="15"/>
  <c r="L63" i="14"/>
  <c r="L147" i="14" s="1"/>
  <c r="N394" i="15"/>
  <c r="N442" i="15"/>
  <c r="N755" i="15"/>
  <c r="N536" i="15"/>
  <c r="N488" i="15"/>
  <c r="L64" i="14"/>
  <c r="L148" i="14" s="1"/>
  <c r="N371" i="15"/>
  <c r="N273" i="15"/>
  <c r="N372" i="15"/>
  <c r="N826" i="15"/>
  <c r="N872" i="15"/>
  <c r="N850" i="15"/>
  <c r="N513" i="15"/>
  <c r="L500" i="10"/>
  <c r="L503" i="15" s="1"/>
  <c r="N219" i="15"/>
  <c r="N422" i="15"/>
  <c r="N966" i="15"/>
  <c r="N607" i="15"/>
  <c r="N608" i="15"/>
  <c r="L375" i="14"/>
  <c r="N537" i="15"/>
  <c r="N466" i="15"/>
  <c r="N577" i="15"/>
  <c r="N802" i="15"/>
  <c r="N778" i="15"/>
  <c r="N801" i="15"/>
  <c r="N514" i="15"/>
  <c r="L896" i="10"/>
  <c r="L1015" i="15" s="1"/>
  <c r="N1004" i="15"/>
  <c r="N584" i="15"/>
  <c r="N820" i="15"/>
  <c r="N756" i="15"/>
  <c r="N873" i="15"/>
  <c r="N806" i="15"/>
  <c r="L895" i="10"/>
  <c r="L1014" i="15" s="1"/>
  <c r="L556" i="10"/>
  <c r="L574" i="15" s="1"/>
  <c r="L333" i="10"/>
  <c r="L556" i="15" s="1"/>
  <c r="L680" i="10"/>
  <c r="L723" i="15" s="1"/>
  <c r="L98" i="14"/>
  <c r="L149" i="14" s="1"/>
  <c r="L99" i="14"/>
  <c r="L150" i="14" s="1"/>
  <c r="L116" i="10"/>
  <c r="L185" i="10" s="1"/>
  <c r="L470" i="14"/>
  <c r="L684" i="10"/>
  <c r="L727" i="15" s="1"/>
  <c r="L897" i="14"/>
  <c r="L878" i="14" s="1"/>
  <c r="L867" i="14" s="1"/>
  <c r="M556" i="10"/>
  <c r="M574" i="15" s="1"/>
  <c r="N249" i="15"/>
  <c r="N975" i="15"/>
  <c r="N443" i="15"/>
  <c r="L664" i="14"/>
  <c r="N250" i="15"/>
  <c r="N507" i="15"/>
  <c r="L874" i="10"/>
  <c r="L961" i="15" s="1"/>
  <c r="L286" i="14"/>
  <c r="L680" i="14" s="1"/>
  <c r="N564" i="15"/>
  <c r="N227" i="15"/>
  <c r="N1051" i="15"/>
  <c r="N1050" i="15"/>
  <c r="N559" i="15"/>
  <c r="N465" i="15"/>
  <c r="L732" i="10"/>
  <c r="L789" i="15" s="1"/>
  <c r="L943" i="10"/>
  <c r="K152" i="15"/>
  <c r="K147" i="15" s="1"/>
  <c r="M661" i="10"/>
  <c r="M695" i="15" s="1"/>
  <c r="L1192" i="10"/>
  <c r="L733" i="10"/>
  <c r="L790" i="15" s="1"/>
  <c r="L631" i="10"/>
  <c r="L673" i="15" s="1"/>
  <c r="L510" i="14"/>
  <c r="L509" i="14"/>
  <c r="M717" i="10"/>
  <c r="M763" i="15" s="1"/>
  <c r="L388" i="10"/>
  <c r="L361" i="15" s="1"/>
  <c r="L191" i="10"/>
  <c r="L563" i="15" s="1"/>
  <c r="L562" i="15" s="1"/>
  <c r="L685" i="15" s="1"/>
  <c r="L684" i="15" s="1"/>
  <c r="L276" i="10"/>
  <c r="L258" i="15" s="1"/>
  <c r="L75" i="10"/>
  <c r="L181" i="10" s="1"/>
  <c r="L106" i="14"/>
  <c r="L277" i="10"/>
  <c r="L259" i="15" s="1"/>
  <c r="L766" i="10"/>
  <c r="L816" i="15" s="1"/>
  <c r="L632" i="10"/>
  <c r="L674" i="15" s="1"/>
  <c r="L107" i="14"/>
  <c r="L163" i="14" s="1"/>
  <c r="L255" i="14"/>
  <c r="L35" i="10"/>
  <c r="L731" i="10"/>
  <c r="L788" i="15" s="1"/>
  <c r="L70" i="14"/>
  <c r="L159" i="14" s="1"/>
  <c r="L681" i="10"/>
  <c r="L724" i="15" s="1"/>
  <c r="L129" i="14"/>
  <c r="L835" i="14"/>
  <c r="L205" i="14"/>
  <c r="L278" i="10"/>
  <c r="L260" i="15" s="1"/>
  <c r="L786" i="10"/>
  <c r="L858" i="15" s="1"/>
  <c r="L329" i="14"/>
  <c r="L318" i="14" s="1"/>
  <c r="L445" i="14" s="1"/>
  <c r="L665" i="14"/>
  <c r="L463" i="10"/>
  <c r="L473" i="15" s="1"/>
  <c r="L932" i="10"/>
  <c r="L1005" i="15" s="1"/>
  <c r="L108" i="14"/>
  <c r="L35" i="14"/>
  <c r="L157" i="14" s="1"/>
  <c r="L327" i="14"/>
  <c r="L316" i="14" s="1"/>
  <c r="L128" i="14"/>
  <c r="L633" i="14"/>
  <c r="M881" i="10"/>
  <c r="M983" i="15" s="1"/>
  <c r="G299" i="10"/>
  <c r="L26" i="14"/>
  <c r="M507" i="10"/>
  <c r="M521" i="15" s="1"/>
  <c r="L576" i="10"/>
  <c r="L616" i="15" s="1"/>
  <c r="L34" i="14"/>
  <c r="L156" i="14" s="1"/>
  <c r="K1172" i="14"/>
  <c r="L144" i="14"/>
  <c r="L146" i="14"/>
  <c r="L834" i="14"/>
  <c r="L815" i="14" s="1"/>
  <c r="L804" i="14" s="1"/>
  <c r="K270" i="14"/>
  <c r="L943" i="14"/>
  <c r="L207" i="14"/>
  <c r="L429" i="14"/>
  <c r="L317" i="14"/>
  <c r="L795" i="14"/>
  <c r="L794" i="14"/>
  <c r="L741" i="14"/>
  <c r="L742" i="14"/>
  <c r="L842" i="14"/>
  <c r="L833" i="14" s="1"/>
  <c r="L471" i="14"/>
  <c r="L295" i="14"/>
  <c r="L284" i="14" s="1"/>
  <c r="L483" i="14" s="1"/>
  <c r="L583" i="14"/>
  <c r="L256" i="14"/>
  <c r="L719" i="14"/>
  <c r="N4" i="14"/>
  <c r="N167" i="14" s="1"/>
  <c r="M209" i="14"/>
  <c r="M210" i="14"/>
  <c r="M192" i="14"/>
  <c r="M189" i="14" s="1"/>
  <c r="M211" i="14"/>
  <c r="M201" i="14"/>
  <c r="M198" i="14" s="1"/>
  <c r="M190" i="14"/>
  <c r="M187" i="14" s="1"/>
  <c r="M203" i="14"/>
  <c r="M200" i="14" s="1"/>
  <c r="M202" i="14"/>
  <c r="M199" i="14" s="1"/>
  <c r="M191" i="14"/>
  <c r="M188" i="14" s="1"/>
  <c r="M208" i="14"/>
  <c r="M75" i="14"/>
  <c r="M72" i="14" s="1"/>
  <c r="M161" i="14" s="1"/>
  <c r="M434" i="14"/>
  <c r="M431" i="14" s="1"/>
  <c r="M101" i="14"/>
  <c r="M98" i="14" s="1"/>
  <c r="M379" i="14"/>
  <c r="M376" i="14" s="1"/>
  <c r="M512" i="14"/>
  <c r="M509" i="14" s="1"/>
  <c r="M958" i="14"/>
  <c r="M901" i="14"/>
  <c r="M109" i="14"/>
  <c r="M106" i="14" s="1"/>
  <c r="M162" i="14" s="1"/>
  <c r="M378" i="14"/>
  <c r="M375" i="14" s="1"/>
  <c r="M836" i="14"/>
  <c r="M899" i="14"/>
  <c r="M1018" i="14"/>
  <c r="M1017" i="14"/>
  <c r="M31" i="14"/>
  <c r="M28" i="14" s="1"/>
  <c r="M145" i="14" s="1"/>
  <c r="M37" i="14"/>
  <c r="M34" i="14" s="1"/>
  <c r="M1195" i="14"/>
  <c r="M1192" i="14" s="1"/>
  <c r="M74" i="14"/>
  <c r="M71" i="14" s="1"/>
  <c r="M160" i="14" s="1"/>
  <c r="M39" i="14"/>
  <c r="M36" i="14" s="1"/>
  <c r="M900" i="14"/>
  <c r="M102" i="14"/>
  <c r="M99" i="14" s="1"/>
  <c r="M30" i="14"/>
  <c r="M27" i="14" s="1"/>
  <c r="M433" i="14"/>
  <c r="M430" i="14" s="1"/>
  <c r="M472" i="14"/>
  <c r="M469" i="14" s="1"/>
  <c r="M898" i="14"/>
  <c r="M1041" i="14"/>
  <c r="M1038" i="14" s="1"/>
  <c r="M1015" i="14"/>
  <c r="M724" i="14"/>
  <c r="M721" i="14" s="1"/>
  <c r="M377" i="14"/>
  <c r="M374" i="14" s="1"/>
  <c r="M956" i="14"/>
  <c r="M902" i="14"/>
  <c r="M568" i="14"/>
  <c r="M565" i="14" s="1"/>
  <c r="M1043" i="14"/>
  <c r="M1040" i="14" s="1"/>
  <c r="M38" i="14"/>
  <c r="M35" i="14" s="1"/>
  <c r="M157" i="14" s="1"/>
  <c r="M1013" i="14"/>
  <c r="M66" i="14"/>
  <c r="M63" i="14" s="1"/>
  <c r="M954" i="14"/>
  <c r="M947" i="14"/>
  <c r="M944" i="14" s="1"/>
  <c r="M1061" i="14"/>
  <c r="M1149" i="14"/>
  <c r="M1146" i="14" s="1"/>
  <c r="M1193" i="14"/>
  <c r="M1190" i="14" s="1"/>
  <c r="M1012" i="14"/>
  <c r="M1160" i="14"/>
  <c r="M1157" i="14" s="1"/>
  <c r="M1153" i="14" s="1"/>
  <c r="M1123" i="14"/>
  <c r="M73" i="14"/>
  <c r="M70" i="14" s="1"/>
  <c r="M159" i="14" s="1"/>
  <c r="M332" i="14"/>
  <c r="M329" i="14" s="1"/>
  <c r="M318" i="14" s="1"/>
  <c r="M67" i="14"/>
  <c r="M64" i="14" s="1"/>
  <c r="M669" i="14"/>
  <c r="M666" i="14" s="1"/>
  <c r="M1074" i="14"/>
  <c r="M837" i="14"/>
  <c r="M1097" i="14"/>
  <c r="M1094" i="14" s="1"/>
  <c r="M1114" i="14"/>
  <c r="M1072" i="14"/>
  <c r="M258" i="14"/>
  <c r="M255" i="14" s="1"/>
  <c r="M723" i="14"/>
  <c r="M720" i="14" s="1"/>
  <c r="M330" i="14"/>
  <c r="M327" i="14" s="1"/>
  <c r="M619" i="14"/>
  <c r="M616" i="14" s="1"/>
  <c r="M300" i="14"/>
  <c r="M297" i="14" s="1"/>
  <c r="M286" i="14" s="1"/>
  <c r="M1019" i="14"/>
  <c r="M983" i="14"/>
  <c r="M980" i="14" s="1"/>
  <c r="M1059" i="14"/>
  <c r="M1116" i="14"/>
  <c r="M1052" i="14"/>
  <c r="M1049" i="14" s="1"/>
  <c r="M1060" i="14"/>
  <c r="M1011" i="14"/>
  <c r="M569" i="14"/>
  <c r="M566" i="14" s="1"/>
  <c r="M1147" i="14"/>
  <c r="M1144" i="14" s="1"/>
  <c r="M1071" i="14"/>
  <c r="M1070" i="14"/>
  <c r="M1109" i="14"/>
  <c r="M1106" i="14" s="1"/>
  <c r="M722" i="14"/>
  <c r="M719" i="14" s="1"/>
  <c r="M331" i="14"/>
  <c r="M328" i="14" s="1"/>
  <c r="M317" i="14" s="1"/>
  <c r="M892" i="14"/>
  <c r="M889" i="14" s="1"/>
  <c r="M1003" i="14"/>
  <c r="M513" i="14"/>
  <c r="M510" i="14" s="1"/>
  <c r="M473" i="14"/>
  <c r="M470" i="14" s="1"/>
  <c r="M1108" i="14"/>
  <c r="M1105" i="14" s="1"/>
  <c r="M1053" i="14"/>
  <c r="M1050" i="14" s="1"/>
  <c r="M903" i="14"/>
  <c r="M567" i="14"/>
  <c r="M564" i="14" s="1"/>
  <c r="M1194" i="14"/>
  <c r="M1191" i="14" s="1"/>
  <c r="M828" i="14"/>
  <c r="M825" i="14" s="1"/>
  <c r="M1096" i="14"/>
  <c r="M1093" i="14" s="1"/>
  <c r="M1159" i="14"/>
  <c r="M1156" i="14" s="1"/>
  <c r="M1152" i="14" s="1"/>
  <c r="M111" i="14"/>
  <c r="M108" i="14" s="1"/>
  <c r="M830" i="14"/>
  <c r="M827" i="14" s="1"/>
  <c r="M298" i="14"/>
  <c r="M295" i="14" s="1"/>
  <c r="M284" i="14" s="1"/>
  <c r="M483" i="14" s="1"/>
  <c r="M259" i="14"/>
  <c r="M256" i="14" s="1"/>
  <c r="M103" i="14"/>
  <c r="M100" i="14" s="1"/>
  <c r="M151" i="14" s="1"/>
  <c r="M260" i="14"/>
  <c r="M257" i="14" s="1"/>
  <c r="M1054" i="14"/>
  <c r="M1051" i="14" s="1"/>
  <c r="M1062" i="14"/>
  <c r="M890" i="14"/>
  <c r="M995" i="14"/>
  <c r="M992" i="14" s="1"/>
  <c r="M993" i="14"/>
  <c r="M990" i="14" s="1"/>
  <c r="M1158" i="14"/>
  <c r="M1155" i="14" s="1"/>
  <c r="M1151" i="14" s="1"/>
  <c r="M829" i="14"/>
  <c r="M826" i="14" s="1"/>
  <c r="M838" i="14"/>
  <c r="M835" i="14" s="1"/>
  <c r="M65" i="14"/>
  <c r="M62" i="14" s="1"/>
  <c r="M299" i="14"/>
  <c r="M296" i="14" s="1"/>
  <c r="M285" i="14" s="1"/>
  <c r="M946" i="14"/>
  <c r="M943" i="14" s="1"/>
  <c r="M110" i="14"/>
  <c r="M107" i="14" s="1"/>
  <c r="M163" i="14" s="1"/>
  <c r="M957" i="14"/>
  <c r="M1016" i="14"/>
  <c r="M1073" i="14"/>
  <c r="M994" i="14"/>
  <c r="M991" i="14" s="1"/>
  <c r="M1115" i="14"/>
  <c r="M1107" i="14"/>
  <c r="M1104" i="14" s="1"/>
  <c r="M667" i="14"/>
  <c r="M664" i="14" s="1"/>
  <c r="M1098" i="14"/>
  <c r="M1095" i="14" s="1"/>
  <c r="M1002" i="14"/>
  <c r="M945" i="14"/>
  <c r="M942" i="14" s="1"/>
  <c r="M29" i="14"/>
  <c r="M26" i="14" s="1"/>
  <c r="M143" i="14" s="1"/>
  <c r="M984" i="14"/>
  <c r="M981" i="14" s="1"/>
  <c r="M618" i="14"/>
  <c r="M615" i="14" s="1"/>
  <c r="M953" i="14"/>
  <c r="M1001" i="14"/>
  <c r="M1000" i="14"/>
  <c r="M1042" i="14"/>
  <c r="M1039" i="14" s="1"/>
  <c r="M432" i="14"/>
  <c r="M429" i="14" s="1"/>
  <c r="M474" i="14"/>
  <c r="M471" i="14" s="1"/>
  <c r="M668" i="14"/>
  <c r="M665" i="14" s="1"/>
  <c r="M1125" i="14"/>
  <c r="M891" i="14"/>
  <c r="M617" i="14"/>
  <c r="M614" i="14" s="1"/>
  <c r="M514" i="14"/>
  <c r="M511" i="14" s="1"/>
  <c r="M955" i="14"/>
  <c r="M952" i="14" s="1"/>
  <c r="M1014" i="14"/>
  <c r="M982" i="14"/>
  <c r="M979" i="14" s="1"/>
  <c r="M1148" i="14"/>
  <c r="M1145" i="14" s="1"/>
  <c r="M1117" i="14"/>
  <c r="M1122" i="14"/>
  <c r="M1124" i="14"/>
  <c r="L616" i="14"/>
  <c r="L71" i="14"/>
  <c r="K1173" i="14"/>
  <c r="L942" i="14"/>
  <c r="L206" i="14"/>
  <c r="L614" i="14"/>
  <c r="L827" i="14"/>
  <c r="L634" i="14"/>
  <c r="L825" i="14"/>
  <c r="L564" i="14"/>
  <c r="L72" i="14"/>
  <c r="L161" i="14" s="1"/>
  <c r="L566" i="14"/>
  <c r="L721" i="14"/>
  <c r="L174" i="14"/>
  <c r="L175" i="14"/>
  <c r="L28" i="14"/>
  <c r="L145" i="14" s="1"/>
  <c r="L225" i="14"/>
  <c r="L224" i="14"/>
  <c r="L296" i="14"/>
  <c r="L285" i="14" s="1"/>
  <c r="I1100" i="14"/>
  <c r="I1089" i="14" s="1"/>
  <c r="L1100" i="14"/>
  <c r="L1089" i="14" s="1"/>
  <c r="G1172" i="14"/>
  <c r="L962" i="10"/>
  <c r="L1083" i="15" s="1"/>
  <c r="L1078" i="15" s="1"/>
  <c r="L269" i="15"/>
  <c r="L1269" i="15"/>
  <c r="L1264" i="15" s="1"/>
  <c r="L182" i="10"/>
  <c r="L75" i="15"/>
  <c r="L70" i="15" s="1"/>
  <c r="L14" i="15"/>
  <c r="L13" i="15" s="1"/>
  <c r="L140" i="10"/>
  <c r="L164" i="10"/>
  <c r="L100" i="15"/>
  <c r="L95" i="15" s="1"/>
  <c r="L113" i="15"/>
  <c r="L108" i="15" s="1"/>
  <c r="L187" i="10"/>
  <c r="L179" i="10"/>
  <c r="L39" i="15"/>
  <c r="L34" i="15" s="1"/>
  <c r="L844" i="15"/>
  <c r="L334" i="15"/>
  <c r="L329" i="15" s="1"/>
  <c r="L602" i="15"/>
  <c r="L487" i="15"/>
  <c r="L871" i="15"/>
  <c r="L629" i="15"/>
  <c r="L796" i="15"/>
  <c r="L554" i="15"/>
  <c r="L412" i="15"/>
  <c r="L62" i="15"/>
  <c r="L57" i="15" s="1"/>
  <c r="L159" i="10"/>
  <c r="I747" i="15"/>
  <c r="G545" i="15"/>
  <c r="L1173" i="10"/>
  <c r="L1246" i="15" s="1"/>
  <c r="L1245" i="15" s="1"/>
  <c r="L97" i="10"/>
  <c r="L1193" i="10"/>
  <c r="L1018" i="15" s="1"/>
  <c r="L1196" i="10"/>
  <c r="L1271" i="15" s="1"/>
  <c r="L1266" i="15" s="1"/>
  <c r="L1018" i="10"/>
  <c r="L1129" i="15" s="1"/>
  <c r="L1124" i="15" s="1"/>
  <c r="L729" i="10"/>
  <c r="L786" i="15" s="1"/>
  <c r="L520" i="10"/>
  <c r="L545" i="15" s="1"/>
  <c r="L33" i="10"/>
  <c r="L117" i="10"/>
  <c r="L466" i="10"/>
  <c r="L476" i="15" s="1"/>
  <c r="L1019" i="10"/>
  <c r="L1130" i="15" s="1"/>
  <c r="L1125" i="15" s="1"/>
  <c r="H521" i="15"/>
  <c r="L522" i="10"/>
  <c r="L547" i="15" s="1"/>
  <c r="L408" i="10"/>
  <c r="L403" i="15" s="1"/>
  <c r="L963" i="10"/>
  <c r="L1084" i="15" s="1"/>
  <c r="L1079" i="15" s="1"/>
  <c r="L893" i="10"/>
  <c r="L1012" i="15" s="1"/>
  <c r="L894" i="10"/>
  <c r="L1013" i="15" s="1"/>
  <c r="L369" i="10"/>
  <c r="L625" i="15" s="1"/>
  <c r="L785" i="10"/>
  <c r="L857" i="15" s="1"/>
  <c r="L519" i="10"/>
  <c r="L544" i="15" s="1"/>
  <c r="L843" i="10"/>
  <c r="L926" i="10" s="1"/>
  <c r="L846" i="10"/>
  <c r="L929" i="10" s="1"/>
  <c r="L842" i="10"/>
  <c r="L844" i="10"/>
  <c r="L845" i="10"/>
  <c r="N4" i="10"/>
  <c r="M233" i="10"/>
  <c r="M228" i="10" s="1"/>
  <c r="M196" i="15" s="1"/>
  <c r="M638" i="10"/>
  <c r="M633" i="10" s="1"/>
  <c r="M675" i="15" s="1"/>
  <c r="M636" i="10"/>
  <c r="M631" i="10" s="1"/>
  <c r="M673" i="15" s="1"/>
  <c r="M1038" i="10"/>
  <c r="M1161" i="10"/>
  <c r="M1081" i="10"/>
  <c r="M1122" i="10"/>
  <c r="M1121" i="10" s="1"/>
  <c r="M1203" i="15" s="1"/>
  <c r="M1202" i="15" s="1"/>
  <c r="M1037" i="10"/>
  <c r="M1118" i="10"/>
  <c r="M1240" i="10"/>
  <c r="M1239" i="10"/>
  <c r="M39" i="10"/>
  <c r="M34" i="10" s="1"/>
  <c r="M339" i="10"/>
  <c r="M471" i="10"/>
  <c r="M466" i="10" s="1"/>
  <c r="M476" i="15" s="1"/>
  <c r="M375" i="10"/>
  <c r="M370" i="10" s="1"/>
  <c r="M583" i="10"/>
  <c r="M578" i="10" s="1"/>
  <c r="M618" i="15" s="1"/>
  <c r="M1080" i="10"/>
  <c r="M38" i="10"/>
  <c r="M33" i="10" s="1"/>
  <c r="M686" i="10"/>
  <c r="M681" i="10" s="1"/>
  <c r="M724" i="15" s="1"/>
  <c r="M1084" i="10"/>
  <c r="M982" i="10"/>
  <c r="M980" i="10"/>
  <c r="M527" i="10"/>
  <c r="M624" i="10"/>
  <c r="M79" i="10"/>
  <c r="M988" i="10"/>
  <c r="M792" i="10"/>
  <c r="M787" i="10" s="1"/>
  <c r="M859" i="15" s="1"/>
  <c r="M987" i="10"/>
  <c r="M979" i="10"/>
  <c r="M1143" i="10"/>
  <c r="M1284" i="10"/>
  <c r="M1250" i="10"/>
  <c r="M283" i="10"/>
  <c r="M278" i="10" s="1"/>
  <c r="M260" i="15" s="1"/>
  <c r="M413" i="10"/>
  <c r="M408" i="10" s="1"/>
  <c r="M403" i="15" s="1"/>
  <c r="M968" i="10"/>
  <c r="M963" i="10" s="1"/>
  <c r="M1084" i="15" s="1"/>
  <c r="M1079" i="15" s="1"/>
  <c r="M1287" i="10"/>
  <c r="M1103" i="10"/>
  <c r="M281" i="10"/>
  <c r="M276" i="10" s="1"/>
  <c r="M258" i="15" s="1"/>
  <c r="M901" i="10"/>
  <c r="M896" i="10" s="1"/>
  <c r="M1015" i="15" s="1"/>
  <c r="M81" i="10"/>
  <c r="M969" i="10"/>
  <c r="M964" i="10" s="1"/>
  <c r="M1085" i="15" s="1"/>
  <c r="M1080" i="15" s="1"/>
  <c r="M1235" i="10"/>
  <c r="M910" i="10"/>
  <c r="M1041" i="15" s="1"/>
  <c r="M1041" i="10"/>
  <c r="M1160" i="10"/>
  <c r="M914" i="10"/>
  <c r="M1045" i="15" s="1"/>
  <c r="M985" i="10"/>
  <c r="M1134" i="10"/>
  <c r="M1097" i="10"/>
  <c r="M1035" i="10"/>
  <c r="M1146" i="10"/>
  <c r="M584" i="10"/>
  <c r="M579" i="10" s="1"/>
  <c r="M619" i="15" s="1"/>
  <c r="M40" i="10"/>
  <c r="M35" i="10" s="1"/>
  <c r="M689" i="10"/>
  <c r="M684" i="10" s="1"/>
  <c r="M727" i="15" s="1"/>
  <c r="M1145" i="10"/>
  <c r="M899" i="10"/>
  <c r="M894" i="10" s="1"/>
  <c r="M1013" i="15" s="1"/>
  <c r="M1201" i="10"/>
  <c r="M1196" i="10" s="1"/>
  <c r="M1159" i="10"/>
  <c r="M1039" i="10"/>
  <c r="M231" i="10"/>
  <c r="M226" i="10" s="1"/>
  <c r="M194" i="15" s="1"/>
  <c r="M736" i="10"/>
  <c r="M731" i="10" s="1"/>
  <c r="M788" i="15" s="1"/>
  <c r="M1043" i="10"/>
  <c r="M470" i="10"/>
  <c r="M465" i="10" s="1"/>
  <c r="M475" i="15" s="1"/>
  <c r="M414" i="10"/>
  <c r="M409" i="10" s="1"/>
  <c r="M404" i="15" s="1"/>
  <c r="M1108" i="10"/>
  <c r="M986" i="10"/>
  <c r="M1282" i="10"/>
  <c r="M1158" i="10"/>
  <c r="M1025" i="10"/>
  <c r="M1020" i="10" s="1"/>
  <c r="M1131" i="15" s="1"/>
  <c r="M1126" i="15" s="1"/>
  <c r="M1099" i="10"/>
  <c r="M1283" i="10"/>
  <c r="M688" i="10"/>
  <c r="M683" i="10" s="1"/>
  <c r="M726" i="15" s="1"/>
  <c r="M125" i="10"/>
  <c r="M120" i="10" s="1"/>
  <c r="M472" i="10"/>
  <c r="M467" i="10" s="1"/>
  <c r="M477" i="15" s="1"/>
  <c r="M340" i="10"/>
  <c r="M1142" i="10"/>
  <c r="M1285" i="10"/>
  <c r="M1024" i="10"/>
  <c r="M1019" i="10" s="1"/>
  <c r="M1130" i="15" s="1"/>
  <c r="M1125" i="15" s="1"/>
  <c r="M970" i="10"/>
  <c r="M965" i="10" s="1"/>
  <c r="M1086" i="15" s="1"/>
  <c r="M1081" i="15" s="1"/>
  <c r="M1236" i="10"/>
  <c r="M1129" i="10"/>
  <c r="M1011" i="10"/>
  <c r="M1006" i="10" s="1"/>
  <c r="M1118" i="15" s="1"/>
  <c r="M1113" i="15" s="1"/>
  <c r="M468" i="10"/>
  <c r="M463" i="10" s="1"/>
  <c r="M473" i="15" s="1"/>
  <c r="M130" i="10"/>
  <c r="M128" i="10" s="1"/>
  <c r="M194" i="10" s="1"/>
  <c r="M123" i="10"/>
  <c r="M118" i="10" s="1"/>
  <c r="M580" i="10"/>
  <c r="M575" i="10" s="1"/>
  <c r="M615" i="15" s="1"/>
  <c r="M1044" i="10"/>
  <c r="M1057" i="10"/>
  <c r="M1199" i="10"/>
  <c r="M1194" i="10" s="1"/>
  <c r="M1228" i="10"/>
  <c r="M1218" i="10" s="1"/>
  <c r="M1293" i="15" s="1"/>
  <c r="M1288" i="15" s="1"/>
  <c r="M46" i="10"/>
  <c r="M44" i="10" s="1"/>
  <c r="M192" i="10" s="1"/>
  <c r="M415" i="10"/>
  <c r="M410" i="10" s="1"/>
  <c r="M405" i="15" s="1"/>
  <c r="M1200" i="10"/>
  <c r="M1195" i="10" s="1"/>
  <c r="M416" i="10"/>
  <c r="M411" i="10" s="1"/>
  <c r="M406" i="15" s="1"/>
  <c r="M640" i="10"/>
  <c r="M635" i="10" s="1"/>
  <c r="M677" i="15" s="1"/>
  <c r="M525" i="10"/>
  <c r="M520" i="10" s="1"/>
  <c r="M545" i="15" s="1"/>
  <c r="M790" i="10"/>
  <c r="M785" i="10" s="1"/>
  <c r="M857" i="15" s="1"/>
  <c r="M971" i="10"/>
  <c r="M966" i="10" s="1"/>
  <c r="M1087" i="15" s="1"/>
  <c r="M1082" i="15" s="1"/>
  <c r="M967" i="10"/>
  <c r="M962" i="10" s="1"/>
  <c r="M1083" i="15" s="1"/>
  <c r="M1078" i="15" s="1"/>
  <c r="M1079" i="10"/>
  <c r="M1083" i="10"/>
  <c r="M900" i="10"/>
  <c r="M895" i="10" s="1"/>
  <c r="M1014" i="15" s="1"/>
  <c r="M1106" i="10"/>
  <c r="M524" i="10"/>
  <c r="M519" i="10" s="1"/>
  <c r="M544" i="15" s="1"/>
  <c r="M1100" i="10"/>
  <c r="M1107" i="10"/>
  <c r="M1286" i="10"/>
  <c r="M639" i="10"/>
  <c r="M634" i="10" s="1"/>
  <c r="M676" i="15" s="1"/>
  <c r="M378" i="10"/>
  <c r="M373" i="10" s="1"/>
  <c r="M469" i="10"/>
  <c r="M464" i="10" s="1"/>
  <c r="M474" i="15" s="1"/>
  <c r="M1198" i="10"/>
  <c r="M1193" i="10" s="1"/>
  <c r="M1027" i="10"/>
  <c r="M1022" i="10" s="1"/>
  <c r="M1133" i="15" s="1"/>
  <c r="M1128" i="15" s="1"/>
  <c r="M1105" i="10"/>
  <c r="M1249" i="10"/>
  <c r="M232" i="10"/>
  <c r="M227" i="10" s="1"/>
  <c r="M195" i="15" s="1"/>
  <c r="M374" i="10"/>
  <c r="M369" i="10" s="1"/>
  <c r="M687" i="10"/>
  <c r="M682" i="10" s="1"/>
  <c r="M725" i="15" s="1"/>
  <c r="M282" i="10"/>
  <c r="M277" i="10" s="1"/>
  <c r="M259" i="15" s="1"/>
  <c r="M685" i="10"/>
  <c r="M680" i="10" s="1"/>
  <c r="M723" i="15" s="1"/>
  <c r="M338" i="10"/>
  <c r="M1251" i="10"/>
  <c r="M1056" i="10"/>
  <c r="M1216" i="10"/>
  <c r="M1215" i="10" s="1"/>
  <c r="M1286" i="15" s="1"/>
  <c r="M1285" i="15" s="1"/>
  <c r="M1141" i="10"/>
  <c r="M1023" i="10"/>
  <c r="M1018" i="10" s="1"/>
  <c r="M1129" i="15" s="1"/>
  <c r="M1124" i="15" s="1"/>
  <c r="M1237" i="10"/>
  <c r="M1213" i="10"/>
  <c r="M737" i="10"/>
  <c r="M732" i="10" s="1"/>
  <c r="M789" i="15" s="1"/>
  <c r="M80" i="10"/>
  <c r="M528" i="10"/>
  <c r="M523" i="10" s="1"/>
  <c r="M548" i="15" s="1"/>
  <c r="M791" i="10"/>
  <c r="M786" i="10" s="1"/>
  <c r="M858" i="15" s="1"/>
  <c r="M284" i="10"/>
  <c r="M279" i="10" s="1"/>
  <c r="M261" i="15" s="1"/>
  <c r="M1238" i="10"/>
  <c r="M234" i="10"/>
  <c r="M229" i="10" s="1"/>
  <c r="M197" i="15" s="1"/>
  <c r="M902" i="10"/>
  <c r="M897" i="10" s="1"/>
  <c r="M1016" i="15" s="1"/>
  <c r="M235" i="10"/>
  <c r="M230" i="10" s="1"/>
  <c r="M198" i="15" s="1"/>
  <c r="M983" i="10"/>
  <c r="M37" i="10"/>
  <c r="M32" i="10" s="1"/>
  <c r="M898" i="10"/>
  <c r="M893" i="10" s="1"/>
  <c r="M1012" i="15" s="1"/>
  <c r="M734" i="10"/>
  <c r="M729" i="10" s="1"/>
  <c r="M786" i="15" s="1"/>
  <c r="M121" i="10"/>
  <c r="M116" i="10" s="1"/>
  <c r="M984" i="10"/>
  <c r="M412" i="10"/>
  <c r="M407" i="10" s="1"/>
  <c r="M402" i="15" s="1"/>
  <c r="M41" i="10"/>
  <c r="M36" i="10" s="1"/>
  <c r="M1144" i="10"/>
  <c r="M1197" i="10"/>
  <c r="M1192" i="10" s="1"/>
  <c r="M1267" i="15" s="1"/>
  <c r="M1262" i="15" s="1"/>
  <c r="M793" i="10"/>
  <c r="M788" i="10" s="1"/>
  <c r="M860" i="15" s="1"/>
  <c r="M337" i="10"/>
  <c r="M1026" i="10"/>
  <c r="M1021" i="10" s="1"/>
  <c r="M1132" i="15" s="1"/>
  <c r="M1127" i="15" s="1"/>
  <c r="M376" i="10"/>
  <c r="M371" i="10" s="1"/>
  <c r="M1248" i="10"/>
  <c r="M83" i="10"/>
  <c r="M582" i="10"/>
  <c r="M577" i="10" s="1"/>
  <c r="M617" i="15" s="1"/>
  <c r="M336" i="10"/>
  <c r="M913" i="10"/>
  <c r="M1044" i="15" s="1"/>
  <c r="M88" i="10"/>
  <c r="M86" i="10" s="1"/>
  <c r="M193" i="10" s="1"/>
  <c r="M1119" i="10"/>
  <c r="M981" i="10"/>
  <c r="M1101" i="10"/>
  <c r="M1072" i="10"/>
  <c r="M1062" i="10" s="1"/>
  <c r="M1164" i="15" s="1"/>
  <c r="M1159" i="15" s="1"/>
  <c r="M1104" i="10"/>
  <c r="M1247" i="10"/>
  <c r="M1060" i="10"/>
  <c r="M1059" i="10" s="1"/>
  <c r="M1157" i="15" s="1"/>
  <c r="M1156" i="15" s="1"/>
  <c r="M1164" i="10"/>
  <c r="M1082" i="10"/>
  <c r="M794" i="10"/>
  <c r="M789" i="10" s="1"/>
  <c r="M861" i="15" s="1"/>
  <c r="M122" i="10"/>
  <c r="M117" i="10" s="1"/>
  <c r="M526" i="10"/>
  <c r="M521" i="10" s="1"/>
  <c r="M546" i="15" s="1"/>
  <c r="M1040" i="10"/>
  <c r="M738" i="10"/>
  <c r="M733" i="10" s="1"/>
  <c r="M790" i="15" s="1"/>
  <c r="M912" i="10"/>
  <c r="M1043" i="15" s="1"/>
  <c r="M280" i="10"/>
  <c r="M275" i="10" s="1"/>
  <c r="M257" i="15" s="1"/>
  <c r="M1163" i="10"/>
  <c r="M1036" i="10"/>
  <c r="M1102" i="10"/>
  <c r="M1098" i="10"/>
  <c r="M911" i="10"/>
  <c r="M1042" i="15" s="1"/>
  <c r="M1042" i="10"/>
  <c r="M1212" i="10"/>
  <c r="M1162" i="10"/>
  <c r="M124" i="10"/>
  <c r="M119" i="10" s="1"/>
  <c r="M377" i="10"/>
  <c r="M372" i="10" s="1"/>
  <c r="M82" i="10"/>
  <c r="M581" i="10"/>
  <c r="M576" i="10" s="1"/>
  <c r="M616" i="15" s="1"/>
  <c r="M735" i="10"/>
  <c r="M730" i="10" s="1"/>
  <c r="M787" i="15" s="1"/>
  <c r="M1096" i="10"/>
  <c r="M1252" i="10"/>
  <c r="M637" i="10"/>
  <c r="M632" i="10" s="1"/>
  <c r="M674" i="15" s="1"/>
  <c r="L1022" i="10"/>
  <c r="L1133" i="15" s="1"/>
  <c r="L1128" i="15" s="1"/>
  <c r="L410" i="10"/>
  <c r="L405" i="15" s="1"/>
  <c r="L119" i="10"/>
  <c r="L1021" i="10"/>
  <c r="L1132" i="15" s="1"/>
  <c r="L1127" i="15" s="1"/>
  <c r="J257" i="15"/>
  <c r="I522" i="15"/>
  <c r="L147" i="10"/>
  <c r="L101" i="10"/>
  <c r="L93" i="15" s="1"/>
  <c r="L92" i="15" s="1"/>
  <c r="L444" i="10"/>
  <c r="L432" i="15" s="1"/>
  <c r="L55" i="10"/>
  <c r="L612" i="10"/>
  <c r="L645" i="15" s="1"/>
  <c r="L145" i="10"/>
  <c r="L17" i="15"/>
  <c r="L16" i="15" s="1"/>
  <c r="L279" i="10"/>
  <c r="L261" i="15" s="1"/>
  <c r="L78" i="10"/>
  <c r="L965" i="10"/>
  <c r="L1086" i="15" s="1"/>
  <c r="L1081" i="15" s="1"/>
  <c r="L120" i="10"/>
  <c r="L657" i="15"/>
  <c r="H474" i="15"/>
  <c r="J789" i="15"/>
  <c r="L334" i="10"/>
  <c r="L256" i="10"/>
  <c r="L216" i="15" s="1"/>
  <c r="L332" i="10"/>
  <c r="L797" i="15" s="1"/>
  <c r="L1195" i="10"/>
  <c r="L270" i="15" s="1"/>
  <c r="L521" i="10"/>
  <c r="L546" i="15" s="1"/>
  <c r="L964" i="10"/>
  <c r="L1085" i="15" s="1"/>
  <c r="L1080" i="15" s="1"/>
  <c r="L74" i="10"/>
  <c r="N219" i="10"/>
  <c r="L244" i="15"/>
  <c r="J1203" i="15"/>
  <c r="J1202" i="15" s="1"/>
  <c r="H381" i="15"/>
  <c r="L77" i="10"/>
  <c r="L350" i="10"/>
  <c r="L820" i="10"/>
  <c r="L924" i="10" s="1"/>
  <c r="L819" i="10"/>
  <c r="L816" i="10"/>
  <c r="L818" i="10"/>
  <c r="L817" i="10"/>
  <c r="L921" i="10" s="1"/>
  <c r="L335" i="10"/>
  <c r="L312" i="15" s="1"/>
  <c r="L307" i="15" s="1"/>
  <c r="L467" i="10"/>
  <c r="L477" i="15" s="1"/>
  <c r="M350" i="10"/>
  <c r="M434" i="15" s="1"/>
  <c r="L407" i="10"/>
  <c r="L402" i="15" s="1"/>
  <c r="L682" i="10"/>
  <c r="L725" i="15" s="1"/>
  <c r="L34" i="10"/>
  <c r="L787" i="10"/>
  <c r="L859" i="15" s="1"/>
  <c r="G1241" i="15"/>
  <c r="L999" i="10"/>
  <c r="L1108" i="15" s="1"/>
  <c r="L1107" i="15" s="1"/>
  <c r="L32" i="10"/>
  <c r="J1178" i="15"/>
  <c r="J1173" i="15" s="1"/>
  <c r="H1133" i="15"/>
  <c r="H1128" i="15" s="1"/>
  <c r="I629" i="15"/>
  <c r="H745" i="15"/>
  <c r="L146" i="10"/>
  <c r="L55" i="15"/>
  <c r="L54" i="15" s="1"/>
  <c r="I674" i="15"/>
  <c r="K258" i="15"/>
  <c r="J788" i="15"/>
  <c r="G764" i="15"/>
  <c r="I594" i="15"/>
  <c r="G1083" i="15"/>
  <c r="G1078" i="15" s="1"/>
  <c r="J1086" i="15"/>
  <c r="J1081" i="15" s="1"/>
  <c r="G858" i="15"/>
  <c r="J617" i="15"/>
  <c r="K546" i="15"/>
  <c r="G300" i="10"/>
  <c r="L1203" i="15"/>
  <c r="L1202" i="15" s="1"/>
  <c r="G723" i="15"/>
  <c r="I557" i="15"/>
  <c r="L197" i="15"/>
  <c r="H1013" i="15"/>
  <c r="K657" i="15"/>
  <c r="K406" i="15"/>
  <c r="H259" i="15"/>
  <c r="G660" i="15"/>
  <c r="H985" i="15"/>
  <c r="G1043" i="15"/>
  <c r="I404" i="15"/>
  <c r="G547" i="15"/>
  <c r="I726" i="15"/>
  <c r="G181" i="15"/>
  <c r="I414" i="15"/>
  <c r="H114" i="15"/>
  <c r="H109" i="15" s="1"/>
  <c r="J1108" i="15"/>
  <c r="J1107" i="15" s="1"/>
  <c r="H1083" i="15"/>
  <c r="H1078" i="15" s="1"/>
  <c r="M943" i="10"/>
  <c r="M1062" i="15" s="1"/>
  <c r="M1061" i="15" s="1"/>
  <c r="H297" i="10"/>
  <c r="H196" i="15"/>
  <c r="H1121" i="15"/>
  <c r="H1116" i="15" s="1"/>
  <c r="G593" i="15"/>
  <c r="J797" i="15"/>
  <c r="H837" i="15"/>
  <c r="H859" i="15"/>
  <c r="L1072" i="15"/>
  <c r="L1067" i="15" s="1"/>
  <c r="G661" i="15"/>
  <c r="J857" i="15"/>
  <c r="G196" i="15"/>
  <c r="I260" i="15"/>
  <c r="I483" i="15"/>
  <c r="G816" i="15"/>
  <c r="G475" i="15"/>
  <c r="J1087" i="15"/>
  <c r="J1082" i="15" s="1"/>
  <c r="H787" i="15"/>
  <c r="J477" i="15"/>
  <c r="G992" i="15"/>
  <c r="G1108" i="15"/>
  <c r="G1107" i="15" s="1"/>
  <c r="H726" i="15"/>
  <c r="L787" i="15"/>
  <c r="G818" i="15"/>
  <c r="I861" i="15"/>
  <c r="H1042" i="15"/>
  <c r="K156" i="15"/>
  <c r="K155" i="15" s="1"/>
  <c r="K276" i="15"/>
  <c r="K275" i="15" s="1"/>
  <c r="K876" i="15"/>
  <c r="K875" i="15" s="1"/>
  <c r="K563" i="15"/>
  <c r="K562" i="15" s="1"/>
  <c r="K685" i="15" s="1"/>
  <c r="K684" i="15" s="1"/>
  <c r="K805" i="15"/>
  <c r="K804" i="15" s="1"/>
  <c r="K206" i="15"/>
  <c r="K205" i="15" s="1"/>
  <c r="K118" i="15"/>
  <c r="K117" i="15" s="1"/>
  <c r="K42" i="15"/>
  <c r="K41" i="15" s="1"/>
  <c r="K80" i="15"/>
  <c r="K79" i="15" s="1"/>
  <c r="AN68" i="15" s="1"/>
  <c r="I195" i="15"/>
  <c r="I190" i="15" s="1"/>
  <c r="G556" i="15"/>
  <c r="J432" i="15"/>
  <c r="H616" i="15"/>
  <c r="G673" i="15"/>
  <c r="H236" i="15"/>
  <c r="K547" i="15"/>
  <c r="G1177" i="15"/>
  <c r="G1172" i="15" s="1"/>
  <c r="H836" i="15"/>
  <c r="G403" i="15"/>
  <c r="G404" i="15"/>
  <c r="H786" i="15"/>
  <c r="G1256" i="15"/>
  <c r="G1251" i="15" s="1"/>
  <c r="G486" i="15"/>
  <c r="G261" i="15"/>
  <c r="G1118" i="15"/>
  <c r="G1113" i="15" s="1"/>
  <c r="G182" i="15"/>
  <c r="K544" i="15"/>
  <c r="H1295" i="15"/>
  <c r="H1290" i="15" s="1"/>
  <c r="AK1313" i="15" s="1"/>
  <c r="K361" i="15"/>
  <c r="G454" i="15"/>
  <c r="G1157" i="15"/>
  <c r="G1156" i="15" s="1"/>
  <c r="K724" i="15"/>
  <c r="H380" i="15"/>
  <c r="H983" i="15"/>
  <c r="I1021" i="15"/>
  <c r="K675" i="15"/>
  <c r="H451" i="15"/>
  <c r="I725" i="15"/>
  <c r="K503" i="15"/>
  <c r="J1131" i="15"/>
  <c r="J1126" i="15" s="1"/>
  <c r="G548" i="15"/>
  <c r="K1044" i="15"/>
  <c r="J349" i="15"/>
  <c r="J344" i="15" s="1"/>
  <c r="H382" i="15"/>
  <c r="G727" i="15"/>
  <c r="H179" i="15"/>
  <c r="J475" i="15"/>
  <c r="J790" i="15"/>
  <c r="H405" i="15"/>
  <c r="L460" i="15"/>
  <c r="G649" i="15"/>
  <c r="K999" i="15"/>
  <c r="L170" i="15"/>
  <c r="G1353" i="15"/>
  <c r="G1348" i="15" s="1"/>
  <c r="L1002" i="15"/>
  <c r="L1195" i="15"/>
  <c r="G1354" i="15"/>
  <c r="G1349" i="15" s="1"/>
  <c r="M949" i="15"/>
  <c r="M944" i="15" s="1"/>
  <c r="M1332" i="15"/>
  <c r="M1331" i="15" s="1"/>
  <c r="N897" i="15"/>
  <c r="N892" i="15" s="1"/>
  <c r="N910" i="15"/>
  <c r="N905" i="15" s="1"/>
  <c r="H947" i="15"/>
  <c r="H942" i="15" s="1"/>
  <c r="M1351" i="15"/>
  <c r="M1346" i="15" s="1"/>
  <c r="G1258" i="15"/>
  <c r="G1253" i="15" s="1"/>
  <c r="H100" i="15"/>
  <c r="H95" i="15" s="1"/>
  <c r="H101" i="15"/>
  <c r="H96" i="15" s="1"/>
  <c r="J100" i="15"/>
  <c r="J95" i="15" s="1"/>
  <c r="H924" i="15"/>
  <c r="H923" i="15" s="1"/>
  <c r="K100" i="15"/>
  <c r="K95" i="15" s="1"/>
  <c r="G510" i="15"/>
  <c r="I927" i="15"/>
  <c r="I926" i="15" s="1"/>
  <c r="I973" i="15" s="1"/>
  <c r="K936" i="15"/>
  <c r="K931" i="15" s="1"/>
  <c r="I935" i="15"/>
  <c r="I930" i="15" s="1"/>
  <c r="J924" i="15"/>
  <c r="J923" i="15" s="1"/>
  <c r="L899" i="15"/>
  <c r="L894" i="15" s="1"/>
  <c r="G1339" i="15"/>
  <c r="G1334" i="15" s="1"/>
  <c r="I947" i="15"/>
  <c r="I942" i="15" s="1"/>
  <c r="J946" i="15"/>
  <c r="J941" i="15" s="1"/>
  <c r="J1195" i="15"/>
  <c r="G1111" i="15"/>
  <c r="G1110" i="15" s="1"/>
  <c r="L898" i="15"/>
  <c r="L893" i="15" s="1"/>
  <c r="K937" i="15"/>
  <c r="K932" i="15" s="1"/>
  <c r="H1002" i="15"/>
  <c r="K327" i="15"/>
  <c r="K326" i="15" s="1"/>
  <c r="K1027" i="15"/>
  <c r="J1351" i="15"/>
  <c r="J1346" i="15" s="1"/>
  <c r="N1351" i="15"/>
  <c r="N1346" i="15" s="1"/>
  <c r="M908" i="15"/>
  <c r="M903" i="15" s="1"/>
  <c r="N1353" i="15"/>
  <c r="N1348" i="15" s="1"/>
  <c r="J26" i="16" s="1"/>
  <c r="J36" i="16" s="1"/>
  <c r="J1339" i="15"/>
  <c r="J1334" i="15" s="1"/>
  <c r="M1196" i="15"/>
  <c r="G935" i="15"/>
  <c r="G930" i="15" s="1"/>
  <c r="H1026" i="15"/>
  <c r="M935" i="15"/>
  <c r="M930" i="15" s="1"/>
  <c r="J897" i="15"/>
  <c r="J892" i="15" s="1"/>
  <c r="N1350" i="15"/>
  <c r="N1345" i="15" s="1"/>
  <c r="K897" i="15"/>
  <c r="K892" i="15" s="1"/>
  <c r="L912" i="15"/>
  <c r="L907" i="15" s="1"/>
  <c r="I908" i="15"/>
  <c r="I903" i="15" s="1"/>
  <c r="G1343" i="15"/>
  <c r="G1338" i="15" s="1"/>
  <c r="J1341" i="15"/>
  <c r="J1336" i="15" s="1"/>
  <c r="K1329" i="15"/>
  <c r="K1328" i="15" s="1"/>
  <c r="G1195" i="15"/>
  <c r="N900" i="15"/>
  <c r="N895" i="15" s="1"/>
  <c r="L1342" i="15"/>
  <c r="L1337" i="15" s="1"/>
  <c r="N937" i="15"/>
  <c r="N932" i="15" s="1"/>
  <c r="N1342" i="15"/>
  <c r="N1337" i="15" s="1"/>
  <c r="I26" i="16" s="1"/>
  <c r="I36" i="16" s="1"/>
  <c r="K1048" i="15"/>
  <c r="H937" i="15"/>
  <c r="H932" i="15" s="1"/>
  <c r="M898" i="15"/>
  <c r="M893" i="15" s="1"/>
  <c r="H1340" i="15"/>
  <c r="H1335" i="15" s="1"/>
  <c r="I1343" i="15"/>
  <c r="I1338" i="15" s="1"/>
  <c r="J460" i="15"/>
  <c r="J334" i="15"/>
  <c r="J329" i="15" s="1"/>
  <c r="L1339" i="15"/>
  <c r="L1334" i="15" s="1"/>
  <c r="K512" i="15"/>
  <c r="K1118" i="15"/>
  <c r="K1113" i="15" s="1"/>
  <c r="L297" i="15"/>
  <c r="L292" i="15" s="1"/>
  <c r="G533" i="15"/>
  <c r="K297" i="15"/>
  <c r="K292" i="15" s="1"/>
  <c r="K460" i="15"/>
  <c r="J1256" i="15"/>
  <c r="J1251" i="15" s="1"/>
  <c r="K1030" i="15"/>
  <c r="L1351" i="15"/>
  <c r="L1346" i="15" s="1"/>
  <c r="J1343" i="15"/>
  <c r="J1338" i="15" s="1"/>
  <c r="I880" i="15"/>
  <c r="M911" i="15"/>
  <c r="M906" i="15" s="1"/>
  <c r="L938" i="15"/>
  <c r="L933" i="15" s="1"/>
  <c r="G1340" i="15"/>
  <c r="G1335" i="15" s="1"/>
  <c r="G949" i="15"/>
  <c r="G944" i="15" s="1"/>
  <c r="G1341" i="15"/>
  <c r="G1336" i="15" s="1"/>
  <c r="M887" i="15"/>
  <c r="M886" i="15" s="1"/>
  <c r="M963" i="15" s="1"/>
  <c r="L1353" i="15"/>
  <c r="L1348" i="15" s="1"/>
  <c r="N1343" i="15"/>
  <c r="N1338" i="15" s="1"/>
  <c r="H910" i="15"/>
  <c r="H905" i="15" s="1"/>
  <c r="L1329" i="15"/>
  <c r="L1328" i="15" s="1"/>
  <c r="H1149" i="15"/>
  <c r="L935" i="15"/>
  <c r="L930" i="15" s="1"/>
  <c r="I887" i="15"/>
  <c r="I886" i="15" s="1"/>
  <c r="K911" i="15"/>
  <c r="K906" i="15" s="1"/>
  <c r="L909" i="15"/>
  <c r="L904" i="15" s="1"/>
  <c r="G937" i="15"/>
  <c r="G932" i="15" s="1"/>
  <c r="M1195" i="15"/>
  <c r="G897" i="15"/>
  <c r="G892" i="15" s="1"/>
  <c r="H898" i="15"/>
  <c r="H893" i="15" s="1"/>
  <c r="I910" i="15"/>
  <c r="I905" i="15" s="1"/>
  <c r="I1353" i="15"/>
  <c r="I1348" i="15" s="1"/>
  <c r="H945" i="15"/>
  <c r="H940" i="15" s="1"/>
  <c r="H1352" i="15"/>
  <c r="H1347" i="15" s="1"/>
  <c r="L1028" i="15"/>
  <c r="H1351" i="15"/>
  <c r="H1346" i="15" s="1"/>
  <c r="M899" i="15"/>
  <c r="M894" i="15" s="1"/>
  <c r="I890" i="15"/>
  <c r="I889" i="15" s="1"/>
  <c r="I972" i="15" s="1"/>
  <c r="I1000" i="15"/>
  <c r="M945" i="15"/>
  <c r="M940" i="15" s="1"/>
  <c r="K890" i="15"/>
  <c r="K889" i="15" s="1"/>
  <c r="K972" i="15" s="1"/>
  <c r="J949" i="15"/>
  <c r="J944" i="15" s="1"/>
  <c r="H887" i="15"/>
  <c r="H886" i="15" s="1"/>
  <c r="G883" i="15"/>
  <c r="I897" i="15"/>
  <c r="I892" i="15" s="1"/>
  <c r="K970" i="15"/>
  <c r="K1351" i="15"/>
  <c r="K1346" i="15" s="1"/>
  <c r="J1149" i="15"/>
  <c r="L936" i="15"/>
  <c r="L931" i="15" s="1"/>
  <c r="H510" i="15"/>
  <c r="I899" i="15"/>
  <c r="I894" i="15" s="1"/>
  <c r="K370" i="15"/>
  <c r="G1329" i="15"/>
  <c r="G1328" i="15" s="1"/>
  <c r="J844" i="15"/>
  <c r="J947" i="15"/>
  <c r="J942" i="15" s="1"/>
  <c r="L934" i="15"/>
  <c r="L929" i="15" s="1"/>
  <c r="I1329" i="15"/>
  <c r="I1328" i="15" s="1"/>
  <c r="H1111" i="15"/>
  <c r="H1110" i="15" s="1"/>
  <c r="G299" i="15"/>
  <c r="G294" i="15" s="1"/>
  <c r="H244" i="15"/>
  <c r="K389" i="15"/>
  <c r="H884" i="15"/>
  <c r="K880" i="15"/>
  <c r="L945" i="15"/>
  <c r="L940" i="15" s="1"/>
  <c r="L910" i="15"/>
  <c r="L905" i="15" s="1"/>
  <c r="H938" i="15"/>
  <c r="H933" i="15" s="1"/>
  <c r="J927" i="15"/>
  <c r="J926" i="15" s="1"/>
  <c r="J973" i="15" s="1"/>
  <c r="H649" i="15"/>
  <c r="I901" i="15"/>
  <c r="I896" i="15" s="1"/>
  <c r="K1194" i="15"/>
  <c r="L1031" i="15"/>
  <c r="I823" i="15"/>
  <c r="N1047" i="15"/>
  <c r="J1249" i="15"/>
  <c r="J1248" i="15" s="1"/>
  <c r="K1028" i="15"/>
  <c r="K1256" i="15"/>
  <c r="K1251" i="15" s="1"/>
  <c r="G909" i="15"/>
  <c r="G904" i="15" s="1"/>
  <c r="I911" i="15"/>
  <c r="I906" i="15" s="1"/>
  <c r="L924" i="15"/>
  <c r="L923" i="15" s="1"/>
  <c r="K924" i="15"/>
  <c r="K923" i="15" s="1"/>
  <c r="K947" i="15"/>
  <c r="K942" i="15" s="1"/>
  <c r="L911" i="15"/>
  <c r="L906" i="15" s="1"/>
  <c r="N947" i="15"/>
  <c r="N942" i="15" s="1"/>
  <c r="K934" i="15"/>
  <c r="K929" i="15" s="1"/>
  <c r="M936" i="15"/>
  <c r="M931" i="15" s="1"/>
  <c r="M1341" i="15"/>
  <c r="M1336" i="15" s="1"/>
  <c r="I948" i="15"/>
  <c r="I943" i="15" s="1"/>
  <c r="L1027" i="15"/>
  <c r="H1196" i="15"/>
  <c r="M1329" i="15"/>
  <c r="M1328" i="15" s="1"/>
  <c r="J1329" i="15"/>
  <c r="J1328" i="15" s="1"/>
  <c r="N1332" i="15"/>
  <c r="N1331" i="15" s="1"/>
  <c r="H26" i="16" s="1"/>
  <c r="H36" i="16" s="1"/>
  <c r="J389" i="15"/>
  <c r="K531" i="15"/>
  <c r="K334" i="15"/>
  <c r="K329" i="15" s="1"/>
  <c r="K131" i="15"/>
  <c r="K130" i="15" s="1"/>
  <c r="H917" i="15"/>
  <c r="K1343" i="15"/>
  <c r="K1338" i="15" s="1"/>
  <c r="I937" i="15"/>
  <c r="I932" i="15" s="1"/>
  <c r="K170" i="15"/>
  <c r="K169" i="15" s="1"/>
  <c r="H1339" i="15"/>
  <c r="H1334" i="15" s="1"/>
  <c r="G1149" i="15"/>
  <c r="N946" i="15"/>
  <c r="N941" i="15" s="1"/>
  <c r="J1027" i="15"/>
  <c r="N1341" i="15"/>
  <c r="N1336" i="15" s="1"/>
  <c r="G1332" i="15"/>
  <c r="G1331" i="15" s="1"/>
  <c r="K1352" i="15"/>
  <c r="K1347" i="15" s="1"/>
  <c r="I912" i="15"/>
  <c r="I907" i="15" s="1"/>
  <c r="L900" i="15"/>
  <c r="L895" i="15" s="1"/>
  <c r="H897" i="15"/>
  <c r="H892" i="15" s="1"/>
  <c r="M1343" i="15"/>
  <c r="M1338" i="15" s="1"/>
  <c r="M937" i="15"/>
  <c r="M932" i="15" s="1"/>
  <c r="K887" i="15"/>
  <c r="K886" i="15" s="1"/>
  <c r="N901" i="15"/>
  <c r="N896" i="15" s="1"/>
  <c r="I1352" i="15"/>
  <c r="I1347" i="15" s="1"/>
  <c r="G899" i="15"/>
  <c r="G894" i="15" s="1"/>
  <c r="M1354" i="15"/>
  <c r="M1349" i="15" s="1"/>
  <c r="H909" i="15"/>
  <c r="H904" i="15" s="1"/>
  <c r="J898" i="15"/>
  <c r="J893" i="15" s="1"/>
  <c r="M1339" i="15"/>
  <c r="M1334" i="15" s="1"/>
  <c r="H1342" i="15"/>
  <c r="H1337" i="15" s="1"/>
  <c r="G1352" i="15"/>
  <c r="G1347" i="15" s="1"/>
  <c r="K945" i="15"/>
  <c r="K940" i="15" s="1"/>
  <c r="N1352" i="15"/>
  <c r="N1347" i="15" s="1"/>
  <c r="M1350" i="15"/>
  <c r="M1345" i="15" s="1"/>
  <c r="G1350" i="15"/>
  <c r="G1345" i="15" s="1"/>
  <c r="M1149" i="15"/>
  <c r="H1329" i="15"/>
  <c r="H1328" i="15" s="1"/>
  <c r="H890" i="15"/>
  <c r="H889" i="15" s="1"/>
  <c r="H972" i="15" s="1"/>
  <c r="L947" i="15"/>
  <c r="L942" i="15" s="1"/>
  <c r="K290" i="15"/>
  <c r="K289" i="15" s="1"/>
  <c r="M910" i="15"/>
  <c r="M905" i="15" s="1"/>
  <c r="G1196" i="15"/>
  <c r="I936" i="15"/>
  <c r="I931" i="15" s="1"/>
  <c r="J935" i="15"/>
  <c r="J930" i="15" s="1"/>
  <c r="J531" i="15"/>
  <c r="I938" i="15"/>
  <c r="I933" i="15" s="1"/>
  <c r="I884" i="15"/>
  <c r="K881" i="15"/>
  <c r="G1072" i="15"/>
  <c r="G1067" i="15" s="1"/>
  <c r="G1342" i="15"/>
  <c r="G1337" i="15" s="1"/>
  <c r="L948" i="15"/>
  <c r="L943" i="15" s="1"/>
  <c r="N912" i="15"/>
  <c r="N907" i="15" s="1"/>
  <c r="N948" i="15"/>
  <c r="N943" i="15" s="1"/>
  <c r="L887" i="15"/>
  <c r="L886" i="15" s="1"/>
  <c r="I949" i="15"/>
  <c r="I944" i="15" s="1"/>
  <c r="K649" i="15"/>
  <c r="I368" i="15"/>
  <c r="N936" i="15"/>
  <c r="N931" i="15" s="1"/>
  <c r="L368" i="15"/>
  <c r="G901" i="15"/>
  <c r="G896" i="15" s="1"/>
  <c r="J901" i="15"/>
  <c r="J896" i="15" s="1"/>
  <c r="G912" i="15"/>
  <c r="G907" i="15" s="1"/>
  <c r="J908" i="15"/>
  <c r="J903" i="15" s="1"/>
  <c r="H935" i="15"/>
  <c r="H930" i="15" s="1"/>
  <c r="J900" i="15"/>
  <c r="J895" i="15" s="1"/>
  <c r="H1343" i="15"/>
  <c r="H1338" i="15" s="1"/>
  <c r="K1002" i="15"/>
  <c r="J945" i="15"/>
  <c r="J940" i="15" s="1"/>
  <c r="G924" i="15"/>
  <c r="G923" i="15" s="1"/>
  <c r="L1350" i="15"/>
  <c r="L1345" i="15" s="1"/>
  <c r="K900" i="15"/>
  <c r="K895" i="15" s="1"/>
  <c r="G1147" i="15"/>
  <c r="J1047" i="15"/>
  <c r="J297" i="15"/>
  <c r="J292" i="15" s="1"/>
  <c r="L773" i="15"/>
  <c r="H962" i="15"/>
  <c r="L166" i="15"/>
  <c r="I1147" i="15"/>
  <c r="M1352" i="15"/>
  <c r="M1347" i="15" s="1"/>
  <c r="J948" i="15"/>
  <c r="J943" i="15" s="1"/>
  <c r="J909" i="15"/>
  <c r="J904" i="15" s="1"/>
  <c r="K898" i="15"/>
  <c r="K893" i="15" s="1"/>
  <c r="H1341" i="15"/>
  <c r="H1336" i="15" s="1"/>
  <c r="H901" i="15"/>
  <c r="H896" i="15" s="1"/>
  <c r="L1000" i="15"/>
  <c r="L1332" i="15"/>
  <c r="L1331" i="15" s="1"/>
  <c r="L1196" i="15"/>
  <c r="H327" i="15"/>
  <c r="H326" i="15" s="1"/>
  <c r="H899" i="15"/>
  <c r="H894" i="15" s="1"/>
  <c r="N899" i="15"/>
  <c r="N894" i="15" s="1"/>
  <c r="K935" i="15"/>
  <c r="K930" i="15" s="1"/>
  <c r="K938" i="15"/>
  <c r="K933" i="15" s="1"/>
  <c r="H1246" i="15"/>
  <c r="H1245" i="15" s="1"/>
  <c r="K244" i="15"/>
  <c r="G990" i="15"/>
  <c r="J244" i="15"/>
  <c r="L901" i="15"/>
  <c r="L896" i="15" s="1"/>
  <c r="L927" i="15"/>
  <c r="L926" i="15" s="1"/>
  <c r="L973" i="15" s="1"/>
  <c r="L1352" i="15"/>
  <c r="L1347" i="15" s="1"/>
  <c r="M947" i="15"/>
  <c r="M942" i="15" s="1"/>
  <c r="H946" i="15"/>
  <c r="H941" i="15" s="1"/>
  <c r="I924" i="15"/>
  <c r="I923" i="15" s="1"/>
  <c r="H999" i="15"/>
  <c r="H948" i="15"/>
  <c r="H943" i="15" s="1"/>
  <c r="L1149" i="15"/>
  <c r="I898" i="15"/>
  <c r="I893" i="15" s="1"/>
  <c r="J910" i="15"/>
  <c r="J905" i="15" s="1"/>
  <c r="G1351" i="15"/>
  <c r="G1346" i="15" s="1"/>
  <c r="I1026" i="15"/>
  <c r="K927" i="15"/>
  <c r="K926" i="15" s="1"/>
  <c r="K973" i="15" s="1"/>
  <c r="I1149" i="15"/>
  <c r="I900" i="15"/>
  <c r="I895" i="15" s="1"/>
  <c r="K1332" i="15"/>
  <c r="K1331" i="15" s="1"/>
  <c r="M900" i="15"/>
  <c r="M895" i="15" s="1"/>
  <c r="N934" i="15"/>
  <c r="N929" i="15" s="1"/>
  <c r="N924" i="15"/>
  <c r="N923" i="15" s="1"/>
  <c r="N964" i="15" s="1"/>
  <c r="H936" i="15"/>
  <c r="H931" i="15" s="1"/>
  <c r="J1196" i="15"/>
  <c r="I1341" i="15"/>
  <c r="I1336" i="15" s="1"/>
  <c r="I1196" i="15"/>
  <c r="K993" i="15"/>
  <c r="J170" i="15"/>
  <c r="J169" i="15" s="1"/>
  <c r="I1350" i="15"/>
  <c r="I1345" i="15" s="1"/>
  <c r="H1332" i="15"/>
  <c r="H1331" i="15" s="1"/>
  <c r="J934" i="15"/>
  <c r="J929" i="15" s="1"/>
  <c r="K1339" i="15"/>
  <c r="K1334" i="15" s="1"/>
  <c r="H818" i="15"/>
  <c r="K844" i="15"/>
  <c r="I917" i="15"/>
  <c r="G917" i="15"/>
  <c r="I1195" i="15"/>
  <c r="H993" i="15"/>
  <c r="G900" i="15"/>
  <c r="G895" i="15" s="1"/>
  <c r="I1339" i="15"/>
  <c r="I1334" i="15" s="1"/>
  <c r="N909" i="15"/>
  <c r="N904" i="15" s="1"/>
  <c r="N1340" i="15"/>
  <c r="N1335" i="15" s="1"/>
  <c r="J1332" i="15"/>
  <c r="J1331" i="15" s="1"/>
  <c r="H900" i="15"/>
  <c r="H895" i="15" s="1"/>
  <c r="M901" i="15"/>
  <c r="M896" i="15" s="1"/>
  <c r="H927" i="15"/>
  <c r="H926" i="15" s="1"/>
  <c r="H973" i="15" s="1"/>
  <c r="G947" i="15"/>
  <c r="G942" i="15" s="1"/>
  <c r="J1353" i="15"/>
  <c r="J1348" i="15" s="1"/>
  <c r="H1065" i="15"/>
  <c r="H1064" i="15" s="1"/>
  <c r="N1354" i="15"/>
  <c r="N1349" i="15" s="1"/>
  <c r="H911" i="15"/>
  <c r="H906" i="15" s="1"/>
  <c r="K1196" i="15"/>
  <c r="G775" i="15"/>
  <c r="K602" i="15"/>
  <c r="I244" i="15"/>
  <c r="K920" i="15"/>
  <c r="G246" i="15"/>
  <c r="K1197" i="15"/>
  <c r="K910" i="15"/>
  <c r="K905" i="15" s="1"/>
  <c r="L1249" i="15"/>
  <c r="L1248" i="15" s="1"/>
  <c r="K1341" i="15"/>
  <c r="K1336" i="15" s="1"/>
  <c r="M1340" i="15"/>
  <c r="M1335" i="15" s="1"/>
  <c r="M1353" i="15"/>
  <c r="M1348" i="15" s="1"/>
  <c r="L1147" i="15"/>
  <c r="J890" i="15"/>
  <c r="J889" i="15" s="1"/>
  <c r="J972" i="15" s="1"/>
  <c r="I1332" i="15"/>
  <c r="I1331" i="15" s="1"/>
  <c r="K510" i="15"/>
  <c r="J368" i="15"/>
  <c r="H752" i="15"/>
  <c r="J1194" i="15"/>
  <c r="M1194" i="15"/>
  <c r="K1026" i="15"/>
  <c r="J1002" i="15"/>
  <c r="G441" i="15"/>
  <c r="J441" i="15"/>
  <c r="J439" i="15"/>
  <c r="N935" i="15"/>
  <c r="N930" i="15" s="1"/>
  <c r="J1340" i="15"/>
  <c r="J1335" i="15" s="1"/>
  <c r="H1353" i="15"/>
  <c r="H1348" i="15" s="1"/>
  <c r="H218" i="15"/>
  <c r="J881" i="15"/>
  <c r="K1350" i="15"/>
  <c r="K1345" i="15" s="1"/>
  <c r="G945" i="15"/>
  <c r="G940" i="15" s="1"/>
  <c r="G368" i="15"/>
  <c r="L649" i="15"/>
  <c r="G382" i="15"/>
  <c r="J1148" i="15"/>
  <c r="J290" i="15"/>
  <c r="J289" i="15" s="1"/>
  <c r="L752" i="15"/>
  <c r="L1001" i="15"/>
  <c r="G752" i="15"/>
  <c r="M1031" i="15"/>
  <c r="M1022" i="15"/>
  <c r="H825" i="15"/>
  <c r="I583" i="15"/>
  <c r="I512" i="15"/>
  <c r="H439" i="15"/>
  <c r="G583" i="15"/>
  <c r="L1194" i="15"/>
  <c r="N1028" i="15"/>
  <c r="G754" i="15"/>
  <c r="K996" i="15"/>
  <c r="M1002" i="15"/>
  <c r="J997" i="15"/>
  <c r="H998" i="15"/>
  <c r="L993" i="15"/>
  <c r="I997" i="15"/>
  <c r="G997" i="15"/>
  <c r="K998" i="15"/>
  <c r="G998" i="15"/>
  <c r="I1002" i="15"/>
  <c r="J379" i="15"/>
  <c r="G592" i="15"/>
  <c r="H1118" i="15"/>
  <c r="H1113" i="15" s="1"/>
  <c r="K166" i="15"/>
  <c r="K165" i="15" s="1"/>
  <c r="K362" i="15" s="1"/>
  <c r="I763" i="15"/>
  <c r="I934" i="15"/>
  <c r="I929" i="15" s="1"/>
  <c r="N898" i="15"/>
  <c r="N893" i="15" s="1"/>
  <c r="I1340" i="15"/>
  <c r="I1335" i="15" s="1"/>
  <c r="H988" i="15"/>
  <c r="H881" i="15"/>
  <c r="G908" i="15"/>
  <c r="G903" i="15" s="1"/>
  <c r="G327" i="15"/>
  <c r="G326" i="15" s="1"/>
  <c r="I649" i="15"/>
  <c r="N1339" i="15"/>
  <c r="N1334" i="15" s="1"/>
  <c r="H368" i="15"/>
  <c r="H971" i="15"/>
  <c r="K823" i="15"/>
  <c r="I699" i="15"/>
  <c r="N1026" i="15"/>
  <c r="G1194" i="15"/>
  <c r="M993" i="15"/>
  <c r="H699" i="15"/>
  <c r="H754" i="15"/>
  <c r="G512" i="15"/>
  <c r="L510" i="15"/>
  <c r="H1027" i="15"/>
  <c r="G225" i="15"/>
  <c r="K439" i="15"/>
  <c r="J581" i="15"/>
  <c r="H1194" i="15"/>
  <c r="L1193" i="15"/>
  <c r="L998" i="15"/>
  <c r="G1028" i="15"/>
  <c r="N1000" i="15"/>
  <c r="H1028" i="15"/>
  <c r="H994" i="15"/>
  <c r="G1031" i="15"/>
  <c r="H1023" i="15"/>
  <c r="J1023" i="15"/>
  <c r="N1048" i="15"/>
  <c r="J234" i="15"/>
  <c r="G381" i="15"/>
  <c r="G707" i="15"/>
  <c r="K379" i="15"/>
  <c r="L1343" i="15"/>
  <c r="L1338" i="15" s="1"/>
  <c r="J911" i="15"/>
  <c r="J906" i="15" s="1"/>
  <c r="I1342" i="15"/>
  <c r="I1337" i="15" s="1"/>
  <c r="K773" i="15"/>
  <c r="K218" i="15"/>
  <c r="K368" i="15"/>
  <c r="I170" i="15"/>
  <c r="I169" i="15" s="1"/>
  <c r="G825" i="15"/>
  <c r="J1048" i="15"/>
  <c r="I993" i="15"/>
  <c r="L1148" i="15"/>
  <c r="I1031" i="15"/>
  <c r="L1030" i="15"/>
  <c r="K754" i="15"/>
  <c r="I223" i="15"/>
  <c r="I441" i="15"/>
  <c r="J223" i="15"/>
  <c r="L439" i="15"/>
  <c r="H1148" i="15"/>
  <c r="I1148" i="15"/>
  <c r="H996" i="15"/>
  <c r="H997" i="15"/>
  <c r="N1002" i="15"/>
  <c r="M995" i="15"/>
  <c r="K1025" i="15"/>
  <c r="H1022" i="15"/>
  <c r="G765" i="15"/>
  <c r="H934" i="15"/>
  <c r="H929" i="15" s="1"/>
  <c r="M934" i="15"/>
  <c r="M929" i="15" s="1"/>
  <c r="G890" i="15"/>
  <c r="G889" i="15" s="1"/>
  <c r="G972" i="15" s="1"/>
  <c r="H883" i="15"/>
  <c r="H1350" i="15"/>
  <c r="H1345" i="15" s="1"/>
  <c r="H223" i="15"/>
  <c r="M938" i="15"/>
  <c r="M933" i="15" s="1"/>
  <c r="M1028" i="15"/>
  <c r="I971" i="15"/>
  <c r="K1065" i="15"/>
  <c r="K1064" i="15" s="1"/>
  <c r="I510" i="15"/>
  <c r="H512" i="15"/>
  <c r="K223" i="15"/>
  <c r="I754" i="15"/>
  <c r="N1022" i="15"/>
  <c r="J1147" i="15"/>
  <c r="H225" i="15"/>
  <c r="L1065" i="15"/>
  <c r="L1064" i="15" s="1"/>
  <c r="K1193" i="15"/>
  <c r="H441" i="15"/>
  <c r="I1025" i="15"/>
  <c r="H970" i="15"/>
  <c r="J994" i="15"/>
  <c r="G1029" i="15"/>
  <c r="G1030" i="15"/>
  <c r="N995" i="15"/>
  <c r="L994" i="15"/>
  <c r="L999" i="15"/>
  <c r="G1047" i="15"/>
  <c r="I1024" i="15"/>
  <c r="H1000" i="15"/>
  <c r="I996" i="15"/>
  <c r="I707" i="15"/>
  <c r="I1072" i="15"/>
  <c r="I1067" i="15" s="1"/>
  <c r="J1118" i="15"/>
  <c r="J1113" i="15" s="1"/>
  <c r="G834" i="15"/>
  <c r="N887" i="15"/>
  <c r="N886" i="15" s="1"/>
  <c r="N963" i="15" s="1"/>
  <c r="K1342" i="15"/>
  <c r="K1337" i="15" s="1"/>
  <c r="L1354" i="15"/>
  <c r="L1349" i="15" s="1"/>
  <c r="H1257" i="15"/>
  <c r="H1252" i="15" s="1"/>
  <c r="K899" i="15"/>
  <c r="K894" i="15" s="1"/>
  <c r="I988" i="15"/>
  <c r="K909" i="15"/>
  <c r="K904" i="15" s="1"/>
  <c r="N945" i="15"/>
  <c r="N940" i="15" s="1"/>
  <c r="J649" i="15"/>
  <c r="G927" i="15"/>
  <c r="G926" i="15" s="1"/>
  <c r="G973" i="15" s="1"/>
  <c r="K752" i="15"/>
  <c r="L971" i="15"/>
  <c r="N993" i="15"/>
  <c r="K825" i="15"/>
  <c r="G993" i="15"/>
  <c r="J1031" i="15"/>
  <c r="N999" i="15"/>
  <c r="K994" i="15"/>
  <c r="J1111" i="15"/>
  <c r="J1110" i="15" s="1"/>
  <c r="I225" i="15"/>
  <c r="J699" i="15"/>
  <c r="K1111" i="15"/>
  <c r="K1110" i="15" s="1"/>
  <c r="I1023" i="15"/>
  <c r="G1001" i="15"/>
  <c r="N994" i="15"/>
  <c r="N1031" i="15"/>
  <c r="G1022" i="15"/>
  <c r="L1022" i="15"/>
  <c r="N996" i="15"/>
  <c r="I998" i="15"/>
  <c r="J754" i="15"/>
  <c r="J512" i="15"/>
  <c r="K961" i="15"/>
  <c r="G709" i="15"/>
  <c r="G523" i="15"/>
  <c r="L521" i="15"/>
  <c r="H1119" i="15"/>
  <c r="H1114" i="15" s="1"/>
  <c r="G910" i="15"/>
  <c r="G905" i="15" s="1"/>
  <c r="K1353" i="15"/>
  <c r="K1348" i="15" s="1"/>
  <c r="G936" i="15"/>
  <c r="G931" i="15" s="1"/>
  <c r="J602" i="15"/>
  <c r="H1074" i="15"/>
  <c r="H1069" i="15" s="1"/>
  <c r="H1256" i="15"/>
  <c r="H1251" i="15" s="1"/>
  <c r="J880" i="15"/>
  <c r="H258" i="15"/>
  <c r="L937" i="15"/>
  <c r="L932" i="15" s="1"/>
  <c r="N949" i="15"/>
  <c r="N944" i="15" s="1"/>
  <c r="K1354" i="15"/>
  <c r="K1349" i="15" s="1"/>
  <c r="L946" i="15"/>
  <c r="L941" i="15" s="1"/>
  <c r="M1148" i="15"/>
  <c r="I999" i="15"/>
  <c r="L1111" i="15"/>
  <c r="L1110" i="15" s="1"/>
  <c r="K225" i="15"/>
  <c r="L327" i="15"/>
  <c r="L326" i="15" s="1"/>
  <c r="K1148" i="15"/>
  <c r="G1027" i="15"/>
  <c r="I1111" i="15"/>
  <c r="I1110" i="15" s="1"/>
  <c r="H290" i="15"/>
  <c r="H289" i="15" s="1"/>
  <c r="G1023" i="15"/>
  <c r="K583" i="15"/>
  <c r="K699" i="15"/>
  <c r="J327" i="15"/>
  <c r="J326" i="15" s="1"/>
  <c r="H1030" i="15"/>
  <c r="M1048" i="15"/>
  <c r="H1031" i="15"/>
  <c r="L995" i="15"/>
  <c r="J970" i="15"/>
  <c r="J370" i="15"/>
  <c r="H1029" i="15"/>
  <c r="I1062" i="15"/>
  <c r="I1061" i="15" s="1"/>
  <c r="K450" i="15"/>
  <c r="L834" i="15"/>
  <c r="G90" i="15"/>
  <c r="G89" i="15" s="1"/>
  <c r="K912" i="15"/>
  <c r="K907" i="15" s="1"/>
  <c r="M946" i="15"/>
  <c r="M941" i="15" s="1"/>
  <c r="K946" i="15"/>
  <c r="K941" i="15" s="1"/>
  <c r="J773" i="15"/>
  <c r="J988" i="15"/>
  <c r="H170" i="15"/>
  <c r="H169" i="15" s="1"/>
  <c r="G1249" i="15"/>
  <c r="G1248" i="15" s="1"/>
  <c r="L699" i="15"/>
  <c r="I1048" i="15"/>
  <c r="L290" i="15"/>
  <c r="L289" i="15" s="1"/>
  <c r="I1001" i="15"/>
  <c r="J510" i="15"/>
  <c r="J1001" i="15"/>
  <c r="M1025" i="15"/>
  <c r="I1065" i="15"/>
  <c r="I1064" i="15" s="1"/>
  <c r="K1031" i="15"/>
  <c r="I1029" i="15"/>
  <c r="J1065" i="15"/>
  <c r="J1064" i="15" s="1"/>
  <c r="J225" i="15"/>
  <c r="K1001" i="15"/>
  <c r="K997" i="15"/>
  <c r="L441" i="15"/>
  <c r="K441" i="15"/>
  <c r="I370" i="15"/>
  <c r="L1025" i="15"/>
  <c r="G370" i="15"/>
  <c r="G380" i="15"/>
  <c r="K521" i="15"/>
  <c r="H1072" i="15"/>
  <c r="H1067" i="15" s="1"/>
  <c r="H234" i="15"/>
  <c r="H961" i="15"/>
  <c r="K983" i="15"/>
  <c r="G596" i="15"/>
  <c r="L1340" i="15"/>
  <c r="L1335" i="15" s="1"/>
  <c r="M912" i="15"/>
  <c r="M907" i="15" s="1"/>
  <c r="H1195" i="15"/>
  <c r="L949" i="15"/>
  <c r="L944" i="15" s="1"/>
  <c r="G938" i="15"/>
  <c r="G933" i="15" s="1"/>
  <c r="G391" i="15"/>
  <c r="I1256" i="15"/>
  <c r="I1251" i="15" s="1"/>
  <c r="K949" i="15"/>
  <c r="K944" i="15" s="1"/>
  <c r="K1340" i="15"/>
  <c r="K1335" i="15" s="1"/>
  <c r="N911" i="15"/>
  <c r="N906" i="15" s="1"/>
  <c r="J1352" i="15"/>
  <c r="J1347" i="15" s="1"/>
  <c r="K908" i="15"/>
  <c r="K903" i="15" s="1"/>
  <c r="M909" i="15"/>
  <c r="M904" i="15" s="1"/>
  <c r="J1029" i="15"/>
  <c r="I1047" i="15"/>
  <c r="N1024" i="15"/>
  <c r="J1028" i="15"/>
  <c r="N1023" i="15"/>
  <c r="L823" i="15"/>
  <c r="G1026" i="15"/>
  <c r="L996" i="15"/>
  <c r="H581" i="15"/>
  <c r="J1193" i="15"/>
  <c r="K1147" i="15"/>
  <c r="M1001" i="15"/>
  <c r="L225" i="15"/>
  <c r="G1048" i="15"/>
  <c r="M1047" i="15"/>
  <c r="G970" i="15"/>
  <c r="N1001" i="15"/>
  <c r="J1024" i="15"/>
  <c r="G996" i="15"/>
  <c r="J1022" i="15"/>
  <c r="I994" i="15"/>
  <c r="L997" i="15"/>
  <c r="H1047" i="15"/>
  <c r="H379" i="15"/>
  <c r="G985" i="15"/>
  <c r="G1121" i="15"/>
  <c r="G1116" i="15" s="1"/>
  <c r="J450" i="15"/>
  <c r="K1072" i="15"/>
  <c r="K1067" i="15" s="1"/>
  <c r="K1108" i="15"/>
  <c r="K1107" i="15" s="1"/>
  <c r="K216" i="15"/>
  <c r="K988" i="15"/>
  <c r="K1195" i="15"/>
  <c r="M948" i="15"/>
  <c r="M943" i="15" s="1"/>
  <c r="J899" i="15"/>
  <c r="J894" i="15" s="1"/>
  <c r="M1026" i="15"/>
  <c r="G776" i="15"/>
  <c r="J936" i="15"/>
  <c r="J931" i="15" s="1"/>
  <c r="I1193" i="15"/>
  <c r="G290" i="15"/>
  <c r="G289" i="15" s="1"/>
  <c r="J752" i="15"/>
  <c r="L754" i="15"/>
  <c r="G1065" i="15"/>
  <c r="G1064" i="15" s="1"/>
  <c r="N1025" i="15"/>
  <c r="L970" i="15"/>
  <c r="K1047" i="15"/>
  <c r="L370" i="15"/>
  <c r="L825" i="15"/>
  <c r="G581" i="15"/>
  <c r="I752" i="15"/>
  <c r="G439" i="15"/>
  <c r="K581" i="15"/>
  <c r="J825" i="15"/>
  <c r="H1025" i="15"/>
  <c r="J583" i="15"/>
  <c r="M1023" i="15"/>
  <c r="G223" i="15"/>
  <c r="M1000" i="15"/>
  <c r="J998" i="15"/>
  <c r="H995" i="15"/>
  <c r="G911" i="15"/>
  <c r="G906" i="15" s="1"/>
  <c r="H1354" i="15"/>
  <c r="H1349" i="15" s="1"/>
  <c r="J1000" i="15"/>
  <c r="M1030" i="15"/>
  <c r="H583" i="15"/>
  <c r="I290" i="15"/>
  <c r="I289" i="15" s="1"/>
  <c r="N1030" i="15"/>
  <c r="M994" i="15"/>
  <c r="I379" i="15"/>
  <c r="H657" i="15"/>
  <c r="G645" i="15"/>
  <c r="J1026" i="15"/>
  <c r="L1341" i="15"/>
  <c r="L1336" i="15" s="1"/>
  <c r="I909" i="15"/>
  <c r="I904" i="15" s="1"/>
  <c r="H1151" i="15"/>
  <c r="L1023" i="15"/>
  <c r="H1150" i="15"/>
  <c r="H912" i="15"/>
  <c r="H907" i="15" s="1"/>
  <c r="I1354" i="15"/>
  <c r="I1349" i="15" s="1"/>
  <c r="L1048" i="15"/>
  <c r="G699" i="15"/>
  <c r="M1193" i="15"/>
  <c r="I1194" i="15"/>
  <c r="M996" i="15"/>
  <c r="L1026" i="15"/>
  <c r="H695" i="15"/>
  <c r="L763" i="15"/>
  <c r="M1029" i="15"/>
  <c r="L1197" i="15"/>
  <c r="G1151" i="15"/>
  <c r="L1150" i="15"/>
  <c r="J912" i="15"/>
  <c r="J907" i="15" s="1"/>
  <c r="I946" i="15"/>
  <c r="I941" i="15" s="1"/>
  <c r="N938" i="15"/>
  <c r="N933" i="15" s="1"/>
  <c r="N1027" i="15"/>
  <c r="H1193" i="15"/>
  <c r="G1193" i="15"/>
  <c r="G1000" i="15"/>
  <c r="J745" i="15"/>
  <c r="J1072" i="15"/>
  <c r="J1067" i="15" s="1"/>
  <c r="J834" i="15"/>
  <c r="L897" i="15"/>
  <c r="L892" i="15" s="1"/>
  <c r="G948" i="15"/>
  <c r="G943" i="15" s="1"/>
  <c r="J1197" i="15"/>
  <c r="M1197" i="15"/>
  <c r="K1150" i="15"/>
  <c r="G1120" i="15"/>
  <c r="G1115" i="15" s="1"/>
  <c r="J1350" i="15"/>
  <c r="J1345" i="15" s="1"/>
  <c r="K707" i="15"/>
  <c r="J1151" i="15"/>
  <c r="G1148" i="15"/>
  <c r="L1047" i="15"/>
  <c r="G887" i="15"/>
  <c r="G886" i="15" s="1"/>
  <c r="G946" i="15"/>
  <c r="G941" i="15" s="1"/>
  <c r="G999" i="15"/>
  <c r="L890" i="15"/>
  <c r="L889" i="15" s="1"/>
  <c r="L972" i="15" s="1"/>
  <c r="J823" i="15"/>
  <c r="I825" i="15"/>
  <c r="G995" i="15"/>
  <c r="J971" i="15"/>
  <c r="M1027" i="15"/>
  <c r="G994" i="15"/>
  <c r="K745" i="15"/>
  <c r="J707" i="15"/>
  <c r="K234" i="15"/>
  <c r="J937" i="15"/>
  <c r="J932" i="15" s="1"/>
  <c r="M1342" i="15"/>
  <c r="M1337" i="15" s="1"/>
  <c r="H949" i="15"/>
  <c r="H944" i="15" s="1"/>
  <c r="I1197" i="15"/>
  <c r="I178" i="15"/>
  <c r="K1149" i="15"/>
  <c r="I327" i="15"/>
  <c r="I326" i="15" s="1"/>
  <c r="I581" i="15"/>
  <c r="G1025" i="15"/>
  <c r="I1027" i="15"/>
  <c r="K971" i="15"/>
  <c r="L707" i="15"/>
  <c r="I592" i="15"/>
  <c r="I1118" i="15"/>
  <c r="I1113" i="15" s="1"/>
  <c r="J178" i="15"/>
  <c r="M897" i="15"/>
  <c r="M892" i="15" s="1"/>
  <c r="I945" i="15"/>
  <c r="I940" i="15" s="1"/>
  <c r="M999" i="15"/>
  <c r="K948" i="15"/>
  <c r="K943" i="15" s="1"/>
  <c r="G1197" i="15"/>
  <c r="J1150" i="15"/>
  <c r="G710" i="15"/>
  <c r="H710" i="15"/>
  <c r="M1024" i="15"/>
  <c r="J938" i="15"/>
  <c r="J933" i="15" s="1"/>
  <c r="K1029" i="15"/>
  <c r="N997" i="15"/>
  <c r="L223" i="15"/>
  <c r="J995" i="15"/>
  <c r="J996" i="15"/>
  <c r="G1024" i="15"/>
  <c r="G216" i="15"/>
  <c r="I834" i="15"/>
  <c r="G708" i="15"/>
  <c r="L908" i="15"/>
  <c r="L903" i="15" s="1"/>
  <c r="M924" i="15"/>
  <c r="M923" i="15" s="1"/>
  <c r="M964" i="15" s="1"/>
  <c r="H1197" i="15"/>
  <c r="I1150" i="15"/>
  <c r="J763" i="15"/>
  <c r="N1329" i="15"/>
  <c r="N1328" i="15" s="1"/>
  <c r="G26" i="16" s="1"/>
  <c r="G36" i="16" s="1"/>
  <c r="J993" i="15"/>
  <c r="J1354" i="15"/>
  <c r="J1349" i="15" s="1"/>
  <c r="L389" i="15"/>
  <c r="N998" i="15"/>
  <c r="G1002" i="15"/>
  <c r="K834" i="15"/>
  <c r="I1351" i="15"/>
  <c r="I1346" i="15" s="1"/>
  <c r="L983" i="15"/>
  <c r="L531" i="15"/>
  <c r="J999" i="15"/>
  <c r="I1030" i="15"/>
  <c r="K995" i="15"/>
  <c r="H1048" i="15"/>
  <c r="M997" i="15"/>
  <c r="H1001" i="15"/>
  <c r="M998" i="15"/>
  <c r="J1062" i="15"/>
  <c r="J1061" i="15" s="1"/>
  <c r="I1108" i="15"/>
  <c r="I1107" i="15" s="1"/>
  <c r="N908" i="15"/>
  <c r="N903" i="15" s="1"/>
  <c r="H1147" i="15"/>
  <c r="G898" i="15"/>
  <c r="G893" i="15" s="1"/>
  <c r="H908" i="15"/>
  <c r="H903" i="15" s="1"/>
  <c r="M1151" i="15"/>
  <c r="G1150" i="15"/>
  <c r="I503" i="15"/>
  <c r="L881" i="15"/>
  <c r="I1022" i="15"/>
  <c r="L583" i="15"/>
  <c r="G823" i="15"/>
  <c r="I970" i="15"/>
  <c r="K1024" i="15"/>
  <c r="H1024" i="15"/>
  <c r="I995" i="15"/>
  <c r="G383" i="15"/>
  <c r="H724" i="15"/>
  <c r="I234" i="15"/>
  <c r="M1147" i="15"/>
  <c r="L1151" i="15"/>
  <c r="M1150" i="15"/>
  <c r="G170" i="15"/>
  <c r="J887" i="15"/>
  <c r="J886" i="15" s="1"/>
  <c r="H370" i="15"/>
  <c r="G934" i="15"/>
  <c r="G929" i="15" s="1"/>
  <c r="K1062" i="15"/>
  <c r="K1061" i="15" s="1"/>
  <c r="K1249" i="15"/>
  <c r="K1248" i="15" s="1"/>
  <c r="L581" i="15"/>
  <c r="H823" i="15"/>
  <c r="L1024" i="15"/>
  <c r="K1022" i="15"/>
  <c r="J1025" i="15"/>
  <c r="J1030" i="15"/>
  <c r="I1028" i="15"/>
  <c r="H707" i="15"/>
  <c r="K178" i="15"/>
  <c r="H1249" i="15"/>
  <c r="H1248" i="15" s="1"/>
  <c r="I1249" i="15"/>
  <c r="I1248" i="15" s="1"/>
  <c r="J1342" i="15"/>
  <c r="J1337" i="15" s="1"/>
  <c r="K1151" i="15"/>
  <c r="I439" i="15"/>
  <c r="L1029" i="15"/>
  <c r="K1000" i="15"/>
  <c r="N1029" i="15"/>
  <c r="K901" i="15"/>
  <c r="K896" i="15" s="1"/>
  <c r="J917" i="15"/>
  <c r="L512" i="15"/>
  <c r="G971" i="15"/>
  <c r="K1023" i="15"/>
  <c r="K763" i="15"/>
  <c r="I1151" i="15"/>
  <c r="I764" i="15"/>
  <c r="K1041" i="15"/>
  <c r="H677" i="15"/>
  <c r="K312" i="15"/>
  <c r="K307" i="15" s="1"/>
  <c r="I432" i="15"/>
  <c r="H1045" i="15"/>
  <c r="J1013" i="15"/>
  <c r="I983" i="15"/>
  <c r="I235" i="15"/>
  <c r="J628" i="15"/>
  <c r="H871" i="15"/>
  <c r="J858" i="15"/>
  <c r="J723" i="15"/>
  <c r="H789" i="15"/>
  <c r="G1131" i="15"/>
  <c r="G1126" i="15" s="1"/>
  <c r="J166" i="15"/>
  <c r="H247" i="15"/>
  <c r="J618" i="15"/>
  <c r="I1020" i="15"/>
  <c r="G198" i="15"/>
  <c r="I1133" i="15"/>
  <c r="I1128" i="15" s="1"/>
  <c r="G93" i="15"/>
  <c r="G92" i="15" s="1"/>
  <c r="I194" i="15"/>
  <c r="I476" i="15"/>
  <c r="K555" i="15"/>
  <c r="H660" i="15"/>
  <c r="I258" i="15"/>
  <c r="K405" i="15"/>
  <c r="K617" i="15"/>
  <c r="I257" i="15"/>
  <c r="G525" i="15"/>
  <c r="H860" i="15"/>
  <c r="H477" i="15"/>
  <c r="K1034" i="15"/>
  <c r="G987" i="15"/>
  <c r="K676" i="15"/>
  <c r="I1268" i="15"/>
  <c r="I1263" i="15" s="1"/>
  <c r="I93" i="15"/>
  <c r="I92" i="15" s="1"/>
  <c r="I1119" i="15"/>
  <c r="I1114" i="15" s="1"/>
  <c r="G476" i="15"/>
  <c r="H1062" i="15"/>
  <c r="H1061" i="15" s="1"/>
  <c r="G676" i="15"/>
  <c r="H1132" i="15"/>
  <c r="H1127" i="15" s="1"/>
  <c r="J347" i="15"/>
  <c r="J342" i="15" s="1"/>
  <c r="I962" i="15"/>
  <c r="H310" i="15"/>
  <c r="H305" i="15" s="1"/>
  <c r="G657" i="15"/>
  <c r="K574" i="15"/>
  <c r="I1269" i="15"/>
  <c r="I1264" i="15" s="1"/>
  <c r="J546" i="15"/>
  <c r="H1041" i="15"/>
  <c r="K1085" i="15"/>
  <c r="K1080" i="15" s="1"/>
  <c r="I451" i="15"/>
  <c r="I546" i="15"/>
  <c r="H450" i="15"/>
  <c r="J724" i="15"/>
  <c r="K198" i="15"/>
  <c r="J1044" i="15"/>
  <c r="L450" i="15"/>
  <c r="I658" i="15"/>
  <c r="G618" i="15"/>
  <c r="K798" i="15"/>
  <c r="J545" i="15"/>
  <c r="G838" i="15"/>
  <c r="G724" i="15"/>
  <c r="H1268" i="15"/>
  <c r="H1263" i="15" s="1"/>
  <c r="K261" i="15"/>
  <c r="I236" i="15"/>
  <c r="H503" i="15"/>
  <c r="G260" i="15"/>
  <c r="L194" i="15"/>
  <c r="H93" i="15"/>
  <c r="H92" i="15" s="1"/>
  <c r="L1286" i="15"/>
  <c r="L1285" i="15" s="1"/>
  <c r="I860" i="15"/>
  <c r="G674" i="15"/>
  <c r="G166" i="15"/>
  <c r="G1122" i="15"/>
  <c r="G1117" i="15" s="1"/>
  <c r="J1015" i="15"/>
  <c r="L1045" i="15"/>
  <c r="G546" i="15"/>
  <c r="J261" i="15"/>
  <c r="H764" i="15"/>
  <c r="K1045" i="15"/>
  <c r="K673" i="15"/>
  <c r="I548" i="15"/>
  <c r="H524" i="15"/>
  <c r="H870" i="15"/>
  <c r="K403" i="15"/>
  <c r="H725" i="15"/>
  <c r="G1076" i="15"/>
  <c r="G1071" i="15" s="1"/>
  <c r="H765" i="15"/>
  <c r="I179" i="15"/>
  <c r="H473" i="15"/>
  <c r="H548" i="15"/>
  <c r="J962" i="15"/>
  <c r="H593" i="15"/>
  <c r="K345" i="15"/>
  <c r="K340" i="15" s="1"/>
  <c r="G522" i="15"/>
  <c r="L1041" i="15"/>
  <c r="G1132" i="15"/>
  <c r="G1127" i="15" s="1"/>
  <c r="L349" i="15"/>
  <c r="L344" i="15" s="1"/>
  <c r="G1087" i="15"/>
  <c r="G1082" i="15" s="1"/>
  <c r="H1108" i="15"/>
  <c r="H1107" i="15" s="1"/>
  <c r="I1014" i="15"/>
  <c r="G179" i="15"/>
  <c r="H183" i="15"/>
  <c r="J1016" i="15"/>
  <c r="I1012" i="15"/>
  <c r="G790" i="15"/>
  <c r="K1018" i="15"/>
  <c r="J406" i="15"/>
  <c r="I523" i="15"/>
  <c r="J574" i="15"/>
  <c r="G1016" i="15"/>
  <c r="K1043" i="15"/>
  <c r="I1286" i="15"/>
  <c r="I1285" i="15" s="1"/>
  <c r="I361" i="15"/>
  <c r="K432" i="15"/>
  <c r="H858" i="15"/>
  <c r="I1129" i="15"/>
  <c r="I1124" i="15" s="1"/>
  <c r="I593" i="15"/>
  <c r="I858" i="15"/>
  <c r="G485" i="15"/>
  <c r="K477" i="15"/>
  <c r="G695" i="15"/>
  <c r="G766" i="15"/>
  <c r="I1016" i="15"/>
  <c r="H727" i="15"/>
  <c r="G1073" i="15"/>
  <c r="G1068" i="15" s="1"/>
  <c r="G726" i="15"/>
  <c r="H1157" i="15"/>
  <c r="H1156" i="15" s="1"/>
  <c r="K93" i="15"/>
  <c r="K92" i="15" s="1"/>
  <c r="I984" i="15"/>
  <c r="H1084" i="15"/>
  <c r="H1079" i="15" s="1"/>
  <c r="L1019" i="15"/>
  <c r="H615" i="15"/>
  <c r="I1052" i="15"/>
  <c r="H311" i="15"/>
  <c r="H306" i="15" s="1"/>
  <c r="I545" i="15"/>
  <c r="G629" i="15"/>
  <c r="I708" i="15"/>
  <c r="J194" i="15"/>
  <c r="G477" i="15"/>
  <c r="I859" i="15"/>
  <c r="K859" i="15"/>
  <c r="I380" i="15"/>
  <c r="G787" i="15"/>
  <c r="K674" i="15"/>
  <c r="I216" i="15"/>
  <c r="I989" i="15"/>
  <c r="K799" i="15"/>
  <c r="L406" i="15"/>
  <c r="G218" i="15"/>
  <c r="K324" i="15"/>
  <c r="K323" i="15" s="1"/>
  <c r="J260" i="15"/>
  <c r="K259" i="15"/>
  <c r="J859" i="15"/>
  <c r="H545" i="15"/>
  <c r="I1130" i="15"/>
  <c r="I1125" i="15" s="1"/>
  <c r="J868" i="15"/>
  <c r="J619" i="15"/>
  <c r="H659" i="15"/>
  <c r="L1016" i="15"/>
  <c r="L234" i="15"/>
  <c r="G180" i="15"/>
  <c r="G259" i="15"/>
  <c r="K1087" i="15"/>
  <c r="K1082" i="15" s="1"/>
  <c r="G984" i="15"/>
  <c r="I615" i="15"/>
  <c r="J259" i="15"/>
  <c r="J616" i="15"/>
  <c r="K1014" i="15"/>
  <c r="I452" i="15"/>
  <c r="I675" i="15"/>
  <c r="I576" i="15"/>
  <c r="I676" i="15"/>
  <c r="J1085" i="15"/>
  <c r="J1080" i="15" s="1"/>
  <c r="H308" i="15"/>
  <c r="H303" i="15" s="1"/>
  <c r="G432" i="15"/>
  <c r="L475" i="15"/>
  <c r="K1131" i="15"/>
  <c r="K1126" i="15" s="1"/>
  <c r="K695" i="15"/>
  <c r="H723" i="15"/>
  <c r="J1012" i="15"/>
  <c r="J474" i="15"/>
  <c r="H131" i="15"/>
  <c r="H130" i="15" s="1"/>
  <c r="G1042" i="15"/>
  <c r="H1286" i="15"/>
  <c r="H1285" i="15" s="1"/>
  <c r="I547" i="15"/>
  <c r="J93" i="15"/>
  <c r="J92" i="15" s="1"/>
  <c r="J657" i="15"/>
  <c r="J197" i="15"/>
  <c r="H270" i="15"/>
  <c r="H1012" i="15"/>
  <c r="I197" i="15"/>
  <c r="L198" i="15"/>
  <c r="J258" i="15"/>
  <c r="J505" i="15"/>
  <c r="I1013" i="15"/>
  <c r="J270" i="15"/>
  <c r="H627" i="15"/>
  <c r="G453" i="15"/>
  <c r="K645" i="15"/>
  <c r="K786" i="15"/>
  <c r="I198" i="15"/>
  <c r="H592" i="15"/>
  <c r="I406" i="15"/>
  <c r="H976" i="15"/>
  <c r="J695" i="15"/>
  <c r="H403" i="15"/>
  <c r="J269" i="15"/>
  <c r="H658" i="15"/>
  <c r="K1083" i="15"/>
  <c r="K1078" i="15" s="1"/>
  <c r="G1041" i="15"/>
  <c r="J1084" i="15"/>
  <c r="J1079" i="15" s="1"/>
  <c r="I723" i="15"/>
  <c r="J725" i="15"/>
  <c r="I617" i="15"/>
  <c r="H166" i="15"/>
  <c r="J592" i="15"/>
  <c r="J404" i="15"/>
  <c r="H475" i="15"/>
  <c r="H1129" i="15"/>
  <c r="H1124" i="15" s="1"/>
  <c r="H673" i="15"/>
  <c r="I745" i="15"/>
  <c r="I473" i="15"/>
  <c r="G452" i="15"/>
  <c r="I727" i="15"/>
  <c r="J1043" i="15"/>
  <c r="H523" i="15"/>
  <c r="K476" i="15"/>
  <c r="K402" i="15"/>
  <c r="I677" i="15"/>
  <c r="G1129" i="15"/>
  <c r="G1124" i="15" s="1"/>
  <c r="I574" i="15"/>
  <c r="I1044" i="15"/>
  <c r="H198" i="15"/>
  <c r="G861" i="15"/>
  <c r="I695" i="15"/>
  <c r="I1042" i="15"/>
  <c r="K197" i="15"/>
  <c r="G197" i="15"/>
  <c r="H790" i="15"/>
  <c r="G574" i="15"/>
  <c r="G390" i="15"/>
  <c r="H195" i="15"/>
  <c r="G405" i="15"/>
  <c r="I786" i="15"/>
  <c r="G473" i="15"/>
  <c r="H505" i="15"/>
  <c r="H868" i="15"/>
  <c r="K1132" i="15"/>
  <c r="K1127" i="15" s="1"/>
  <c r="G763" i="15"/>
  <c r="H1016" i="15"/>
  <c r="J983" i="15"/>
  <c r="G521" i="15"/>
  <c r="K1013" i="15"/>
  <c r="H476" i="15"/>
  <c r="H432" i="15"/>
  <c r="I618" i="15"/>
  <c r="K196" i="15"/>
  <c r="G379" i="15"/>
  <c r="G836" i="15"/>
  <c r="K796" i="15"/>
  <c r="H857" i="15"/>
  <c r="G392" i="15"/>
  <c r="I309" i="15"/>
  <c r="I304" i="15" s="1"/>
  <c r="J1286" i="15"/>
  <c r="J1285" i="15" s="1"/>
  <c r="G625" i="15"/>
  <c r="H1131" i="15"/>
  <c r="H1126" i="15" s="1"/>
  <c r="L745" i="15"/>
  <c r="L548" i="15"/>
  <c r="I659" i="15"/>
  <c r="K1133" i="15"/>
  <c r="K1128" i="15" s="1"/>
  <c r="G859" i="15"/>
  <c r="K677" i="15"/>
  <c r="J645" i="15"/>
  <c r="I1085" i="15"/>
  <c r="I1080" i="15" s="1"/>
  <c r="I544" i="15"/>
  <c r="I450" i="15"/>
  <c r="J548" i="15"/>
  <c r="I787" i="15"/>
  <c r="G658" i="15"/>
  <c r="H1177" i="15"/>
  <c r="H1172" i="15" s="1"/>
  <c r="I1043" i="15"/>
  <c r="H674" i="15"/>
  <c r="I1087" i="15"/>
  <c r="I1082" i="15" s="1"/>
  <c r="K1271" i="15"/>
  <c r="K1266" i="15" s="1"/>
  <c r="G983" i="15"/>
  <c r="J1045" i="15"/>
  <c r="H546" i="15"/>
  <c r="K861" i="15"/>
  <c r="G503" i="15"/>
  <c r="H260" i="15"/>
  <c r="I616" i="15"/>
  <c r="H1087" i="15"/>
  <c r="H1082" i="15" s="1"/>
  <c r="G986" i="15"/>
  <c r="J673" i="15"/>
  <c r="I402" i="15"/>
  <c r="H816" i="15"/>
  <c r="J676" i="15"/>
  <c r="K1012" i="15"/>
  <c r="G1084" i="15"/>
  <c r="G1079" i="15" s="1"/>
  <c r="H180" i="15"/>
  <c r="K816" i="15"/>
  <c r="J476" i="15"/>
  <c r="K270" i="15"/>
  <c r="H800" i="15"/>
  <c r="G1045" i="15"/>
  <c r="L675" i="15"/>
  <c r="K195" i="15"/>
  <c r="L1087" i="15"/>
  <c r="L1082" i="15" s="1"/>
  <c r="G236" i="15"/>
  <c r="J547" i="15"/>
  <c r="I1132" i="15"/>
  <c r="I1127" i="15" s="1"/>
  <c r="H576" i="15"/>
  <c r="H834" i="15"/>
  <c r="H1044" i="15"/>
  <c r="I790" i="15"/>
  <c r="H708" i="15"/>
  <c r="I657" i="15"/>
  <c r="G1203" i="15"/>
  <c r="G1202" i="15" s="1"/>
  <c r="L195" i="15"/>
  <c r="L379" i="15"/>
  <c r="H984" i="15"/>
  <c r="K1203" i="15"/>
  <c r="K1202" i="15" s="1"/>
  <c r="K545" i="15"/>
  <c r="G308" i="15"/>
  <c r="G303" i="15" s="1"/>
  <c r="J1268" i="15"/>
  <c r="J1263" i="15" s="1"/>
  <c r="J414" i="15"/>
  <c r="G406" i="15"/>
  <c r="G725" i="15"/>
  <c r="J967" i="15"/>
  <c r="J961" i="15"/>
  <c r="J1014" i="15"/>
  <c r="J198" i="15"/>
  <c r="H766" i="15"/>
  <c r="I1131" i="15"/>
  <c r="I1126" i="15" s="1"/>
  <c r="H452" i="15"/>
  <c r="G237" i="15"/>
  <c r="K1015" i="15"/>
  <c r="J1271" i="15"/>
  <c r="J1266" i="15" s="1"/>
  <c r="H522" i="15"/>
  <c r="G835" i="15"/>
  <c r="I1157" i="15"/>
  <c r="I1156" i="15" s="1"/>
  <c r="L861" i="15"/>
  <c r="K790" i="15"/>
  <c r="G837" i="15"/>
  <c r="I346" i="15"/>
  <c r="I341" i="15" s="1"/>
  <c r="G1044" i="15"/>
  <c r="I486" i="15"/>
  <c r="H237" i="15"/>
  <c r="J1042" i="15"/>
  <c r="I403" i="15"/>
  <c r="G675" i="15"/>
  <c r="G594" i="15"/>
  <c r="G860" i="15"/>
  <c r="K548" i="15"/>
  <c r="G178" i="15"/>
  <c r="G524" i="15"/>
  <c r="K485" i="15"/>
  <c r="G1286" i="15"/>
  <c r="G1285" i="15" s="1"/>
  <c r="H235" i="15"/>
  <c r="H1043" i="15"/>
  <c r="J195" i="15"/>
  <c r="I961" i="15"/>
  <c r="K618" i="15"/>
  <c r="K1084" i="15"/>
  <c r="K1079" i="15" s="1"/>
  <c r="G247" i="15"/>
  <c r="J557" i="15"/>
  <c r="J403" i="15"/>
  <c r="H835" i="15"/>
  <c r="G194" i="15"/>
  <c r="L196" i="15"/>
  <c r="G474" i="15"/>
  <c r="J361" i="15"/>
  <c r="G711" i="15"/>
  <c r="J473" i="15"/>
  <c r="J1157" i="15"/>
  <c r="J1156" i="15" s="1"/>
  <c r="J196" i="15"/>
  <c r="G615" i="15"/>
  <c r="I673" i="15"/>
  <c r="G1133" i="15"/>
  <c r="G1128" i="15" s="1"/>
  <c r="K788" i="15"/>
  <c r="H261" i="15"/>
  <c r="G617" i="15"/>
  <c r="K473" i="15"/>
  <c r="G857" i="15"/>
  <c r="G450" i="15"/>
  <c r="I788" i="15"/>
  <c r="H404" i="15"/>
  <c r="G451" i="15"/>
  <c r="K287" i="15"/>
  <c r="K286" i="15" s="1"/>
  <c r="G311" i="15"/>
  <c r="G306" i="15" s="1"/>
  <c r="K475" i="15"/>
  <c r="H178" i="15"/>
  <c r="I645" i="15"/>
  <c r="H618" i="15"/>
  <c r="I1041" i="15"/>
  <c r="L474" i="15"/>
  <c r="H574" i="15"/>
  <c r="H197" i="15"/>
  <c r="H406" i="15"/>
  <c r="K619" i="15"/>
  <c r="G245" i="15"/>
  <c r="I1084" i="15"/>
  <c r="I1079" i="15" s="1"/>
  <c r="H1086" i="15"/>
  <c r="H1081" i="15" s="1"/>
  <c r="K1130" i="15"/>
  <c r="K1125" i="15" s="1"/>
  <c r="G767" i="15"/>
  <c r="I405" i="15"/>
  <c r="L404" i="15"/>
  <c r="G961" i="15"/>
  <c r="H1203" i="15"/>
  <c r="H1202" i="15" s="1"/>
  <c r="L1043" i="15"/>
  <c r="G1013" i="15"/>
  <c r="G1019" i="15"/>
  <c r="G361" i="15"/>
  <c r="H1075" i="15"/>
  <c r="H1070" i="15" s="1"/>
  <c r="G1015" i="15"/>
  <c r="H1073" i="15"/>
  <c r="H1068" i="15" s="1"/>
  <c r="I474" i="15"/>
  <c r="J726" i="15"/>
  <c r="I1015" i="15"/>
  <c r="J787" i="15"/>
  <c r="K723" i="15"/>
  <c r="J1132" i="15"/>
  <c r="J1127" i="15" s="1"/>
  <c r="K404" i="15"/>
  <c r="L695" i="15"/>
  <c r="H547" i="15"/>
  <c r="G1130" i="15"/>
  <c r="G1125" i="15" s="1"/>
  <c r="H361" i="15"/>
  <c r="K194" i="15"/>
  <c r="K857" i="15"/>
  <c r="K858" i="15"/>
  <c r="J216" i="15"/>
  <c r="I1073" i="15"/>
  <c r="I1068" i="15" s="1"/>
  <c r="I619" i="15"/>
  <c r="G268" i="15"/>
  <c r="K616" i="15"/>
  <c r="L618" i="15"/>
  <c r="I1083" i="15"/>
  <c r="I1078" i="15" s="1"/>
  <c r="H1014" i="15"/>
  <c r="H345" i="15"/>
  <c r="H340" i="15" s="1"/>
  <c r="K789" i="15"/>
  <c r="J674" i="15"/>
  <c r="G363" i="15"/>
  <c r="H402" i="15"/>
  <c r="G544" i="15"/>
  <c r="G235" i="15"/>
  <c r="I381" i="15"/>
  <c r="K348" i="15"/>
  <c r="K343" i="15" s="1"/>
  <c r="K1016" i="15"/>
  <c r="I521" i="15"/>
  <c r="M319" i="10"/>
  <c r="M773" i="15" s="1"/>
  <c r="M97" i="10"/>
  <c r="M90" i="15" s="1"/>
  <c r="M89" i="15" s="1"/>
  <c r="L1256" i="15"/>
  <c r="L1251" i="15" s="1"/>
  <c r="L1118" i="15"/>
  <c r="L1113" i="15" s="1"/>
  <c r="J503" i="15"/>
  <c r="G616" i="15"/>
  <c r="L1131" i="15"/>
  <c r="L1126" i="15" s="1"/>
  <c r="H1120" i="15"/>
  <c r="H1115" i="15" s="1"/>
  <c r="I724" i="15"/>
  <c r="J727" i="15"/>
  <c r="G1034" i="15"/>
  <c r="K860" i="15"/>
  <c r="I261" i="15"/>
  <c r="I835" i="15"/>
  <c r="G1014" i="15"/>
  <c r="I416" i="15"/>
  <c r="K346" i="15"/>
  <c r="K341" i="15" s="1"/>
  <c r="G1075" i="15"/>
  <c r="G1070" i="15" s="1"/>
  <c r="H676" i="15"/>
  <c r="J1041" i="15"/>
  <c r="G558" i="15"/>
  <c r="J677" i="15"/>
  <c r="I180" i="15"/>
  <c r="H986" i="15"/>
  <c r="K260" i="15"/>
  <c r="I477" i="15"/>
  <c r="K1246" i="15"/>
  <c r="K1245" i="15" s="1"/>
  <c r="I789" i="15"/>
  <c r="J786" i="15"/>
  <c r="I259" i="15"/>
  <c r="H245" i="15"/>
  <c r="J405" i="15"/>
  <c r="H1323" i="15"/>
  <c r="H257" i="15"/>
  <c r="H645" i="15"/>
  <c r="H413" i="15"/>
  <c r="I1203" i="15"/>
  <c r="I1202" i="15" s="1"/>
  <c r="G595" i="15"/>
  <c r="J615" i="15"/>
  <c r="I1045" i="15"/>
  <c r="H544" i="15"/>
  <c r="H216" i="15"/>
  <c r="H594" i="15"/>
  <c r="G258" i="15"/>
  <c r="H194" i="15"/>
  <c r="I1017" i="15"/>
  <c r="K269" i="15"/>
  <c r="H675" i="15"/>
  <c r="K787" i="15"/>
  <c r="K487" i="15"/>
  <c r="J1133" i="15"/>
  <c r="J1128" i="15" s="1"/>
  <c r="G413" i="15"/>
  <c r="G1012" i="15"/>
  <c r="H453" i="15"/>
  <c r="K725" i="15"/>
  <c r="G677" i="15"/>
  <c r="I836" i="15"/>
  <c r="K1129" i="15"/>
  <c r="K1124" i="15" s="1"/>
  <c r="G745" i="15"/>
  <c r="I985" i="15"/>
  <c r="M20" i="10"/>
  <c r="M24" i="15" s="1"/>
  <c r="M19" i="15" s="1"/>
  <c r="J860" i="15"/>
  <c r="G1086" i="15"/>
  <c r="G1081" i="15" s="1"/>
  <c r="H1015" i="15"/>
  <c r="K1157" i="15"/>
  <c r="K1156" i="15" s="1"/>
  <c r="H1085" i="15"/>
  <c r="H1080" i="15" s="1"/>
  <c r="J816" i="15"/>
  <c r="K726" i="15"/>
  <c r="J1017" i="15"/>
  <c r="G773" i="15"/>
  <c r="K1042" i="15"/>
  <c r="K474" i="15"/>
  <c r="I796" i="15"/>
  <c r="G1074" i="15"/>
  <c r="G1069" i="15" s="1"/>
  <c r="G626" i="15"/>
  <c r="I1086" i="15"/>
  <c r="I1081" i="15" s="1"/>
  <c r="J1130" i="15"/>
  <c r="J1125" i="15" s="1"/>
  <c r="I166" i="15"/>
  <c r="G238" i="15"/>
  <c r="G1270" i="15"/>
  <c r="G1265" i="15" s="1"/>
  <c r="G788" i="15"/>
  <c r="H709" i="15"/>
  <c r="L308" i="15"/>
  <c r="L303" i="15" s="1"/>
  <c r="L1157" i="15"/>
  <c r="L1156" i="15" s="1"/>
  <c r="H271" i="15"/>
  <c r="I475" i="15"/>
  <c r="I816" i="15"/>
  <c r="J412" i="15"/>
  <c r="K1286" i="15"/>
  <c r="K1285" i="15" s="1"/>
  <c r="L592" i="15"/>
  <c r="H763" i="15"/>
  <c r="J402" i="15"/>
  <c r="K1086" i="15"/>
  <c r="K1081" i="15" s="1"/>
  <c r="J324" i="15"/>
  <c r="J323" i="15" s="1"/>
  <c r="G789" i="15"/>
  <c r="J675" i="15"/>
  <c r="H90" i="15"/>
  <c r="H89" i="15" s="1"/>
  <c r="G1062" i="15"/>
  <c r="G1061" i="15" s="1"/>
  <c r="L1044" i="15"/>
  <c r="I196" i="15"/>
  <c r="G257" i="15"/>
  <c r="K592" i="15"/>
  <c r="L726" i="15"/>
  <c r="J861" i="15"/>
  <c r="H788" i="15"/>
  <c r="J800" i="15"/>
  <c r="H619" i="15"/>
  <c r="K257" i="15"/>
  <c r="H617" i="15"/>
  <c r="I709" i="15"/>
  <c r="G619" i="15"/>
  <c r="G659" i="15"/>
  <c r="I765" i="15"/>
  <c r="I857" i="15"/>
  <c r="L1042" i="15"/>
  <c r="J521" i="15"/>
  <c r="J183" i="15"/>
  <c r="M395" i="10"/>
  <c r="M379" i="15" s="1"/>
  <c r="M950" i="10"/>
  <c r="M1072" i="15" s="1"/>
  <c r="M1067" i="15" s="1"/>
  <c r="M214" i="10"/>
  <c r="M178" i="15" s="1"/>
  <c r="M263" i="10"/>
  <c r="M234" i="15" s="1"/>
  <c r="M563" i="10"/>
  <c r="M592" i="15" s="1"/>
  <c r="N15" i="10"/>
  <c r="J167" i="15"/>
  <c r="M127" i="14"/>
  <c r="N168" i="14"/>
  <c r="H1241" i="15"/>
  <c r="M668" i="10"/>
  <c r="M707" i="15" s="1"/>
  <c r="N25" i="10"/>
  <c r="N568" i="10"/>
  <c r="H299" i="10"/>
  <c r="N166" i="14"/>
  <c r="M129" i="14"/>
  <c r="M999" i="10"/>
  <c r="M1108" i="15" s="1"/>
  <c r="M1107" i="15" s="1"/>
  <c r="N1003" i="15"/>
  <c r="N42" i="10"/>
  <c r="N722" i="10"/>
  <c r="M522" i="10"/>
  <c r="M547" i="15" s="1"/>
  <c r="M500" i="10"/>
  <c r="M503" i="15" s="1"/>
  <c r="M444" i="10"/>
  <c r="M432" i="15" s="1"/>
  <c r="M441" i="15"/>
  <c r="M583" i="15"/>
  <c r="M825" i="15"/>
  <c r="M327" i="15"/>
  <c r="M326" i="15" s="1"/>
  <c r="M834" i="14"/>
  <c r="M147" i="10"/>
  <c r="M101" i="10"/>
  <c r="M794" i="14"/>
  <c r="M795" i="14"/>
  <c r="M754" i="15"/>
  <c r="M370" i="15"/>
  <c r="M512" i="15"/>
  <c r="M290" i="15"/>
  <c r="M289" i="15" s="1"/>
  <c r="M842" i="14"/>
  <c r="M742" i="14"/>
  <c r="M741" i="14"/>
  <c r="M819" i="10"/>
  <c r="M818" i="10"/>
  <c r="M820" i="10"/>
  <c r="M816" i="10"/>
  <c r="M817" i="10"/>
  <c r="M890" i="15"/>
  <c r="M889" i="15" s="1"/>
  <c r="M62" i="10"/>
  <c r="M766" i="10"/>
  <c r="M816" i="15" s="1"/>
  <c r="M710" i="10"/>
  <c r="M745" i="15" s="1"/>
  <c r="M225" i="15"/>
  <c r="M1249" i="15"/>
  <c r="M1248" i="15" s="1"/>
  <c r="M971" i="15"/>
  <c r="M845" i="10"/>
  <c r="M844" i="10"/>
  <c r="M843" i="10"/>
  <c r="M842" i="10"/>
  <c r="M846" i="10"/>
  <c r="M927" i="15"/>
  <c r="M926" i="15" s="1"/>
  <c r="M145" i="10"/>
  <c r="M17" i="15"/>
  <c r="M16" i="15" s="1"/>
  <c r="M612" i="10"/>
  <c r="M645" i="15" s="1"/>
  <c r="N400" i="10"/>
  <c r="N196" i="10"/>
  <c r="N886" i="10"/>
  <c r="L154" i="10"/>
  <c r="L24" i="15"/>
  <c r="L19" i="15" s="1"/>
  <c r="M55" i="10"/>
  <c r="N236" i="10"/>
  <c r="N673" i="10"/>
  <c r="M207" i="10"/>
  <c r="M166" i="15" s="1"/>
  <c r="M224" i="14"/>
  <c r="M225" i="14"/>
  <c r="M146" i="10"/>
  <c r="M55" i="15"/>
  <c r="M54" i="15" s="1"/>
  <c r="N456" i="10"/>
  <c r="N224" i="10"/>
  <c r="N209" i="10"/>
  <c r="N955" i="10"/>
  <c r="N624" i="10"/>
  <c r="M256" i="10"/>
  <c r="M216" i="15" s="1"/>
  <c r="M451" i="10"/>
  <c r="M450" i="15" s="1"/>
  <c r="O4" i="4"/>
  <c r="N778" i="10"/>
  <c r="N1223" i="10"/>
  <c r="N109" i="10"/>
  <c r="N512" i="10"/>
  <c r="N378" i="10"/>
  <c r="N987" i="10"/>
  <c r="N1036" i="10"/>
  <c r="N984" i="10"/>
  <c r="N125" i="10"/>
  <c r="N1079" i="10"/>
  <c r="N526" i="10"/>
  <c r="N689" i="10"/>
  <c r="N362" i="10"/>
  <c r="N235" i="10"/>
  <c r="N898" i="10"/>
  <c r="N1060" i="10"/>
  <c r="N1059" i="10" s="1"/>
  <c r="N1157" i="15" s="1"/>
  <c r="N1156" i="15" s="1"/>
  <c r="N1027" i="10"/>
  <c r="N794" i="10"/>
  <c r="N969" i="10"/>
  <c r="N640" i="10"/>
  <c r="N1023" i="10"/>
  <c r="N1129" i="10"/>
  <c r="N580" i="10"/>
  <c r="N734" i="10"/>
  <c r="N121" i="10"/>
  <c r="N88" i="10"/>
  <c r="N472" i="10"/>
  <c r="N416" i="10"/>
  <c r="N268" i="10"/>
  <c r="N980" i="10"/>
  <c r="N231" i="10"/>
  <c r="N528" i="10"/>
  <c r="N912" i="10"/>
  <c r="N1043" i="15" s="1"/>
  <c r="N971" i="10"/>
  <c r="N338" i="10"/>
  <c r="N1201" i="10"/>
  <c r="N284" i="10"/>
  <c r="N982" i="10"/>
  <c r="N468" i="10"/>
  <c r="N738" i="10"/>
  <c r="N979" i="10"/>
  <c r="N582" i="10"/>
  <c r="N685" i="10"/>
  <c r="N83" i="10"/>
  <c r="N636" i="10"/>
  <c r="N900" i="10"/>
  <c r="N1041" i="10"/>
  <c r="N1185" i="10"/>
  <c r="N1057" i="10"/>
  <c r="N792" i="10"/>
  <c r="N584" i="10"/>
  <c r="N39" i="10"/>
  <c r="N233" i="10"/>
  <c r="N1161" i="10"/>
  <c r="N1285" i="10"/>
  <c r="N374" i="10"/>
  <c r="N336" i="10"/>
  <c r="N981" i="10"/>
  <c r="N1044" i="10"/>
  <c r="N902" i="10"/>
  <c r="N1249" i="10"/>
  <c r="N985" i="10"/>
  <c r="N280" i="10"/>
  <c r="N1039" i="10"/>
  <c r="N1096" i="10"/>
  <c r="N967" i="10"/>
  <c r="N1084" i="10"/>
  <c r="N983" i="10"/>
  <c r="N1141" i="10"/>
  <c r="N1042" i="10"/>
  <c r="N1145" i="10"/>
  <c r="N130" i="10"/>
  <c r="N1103" i="10"/>
  <c r="N1287" i="10"/>
  <c r="N913" i="10"/>
  <c r="N1044" i="15" s="1"/>
  <c r="N1107" i="10"/>
  <c r="N1106" i="10"/>
  <c r="N1035" i="10"/>
  <c r="N524" i="10"/>
  <c r="N1212" i="10"/>
  <c r="N1122" i="10"/>
  <c r="N1121" i="10" s="1"/>
  <c r="N1203" i="15" s="1"/>
  <c r="N1202" i="15" s="1"/>
  <c r="N986" i="10"/>
  <c r="N340" i="10"/>
  <c r="N1105" i="10"/>
  <c r="N79" i="10"/>
  <c r="N790" i="10"/>
  <c r="N911" i="10"/>
  <c r="N1042" i="15" s="1"/>
  <c r="N1099" i="10"/>
  <c r="N1247" i="10"/>
  <c r="N1072" i="10"/>
  <c r="N1146" i="10"/>
  <c r="N1237" i="10"/>
  <c r="N299" i="14"/>
  <c r="N910" i="10"/>
  <c r="N1041" i="15" s="1"/>
  <c r="N1098" i="10"/>
  <c r="N1083" i="10"/>
  <c r="N1101" i="10"/>
  <c r="N1097" i="10"/>
  <c r="N1228" i="10"/>
  <c r="N1056" i="10"/>
  <c r="N617" i="14"/>
  <c r="N1251" i="10"/>
  <c r="N298" i="14"/>
  <c r="N1108" i="10"/>
  <c r="N988" i="10"/>
  <c r="N1104" i="10"/>
  <c r="N1197" i="10"/>
  <c r="N1286" i="10"/>
  <c r="N1213" i="10"/>
  <c r="N1037" i="10"/>
  <c r="N258" i="14"/>
  <c r="N1248" i="10"/>
  <c r="N1284" i="10"/>
  <c r="N1162" i="10"/>
  <c r="N1043" i="10"/>
  <c r="N1040" i="10"/>
  <c r="N1163" i="10"/>
  <c r="N1239" i="10"/>
  <c r="N1235" i="10"/>
  <c r="N1134" i="10"/>
  <c r="N1252" i="10"/>
  <c r="N1282" i="10"/>
  <c r="N914" i="10"/>
  <c r="N1045" i="15" s="1"/>
  <c r="N1164" i="10"/>
  <c r="N1283" i="10"/>
  <c r="N377" i="14"/>
  <c r="N1100" i="10"/>
  <c r="N1240" i="10"/>
  <c r="N1250" i="10"/>
  <c r="N1216" i="10"/>
  <c r="N1215" i="10" s="1"/>
  <c r="N1286" i="15" s="1"/>
  <c r="N1285" i="15" s="1"/>
  <c r="N901" i="14"/>
  <c r="N1003" i="14"/>
  <c r="N82" i="10"/>
  <c r="N473" i="14"/>
  <c r="N414" i="10"/>
  <c r="N899" i="14"/>
  <c r="N993" i="14"/>
  <c r="N990" i="14" s="1"/>
  <c r="N1118" i="10"/>
  <c r="N1053" i="14"/>
  <c r="N1050" i="14" s="1"/>
  <c r="N838" i="14"/>
  <c r="N1038" i="10"/>
  <c r="N1122" i="14"/>
  <c r="N1108" i="14"/>
  <c r="N1105" i="14" s="1"/>
  <c r="N1061" i="14"/>
  <c r="N1102" i="10"/>
  <c r="N1158" i="10"/>
  <c r="N836" i="14"/>
  <c r="N954" i="14"/>
  <c r="N1160" i="10"/>
  <c r="N1159" i="10"/>
  <c r="N1125" i="14"/>
  <c r="N46" i="10"/>
  <c r="N81" i="10"/>
  <c r="N1081" i="10"/>
  <c r="N1062" i="14"/>
  <c r="N901" i="10"/>
  <c r="N124" i="10"/>
  <c r="N377" i="10"/>
  <c r="N688" i="10"/>
  <c r="N123" i="10"/>
  <c r="N791" i="10"/>
  <c r="N1194" i="14"/>
  <c r="N1143" i="10"/>
  <c r="N1200" i="10"/>
  <c r="N1115" i="14"/>
  <c r="N39" i="14"/>
  <c r="N793" i="10"/>
  <c r="N339" i="10"/>
  <c r="N471" i="10"/>
  <c r="N828" i="14"/>
  <c r="N412" i="10"/>
  <c r="N737" i="10"/>
  <c r="N736" i="10"/>
  <c r="N735" i="10"/>
  <c r="N639" i="10"/>
  <c r="N80" i="10"/>
  <c r="N38" i="10"/>
  <c r="N1238" i="10"/>
  <c r="N1199" i="10"/>
  <c r="N40" i="10"/>
  <c r="N41" i="10"/>
  <c r="N1082" i="10"/>
  <c r="N470" i="10"/>
  <c r="N567" i="14"/>
  <c r="N122" i="10"/>
  <c r="N415" i="10"/>
  <c r="N282" i="10"/>
  <c r="N1198" i="10"/>
  <c r="N1080" i="10"/>
  <c r="N1119" i="10"/>
  <c r="N995" i="14"/>
  <c r="N992" i="14" s="1"/>
  <c r="N37" i="10"/>
  <c r="N638" i="10"/>
  <c r="N1142" i="10"/>
  <c r="N1236" i="10"/>
  <c r="N281" i="10"/>
  <c r="N469" i="10"/>
  <c r="N1025" i="10"/>
  <c r="N970" i="10"/>
  <c r="N337" i="10"/>
  <c r="N968" i="10"/>
  <c r="N1026" i="10"/>
  <c r="N1024" i="10"/>
  <c r="N583" i="10"/>
  <c r="N686" i="10"/>
  <c r="N687" i="10"/>
  <c r="N527" i="10"/>
  <c r="N581" i="10"/>
  <c r="N234" i="10"/>
  <c r="N232" i="10"/>
  <c r="N1144" i="10"/>
  <c r="N1139" i="10" s="1"/>
  <c r="N1224" i="15" s="1"/>
  <c r="N1219" i="15" s="1"/>
  <c r="N376" i="10"/>
  <c r="N283" i="10"/>
  <c r="N413" i="10"/>
  <c r="N637" i="10"/>
  <c r="N899" i="10"/>
  <c r="N375" i="10"/>
  <c r="N525" i="10"/>
  <c r="N324" i="10"/>
  <c r="M128" i="14"/>
  <c r="N67" i="10"/>
  <c r="I128" i="15"/>
  <c r="I127" i="15" s="1"/>
  <c r="G167" i="15"/>
  <c r="G128" i="15"/>
  <c r="G127" i="15" s="1"/>
  <c r="H206" i="15"/>
  <c r="H205" i="15" s="1"/>
  <c r="J421" i="15"/>
  <c r="J420" i="15" s="1"/>
  <c r="G919" i="10"/>
  <c r="G909" i="10" s="1"/>
  <c r="G872" i="10" s="1"/>
  <c r="G958" i="15" s="1"/>
  <c r="J80" i="15"/>
  <c r="J79" i="15" s="1"/>
  <c r="J42" i="15"/>
  <c r="J41" i="15" s="1"/>
  <c r="AM30" i="15" s="1"/>
  <c r="J118" i="15"/>
  <c r="J117" i="15" s="1"/>
  <c r="J634" i="15"/>
  <c r="J633" i="15" s="1"/>
  <c r="J735" i="15" s="1"/>
  <c r="J734" i="15" s="1"/>
  <c r="J805" i="15"/>
  <c r="J804" i="15" s="1"/>
  <c r="J492" i="15"/>
  <c r="J491" i="15" s="1"/>
  <c r="J276" i="15"/>
  <c r="J275" i="15" s="1"/>
  <c r="J156" i="15"/>
  <c r="J155" i="15" s="1"/>
  <c r="J876" i="15"/>
  <c r="J875" i="15" s="1"/>
  <c r="G1243" i="15"/>
  <c r="G298" i="10"/>
  <c r="J563" i="15"/>
  <c r="J562" i="15" s="1"/>
  <c r="J685" i="15" s="1"/>
  <c r="J684" i="15" s="1"/>
  <c r="I318" i="15"/>
  <c r="H996" i="10"/>
  <c r="H1104" i="15" s="1"/>
  <c r="G125" i="14"/>
  <c r="H118" i="15"/>
  <c r="H117" i="15" s="1"/>
  <c r="H563" i="15"/>
  <c r="H562" i="15" s="1"/>
  <c r="H685" i="15" s="1"/>
  <c r="H684" i="15" s="1"/>
  <c r="H421" i="15"/>
  <c r="H420" i="15" s="1"/>
  <c r="H876" i="15"/>
  <c r="H875" i="15" s="1"/>
  <c r="K128" i="15"/>
  <c r="K127" i="15" s="1"/>
  <c r="H276" i="15"/>
  <c r="H275" i="15" s="1"/>
  <c r="H634" i="15"/>
  <c r="H633" i="15" s="1"/>
  <c r="H735" i="15" s="1"/>
  <c r="H734" i="15" s="1"/>
  <c r="H492" i="15"/>
  <c r="H491" i="15" s="1"/>
  <c r="H805" i="15"/>
  <c r="H804" i="15" s="1"/>
  <c r="H156" i="15"/>
  <c r="H155" i="15" s="1"/>
  <c r="H42" i="15"/>
  <c r="H41" i="15" s="1"/>
  <c r="AK30" i="15" s="1"/>
  <c r="G186" i="15"/>
  <c r="H124" i="14"/>
  <c r="K1100" i="14"/>
  <c r="K1089" i="14" s="1"/>
  <c r="G805" i="15"/>
  <c r="G804" i="15" s="1"/>
  <c r="H1363" i="15"/>
  <c r="H1358" i="15" s="1"/>
  <c r="K310" i="14"/>
  <c r="K523" i="14"/>
  <c r="K733" i="14"/>
  <c r="K309" i="14"/>
  <c r="G1242" i="15"/>
  <c r="G200" i="15"/>
  <c r="I167" i="15"/>
  <c r="G1362" i="15"/>
  <c r="G1357" i="15" s="1"/>
  <c r="G150" i="10"/>
  <c r="G184" i="15" s="1"/>
  <c r="G150" i="15"/>
  <c r="G145" i="15" s="1"/>
  <c r="K1365" i="15"/>
  <c r="K1360" i="15" s="1"/>
  <c r="H1255" i="10"/>
  <c r="H1322" i="15" s="1"/>
  <c r="H1361" i="15"/>
  <c r="H1356" i="15" s="1"/>
  <c r="K317" i="15"/>
  <c r="H752" i="10"/>
  <c r="G42" i="15"/>
  <c r="G41" i="15" s="1"/>
  <c r="K597" i="10"/>
  <c r="H281" i="15"/>
  <c r="K485" i="10"/>
  <c r="H542" i="10"/>
  <c r="H1364" i="15"/>
  <c r="H1359" i="15" s="1"/>
  <c r="G123" i="14"/>
  <c r="H7" i="16"/>
  <c r="H16" i="16" s="1"/>
  <c r="H1325" i="15"/>
  <c r="G124" i="14"/>
  <c r="I202" i="15"/>
  <c r="I152" i="15"/>
  <c r="I147" i="15" s="1"/>
  <c r="H877" i="14"/>
  <c r="K1362" i="15"/>
  <c r="K1357" i="15" s="1"/>
  <c r="I1094" i="15"/>
  <c r="I1089" i="15" s="1"/>
  <c r="H809" i="10"/>
  <c r="G151" i="10"/>
  <c r="G1101" i="14"/>
  <c r="G1090" i="14" s="1"/>
  <c r="H487" i="10"/>
  <c r="J317" i="15"/>
  <c r="G994" i="10"/>
  <c r="G1102" i="15" s="1"/>
  <c r="G1239" i="15"/>
  <c r="I8" i="14"/>
  <c r="I150" i="15"/>
  <c r="I145" i="15" s="1"/>
  <c r="G421" i="15"/>
  <c r="G420" i="15" s="1"/>
  <c r="G810" i="10"/>
  <c r="G634" i="15"/>
  <c r="G633" i="15" s="1"/>
  <c r="G735" i="15" s="1"/>
  <c r="G734" i="15" s="1"/>
  <c r="H753" i="10"/>
  <c r="H1207" i="10"/>
  <c r="H1278" i="15" s="1"/>
  <c r="G563" i="15"/>
  <c r="G562" i="15" s="1"/>
  <c r="G685" i="15" s="1"/>
  <c r="G684" i="15" s="1"/>
  <c r="G876" i="15"/>
  <c r="G875" i="15" s="1"/>
  <c r="G276" i="15"/>
  <c r="G275" i="15" s="1"/>
  <c r="G488" i="10"/>
  <c r="I485" i="10"/>
  <c r="G206" i="15"/>
  <c r="G205" i="15" s="1"/>
  <c r="G156" i="15"/>
  <c r="G155" i="15" s="1"/>
  <c r="H123" i="14"/>
  <c r="I81" i="14"/>
  <c r="G80" i="15"/>
  <c r="G79" i="15" s="1"/>
  <c r="AJ72" i="15" s="1"/>
  <c r="G297" i="10"/>
  <c r="I597" i="10"/>
  <c r="G320" i="15"/>
  <c r="G492" i="15"/>
  <c r="G491" i="15" s="1"/>
  <c r="J125" i="14"/>
  <c r="I123" i="14"/>
  <c r="I317" i="15"/>
  <c r="I797" i="14"/>
  <c r="I793" i="14" s="1"/>
  <c r="J937" i="10"/>
  <c r="J1055" i="15" s="1"/>
  <c r="G807" i="10"/>
  <c r="G8" i="14"/>
  <c r="J8" i="14"/>
  <c r="J876" i="14"/>
  <c r="J865" i="14" s="1"/>
  <c r="G1102" i="14"/>
  <c r="G1091" i="14" s="1"/>
  <c r="H319" i="15"/>
  <c r="G183" i="15"/>
  <c r="H81" i="14"/>
  <c r="I487" i="10"/>
  <c r="H338" i="15"/>
  <c r="H333" i="15" s="1"/>
  <c r="H848" i="15"/>
  <c r="I847" i="15"/>
  <c r="H797" i="14"/>
  <c r="H793" i="14" s="1"/>
  <c r="I599" i="10"/>
  <c r="G1240" i="15"/>
  <c r="I488" i="10"/>
  <c r="I1102" i="14"/>
  <c r="I1091" i="14" s="1"/>
  <c r="I320" i="15"/>
  <c r="I600" i="10"/>
  <c r="K125" i="14"/>
  <c r="I463" i="15"/>
  <c r="H796" i="14"/>
  <c r="H792" i="14" s="1"/>
  <c r="H50" i="16" s="1"/>
  <c r="I319" i="15"/>
  <c r="K8" i="14"/>
  <c r="H283" i="15"/>
  <c r="H544" i="10"/>
  <c r="L584" i="14"/>
  <c r="H432" i="10"/>
  <c r="I541" i="10"/>
  <c r="I429" i="10"/>
  <c r="J280" i="15"/>
  <c r="I280" i="15"/>
  <c r="G9" i="14"/>
  <c r="J541" i="10"/>
  <c r="J429" i="10"/>
  <c r="I124" i="14"/>
  <c r="K124" i="14"/>
  <c r="G877" i="14"/>
  <c r="G866" i="14" s="1"/>
  <c r="I1095" i="15"/>
  <c r="I1090" i="15" s="1"/>
  <c r="I938" i="10"/>
  <c r="I1056" i="15" s="1"/>
  <c r="J9" i="14"/>
  <c r="H993" i="10"/>
  <c r="H1101" i="15" s="1"/>
  <c r="I876" i="14"/>
  <c r="I865" i="14" s="1"/>
  <c r="G1140" i="15"/>
  <c r="G1135" i="15" s="1"/>
  <c r="J124" i="14"/>
  <c r="I605" i="15"/>
  <c r="H464" i="15"/>
  <c r="I337" i="15"/>
  <c r="I332" i="15" s="1"/>
  <c r="H8" i="14"/>
  <c r="H606" i="15"/>
  <c r="I172" i="10"/>
  <c r="H1100" i="14"/>
  <c r="H1089" i="14" s="1"/>
  <c r="H80" i="14"/>
  <c r="K170" i="10"/>
  <c r="G876" i="14"/>
  <c r="G865" i="14" s="1"/>
  <c r="I877" i="14"/>
  <c r="I866" i="14" s="1"/>
  <c r="H807" i="10"/>
  <c r="I796" i="14"/>
  <c r="I792" i="14" s="1"/>
  <c r="I50" i="16" s="1"/>
  <c r="K138" i="15"/>
  <c r="K133" i="15" s="1"/>
  <c r="K183" i="15"/>
  <c r="H597" i="10"/>
  <c r="H317" i="15"/>
  <c r="H431" i="10"/>
  <c r="H282" i="15"/>
  <c r="I776" i="15"/>
  <c r="I300" i="15"/>
  <c r="I295" i="15" s="1"/>
  <c r="L1102" i="14"/>
  <c r="L1091" i="14" s="1"/>
  <c r="K1101" i="14"/>
  <c r="K1090" i="14" s="1"/>
  <c r="G487" i="10"/>
  <c r="I1239" i="15"/>
  <c r="L534" i="14"/>
  <c r="G601" i="10"/>
  <c r="H9" i="14"/>
  <c r="G321" i="15"/>
  <c r="J81" i="14"/>
  <c r="H940" i="10"/>
  <c r="H1058" i="15" s="1"/>
  <c r="G939" i="10"/>
  <c r="G1057" i="15" s="1"/>
  <c r="G489" i="10"/>
  <c r="I183" i="15"/>
  <c r="I80" i="14"/>
  <c r="K993" i="10"/>
  <c r="K1101" i="15" s="1"/>
  <c r="K1140" i="15"/>
  <c r="K1135" i="15" s="1"/>
  <c r="H1101" i="14"/>
  <c r="H1090" i="14" s="1"/>
  <c r="L1361" i="15"/>
  <c r="L1356" i="15" s="1"/>
  <c r="H172" i="10"/>
  <c r="H151" i="15" s="1"/>
  <c r="H146" i="15" s="1"/>
  <c r="J597" i="10"/>
  <c r="K914" i="14"/>
  <c r="K910" i="14" s="1"/>
  <c r="J485" i="10"/>
  <c r="K913" i="14"/>
  <c r="K909" i="14" s="1"/>
  <c r="G1100" i="14"/>
  <c r="G1089" i="14" s="1"/>
  <c r="H125" i="14"/>
  <c r="I297" i="10"/>
  <c r="J797" i="14"/>
  <c r="J793" i="14" s="1"/>
  <c r="J796" i="14"/>
  <c r="J792" i="14" s="1"/>
  <c r="J50" i="16" s="1"/>
  <c r="H298" i="10"/>
  <c r="H1240" i="15"/>
  <c r="H45" i="14"/>
  <c r="J80" i="14"/>
  <c r="H1259" i="10"/>
  <c r="H1326" i="15" s="1"/>
  <c r="H1365" i="15"/>
  <c r="H1360" i="15" s="1"/>
  <c r="J1239" i="15"/>
  <c r="H777" i="15"/>
  <c r="J297" i="10"/>
  <c r="H310" i="10"/>
  <c r="H433" i="10" s="1"/>
  <c r="H301" i="15"/>
  <c r="H296" i="15" s="1"/>
  <c r="I534" i="15"/>
  <c r="H535" i="15"/>
  <c r="I392" i="15"/>
  <c r="K1102" i="14"/>
  <c r="K1091" i="14" s="1"/>
  <c r="J877" i="14"/>
  <c r="J866" i="14" s="1"/>
  <c r="K1257" i="10"/>
  <c r="K1324" i="15" s="1"/>
  <c r="K1363" i="15"/>
  <c r="K1358" i="15" s="1"/>
  <c r="K1258" i="10"/>
  <c r="K1364" i="15"/>
  <c r="K1359" i="15" s="1"/>
  <c r="L1129" i="14"/>
  <c r="L46" i="16" s="1"/>
  <c r="K1255" i="10"/>
  <c r="K1322" i="15" s="1"/>
  <c r="K1361" i="15"/>
  <c r="K1356" i="15" s="1"/>
  <c r="AL1314" i="15"/>
  <c r="AL1312" i="15"/>
  <c r="I9" i="14"/>
  <c r="AL1310" i="15"/>
  <c r="H938" i="10"/>
  <c r="H1056" i="15" s="1"/>
  <c r="H1095" i="15"/>
  <c r="H1090" i="15" s="1"/>
  <c r="H186" i="15"/>
  <c r="H141" i="15"/>
  <c r="H136" i="15" s="1"/>
  <c r="H170" i="10"/>
  <c r="H149" i="15" s="1"/>
  <c r="H144" i="15" s="1"/>
  <c r="H811" i="10"/>
  <c r="H321" i="15"/>
  <c r="G153" i="10"/>
  <c r="G142" i="15" s="1"/>
  <c r="G137" i="15" s="1"/>
  <c r="K876" i="14"/>
  <c r="K865" i="14" s="1"/>
  <c r="H601" i="10"/>
  <c r="G45" i="14"/>
  <c r="I150" i="10"/>
  <c r="I139" i="15" s="1"/>
  <c r="I134" i="15" s="1"/>
  <c r="I996" i="10"/>
  <c r="I1104" i="15" s="1"/>
  <c r="I1121" i="15"/>
  <c r="J160" i="10"/>
  <c r="J63" i="15"/>
  <c r="J58" i="15" s="1"/>
  <c r="J50" i="10"/>
  <c r="J46" i="15" s="1"/>
  <c r="I157" i="10"/>
  <c r="I27" i="15"/>
  <c r="I22" i="15" s="1"/>
  <c r="I10" i="10"/>
  <c r="I10" i="15" s="1"/>
  <c r="J1365" i="15"/>
  <c r="J1360" i="15" s="1"/>
  <c r="H28" i="15"/>
  <c r="H23" i="15" s="1"/>
  <c r="H11" i="10"/>
  <c r="H11" i="15" s="1"/>
  <c r="H158" i="10"/>
  <c r="H163" i="10"/>
  <c r="H66" i="15"/>
  <c r="H61" i="15" s="1"/>
  <c r="H53" i="10"/>
  <c r="H49" i="15" s="1"/>
  <c r="J390" i="15"/>
  <c r="J532" i="15"/>
  <c r="J307" i="10"/>
  <c r="J774" i="15"/>
  <c r="J298" i="15"/>
  <c r="J293" i="15" s="1"/>
  <c r="I162" i="10"/>
  <c r="I52" i="10"/>
  <c r="I48" i="15" s="1"/>
  <c r="I65" i="15"/>
  <c r="I60" i="15" s="1"/>
  <c r="J155" i="10"/>
  <c r="J8" i="10"/>
  <c r="J8" i="15" s="1"/>
  <c r="J25" i="15"/>
  <c r="J20" i="15" s="1"/>
  <c r="I170" i="10"/>
  <c r="I133" i="10" s="1"/>
  <c r="H168" i="10"/>
  <c r="H104" i="15"/>
  <c r="H99" i="15" s="1"/>
  <c r="J461" i="15"/>
  <c r="J603" i="15"/>
  <c r="J845" i="15"/>
  <c r="J335" i="15"/>
  <c r="J330" i="15" s="1"/>
  <c r="I167" i="10"/>
  <c r="I94" i="10"/>
  <c r="I86" i="15" s="1"/>
  <c r="I103" i="15"/>
  <c r="I98" i="15" s="1"/>
  <c r="H1171" i="10"/>
  <c r="H1260" i="15"/>
  <c r="H1255" i="15" s="1"/>
  <c r="H992" i="15"/>
  <c r="H248" i="15"/>
  <c r="G81" i="14"/>
  <c r="I940" i="10"/>
  <c r="I1058" i="15" s="1"/>
  <c r="I1075" i="15"/>
  <c r="I1227" i="10"/>
  <c r="I1222" i="10" s="1"/>
  <c r="I1297" i="15" s="1"/>
  <c r="I1292" i="15" s="1"/>
  <c r="I572" i="10"/>
  <c r="I567" i="10" s="1"/>
  <c r="I596" i="15" s="1"/>
  <c r="I1189" i="10"/>
  <c r="I1184" i="10" s="1"/>
  <c r="I677" i="10"/>
  <c r="I672" i="10" s="1"/>
  <c r="I711" i="15" s="1"/>
  <c r="I1133" i="10"/>
  <c r="I1128" i="10" s="1"/>
  <c r="I1214" i="15" s="1"/>
  <c r="I1209" i="15" s="1"/>
  <c r="I71" i="10"/>
  <c r="I66" i="10" s="1"/>
  <c r="I1071" i="10"/>
  <c r="I1066" i="10" s="1"/>
  <c r="I1168" i="15" s="1"/>
  <c r="I1163" i="15" s="1"/>
  <c r="I366" i="10"/>
  <c r="I361" i="10" s="1"/>
  <c r="I959" i="10"/>
  <c r="I954" i="10" s="1"/>
  <c r="I272" i="10"/>
  <c r="I267" i="10" s="1"/>
  <c r="I238" i="15" s="1"/>
  <c r="I1015" i="10"/>
  <c r="I1010" i="10" s="1"/>
  <c r="I113" i="10"/>
  <c r="I108" i="10" s="1"/>
  <c r="I628" i="10"/>
  <c r="I623" i="10" s="1"/>
  <c r="I661" i="15" s="1"/>
  <c r="I726" i="10"/>
  <c r="I721" i="10" s="1"/>
  <c r="I767" i="15" s="1"/>
  <c r="I404" i="10"/>
  <c r="I399" i="10" s="1"/>
  <c r="I383" i="15" s="1"/>
  <c r="I223" i="10"/>
  <c r="I218" i="10" s="1"/>
  <c r="I182" i="15" s="1"/>
  <c r="I29" i="10"/>
  <c r="I24" i="10" s="1"/>
  <c r="J12" i="4"/>
  <c r="I516" i="10"/>
  <c r="I511" i="10" s="1"/>
  <c r="I525" i="15" s="1"/>
  <c r="I890" i="10"/>
  <c r="I885" i="10" s="1"/>
  <c r="I460" i="10"/>
  <c r="I455" i="10" s="1"/>
  <c r="I454" i="15" s="1"/>
  <c r="I782" i="10"/>
  <c r="I777" i="10" s="1"/>
  <c r="I838" i="15" s="1"/>
  <c r="I328" i="10"/>
  <c r="I323" i="10" s="1"/>
  <c r="J1257" i="15"/>
  <c r="J1252" i="15" s="1"/>
  <c r="J1168" i="10"/>
  <c r="J245" i="15"/>
  <c r="J989" i="15"/>
  <c r="H174" i="10"/>
  <c r="I247" i="15"/>
  <c r="I1170" i="10"/>
  <c r="I991" i="15"/>
  <c r="I1259" i="15"/>
  <c r="J101" i="15"/>
  <c r="J96" i="15" s="1"/>
  <c r="J165" i="10"/>
  <c r="K172" i="10"/>
  <c r="K201" i="15" s="1"/>
  <c r="L9" i="4"/>
  <c r="K569" i="10"/>
  <c r="K564" i="10" s="1"/>
  <c r="K593" i="15" s="1"/>
  <c r="K1012" i="10"/>
  <c r="K1007" i="10" s="1"/>
  <c r="K779" i="10"/>
  <c r="K774" i="10" s="1"/>
  <c r="K835" i="15" s="1"/>
  <c r="K956" i="10"/>
  <c r="K951" i="10" s="1"/>
  <c r="K1073" i="15" s="1"/>
  <c r="K1068" i="15" s="1"/>
  <c r="K674" i="10"/>
  <c r="K669" i="10" s="1"/>
  <c r="K708" i="15" s="1"/>
  <c r="K1068" i="10"/>
  <c r="K1063" i="10" s="1"/>
  <c r="K1165" i="15" s="1"/>
  <c r="K1160" i="15" s="1"/>
  <c r="K1130" i="10"/>
  <c r="K1125" i="10" s="1"/>
  <c r="K1211" i="15" s="1"/>
  <c r="K1206" i="15" s="1"/>
  <c r="K1224" i="10"/>
  <c r="K1219" i="10" s="1"/>
  <c r="K1294" i="15" s="1"/>
  <c r="K1289" i="15" s="1"/>
  <c r="K110" i="10"/>
  <c r="K105" i="10" s="1"/>
  <c r="K1186" i="10"/>
  <c r="K1181" i="10" s="1"/>
  <c r="K68" i="10"/>
  <c r="K63" i="10" s="1"/>
  <c r="K887" i="10"/>
  <c r="K882" i="10" s="1"/>
  <c r="K269" i="10"/>
  <c r="K264" i="10" s="1"/>
  <c r="K235" i="15" s="1"/>
  <c r="K401" i="10"/>
  <c r="K396" i="10" s="1"/>
  <c r="K380" i="15" s="1"/>
  <c r="K363" i="10"/>
  <c r="K358" i="10" s="1"/>
  <c r="K723" i="10"/>
  <c r="K718" i="10" s="1"/>
  <c r="K764" i="15" s="1"/>
  <c r="K457" i="10"/>
  <c r="K452" i="10" s="1"/>
  <c r="K451" i="15" s="1"/>
  <c r="K625" i="10"/>
  <c r="K620" i="10" s="1"/>
  <c r="K658" i="15" s="1"/>
  <c r="K325" i="10"/>
  <c r="K320" i="10" s="1"/>
  <c r="K513" i="10"/>
  <c r="K508" i="10" s="1"/>
  <c r="K522" i="15" s="1"/>
  <c r="K220" i="10"/>
  <c r="K215" i="10" s="1"/>
  <c r="K179" i="15" s="1"/>
  <c r="K26" i="10"/>
  <c r="K21" i="10" s="1"/>
  <c r="J1188" i="10"/>
  <c r="J1183" i="10" s="1"/>
  <c r="J958" i="10"/>
  <c r="J953" i="10" s="1"/>
  <c r="J627" i="10"/>
  <c r="J622" i="10" s="1"/>
  <c r="J660" i="15" s="1"/>
  <c r="J365" i="10"/>
  <c r="J360" i="10" s="1"/>
  <c r="J112" i="10"/>
  <c r="J107" i="10" s="1"/>
  <c r="J94" i="10" s="1"/>
  <c r="J86" i="15" s="1"/>
  <c r="J781" i="10"/>
  <c r="J776" i="10" s="1"/>
  <c r="J837" i="15" s="1"/>
  <c r="J70" i="10"/>
  <c r="J65" i="10" s="1"/>
  <c r="J725" i="10"/>
  <c r="J720" i="10" s="1"/>
  <c r="J766" i="15" s="1"/>
  <c r="J571" i="10"/>
  <c r="J566" i="10" s="1"/>
  <c r="J595" i="15" s="1"/>
  <c r="J1226" i="10"/>
  <c r="J1221" i="10" s="1"/>
  <c r="J1296" i="15" s="1"/>
  <c r="AM1310" i="15" s="1"/>
  <c r="J1014" i="10"/>
  <c r="J1009" i="10" s="1"/>
  <c r="J271" i="10"/>
  <c r="J266" i="10" s="1"/>
  <c r="J237" i="15" s="1"/>
  <c r="J1132" i="10"/>
  <c r="J1127" i="10" s="1"/>
  <c r="J1213" i="15" s="1"/>
  <c r="J1208" i="15" s="1"/>
  <c r="J889" i="10"/>
  <c r="J884" i="10" s="1"/>
  <c r="J515" i="10"/>
  <c r="J510" i="10" s="1"/>
  <c r="J524" i="15" s="1"/>
  <c r="J676" i="10"/>
  <c r="J671" i="10" s="1"/>
  <c r="J710" i="15" s="1"/>
  <c r="J222" i="10"/>
  <c r="J217" i="10" s="1"/>
  <c r="J181" i="15" s="1"/>
  <c r="K11" i="4"/>
  <c r="J1070" i="10"/>
  <c r="J1065" i="10" s="1"/>
  <c r="J1167" i="15" s="1"/>
  <c r="J1162" i="15" s="1"/>
  <c r="J327" i="10"/>
  <c r="J322" i="10" s="1"/>
  <c r="J459" i="10"/>
  <c r="J454" i="10" s="1"/>
  <c r="J453" i="15" s="1"/>
  <c r="J28" i="10"/>
  <c r="J23" i="10" s="1"/>
  <c r="J403" i="10"/>
  <c r="J398" i="10" s="1"/>
  <c r="J382" i="15" s="1"/>
  <c r="W29" i="4"/>
  <c r="J1102" i="14"/>
  <c r="J1091" i="14" s="1"/>
  <c r="I1256" i="10"/>
  <c r="I1323" i="15" s="1"/>
  <c r="I1362" i="15"/>
  <c r="I1357" i="15" s="1"/>
  <c r="I1255" i="10"/>
  <c r="I1322" i="15" s="1"/>
  <c r="I1361" i="15"/>
  <c r="I1356" i="15" s="1"/>
  <c r="G174" i="10"/>
  <c r="K1094" i="15"/>
  <c r="K1089" i="15" s="1"/>
  <c r="K937" i="10"/>
  <c r="K1055" i="15" s="1"/>
  <c r="G44" i="14"/>
  <c r="I1258" i="10"/>
  <c r="I1364" i="15"/>
  <c r="I1359" i="15" s="1"/>
  <c r="J938" i="10"/>
  <c r="J1056" i="15" s="1"/>
  <c r="H941" i="10"/>
  <c r="H1059" i="15" s="1"/>
  <c r="H1098" i="15"/>
  <c r="H1093" i="15" s="1"/>
  <c r="I1257" i="10"/>
  <c r="I1324" i="15" s="1"/>
  <c r="I1363" i="15"/>
  <c r="I1358" i="15" s="1"/>
  <c r="J1100" i="14"/>
  <c r="J1089" i="14" s="1"/>
  <c r="G995" i="10"/>
  <c r="G1103" i="15" s="1"/>
  <c r="G1142" i="15"/>
  <c r="G1137" i="15" s="1"/>
  <c r="G173" i="10"/>
  <c r="H1102" i="14"/>
  <c r="J1258" i="10"/>
  <c r="J1364" i="15"/>
  <c r="J1359" i="15" s="1"/>
  <c r="L1259" i="10"/>
  <c r="L1326" i="15" s="1"/>
  <c r="L1365" i="15"/>
  <c r="L1360" i="15" s="1"/>
  <c r="H44" i="14"/>
  <c r="J1256" i="10"/>
  <c r="J1323" i="15" s="1"/>
  <c r="J1362" i="15"/>
  <c r="J1357" i="15" s="1"/>
  <c r="L1140" i="15"/>
  <c r="L1135" i="15" s="1"/>
  <c r="H171" i="10"/>
  <c r="J1101" i="14"/>
  <c r="J1090" i="14" s="1"/>
  <c r="J1257" i="10"/>
  <c r="J1324" i="15" s="1"/>
  <c r="J1363" i="15"/>
  <c r="J1358" i="15" s="1"/>
  <c r="G80" i="14"/>
  <c r="J1255" i="10"/>
  <c r="J1322" i="15" s="1"/>
  <c r="J1361" i="15"/>
  <c r="J1356" i="15" s="1"/>
  <c r="I1101" i="14"/>
  <c r="I1090" i="14" s="1"/>
  <c r="J171" i="10"/>
  <c r="J200" i="15" s="1"/>
  <c r="J994" i="10"/>
  <c r="J1102" i="15" s="1"/>
  <c r="I174" i="10"/>
  <c r="I203" i="15" s="1"/>
  <c r="J1129" i="14"/>
  <c r="J46" i="16" s="1"/>
  <c r="J1130" i="14"/>
  <c r="J914" i="14"/>
  <c r="J910" i="14" s="1"/>
  <c r="AK1311" i="15"/>
  <c r="AK1312" i="15"/>
  <c r="J913" i="14"/>
  <c r="J909" i="14" s="1"/>
  <c r="I995" i="10"/>
  <c r="I1103" i="15" s="1"/>
  <c r="G997" i="10"/>
  <c r="G1105" i="15" s="1"/>
  <c r="G1144" i="15"/>
  <c r="G1139" i="15" s="1"/>
  <c r="J199" i="15"/>
  <c r="G1130" i="14"/>
  <c r="G1129" i="14"/>
  <c r="G46" i="16" s="1"/>
  <c r="H994" i="10"/>
  <c r="H1102" i="15" s="1"/>
  <c r="G940" i="10"/>
  <c r="G1058" i="15" s="1"/>
  <c r="G1097" i="15"/>
  <c r="G1092" i="15" s="1"/>
  <c r="AK1314" i="15"/>
  <c r="J172" i="10"/>
  <c r="I1259" i="10"/>
  <c r="I1326" i="15" s="1"/>
  <c r="I1365" i="15"/>
  <c r="I1360" i="15" s="1"/>
  <c r="H1129" i="14"/>
  <c r="H46" i="16" s="1"/>
  <c r="I939" i="10"/>
  <c r="I1057" i="15" s="1"/>
  <c r="I993" i="10"/>
  <c r="I1101" i="15" s="1"/>
  <c r="I1140" i="15"/>
  <c r="I1135" i="15" s="1"/>
  <c r="G1255" i="10"/>
  <c r="G1322" i="15" s="1"/>
  <c r="G1361" i="15"/>
  <c r="G1356" i="15" s="1"/>
  <c r="K1205" i="10"/>
  <c r="K1276" i="15" s="1"/>
  <c r="L1258" i="10"/>
  <c r="L1364" i="15"/>
  <c r="L1359" i="15" s="1"/>
  <c r="G1259" i="10"/>
  <c r="G1326" i="15" s="1"/>
  <c r="G1365" i="15"/>
  <c r="G1360" i="15" s="1"/>
  <c r="H1094" i="15"/>
  <c r="H1089" i="15" s="1"/>
  <c r="H937" i="10"/>
  <c r="H1055" i="15" s="1"/>
  <c r="G996" i="10"/>
  <c r="G1104" i="15" s="1"/>
  <c r="G1143" i="15"/>
  <c r="G1138" i="15" s="1"/>
  <c r="H997" i="10"/>
  <c r="H1105" i="15" s="1"/>
  <c r="H1144" i="15"/>
  <c r="H1139" i="15" s="1"/>
  <c r="G941" i="10"/>
  <c r="G1059" i="15" s="1"/>
  <c r="G1098" i="15"/>
  <c r="G1093" i="15" s="1"/>
  <c r="G938" i="10"/>
  <c r="G1056" i="15" s="1"/>
  <c r="G1095" i="15"/>
  <c r="G1090" i="15" s="1"/>
  <c r="L1257" i="10"/>
  <c r="L1324" i="15" s="1"/>
  <c r="L1363" i="15"/>
  <c r="L1358" i="15" s="1"/>
  <c r="J1206" i="10"/>
  <c r="J1277" i="15" s="1"/>
  <c r="J1205" i="10"/>
  <c r="J1276" i="15" s="1"/>
  <c r="J1283" i="15"/>
  <c r="J1282" i="15" s="1"/>
  <c r="K1130" i="14"/>
  <c r="K1129" i="14"/>
  <c r="K46" i="16" s="1"/>
  <c r="L1256" i="10"/>
  <c r="L1323" i="15" s="1"/>
  <c r="L1362" i="15"/>
  <c r="L1357" i="15" s="1"/>
  <c r="I1130" i="14"/>
  <c r="H1209" i="10"/>
  <c r="H1280" i="15" s="1"/>
  <c r="H995" i="10"/>
  <c r="H1103" i="15" s="1"/>
  <c r="H1142" i="15"/>
  <c r="H1137" i="15" s="1"/>
  <c r="G1205" i="10"/>
  <c r="G1276" i="15" s="1"/>
  <c r="G1293" i="15"/>
  <c r="L1101" i="14"/>
  <c r="K174" i="10"/>
  <c r="I1205" i="10"/>
  <c r="I1276" i="15" s="1"/>
  <c r="I1129" i="14"/>
  <c r="I46" i="16" s="1"/>
  <c r="I913" i="14"/>
  <c r="I909" i="14" s="1"/>
  <c r="I914" i="14"/>
  <c r="I910" i="14" s="1"/>
  <c r="K877" i="14"/>
  <c r="G1206" i="10"/>
  <c r="G1277" i="15" s="1"/>
  <c r="G1294" i="15"/>
  <c r="G1289" i="15" s="1"/>
  <c r="L1205" i="10"/>
  <c r="L1276" i="15" s="1"/>
  <c r="L1293" i="15"/>
  <c r="I1208" i="10"/>
  <c r="H1208" i="10"/>
  <c r="J993" i="10"/>
  <c r="J1101" i="15" s="1"/>
  <c r="G1208" i="10"/>
  <c r="G1296" i="15"/>
  <c r="G1291" i="15" s="1"/>
  <c r="H939" i="10"/>
  <c r="H1057" i="15" s="1"/>
  <c r="H1096" i="15"/>
  <c r="H1091" i="15" s="1"/>
  <c r="G1257" i="10"/>
  <c r="G1324" i="15" s="1"/>
  <c r="G1363" i="15"/>
  <c r="G1358" i="15" s="1"/>
  <c r="H1205" i="10"/>
  <c r="H1276" i="15" s="1"/>
  <c r="I1206" i="10"/>
  <c r="I1277" i="15" s="1"/>
  <c r="H1206" i="10"/>
  <c r="H1277" i="15" s="1"/>
  <c r="G1209" i="10"/>
  <c r="G1280" i="15" s="1"/>
  <c r="G1297" i="15"/>
  <c r="G1292" i="15" s="1"/>
  <c r="I994" i="10"/>
  <c r="I1102" i="15" s="1"/>
  <c r="I1141" i="15"/>
  <c r="I1136" i="15" s="1"/>
  <c r="L1130" i="14"/>
  <c r="K1097" i="15"/>
  <c r="K1092" i="15" s="1"/>
  <c r="G1295" i="15"/>
  <c r="G1290" i="15" s="1"/>
  <c r="G1207" i="10"/>
  <c r="G1278" i="15" s="1"/>
  <c r="I1207" i="10"/>
  <c r="I1278" i="15" s="1"/>
  <c r="G1258" i="10"/>
  <c r="G1364" i="15"/>
  <c r="G1359" i="15" s="1"/>
  <c r="J203" i="15"/>
  <c r="G1094" i="15"/>
  <c r="G1089" i="15" s="1"/>
  <c r="G937" i="10"/>
  <c r="G1055" i="15" s="1"/>
  <c r="H1130" i="14"/>
  <c r="L911" i="14"/>
  <c r="L912" i="14"/>
  <c r="M203" i="4"/>
  <c r="M938" i="14" s="1"/>
  <c r="M935" i="14" s="1"/>
  <c r="N206" i="4"/>
  <c r="M927" i="14"/>
  <c r="M924" i="14" s="1"/>
  <c r="N194" i="4"/>
  <c r="M885" i="14"/>
  <c r="M882" i="14" s="1"/>
  <c r="M874" i="14"/>
  <c r="M871" i="14" s="1"/>
  <c r="K856" i="14"/>
  <c r="M189" i="4"/>
  <c r="M883" i="14" s="1"/>
  <c r="M880" i="14" s="1"/>
  <c r="N192" i="4"/>
  <c r="M872" i="14"/>
  <c r="M869" i="14" s="1"/>
  <c r="L884" i="14"/>
  <c r="L881" i="14" s="1"/>
  <c r="M193" i="4"/>
  <c r="L873" i="14"/>
  <c r="L870" i="14" s="1"/>
  <c r="L856" i="14" s="1"/>
  <c r="I421" i="15"/>
  <c r="I420" i="15" s="1"/>
  <c r="AL1313" i="15"/>
  <c r="H152" i="15"/>
  <c r="H147" i="15" s="1"/>
  <c r="H202" i="15"/>
  <c r="AL30" i="15"/>
  <c r="AL31" i="15"/>
  <c r="I805" i="15"/>
  <c r="I804" i="15" s="1"/>
  <c r="I80" i="15"/>
  <c r="I79" i="15" s="1"/>
  <c r="AL70" i="15" s="1"/>
  <c r="I118" i="15"/>
  <c r="I117" i="15" s="1"/>
  <c r="I206" i="15"/>
  <c r="I205" i="15" s="1"/>
  <c r="I634" i="15"/>
  <c r="I633" i="15" s="1"/>
  <c r="I735" i="15" s="1"/>
  <c r="I734" i="15" s="1"/>
  <c r="I276" i="15"/>
  <c r="I275" i="15" s="1"/>
  <c r="I876" i="15"/>
  <c r="I875" i="15" s="1"/>
  <c r="AL32" i="15"/>
  <c r="I563" i="15"/>
  <c r="I562" i="15" s="1"/>
  <c r="I685" i="15" s="1"/>
  <c r="I684" i="15" s="1"/>
  <c r="I492" i="15"/>
  <c r="I491" i="15" s="1"/>
  <c r="I156" i="15"/>
  <c r="I155" i="15" s="1"/>
  <c r="K541" i="10"/>
  <c r="G541" i="10"/>
  <c r="G429" i="10"/>
  <c r="G751" i="10"/>
  <c r="G280" i="15"/>
  <c r="G754" i="10"/>
  <c r="G283" i="15"/>
  <c r="G432" i="10"/>
  <c r="G544" i="10"/>
  <c r="G430" i="10"/>
  <c r="G281" i="15"/>
  <c r="G752" i="10"/>
  <c r="G542" i="10"/>
  <c r="J808" i="10"/>
  <c r="J486" i="10"/>
  <c r="J318" i="15"/>
  <c r="J598" i="10"/>
  <c r="G284" i="15"/>
  <c r="G755" i="10"/>
  <c r="G545" i="10"/>
  <c r="G433" i="10"/>
  <c r="G431" i="10"/>
  <c r="G753" i="10"/>
  <c r="G282" i="15"/>
  <c r="G543" i="10"/>
  <c r="I151" i="10"/>
  <c r="R44" i="4"/>
  <c r="R20" i="4"/>
  <c r="Q21" i="4"/>
  <c r="T19" i="4"/>
  <c r="J9" i="10"/>
  <c r="J9" i="15" s="1"/>
  <c r="J156" i="10"/>
  <c r="J26" i="15"/>
  <c r="J21" i="15" s="1"/>
  <c r="J1207" i="10"/>
  <c r="J1278" i="15" s="1"/>
  <c r="J1295" i="15"/>
  <c r="J1290" i="15" s="1"/>
  <c r="J166" i="10"/>
  <c r="J102" i="15"/>
  <c r="J97" i="15" s="1"/>
  <c r="J93" i="10"/>
  <c r="J85" i="15" s="1"/>
  <c r="J161" i="10"/>
  <c r="J64" i="15"/>
  <c r="J59" i="15" s="1"/>
  <c r="J51" i="10"/>
  <c r="J47" i="15" s="1"/>
  <c r="J1169" i="10"/>
  <c r="J246" i="15"/>
  <c r="J990" i="15"/>
  <c r="J1258" i="15"/>
  <c r="J1253" i="15" s="1"/>
  <c r="J939" i="10"/>
  <c r="J1057" i="15" s="1"/>
  <c r="J1074" i="15"/>
  <c r="J1069" i="15" s="1"/>
  <c r="J308" i="10"/>
  <c r="J299" i="15"/>
  <c r="J294" i="15" s="1"/>
  <c r="J391" i="15"/>
  <c r="J775" i="15"/>
  <c r="J533" i="15"/>
  <c r="J995" i="10"/>
  <c r="J1103" i="15" s="1"/>
  <c r="J1120" i="15"/>
  <c r="J1115" i="15" s="1"/>
  <c r="J346" i="10"/>
  <c r="J336" i="15"/>
  <c r="J331" i="15" s="1"/>
  <c r="J604" i="15"/>
  <c r="J846" i="15"/>
  <c r="J462" i="15"/>
  <c r="L10" i="4"/>
  <c r="K1225" i="10"/>
  <c r="K1220" i="10" s="1"/>
  <c r="K1187" i="10"/>
  <c r="K1182" i="10" s="1"/>
  <c r="K1013" i="10"/>
  <c r="K1008" i="10" s="1"/>
  <c r="K957" i="10"/>
  <c r="K952" i="10" s="1"/>
  <c r="K1131" i="10"/>
  <c r="K1126" i="10" s="1"/>
  <c r="K1212" i="15" s="1"/>
  <c r="K1207" i="15" s="1"/>
  <c r="K1069" i="10"/>
  <c r="K1064" i="10" s="1"/>
  <c r="K1166" i="15" s="1"/>
  <c r="K1161" i="15" s="1"/>
  <c r="K626" i="10"/>
  <c r="K621" i="10" s="1"/>
  <c r="K659" i="15" s="1"/>
  <c r="K780" i="10"/>
  <c r="K775" i="10" s="1"/>
  <c r="K836" i="15" s="1"/>
  <c r="K888" i="10"/>
  <c r="K883" i="10" s="1"/>
  <c r="K985" i="15" s="1"/>
  <c r="K675" i="10"/>
  <c r="K670" i="10" s="1"/>
  <c r="K709" i="15" s="1"/>
  <c r="K364" i="10"/>
  <c r="K359" i="10" s="1"/>
  <c r="K270" i="10"/>
  <c r="K265" i="10" s="1"/>
  <c r="K236" i="15" s="1"/>
  <c r="K69" i="10"/>
  <c r="K64" i="10" s="1"/>
  <c r="K458" i="10"/>
  <c r="K453" i="10" s="1"/>
  <c r="K452" i="15" s="1"/>
  <c r="K111" i="10"/>
  <c r="K106" i="10" s="1"/>
  <c r="K724" i="10"/>
  <c r="K719" i="10" s="1"/>
  <c r="K765" i="15" s="1"/>
  <c r="K221" i="10"/>
  <c r="K216" i="10" s="1"/>
  <c r="K180" i="15" s="1"/>
  <c r="K326" i="10"/>
  <c r="K321" i="10" s="1"/>
  <c r="K570" i="10"/>
  <c r="K565" i="10" s="1"/>
  <c r="K594" i="15" s="1"/>
  <c r="K402" i="10"/>
  <c r="K397" i="10" s="1"/>
  <c r="K381" i="15" s="1"/>
  <c r="K514" i="10"/>
  <c r="K509" i="10" s="1"/>
  <c r="K523" i="15" s="1"/>
  <c r="K27" i="10"/>
  <c r="K22" i="10" s="1"/>
  <c r="T8" i="4"/>
  <c r="V235" i="4"/>
  <c r="U232" i="4"/>
  <c r="U221" i="4"/>
  <c r="U218" i="4" s="1"/>
  <c r="M633" i="14"/>
  <c r="M634" i="14"/>
  <c r="M689" i="14"/>
  <c r="M688" i="14"/>
  <c r="N649" i="14"/>
  <c r="N646" i="14" s="1"/>
  <c r="O148" i="4"/>
  <c r="M534" i="14"/>
  <c r="M533" i="14"/>
  <c r="O134" i="4"/>
  <c r="M583" i="14"/>
  <c r="M584" i="14"/>
  <c r="L398" i="14"/>
  <c r="L399" i="14"/>
  <c r="L343" i="14"/>
  <c r="L344" i="14"/>
  <c r="N111" i="4"/>
  <c r="M359" i="14"/>
  <c r="M356" i="14" s="1"/>
  <c r="M414" i="14"/>
  <c r="M411" i="14" s="1"/>
  <c r="M323" i="14"/>
  <c r="M320" i="14" s="1"/>
  <c r="N97" i="4"/>
  <c r="O88" i="4"/>
  <c r="Q6" i="16"/>
  <c r="AL1311" i="15"/>
  <c r="H184" i="15" l="1"/>
  <c r="H174" i="15" s="1"/>
  <c r="G317" i="15"/>
  <c r="K81" i="14"/>
  <c r="G597" i="10"/>
  <c r="K80" i="14"/>
  <c r="G169" i="15"/>
  <c r="G190" i="15"/>
  <c r="G621" i="15" s="1"/>
  <c r="K797" i="14"/>
  <c r="K793" i="14" s="1"/>
  <c r="K796" i="14"/>
  <c r="K792" i="14" s="1"/>
  <c r="K50" i="16" s="1"/>
  <c r="K45" i="14"/>
  <c r="K634" i="15"/>
  <c r="K633" i="15" s="1"/>
  <c r="K735" i="15" s="1"/>
  <c r="K734" i="15" s="1"/>
  <c r="J44" i="14"/>
  <c r="G133" i="10"/>
  <c r="G914" i="14"/>
  <c r="G910" i="14" s="1"/>
  <c r="I486" i="10"/>
  <c r="AM68" i="15"/>
  <c r="I432" i="10"/>
  <c r="I544" i="10"/>
  <c r="I808" i="10"/>
  <c r="I283" i="15"/>
  <c r="AL306" i="15" s="1"/>
  <c r="L484" i="15"/>
  <c r="L628" i="15"/>
  <c r="AJ31" i="15"/>
  <c r="J45" i="14"/>
  <c r="AL1219" i="15"/>
  <c r="G11" i="16"/>
  <c r="G20" i="16" s="1"/>
  <c r="H429" i="10"/>
  <c r="K44" i="14"/>
  <c r="H751" i="10"/>
  <c r="H541" i="10"/>
  <c r="J202" i="15"/>
  <c r="G913" i="14"/>
  <c r="G909" i="14" s="1"/>
  <c r="I1240" i="15"/>
  <c r="AL1263" i="15" s="1"/>
  <c r="G319" i="15"/>
  <c r="AJ342" i="15" s="1"/>
  <c r="G809" i="10"/>
  <c r="H140" i="15"/>
  <c r="H135" i="15" s="1"/>
  <c r="H300" i="10"/>
  <c r="H167" i="15"/>
  <c r="H175" i="15"/>
  <c r="L156" i="15"/>
  <c r="L155" i="15" s="1"/>
  <c r="H1242" i="15"/>
  <c r="AK1265" i="15" s="1"/>
  <c r="I298" i="10"/>
  <c r="H11" i="16"/>
  <c r="H20" i="16" s="1"/>
  <c r="H136" i="10"/>
  <c r="H124" i="15" s="1"/>
  <c r="AK147" i="15" s="1"/>
  <c r="J133" i="10"/>
  <c r="J243" i="10" s="1"/>
  <c r="J238" i="10" s="1"/>
  <c r="J201" i="10" s="1"/>
  <c r="J1153" i="10" s="1"/>
  <c r="J1148" i="10" s="1"/>
  <c r="J1232" i="15" s="1"/>
  <c r="J1227" i="15" s="1"/>
  <c r="AM1227" i="15" s="1"/>
  <c r="H600" i="10"/>
  <c r="H810" i="10"/>
  <c r="I917" i="10"/>
  <c r="I907" i="10" s="1"/>
  <c r="I870" i="10" s="1"/>
  <c r="I956" i="15" s="1"/>
  <c r="I1241" i="15"/>
  <c r="AL1264" i="15" s="1"/>
  <c r="M335" i="10"/>
  <c r="H808" i="10"/>
  <c r="H318" i="15"/>
  <c r="AK341" i="15" s="1"/>
  <c r="H320" i="15"/>
  <c r="AK343" i="15" s="1"/>
  <c r="H486" i="10"/>
  <c r="AK70" i="15"/>
  <c r="AK68" i="15"/>
  <c r="I431" i="10"/>
  <c r="I753" i="10"/>
  <c r="I282" i="15"/>
  <c r="AL305" i="15" s="1"/>
  <c r="I44" i="14"/>
  <c r="AK71" i="15"/>
  <c r="K429" i="10"/>
  <c r="K280" i="15"/>
  <c r="I45" i="14"/>
  <c r="M976" i="10"/>
  <c r="M1096" i="15" s="1"/>
  <c r="M1091" i="15" s="1"/>
  <c r="G598" i="10"/>
  <c r="G808" i="10"/>
  <c r="G318" i="15"/>
  <c r="AJ341" i="15" s="1"/>
  <c r="M75" i="10"/>
  <c r="M181" i="10" s="1"/>
  <c r="L363" i="15"/>
  <c r="L306" i="10"/>
  <c r="L751" i="10" s="1"/>
  <c r="M77" i="10"/>
  <c r="M183" i="10" s="1"/>
  <c r="AK69" i="15"/>
  <c r="G796" i="14"/>
  <c r="G792" i="14" s="1"/>
  <c r="G50" i="16" s="1"/>
  <c r="G60" i="16" s="1"/>
  <c r="L348" i="15"/>
  <c r="L343" i="15" s="1"/>
  <c r="M74" i="10"/>
  <c r="M49" i="10" s="1"/>
  <c r="M45" i="15" s="1"/>
  <c r="AN30" i="15"/>
  <c r="H913" i="14"/>
  <c r="H909" i="14" s="1"/>
  <c r="H914" i="14"/>
  <c r="H910" i="14" s="1"/>
  <c r="G797" i="14"/>
  <c r="G793" i="14" s="1"/>
  <c r="M988" i="15"/>
  <c r="I430" i="10"/>
  <c r="M244" i="15"/>
  <c r="I281" i="15"/>
  <c r="AL304" i="15" s="1"/>
  <c r="G172" i="10"/>
  <c r="G151" i="15" s="1"/>
  <c r="G146" i="15" s="1"/>
  <c r="I542" i="10"/>
  <c r="AM1262" i="15"/>
  <c r="M331" i="10"/>
  <c r="M554" i="15" s="1"/>
  <c r="M975" i="10"/>
  <c r="M1095" i="15" s="1"/>
  <c r="M1090" i="15" s="1"/>
  <c r="M334" i="10"/>
  <c r="M311" i="15" s="1"/>
  <c r="M306" i="15" s="1"/>
  <c r="AJ1217" i="15"/>
  <c r="M333" i="10"/>
  <c r="M310" i="15" s="1"/>
  <c r="M305" i="15" s="1"/>
  <c r="L932" i="14"/>
  <c r="L921" i="14" s="1"/>
  <c r="L937" i="10"/>
  <c r="L1055" i="15" s="1"/>
  <c r="M332" i="10"/>
  <c r="M797" i="15" s="1"/>
  <c r="L733" i="14"/>
  <c r="L523" i="14"/>
  <c r="M390" i="14"/>
  <c r="M680" i="14"/>
  <c r="M485" i="14"/>
  <c r="L1062" i="15"/>
  <c r="L1061" i="15" s="1"/>
  <c r="M619" i="10"/>
  <c r="M657" i="15" s="1"/>
  <c r="L74" i="15"/>
  <c r="L69" i="15" s="1"/>
  <c r="M78" i="10"/>
  <c r="M184" i="10" s="1"/>
  <c r="L931" i="14"/>
  <c r="L913" i="14" s="1"/>
  <c r="L909" i="14" s="1"/>
  <c r="L870" i="15"/>
  <c r="H859" i="14"/>
  <c r="H855" i="14" s="1"/>
  <c r="L877" i="14"/>
  <c r="L866" i="14" s="1"/>
  <c r="M1280" i="10"/>
  <c r="M1258" i="10" s="1"/>
  <c r="M7" i="16" s="1"/>
  <c r="M16" i="16" s="1"/>
  <c r="L678" i="14"/>
  <c r="M76" i="10"/>
  <c r="M75" i="15" s="1"/>
  <c r="M70" i="15" s="1"/>
  <c r="L869" i="15"/>
  <c r="L627" i="15"/>
  <c r="AL1170" i="15"/>
  <c r="M998" i="14"/>
  <c r="L142" i="14"/>
  <c r="L485" i="15"/>
  <c r="L626" i="15"/>
  <c r="L868" i="15"/>
  <c r="M531" i="15"/>
  <c r="M267" i="15"/>
  <c r="L16" i="14"/>
  <c r="M1017" i="15"/>
  <c r="M1167" i="10"/>
  <c r="M915" i="10" s="1"/>
  <c r="AM1172" i="15"/>
  <c r="L344" i="10"/>
  <c r="L485" i="10" s="1"/>
  <c r="AL1173" i="15"/>
  <c r="K191" i="15"/>
  <c r="K793" i="15" s="1"/>
  <c r="K783" i="15" s="1"/>
  <c r="M978" i="10"/>
  <c r="M1098" i="15" s="1"/>
  <c r="M1093" i="15" s="1"/>
  <c r="K192" i="15"/>
  <c r="K794" i="15" s="1"/>
  <c r="K784" i="15" s="1"/>
  <c r="AL1172" i="15"/>
  <c r="L816" i="14"/>
  <c r="L805" i="14" s="1"/>
  <c r="M833" i="14"/>
  <c r="M814" i="14" s="1"/>
  <c r="J193" i="15"/>
  <c r="J266" i="15" s="1"/>
  <c r="J256" i="15" s="1"/>
  <c r="AJ304" i="15"/>
  <c r="AK1173" i="15"/>
  <c r="AL303" i="15"/>
  <c r="AJ306" i="15"/>
  <c r="AJ307" i="15"/>
  <c r="AK342" i="15"/>
  <c r="H1007" i="15"/>
  <c r="N227" i="10"/>
  <c r="N195" i="15" s="1"/>
  <c r="N229" i="10"/>
  <c r="N197" i="15" s="1"/>
  <c r="M142" i="10"/>
  <c r="M1281" i="10"/>
  <c r="J190" i="15"/>
  <c r="J863" i="15" s="1"/>
  <c r="J853" i="15" s="1"/>
  <c r="M1277" i="10"/>
  <c r="M1255" i="10" s="1"/>
  <c r="M1322" i="15" s="1"/>
  <c r="AP1345" i="15" s="1"/>
  <c r="M1279" i="10"/>
  <c r="M1257" i="10" s="1"/>
  <c r="M1324" i="15" s="1"/>
  <c r="AP1347" i="15" s="1"/>
  <c r="M191" i="10"/>
  <c r="M276" i="15" s="1"/>
  <c r="M275" i="15" s="1"/>
  <c r="L80" i="15"/>
  <c r="L79" i="15" s="1"/>
  <c r="L805" i="15"/>
  <c r="L804" i="15" s="1"/>
  <c r="M1232" i="10"/>
  <c r="M1306" i="15" s="1"/>
  <c r="M1301" i="15" s="1"/>
  <c r="M1230" i="10"/>
  <c r="M1304" i="15" s="1"/>
  <c r="M1299" i="15" s="1"/>
  <c r="L492" i="15"/>
  <c r="L491" i="15" s="1"/>
  <c r="M1136" i="10"/>
  <c r="M1221" i="15" s="1"/>
  <c r="M1216" i="15" s="1"/>
  <c r="M1137" i="10"/>
  <c r="M1222" i="15" s="1"/>
  <c r="M1217" i="15" s="1"/>
  <c r="L42" i="15"/>
  <c r="L41" i="15" s="1"/>
  <c r="L876" i="15"/>
  <c r="L875" i="15" s="1"/>
  <c r="L276" i="15"/>
  <c r="L275" i="15" s="1"/>
  <c r="AN1216" i="15"/>
  <c r="AO1216" i="15"/>
  <c r="M1117" i="10"/>
  <c r="M1200" i="15" s="1"/>
  <c r="M1199" i="15" s="1"/>
  <c r="M1139" i="10"/>
  <c r="M1224" i="15" s="1"/>
  <c r="M1219" i="15" s="1"/>
  <c r="M1233" i="10"/>
  <c r="M1307" i="15" s="1"/>
  <c r="M1302" i="15" s="1"/>
  <c r="L634" i="15"/>
  <c r="L633" i="15" s="1"/>
  <c r="L735" i="15" s="1"/>
  <c r="L734" i="15" s="1"/>
  <c r="K173" i="15"/>
  <c r="K239" i="15" s="1"/>
  <c r="K455" i="15" s="1"/>
  <c r="K445" i="15" s="1"/>
  <c r="L206" i="15"/>
  <c r="L205" i="15" s="1"/>
  <c r="L421" i="15"/>
  <c r="L420" i="15" s="1"/>
  <c r="H176" i="15"/>
  <c r="H842" i="15" s="1"/>
  <c r="H832" i="15" s="1"/>
  <c r="L118" i="15"/>
  <c r="L117" i="15" s="1"/>
  <c r="AK1273" i="15"/>
  <c r="AN1299" i="15"/>
  <c r="M1231" i="10"/>
  <c r="M1305" i="15" s="1"/>
  <c r="M1300" i="15" s="1"/>
  <c r="AL1218" i="15"/>
  <c r="L51" i="14"/>
  <c r="L141" i="14"/>
  <c r="L88" i="14"/>
  <c r="AJ1124" i="15"/>
  <c r="M977" i="10"/>
  <c r="M1097" i="15" s="1"/>
  <c r="M1092" i="15" s="1"/>
  <c r="L324" i="15"/>
  <c r="L323" i="15" s="1"/>
  <c r="M999" i="14"/>
  <c r="L111" i="15"/>
  <c r="L106" i="15" s="1"/>
  <c r="L287" i="15"/>
  <c r="L286" i="15" s="1"/>
  <c r="L747" i="15"/>
  <c r="M1180" i="14"/>
  <c r="M270" i="14" s="1"/>
  <c r="AM1346" i="15"/>
  <c r="K360" i="15"/>
  <c r="AK1262" i="15"/>
  <c r="M1141" i="14"/>
  <c r="M997" i="14"/>
  <c r="L818" i="15"/>
  <c r="M951" i="14"/>
  <c r="M932" i="14" s="1"/>
  <c r="M921" i="14" s="1"/>
  <c r="M896" i="14"/>
  <c r="L884" i="15"/>
  <c r="AO907" i="15" s="1"/>
  <c r="AL1216" i="15"/>
  <c r="M1179" i="14"/>
  <c r="M269" i="14" s="1"/>
  <c r="I193" i="15"/>
  <c r="I266" i="15" s="1"/>
  <c r="I256" i="15" s="1"/>
  <c r="AJ1127" i="15"/>
  <c r="AJ1220" i="15"/>
  <c r="AJ1216" i="15"/>
  <c r="M1278" i="10"/>
  <c r="M1234" i="10"/>
  <c r="M1308" i="15" s="1"/>
  <c r="M1303" i="15" s="1"/>
  <c r="L798" i="15"/>
  <c r="L414" i="15"/>
  <c r="L310" i="15"/>
  <c r="L305" i="15" s="1"/>
  <c r="AJ1125" i="15"/>
  <c r="L388" i="14"/>
  <c r="H980" i="15"/>
  <c r="L576" i="15"/>
  <c r="M1031" i="10"/>
  <c r="M1141" i="15" s="1"/>
  <c r="M1136" i="15" s="1"/>
  <c r="L310" i="14"/>
  <c r="AJ1171" i="15"/>
  <c r="M1078" i="10"/>
  <c r="M1179" i="15" s="1"/>
  <c r="M1174" i="15" s="1"/>
  <c r="M974" i="10"/>
  <c r="M1094" i="15" s="1"/>
  <c r="M1089" i="15" s="1"/>
  <c r="M1075" i="10"/>
  <c r="M1176" i="15" s="1"/>
  <c r="M1171" i="15" s="1"/>
  <c r="AL1217" i="15"/>
  <c r="G1038" i="15"/>
  <c r="M1074" i="10"/>
  <c r="M1175" i="15" s="1"/>
  <c r="M1170" i="15" s="1"/>
  <c r="AJ344" i="15"/>
  <c r="AJ343" i="15"/>
  <c r="J165" i="15"/>
  <c r="J362" i="15" s="1"/>
  <c r="J360" i="15" s="1"/>
  <c r="L485" i="14"/>
  <c r="AJ340" i="15"/>
  <c r="N1124" i="10"/>
  <c r="N1210" i="15" s="1"/>
  <c r="N1205" i="15" s="1"/>
  <c r="AO1170" i="15"/>
  <c r="M895" i="14"/>
  <c r="L390" i="14"/>
  <c r="AM1125" i="15"/>
  <c r="AJ1273" i="15"/>
  <c r="M897" i="14"/>
  <c r="M878" i="14" s="1"/>
  <c r="M867" i="14" s="1"/>
  <c r="AL1299" i="15"/>
  <c r="G1039" i="15"/>
  <c r="M950" i="14"/>
  <c r="M931" i="14" s="1"/>
  <c r="M920" i="14" s="1"/>
  <c r="I981" i="15"/>
  <c r="I173" i="15"/>
  <c r="I839" i="15" s="1"/>
  <c r="I829" i="15" s="1"/>
  <c r="M888" i="14"/>
  <c r="L1172" i="14"/>
  <c r="G174" i="15"/>
  <c r="G840" i="15" s="1"/>
  <c r="G830" i="15" s="1"/>
  <c r="L921" i="15"/>
  <c r="AO944" i="15" s="1"/>
  <c r="AL1301" i="15"/>
  <c r="I1008" i="15"/>
  <c r="H979" i="15"/>
  <c r="L1267" i="15"/>
  <c r="L1262" i="15" s="1"/>
  <c r="L267" i="15"/>
  <c r="L1017" i="15"/>
  <c r="AL1300" i="15"/>
  <c r="AL108" i="15"/>
  <c r="L735" i="14"/>
  <c r="L525" i="14"/>
  <c r="G1040" i="15"/>
  <c r="G1037" i="15"/>
  <c r="M316" i="14"/>
  <c r="M733" i="14" s="1"/>
  <c r="AO1347" i="15"/>
  <c r="AM1079" i="15"/>
  <c r="M154" i="10"/>
  <c r="H1011" i="15"/>
  <c r="M678" i="14"/>
  <c r="L443" i="14"/>
  <c r="G176" i="15"/>
  <c r="G771" i="15" s="1"/>
  <c r="G761" i="15" s="1"/>
  <c r="M1077" i="10"/>
  <c r="M1178" i="15" s="1"/>
  <c r="M1173" i="15" s="1"/>
  <c r="M887" i="14"/>
  <c r="M297" i="15"/>
  <c r="M292" i="15" s="1"/>
  <c r="L1173" i="14"/>
  <c r="L143" i="14"/>
  <c r="L140" i="14" s="1"/>
  <c r="L15" i="14"/>
  <c r="L178" i="10"/>
  <c r="L38" i="15"/>
  <c r="L33" i="15" s="1"/>
  <c r="K433" i="15"/>
  <c r="K431" i="15" s="1"/>
  <c r="AK1139" i="15"/>
  <c r="AK1135" i="15"/>
  <c r="L309" i="14"/>
  <c r="N214" i="10"/>
  <c r="N178" i="15" s="1"/>
  <c r="L993" i="10"/>
  <c r="L1101" i="15" s="1"/>
  <c r="AO1124" i="15" s="1"/>
  <c r="AK1136" i="15"/>
  <c r="AK305" i="15"/>
  <c r="AM1078" i="15"/>
  <c r="AK1356" i="15"/>
  <c r="L976" i="15"/>
  <c r="L969" i="15" s="1"/>
  <c r="M1034" i="10"/>
  <c r="M1144" i="15" s="1"/>
  <c r="M1139" i="15" s="1"/>
  <c r="M1119" i="14"/>
  <c r="AK303" i="15"/>
  <c r="G979" i="15"/>
  <c r="H1010" i="15"/>
  <c r="I1009" i="15"/>
  <c r="K969" i="15"/>
  <c r="H978" i="15"/>
  <c r="L814" i="14"/>
  <c r="L149" i="10"/>
  <c r="L138" i="15" s="1"/>
  <c r="L133" i="15" s="1"/>
  <c r="L162" i="14"/>
  <c r="L153" i="14" s="1"/>
  <c r="L87" i="14"/>
  <c r="AJ1079" i="15"/>
  <c r="AN1218" i="15"/>
  <c r="G981" i="15"/>
  <c r="J1040" i="15"/>
  <c r="AN940" i="15"/>
  <c r="L1052" i="15"/>
  <c r="L1036" i="15" s="1"/>
  <c r="L967" i="15"/>
  <c r="L1034" i="15"/>
  <c r="L1009" i="15" s="1"/>
  <c r="K217" i="15"/>
  <c r="K215" i="15" s="1"/>
  <c r="K504" i="15"/>
  <c r="K502" i="15" s="1"/>
  <c r="K646" i="15" s="1"/>
  <c r="K644" i="15" s="1"/>
  <c r="L918" i="15"/>
  <c r="AO941" i="15" s="1"/>
  <c r="AK304" i="15"/>
  <c r="L164" i="14"/>
  <c r="L155" i="14" s="1"/>
  <c r="L89" i="14"/>
  <c r="M1181" i="14"/>
  <c r="M271" i="14" s="1"/>
  <c r="M205" i="14"/>
  <c r="N30" i="14"/>
  <c r="N1016" i="14"/>
  <c r="N1012" i="14"/>
  <c r="N982" i="14"/>
  <c r="N979" i="14" s="1"/>
  <c r="N1096" i="14"/>
  <c r="N1093" i="14" s="1"/>
  <c r="N994" i="14"/>
  <c r="N991" i="14" s="1"/>
  <c r="N73" i="14"/>
  <c r="N74" i="14"/>
  <c r="N474" i="14"/>
  <c r="N723" i="14"/>
  <c r="N272" i="14"/>
  <c r="M175" i="14"/>
  <c r="M174" i="14"/>
  <c r="M1131" i="14"/>
  <c r="M1132" i="14"/>
  <c r="M1140" i="14"/>
  <c r="H217" i="14"/>
  <c r="H214" i="14" s="1"/>
  <c r="H195" i="14" s="1"/>
  <c r="H184" i="14" s="1"/>
  <c r="N1041" i="14"/>
  <c r="N1038" i="14" s="1"/>
  <c r="N300" i="14"/>
  <c r="N1017" i="14"/>
  <c r="N568" i="14"/>
  <c r="N31" i="14"/>
  <c r="N1074" i="14"/>
  <c r="N898" i="14"/>
  <c r="N1015" i="14"/>
  <c r="N67" i="14"/>
  <c r="N111" i="14"/>
  <c r="N331" i="14"/>
  <c r="N512" i="14"/>
  <c r="M933" i="14"/>
  <c r="M922" i="14" s="1"/>
  <c r="M1057" i="14"/>
  <c r="M1111" i="14"/>
  <c r="M1142" i="14"/>
  <c r="I218" i="14"/>
  <c r="I215" i="14" s="1"/>
  <c r="I196" i="14" s="1"/>
  <c r="I185" i="14" s="1"/>
  <c r="K216" i="14"/>
  <c r="K213" i="14" s="1"/>
  <c r="K194" i="14" s="1"/>
  <c r="K730" i="14" s="1"/>
  <c r="K727" i="14" s="1"/>
  <c r="K708" i="14" s="1"/>
  <c r="K697" i="14" s="1"/>
  <c r="N1018" i="14"/>
  <c r="N958" i="14"/>
  <c r="N1059" i="14"/>
  <c r="N1056" i="14" s="1"/>
  <c r="N618" i="14"/>
  <c r="N955" i="14"/>
  <c r="N1000" i="14"/>
  <c r="N997" i="14" s="1"/>
  <c r="N890" i="14"/>
  <c r="N332" i="14"/>
  <c r="L160" i="14"/>
  <c r="L154" i="14" s="1"/>
  <c r="L52" i="14"/>
  <c r="M1058" i="14"/>
  <c r="J217" i="14"/>
  <c r="J214" i="14" s="1"/>
  <c r="J195" i="14" s="1"/>
  <c r="J184" i="14" s="1"/>
  <c r="G216" i="14"/>
  <c r="G213" i="14" s="1"/>
  <c r="G194" i="14" s="1"/>
  <c r="N1073" i="14"/>
  <c r="N1148" i="14"/>
  <c r="N1145" i="14" s="1"/>
  <c r="N947" i="14"/>
  <c r="N902" i="14"/>
  <c r="N1052" i="14"/>
  <c r="N1049" i="14" s="1"/>
  <c r="N984" i="14"/>
  <c r="N981" i="14" s="1"/>
  <c r="N945" i="14"/>
  <c r="N569" i="14"/>
  <c r="N101" i="14"/>
  <c r="N1019" i="14"/>
  <c r="N110" i="14"/>
  <c r="N259" i="14"/>
  <c r="N514" i="14"/>
  <c r="N102" i="14"/>
  <c r="N66" i="14"/>
  <c r="M1113" i="14"/>
  <c r="M1025" i="14"/>
  <c r="M1026" i="14"/>
  <c r="L53" i="14"/>
  <c r="I217" i="14"/>
  <c r="I214" i="14" s="1"/>
  <c r="I195" i="14" s="1"/>
  <c r="I184" i="14" s="1"/>
  <c r="N291" i="14"/>
  <c r="N288" i="14" s="1"/>
  <c r="N1071" i="14"/>
  <c r="N1117" i="14"/>
  <c r="N1112" i="14" s="1"/>
  <c r="N946" i="14"/>
  <c r="N37" i="14"/>
  <c r="N957" i="14"/>
  <c r="N432" i="14"/>
  <c r="N903" i="14"/>
  <c r="M1121" i="14"/>
  <c r="M1056" i="14"/>
  <c r="H218" i="14"/>
  <c r="H215" i="14" s="1"/>
  <c r="H196" i="14" s="1"/>
  <c r="H185" i="14" s="1"/>
  <c r="K218" i="14"/>
  <c r="K215" i="14" s="1"/>
  <c r="K196" i="14" s="1"/>
  <c r="K185" i="14" s="1"/>
  <c r="H216" i="14"/>
  <c r="H213" i="14" s="1"/>
  <c r="H194" i="14" s="1"/>
  <c r="H266" i="14" s="1"/>
  <c r="H263" i="14" s="1"/>
  <c r="H244" i="14" s="1"/>
  <c r="H233" i="14" s="1"/>
  <c r="N24" i="14"/>
  <c r="N21" i="14" s="1"/>
  <c r="N132" i="14" s="1"/>
  <c r="N433" i="14"/>
  <c r="N1054" i="14"/>
  <c r="N1051" i="14" s="1"/>
  <c r="N1060" i="14"/>
  <c r="N1057" i="14" s="1"/>
  <c r="N1072" i="14"/>
  <c r="N669" i="14"/>
  <c r="N513" i="14"/>
  <c r="N1193" i="14"/>
  <c r="N379" i="14"/>
  <c r="N330" i="14"/>
  <c r="N837" i="14"/>
  <c r="N75" i="14"/>
  <c r="M1134" i="14"/>
  <c r="M1133" i="14"/>
  <c r="L17" i="14"/>
  <c r="L484" i="14"/>
  <c r="L389" i="14"/>
  <c r="L679" i="14"/>
  <c r="O4" i="14"/>
  <c r="N210" i="14"/>
  <c r="N208" i="14"/>
  <c r="N190" i="14"/>
  <c r="N187" i="14" s="1"/>
  <c r="N191" i="14"/>
  <c r="N188" i="14" s="1"/>
  <c r="N202" i="14"/>
  <c r="N199" i="14" s="1"/>
  <c r="N209" i="14"/>
  <c r="N192" i="14"/>
  <c r="N189" i="14" s="1"/>
  <c r="N211" i="14"/>
  <c r="N201" i="14"/>
  <c r="N198" i="14" s="1"/>
  <c r="N203" i="14"/>
  <c r="N200" i="14" s="1"/>
  <c r="N59" i="14"/>
  <c r="N56" i="14" s="1"/>
  <c r="N134" i="14" s="1"/>
  <c r="N610" i="14"/>
  <c r="N607" i="14" s="1"/>
  <c r="N475" i="14"/>
  <c r="N470" i="14" s="1"/>
  <c r="N361" i="14"/>
  <c r="N358" i="14" s="1"/>
  <c r="N242" i="14"/>
  <c r="N239" i="14" s="1"/>
  <c r="N716" i="14"/>
  <c r="N713" i="14" s="1"/>
  <c r="N737" i="14"/>
  <c r="N822" i="14"/>
  <c r="N819" i="14" s="1"/>
  <c r="N391" i="14"/>
  <c r="N32" i="14"/>
  <c r="N763" i="14"/>
  <c r="N760" i="14" s="1"/>
  <c r="N748" i="14" s="1"/>
  <c r="N252" i="14"/>
  <c r="N249" i="14" s="1"/>
  <c r="N112" i="14"/>
  <c r="N324" i="14"/>
  <c r="N321" i="14" s="1"/>
  <c r="N241" i="14"/>
  <c r="N238" i="14" s="1"/>
  <c r="N831" i="14"/>
  <c r="N825" i="14" s="1"/>
  <c r="N939" i="14"/>
  <c r="N936" i="14" s="1"/>
  <c r="N940" i="14"/>
  <c r="N937" i="14" s="1"/>
  <c r="N325" i="14"/>
  <c r="N322" i="14" s="1"/>
  <c r="N715" i="14"/>
  <c r="N712" i="14" s="1"/>
  <c r="N95" i="14"/>
  <c r="N92" i="14" s="1"/>
  <c r="N137" i="14" s="1"/>
  <c r="N446" i="14"/>
  <c r="N601" i="14"/>
  <c r="N598" i="14" s="1"/>
  <c r="N426" i="14"/>
  <c r="N423" i="14" s="1"/>
  <c r="N725" i="14"/>
  <c r="N848" i="14"/>
  <c r="N1188" i="14"/>
  <c r="N1185" i="14" s="1"/>
  <c r="N527" i="14"/>
  <c r="N465" i="14"/>
  <c r="N462" i="14" s="1"/>
  <c r="N812" i="14"/>
  <c r="N809" i="14" s="1"/>
  <c r="N415" i="14"/>
  <c r="N412" i="14" s="1"/>
  <c r="N662" i="14"/>
  <c r="N659" i="14" s="1"/>
  <c r="N904" i="14"/>
  <c r="N261" i="14"/>
  <c r="N255" i="14" s="1"/>
  <c r="N948" i="14"/>
  <c r="N507" i="14"/>
  <c r="N504" i="14" s="1"/>
  <c r="N905" i="14"/>
  <c r="N651" i="14"/>
  <c r="N648" i="14" s="1"/>
  <c r="N505" i="14"/>
  <c r="N502" i="14" s="1"/>
  <c r="N551" i="14"/>
  <c r="N548" i="14" s="1"/>
  <c r="N60" i="14"/>
  <c r="N57" i="14" s="1"/>
  <c r="N135" i="14" s="1"/>
  <c r="N811" i="14"/>
  <c r="N808" i="14" s="1"/>
  <c r="N273" i="14"/>
  <c r="N104" i="14"/>
  <c r="N425" i="14"/>
  <c r="N422" i="14" s="1"/>
  <c r="N960" i="14"/>
  <c r="N736" i="14"/>
  <c r="N959" i="14"/>
  <c r="N705" i="14"/>
  <c r="N702" i="14" s="1"/>
  <c r="N928" i="14"/>
  <c r="N925" i="14" s="1"/>
  <c r="N23" i="14"/>
  <c r="N20" i="14" s="1"/>
  <c r="N131" i="14" s="1"/>
  <c r="N850" i="14"/>
  <c r="N253" i="14"/>
  <c r="N250" i="14" s="1"/>
  <c r="N435" i="14"/>
  <c r="N660" i="14"/>
  <c r="N657" i="14" s="1"/>
  <c r="N240" i="14"/>
  <c r="N237" i="14" s="1"/>
  <c r="N821" i="14"/>
  <c r="N818" i="14" s="1"/>
  <c r="N22" i="14"/>
  <c r="N19" i="14" s="1"/>
  <c r="N130" i="14" s="1"/>
  <c r="N76" i="14"/>
  <c r="N68" i="14"/>
  <c r="N301" i="14"/>
  <c r="N296" i="14" s="1"/>
  <c r="N293" i="14"/>
  <c r="N290" i="14" s="1"/>
  <c r="N486" i="14"/>
  <c r="N416" i="14"/>
  <c r="N413" i="14" s="1"/>
  <c r="N661" i="14"/>
  <c r="N658" i="14" s="1"/>
  <c r="N487" i="14"/>
  <c r="N670" i="14"/>
  <c r="N506" i="14"/>
  <c r="N503" i="14" s="1"/>
  <c r="N292" i="14"/>
  <c r="N289" i="14" s="1"/>
  <c r="N447" i="14"/>
  <c r="N810" i="14"/>
  <c r="N807" i="14" s="1"/>
  <c r="N849" i="14"/>
  <c r="N333" i="14"/>
  <c r="N360" i="14"/>
  <c r="N357" i="14" s="1"/>
  <c r="N370" i="14"/>
  <c r="N367" i="14" s="1"/>
  <c r="N372" i="14"/>
  <c r="N369" i="14" s="1"/>
  <c r="N706" i="14"/>
  <c r="N703" i="14" s="1"/>
  <c r="N620" i="14"/>
  <c r="N614" i="14" s="1"/>
  <c r="N560" i="14"/>
  <c r="N557" i="14" s="1"/>
  <c r="N612" i="14"/>
  <c r="N609" i="14" s="1"/>
  <c r="N467" i="14"/>
  <c r="N464" i="14" s="1"/>
  <c r="N562" i="14"/>
  <c r="N559" i="14" s="1"/>
  <c r="N929" i="14"/>
  <c r="N926" i="14" s="1"/>
  <c r="N1186" i="14"/>
  <c r="N1183" i="14" s="1"/>
  <c r="N392" i="14"/>
  <c r="N371" i="14"/>
  <c r="N368" i="14" s="1"/>
  <c r="N94" i="14"/>
  <c r="N91" i="14" s="1"/>
  <c r="N136" i="14" s="1"/>
  <c r="N40" i="14"/>
  <c r="N36" i="14" s="1"/>
  <c r="N158" i="14" s="1"/>
  <c r="N600" i="14"/>
  <c r="N597" i="14" s="1"/>
  <c r="N681" i="14"/>
  <c r="N650" i="14"/>
  <c r="N647" i="14" s="1"/>
  <c r="N1187" i="14"/>
  <c r="N1184" i="14" s="1"/>
  <c r="N515" i="14"/>
  <c r="N1196" i="14"/>
  <c r="N1191" i="14" s="1"/>
  <c r="N561" i="14"/>
  <c r="N558" i="14" s="1"/>
  <c r="N717" i="14"/>
  <c r="N714" i="14" s="1"/>
  <c r="N427" i="14"/>
  <c r="N424" i="14" s="1"/>
  <c r="N466" i="14"/>
  <c r="N463" i="14" s="1"/>
  <c r="N96" i="14"/>
  <c r="N93" i="14" s="1"/>
  <c r="N138" i="14" s="1"/>
  <c r="N611" i="14"/>
  <c r="N608" i="14" s="1"/>
  <c r="N526" i="14"/>
  <c r="N380" i="14"/>
  <c r="N374" i="14" s="1"/>
  <c r="N570" i="14"/>
  <c r="N564" i="14" s="1"/>
  <c r="N682" i="14"/>
  <c r="N823" i="14"/>
  <c r="N820" i="14" s="1"/>
  <c r="N550" i="14"/>
  <c r="N547" i="14" s="1"/>
  <c r="N251" i="14"/>
  <c r="N248" i="14" s="1"/>
  <c r="N893" i="14"/>
  <c r="N1109" i="14"/>
  <c r="N1106" i="14" s="1"/>
  <c r="N1159" i="14"/>
  <c r="N1156" i="14" s="1"/>
  <c r="N1152" i="14" s="1"/>
  <c r="N1116" i="14"/>
  <c r="N830" i="14"/>
  <c r="N29" i="14"/>
  <c r="N434" i="14"/>
  <c r="N983" i="14"/>
  <c r="N980" i="14" s="1"/>
  <c r="N1043" i="14"/>
  <c r="N1040" i="14" s="1"/>
  <c r="N103" i="14"/>
  <c r="N378" i="14"/>
  <c r="L277" i="14"/>
  <c r="M1112" i="14"/>
  <c r="M1081" i="14"/>
  <c r="M1080" i="14"/>
  <c r="G217" i="14"/>
  <c r="G214" i="14" s="1"/>
  <c r="G195" i="14" s="1"/>
  <c r="G184" i="14" s="1"/>
  <c r="N704" i="14"/>
  <c r="N701" i="14" s="1"/>
  <c r="M278" i="14"/>
  <c r="N599" i="14"/>
  <c r="N596" i="14" s="1"/>
  <c r="M277" i="14"/>
  <c r="N549" i="14"/>
  <c r="N546" i="14" s="1"/>
  <c r="N829" i="14"/>
  <c r="N1013" i="14"/>
  <c r="N1001" i="14"/>
  <c r="N998" i="14" s="1"/>
  <c r="N1147" i="14"/>
  <c r="N1144" i="14" s="1"/>
  <c r="N900" i="14"/>
  <c r="N1014" i="14"/>
  <c r="N956" i="14"/>
  <c r="N109" i="14"/>
  <c r="N106" i="14" s="1"/>
  <c r="N162" i="14" s="1"/>
  <c r="N260" i="14"/>
  <c r="N58" i="14"/>
  <c r="N55" i="14" s="1"/>
  <c r="N133" i="14" s="1"/>
  <c r="L278" i="14"/>
  <c r="M207" i="14"/>
  <c r="L524" i="14"/>
  <c r="L734" i="14"/>
  <c r="L444" i="14"/>
  <c r="M388" i="14"/>
  <c r="I216" i="14"/>
  <c r="I213" i="14" s="1"/>
  <c r="I194" i="14" s="1"/>
  <c r="I480" i="14" s="1"/>
  <c r="I477" i="14" s="1"/>
  <c r="I458" i="14" s="1"/>
  <c r="I575" i="14" s="1"/>
  <c r="I572" i="14" s="1"/>
  <c r="I553" i="14" s="1"/>
  <c r="I542" i="14" s="1"/>
  <c r="J216" i="14"/>
  <c r="J213" i="14" s="1"/>
  <c r="J194" i="14" s="1"/>
  <c r="J440" i="14" s="1"/>
  <c r="J437" i="14" s="1"/>
  <c r="J418" i="14" s="1"/>
  <c r="J407" i="14" s="1"/>
  <c r="G218" i="14"/>
  <c r="G215" i="14" s="1"/>
  <c r="G196" i="14" s="1"/>
  <c r="G185" i="14" s="1"/>
  <c r="N724" i="14"/>
  <c r="N1098" i="14"/>
  <c r="N1095" i="14" s="1"/>
  <c r="N1097" i="14"/>
  <c r="N1094" i="14" s="1"/>
  <c r="N38" i="14"/>
  <c r="N1002" i="14"/>
  <c r="N999" i="14" s="1"/>
  <c r="N1070" i="14"/>
  <c r="N1149" i="14"/>
  <c r="N1146" i="14" s="1"/>
  <c r="N1158" i="14"/>
  <c r="N1155" i="14" s="1"/>
  <c r="N1151" i="14" s="1"/>
  <c r="N1107" i="14"/>
  <c r="N1104" i="14" s="1"/>
  <c r="N1114" i="14"/>
  <c r="N1042" i="14"/>
  <c r="N1039" i="14" s="1"/>
  <c r="N1195" i="14"/>
  <c r="N619" i="14"/>
  <c r="N891" i="14"/>
  <c r="N953" i="14"/>
  <c r="M967" i="14"/>
  <c r="M966" i="14"/>
  <c r="K217" i="14"/>
  <c r="K214" i="14" s="1"/>
  <c r="K195" i="14" s="1"/>
  <c r="K184" i="14" s="1"/>
  <c r="J218" i="14"/>
  <c r="J215" i="14" s="1"/>
  <c r="J196" i="14" s="1"/>
  <c r="J185" i="14" s="1"/>
  <c r="N1011" i="14"/>
  <c r="N1160" i="14"/>
  <c r="N1157" i="14" s="1"/>
  <c r="N1153" i="14" s="1"/>
  <c r="N722" i="14"/>
  <c r="N667" i="14"/>
  <c r="N1124" i="14"/>
  <c r="N1121" i="14" s="1"/>
  <c r="N1123" i="14"/>
  <c r="N1120" i="14" s="1"/>
  <c r="N892" i="14"/>
  <c r="N889" i="14" s="1"/>
  <c r="N472" i="14"/>
  <c r="N668" i="14"/>
  <c r="N65" i="14"/>
  <c r="M1120" i="14"/>
  <c r="M206" i="14"/>
  <c r="AN1262" i="15"/>
  <c r="AL1171" i="15"/>
  <c r="AM1349" i="15"/>
  <c r="AK903" i="15"/>
  <c r="AJ1170" i="15"/>
  <c r="H1008" i="15"/>
  <c r="AM1218" i="15"/>
  <c r="AJ1126" i="15"/>
  <c r="AK1128" i="15"/>
  <c r="AK1170" i="15"/>
  <c r="I978" i="15"/>
  <c r="L978" i="15"/>
  <c r="K817" i="15"/>
  <c r="K815" i="15" s="1"/>
  <c r="AJ1347" i="15"/>
  <c r="AN1217" i="15"/>
  <c r="AN1124" i="15"/>
  <c r="AK1216" i="15"/>
  <c r="K575" i="15"/>
  <c r="K573" i="15" s="1"/>
  <c r="K696" i="15" s="1"/>
  <c r="K694" i="15" s="1"/>
  <c r="K746" i="15"/>
  <c r="K744" i="15" s="1"/>
  <c r="AK107" i="15"/>
  <c r="AK1358" i="15"/>
  <c r="I165" i="15"/>
  <c r="I433" i="15" s="1"/>
  <c r="I431" i="15" s="1"/>
  <c r="G824" i="15"/>
  <c r="G822" i="15" s="1"/>
  <c r="G582" i="15"/>
  <c r="G580" i="15" s="1"/>
  <c r="G700" i="15" s="1"/>
  <c r="G698" i="15" s="1"/>
  <c r="G440" i="15"/>
  <c r="G438" i="15" s="1"/>
  <c r="G224" i="15"/>
  <c r="G222" i="15" s="1"/>
  <c r="G753" i="15"/>
  <c r="G751" i="15" s="1"/>
  <c r="G511" i="15"/>
  <c r="G509" i="15" s="1"/>
  <c r="G650" i="15" s="1"/>
  <c r="G648" i="15" s="1"/>
  <c r="G369" i="15"/>
  <c r="G367" i="15" s="1"/>
  <c r="AM1217" i="15"/>
  <c r="AO1345" i="15"/>
  <c r="AJ1172" i="15"/>
  <c r="J1036" i="15"/>
  <c r="AK1171" i="15"/>
  <c r="AM1216" i="15"/>
  <c r="AN303" i="15"/>
  <c r="AJ1173" i="15"/>
  <c r="I192" i="15"/>
  <c r="I552" i="15" s="1"/>
  <c r="I542" i="15" s="1"/>
  <c r="I681" i="15" s="1"/>
  <c r="I671" i="15" s="1"/>
  <c r="AJ1174" i="15"/>
  <c r="AL1358" i="15"/>
  <c r="AK1220" i="15"/>
  <c r="J189" i="15"/>
  <c r="J862" i="15" s="1"/>
  <c r="J852" i="15" s="1"/>
  <c r="AL1347" i="15"/>
  <c r="G611" i="15"/>
  <c r="G729" i="15" s="1"/>
  <c r="G719" i="15" s="1"/>
  <c r="AN941" i="15"/>
  <c r="AM1347" i="15"/>
  <c r="AK1217" i="15"/>
  <c r="I980" i="15"/>
  <c r="AN1356" i="15"/>
  <c r="AK1218" i="15"/>
  <c r="AL1220" i="15"/>
  <c r="AN1360" i="15"/>
  <c r="AK1137" i="15"/>
  <c r="AL1346" i="15"/>
  <c r="AK1219" i="15"/>
  <c r="AK1125" i="15"/>
  <c r="AN1170" i="15"/>
  <c r="J1037" i="15"/>
  <c r="H1037" i="15"/>
  <c r="AN1359" i="15"/>
  <c r="AN1357" i="15"/>
  <c r="G980" i="15"/>
  <c r="K1009" i="15"/>
  <c r="I243" i="10"/>
  <c r="I238" i="10" s="1"/>
  <c r="I201" i="10" s="1"/>
  <c r="I536" i="10" s="1"/>
  <c r="I531" i="10" s="1"/>
  <c r="I494" i="10" s="1"/>
  <c r="I648" i="10" s="1"/>
  <c r="I643" i="10" s="1"/>
  <c r="I606" i="10" s="1"/>
  <c r="M334" i="15"/>
  <c r="M329" i="15" s="1"/>
  <c r="M844" i="15"/>
  <c r="AJ905" i="15"/>
  <c r="H1009" i="15"/>
  <c r="J1008" i="15"/>
  <c r="H1036" i="15"/>
  <c r="J1039" i="15"/>
  <c r="I1010" i="15"/>
  <c r="K1011" i="15"/>
  <c r="AJ1219" i="15"/>
  <c r="M186" i="10"/>
  <c r="M112" i="15"/>
  <c r="M107" i="15" s="1"/>
  <c r="L188" i="10"/>
  <c r="L114" i="15"/>
  <c r="L109" i="15" s="1"/>
  <c r="L186" i="10"/>
  <c r="L112" i="15"/>
  <c r="L107" i="15" s="1"/>
  <c r="L76" i="15"/>
  <c r="L71" i="15" s="1"/>
  <c r="L183" i="10"/>
  <c r="L867" i="15"/>
  <c r="L345" i="15"/>
  <c r="L340" i="15" s="1"/>
  <c r="L483" i="15"/>
  <c r="L36" i="15"/>
  <c r="L31" i="15" s="1"/>
  <c r="L176" i="10"/>
  <c r="L142" i="10"/>
  <c r="L91" i="10"/>
  <c r="L83" i="15" s="1"/>
  <c r="L90" i="15"/>
  <c r="L89" i="15" s="1"/>
  <c r="L175" i="10"/>
  <c r="L35" i="15"/>
  <c r="L30" i="15" s="1"/>
  <c r="L557" i="15"/>
  <c r="L415" i="15"/>
  <c r="L799" i="15"/>
  <c r="L311" i="15"/>
  <c r="L306" i="15" s="1"/>
  <c r="O4" i="10"/>
  <c r="O778" i="10" s="1"/>
  <c r="N197" i="10"/>
  <c r="N876" i="10"/>
  <c r="N903" i="10"/>
  <c r="N895" i="10" s="1"/>
  <c r="N1014" i="15" s="1"/>
  <c r="N1045" i="10"/>
  <c r="N405" i="10"/>
  <c r="N395" i="10" s="1"/>
  <c r="N379" i="15" s="1"/>
  <c r="N617" i="10"/>
  <c r="N616" i="10" s="1"/>
  <c r="N649" i="15" s="1"/>
  <c r="N367" i="10"/>
  <c r="N357" i="10" s="1"/>
  <c r="N875" i="10"/>
  <c r="N257" i="10"/>
  <c r="N727" i="10"/>
  <c r="N717" i="10" s="1"/>
  <c r="N763" i="15" s="1"/>
  <c r="N446" i="10"/>
  <c r="N473" i="10"/>
  <c r="N466" i="10" s="1"/>
  <c r="N476" i="15" s="1"/>
  <c r="N352" i="10"/>
  <c r="N1011" i="10"/>
  <c r="N45" i="10"/>
  <c r="N44" i="10" s="1"/>
  <c r="N192" i="10" s="1"/>
  <c r="N1175" i="10"/>
  <c r="N603" i="10"/>
  <c r="N14" i="10"/>
  <c r="N13" i="10" s="1"/>
  <c r="N449" i="10"/>
  <c r="N448" i="10" s="1"/>
  <c r="N439" i="15" s="1"/>
  <c r="N417" i="10"/>
  <c r="N409" i="10" s="1"/>
  <c r="N404" i="15" s="1"/>
  <c r="N851" i="10"/>
  <c r="N850" i="10" s="1"/>
  <c r="N934" i="10"/>
  <c r="N1016" i="10"/>
  <c r="N56" i="10"/>
  <c r="N341" i="10"/>
  <c r="N334" i="10" s="1"/>
  <c r="N813" i="10"/>
  <c r="N379" i="10"/>
  <c r="N369" i="10" s="1"/>
  <c r="N1001" i="10"/>
  <c r="N546" i="10"/>
  <c r="N461" i="10"/>
  <c r="N451" i="10" s="1"/>
  <c r="N450" i="15" s="1"/>
  <c r="N505" i="10"/>
  <c r="N504" i="10" s="1"/>
  <c r="N510" i="15" s="1"/>
  <c r="N948" i="10"/>
  <c r="N947" i="10" s="1"/>
  <c r="N1065" i="15" s="1"/>
  <c r="N1064" i="15" s="1"/>
  <c r="N351" i="10"/>
  <c r="N529" i="10"/>
  <c r="N521" i="10" s="1"/>
  <c r="N546" i="15" s="1"/>
  <c r="N1067" i="10"/>
  <c r="N1062" i="10" s="1"/>
  <c r="N1164" i="15" s="1"/>
  <c r="N1159" i="15" s="1"/>
  <c r="N393" i="10"/>
  <c r="N392" i="10" s="1"/>
  <c r="N368" i="15" s="1"/>
  <c r="N99" i="10"/>
  <c r="N1174" i="10"/>
  <c r="N930" i="10"/>
  <c r="N585" i="10"/>
  <c r="N579" i="10" s="1"/>
  <c r="N619" i="15" s="1"/>
  <c r="N945" i="10"/>
  <c r="N273" i="10"/>
  <c r="N263" i="10" s="1"/>
  <c r="N234" i="15" s="1"/>
  <c r="N18" i="10"/>
  <c r="N17" i="10" s="1"/>
  <c r="N613" i="10"/>
  <c r="N355" i="10"/>
  <c r="N354" i="10" s="1"/>
  <c r="N767" i="10"/>
  <c r="N102" i="10"/>
  <c r="N825" i="10"/>
  <c r="N824" i="10" s="1"/>
  <c r="N715" i="10"/>
  <c r="N714" i="10" s="1"/>
  <c r="N752" i="15" s="1"/>
  <c r="N129" i="10"/>
  <c r="N128" i="10" s="1"/>
  <c r="N194" i="10" s="1"/>
  <c r="N258" i="10"/>
  <c r="N126" i="10"/>
  <c r="N120" i="10" s="1"/>
  <c r="N198" i="10"/>
  <c r="N931" i="10"/>
  <c r="N1046" i="10"/>
  <c r="N573" i="10"/>
  <c r="N563" i="10" s="1"/>
  <c r="N592" i="15" s="1"/>
  <c r="N502" i="10"/>
  <c r="N712" i="10"/>
  <c r="N960" i="10"/>
  <c r="N950" i="10" s="1"/>
  <c r="N1072" i="15" s="1"/>
  <c r="N1067" i="15" s="1"/>
  <c r="N641" i="10"/>
  <c r="N631" i="10" s="1"/>
  <c r="N673" i="15" s="1"/>
  <c r="N30" i="10"/>
  <c r="N20" i="10" s="1"/>
  <c r="N72" i="10"/>
  <c r="N62" i="10" s="1"/>
  <c r="N972" i="10"/>
  <c r="N962" i="10" s="1"/>
  <c r="N1083" i="15" s="1"/>
  <c r="N1078" i="15" s="1"/>
  <c r="N491" i="10"/>
  <c r="N84" i="10"/>
  <c r="N77" i="10" s="1"/>
  <c r="N690" i="10"/>
  <c r="N684" i="10" s="1"/>
  <c r="N727" i="15" s="1"/>
  <c r="N629" i="10"/>
  <c r="N619" i="10" s="1"/>
  <c r="N657" i="15" s="1"/>
  <c r="N261" i="10"/>
  <c r="N260" i="10" s="1"/>
  <c r="N223" i="15" s="1"/>
  <c r="N602" i="10"/>
  <c r="N663" i="10"/>
  <c r="N739" i="10"/>
  <c r="N732" i="10" s="1"/>
  <c r="N789" i="15" s="1"/>
  <c r="N561" i="10"/>
  <c r="N560" i="10" s="1"/>
  <c r="N581" i="15" s="1"/>
  <c r="N614" i="10"/>
  <c r="N87" i="10"/>
  <c r="N86" i="10" s="1"/>
  <c r="N193" i="10" s="1"/>
  <c r="N1190" i="10"/>
  <c r="N1180" i="10" s="1"/>
  <c r="N1028" i="10"/>
  <c r="N1019" i="10" s="1"/>
  <c r="N1130" i="15" s="1"/>
  <c r="N1125" i="15" s="1"/>
  <c r="N757" i="10"/>
  <c r="N435" i="10"/>
  <c r="N445" i="10"/>
  <c r="N771" i="10"/>
  <c r="N770" i="10" s="1"/>
  <c r="N823" i="15" s="1"/>
  <c r="N812" i="10"/>
  <c r="N547" i="10"/>
  <c r="N891" i="10"/>
  <c r="N881" i="10" s="1"/>
  <c r="N983" i="15" s="1"/>
  <c r="N329" i="10"/>
  <c r="N319" i="10" s="1"/>
  <c r="N517" i="10"/>
  <c r="N507" i="10" s="1"/>
  <c r="N521" i="15" s="1"/>
  <c r="N208" i="10"/>
  <c r="N207" i="10" s="1"/>
  <c r="N166" i="15" s="1"/>
  <c r="N317" i="10"/>
  <c r="N316" i="10" s="1"/>
  <c r="N558" i="10"/>
  <c r="N98" i="10"/>
  <c r="N302" i="10"/>
  <c r="N314" i="10"/>
  <c r="N60" i="10"/>
  <c r="N59" i="10" s="1"/>
  <c r="N57" i="10"/>
  <c r="N1202" i="10"/>
  <c r="N1196" i="10" s="1"/>
  <c r="N944" i="10"/>
  <c r="N989" i="10"/>
  <c r="N990" i="10"/>
  <c r="N795" i="10"/>
  <c r="N787" i="10" s="1"/>
  <c r="N859" i="15" s="1"/>
  <c r="N490" i="10"/>
  <c r="N390" i="10"/>
  <c r="N501" i="10"/>
  <c r="N212" i="10"/>
  <c r="N211" i="10" s="1"/>
  <c r="N170" i="15" s="1"/>
  <c r="N114" i="10"/>
  <c r="N104" i="10" s="1"/>
  <c r="N768" i="10"/>
  <c r="N933" i="10"/>
  <c r="N1178" i="10"/>
  <c r="N1177" i="10" s="1"/>
  <c r="N1004" i="10"/>
  <c r="N1003" i="10" s="1"/>
  <c r="N1111" i="15" s="1"/>
  <c r="N1110" i="15" s="1"/>
  <c r="N666" i="10"/>
  <c r="N665" i="10" s="1"/>
  <c r="N699" i="15" s="1"/>
  <c r="N662" i="10"/>
  <c r="N783" i="10"/>
  <c r="N773" i="10" s="1"/>
  <c r="N834" i="15" s="1"/>
  <c r="N557" i="10"/>
  <c r="N711" i="10"/>
  <c r="N285" i="10"/>
  <c r="N276" i="10" s="1"/>
  <c r="N258" i="15" s="1"/>
  <c r="N879" i="10"/>
  <c r="N878" i="10" s="1"/>
  <c r="N970" i="15" s="1"/>
  <c r="N303" i="10"/>
  <c r="N1000" i="10"/>
  <c r="N434" i="10"/>
  <c r="N678" i="10"/>
  <c r="N668" i="10" s="1"/>
  <c r="N707" i="15" s="1"/>
  <c r="N756" i="10"/>
  <c r="N313" i="10"/>
  <c r="N389" i="10"/>
  <c r="L1167" i="10"/>
  <c r="L962" i="15"/>
  <c r="L218" i="15"/>
  <c r="M1245" i="10"/>
  <c r="M1318" i="15" s="1"/>
  <c r="M1313" i="15" s="1"/>
  <c r="M1032" i="10"/>
  <c r="M1142" i="15" s="1"/>
  <c r="M1137" i="15" s="1"/>
  <c r="L928" i="10"/>
  <c r="L920" i="15"/>
  <c r="AO943" i="15" s="1"/>
  <c r="M818" i="15"/>
  <c r="M324" i="15"/>
  <c r="M323" i="15" s="1"/>
  <c r="M576" i="15"/>
  <c r="L141" i="10"/>
  <c r="L49" i="10"/>
  <c r="L45" i="15" s="1"/>
  <c r="L52" i="15"/>
  <c r="L51" i="15" s="1"/>
  <c r="M1243" i="10"/>
  <c r="M1316" i="15" s="1"/>
  <c r="M1311" i="15" s="1"/>
  <c r="M1211" i="10"/>
  <c r="M1140" i="10"/>
  <c r="M1225" i="15" s="1"/>
  <c r="M1220" i="15" s="1"/>
  <c r="L927" i="10"/>
  <c r="L919" i="15"/>
  <c r="AO942" i="15" s="1"/>
  <c r="M1242" i="10"/>
  <c r="M1315" i="15" s="1"/>
  <c r="M1310" i="15" s="1"/>
  <c r="M1244" i="10"/>
  <c r="M1317" i="15" s="1"/>
  <c r="M1312" i="15" s="1"/>
  <c r="M1138" i="10"/>
  <c r="M1223" i="15" s="1"/>
  <c r="M1218" i="15" s="1"/>
  <c r="M1076" i="10"/>
  <c r="M1177" i="15" s="1"/>
  <c r="M1172" i="15" s="1"/>
  <c r="L925" i="10"/>
  <c r="L917" i="15"/>
  <c r="AO940" i="15" s="1"/>
  <c r="L7" i="10"/>
  <c r="L7" i="15" s="1"/>
  <c r="L558" i="15"/>
  <c r="L416" i="15"/>
  <c r="L800" i="15"/>
  <c r="L434" i="15"/>
  <c r="L73" i="15"/>
  <c r="L68" i="15" s="1"/>
  <c r="L180" i="10"/>
  <c r="L144" i="10"/>
  <c r="M1055" i="10"/>
  <c r="M1154" i="15" s="1"/>
  <c r="M1153" i="15" s="1"/>
  <c r="M1033" i="10"/>
  <c r="M1143" i="15" s="1"/>
  <c r="M1138" i="15" s="1"/>
  <c r="L922" i="10"/>
  <c r="L882" i="15"/>
  <c r="AO905" i="15" s="1"/>
  <c r="L189" i="10"/>
  <c r="L115" i="15"/>
  <c r="L110" i="15" s="1"/>
  <c r="L920" i="10"/>
  <c r="L880" i="15"/>
  <c r="AO903" i="15" s="1"/>
  <c r="M1030" i="10"/>
  <c r="M1140" i="15" s="1"/>
  <c r="M1135" i="15" s="1"/>
  <c r="L177" i="10"/>
  <c r="L172" i="10" s="1"/>
  <c r="L37" i="15"/>
  <c r="L32" i="15" s="1"/>
  <c r="L923" i="10"/>
  <c r="L883" i="15"/>
  <c r="AO906" i="15" s="1"/>
  <c r="L1020" i="15"/>
  <c r="L1270" i="15"/>
  <c r="L1265" i="15" s="1"/>
  <c r="L184" i="10"/>
  <c r="L77" i="15"/>
  <c r="L72" i="15" s="1"/>
  <c r="M1246" i="10"/>
  <c r="M1319" i="15" s="1"/>
  <c r="M1314" i="15" s="1"/>
  <c r="L1021" i="15"/>
  <c r="L271" i="15"/>
  <c r="L309" i="15"/>
  <c r="L304" i="15" s="1"/>
  <c r="L413" i="15"/>
  <c r="L555" i="15"/>
  <c r="M1124" i="10"/>
  <c r="M1210" i="15" s="1"/>
  <c r="M1205" i="15" s="1"/>
  <c r="L268" i="15"/>
  <c r="L1268" i="15"/>
  <c r="L1263" i="15" s="1"/>
  <c r="K552" i="15"/>
  <c r="K542" i="15" s="1"/>
  <c r="K681" i="15" s="1"/>
  <c r="K671" i="15" s="1"/>
  <c r="K410" i="15"/>
  <c r="K400" i="15" s="1"/>
  <c r="AK1263" i="15"/>
  <c r="AK1264" i="15"/>
  <c r="AL941" i="15"/>
  <c r="G978" i="15"/>
  <c r="AK1172" i="15"/>
  <c r="AJ1346" i="15"/>
  <c r="K1036" i="15"/>
  <c r="AJ1218" i="15"/>
  <c r="AL1356" i="15"/>
  <c r="H982" i="15"/>
  <c r="J1038" i="15"/>
  <c r="M602" i="15"/>
  <c r="M389" i="15"/>
  <c r="AK1080" i="15"/>
  <c r="AL1345" i="15"/>
  <c r="N1138" i="10"/>
  <c r="N1223" i="15" s="1"/>
  <c r="N1218" i="15" s="1"/>
  <c r="M460" i="15"/>
  <c r="J1007" i="15"/>
  <c r="AL1357" i="15"/>
  <c r="AK306" i="15"/>
  <c r="G1010" i="15"/>
  <c r="AK943" i="15"/>
  <c r="AK1078" i="15"/>
  <c r="G1036" i="15"/>
  <c r="AK944" i="15"/>
  <c r="J1011" i="15"/>
  <c r="AK1081" i="15"/>
  <c r="AM106" i="15"/>
  <c r="AM1345" i="15"/>
  <c r="N1137" i="10"/>
  <c r="N1222" i="15" s="1"/>
  <c r="N1217" i="15" s="1"/>
  <c r="N1117" i="10"/>
  <c r="N1200" i="15" s="1"/>
  <c r="N1199" i="15" s="1"/>
  <c r="H981" i="15"/>
  <c r="AJ106" i="15"/>
  <c r="AK1347" i="15"/>
  <c r="AL905" i="15"/>
  <c r="H1039" i="15"/>
  <c r="I1038" i="15"/>
  <c r="I969" i="15"/>
  <c r="AK1174" i="15"/>
  <c r="AN1349" i="15"/>
  <c r="AL944" i="15"/>
  <c r="AL943" i="15"/>
  <c r="AK1357" i="15"/>
  <c r="AM943" i="15"/>
  <c r="AN942" i="15"/>
  <c r="AN106" i="15"/>
  <c r="AK1300" i="15"/>
  <c r="AN1346" i="15"/>
  <c r="AL1360" i="15"/>
  <c r="AK1299" i="15"/>
  <c r="AL1349" i="15"/>
  <c r="AK1301" i="15"/>
  <c r="H165" i="15"/>
  <c r="H575" i="15" s="1"/>
  <c r="H573" i="15" s="1"/>
  <c r="H696" i="15" s="1"/>
  <c r="H694" i="15" s="1"/>
  <c r="AL1078" i="15"/>
  <c r="AJ1128" i="15"/>
  <c r="AK1091" i="15"/>
  <c r="H192" i="15"/>
  <c r="H794" i="15" s="1"/>
  <c r="H784" i="15" s="1"/>
  <c r="AK340" i="15"/>
  <c r="AK1303" i="15"/>
  <c r="AL942" i="15"/>
  <c r="J824" i="15"/>
  <c r="J822" i="15" s="1"/>
  <c r="J511" i="15"/>
  <c r="J509" i="15" s="1"/>
  <c r="J650" i="15" s="1"/>
  <c r="J648" i="15" s="1"/>
  <c r="J440" i="15"/>
  <c r="J438" i="15" s="1"/>
  <c r="J753" i="15"/>
  <c r="J751" i="15" s="1"/>
  <c r="J369" i="15"/>
  <c r="J367" i="15" s="1"/>
  <c r="J582" i="15"/>
  <c r="J580" i="15" s="1"/>
  <c r="J700" i="15" s="1"/>
  <c r="J698" i="15" s="1"/>
  <c r="J224" i="15"/>
  <c r="J222" i="15" s="1"/>
  <c r="H582" i="15"/>
  <c r="H580" i="15" s="1"/>
  <c r="H700" i="15" s="1"/>
  <c r="H698" i="15" s="1"/>
  <c r="H224" i="15"/>
  <c r="H222" i="15" s="1"/>
  <c r="H440" i="15"/>
  <c r="H438" i="15" s="1"/>
  <c r="H511" i="15"/>
  <c r="H509" i="15" s="1"/>
  <c r="H650" i="15" s="1"/>
  <c r="H648" i="15" s="1"/>
  <c r="H753" i="15"/>
  <c r="H751" i="15" s="1"/>
  <c r="H824" i="15"/>
  <c r="H822" i="15" s="1"/>
  <c r="H369" i="15"/>
  <c r="H367" i="15" s="1"/>
  <c r="AJ303" i="15"/>
  <c r="AJ1082" i="15"/>
  <c r="AM1360" i="15"/>
  <c r="AK1359" i="15"/>
  <c r="K1037" i="15"/>
  <c r="AL1092" i="15"/>
  <c r="AM1171" i="15"/>
  <c r="AJ1266" i="15"/>
  <c r="G1007" i="15"/>
  <c r="K1008" i="15"/>
  <c r="I1037" i="15"/>
  <c r="AJ907" i="15"/>
  <c r="K1038" i="15"/>
  <c r="J980" i="15"/>
  <c r="AJ1092" i="15"/>
  <c r="AO1349" i="15"/>
  <c r="AK1360" i="15"/>
  <c r="G173" i="15"/>
  <c r="G526" i="15" s="1"/>
  <c r="G516" i="15" s="1"/>
  <c r="G662" i="15" s="1"/>
  <c r="G652" i="15" s="1"/>
  <c r="AJ1262" i="15"/>
  <c r="G1008" i="15"/>
  <c r="G1011" i="15"/>
  <c r="AK1349" i="15"/>
  <c r="I1040" i="15"/>
  <c r="AK1092" i="15"/>
  <c r="AM1358" i="15"/>
  <c r="AO1346" i="15"/>
  <c r="AO1358" i="15"/>
  <c r="AM1359" i="15"/>
  <c r="AJ904" i="15"/>
  <c r="J1009" i="15"/>
  <c r="K1007" i="15"/>
  <c r="AM942" i="15"/>
  <c r="AK905" i="15"/>
  <c r="AK1090" i="15"/>
  <c r="AJ1263" i="15"/>
  <c r="AJ1078" i="15"/>
  <c r="AM1173" i="15"/>
  <c r="H173" i="15"/>
  <c r="I1039" i="15"/>
  <c r="J969" i="15"/>
  <c r="AN944" i="15"/>
  <c r="AJ1089" i="15"/>
  <c r="AK1093" i="15"/>
  <c r="AN1358" i="15"/>
  <c r="H1040" i="15"/>
  <c r="AK942" i="15"/>
  <c r="AK1089" i="15"/>
  <c r="AL1080" i="15"/>
  <c r="AK1082" i="15"/>
  <c r="AN1347" i="15"/>
  <c r="AL1262" i="15"/>
  <c r="AM1170" i="15"/>
  <c r="AM303" i="15"/>
  <c r="H1038" i="15"/>
  <c r="AK1127" i="15"/>
  <c r="K1039" i="15"/>
  <c r="AJ1093" i="15"/>
  <c r="K1040" i="15"/>
  <c r="I1036" i="15"/>
  <c r="AJ942" i="15"/>
  <c r="G982" i="15"/>
  <c r="AN907" i="15"/>
  <c r="J1010" i="15"/>
  <c r="J978" i="15"/>
  <c r="AJ109" i="15"/>
  <c r="AN905" i="15"/>
  <c r="K978" i="15"/>
  <c r="AL904" i="15"/>
  <c r="AL906" i="15"/>
  <c r="AJ944" i="15"/>
  <c r="AJ1264" i="15"/>
  <c r="AN1345" i="15"/>
  <c r="AJ1081" i="15"/>
  <c r="AJ1080" i="15"/>
  <c r="AJ1090" i="15"/>
  <c r="AM1356" i="15"/>
  <c r="AM1357" i="15"/>
  <c r="AJ1091" i="15"/>
  <c r="AJ1265" i="15"/>
  <c r="H770" i="15"/>
  <c r="H760" i="15" s="1"/>
  <c r="H241" i="15"/>
  <c r="H599" i="15" s="1"/>
  <c r="H589" i="15" s="1"/>
  <c r="H714" i="15" s="1"/>
  <c r="H704" i="15" s="1"/>
  <c r="H528" i="15"/>
  <c r="H518" i="15" s="1"/>
  <c r="H664" i="15" s="1"/>
  <c r="H654" i="15" s="1"/>
  <c r="H841" i="15"/>
  <c r="H831" i="15" s="1"/>
  <c r="K511" i="15"/>
  <c r="K509" i="15" s="1"/>
  <c r="K650" i="15" s="1"/>
  <c r="K648" i="15" s="1"/>
  <c r="K582" i="15"/>
  <c r="K580" i="15" s="1"/>
  <c r="K700" i="15" s="1"/>
  <c r="K698" i="15" s="1"/>
  <c r="K224" i="15"/>
  <c r="K222" i="15" s="1"/>
  <c r="K369" i="15"/>
  <c r="K367" i="15" s="1"/>
  <c r="K440" i="15"/>
  <c r="K438" i="15" s="1"/>
  <c r="K753" i="15"/>
  <c r="K751" i="15" s="1"/>
  <c r="K824" i="15"/>
  <c r="K822" i="15" s="1"/>
  <c r="I224" i="15"/>
  <c r="I222" i="15" s="1"/>
  <c r="I511" i="15"/>
  <c r="I509" i="15" s="1"/>
  <c r="I650" i="15" s="1"/>
  <c r="I648" i="15" s="1"/>
  <c r="I753" i="15"/>
  <c r="I751" i="15" s="1"/>
  <c r="I369" i="15"/>
  <c r="I367" i="15" s="1"/>
  <c r="I824" i="15"/>
  <c r="I822" i="15" s="1"/>
  <c r="I582" i="15"/>
  <c r="I580" i="15" s="1"/>
  <c r="I700" i="15" s="1"/>
  <c r="I698" i="15" s="1"/>
  <c r="I440" i="15"/>
  <c r="I438" i="15" s="1"/>
  <c r="I408" i="15"/>
  <c r="I398" i="15" s="1"/>
  <c r="I863" i="15"/>
  <c r="I853" i="15" s="1"/>
  <c r="I550" i="15"/>
  <c r="I540" i="15" s="1"/>
  <c r="I679" i="15" s="1"/>
  <c r="I669" i="15" s="1"/>
  <c r="I621" i="15"/>
  <c r="I611" i="15" s="1"/>
  <c r="I729" i="15" s="1"/>
  <c r="I719" i="15" s="1"/>
  <c r="I479" i="15"/>
  <c r="I469" i="15" s="1"/>
  <c r="I263" i="15"/>
  <c r="I253" i="15" s="1"/>
  <c r="I792" i="15"/>
  <c r="I782" i="15" s="1"/>
  <c r="AL1124" i="15"/>
  <c r="AK1079" i="15"/>
  <c r="N1076" i="10"/>
  <c r="N1177" i="15" s="1"/>
  <c r="N1172" i="15" s="1"/>
  <c r="I979" i="15"/>
  <c r="H969" i="15"/>
  <c r="AK941" i="15"/>
  <c r="AJ110" i="15"/>
  <c r="AN1171" i="15"/>
  <c r="G165" i="15"/>
  <c r="G575" i="15" s="1"/>
  <c r="G573" i="15" s="1"/>
  <c r="G696" i="15" s="1"/>
  <c r="G694" i="15" s="1"/>
  <c r="N1075" i="10"/>
  <c r="N1176" i="15" s="1"/>
  <c r="N1171" i="15" s="1"/>
  <c r="G1009" i="15"/>
  <c r="G963" i="15"/>
  <c r="AJ906" i="15"/>
  <c r="AJ903" i="15"/>
  <c r="J964" i="15"/>
  <c r="AM941" i="15"/>
  <c r="AM940" i="15"/>
  <c r="J963" i="15"/>
  <c r="AM903" i="15"/>
  <c r="AM904" i="15"/>
  <c r="AM905" i="15"/>
  <c r="K963" i="15"/>
  <c r="AN906" i="15"/>
  <c r="AN904" i="15"/>
  <c r="AN903" i="15"/>
  <c r="AJ1136" i="15"/>
  <c r="AL342" i="15"/>
  <c r="AM340" i="15"/>
  <c r="J192" i="15"/>
  <c r="J794" i="15" s="1"/>
  <c r="J784" i="15" s="1"/>
  <c r="AJ1360" i="15"/>
  <c r="AK1124" i="15"/>
  <c r="J173" i="15"/>
  <c r="G969" i="15"/>
  <c r="AN1172" i="15"/>
  <c r="AJ1359" i="15"/>
  <c r="AK1126" i="15"/>
  <c r="AJ1349" i="15"/>
  <c r="J979" i="15"/>
  <c r="AL341" i="15"/>
  <c r="K1010" i="15"/>
  <c r="AM906" i="15"/>
  <c r="AJ1357" i="15"/>
  <c r="AJ1358" i="15"/>
  <c r="AJ108" i="15"/>
  <c r="AL1079" i="15"/>
  <c r="AK1348" i="15"/>
  <c r="AN340" i="15"/>
  <c r="G964" i="15"/>
  <c r="AJ941" i="15"/>
  <c r="AJ940" i="15"/>
  <c r="AJ943" i="15"/>
  <c r="L963" i="15"/>
  <c r="AO904" i="15"/>
  <c r="AJ107" i="15"/>
  <c r="AL1174" i="15"/>
  <c r="AJ1135" i="15"/>
  <c r="AJ1139" i="15"/>
  <c r="AJ1137" i="15"/>
  <c r="AM1219" i="15"/>
  <c r="AO1356" i="15"/>
  <c r="AM907" i="15"/>
  <c r="I1011" i="15"/>
  <c r="AK1346" i="15"/>
  <c r="H963" i="15"/>
  <c r="AK906" i="15"/>
  <c r="AK904" i="15"/>
  <c r="AK907" i="15"/>
  <c r="AL1125" i="15"/>
  <c r="AO1359" i="15"/>
  <c r="AL1359" i="15"/>
  <c r="AL1126" i="15"/>
  <c r="AK1345" i="15"/>
  <c r="N1077" i="10"/>
  <c r="N1178" i="15" s="1"/>
  <c r="N1173" i="15" s="1"/>
  <c r="K964" i="15"/>
  <c r="AN943" i="15"/>
  <c r="I963" i="15"/>
  <c r="AL903" i="15"/>
  <c r="AL907" i="15"/>
  <c r="AM944" i="15"/>
  <c r="AJ1356" i="15"/>
  <c r="AO1360" i="15"/>
  <c r="AN1078" i="15"/>
  <c r="H964" i="15"/>
  <c r="AK940" i="15"/>
  <c r="AJ305" i="15"/>
  <c r="AM1124" i="15"/>
  <c r="AO1357" i="15"/>
  <c r="AJ1138" i="15"/>
  <c r="AJ1345" i="15"/>
  <c r="AL340" i="15"/>
  <c r="I1007" i="15"/>
  <c r="I964" i="15"/>
  <c r="AL940" i="15"/>
  <c r="L964" i="15"/>
  <c r="AK1138" i="15"/>
  <c r="N1277" i="10"/>
  <c r="M962" i="15"/>
  <c r="M1246" i="15"/>
  <c r="M1245" i="15" s="1"/>
  <c r="M218" i="15"/>
  <c r="N1218" i="10"/>
  <c r="N1293" i="15" s="1"/>
  <c r="N1288" i="15" s="1"/>
  <c r="N1245" i="10"/>
  <c r="N1318" i="15" s="1"/>
  <c r="N1313" i="15" s="1"/>
  <c r="K27" i="16" s="1"/>
  <c r="K37" i="16" s="1"/>
  <c r="N32" i="10"/>
  <c r="N35" i="15" s="1"/>
  <c r="N30" i="15" s="1"/>
  <c r="N35" i="10"/>
  <c r="N178" i="10" s="1"/>
  <c r="N33" i="10"/>
  <c r="N176" i="10" s="1"/>
  <c r="N36" i="10"/>
  <c r="N39" i="15" s="1"/>
  <c r="N34" i="15" s="1"/>
  <c r="N34" i="10"/>
  <c r="N37" i="15" s="1"/>
  <c r="N32" i="15" s="1"/>
  <c r="N1233" i="10"/>
  <c r="N1307" i="15" s="1"/>
  <c r="N1302" i="15" s="1"/>
  <c r="J27" i="16" s="1"/>
  <c r="J37" i="16" s="1"/>
  <c r="N1231" i="10"/>
  <c r="N1305" i="15" s="1"/>
  <c r="N1300" i="15" s="1"/>
  <c r="N226" i="10"/>
  <c r="N194" i="15" s="1"/>
  <c r="N1234" i="10"/>
  <c r="N1308" i="15" s="1"/>
  <c r="N1303" i="15" s="1"/>
  <c r="M967" i="15"/>
  <c r="M1052" i="15"/>
  <c r="M1034" i="15"/>
  <c r="M1005" i="15"/>
  <c r="M976" i="15"/>
  <c r="N1211" i="10"/>
  <c r="N1283" i="15" s="1"/>
  <c r="N1282" i="15" s="1"/>
  <c r="G27" i="16" s="1"/>
  <c r="G37" i="16" s="1"/>
  <c r="N1078" i="10"/>
  <c r="N1179" i="15" s="1"/>
  <c r="N1174" i="15" s="1"/>
  <c r="O1011" i="10"/>
  <c r="M815" i="14"/>
  <c r="M804" i="14" s="1"/>
  <c r="N1243" i="10"/>
  <c r="N1316" i="15" s="1"/>
  <c r="N1311" i="15" s="1"/>
  <c r="M816" i="14"/>
  <c r="M805" i="14" s="1"/>
  <c r="M158" i="14"/>
  <c r="M17" i="14"/>
  <c r="M972" i="15"/>
  <c r="M626" i="15"/>
  <c r="M346" i="15"/>
  <c r="M341" i="15" s="1"/>
  <c r="M484" i="15"/>
  <c r="M868" i="15"/>
  <c r="M185" i="10"/>
  <c r="M111" i="15"/>
  <c r="M106" i="15" s="1"/>
  <c r="N1058" i="14"/>
  <c r="N1119" i="14"/>
  <c r="M524" i="14"/>
  <c r="M444" i="14"/>
  <c r="M734" i="14"/>
  <c r="N1281" i="10"/>
  <c r="N1246" i="10"/>
  <c r="N1319" i="15" s="1"/>
  <c r="N1314" i="15" s="1"/>
  <c r="N1140" i="10"/>
  <c r="N1225" i="15" s="1"/>
  <c r="N1220" i="15" s="1"/>
  <c r="N1244" i="10"/>
  <c r="N1317" i="15" s="1"/>
  <c r="N1312" i="15" s="1"/>
  <c r="N1074" i="10"/>
  <c r="N1175" i="15" s="1"/>
  <c r="N1170" i="15" s="1"/>
  <c r="N230" i="10"/>
  <c r="N198" i="15" s="1"/>
  <c r="M150" i="14"/>
  <c r="M88" i="14"/>
  <c r="O722" i="10"/>
  <c r="M140" i="10"/>
  <c r="M14" i="15"/>
  <c r="M13" i="15" s="1"/>
  <c r="M7" i="10"/>
  <c r="M7" i="15" s="1"/>
  <c r="O67" i="10"/>
  <c r="M179" i="10"/>
  <c r="M39" i="15"/>
  <c r="M34" i="15" s="1"/>
  <c r="M487" i="15"/>
  <c r="M349" i="15"/>
  <c r="M344" i="15" s="1"/>
  <c r="M629" i="15"/>
  <c r="M871" i="15"/>
  <c r="M156" i="14"/>
  <c r="M153" i="14" s="1"/>
  <c r="M15" i="14"/>
  <c r="M921" i="10"/>
  <c r="M881" i="15"/>
  <c r="AP904" i="15" s="1"/>
  <c r="M348" i="15"/>
  <c r="M343" i="15" s="1"/>
  <c r="M486" i="15"/>
  <c r="M628" i="15"/>
  <c r="M870" i="15"/>
  <c r="M312" i="15"/>
  <c r="M307" i="15" s="1"/>
  <c r="M558" i="15"/>
  <c r="M800" i="15"/>
  <c r="M416" i="15"/>
  <c r="M189" i="10"/>
  <c r="M115" i="15"/>
  <c r="M110" i="15" s="1"/>
  <c r="O18" i="10"/>
  <c r="O17" i="10" s="1"/>
  <c r="M973" i="15"/>
  <c r="M177" i="10"/>
  <c r="M37" i="15"/>
  <c r="M32" i="15" s="1"/>
  <c r="M146" i="14"/>
  <c r="M51" i="14"/>
  <c r="M880" i="15"/>
  <c r="AP903" i="15" s="1"/>
  <c r="M920" i="10"/>
  <c r="M869" i="15"/>
  <c r="M485" i="15"/>
  <c r="M627" i="15"/>
  <c r="M347" i="15"/>
  <c r="M342" i="15" s="1"/>
  <c r="N1232" i="10"/>
  <c r="N1306" i="15" s="1"/>
  <c r="N1301" i="15" s="1"/>
  <c r="N1055" i="10"/>
  <c r="N1154" i="15" s="1"/>
  <c r="N1153" i="15" s="1"/>
  <c r="O1223" i="10"/>
  <c r="M164" i="14"/>
  <c r="M89" i="14"/>
  <c r="M141" i="10"/>
  <c r="M52" i="15"/>
  <c r="M51" i="15" s="1"/>
  <c r="M149" i="14"/>
  <c r="M87" i="14"/>
  <c r="M35" i="15"/>
  <c r="M30" i="15" s="1"/>
  <c r="M175" i="10"/>
  <c r="M929" i="10"/>
  <c r="M921" i="15"/>
  <c r="AP944" i="15" s="1"/>
  <c r="M178" i="10"/>
  <c r="M38" i="15"/>
  <c r="M33" i="15" s="1"/>
  <c r="M147" i="14"/>
  <c r="M52" i="14"/>
  <c r="M924" i="10"/>
  <c r="M884" i="15"/>
  <c r="AP907" i="15" s="1"/>
  <c r="M867" i="15"/>
  <c r="M344" i="10"/>
  <c r="M483" i="15"/>
  <c r="M345" i="15"/>
  <c r="M340" i="15" s="1"/>
  <c r="M625" i="15"/>
  <c r="N1279" i="10"/>
  <c r="N1136" i="10"/>
  <c r="N1221" i="15" s="1"/>
  <c r="N1216" i="15" s="1"/>
  <c r="N1280" i="10"/>
  <c r="M164" i="10"/>
  <c r="M100" i="15"/>
  <c r="M95" i="15" s="1"/>
  <c r="O209" i="10"/>
  <c r="M187" i="10"/>
  <c r="M113" i="15"/>
  <c r="M108" i="15" s="1"/>
  <c r="O568" i="10"/>
  <c r="M925" i="10"/>
  <c r="M917" i="15"/>
  <c r="AP940" i="15" s="1"/>
  <c r="M268" i="15"/>
  <c r="M1018" i="15"/>
  <c r="M1268" i="15"/>
  <c r="M1263" i="15" s="1"/>
  <c r="M36" i="15"/>
  <c r="M31" i="15" s="1"/>
  <c r="M176" i="10"/>
  <c r="M922" i="10"/>
  <c r="M882" i="15"/>
  <c r="AP905" i="15" s="1"/>
  <c r="M363" i="15"/>
  <c r="M505" i="15"/>
  <c r="M287" i="15"/>
  <c r="M286" i="15" s="1"/>
  <c r="M747" i="15"/>
  <c r="M93" i="15"/>
  <c r="M92" i="15" s="1"/>
  <c r="M91" i="10"/>
  <c r="M83" i="15" s="1"/>
  <c r="N1278" i="10"/>
  <c r="N1242" i="10"/>
  <c r="N1315" i="15" s="1"/>
  <c r="N1310" i="15" s="1"/>
  <c r="N228" i="10"/>
  <c r="N196" i="15" s="1"/>
  <c r="P4" i="4"/>
  <c r="P250" i="15" s="1"/>
  <c r="O506" i="15"/>
  <c r="O168" i="14"/>
  <c r="O272" i="15"/>
  <c r="O249" i="15"/>
  <c r="O258" i="10"/>
  <c r="O466" i="15"/>
  <c r="O198" i="10"/>
  <c r="O272" i="14"/>
  <c r="O250" i="15"/>
  <c r="P436" i="15"/>
  <c r="O126" i="10"/>
  <c r="O610" i="14"/>
  <c r="O607" i="14" s="1"/>
  <c r="O945" i="10"/>
  <c r="O435" i="15"/>
  <c r="O45" i="10"/>
  <c r="O974" i="15"/>
  <c r="O277" i="15"/>
  <c r="P249" i="15"/>
  <c r="O436" i="15"/>
  <c r="O285" i="10"/>
  <c r="O989" i="10"/>
  <c r="O990" i="10"/>
  <c r="O559" i="15"/>
  <c r="O167" i="14"/>
  <c r="O325" i="14"/>
  <c r="O322" i="14" s="1"/>
  <c r="O197" i="10"/>
  <c r="O99" i="10"/>
  <c r="O585" i="15"/>
  <c r="O1003" i="15"/>
  <c r="O95" i="14"/>
  <c r="O92" i="14" s="1"/>
  <c r="O903" i="10"/>
  <c r="O944" i="10"/>
  <c r="O361" i="14"/>
  <c r="O358" i="14" s="1"/>
  <c r="O663" i="10"/>
  <c r="O227" i="15"/>
  <c r="O226" i="15"/>
  <c r="O489" i="15"/>
  <c r="O102" i="10"/>
  <c r="O114" i="10"/>
  <c r="O1000" i="10"/>
  <c r="O42" i="10"/>
  <c r="O60" i="14"/>
  <c r="O57" i="14" s="1"/>
  <c r="O537" i="15"/>
  <c r="O443" i="15"/>
  <c r="O104" i="14"/>
  <c r="O466" i="14"/>
  <c r="O463" i="14" s="1"/>
  <c r="O400" i="10"/>
  <c r="O32" i="14"/>
  <c r="O59" i="14"/>
  <c r="O56" i="14" s="1"/>
  <c r="O58" i="14"/>
  <c r="O55" i="14" s="1"/>
  <c r="O561" i="14"/>
  <c r="O558" i="14" s="1"/>
  <c r="O1050" i="15"/>
  <c r="O261" i="14"/>
  <c r="O493" i="15"/>
  <c r="O1190" i="10"/>
  <c r="O467" i="14"/>
  <c r="O464" i="14" s="1"/>
  <c r="O1178" i="10"/>
  <c r="O1177" i="10" s="1"/>
  <c r="O273" i="14"/>
  <c r="O253" i="14"/>
  <c r="O250" i="14" s="1"/>
  <c r="O112" i="14"/>
  <c r="O1051" i="15"/>
  <c r="O488" i="15"/>
  <c r="O251" i="14"/>
  <c r="O248" i="14" s="1"/>
  <c r="O252" i="14"/>
  <c r="O249" i="14" s="1"/>
  <c r="O273" i="15"/>
  <c r="O446" i="14"/>
  <c r="O1045" i="10"/>
  <c r="O1028" i="10"/>
  <c r="O547" i="10"/>
  <c r="O360" i="14"/>
  <c r="O357" i="14" s="1"/>
  <c r="O84" i="10"/>
  <c r="O292" i="14"/>
  <c r="O289" i="14" s="1"/>
  <c r="O930" i="10"/>
  <c r="O736" i="14"/>
  <c r="O241" i="14"/>
  <c r="O238" i="14" s="1"/>
  <c r="O717" i="14"/>
  <c r="O714" i="14" s="1"/>
  <c r="O810" i="14"/>
  <c r="O807" i="14" s="1"/>
  <c r="O442" i="15"/>
  <c r="O1175" i="10"/>
  <c r="O60" i="10"/>
  <c r="O59" i="10" s="1"/>
  <c r="O487" i="14"/>
  <c r="O821" i="14"/>
  <c r="O818" i="14" s="1"/>
  <c r="O1196" i="14"/>
  <c r="O893" i="14"/>
  <c r="O562" i="14"/>
  <c r="O559" i="14" s="1"/>
  <c r="O940" i="14"/>
  <c r="O937" i="14" s="1"/>
  <c r="O558" i="10"/>
  <c r="O240" i="14"/>
  <c r="O237" i="14" s="1"/>
  <c r="O416" i="14"/>
  <c r="O413" i="14" s="1"/>
  <c r="O415" i="14"/>
  <c r="O412" i="14" s="1"/>
  <c r="O333" i="14"/>
  <c r="O570" i="14"/>
  <c r="O872" i="15"/>
  <c r="O1049" i="15"/>
  <c r="O661" i="14"/>
  <c r="O658" i="14" s="1"/>
  <c r="O505" i="14"/>
  <c r="O502" i="14" s="1"/>
  <c r="O670" i="14"/>
  <c r="O405" i="10"/>
  <c r="O515" i="14"/>
  <c r="O96" i="14"/>
  <c r="O93" i="14" s="1"/>
  <c r="O72" i="10"/>
  <c r="O876" i="10"/>
  <c r="O551" i="14"/>
  <c r="O548" i="14" s="1"/>
  <c r="O705" i="14"/>
  <c r="O702" i="14" s="1"/>
  <c r="O959" i="14"/>
  <c r="O425" i="14"/>
  <c r="O422" i="14" s="1"/>
  <c r="O612" i="14"/>
  <c r="O609" i="14" s="1"/>
  <c r="O831" i="14"/>
  <c r="O87" i="10"/>
  <c r="O129" i="10"/>
  <c r="O242" i="14"/>
  <c r="O239" i="14" s="1"/>
  <c r="O972" i="10"/>
  <c r="O427" i="14"/>
  <c r="O424" i="14" s="1"/>
  <c r="O391" i="14"/>
  <c r="O682" i="14"/>
  <c r="O812" i="14"/>
  <c r="O809" i="14" s="1"/>
  <c r="O380" i="14"/>
  <c r="O929" i="14"/>
  <c r="O926" i="14" s="1"/>
  <c r="O584" i="15"/>
  <c r="O681" i="14"/>
  <c r="O802" i="15"/>
  <c r="O417" i="10"/>
  <c r="P272" i="15"/>
  <c r="O931" i="10"/>
  <c r="O293" i="14"/>
  <c r="O290" i="14" s="1"/>
  <c r="O716" i="14"/>
  <c r="O713" i="14" s="1"/>
  <c r="O620" i="14"/>
  <c r="O426" i="14"/>
  <c r="O423" i="14" s="1"/>
  <c r="O506" i="14"/>
  <c r="O503" i="14" s="1"/>
  <c r="O662" i="14"/>
  <c r="O659" i="14" s="1"/>
  <c r="O261" i="10"/>
  <c r="O260" i="10" s="1"/>
  <c r="O223" i="15" s="1"/>
  <c r="O1174" i="10"/>
  <c r="O507" i="14"/>
  <c r="O504" i="14" s="1"/>
  <c r="O660" i="14"/>
  <c r="O657" i="14" s="1"/>
  <c r="O372" i="14"/>
  <c r="O369" i="14" s="1"/>
  <c r="O904" i="14"/>
  <c r="P466" i="15"/>
  <c r="P1004" i="15"/>
  <c r="O879" i="10"/>
  <c r="O878" i="10" s="1"/>
  <c r="O970" i="15" s="1"/>
  <c r="O526" i="14"/>
  <c r="O725" i="14"/>
  <c r="O811" i="14"/>
  <c r="O808" i="14" s="1"/>
  <c r="O651" i="14"/>
  <c r="O648" i="14" s="1"/>
  <c r="O611" i="14"/>
  <c r="O608" i="14" s="1"/>
  <c r="O822" i="14"/>
  <c r="O819" i="14" s="1"/>
  <c r="P748" i="15"/>
  <c r="O94" i="14"/>
  <c r="O91" i="14" s="1"/>
  <c r="O392" i="14"/>
  <c r="O600" i="14"/>
  <c r="O597" i="14" s="1"/>
  <c r="O715" i="14"/>
  <c r="O712" i="14" s="1"/>
  <c r="O1202" i="10"/>
  <c r="O737" i="14"/>
  <c r="O939" i="14"/>
  <c r="O936" i="14" s="1"/>
  <c r="O486" i="14"/>
  <c r="O447" i="14"/>
  <c r="O960" i="14"/>
  <c r="P849" i="15"/>
  <c r="O877" i="15"/>
  <c r="O673" i="10"/>
  <c r="O435" i="14"/>
  <c r="O301" i="14"/>
  <c r="O650" i="14"/>
  <c r="O647" i="14" s="1"/>
  <c r="O763" i="14"/>
  <c r="O760" i="14" s="1"/>
  <c r="O748" i="14" s="1"/>
  <c r="O371" i="14"/>
  <c r="O368" i="14" s="1"/>
  <c r="O1187" i="14"/>
  <c r="O1184" i="14" s="1"/>
  <c r="P442" i="15"/>
  <c r="O40" i="14"/>
  <c r="O1004" i="10"/>
  <c r="O1003" i="10" s="1"/>
  <c r="O1111" i="15" s="1"/>
  <c r="O1110" i="15" s="1"/>
  <c r="O933" i="10"/>
  <c r="O324" i="14"/>
  <c r="O321" i="14" s="1"/>
  <c r="O948" i="14"/>
  <c r="O749" i="15"/>
  <c r="P1049" i="15"/>
  <c r="O711" i="10"/>
  <c r="O602" i="10"/>
  <c r="O461" i="10"/>
  <c r="O891" i="10"/>
  <c r="O1046" i="10"/>
  <c r="O546" i="10"/>
  <c r="O1032" i="15"/>
  <c r="P850" i="15"/>
  <c r="O418" i="15"/>
  <c r="P585" i="15"/>
  <c r="O635" i="15"/>
  <c r="O756" i="10"/>
  <c r="O851" i="10"/>
  <c r="O850" i="10" s="1"/>
  <c r="O501" i="10"/>
  <c r="O826" i="15"/>
  <c r="P872" i="15"/>
  <c r="O527" i="14"/>
  <c r="P819" i="15"/>
  <c r="O806" i="15"/>
  <c r="O960" i="10"/>
  <c r="O513" i="15"/>
  <c r="P584" i="15"/>
  <c r="O578" i="15"/>
  <c r="P826" i="15"/>
  <c r="P801" i="15"/>
  <c r="O614" i="10"/>
  <c r="O630" i="15"/>
  <c r="O975" i="15"/>
  <c r="O905" i="14"/>
  <c r="O706" i="14"/>
  <c r="O703" i="14" s="1"/>
  <c r="O934" i="10"/>
  <c r="O678" i="10"/>
  <c r="P607" i="15"/>
  <c r="O393" i="10"/>
  <c r="O392" i="10" s="1"/>
  <c r="O368" i="15" s="1"/>
  <c r="O505" i="10"/>
  <c r="O504" i="10" s="1"/>
  <c r="O510" i="15" s="1"/>
  <c r="O445" i="10"/>
  <c r="O446" i="10"/>
  <c r="O465" i="14"/>
  <c r="O462" i="14" s="1"/>
  <c r="O748" i="15"/>
  <c r="O965" i="15"/>
  <c r="O313" i="10"/>
  <c r="O825" i="10"/>
  <c r="O824" i="10" s="1"/>
  <c r="O573" i="10"/>
  <c r="O801" i="15"/>
  <c r="O491" i="10"/>
  <c r="O561" i="10"/>
  <c r="O560" i="10" s="1"/>
  <c r="O581" i="15" s="1"/>
  <c r="O220" i="15"/>
  <c r="O257" i="10"/>
  <c r="P564" i="15"/>
  <c r="O848" i="14"/>
  <c r="O370" i="14"/>
  <c r="O367" i="14" s="1"/>
  <c r="P1003" i="15"/>
  <c r="O434" i="10"/>
  <c r="O367" i="10"/>
  <c r="O585" i="10"/>
  <c r="O557" i="10"/>
  <c r="P778" i="15"/>
  <c r="O550" i="14"/>
  <c r="O547" i="14" s="1"/>
  <c r="O1001" i="10"/>
  <c r="O607" i="15"/>
  <c r="O778" i="15"/>
  <c r="O601" i="14"/>
  <c r="O598" i="14" s="1"/>
  <c r="O823" i="14"/>
  <c r="O820" i="14" s="1"/>
  <c r="O57" i="10"/>
  <c r="O560" i="14"/>
  <c r="O557" i="14" s="1"/>
  <c r="P560" i="15"/>
  <c r="O966" i="15"/>
  <c r="P975" i="15"/>
  <c r="P974" i="15"/>
  <c r="O849" i="14"/>
  <c r="O536" i="15"/>
  <c r="O355" i="10"/>
  <c r="O354" i="10" s="1"/>
  <c r="O68" i="14"/>
  <c r="O715" i="10"/>
  <c r="O714" i="10" s="1"/>
  <c r="O752" i="15" s="1"/>
  <c r="O795" i="10"/>
  <c r="P578" i="15"/>
  <c r="O314" i="10"/>
  <c r="O312" i="10" s="1"/>
  <c r="O389" i="10"/>
  <c r="O727" i="10"/>
  <c r="O712" i="10"/>
  <c r="O812" i="10"/>
  <c r="O783" i="10"/>
  <c r="P873" i="15"/>
  <c r="O577" i="15"/>
  <c r="P877" i="15"/>
  <c r="O435" i="10"/>
  <c r="P608" i="15"/>
  <c r="O757" i="10"/>
  <c r="O475" i="14"/>
  <c r="O490" i="10"/>
  <c r="O813" i="10"/>
  <c r="O351" i="10"/>
  <c r="P749" i="15"/>
  <c r="P802" i="15"/>
  <c r="P631" i="15"/>
  <c r="O819" i="15"/>
  <c r="P966" i="15"/>
  <c r="O928" i="14"/>
  <c r="O925" i="14" s="1"/>
  <c r="P506" i="15"/>
  <c r="O529" i="10"/>
  <c r="P827" i="15"/>
  <c r="P422" i="15"/>
  <c r="O1186" i="14"/>
  <c r="O1183" i="14" s="1"/>
  <c r="O690" i="10"/>
  <c r="O768" i="10"/>
  <c r="O22" i="14"/>
  <c r="O19" i="14" s="1"/>
  <c r="P435" i="15"/>
  <c r="O417" i="15"/>
  <c r="O767" i="10"/>
  <c r="P635" i="15"/>
  <c r="O631" i="15"/>
  <c r="O849" i="15"/>
  <c r="O827" i="15"/>
  <c r="O517" i="10"/>
  <c r="O850" i="14"/>
  <c r="O317" i="10"/>
  <c r="O316" i="10" s="1"/>
  <c r="O608" i="15"/>
  <c r="O820" i="15"/>
  <c r="O771" i="10"/>
  <c r="O770" i="10" s="1"/>
  <c r="O823" i="15" s="1"/>
  <c r="P364" i="15"/>
  <c r="O875" i="10"/>
  <c r="O303" i="10"/>
  <c r="O364" i="15"/>
  <c r="P507" i="15"/>
  <c r="O739" i="10"/>
  <c r="O850" i="15"/>
  <c r="O1033" i="15"/>
  <c r="O873" i="15"/>
  <c r="P394" i="15"/>
  <c r="O395" i="15"/>
  <c r="O1067" i="10"/>
  <c r="O449" i="10"/>
  <c r="O448" i="10" s="1"/>
  <c r="O439" i="15" s="1"/>
  <c r="O624" i="10"/>
  <c r="O666" i="10"/>
  <c r="O665" i="10" s="1"/>
  <c r="O699" i="15" s="1"/>
  <c r="O662" i="10"/>
  <c r="P1033" i="15"/>
  <c r="P365" i="15"/>
  <c r="P577" i="15"/>
  <c r="P559" i="15"/>
  <c r="O603" i="10"/>
  <c r="O613" i="10"/>
  <c r="O560" i="15"/>
  <c r="O224" i="10"/>
  <c r="O25" i="10"/>
  <c r="O948" i="10"/>
  <c r="O947" i="10" s="1"/>
  <c r="O1065" i="15" s="1"/>
  <c r="O1064" i="15" s="1"/>
  <c r="P418" i="15"/>
  <c r="O379" i="10"/>
  <c r="P537" i="15"/>
  <c r="P395" i="15"/>
  <c r="O617" i="10"/>
  <c r="O616" i="10" s="1"/>
  <c r="O649" i="15" s="1"/>
  <c r="P371" i="15"/>
  <c r="O372" i="15"/>
  <c r="P806" i="15"/>
  <c r="O755" i="15"/>
  <c r="P536" i="15"/>
  <c r="O302" i="10"/>
  <c r="O394" i="15"/>
  <c r="P630" i="15"/>
  <c r="O1004" i="15"/>
  <c r="P513" i="15"/>
  <c r="O1016" i="10"/>
  <c r="P514" i="15"/>
  <c r="O352" i="10"/>
  <c r="O329" i="10"/>
  <c r="O365" i="15"/>
  <c r="P417" i="15"/>
  <c r="O779" i="15"/>
  <c r="O473" i="10"/>
  <c r="O219" i="15"/>
  <c r="O502" i="10"/>
  <c r="P820" i="15"/>
  <c r="O273" i="10"/>
  <c r="O341" i="10"/>
  <c r="O514" i="15"/>
  <c r="O1188" i="14"/>
  <c r="O1185" i="14" s="1"/>
  <c r="O564" i="15"/>
  <c r="O641" i="10"/>
  <c r="O629" i="10"/>
  <c r="O507" i="15"/>
  <c r="O371" i="15"/>
  <c r="P372" i="15"/>
  <c r="O236" i="10"/>
  <c r="O422" i="15"/>
  <c r="O465" i="15"/>
  <c r="P965" i="15"/>
  <c r="P779" i="15"/>
  <c r="O756" i="15"/>
  <c r="P227" i="15"/>
  <c r="O24" i="14"/>
  <c r="O21" i="14" s="1"/>
  <c r="O390" i="10"/>
  <c r="M144" i="14"/>
  <c r="M16" i="14"/>
  <c r="O30" i="10"/>
  <c r="M114" i="15"/>
  <c r="M109" i="15" s="1"/>
  <c r="M188" i="10"/>
  <c r="O456" i="10"/>
  <c r="O955" i="10"/>
  <c r="M926" i="10"/>
  <c r="M918" i="15"/>
  <c r="AP941" i="15" s="1"/>
  <c r="M270" i="15"/>
  <c r="M1020" i="15"/>
  <c r="M1270" i="15"/>
  <c r="M1265" i="15" s="1"/>
  <c r="M148" i="14"/>
  <c r="M142" i="14" s="1"/>
  <c r="M53" i="14"/>
  <c r="M923" i="10"/>
  <c r="M883" i="15"/>
  <c r="AP906" i="15" s="1"/>
  <c r="M144" i="10"/>
  <c r="N1230" i="10"/>
  <c r="M154" i="14"/>
  <c r="O512" i="10"/>
  <c r="M927" i="10"/>
  <c r="M919" i="15"/>
  <c r="AP942" i="15" s="1"/>
  <c r="M1271" i="15"/>
  <c r="M1266" i="15" s="1"/>
  <c r="M271" i="15"/>
  <c r="M1021" i="15"/>
  <c r="O76" i="14"/>
  <c r="M525" i="14"/>
  <c r="M445" i="14"/>
  <c r="M735" i="14"/>
  <c r="M928" i="10"/>
  <c r="M920" i="15"/>
  <c r="AP943" i="15" s="1"/>
  <c r="M1269" i="15"/>
  <c r="M1264" i="15" s="1"/>
  <c r="M1019" i="15"/>
  <c r="M269" i="15"/>
  <c r="M679" i="14"/>
  <c r="M484" i="14"/>
  <c r="M389" i="14"/>
  <c r="M62" i="15"/>
  <c r="M57" i="15" s="1"/>
  <c r="M159" i="10"/>
  <c r="AK31" i="15"/>
  <c r="AK32" i="15"/>
  <c r="AK33" i="15"/>
  <c r="AM107" i="15"/>
  <c r="AK110" i="15"/>
  <c r="AK109" i="15"/>
  <c r="AK108" i="15"/>
  <c r="AK106" i="15"/>
  <c r="AJ30" i="15"/>
  <c r="G408" i="15"/>
  <c r="G398" i="15" s="1"/>
  <c r="G263" i="15"/>
  <c r="G253" i="15" s="1"/>
  <c r="G479" i="15"/>
  <c r="G469" i="15" s="1"/>
  <c r="G863" i="15"/>
  <c r="G853" i="15" s="1"/>
  <c r="G550" i="15"/>
  <c r="G540" i="15" s="1"/>
  <c r="G679" i="15" s="1"/>
  <c r="G669" i="15" s="1"/>
  <c r="G792" i="15"/>
  <c r="G782" i="15" s="1"/>
  <c r="H56" i="16"/>
  <c r="G134" i="10"/>
  <c r="G139" i="15"/>
  <c r="G134" i="15" s="1"/>
  <c r="H866" i="14"/>
  <c r="H858" i="14"/>
  <c r="H854" i="14" s="1"/>
  <c r="AJ32" i="15"/>
  <c r="AJ34" i="15"/>
  <c r="AJ33" i="15"/>
  <c r="G117" i="14"/>
  <c r="G116" i="14"/>
  <c r="I134" i="10"/>
  <c r="K149" i="15"/>
  <c r="K144" i="15" s="1"/>
  <c r="AK344" i="15"/>
  <c r="G185" i="15"/>
  <c r="G175" i="15" s="1"/>
  <c r="G140" i="15"/>
  <c r="G135" i="15" s="1"/>
  <c r="AJ71" i="15"/>
  <c r="AJ69" i="15"/>
  <c r="AJ68" i="15"/>
  <c r="AJ70" i="15"/>
  <c r="AM341" i="15"/>
  <c r="J116" i="14"/>
  <c r="I859" i="14"/>
  <c r="I855" i="14" s="1"/>
  <c r="J117" i="14"/>
  <c r="AL343" i="15"/>
  <c r="H60" i="16"/>
  <c r="K116" i="14"/>
  <c r="K117" i="14"/>
  <c r="H117" i="14"/>
  <c r="G187" i="15"/>
  <c r="G177" i="15" s="1"/>
  <c r="G843" i="15" s="1"/>
  <c r="G833" i="15" s="1"/>
  <c r="H545" i="10"/>
  <c r="K133" i="10"/>
  <c r="K199" i="15"/>
  <c r="K189" i="15" s="1"/>
  <c r="K862" i="15" s="1"/>
  <c r="K852" i="15" s="1"/>
  <c r="H116" i="14"/>
  <c r="I151" i="15"/>
  <c r="I146" i="15" s="1"/>
  <c r="I201" i="15"/>
  <c r="I191" i="15" s="1"/>
  <c r="G203" i="15"/>
  <c r="G193" i="15" s="1"/>
  <c r="G795" i="15" s="1"/>
  <c r="G785" i="15" s="1"/>
  <c r="AK72" i="15"/>
  <c r="I858" i="14"/>
  <c r="I854" i="14" s="1"/>
  <c r="G859" i="14"/>
  <c r="G855" i="14" s="1"/>
  <c r="G858" i="14"/>
  <c r="G854" i="14" s="1"/>
  <c r="G1082" i="14"/>
  <c r="G1078" i="14" s="1"/>
  <c r="G47" i="16" s="1"/>
  <c r="G1083" i="14"/>
  <c r="G1079" i="14" s="1"/>
  <c r="H135" i="10"/>
  <c r="H201" i="15"/>
  <c r="H191" i="15" s="1"/>
  <c r="K1082" i="14"/>
  <c r="K1078" i="14" s="1"/>
  <c r="K47" i="16" s="1"/>
  <c r="K1083" i="14"/>
  <c r="K1079" i="14" s="1"/>
  <c r="AL1090" i="15"/>
  <c r="K151" i="15"/>
  <c r="K146" i="15" s="1"/>
  <c r="H284" i="15"/>
  <c r="AK307" i="15" s="1"/>
  <c r="H755" i="10"/>
  <c r="I117" i="14"/>
  <c r="H133" i="10"/>
  <c r="G153" i="15"/>
  <c r="G148" i="15" s="1"/>
  <c r="H199" i="15"/>
  <c r="H189" i="15" s="1"/>
  <c r="H407" i="15" s="1"/>
  <c r="H397" i="15" s="1"/>
  <c r="I116" i="14"/>
  <c r="AK34" i="15"/>
  <c r="AM69" i="15"/>
  <c r="G149" i="15"/>
  <c r="G144" i="15" s="1"/>
  <c r="G152" i="15"/>
  <c r="G147" i="15" s="1"/>
  <c r="J859" i="14"/>
  <c r="J855" i="14" s="1"/>
  <c r="I1083" i="14"/>
  <c r="I1079" i="14" s="1"/>
  <c r="G136" i="10"/>
  <c r="AL1135" i="15"/>
  <c r="J858" i="14"/>
  <c r="J854" i="14" s="1"/>
  <c r="AL1136" i="15"/>
  <c r="K859" i="14"/>
  <c r="K855" i="14" s="1"/>
  <c r="J150" i="10"/>
  <c r="J134" i="10" s="1"/>
  <c r="G202" i="15"/>
  <c r="G192" i="15" s="1"/>
  <c r="G410" i="15" s="1"/>
  <c r="G400" i="15" s="1"/>
  <c r="K7" i="16"/>
  <c r="K16" i="16" s="1"/>
  <c r="K56" i="16" s="1"/>
  <c r="K1325" i="15"/>
  <c r="AN1348" i="15" s="1"/>
  <c r="K938" i="10"/>
  <c r="K1056" i="15" s="1"/>
  <c r="AN1079" i="15" s="1"/>
  <c r="K150" i="15"/>
  <c r="K145" i="15" s="1"/>
  <c r="H150" i="15"/>
  <c r="H145" i="15" s="1"/>
  <c r="G137" i="10"/>
  <c r="AM1311" i="15"/>
  <c r="AL33" i="15"/>
  <c r="H200" i="15"/>
  <c r="H190" i="15" s="1"/>
  <c r="G199" i="15"/>
  <c r="G189" i="15" s="1"/>
  <c r="G862" i="15" s="1"/>
  <c r="G852" i="15" s="1"/>
  <c r="H134" i="10"/>
  <c r="K1206" i="10"/>
  <c r="K1277" i="15" s="1"/>
  <c r="AN1300" i="15" s="1"/>
  <c r="I1209" i="10"/>
  <c r="I1280" i="15" s="1"/>
  <c r="AL1303" i="15" s="1"/>
  <c r="J1208" i="10"/>
  <c r="J1279" i="15" s="1"/>
  <c r="AM31" i="15"/>
  <c r="H153" i="10"/>
  <c r="I184" i="15"/>
  <c r="I174" i="15" s="1"/>
  <c r="J347" i="10"/>
  <c r="J847" i="15"/>
  <c r="J605" i="15"/>
  <c r="J463" i="15"/>
  <c r="J337" i="15"/>
  <c r="J332" i="15" s="1"/>
  <c r="K603" i="15"/>
  <c r="K345" i="10"/>
  <c r="K845" i="15"/>
  <c r="K335" i="15"/>
  <c r="K330" i="15" s="1"/>
  <c r="K461" i="15"/>
  <c r="I918" i="10"/>
  <c r="I908" i="10" s="1"/>
  <c r="I871" i="10" s="1"/>
  <c r="I1242" i="15"/>
  <c r="I300" i="10"/>
  <c r="H919" i="10"/>
  <c r="H909" i="10" s="1"/>
  <c r="H872" i="10" s="1"/>
  <c r="H958" i="15" s="1"/>
  <c r="H301" i="10"/>
  <c r="H1243" i="15"/>
  <c r="AK1266" i="15" s="1"/>
  <c r="K1119" i="15"/>
  <c r="K1114" i="15" s="1"/>
  <c r="K994" i="10"/>
  <c r="K1102" i="15" s="1"/>
  <c r="I310" i="10"/>
  <c r="I535" i="15"/>
  <c r="I393" i="15"/>
  <c r="I777" i="15"/>
  <c r="I301" i="15"/>
  <c r="I296" i="15" s="1"/>
  <c r="I95" i="10"/>
  <c r="I87" i="15" s="1"/>
  <c r="I168" i="10"/>
  <c r="I104" i="15"/>
  <c r="I99" i="15" s="1"/>
  <c r="I1070" i="15"/>
  <c r="AL1081" i="15" s="1"/>
  <c r="AL1091" i="15"/>
  <c r="AL1089" i="15"/>
  <c r="J986" i="15"/>
  <c r="J1075" i="15"/>
  <c r="AM1092" i="15" s="1"/>
  <c r="J940" i="10"/>
  <c r="J1058" i="15" s="1"/>
  <c r="I997" i="10"/>
  <c r="I1105" i="15" s="1"/>
  <c r="I1122" i="15"/>
  <c r="I1117" i="15" s="1"/>
  <c r="J247" i="15"/>
  <c r="J1259" i="15"/>
  <c r="J1170" i="10"/>
  <c r="J991" i="15"/>
  <c r="K984" i="15"/>
  <c r="L1012" i="10"/>
  <c r="L1007" i="10" s="1"/>
  <c r="L110" i="10"/>
  <c r="L105" i="10" s="1"/>
  <c r="L723" i="10"/>
  <c r="L718" i="10" s="1"/>
  <c r="L764" i="15" s="1"/>
  <c r="L457" i="10"/>
  <c r="L452" i="10" s="1"/>
  <c r="L451" i="15" s="1"/>
  <c r="L1068" i="10"/>
  <c r="L1063" i="10" s="1"/>
  <c r="L1165" i="15" s="1"/>
  <c r="L1160" i="15" s="1"/>
  <c r="AO1171" i="15" s="1"/>
  <c r="L325" i="10"/>
  <c r="L320" i="10" s="1"/>
  <c r="L513" i="10"/>
  <c r="L508" i="10" s="1"/>
  <c r="L522" i="15" s="1"/>
  <c r="L401" i="10"/>
  <c r="L396" i="10" s="1"/>
  <c r="L380" i="15" s="1"/>
  <c r="M9" i="4"/>
  <c r="L569" i="10"/>
  <c r="L564" i="10" s="1"/>
  <c r="L593" i="15" s="1"/>
  <c r="L887" i="10"/>
  <c r="L882" i="10" s="1"/>
  <c r="L984" i="15" s="1"/>
  <c r="L269" i="10"/>
  <c r="L264" i="10" s="1"/>
  <c r="L235" i="15" s="1"/>
  <c r="L779" i="10"/>
  <c r="L774" i="10" s="1"/>
  <c r="L835" i="15" s="1"/>
  <c r="L674" i="10"/>
  <c r="L669" i="10" s="1"/>
  <c r="L708" i="15" s="1"/>
  <c r="L363" i="10"/>
  <c r="L358" i="10" s="1"/>
  <c r="L26" i="10"/>
  <c r="L21" i="10" s="1"/>
  <c r="L1224" i="10"/>
  <c r="L1219" i="10" s="1"/>
  <c r="L625" i="10"/>
  <c r="L620" i="10" s="1"/>
  <c r="L658" i="15" s="1"/>
  <c r="L1186" i="10"/>
  <c r="L1181" i="10" s="1"/>
  <c r="L1130" i="10"/>
  <c r="L1125" i="10" s="1"/>
  <c r="L1211" i="15" s="1"/>
  <c r="L1206" i="15" s="1"/>
  <c r="AO1217" i="15" s="1"/>
  <c r="L220" i="10"/>
  <c r="L215" i="10" s="1"/>
  <c r="L179" i="15" s="1"/>
  <c r="L956" i="10"/>
  <c r="L951" i="10" s="1"/>
  <c r="L68" i="10"/>
  <c r="L63" i="10" s="1"/>
  <c r="I1116" i="15"/>
  <c r="AL1127" i="15" s="1"/>
  <c r="AL1137" i="15"/>
  <c r="K8" i="10"/>
  <c r="K8" i="15" s="1"/>
  <c r="K155" i="10"/>
  <c r="K25" i="15"/>
  <c r="K20" i="15" s="1"/>
  <c r="K50" i="10"/>
  <c r="K46" i="15" s="1"/>
  <c r="K63" i="15"/>
  <c r="K58" i="15" s="1"/>
  <c r="K160" i="10"/>
  <c r="I987" i="15"/>
  <c r="I941" i="10"/>
  <c r="I1059" i="15" s="1"/>
  <c r="I1076" i="15"/>
  <c r="I1071" i="15" s="1"/>
  <c r="J1121" i="15"/>
  <c r="AM1138" i="15" s="1"/>
  <c r="J996" i="10"/>
  <c r="J1104" i="15" s="1"/>
  <c r="K1168" i="10"/>
  <c r="K245" i="15"/>
  <c r="K989" i="15"/>
  <c r="K1257" i="15"/>
  <c r="K1252" i="15" s="1"/>
  <c r="H153" i="15"/>
  <c r="H148" i="15" s="1"/>
  <c r="H203" i="15"/>
  <c r="H193" i="15" s="1"/>
  <c r="I348" i="10"/>
  <c r="I338" i="15"/>
  <c r="I333" i="15" s="1"/>
  <c r="I606" i="15"/>
  <c r="I848" i="15"/>
  <c r="I464" i="15"/>
  <c r="J157" i="10"/>
  <c r="J27" i="15"/>
  <c r="J22" i="15" s="1"/>
  <c r="J10" i="10"/>
  <c r="J10" i="15" s="1"/>
  <c r="J1291" i="15"/>
  <c r="AM1314" i="15" s="1"/>
  <c r="AM1312" i="15"/>
  <c r="K165" i="10"/>
  <c r="K101" i="15"/>
  <c r="K96" i="15" s="1"/>
  <c r="K92" i="10"/>
  <c r="K84" i="15" s="1"/>
  <c r="J328" i="10"/>
  <c r="J323" i="10" s="1"/>
  <c r="J29" i="10"/>
  <c r="J24" i="10" s="1"/>
  <c r="J890" i="10"/>
  <c r="J885" i="10" s="1"/>
  <c r="J987" i="15" s="1"/>
  <c r="K12" i="4"/>
  <c r="J677" i="10"/>
  <c r="J672" i="10" s="1"/>
  <c r="J711" i="15" s="1"/>
  <c r="J366" i="10"/>
  <c r="J361" i="10" s="1"/>
  <c r="J1071" i="10"/>
  <c r="J1066" i="10" s="1"/>
  <c r="J1168" i="15" s="1"/>
  <c r="J1163" i="15" s="1"/>
  <c r="AM1174" i="15" s="1"/>
  <c r="J726" i="10"/>
  <c r="J721" i="10" s="1"/>
  <c r="J767" i="15" s="1"/>
  <c r="J272" i="10"/>
  <c r="J267" i="10" s="1"/>
  <c r="J238" i="15" s="1"/>
  <c r="J1189" i="10"/>
  <c r="J1184" i="10" s="1"/>
  <c r="J71" i="10"/>
  <c r="J66" i="10" s="1"/>
  <c r="J1133" i="10"/>
  <c r="J1128" i="10" s="1"/>
  <c r="J1214" i="15" s="1"/>
  <c r="J1209" i="15" s="1"/>
  <c r="AM1220" i="15" s="1"/>
  <c r="J113" i="10"/>
  <c r="J108" i="10" s="1"/>
  <c r="J572" i="10"/>
  <c r="J567" i="10" s="1"/>
  <c r="J596" i="15" s="1"/>
  <c r="J223" i="10"/>
  <c r="J218" i="10" s="1"/>
  <c r="J182" i="15" s="1"/>
  <c r="J959" i="10"/>
  <c r="J954" i="10" s="1"/>
  <c r="J460" i="10"/>
  <c r="J455" i="10" s="1"/>
  <c r="J454" i="15" s="1"/>
  <c r="J1227" i="10"/>
  <c r="J1222" i="10" s="1"/>
  <c r="J628" i="10"/>
  <c r="J623" i="10" s="1"/>
  <c r="J661" i="15" s="1"/>
  <c r="J782" i="10"/>
  <c r="J777" i="10" s="1"/>
  <c r="J838" i="15" s="1"/>
  <c r="J1015" i="10"/>
  <c r="J1010" i="10" s="1"/>
  <c r="J404" i="10"/>
  <c r="J399" i="10" s="1"/>
  <c r="J383" i="15" s="1"/>
  <c r="J516" i="10"/>
  <c r="J511" i="10" s="1"/>
  <c r="J525" i="15" s="1"/>
  <c r="J752" i="10"/>
  <c r="J430" i="10"/>
  <c r="J542" i="10"/>
  <c r="J281" i="15"/>
  <c r="AM304" i="15" s="1"/>
  <c r="I11" i="10"/>
  <c r="I11" i="15" s="1"/>
  <c r="I158" i="10"/>
  <c r="I28" i="15"/>
  <c r="I23" i="15" s="1"/>
  <c r="I53" i="10"/>
  <c r="I49" i="15" s="1"/>
  <c r="I163" i="10"/>
  <c r="I66" i="15"/>
  <c r="I61" i="15" s="1"/>
  <c r="I199" i="15"/>
  <c r="I189" i="15" s="1"/>
  <c r="I149" i="15"/>
  <c r="I144" i="15" s="1"/>
  <c r="J776" i="15"/>
  <c r="J392" i="15"/>
  <c r="J309" i="10"/>
  <c r="J534" i="15"/>
  <c r="J300" i="15"/>
  <c r="J295" i="15" s="1"/>
  <c r="K532" i="15"/>
  <c r="K390" i="15"/>
  <c r="K298" i="15"/>
  <c r="K293" i="15" s="1"/>
  <c r="K774" i="15"/>
  <c r="K307" i="10"/>
  <c r="J162" i="10"/>
  <c r="J52" i="10"/>
  <c r="J48" i="15" s="1"/>
  <c r="J65" i="15"/>
  <c r="J60" i="15" s="1"/>
  <c r="I152" i="10"/>
  <c r="I1254" i="15"/>
  <c r="AL1273" i="15"/>
  <c r="I1171" i="10"/>
  <c r="I1260" i="15"/>
  <c r="I1255" i="15" s="1"/>
  <c r="I248" i="15"/>
  <c r="I992" i="15"/>
  <c r="J298" i="10"/>
  <c r="J916" i="10"/>
  <c r="J906" i="10" s="1"/>
  <c r="J869" i="10" s="1"/>
  <c r="J955" i="15" s="1"/>
  <c r="J1240" i="15"/>
  <c r="AM1263" i="15" s="1"/>
  <c r="AL1138" i="15"/>
  <c r="K1188" i="10"/>
  <c r="K1183" i="10" s="1"/>
  <c r="K958" i="10"/>
  <c r="K953" i="10" s="1"/>
  <c r="K403" i="10"/>
  <c r="K398" i="10" s="1"/>
  <c r="K382" i="15" s="1"/>
  <c r="K627" i="10"/>
  <c r="K622" i="10" s="1"/>
  <c r="K660" i="15" s="1"/>
  <c r="K365" i="10"/>
  <c r="K360" i="10" s="1"/>
  <c r="K112" i="10"/>
  <c r="K107" i="10" s="1"/>
  <c r="K781" i="10"/>
  <c r="K776" i="10" s="1"/>
  <c r="K837" i="15" s="1"/>
  <c r="K70" i="10"/>
  <c r="K65" i="10" s="1"/>
  <c r="K725" i="10"/>
  <c r="K720" i="10" s="1"/>
  <c r="K766" i="15" s="1"/>
  <c r="K571" i="10"/>
  <c r="K566" i="10" s="1"/>
  <c r="K595" i="15" s="1"/>
  <c r="K1226" i="10"/>
  <c r="K1221" i="10" s="1"/>
  <c r="K1014" i="10"/>
  <c r="K1009" i="10" s="1"/>
  <c r="K271" i="10"/>
  <c r="K266" i="10" s="1"/>
  <c r="K237" i="15" s="1"/>
  <c r="K1132" i="10"/>
  <c r="K1127" i="10" s="1"/>
  <c r="K1213" i="15" s="1"/>
  <c r="K1208" i="15" s="1"/>
  <c r="AN1219" i="15" s="1"/>
  <c r="K889" i="10"/>
  <c r="K884" i="10" s="1"/>
  <c r="K986" i="15" s="1"/>
  <c r="K515" i="10"/>
  <c r="K510" i="10" s="1"/>
  <c r="K524" i="15" s="1"/>
  <c r="K676" i="10"/>
  <c r="K671" i="10" s="1"/>
  <c r="K710" i="15" s="1"/>
  <c r="K222" i="10"/>
  <c r="K217" i="10" s="1"/>
  <c r="K181" i="15" s="1"/>
  <c r="L11" i="4"/>
  <c r="K1070" i="10"/>
  <c r="K1065" i="10" s="1"/>
  <c r="K1167" i="15" s="1"/>
  <c r="K1162" i="15" s="1"/>
  <c r="AN1173" i="15" s="1"/>
  <c r="K327" i="10"/>
  <c r="K322" i="10" s="1"/>
  <c r="K459" i="10"/>
  <c r="K454" i="10" s="1"/>
  <c r="K453" i="15" s="1"/>
  <c r="K28" i="10"/>
  <c r="K23" i="10" s="1"/>
  <c r="J167" i="10"/>
  <c r="J103" i="15"/>
  <c r="J98" i="15" s="1"/>
  <c r="AM109" i="15" s="1"/>
  <c r="X29" i="4"/>
  <c r="G243" i="10"/>
  <c r="G238" i="10" s="1"/>
  <c r="G201" i="10" s="1"/>
  <c r="G121" i="15"/>
  <c r="J150" i="15"/>
  <c r="J145" i="15" s="1"/>
  <c r="K200" i="15"/>
  <c r="K190" i="15" s="1"/>
  <c r="K858" i="14"/>
  <c r="K854" i="14" s="1"/>
  <c r="AJ1303" i="15"/>
  <c r="I7" i="16"/>
  <c r="I16" i="16" s="1"/>
  <c r="I56" i="16" s="1"/>
  <c r="I1325" i="15"/>
  <c r="AL1348" i="15" s="1"/>
  <c r="I1082" i="14"/>
  <c r="I1078" i="14" s="1"/>
  <c r="I47" i="16" s="1"/>
  <c r="K866" i="14"/>
  <c r="J7" i="16"/>
  <c r="J16" i="16" s="1"/>
  <c r="J56" i="16" s="1"/>
  <c r="J1325" i="15"/>
  <c r="AM1348" i="15" s="1"/>
  <c r="I153" i="15"/>
  <c r="I148" i="15" s="1"/>
  <c r="J1083" i="14"/>
  <c r="J1079" i="14" s="1"/>
  <c r="H1091" i="14"/>
  <c r="H1083" i="14"/>
  <c r="H1079" i="14" s="1"/>
  <c r="H1082" i="14"/>
  <c r="H1078" i="14" s="1"/>
  <c r="H47" i="16" s="1"/>
  <c r="J1082" i="14"/>
  <c r="J1078" i="14" s="1"/>
  <c r="J47" i="16" s="1"/>
  <c r="AJ1300" i="15"/>
  <c r="J522" i="14"/>
  <c r="J519" i="14" s="1"/>
  <c r="J500" i="14" s="1"/>
  <c r="J627" i="14" s="1"/>
  <c r="J624" i="14" s="1"/>
  <c r="J605" i="14" s="1"/>
  <c r="J594" i="14" s="1"/>
  <c r="J201" i="15"/>
  <c r="J191" i="15" s="1"/>
  <c r="J151" i="15"/>
  <c r="J146" i="15" s="1"/>
  <c r="L7" i="16"/>
  <c r="L16" i="16" s="1"/>
  <c r="L56" i="16" s="1"/>
  <c r="L1325" i="15"/>
  <c r="AO1348" i="15" s="1"/>
  <c r="L1288" i="15"/>
  <c r="K153" i="15"/>
  <c r="K148" i="15" s="1"/>
  <c r="K203" i="15"/>
  <c r="K193" i="15" s="1"/>
  <c r="G7" i="16"/>
  <c r="G16" i="16" s="1"/>
  <c r="G56" i="16" s="1"/>
  <c r="G1325" i="15"/>
  <c r="AJ1348" i="15" s="1"/>
  <c r="AJ1301" i="15"/>
  <c r="G1279" i="15"/>
  <c r="AJ1302" i="15" s="1"/>
  <c r="G8" i="16"/>
  <c r="G17" i="16" s="1"/>
  <c r="L1090" i="14"/>
  <c r="L1082" i="14"/>
  <c r="L1078" i="14" s="1"/>
  <c r="L47" i="16" s="1"/>
  <c r="L1083" i="14"/>
  <c r="L1079" i="14" s="1"/>
  <c r="I385" i="14"/>
  <c r="I382" i="14" s="1"/>
  <c r="I363" i="14" s="1"/>
  <c r="I352" i="14" s="1"/>
  <c r="H1279" i="15"/>
  <c r="AK1302" i="15" s="1"/>
  <c r="H8" i="16"/>
  <c r="H17" i="16" s="1"/>
  <c r="I1279" i="15"/>
  <c r="AL1302" i="15" s="1"/>
  <c r="I8" i="16"/>
  <c r="I17" i="16" s="1"/>
  <c r="G1288" i="15"/>
  <c r="AJ1314" i="15"/>
  <c r="AJ1310" i="15"/>
  <c r="AJ1312" i="15"/>
  <c r="AJ1313" i="15"/>
  <c r="AM1300" i="15"/>
  <c r="AM1299" i="15"/>
  <c r="M912" i="14"/>
  <c r="M911" i="14"/>
  <c r="N203" i="4"/>
  <c r="N938" i="14" s="1"/>
  <c r="N935" i="14" s="1"/>
  <c r="O206" i="4"/>
  <c r="N927" i="14"/>
  <c r="N924" i="14" s="1"/>
  <c r="L857" i="14"/>
  <c r="N189" i="4"/>
  <c r="N883" i="14" s="1"/>
  <c r="N880" i="14" s="1"/>
  <c r="O192" i="4"/>
  <c r="N872" i="14"/>
  <c r="N869" i="14" s="1"/>
  <c r="N885" i="14"/>
  <c r="N882" i="14" s="1"/>
  <c r="O194" i="4"/>
  <c r="N874" i="14"/>
  <c r="N871" i="14" s="1"/>
  <c r="N193" i="4"/>
  <c r="M884" i="14"/>
  <c r="M881" i="14" s="1"/>
  <c r="M873" i="14"/>
  <c r="M870" i="14" s="1"/>
  <c r="I121" i="15"/>
  <c r="AL107" i="15"/>
  <c r="AL109" i="15"/>
  <c r="AL106" i="15"/>
  <c r="AL71" i="15"/>
  <c r="AL68" i="15"/>
  <c r="AL69" i="15"/>
  <c r="S44" i="4"/>
  <c r="I185" i="15"/>
  <c r="I175" i="15" s="1"/>
  <c r="I135" i="10"/>
  <c r="I140" i="15"/>
  <c r="I135" i="15" s="1"/>
  <c r="U19" i="4"/>
  <c r="J151" i="10"/>
  <c r="J185" i="15" s="1"/>
  <c r="J175" i="15" s="1"/>
  <c r="R21" i="4"/>
  <c r="S20" i="4"/>
  <c r="AM70" i="15"/>
  <c r="K308" i="10"/>
  <c r="K775" i="15"/>
  <c r="K299" i="15"/>
  <c r="K294" i="15" s="1"/>
  <c r="K391" i="15"/>
  <c r="K533" i="15"/>
  <c r="AM32" i="15"/>
  <c r="K93" i="10"/>
  <c r="K85" i="15" s="1"/>
  <c r="K166" i="10"/>
  <c r="K102" i="15"/>
  <c r="K97" i="15" s="1"/>
  <c r="K995" i="10"/>
  <c r="K1103" i="15" s="1"/>
  <c r="K1120" i="15"/>
  <c r="K1115" i="15" s="1"/>
  <c r="AM1126" i="15"/>
  <c r="K1169" i="10"/>
  <c r="K246" i="15"/>
  <c r="K1258" i="15"/>
  <c r="K1253" i="15" s="1"/>
  <c r="K990" i="15"/>
  <c r="K980" i="15" s="1"/>
  <c r="K64" i="15"/>
  <c r="K59" i="15" s="1"/>
  <c r="K51" i="10"/>
  <c r="K47" i="15" s="1"/>
  <c r="K161" i="10"/>
  <c r="K1207" i="10"/>
  <c r="K1278" i="15" s="1"/>
  <c r="K1295" i="15"/>
  <c r="K1290" i="15" s="1"/>
  <c r="AM1080" i="15"/>
  <c r="K939" i="10"/>
  <c r="K1057" i="15" s="1"/>
  <c r="K1074" i="15"/>
  <c r="K1069" i="15" s="1"/>
  <c r="U8" i="4"/>
  <c r="M10" i="4"/>
  <c r="L780" i="10"/>
  <c r="L775" i="10" s="1"/>
  <c r="L836" i="15" s="1"/>
  <c r="L1131" i="10"/>
  <c r="L1126" i="10" s="1"/>
  <c r="L1212" i="15" s="1"/>
  <c r="L1207" i="15" s="1"/>
  <c r="AO1218" i="15" s="1"/>
  <c r="L1069" i="10"/>
  <c r="L1064" i="10" s="1"/>
  <c r="L1166" i="15" s="1"/>
  <c r="L1161" i="15" s="1"/>
  <c r="AO1172" i="15" s="1"/>
  <c r="L626" i="10"/>
  <c r="L621" i="10" s="1"/>
  <c r="L659" i="15" s="1"/>
  <c r="L724" i="10"/>
  <c r="L719" i="10" s="1"/>
  <c r="L765" i="15" s="1"/>
  <c r="L675" i="10"/>
  <c r="L670" i="10" s="1"/>
  <c r="L709" i="15" s="1"/>
  <c r="L1013" i="10"/>
  <c r="L1008" i="10" s="1"/>
  <c r="L364" i="10"/>
  <c r="L359" i="10" s="1"/>
  <c r="L1225" i="10"/>
  <c r="L1220" i="10" s="1"/>
  <c r="L514" i="10"/>
  <c r="L509" i="10" s="1"/>
  <c r="L523" i="15" s="1"/>
  <c r="L458" i="10"/>
  <c r="L453" i="10" s="1"/>
  <c r="L452" i="15" s="1"/>
  <c r="L888" i="10"/>
  <c r="L883" i="10" s="1"/>
  <c r="L985" i="15" s="1"/>
  <c r="L69" i="10"/>
  <c r="L64" i="10" s="1"/>
  <c r="L957" i="10"/>
  <c r="L952" i="10" s="1"/>
  <c r="L326" i="10"/>
  <c r="L321" i="10" s="1"/>
  <c r="L221" i="10"/>
  <c r="L216" i="10" s="1"/>
  <c r="L180" i="15" s="1"/>
  <c r="L1187" i="10"/>
  <c r="L1182" i="10" s="1"/>
  <c r="L570" i="10"/>
  <c r="L565" i="10" s="1"/>
  <c r="L594" i="15" s="1"/>
  <c r="L270" i="10"/>
  <c r="L265" i="10" s="1"/>
  <c r="L236" i="15" s="1"/>
  <c r="L111" i="10"/>
  <c r="L106" i="10" s="1"/>
  <c r="L27" i="10"/>
  <c r="L22" i="10" s="1"/>
  <c r="L402" i="10"/>
  <c r="L397" i="10" s="1"/>
  <c r="L381" i="15" s="1"/>
  <c r="AM1301" i="15"/>
  <c r="AM1313" i="15"/>
  <c r="K346" i="10"/>
  <c r="K336" i="15"/>
  <c r="K331" i="15" s="1"/>
  <c r="K462" i="15"/>
  <c r="K604" i="15"/>
  <c r="K846" i="15"/>
  <c r="K26" i="15"/>
  <c r="K21" i="15" s="1"/>
  <c r="K156" i="10"/>
  <c r="K9" i="10"/>
  <c r="K9" i="15" s="1"/>
  <c r="AM108" i="15"/>
  <c r="J753" i="10"/>
  <c r="J431" i="10"/>
  <c r="J543" i="10"/>
  <c r="J282" i="15"/>
  <c r="AM305" i="15" s="1"/>
  <c r="J917" i="10"/>
  <c r="J907" i="10" s="1"/>
  <c r="J870" i="10" s="1"/>
  <c r="J956" i="15" s="1"/>
  <c r="J299" i="10"/>
  <c r="J1241" i="15"/>
  <c r="AM1264" i="15" s="1"/>
  <c r="J809" i="10"/>
  <c r="J319" i="15"/>
  <c r="AM342" i="15" s="1"/>
  <c r="J487" i="10"/>
  <c r="J599" i="10"/>
  <c r="W235" i="4"/>
  <c r="V232" i="4"/>
  <c r="V221" i="4"/>
  <c r="V218" i="4" s="1"/>
  <c r="P148" i="4"/>
  <c r="O704" i="14"/>
  <c r="O701" i="14" s="1"/>
  <c r="O649" i="14"/>
  <c r="O646" i="14" s="1"/>
  <c r="P134" i="4"/>
  <c r="O549" i="14"/>
  <c r="O546" i="14" s="1"/>
  <c r="O599" i="14"/>
  <c r="O596" i="14" s="1"/>
  <c r="M399" i="14"/>
  <c r="M398" i="14"/>
  <c r="M344" i="14"/>
  <c r="M343" i="14"/>
  <c r="O111" i="4"/>
  <c r="N359" i="14"/>
  <c r="N356" i="14" s="1"/>
  <c r="N414" i="14"/>
  <c r="N411" i="14" s="1"/>
  <c r="N323" i="14"/>
  <c r="N320" i="14" s="1"/>
  <c r="O97" i="4"/>
  <c r="O291" i="14"/>
  <c r="O288" i="14" s="1"/>
  <c r="P88" i="4"/>
  <c r="H27" i="16"/>
  <c r="H37" i="16" s="1"/>
  <c r="R6" i="16"/>
  <c r="I266" i="14" l="1"/>
  <c r="I263" i="14" s="1"/>
  <c r="I244" i="14" s="1"/>
  <c r="I233" i="14" s="1"/>
  <c r="H840" i="15"/>
  <c r="H830" i="15" s="1"/>
  <c r="H527" i="15"/>
  <c r="H517" i="15" s="1"/>
  <c r="H663" i="15" s="1"/>
  <c r="H653" i="15" s="1"/>
  <c r="H240" i="15"/>
  <c r="H385" i="15" s="1"/>
  <c r="H375" i="15" s="1"/>
  <c r="H769" i="15"/>
  <c r="H759" i="15" s="1"/>
  <c r="M180" i="10"/>
  <c r="I675" i="14"/>
  <c r="I672" i="14" s="1"/>
  <c r="I653" i="14" s="1"/>
  <c r="I642" i="14" s="1"/>
  <c r="I730" i="14"/>
  <c r="I727" i="14" s="1"/>
  <c r="I708" i="14" s="1"/>
  <c r="I697" i="14" s="1"/>
  <c r="I440" i="14"/>
  <c r="I437" i="14" s="1"/>
  <c r="I418" i="14" s="1"/>
  <c r="I407" i="14" s="1"/>
  <c r="I1008" i="14"/>
  <c r="I1005" i="14" s="1"/>
  <c r="I986" i="14" s="1"/>
  <c r="I975" i="14" s="1"/>
  <c r="H246" i="10"/>
  <c r="H241" i="10" s="1"/>
  <c r="H204" i="10" s="1"/>
  <c r="H1156" i="10" s="1"/>
  <c r="H1151" i="10" s="1"/>
  <c r="H1235" i="15" s="1"/>
  <c r="H1230" i="15" s="1"/>
  <c r="AK1230" i="15" s="1"/>
  <c r="H598" i="15"/>
  <c r="H588" i="15" s="1"/>
  <c r="H713" i="15" s="1"/>
  <c r="H703" i="15" s="1"/>
  <c r="I520" i="14"/>
  <c r="I517" i="14" s="1"/>
  <c r="I498" i="14" s="1"/>
  <c r="I625" i="14" s="1"/>
  <c r="I622" i="14" s="1"/>
  <c r="I603" i="14" s="1"/>
  <c r="I592" i="14" s="1"/>
  <c r="I1067" i="14"/>
  <c r="I1064" i="14" s="1"/>
  <c r="I1045" i="14" s="1"/>
  <c r="H230" i="15"/>
  <c r="J1008" i="14"/>
  <c r="J1005" i="14" s="1"/>
  <c r="J986" i="14" s="1"/>
  <c r="J975" i="14" s="1"/>
  <c r="M1364" i="15"/>
  <c r="M1359" i="15" s="1"/>
  <c r="AP1359" i="15" s="1"/>
  <c r="G135" i="10"/>
  <c r="G201" i="15"/>
  <c r="G191" i="15" s="1"/>
  <c r="G793" i="15" s="1"/>
  <c r="G783" i="15" s="1"/>
  <c r="J121" i="15"/>
  <c r="AM144" i="15" s="1"/>
  <c r="J482" i="14"/>
  <c r="J479" i="14" s="1"/>
  <c r="J460" i="14" s="1"/>
  <c r="J577" i="14" s="1"/>
  <c r="J574" i="14" s="1"/>
  <c r="J555" i="14" s="1"/>
  <c r="J544" i="14" s="1"/>
  <c r="M76" i="15"/>
  <c r="M71" i="15" s="1"/>
  <c r="J746" i="10"/>
  <c r="J741" i="10" s="1"/>
  <c r="J704" i="10" s="1"/>
  <c r="J738" i="15" s="1"/>
  <c r="J1091" i="10"/>
  <c r="J1086" i="10" s="1"/>
  <c r="J1186" i="15" s="1"/>
  <c r="J1181" i="15" s="1"/>
  <c r="AM1181" i="15" s="1"/>
  <c r="N431" i="14"/>
  <c r="M74" i="15"/>
  <c r="M69" i="15" s="1"/>
  <c r="L124" i="14"/>
  <c r="L217" i="14" s="1"/>
  <c r="L214" i="14" s="1"/>
  <c r="L195" i="14" s="1"/>
  <c r="L1068" i="14" s="1"/>
  <c r="L1065" i="14" s="1"/>
  <c r="L1046" i="14" s="1"/>
  <c r="L1035" i="14" s="1"/>
  <c r="N1111" i="14"/>
  <c r="N1100" i="14" s="1"/>
  <c r="K731" i="14"/>
  <c r="K728" i="14" s="1"/>
  <c r="K709" i="14" s="1"/>
  <c r="K698" i="14" s="1"/>
  <c r="M415" i="15"/>
  <c r="M557" i="15"/>
  <c r="M799" i="15"/>
  <c r="J159" i="15"/>
  <c r="AM189" i="15" s="1"/>
  <c r="I265" i="15"/>
  <c r="I255" i="15" s="1"/>
  <c r="K481" i="15"/>
  <c r="K471" i="15" s="1"/>
  <c r="L280" i="15"/>
  <c r="AO303" i="15" s="1"/>
  <c r="K265" i="15"/>
  <c r="K255" i="15" s="1"/>
  <c r="M309" i="15"/>
  <c r="M304" i="15" s="1"/>
  <c r="K623" i="15"/>
  <c r="K613" i="15" s="1"/>
  <c r="K731" i="15" s="1"/>
  <c r="K721" i="15" s="1"/>
  <c r="J292" i="10"/>
  <c r="J287" i="10" s="1"/>
  <c r="J250" i="10" s="1"/>
  <c r="J209" i="15" s="1"/>
  <c r="J424" i="10"/>
  <c r="J419" i="10" s="1"/>
  <c r="J382" i="10" s="1"/>
  <c r="J354" i="15" s="1"/>
  <c r="M413" i="15"/>
  <c r="K865" i="15"/>
  <c r="K855" i="15" s="1"/>
  <c r="AO1078" i="15"/>
  <c r="J265" i="15"/>
  <c r="J255" i="15" s="1"/>
  <c r="J592" i="10"/>
  <c r="J587" i="10" s="1"/>
  <c r="J550" i="10" s="1"/>
  <c r="J697" i="10" s="1"/>
  <c r="J692" i="10" s="1"/>
  <c r="J655" i="10" s="1"/>
  <c r="J688" i="15" s="1"/>
  <c r="J480" i="10"/>
  <c r="J475" i="10" s="1"/>
  <c r="J438" i="10" s="1"/>
  <c r="J425" i="15" s="1"/>
  <c r="M555" i="15"/>
  <c r="L429" i="10"/>
  <c r="J802" i="10"/>
  <c r="J797" i="10" s="1"/>
  <c r="J760" i="10" s="1"/>
  <c r="J809" i="15" s="1"/>
  <c r="H387" i="14"/>
  <c r="H384" i="14" s="1"/>
  <c r="H365" i="14" s="1"/>
  <c r="H354" i="14" s="1"/>
  <c r="J536" i="10"/>
  <c r="J531" i="10" s="1"/>
  <c r="J494" i="10" s="1"/>
  <c r="J648" i="10" s="1"/>
  <c r="J643" i="10" s="1"/>
  <c r="J606" i="10" s="1"/>
  <c r="J638" i="15" s="1"/>
  <c r="J865" i="15"/>
  <c r="J855" i="15" s="1"/>
  <c r="L541" i="10"/>
  <c r="K521" i="14"/>
  <c r="K518" i="14" s="1"/>
  <c r="K499" i="14" s="1"/>
  <c r="K626" i="14" s="1"/>
  <c r="K623" i="14" s="1"/>
  <c r="K604" i="14" s="1"/>
  <c r="K593" i="14" s="1"/>
  <c r="K1068" i="14"/>
  <c r="K1065" i="14" s="1"/>
  <c r="K1046" i="14" s="1"/>
  <c r="K1035" i="14" s="1"/>
  <c r="J482" i="15"/>
  <c r="J472" i="15" s="1"/>
  <c r="J795" i="15"/>
  <c r="J785" i="15" s="1"/>
  <c r="J411" i="15"/>
  <c r="J401" i="15" s="1"/>
  <c r="K441" i="14"/>
  <c r="K438" i="14" s="1"/>
  <c r="K419" i="14" s="1"/>
  <c r="K408" i="14" s="1"/>
  <c r="N1113" i="14"/>
  <c r="N1102" i="14" s="1"/>
  <c r="N1091" i="14" s="1"/>
  <c r="J624" i="15"/>
  <c r="J614" i="15" s="1"/>
  <c r="J732" i="15" s="1"/>
  <c r="J722" i="15" s="1"/>
  <c r="K481" i="14"/>
  <c r="K478" i="14" s="1"/>
  <c r="K459" i="14" s="1"/>
  <c r="K576" i="14" s="1"/>
  <c r="K573" i="14" s="1"/>
  <c r="K554" i="14" s="1"/>
  <c r="K543" i="14" s="1"/>
  <c r="K267" i="14"/>
  <c r="K264" i="14" s="1"/>
  <c r="K245" i="14" s="1"/>
  <c r="K234" i="14" s="1"/>
  <c r="J866" i="15"/>
  <c r="J856" i="15" s="1"/>
  <c r="K676" i="14"/>
  <c r="K673" i="14" s="1"/>
  <c r="K654" i="14" s="1"/>
  <c r="K643" i="14" s="1"/>
  <c r="J553" i="15"/>
  <c r="J543" i="15" s="1"/>
  <c r="J682" i="15" s="1"/>
  <c r="J672" i="15" s="1"/>
  <c r="K386" i="14"/>
  <c r="K383" i="14" s="1"/>
  <c r="K364" i="14" s="1"/>
  <c r="K353" i="14" s="1"/>
  <c r="M73" i="15"/>
  <c r="M68" i="15" s="1"/>
  <c r="M182" i="10"/>
  <c r="J387" i="14"/>
  <c r="J384" i="14" s="1"/>
  <c r="J365" i="14" s="1"/>
  <c r="J354" i="14" s="1"/>
  <c r="J479" i="15"/>
  <c r="J469" i="15" s="1"/>
  <c r="J268" i="14"/>
  <c r="J265" i="14" s="1"/>
  <c r="J246" i="14" s="1"/>
  <c r="J235" i="14" s="1"/>
  <c r="J263" i="15"/>
  <c r="J253" i="15" s="1"/>
  <c r="M306" i="10"/>
  <c r="M541" i="10" s="1"/>
  <c r="J408" i="15"/>
  <c r="J398" i="15" s="1"/>
  <c r="J1069" i="14"/>
  <c r="J1066" i="14" s="1"/>
  <c r="J1047" i="14" s="1"/>
  <c r="J1036" i="14" s="1"/>
  <c r="J621" i="15"/>
  <c r="J611" i="15" s="1"/>
  <c r="J729" i="15" s="1"/>
  <c r="J719" i="15" s="1"/>
  <c r="M796" i="15"/>
  <c r="J550" i="15"/>
  <c r="J540" i="15" s="1"/>
  <c r="J679" i="15" s="1"/>
  <c r="J669" i="15" s="1"/>
  <c r="M308" i="15"/>
  <c r="M303" i="15" s="1"/>
  <c r="J792" i="15"/>
  <c r="J782" i="15" s="1"/>
  <c r="M412" i="15"/>
  <c r="M297" i="10"/>
  <c r="M1239" i="15"/>
  <c r="AP1262" i="15" s="1"/>
  <c r="J1010" i="14"/>
  <c r="J1007" i="14" s="1"/>
  <c r="J988" i="14" s="1"/>
  <c r="J977" i="14" s="1"/>
  <c r="J732" i="14"/>
  <c r="J729" i="14" s="1"/>
  <c r="J710" i="14" s="1"/>
  <c r="J699" i="14" s="1"/>
  <c r="J677" i="14"/>
  <c r="J674" i="14" s="1"/>
  <c r="J655" i="14" s="1"/>
  <c r="J644" i="14" s="1"/>
  <c r="M556" i="15"/>
  <c r="M77" i="15"/>
  <c r="M72" i="15" s="1"/>
  <c r="G481" i="14"/>
  <c r="G478" i="14" s="1"/>
  <c r="G459" i="14" s="1"/>
  <c r="G576" i="14" s="1"/>
  <c r="G573" i="14" s="1"/>
  <c r="G554" i="14" s="1"/>
  <c r="G543" i="14" s="1"/>
  <c r="L183" i="15"/>
  <c r="L173" i="15" s="1"/>
  <c r="L239" i="15" s="1"/>
  <c r="L384" i="15" s="1"/>
  <c r="L374" i="15" s="1"/>
  <c r="L914" i="14"/>
  <c r="L910" i="14" s="1"/>
  <c r="N469" i="14"/>
  <c r="L920" i="14"/>
  <c r="M978" i="15"/>
  <c r="N766" i="10"/>
  <c r="N816" i="15" s="1"/>
  <c r="I795" i="15"/>
  <c r="I785" i="15" s="1"/>
  <c r="K264" i="15"/>
  <c r="K254" i="15" s="1"/>
  <c r="K551" i="15"/>
  <c r="K541" i="15" s="1"/>
  <c r="K680" i="15" s="1"/>
  <c r="K670" i="15" s="1"/>
  <c r="L125" i="14"/>
  <c r="L218" i="14" s="1"/>
  <c r="L215" i="14" s="1"/>
  <c r="L196" i="14" s="1"/>
  <c r="K480" i="15"/>
  <c r="K470" i="15" s="1"/>
  <c r="K622" i="15"/>
  <c r="K612" i="15" s="1"/>
  <c r="K730" i="15" s="1"/>
  <c r="K720" i="15" s="1"/>
  <c r="K864" i="15"/>
  <c r="K854" i="15" s="1"/>
  <c r="K409" i="15"/>
  <c r="K399" i="15" s="1"/>
  <c r="M414" i="15"/>
  <c r="M798" i="15"/>
  <c r="M310" i="14"/>
  <c r="M206" i="15"/>
  <c r="M205" i="15" s="1"/>
  <c r="N35" i="14"/>
  <c r="N157" i="14" s="1"/>
  <c r="J407" i="15"/>
  <c r="J397" i="15" s="1"/>
  <c r="J620" i="15"/>
  <c r="J610" i="15" s="1"/>
  <c r="J728" i="15" s="1"/>
  <c r="J718" i="15" s="1"/>
  <c r="N688" i="14"/>
  <c r="J549" i="15"/>
  <c r="J539" i="15" s="1"/>
  <c r="J678" i="15" s="1"/>
  <c r="J668" i="15" s="1"/>
  <c r="J478" i="15"/>
  <c r="J468" i="15" s="1"/>
  <c r="L797" i="14"/>
  <c r="L793" i="14" s="1"/>
  <c r="J262" i="15"/>
  <c r="J252" i="15" s="1"/>
  <c r="M1325" i="15"/>
  <c r="AP1348" i="15" s="1"/>
  <c r="L858" i="14"/>
  <c r="L854" i="14" s="1"/>
  <c r="L859" i="14"/>
  <c r="L855" i="14" s="1"/>
  <c r="J791" i="15"/>
  <c r="J781" i="15" s="1"/>
  <c r="H1010" i="14"/>
  <c r="H1007" i="14" s="1"/>
  <c r="H988" i="14" s="1"/>
  <c r="H977" i="14" s="1"/>
  <c r="G433" i="15"/>
  <c r="G431" i="15" s="1"/>
  <c r="H771" i="15"/>
  <c r="H761" i="15" s="1"/>
  <c r="M1361" i="15"/>
  <c r="M1356" i="15" s="1"/>
  <c r="AP1356" i="15" s="1"/>
  <c r="H242" i="15"/>
  <c r="H387" i="15" s="1"/>
  <c r="H377" i="15" s="1"/>
  <c r="I387" i="14"/>
  <c r="I384" i="14" s="1"/>
  <c r="I365" i="14" s="1"/>
  <c r="I354" i="14" s="1"/>
  <c r="J1067" i="14"/>
  <c r="J1064" i="14" s="1"/>
  <c r="J1045" i="14" s="1"/>
  <c r="J1034" i="14" s="1"/>
  <c r="J266" i="14"/>
  <c r="J263" i="14" s="1"/>
  <c r="J244" i="14" s="1"/>
  <c r="J233" i="14" s="1"/>
  <c r="J480" i="14"/>
  <c r="J477" i="14" s="1"/>
  <c r="J458" i="14" s="1"/>
  <c r="J575" i="14" s="1"/>
  <c r="J572" i="14" s="1"/>
  <c r="J553" i="14" s="1"/>
  <c r="J542" i="14" s="1"/>
  <c r="N62" i="14"/>
  <c r="N146" i="14" s="1"/>
  <c r="J520" i="14"/>
  <c r="J517" i="14" s="1"/>
  <c r="J498" i="14" s="1"/>
  <c r="J625" i="14" s="1"/>
  <c r="J622" i="14" s="1"/>
  <c r="J603" i="14" s="1"/>
  <c r="J592" i="14" s="1"/>
  <c r="N967" i="14"/>
  <c r="J675" i="14"/>
  <c r="J672" i="14" s="1"/>
  <c r="J653" i="14" s="1"/>
  <c r="J642" i="14" s="1"/>
  <c r="J730" i="14"/>
  <c r="J727" i="14" s="1"/>
  <c r="J708" i="14" s="1"/>
  <c r="J697" i="14" s="1"/>
  <c r="J385" i="14"/>
  <c r="J382" i="14" s="1"/>
  <c r="J363" i="14" s="1"/>
  <c r="J352" i="14" s="1"/>
  <c r="H529" i="15"/>
  <c r="H519" i="15" s="1"/>
  <c r="H665" i="15" s="1"/>
  <c r="H655" i="15" s="1"/>
  <c r="M937" i="10"/>
  <c r="M1055" i="15" s="1"/>
  <c r="AP1078" i="15" s="1"/>
  <c r="M1007" i="15"/>
  <c r="M80" i="15"/>
  <c r="M79" i="15" s="1"/>
  <c r="M309" i="14"/>
  <c r="M156" i="15"/>
  <c r="M155" i="15" s="1"/>
  <c r="I553" i="15"/>
  <c r="I543" i="15" s="1"/>
  <c r="I682" i="15" s="1"/>
  <c r="I672" i="15" s="1"/>
  <c r="L597" i="10"/>
  <c r="M634" i="15"/>
  <c r="M633" i="15" s="1"/>
  <c r="M735" i="15" s="1"/>
  <c r="M734" i="15" s="1"/>
  <c r="M877" i="14"/>
  <c r="M866" i="14" s="1"/>
  <c r="I866" i="15"/>
  <c r="I856" i="15" s="1"/>
  <c r="M563" i="15"/>
  <c r="M562" i="15" s="1"/>
  <c r="M685" i="15" s="1"/>
  <c r="M684" i="15" s="1"/>
  <c r="M1100" i="14"/>
  <c r="M1089" i="14" s="1"/>
  <c r="M492" i="15"/>
  <c r="M491" i="15" s="1"/>
  <c r="M805" i="15"/>
  <c r="M804" i="15" s="1"/>
  <c r="L317" i="15"/>
  <c r="AO340" i="15" s="1"/>
  <c r="M876" i="15"/>
  <c r="M875" i="15" s="1"/>
  <c r="L174" i="10"/>
  <c r="L203" i="15" s="1"/>
  <c r="L193" i="15" s="1"/>
  <c r="L266" i="15" s="1"/>
  <c r="L256" i="15" s="1"/>
  <c r="I482" i="15"/>
  <c r="I472" i="15" s="1"/>
  <c r="M421" i="15"/>
  <c r="M420" i="15" s="1"/>
  <c r="L807" i="10"/>
  <c r="I411" i="15"/>
  <c r="I401" i="15" s="1"/>
  <c r="I624" i="15"/>
  <c r="I614" i="15" s="1"/>
  <c r="I732" i="15" s="1"/>
  <c r="I722" i="15" s="1"/>
  <c r="O1006" i="10"/>
  <c r="O1118" i="15" s="1"/>
  <c r="O1113" i="15" s="1"/>
  <c r="M118" i="15"/>
  <c r="M117" i="15" s="1"/>
  <c r="AP106" i="15" s="1"/>
  <c r="M42" i="15"/>
  <c r="M41" i="15" s="1"/>
  <c r="AP30" i="15" s="1"/>
  <c r="M1363" i="15"/>
  <c r="M1358" i="15" s="1"/>
  <c r="AP1358" i="15" s="1"/>
  <c r="AP1170" i="15"/>
  <c r="I746" i="15"/>
  <c r="I744" i="15" s="1"/>
  <c r="N1192" i="14"/>
  <c r="N1181" i="14" s="1"/>
  <c r="N271" i="14" s="1"/>
  <c r="N1190" i="14"/>
  <c r="N1179" i="14" s="1"/>
  <c r="H552" i="15"/>
  <c r="H542" i="15" s="1"/>
  <c r="H681" i="15" s="1"/>
  <c r="H671" i="15" s="1"/>
  <c r="J410" i="15"/>
  <c r="J400" i="15" s="1"/>
  <c r="J481" i="15"/>
  <c r="J471" i="15" s="1"/>
  <c r="AO30" i="15"/>
  <c r="H386" i="15"/>
  <c r="H376" i="15" s="1"/>
  <c r="H457" i="15"/>
  <c r="H447" i="15" s="1"/>
  <c r="H231" i="15"/>
  <c r="J552" i="15"/>
  <c r="J542" i="15" s="1"/>
  <c r="J681" i="15" s="1"/>
  <c r="J671" i="15" s="1"/>
  <c r="J623" i="15"/>
  <c r="J613" i="15" s="1"/>
  <c r="J731" i="15" s="1"/>
  <c r="J721" i="15" s="1"/>
  <c r="I794" i="15"/>
  <c r="I784" i="15" s="1"/>
  <c r="L1037" i="15"/>
  <c r="J817" i="15"/>
  <c r="J815" i="15" s="1"/>
  <c r="L1039" i="15"/>
  <c r="L1038" i="15"/>
  <c r="J504" i="15"/>
  <c r="J502" i="15" s="1"/>
  <c r="J646" i="15" s="1"/>
  <c r="J644" i="15" s="1"/>
  <c r="L1040" i="15"/>
  <c r="J746" i="15"/>
  <c r="J744" i="15" s="1"/>
  <c r="K229" i="15"/>
  <c r="I410" i="15"/>
  <c r="I400" i="15" s="1"/>
  <c r="J575" i="15"/>
  <c r="J573" i="15" s="1"/>
  <c r="J696" i="15" s="1"/>
  <c r="J694" i="15" s="1"/>
  <c r="J217" i="15"/>
  <c r="J215" i="15" s="1"/>
  <c r="I865" i="15"/>
  <c r="I855" i="15" s="1"/>
  <c r="L1010" i="15"/>
  <c r="I623" i="15"/>
  <c r="I613" i="15" s="1"/>
  <c r="I731" i="15" s="1"/>
  <c r="I721" i="15" s="1"/>
  <c r="J433" i="15"/>
  <c r="J431" i="15" s="1"/>
  <c r="I481" i="15"/>
  <c r="I471" i="15" s="1"/>
  <c r="N976" i="10"/>
  <c r="N1096" i="15" s="1"/>
  <c r="N1091" i="15" s="1"/>
  <c r="K597" i="15"/>
  <c r="K587" i="15" s="1"/>
  <c r="K712" i="15" s="1"/>
  <c r="K702" i="15" s="1"/>
  <c r="G239" i="15"/>
  <c r="G229" i="15" s="1"/>
  <c r="K526" i="15"/>
  <c r="K516" i="15" s="1"/>
  <c r="K662" i="15" s="1"/>
  <c r="K652" i="15" s="1"/>
  <c r="K384" i="15"/>
  <c r="K374" i="15" s="1"/>
  <c r="K768" i="15"/>
  <c r="K758" i="15" s="1"/>
  <c r="K839" i="15"/>
  <c r="K829" i="15" s="1"/>
  <c r="M1365" i="15"/>
  <c r="M1360" i="15" s="1"/>
  <c r="AP1360" i="15" s="1"/>
  <c r="M1259" i="10"/>
  <c r="M1326" i="15" s="1"/>
  <c r="AP1349" i="15" s="1"/>
  <c r="AP1216" i="15"/>
  <c r="H623" i="15"/>
  <c r="H613" i="15" s="1"/>
  <c r="H731" i="15" s="1"/>
  <c r="H721" i="15" s="1"/>
  <c r="H481" i="15"/>
  <c r="H471" i="15" s="1"/>
  <c r="H410" i="15"/>
  <c r="H400" i="15" s="1"/>
  <c r="G839" i="15"/>
  <c r="G829" i="15" s="1"/>
  <c r="L1007" i="15"/>
  <c r="N974" i="10"/>
  <c r="N1094" i="15" s="1"/>
  <c r="N1089" i="15" s="1"/>
  <c r="G768" i="15"/>
  <c r="G758" i="15" s="1"/>
  <c r="M960" i="15"/>
  <c r="L1008" i="15"/>
  <c r="O773" i="10"/>
  <c r="O834" i="15" s="1"/>
  <c r="L1011" i="15"/>
  <c r="H865" i="15"/>
  <c r="H855" i="15" s="1"/>
  <c r="I526" i="15"/>
  <c r="I516" i="15" s="1"/>
  <c r="I662" i="15" s="1"/>
  <c r="I652" i="15" s="1"/>
  <c r="H265" i="15"/>
  <c r="H255" i="15" s="1"/>
  <c r="I239" i="15"/>
  <c r="I229" i="15" s="1"/>
  <c r="I768" i="15"/>
  <c r="I758" i="15" s="1"/>
  <c r="I522" i="14"/>
  <c r="I519" i="14" s="1"/>
  <c r="I500" i="14" s="1"/>
  <c r="I627" i="14" s="1"/>
  <c r="I624" i="14" s="1"/>
  <c r="I605" i="14" s="1"/>
  <c r="I594" i="14" s="1"/>
  <c r="I1010" i="14"/>
  <c r="I1007" i="14" s="1"/>
  <c r="I988" i="14" s="1"/>
  <c r="I977" i="14" s="1"/>
  <c r="K387" i="14"/>
  <c r="K384" i="14" s="1"/>
  <c r="K365" i="14" s="1"/>
  <c r="K354" i="14" s="1"/>
  <c r="K1010" i="14"/>
  <c r="K1007" i="14" s="1"/>
  <c r="K988" i="14" s="1"/>
  <c r="K977" i="14" s="1"/>
  <c r="I268" i="14"/>
  <c r="I265" i="14" s="1"/>
  <c r="I246" i="14" s="1"/>
  <c r="I235" i="14" s="1"/>
  <c r="M443" i="14"/>
  <c r="I482" i="14"/>
  <c r="I479" i="14" s="1"/>
  <c r="I460" i="14" s="1"/>
  <c r="I577" i="14" s="1"/>
  <c r="I574" i="14" s="1"/>
  <c r="I555" i="14" s="1"/>
  <c r="I544" i="14" s="1"/>
  <c r="H442" i="14"/>
  <c r="H439" i="14" s="1"/>
  <c r="H420" i="14" s="1"/>
  <c r="H409" i="14" s="1"/>
  <c r="K677" i="14"/>
  <c r="K674" i="14" s="1"/>
  <c r="K655" i="14" s="1"/>
  <c r="K644" i="14" s="1"/>
  <c r="I677" i="14"/>
  <c r="I674" i="14" s="1"/>
  <c r="I655" i="14" s="1"/>
  <c r="I644" i="14" s="1"/>
  <c r="H1069" i="14"/>
  <c r="H1066" i="14" s="1"/>
  <c r="H1047" i="14" s="1"/>
  <c r="H1036" i="14" s="1"/>
  <c r="K442" i="14"/>
  <c r="K439" i="14" s="1"/>
  <c r="K420" i="14" s="1"/>
  <c r="K409" i="14" s="1"/>
  <c r="M523" i="14"/>
  <c r="I442" i="14"/>
  <c r="I439" i="14" s="1"/>
  <c r="I420" i="14" s="1"/>
  <c r="I409" i="14" s="1"/>
  <c r="H522" i="14"/>
  <c r="H519" i="14" s="1"/>
  <c r="H500" i="14" s="1"/>
  <c r="H627" i="14" s="1"/>
  <c r="H624" i="14" s="1"/>
  <c r="H605" i="14" s="1"/>
  <c r="H594" i="14" s="1"/>
  <c r="K522" i="14"/>
  <c r="K519" i="14" s="1"/>
  <c r="K500" i="14" s="1"/>
  <c r="K627" i="14" s="1"/>
  <c r="K624" i="14" s="1"/>
  <c r="K605" i="14" s="1"/>
  <c r="K594" i="14" s="1"/>
  <c r="N827" i="14"/>
  <c r="N689" i="14"/>
  <c r="I1069" i="14"/>
  <c r="I1066" i="14" s="1"/>
  <c r="I1047" i="14" s="1"/>
  <c r="I1036" i="14" s="1"/>
  <c r="K732" i="14"/>
  <c r="K729" i="14" s="1"/>
  <c r="K710" i="14" s="1"/>
  <c r="K699" i="14" s="1"/>
  <c r="H677" i="14"/>
  <c r="H674" i="14" s="1"/>
  <c r="H655" i="14" s="1"/>
  <c r="H644" i="14" s="1"/>
  <c r="I732" i="14"/>
  <c r="I729" i="14" s="1"/>
  <c r="I710" i="14" s="1"/>
  <c r="I699" i="14" s="1"/>
  <c r="K268" i="14"/>
  <c r="K265" i="14" s="1"/>
  <c r="K246" i="14" s="1"/>
  <c r="K235" i="14" s="1"/>
  <c r="H732" i="14"/>
  <c r="H729" i="14" s="1"/>
  <c r="H710" i="14" s="1"/>
  <c r="H699" i="14" s="1"/>
  <c r="K1069" i="14"/>
  <c r="K1066" i="14" s="1"/>
  <c r="K1047" i="14" s="1"/>
  <c r="K1036" i="14" s="1"/>
  <c r="N826" i="14"/>
  <c r="H268" i="14"/>
  <c r="H265" i="14" s="1"/>
  <c r="H246" i="14" s="1"/>
  <c r="H235" i="14" s="1"/>
  <c r="K482" i="14"/>
  <c r="K479" i="14" s="1"/>
  <c r="K460" i="14" s="1"/>
  <c r="K577" i="14" s="1"/>
  <c r="K574" i="14" s="1"/>
  <c r="K555" i="14" s="1"/>
  <c r="K544" i="14" s="1"/>
  <c r="N978" i="10"/>
  <c r="N1098" i="15" s="1"/>
  <c r="N1093" i="15" s="1"/>
  <c r="H676" i="14"/>
  <c r="H673" i="14" s="1"/>
  <c r="H654" i="14" s="1"/>
  <c r="H643" i="14" s="1"/>
  <c r="N977" i="10"/>
  <c r="N1097" i="15" s="1"/>
  <c r="N1092" i="15" s="1"/>
  <c r="M876" i="14"/>
  <c r="M865" i="14" s="1"/>
  <c r="I480" i="10"/>
  <c r="I475" i="10" s="1"/>
  <c r="I438" i="10" s="1"/>
  <c r="I425" i="15" s="1"/>
  <c r="N179" i="10"/>
  <c r="N1032" i="10"/>
  <c r="N1142" i="15" s="1"/>
  <c r="N1137" i="15" s="1"/>
  <c r="N1081" i="14"/>
  <c r="N533" i="14"/>
  <c r="N896" i="14"/>
  <c r="N951" i="14"/>
  <c r="N975" i="10"/>
  <c r="N1095" i="15" s="1"/>
  <c r="N1090" i="15" s="1"/>
  <c r="L139" i="10"/>
  <c r="L167" i="15" s="1"/>
  <c r="L165" i="15" s="1"/>
  <c r="N127" i="14"/>
  <c r="N584" i="14"/>
  <c r="N257" i="14"/>
  <c r="N26" i="14"/>
  <c r="N143" i="14" s="1"/>
  <c r="N55" i="10"/>
  <c r="M1362" i="15"/>
  <c r="M1357" i="15" s="1"/>
  <c r="AP1357" i="15" s="1"/>
  <c r="M1256" i="10"/>
  <c r="M1323" i="15" s="1"/>
  <c r="AP1346" i="15" s="1"/>
  <c r="N1034" i="10"/>
  <c r="N1144" i="15" s="1"/>
  <c r="N1139" i="15" s="1"/>
  <c r="G817" i="15"/>
  <c r="G815" i="15" s="1"/>
  <c r="P226" i="15"/>
  <c r="P219" i="15"/>
  <c r="N952" i="14"/>
  <c r="G504" i="15"/>
  <c r="G502" i="15" s="1"/>
  <c r="G646" i="15" s="1"/>
  <c r="G644" i="15" s="1"/>
  <c r="P493" i="15"/>
  <c r="P443" i="15"/>
  <c r="H1067" i="14"/>
  <c r="H1064" i="14" s="1"/>
  <c r="H1045" i="14" s="1"/>
  <c r="H1034" i="14" s="1"/>
  <c r="G362" i="15"/>
  <c r="G360" i="15" s="1"/>
  <c r="P1032" i="15"/>
  <c r="P273" i="15"/>
  <c r="H730" i="14"/>
  <c r="H727" i="14" s="1"/>
  <c r="H708" i="14" s="1"/>
  <c r="H697" i="14" s="1"/>
  <c r="H1008" i="14"/>
  <c r="H1005" i="14" s="1"/>
  <c r="H986" i="14" s="1"/>
  <c r="H975" i="14" s="1"/>
  <c r="P755" i="15"/>
  <c r="P277" i="15"/>
  <c r="P465" i="15"/>
  <c r="H520" i="14"/>
  <c r="H517" i="14" s="1"/>
  <c r="H498" i="14" s="1"/>
  <c r="H625" i="14" s="1"/>
  <c r="H622" i="14" s="1"/>
  <c r="H603" i="14" s="1"/>
  <c r="H592" i="14" s="1"/>
  <c r="P756" i="15"/>
  <c r="P488" i="15"/>
  <c r="N256" i="10"/>
  <c r="N216" i="15" s="1"/>
  <c r="N534" i="14"/>
  <c r="H440" i="14"/>
  <c r="H437" i="14" s="1"/>
  <c r="H418" i="14" s="1"/>
  <c r="H407" i="14" s="1"/>
  <c r="H480" i="14"/>
  <c r="H477" i="14" s="1"/>
  <c r="H458" i="14" s="1"/>
  <c r="H575" i="14" s="1"/>
  <c r="H572" i="14" s="1"/>
  <c r="H553" i="14" s="1"/>
  <c r="H675" i="14"/>
  <c r="H672" i="14" s="1"/>
  <c r="H653" i="14" s="1"/>
  <c r="H642" i="14" s="1"/>
  <c r="N285" i="14"/>
  <c r="N389" i="14" s="1"/>
  <c r="N895" i="14"/>
  <c r="N128" i="14"/>
  <c r="L796" i="14"/>
  <c r="L792" i="14" s="1"/>
  <c r="L50" i="16" s="1"/>
  <c r="H385" i="14"/>
  <c r="H382" i="14" s="1"/>
  <c r="H363" i="14" s="1"/>
  <c r="H352" i="14" s="1"/>
  <c r="P489" i="15"/>
  <c r="L803" i="14"/>
  <c r="G217" i="15"/>
  <c r="G215" i="15" s="1"/>
  <c r="G746" i="15"/>
  <c r="G744" i="15" s="1"/>
  <c r="P220" i="15"/>
  <c r="N950" i="14"/>
  <c r="I1091" i="10"/>
  <c r="I1086" i="10" s="1"/>
  <c r="I1186" i="15" s="1"/>
  <c r="I1181" i="15" s="1"/>
  <c r="AL1181" i="15" s="1"/>
  <c r="H521" i="14"/>
  <c r="H518" i="14" s="1"/>
  <c r="H499" i="14" s="1"/>
  <c r="H626" i="14" s="1"/>
  <c r="H623" i="14" s="1"/>
  <c r="H604" i="14" s="1"/>
  <c r="H593" i="14" s="1"/>
  <c r="H1068" i="14"/>
  <c r="H1065" i="14" s="1"/>
  <c r="H1046" i="14" s="1"/>
  <c r="H1035" i="14" s="1"/>
  <c r="N1026" i="14"/>
  <c r="N1080" i="14"/>
  <c r="N583" i="14"/>
  <c r="O619" i="10"/>
  <c r="O657" i="15" s="1"/>
  <c r="H731" i="14"/>
  <c r="H728" i="14" s="1"/>
  <c r="H709" i="14" s="1"/>
  <c r="H698" i="14" s="1"/>
  <c r="G242" i="15"/>
  <c r="G232" i="15" s="1"/>
  <c r="I424" i="10"/>
  <c r="I419" i="10" s="1"/>
  <c r="I382" i="10" s="1"/>
  <c r="I354" i="15" s="1"/>
  <c r="G522" i="14"/>
  <c r="G519" i="14" s="1"/>
  <c r="G500" i="14" s="1"/>
  <c r="G627" i="14" s="1"/>
  <c r="G624" i="14" s="1"/>
  <c r="G605" i="14" s="1"/>
  <c r="G594" i="14" s="1"/>
  <c r="N1031" i="10"/>
  <c r="N1141" i="15" s="1"/>
  <c r="N1136" i="15" s="1"/>
  <c r="H386" i="14"/>
  <c r="H383" i="14" s="1"/>
  <c r="H364" i="14" s="1"/>
  <c r="H353" i="14" s="1"/>
  <c r="H481" i="14"/>
  <c r="H478" i="14" s="1"/>
  <c r="H459" i="14" s="1"/>
  <c r="H576" i="14" s="1"/>
  <c r="H573" i="14" s="1"/>
  <c r="H554" i="14" s="1"/>
  <c r="H543" i="14" s="1"/>
  <c r="N191" i="10"/>
  <c r="N876" i="15" s="1"/>
  <c r="N875" i="15" s="1"/>
  <c r="H1009" i="14"/>
  <c r="H1006" i="14" s="1"/>
  <c r="H987" i="14" s="1"/>
  <c r="H976" i="14" s="1"/>
  <c r="N1141" i="14"/>
  <c r="N835" i="14"/>
  <c r="G732" i="14"/>
  <c r="G729" i="14" s="1"/>
  <c r="G710" i="14" s="1"/>
  <c r="G699" i="14" s="1"/>
  <c r="I159" i="15"/>
  <c r="AL189" i="15" s="1"/>
  <c r="N1030" i="10"/>
  <c r="N1140" i="15" s="1"/>
  <c r="N1135" i="15" s="1"/>
  <c r="N1033" i="10"/>
  <c r="N1143" i="15" s="1"/>
  <c r="N1138" i="15" s="1"/>
  <c r="N1131" i="14"/>
  <c r="G1069" i="14"/>
  <c r="G1066" i="14" s="1"/>
  <c r="G1047" i="14" s="1"/>
  <c r="G1036" i="14" s="1"/>
  <c r="I292" i="10"/>
  <c r="I287" i="10" s="1"/>
  <c r="I250" i="10" s="1"/>
  <c r="I209" i="15" s="1"/>
  <c r="M914" i="14"/>
  <c r="M910" i="14" s="1"/>
  <c r="G240" i="15"/>
  <c r="G456" i="15" s="1"/>
  <c r="G446" i="15" s="1"/>
  <c r="M1173" i="14"/>
  <c r="I1153" i="10"/>
  <c r="I1148" i="10" s="1"/>
  <c r="I1232" i="15" s="1"/>
  <c r="I1227" i="15" s="1"/>
  <c r="AL1227" i="15" s="1"/>
  <c r="I746" i="10"/>
  <c r="I741" i="10" s="1"/>
  <c r="I704" i="10" s="1"/>
  <c r="I738" i="15" s="1"/>
  <c r="M913" i="14"/>
  <c r="M909" i="14" s="1"/>
  <c r="M1172" i="14"/>
  <c r="G769" i="15"/>
  <c r="G759" i="15" s="1"/>
  <c r="G842" i="15"/>
  <c r="G832" i="15" s="1"/>
  <c r="I802" i="10"/>
  <c r="I797" i="10" s="1"/>
  <c r="I760" i="10" s="1"/>
  <c r="I809" i="15" s="1"/>
  <c r="I592" i="10"/>
  <c r="I587" i="10" s="1"/>
  <c r="I550" i="10" s="1"/>
  <c r="I697" i="10" s="1"/>
  <c r="I692" i="10" s="1"/>
  <c r="I655" i="10" s="1"/>
  <c r="I688" i="15" s="1"/>
  <c r="G527" i="15"/>
  <c r="G517" i="15" s="1"/>
  <c r="G663" i="15" s="1"/>
  <c r="G653" i="15" s="1"/>
  <c r="G529" i="15"/>
  <c r="G519" i="15" s="1"/>
  <c r="G665" i="15" s="1"/>
  <c r="G655" i="15" s="1"/>
  <c r="H441" i="14"/>
  <c r="H438" i="14" s="1"/>
  <c r="H419" i="14" s="1"/>
  <c r="H408" i="14" s="1"/>
  <c r="N888" i="14"/>
  <c r="N372" i="10"/>
  <c r="N628" i="15" s="1"/>
  <c r="N335" i="10"/>
  <c r="N558" i="15" s="1"/>
  <c r="N74" i="10"/>
  <c r="N180" i="10" s="1"/>
  <c r="N430" i="14"/>
  <c r="I481" i="14"/>
  <c r="I478" i="14" s="1"/>
  <c r="I459" i="14" s="1"/>
  <c r="I576" i="14" s="1"/>
  <c r="I573" i="14" s="1"/>
  <c r="I554" i="14" s="1"/>
  <c r="I543" i="14" s="1"/>
  <c r="O62" i="10"/>
  <c r="O62" i="15" s="1"/>
  <c r="O57" i="15" s="1"/>
  <c r="N719" i="14"/>
  <c r="N1180" i="14"/>
  <c r="N270" i="14" s="1"/>
  <c r="N129" i="14"/>
  <c r="N329" i="14"/>
  <c r="N318" i="14" s="1"/>
  <c r="N28" i="14"/>
  <c r="N145" i="14" s="1"/>
  <c r="N896" i="10"/>
  <c r="N1015" i="15" s="1"/>
  <c r="N1134" i="14"/>
  <c r="N721" i="14"/>
  <c r="N100" i="14"/>
  <c r="N151" i="14" s="1"/>
  <c r="N887" i="14"/>
  <c r="L81" i="14"/>
  <c r="L80" i="14"/>
  <c r="K266" i="14"/>
  <c r="K263" i="14" s="1"/>
  <c r="K244" i="14" s="1"/>
  <c r="K233" i="14" s="1"/>
  <c r="N177" i="10"/>
  <c r="N76" i="10"/>
  <c r="N75" i="10"/>
  <c r="N74" i="15" s="1"/>
  <c r="N69" i="15" s="1"/>
  <c r="N275" i="10"/>
  <c r="N257" i="15" s="1"/>
  <c r="N633" i="14"/>
  <c r="L123" i="14"/>
  <c r="N295" i="14"/>
  <c r="N284" i="14" s="1"/>
  <c r="N256" i="14"/>
  <c r="N107" i="14"/>
  <c r="N163" i="14" s="1"/>
  <c r="J676" i="14"/>
  <c r="J673" i="14" s="1"/>
  <c r="J654" i="14" s="1"/>
  <c r="J643" i="14" s="1"/>
  <c r="AO68" i="15"/>
  <c r="N388" i="10"/>
  <c r="N361" i="15" s="1"/>
  <c r="N556" i="10"/>
  <c r="N574" i="15" s="1"/>
  <c r="L173" i="10"/>
  <c r="N371" i="10"/>
  <c r="N869" i="15" s="1"/>
  <c r="N897" i="14"/>
  <c r="N878" i="14" s="1"/>
  <c r="N867" i="14" s="1"/>
  <c r="H267" i="14"/>
  <c r="H264" i="14" s="1"/>
  <c r="H245" i="14" s="1"/>
  <c r="H234" i="14" s="1"/>
  <c r="I676" i="14"/>
  <c r="I673" i="14" s="1"/>
  <c r="I654" i="14" s="1"/>
  <c r="I643" i="14" s="1"/>
  <c r="K675" i="14"/>
  <c r="K672" i="14" s="1"/>
  <c r="K653" i="14" s="1"/>
  <c r="K642" i="14" s="1"/>
  <c r="I731" i="14"/>
  <c r="I728" i="14" s="1"/>
  <c r="I709" i="14" s="1"/>
  <c r="I698" i="14" s="1"/>
  <c r="J441" i="14"/>
  <c r="J438" i="14" s="1"/>
  <c r="J419" i="14" s="1"/>
  <c r="J408" i="14" s="1"/>
  <c r="K480" i="14"/>
  <c r="K477" i="14" s="1"/>
  <c r="K458" i="14" s="1"/>
  <c r="K575" i="14" s="1"/>
  <c r="K572" i="14" s="1"/>
  <c r="K553" i="14" s="1"/>
  <c r="K542" i="14" s="1"/>
  <c r="J731" i="14"/>
  <c r="J728" i="14" s="1"/>
  <c r="J709" i="14" s="1"/>
  <c r="J698" i="14" s="1"/>
  <c r="K440" i="14"/>
  <c r="K437" i="14" s="1"/>
  <c r="K418" i="14" s="1"/>
  <c r="K407" i="14" s="1"/>
  <c r="J521" i="14"/>
  <c r="J518" i="14" s="1"/>
  <c r="J499" i="14" s="1"/>
  <c r="J626" i="14" s="1"/>
  <c r="J623" i="14" s="1"/>
  <c r="J604" i="14" s="1"/>
  <c r="J593" i="14" s="1"/>
  <c r="I386" i="14"/>
  <c r="I383" i="14" s="1"/>
  <c r="I364" i="14" s="1"/>
  <c r="I353" i="14" s="1"/>
  <c r="J481" i="14"/>
  <c r="J478" i="14" s="1"/>
  <c r="J459" i="14" s="1"/>
  <c r="J576" i="14" s="1"/>
  <c r="J573" i="14" s="1"/>
  <c r="J554" i="14" s="1"/>
  <c r="J543" i="14" s="1"/>
  <c r="I521" i="14"/>
  <c r="I518" i="14" s="1"/>
  <c r="I499" i="14" s="1"/>
  <c r="I626" i="14" s="1"/>
  <c r="I623" i="14" s="1"/>
  <c r="I604" i="14" s="1"/>
  <c r="I593" i="14" s="1"/>
  <c r="I441" i="14"/>
  <c r="I438" i="14" s="1"/>
  <c r="I419" i="14" s="1"/>
  <c r="I408" i="14" s="1"/>
  <c r="J386" i="14"/>
  <c r="J383" i="14" s="1"/>
  <c r="J364" i="14" s="1"/>
  <c r="J353" i="14" s="1"/>
  <c r="K1067" i="14"/>
  <c r="K1064" i="14" s="1"/>
  <c r="K1045" i="14" s="1"/>
  <c r="K1034" i="14" s="1"/>
  <c r="K385" i="14"/>
  <c r="K382" i="14" s="1"/>
  <c r="K363" i="14" s="1"/>
  <c r="K352" i="14" s="1"/>
  <c r="I1009" i="14"/>
  <c r="I1006" i="14" s="1"/>
  <c r="I987" i="14" s="1"/>
  <c r="I976" i="14" s="1"/>
  <c r="K520" i="14"/>
  <c r="K517" i="14" s="1"/>
  <c r="K498" i="14" s="1"/>
  <c r="K625" i="14" s="1"/>
  <c r="K622" i="14" s="1"/>
  <c r="K603" i="14" s="1"/>
  <c r="K592" i="14" s="1"/>
  <c r="K1008" i="14"/>
  <c r="K1005" i="14" s="1"/>
  <c r="K986" i="14" s="1"/>
  <c r="K975" i="14" s="1"/>
  <c r="J1068" i="14"/>
  <c r="J1065" i="14" s="1"/>
  <c r="J1046" i="14" s="1"/>
  <c r="J1035" i="14" s="1"/>
  <c r="J1009" i="14"/>
  <c r="J1006" i="14" s="1"/>
  <c r="J987" i="14" s="1"/>
  <c r="J976" i="14" s="1"/>
  <c r="G677" i="14"/>
  <c r="G674" i="14" s="1"/>
  <c r="G655" i="14" s="1"/>
  <c r="G644" i="14" s="1"/>
  <c r="I267" i="14"/>
  <c r="I264" i="14" s="1"/>
  <c r="I245" i="14" s="1"/>
  <c r="I234" i="14" s="1"/>
  <c r="K1009" i="14"/>
  <c r="K1006" i="14" s="1"/>
  <c r="K987" i="14" s="1"/>
  <c r="K976" i="14" s="1"/>
  <c r="G176" i="14"/>
  <c r="G172" i="14" s="1"/>
  <c r="G177" i="14"/>
  <c r="G173" i="14" s="1"/>
  <c r="G183" i="14"/>
  <c r="N634" i="14"/>
  <c r="G267" i="14"/>
  <c r="G264" i="14" s="1"/>
  <c r="G245" i="14" s="1"/>
  <c r="G234" i="14" s="1"/>
  <c r="G1068" i="14"/>
  <c r="G1065" i="14" s="1"/>
  <c r="G1046" i="14" s="1"/>
  <c r="G1035" i="14" s="1"/>
  <c r="N72" i="14"/>
  <c r="N161" i="14" s="1"/>
  <c r="H176" i="14"/>
  <c r="H172" i="14" s="1"/>
  <c r="H177" i="14"/>
  <c r="H173" i="14" s="1"/>
  <c r="H183" i="14"/>
  <c r="N565" i="14"/>
  <c r="M1129" i="14"/>
  <c r="M46" i="16" s="1"/>
  <c r="M56" i="16" s="1"/>
  <c r="N1142" i="14"/>
  <c r="P4" i="14"/>
  <c r="P830" i="14" s="1"/>
  <c r="O191" i="14"/>
  <c r="O188" i="14" s="1"/>
  <c r="O203" i="14"/>
  <c r="O200" i="14" s="1"/>
  <c r="O201" i="14"/>
  <c r="O198" i="14" s="1"/>
  <c r="O208" i="14"/>
  <c r="O209" i="14"/>
  <c r="O210" i="14"/>
  <c r="O190" i="14"/>
  <c r="O187" i="14" s="1"/>
  <c r="O202" i="14"/>
  <c r="O199" i="14" s="1"/>
  <c r="O192" i="14"/>
  <c r="O189" i="14" s="1"/>
  <c r="O211" i="14"/>
  <c r="O73" i="14"/>
  <c r="O70" i="14" s="1"/>
  <c r="O159" i="14" s="1"/>
  <c r="O1043" i="14"/>
  <c r="O1040" i="14" s="1"/>
  <c r="O258" i="14"/>
  <c r="O255" i="14" s="1"/>
  <c r="O1159" i="14"/>
  <c r="O1156" i="14" s="1"/>
  <c r="O1152" i="14" s="1"/>
  <c r="O1195" i="14"/>
  <c r="O1192" i="14" s="1"/>
  <c r="O837" i="14"/>
  <c r="O834" i="14" s="1"/>
  <c r="O982" i="14"/>
  <c r="O979" i="14" s="1"/>
  <c r="O953" i="14"/>
  <c r="O1117" i="14"/>
  <c r="O1052" i="14"/>
  <c r="O1049" i="14" s="1"/>
  <c r="O1124" i="14"/>
  <c r="O38" i="14"/>
  <c r="O35" i="14" s="1"/>
  <c r="O157" i="14" s="1"/>
  <c r="O23" i="14"/>
  <c r="O20" i="14" s="1"/>
  <c r="O131" i="14" s="1"/>
  <c r="O67" i="14"/>
  <c r="O64" i="14" s="1"/>
  <c r="O148" i="14" s="1"/>
  <c r="O75" i="14"/>
  <c r="O72" i="14" s="1"/>
  <c r="O161" i="14" s="1"/>
  <c r="O994" i="14"/>
  <c r="O991" i="14" s="1"/>
  <c r="O432" i="14"/>
  <c r="O429" i="14" s="1"/>
  <c r="O473" i="14"/>
  <c r="O470" i="14" s="1"/>
  <c r="O995" i="14"/>
  <c r="O992" i="14" s="1"/>
  <c r="O1125" i="14"/>
  <c r="O1072" i="14"/>
  <c r="O828" i="14"/>
  <c r="O825" i="14" s="1"/>
  <c r="O1003" i="14"/>
  <c r="O830" i="14"/>
  <c r="O827" i="14" s="1"/>
  <c r="O1000" i="14"/>
  <c r="O31" i="14"/>
  <c r="O28" i="14" s="1"/>
  <c r="O145" i="14" s="1"/>
  <c r="O39" i="14"/>
  <c r="O36" i="14" s="1"/>
  <c r="O158" i="14" s="1"/>
  <c r="O1017" i="14"/>
  <c r="O901" i="14"/>
  <c r="O1062" i="14"/>
  <c r="O1098" i="14"/>
  <c r="O1095" i="14" s="1"/>
  <c r="O1160" i="14"/>
  <c r="O1157" i="14" s="1"/>
  <c r="O1153" i="14" s="1"/>
  <c r="O1147" i="14"/>
  <c r="O1144" i="14" s="1"/>
  <c r="O567" i="14"/>
  <c r="O564" i="14" s="1"/>
  <c r="O300" i="14"/>
  <c r="O297" i="14" s="1"/>
  <c r="O286" i="14" s="1"/>
  <c r="O680" i="14" s="1"/>
  <c r="O993" i="14"/>
  <c r="O990" i="14" s="1"/>
  <c r="O65" i="14"/>
  <c r="O62" i="14" s="1"/>
  <c r="O146" i="14" s="1"/>
  <c r="O891" i="14"/>
  <c r="O259" i="14"/>
  <c r="O256" i="14" s="1"/>
  <c r="O724" i="14"/>
  <c r="O721" i="14" s="1"/>
  <c r="O66" i="14"/>
  <c r="O63" i="14" s="1"/>
  <c r="O1194" i="14"/>
  <c r="O1191" i="14" s="1"/>
  <c r="O1193" i="14"/>
  <c r="O1190" i="14" s="1"/>
  <c r="O890" i="14"/>
  <c r="O618" i="14"/>
  <c r="O615" i="14" s="1"/>
  <c r="O958" i="14"/>
  <c r="O1149" i="14"/>
  <c r="O1146" i="14" s="1"/>
  <c r="O1148" i="14"/>
  <c r="O1145" i="14" s="1"/>
  <c r="O30" i="14"/>
  <c r="O27" i="14" s="1"/>
  <c r="O1001" i="14"/>
  <c r="O166" i="14"/>
  <c r="O101" i="14"/>
  <c r="O98" i="14" s="1"/>
  <c r="O149" i="14" s="1"/>
  <c r="O103" i="14"/>
  <c r="O100" i="14" s="1"/>
  <c r="O151" i="14" s="1"/>
  <c r="O1074" i="14"/>
  <c r="O433" i="14"/>
  <c r="O430" i="14" s="1"/>
  <c r="O957" i="14"/>
  <c r="O900" i="14"/>
  <c r="O1116" i="14"/>
  <c r="O945" i="14"/>
  <c r="O942" i="14" s="1"/>
  <c r="O568" i="14"/>
  <c r="O565" i="14" s="1"/>
  <c r="O514" i="14"/>
  <c r="O511" i="14" s="1"/>
  <c r="O1107" i="14"/>
  <c r="O1104" i="14" s="1"/>
  <c r="O378" i="14"/>
  <c r="O375" i="14" s="1"/>
  <c r="O472" i="14"/>
  <c r="O469" i="14" s="1"/>
  <c r="O330" i="14"/>
  <c r="O327" i="14" s="1"/>
  <c r="O260" i="14"/>
  <c r="O257" i="14" s="1"/>
  <c r="O903" i="14"/>
  <c r="O1115" i="14"/>
  <c r="O898" i="14"/>
  <c r="O1061" i="14"/>
  <c r="O617" i="14"/>
  <c r="O614" i="14" s="1"/>
  <c r="O377" i="14"/>
  <c r="O374" i="14" s="1"/>
  <c r="O1015" i="14"/>
  <c r="O899" i="14"/>
  <c r="O902" i="14"/>
  <c r="O1019" i="14"/>
  <c r="O474" i="14"/>
  <c r="O471" i="14" s="1"/>
  <c r="O513" i="14"/>
  <c r="O510" i="14" s="1"/>
  <c r="O331" i="14"/>
  <c r="O328" i="14" s="1"/>
  <c r="O317" i="14" s="1"/>
  <c r="O947" i="14"/>
  <c r="O944" i="14" s="1"/>
  <c r="O1059" i="14"/>
  <c r="O829" i="14"/>
  <c r="O826" i="14" s="1"/>
  <c r="O1070" i="14"/>
  <c r="O1073" i="14"/>
  <c r="O111" i="14"/>
  <c r="O108" i="14" s="1"/>
  <c r="O164" i="14" s="1"/>
  <c r="O722" i="14"/>
  <c r="O719" i="14" s="1"/>
  <c r="O984" i="14"/>
  <c r="O981" i="14" s="1"/>
  <c r="O74" i="14"/>
  <c r="O71" i="14" s="1"/>
  <c r="O160" i="14" s="1"/>
  <c r="O298" i="14"/>
  <c r="O295" i="14" s="1"/>
  <c r="O284" i="14" s="1"/>
  <c r="O388" i="14" s="1"/>
  <c r="O512" i="14"/>
  <c r="O509" i="14" s="1"/>
  <c r="O667" i="14"/>
  <c r="O664" i="14" s="1"/>
  <c r="O1108" i="14"/>
  <c r="O1105" i="14" s="1"/>
  <c r="O1097" i="14"/>
  <c r="O1094" i="14" s="1"/>
  <c r="O1122" i="14"/>
  <c r="O955" i="14"/>
  <c r="O1002" i="14"/>
  <c r="O1060" i="14"/>
  <c r="O1114" i="14"/>
  <c r="O1109" i="14"/>
  <c r="O1106" i="14" s="1"/>
  <c r="O1071" i="14"/>
  <c r="O29" i="14"/>
  <c r="O26" i="14" s="1"/>
  <c r="O143" i="14" s="1"/>
  <c r="O954" i="14"/>
  <c r="O1096" i="14"/>
  <c r="O1093" i="14" s="1"/>
  <c r="O102" i="14"/>
  <c r="O99" i="14" s="1"/>
  <c r="O150" i="14" s="1"/>
  <c r="O1012" i="14"/>
  <c r="O669" i="14"/>
  <c r="O666" i="14" s="1"/>
  <c r="O109" i="14"/>
  <c r="O106" i="14" s="1"/>
  <c r="O162" i="14" s="1"/>
  <c r="O1016" i="14"/>
  <c r="O983" i="14"/>
  <c r="O980" i="14" s="1"/>
  <c r="O1013" i="14"/>
  <c r="O838" i="14"/>
  <c r="O835" i="14" s="1"/>
  <c r="O37" i="14"/>
  <c r="O34" i="14" s="1"/>
  <c r="O156" i="14" s="1"/>
  <c r="O946" i="14"/>
  <c r="O943" i="14" s="1"/>
  <c r="O434" i="14"/>
  <c r="O431" i="14" s="1"/>
  <c r="O619" i="14"/>
  <c r="O616" i="14" s="1"/>
  <c r="O1011" i="14"/>
  <c r="O1042" i="14"/>
  <c r="O1039" i="14" s="1"/>
  <c r="O299" i="14"/>
  <c r="O296" i="14" s="1"/>
  <c r="O285" i="14" s="1"/>
  <c r="O892" i="14"/>
  <c r="O889" i="14" s="1"/>
  <c r="O1014" i="14"/>
  <c r="O110" i="14"/>
  <c r="O107" i="14" s="1"/>
  <c r="O163" i="14" s="1"/>
  <c r="O379" i="14"/>
  <c r="O376" i="14" s="1"/>
  <c r="O332" i="14"/>
  <c r="O329" i="14" s="1"/>
  <c r="O318" i="14" s="1"/>
  <c r="O1053" i="14"/>
  <c r="O1050" i="14" s="1"/>
  <c r="O668" i="14"/>
  <c r="O665" i="14" s="1"/>
  <c r="O1041" i="14"/>
  <c r="O1038" i="14" s="1"/>
  <c r="O1018" i="14"/>
  <c r="O836" i="14"/>
  <c r="O723" i="14"/>
  <c r="O720" i="14" s="1"/>
  <c r="O1123" i="14"/>
  <c r="O956" i="14"/>
  <c r="O1054" i="14"/>
  <c r="O1051" i="14" s="1"/>
  <c r="O569" i="14"/>
  <c r="O566" i="14" s="1"/>
  <c r="O1158" i="14"/>
  <c r="O1155" i="14" s="1"/>
  <c r="O1151" i="14" s="1"/>
  <c r="N834" i="14"/>
  <c r="N98" i="14"/>
  <c r="G676" i="14"/>
  <c r="G673" i="14" s="1"/>
  <c r="G654" i="14" s="1"/>
  <c r="G643" i="14" s="1"/>
  <c r="J442" i="14"/>
  <c r="J439" i="14" s="1"/>
  <c r="J420" i="14" s="1"/>
  <c r="J409" i="14" s="1"/>
  <c r="N206" i="14"/>
  <c r="N327" i="14"/>
  <c r="N316" i="14" s="1"/>
  <c r="N443" i="14" s="1"/>
  <c r="I1068" i="14"/>
  <c r="I1065" i="14" s="1"/>
  <c r="I1046" i="14" s="1"/>
  <c r="I1035" i="14" s="1"/>
  <c r="N566" i="14"/>
  <c r="J267" i="14"/>
  <c r="J264" i="14" s="1"/>
  <c r="J245" i="14" s="1"/>
  <c r="J234" i="14" s="1"/>
  <c r="N615" i="14"/>
  <c r="N297" i="14"/>
  <c r="N286" i="14" s="1"/>
  <c r="G1009" i="14"/>
  <c r="G1006" i="14" s="1"/>
  <c r="G987" i="14" s="1"/>
  <c r="G976" i="14" s="1"/>
  <c r="N1133" i="14"/>
  <c r="N665" i="14"/>
  <c r="N616" i="14"/>
  <c r="N376" i="14"/>
  <c r="N942" i="14"/>
  <c r="N27" i="14"/>
  <c r="M1101" i="14"/>
  <c r="N429" i="14"/>
  <c r="N509" i="14"/>
  <c r="M141" i="14"/>
  <c r="M124" i="14" s="1"/>
  <c r="N966" i="14"/>
  <c r="N510" i="14"/>
  <c r="N328" i="14"/>
  <c r="N317" i="14" s="1"/>
  <c r="G731" i="14"/>
  <c r="G728" i="14" s="1"/>
  <c r="G709" i="14" s="1"/>
  <c r="G698" i="14" s="1"/>
  <c r="J176" i="14"/>
  <c r="J172" i="14" s="1"/>
  <c r="J177" i="14"/>
  <c r="J173" i="14" s="1"/>
  <c r="J183" i="14"/>
  <c r="N795" i="14"/>
  <c r="N794" i="14"/>
  <c r="N742" i="14"/>
  <c r="N842" i="14"/>
  <c r="N833" i="14" s="1"/>
  <c r="N814" i="14" s="1"/>
  <c r="N741" i="14"/>
  <c r="N175" i="14"/>
  <c r="N174" i="14"/>
  <c r="N666" i="14"/>
  <c r="H482" i="14"/>
  <c r="H479" i="14" s="1"/>
  <c r="H460" i="14" s="1"/>
  <c r="H577" i="14" s="1"/>
  <c r="H574" i="14" s="1"/>
  <c r="H555" i="14" s="1"/>
  <c r="H544" i="14" s="1"/>
  <c r="N34" i="14"/>
  <c r="M1102" i="14"/>
  <c r="M1091" i="14" s="1"/>
  <c r="K176" i="14"/>
  <c r="K172" i="14" s="1"/>
  <c r="K177" i="14"/>
  <c r="K173" i="14" s="1"/>
  <c r="K183" i="14"/>
  <c r="N108" i="14"/>
  <c r="N720" i="14"/>
  <c r="G386" i="14"/>
  <c r="G383" i="14" s="1"/>
  <c r="G364" i="14" s="1"/>
  <c r="G353" i="14" s="1"/>
  <c r="N1132" i="14"/>
  <c r="N1025" i="14"/>
  <c r="N375" i="14"/>
  <c r="N205" i="14"/>
  <c r="N943" i="14"/>
  <c r="N63" i="14"/>
  <c r="N944" i="14"/>
  <c r="L44" i="14"/>
  <c r="L45" i="14"/>
  <c r="N64" i="14"/>
  <c r="N471" i="14"/>
  <c r="G441" i="14"/>
  <c r="G438" i="14" s="1"/>
  <c r="G419" i="14" s="1"/>
  <c r="G408" i="14" s="1"/>
  <c r="M1130" i="14"/>
  <c r="N1140" i="14"/>
  <c r="N664" i="14"/>
  <c r="I176" i="14"/>
  <c r="I172" i="14" s="1"/>
  <c r="I177" i="14"/>
  <c r="I173" i="14" s="1"/>
  <c r="I183" i="14"/>
  <c r="L8" i="14"/>
  <c r="L9" i="14"/>
  <c r="N99" i="14"/>
  <c r="N71" i="14"/>
  <c r="N160" i="14" s="1"/>
  <c r="G521" i="14"/>
  <c r="G518" i="14" s="1"/>
  <c r="G499" i="14" s="1"/>
  <c r="G626" i="14" s="1"/>
  <c r="G623" i="14" s="1"/>
  <c r="G604" i="14" s="1"/>
  <c r="G593" i="14" s="1"/>
  <c r="N224" i="14"/>
  <c r="N225" i="14"/>
  <c r="N207" i="14"/>
  <c r="N511" i="14"/>
  <c r="N70" i="14"/>
  <c r="I362" i="15"/>
  <c r="I360" i="15" s="1"/>
  <c r="I817" i="15"/>
  <c r="I815" i="15" s="1"/>
  <c r="I217" i="15"/>
  <c r="I215" i="15" s="1"/>
  <c r="I575" i="15"/>
  <c r="I573" i="15" s="1"/>
  <c r="I696" i="15" s="1"/>
  <c r="I694" i="15" s="1"/>
  <c r="I504" i="15"/>
  <c r="I502" i="15" s="1"/>
  <c r="I646" i="15" s="1"/>
  <c r="I644" i="15" s="1"/>
  <c r="H746" i="15"/>
  <c r="H744" i="15" s="1"/>
  <c r="H817" i="15"/>
  <c r="H815" i="15" s="1"/>
  <c r="H362" i="15"/>
  <c r="H360" i="15" s="1"/>
  <c r="M969" i="15"/>
  <c r="H217" i="15"/>
  <c r="H215" i="15" s="1"/>
  <c r="H433" i="15"/>
  <c r="H431" i="15" s="1"/>
  <c r="H504" i="15"/>
  <c r="H502" i="15" s="1"/>
  <c r="H646" i="15" s="1"/>
  <c r="H644" i="15" s="1"/>
  <c r="AO106" i="15"/>
  <c r="N1256" i="15"/>
  <c r="N1251" i="15" s="1"/>
  <c r="N988" i="15"/>
  <c r="N244" i="15"/>
  <c r="L201" i="15"/>
  <c r="L191" i="15" s="1"/>
  <c r="L151" i="15"/>
  <c r="L146" i="15" s="1"/>
  <c r="N62" i="15"/>
  <c r="N57" i="15" s="1"/>
  <c r="N159" i="10"/>
  <c r="N154" i="10"/>
  <c r="N24" i="15"/>
  <c r="N19" i="15" s="1"/>
  <c r="N557" i="15"/>
  <c r="N799" i="15"/>
  <c r="N415" i="15"/>
  <c r="N311" i="15"/>
  <c r="N306" i="15" s="1"/>
  <c r="N625" i="15"/>
  <c r="N867" i="15"/>
  <c r="N483" i="15"/>
  <c r="N345" i="15"/>
  <c r="N340" i="15" s="1"/>
  <c r="N531" i="15"/>
  <c r="N773" i="15"/>
  <c r="N297" i="15"/>
  <c r="N292" i="15" s="1"/>
  <c r="N389" i="15"/>
  <c r="N1021" i="15"/>
  <c r="N271" i="15"/>
  <c r="N1271" i="15"/>
  <c r="N1266" i="15" s="1"/>
  <c r="N164" i="10"/>
  <c r="N100" i="15"/>
  <c r="N95" i="15" s="1"/>
  <c r="N460" i="15"/>
  <c r="N844" i="15"/>
  <c r="N334" i="15"/>
  <c r="N329" i="15" s="1"/>
  <c r="N602" i="15"/>
  <c r="N140" i="10"/>
  <c r="N14" i="15"/>
  <c r="N13" i="15" s="1"/>
  <c r="N76" i="15"/>
  <c r="N71" i="15" s="1"/>
  <c r="N183" i="10"/>
  <c r="N115" i="15"/>
  <c r="N110" i="15" s="1"/>
  <c r="N189" i="10"/>
  <c r="H243" i="10"/>
  <c r="H238" i="10" s="1"/>
  <c r="H201" i="10" s="1"/>
  <c r="H536" i="10" s="1"/>
  <c r="H531" i="10" s="1"/>
  <c r="H494" i="10" s="1"/>
  <c r="H648" i="10" s="1"/>
  <c r="H643" i="10" s="1"/>
  <c r="H606" i="10" s="1"/>
  <c r="H638" i="15" s="1"/>
  <c r="N312" i="10"/>
  <c r="N145" i="10"/>
  <c r="N17" i="15"/>
  <c r="N16" i="15" s="1"/>
  <c r="N635" i="10"/>
  <c r="N677" i="15" s="1"/>
  <c r="N1194" i="10"/>
  <c r="N1022" i="10"/>
  <c r="N1133" i="15" s="1"/>
  <c r="N1128" i="15" s="1"/>
  <c r="N118" i="10"/>
  <c r="N78" i="10"/>
  <c r="N331" i="10"/>
  <c r="N963" i="10"/>
  <c r="N1084" i="15" s="1"/>
  <c r="N1079" i="15" s="1"/>
  <c r="N117" i="10"/>
  <c r="N408" i="10"/>
  <c r="N403" i="15" s="1"/>
  <c r="N146" i="10"/>
  <c r="N55" i="15"/>
  <c r="N54" i="15" s="1"/>
  <c r="M1283" i="15"/>
  <c r="M1282" i="15" s="1"/>
  <c r="M1205" i="10"/>
  <c r="M1276" i="15" s="1"/>
  <c r="N467" i="10"/>
  <c r="N477" i="15" s="1"/>
  <c r="N522" i="10"/>
  <c r="N547" i="15" s="1"/>
  <c r="N333" i="10"/>
  <c r="N634" i="10"/>
  <c r="N676" i="15" s="1"/>
  <c r="N682" i="10"/>
  <c r="N725" i="15" s="1"/>
  <c r="N576" i="10"/>
  <c r="N616" i="15" s="1"/>
  <c r="N520" i="10"/>
  <c r="N545" i="15" s="1"/>
  <c r="G124" i="15"/>
  <c r="AJ147" i="15" s="1"/>
  <c r="N175" i="10"/>
  <c r="N943" i="10"/>
  <c r="N1062" i="15" s="1"/>
  <c r="N1061" i="15" s="1"/>
  <c r="N463" i="10"/>
  <c r="N473" i="15" s="1"/>
  <c r="N897" i="10"/>
  <c r="N1016" i="15" s="1"/>
  <c r="N465" i="10"/>
  <c r="N475" i="15" s="1"/>
  <c r="N1193" i="10"/>
  <c r="N370" i="10"/>
  <c r="N964" i="10"/>
  <c r="N1085" i="15" s="1"/>
  <c r="N1080" i="15" s="1"/>
  <c r="N999" i="10"/>
  <c r="N1108" i="15" s="1"/>
  <c r="N1107" i="15" s="1"/>
  <c r="N1173" i="10"/>
  <c r="N519" i="10"/>
  <c r="N544" i="15" s="1"/>
  <c r="N577" i="10"/>
  <c r="N617" i="15" s="1"/>
  <c r="N1192" i="10"/>
  <c r="N373" i="10"/>
  <c r="N578" i="10"/>
  <c r="N618" i="15" s="1"/>
  <c r="N633" i="10"/>
  <c r="N675" i="15" s="1"/>
  <c r="N119" i="10"/>
  <c r="N370" i="15"/>
  <c r="N754" i="15"/>
  <c r="N290" i="15"/>
  <c r="N289" i="15" s="1"/>
  <c r="N512" i="15"/>
  <c r="L170" i="10"/>
  <c r="N731" i="10"/>
  <c r="N788" i="15" s="1"/>
  <c r="N116" i="10"/>
  <c r="N894" i="10"/>
  <c r="N1013" i="15" s="1"/>
  <c r="N681" i="10"/>
  <c r="N724" i="15" s="1"/>
  <c r="N523" i="10"/>
  <c r="N548" i="15" s="1"/>
  <c r="N407" i="10"/>
  <c r="N402" i="15" s="1"/>
  <c r="L915" i="10"/>
  <c r="L905" i="10" s="1"/>
  <c r="L868" i="10" s="1"/>
  <c r="L954" i="15" s="1"/>
  <c r="L297" i="10"/>
  <c r="L1239" i="15"/>
  <c r="AO1262" i="15" s="1"/>
  <c r="N1006" i="10"/>
  <c r="N1118" i="15" s="1"/>
  <c r="N1113" i="15" s="1"/>
  <c r="N874" i="10"/>
  <c r="N961" i="15" s="1"/>
  <c r="N1020" i="10"/>
  <c r="N1131" i="15" s="1"/>
  <c r="N1126" i="15" s="1"/>
  <c r="N278" i="10"/>
  <c r="N260" i="15" s="1"/>
  <c r="N410" i="10"/>
  <c r="N405" i="15" s="1"/>
  <c r="N965" i="10"/>
  <c r="N1086" i="15" s="1"/>
  <c r="N1081" i="15" s="1"/>
  <c r="G122" i="15"/>
  <c r="AJ145" i="15" s="1"/>
  <c r="L131" i="15"/>
  <c r="L130" i="15" s="1"/>
  <c r="L171" i="15"/>
  <c r="L169" i="15" s="1"/>
  <c r="N612" i="10"/>
  <c r="N645" i="15" s="1"/>
  <c r="N97" i="10"/>
  <c r="N350" i="10"/>
  <c r="N893" i="10"/>
  <c r="N1012" i="15" s="1"/>
  <c r="N680" i="10"/>
  <c r="N723" i="15" s="1"/>
  <c r="N464" i="10"/>
  <c r="N474" i="15" s="1"/>
  <c r="N1021" i="10"/>
  <c r="N1132" i="15" s="1"/>
  <c r="N1127" i="15" s="1"/>
  <c r="N683" i="10"/>
  <c r="N726" i="15" s="1"/>
  <c r="N816" i="10"/>
  <c r="N819" i="10"/>
  <c r="N820" i="10"/>
  <c r="N818" i="10"/>
  <c r="N817" i="10"/>
  <c r="N890" i="15"/>
  <c r="N889" i="15" s="1"/>
  <c r="N972" i="15" s="1"/>
  <c r="N411" i="10"/>
  <c r="N406" i="15" s="1"/>
  <c r="N729" i="10"/>
  <c r="N786" i="15" s="1"/>
  <c r="N277" i="10"/>
  <c r="N259" i="15" s="1"/>
  <c r="N1195" i="10"/>
  <c r="N147" i="10"/>
  <c r="N101" i="10"/>
  <c r="N93" i="15" s="1"/>
  <c r="N92" i="15" s="1"/>
  <c r="N444" i="10"/>
  <c r="N432" i="15" s="1"/>
  <c r="L171" i="10"/>
  <c r="N733" i="10"/>
  <c r="N790" i="15" s="1"/>
  <c r="N789" i="10"/>
  <c r="N861" i="15" s="1"/>
  <c r="N279" i="10"/>
  <c r="N261" i="15" s="1"/>
  <c r="N632" i="10"/>
  <c r="N674" i="15" s="1"/>
  <c r="N332" i="10"/>
  <c r="N785" i="10"/>
  <c r="N857" i="15" s="1"/>
  <c r="G125" i="15"/>
  <c r="AJ148" i="15" s="1"/>
  <c r="N971" i="15"/>
  <c r="N1249" i="15"/>
  <c r="N1248" i="15" s="1"/>
  <c r="N225" i="15"/>
  <c r="N661" i="10"/>
  <c r="N695" i="15" s="1"/>
  <c r="N710" i="10"/>
  <c r="N745" i="15" s="1"/>
  <c r="N932" i="10"/>
  <c r="N966" i="10"/>
  <c r="N1087" i="15" s="1"/>
  <c r="N1082" i="15" s="1"/>
  <c r="N575" i="10"/>
  <c r="N615" i="15" s="1"/>
  <c r="N786" i="10"/>
  <c r="N858" i="15" s="1"/>
  <c r="M993" i="10"/>
  <c r="M1101" i="15" s="1"/>
  <c r="AP1124" i="15" s="1"/>
  <c r="N788" i="10"/>
  <c r="N860" i="15" s="1"/>
  <c r="I244" i="10"/>
  <c r="I239" i="10" s="1"/>
  <c r="I202" i="10" s="1"/>
  <c r="I481" i="10" s="1"/>
  <c r="I476" i="10" s="1"/>
  <c r="I439" i="10" s="1"/>
  <c r="I426" i="15" s="1"/>
  <c r="O999" i="10"/>
  <c r="O1108" i="15" s="1"/>
  <c r="O1107" i="15" s="1"/>
  <c r="N500" i="10"/>
  <c r="N503" i="15" s="1"/>
  <c r="N441" i="15"/>
  <c r="N583" i="15"/>
  <c r="N327" i="15"/>
  <c r="N326" i="15" s="1"/>
  <c r="N825" i="15"/>
  <c r="N846" i="10"/>
  <c r="N844" i="10"/>
  <c r="N845" i="10"/>
  <c r="N843" i="10"/>
  <c r="N842" i="10"/>
  <c r="N927" i="15"/>
  <c r="N926" i="15" s="1"/>
  <c r="N973" i="15" s="1"/>
  <c r="P4" i="10"/>
  <c r="P1354" i="15" s="1"/>
  <c r="P1349" i="15" s="1"/>
  <c r="P1027" i="15"/>
  <c r="O938" i="15"/>
  <c r="O933" i="15" s="1"/>
  <c r="P934" i="15"/>
  <c r="P929" i="15" s="1"/>
  <c r="O1026" i="15"/>
  <c r="P912" i="15"/>
  <c r="P907" i="15" s="1"/>
  <c r="P1339" i="15"/>
  <c r="P1334" i="15" s="1"/>
  <c r="O1342" i="15"/>
  <c r="O1337" i="15" s="1"/>
  <c r="P887" i="15"/>
  <c r="P886" i="15" s="1"/>
  <c r="P963" i="15" s="1"/>
  <c r="P935" i="15"/>
  <c r="P930" i="15" s="1"/>
  <c r="P1340" i="15"/>
  <c r="P1335" i="15" s="1"/>
  <c r="O1022" i="15"/>
  <c r="O908" i="15"/>
  <c r="O903" i="15" s="1"/>
  <c r="O1339" i="15"/>
  <c r="O1334" i="15" s="1"/>
  <c r="O1030" i="15"/>
  <c r="O910" i="15"/>
  <c r="O905" i="15" s="1"/>
  <c r="P1351" i="15"/>
  <c r="P1346" i="15" s="1"/>
  <c r="O995" i="15"/>
  <c r="O901" i="15"/>
  <c r="O896" i="15" s="1"/>
  <c r="P945" i="15"/>
  <c r="P940" i="15" s="1"/>
  <c r="P1029" i="15"/>
  <c r="O1351" i="15"/>
  <c r="O1346" i="15" s="1"/>
  <c r="P1026" i="15"/>
  <c r="O924" i="15"/>
  <c r="O923" i="15" s="1"/>
  <c r="O964" i="15" s="1"/>
  <c r="P993" i="15"/>
  <c r="P1022" i="15"/>
  <c r="O1340" i="15"/>
  <c r="O1335" i="15" s="1"/>
  <c r="O1350" i="15"/>
  <c r="O1345" i="15" s="1"/>
  <c r="P1352" i="15"/>
  <c r="P1347" i="15" s="1"/>
  <c r="P1343" i="15"/>
  <c r="P1338" i="15" s="1"/>
  <c r="P898" i="15"/>
  <c r="P893" i="15" s="1"/>
  <c r="O934" i="15"/>
  <c r="O929" i="15" s="1"/>
  <c r="O912" i="15"/>
  <c r="O907" i="15" s="1"/>
  <c r="P1023" i="15"/>
  <c r="O993" i="15"/>
  <c r="P997" i="15"/>
  <c r="O1341" i="15"/>
  <c r="O1336" i="15" s="1"/>
  <c r="P949" i="15"/>
  <c r="P944" i="15" s="1"/>
  <c r="O1353" i="15"/>
  <c r="O1348" i="15" s="1"/>
  <c r="O900" i="15"/>
  <c r="O895" i="15" s="1"/>
  <c r="O1031" i="15"/>
  <c r="P937" i="15"/>
  <c r="P932" i="15" s="1"/>
  <c r="O898" i="15"/>
  <c r="O893" i="15" s="1"/>
  <c r="O1332" i="15"/>
  <c r="O1331" i="15" s="1"/>
  <c r="O948" i="15"/>
  <c r="O943" i="15" s="1"/>
  <c r="P938" i="15"/>
  <c r="P933" i="15" s="1"/>
  <c r="P900" i="15"/>
  <c r="P895" i="15" s="1"/>
  <c r="P1329" i="15"/>
  <c r="P1328" i="15" s="1"/>
  <c r="O899" i="15"/>
  <c r="O894" i="15" s="1"/>
  <c r="O897" i="15"/>
  <c r="O892" i="15" s="1"/>
  <c r="O947" i="15"/>
  <c r="O942" i="15" s="1"/>
  <c r="O1027" i="15"/>
  <c r="O949" i="15"/>
  <c r="O944" i="15" s="1"/>
  <c r="O1352" i="15"/>
  <c r="O1347" i="15" s="1"/>
  <c r="O414" i="10"/>
  <c r="O409" i="10" s="1"/>
  <c r="O404" i="15" s="1"/>
  <c r="O109" i="10"/>
  <c r="O104" i="10" s="1"/>
  <c r="O100" i="15" s="1"/>
  <c r="O95" i="15" s="1"/>
  <c r="O130" i="10"/>
  <c r="O128" i="10" s="1"/>
  <c r="O194" i="10" s="1"/>
  <c r="O1038" i="10"/>
  <c r="O1161" i="10"/>
  <c r="O1107" i="10"/>
  <c r="O528" i="10"/>
  <c r="O523" i="10" s="1"/>
  <c r="O548" i="15" s="1"/>
  <c r="O1146" i="10"/>
  <c r="O1201" i="10"/>
  <c r="O1196" i="10" s="1"/>
  <c r="O79" i="10"/>
  <c r="O74" i="10" s="1"/>
  <c r="O232" i="10"/>
  <c r="O227" i="10" s="1"/>
  <c r="O195" i="15" s="1"/>
  <c r="O936" i="15"/>
  <c r="O931" i="15" s="1"/>
  <c r="P999" i="15"/>
  <c r="O1001" i="15"/>
  <c r="P1025" i="15"/>
  <c r="O1048" i="15"/>
  <c r="O1047" i="15"/>
  <c r="O340" i="10"/>
  <c r="O335" i="10" s="1"/>
  <c r="O376" i="10"/>
  <c r="O371" i="10" s="1"/>
  <c r="O738" i="10"/>
  <c r="O733" i="10" s="1"/>
  <c r="O790" i="15" s="1"/>
  <c r="O1025" i="10"/>
  <c r="O1020" i="10" s="1"/>
  <c r="O1131" i="15" s="1"/>
  <c r="O1126" i="15" s="1"/>
  <c r="O979" i="10"/>
  <c r="O1040" i="10"/>
  <c r="O1145" i="10"/>
  <c r="O1239" i="10"/>
  <c r="O1098" i="10"/>
  <c r="O281" i="10"/>
  <c r="O276" i="10" s="1"/>
  <c r="O258" i="15" s="1"/>
  <c r="O1024" i="10"/>
  <c r="O1019" i="10" s="1"/>
  <c r="O1130" i="15" s="1"/>
  <c r="O1125" i="15" s="1"/>
  <c r="O1236" i="10"/>
  <c r="O1343" i="15"/>
  <c r="O1338" i="15" s="1"/>
  <c r="O1024" i="15"/>
  <c r="O909" i="15"/>
  <c r="O904" i="15" s="1"/>
  <c r="P908" i="15"/>
  <c r="P903" i="15" s="1"/>
  <c r="O1329" i="15"/>
  <c r="O1328" i="15" s="1"/>
  <c r="O640" i="10"/>
  <c r="O635" i="10" s="1"/>
  <c r="O677" i="15" s="1"/>
  <c r="O339" i="10"/>
  <c r="O334" i="10" s="1"/>
  <c r="O81" i="10"/>
  <c r="O76" i="10" s="1"/>
  <c r="O75" i="15" s="1"/>
  <c r="O70" i="15" s="1"/>
  <c r="O235" i="10"/>
  <c r="O230" i="10" s="1"/>
  <c r="O198" i="15" s="1"/>
  <c r="O1108" i="10"/>
  <c r="O1106" i="10"/>
  <c r="O1081" i="10"/>
  <c r="O1216" i="10"/>
  <c r="O1215" i="10" s="1"/>
  <c r="O1286" i="15" s="1"/>
  <c r="O1285" i="15" s="1"/>
  <c r="O1043" i="10"/>
  <c r="P1342" i="15"/>
  <c r="P1337" i="15" s="1"/>
  <c r="P1350" i="15"/>
  <c r="P1345" i="15" s="1"/>
  <c r="O1185" i="10"/>
  <c r="O1180" i="10" s="1"/>
  <c r="O988" i="15" s="1"/>
  <c r="O1042" i="10"/>
  <c r="O1100" i="10"/>
  <c r="O1158" i="10"/>
  <c r="O1282" i="10"/>
  <c r="O1035" i="10"/>
  <c r="P924" i="15"/>
  <c r="P923" i="15" s="1"/>
  <c r="P964" i="15" s="1"/>
  <c r="P946" i="15"/>
  <c r="P941" i="15" s="1"/>
  <c r="O999" i="15"/>
  <c r="O1354" i="15"/>
  <c r="O1349" i="15" s="1"/>
  <c r="P995" i="15"/>
  <c r="O1029" i="15"/>
  <c r="O196" i="10"/>
  <c r="O123" i="10"/>
  <c r="O118" i="10" s="1"/>
  <c r="O113" i="15" s="1"/>
  <c r="O108" i="15" s="1"/>
  <c r="O912" i="10"/>
  <c r="O1043" i="15" s="1"/>
  <c r="O472" i="10"/>
  <c r="O467" i="10" s="1"/>
  <c r="O477" i="15" s="1"/>
  <c r="O1072" i="10"/>
  <c r="O1062" i="10" s="1"/>
  <c r="O1164" i="15" s="1"/>
  <c r="O1159" i="15" s="1"/>
  <c r="O1027" i="10"/>
  <c r="O1022" i="10" s="1"/>
  <c r="O1133" i="15" s="1"/>
  <c r="O1128" i="15" s="1"/>
  <c r="O1044" i="10"/>
  <c r="O122" i="10"/>
  <c r="O117" i="10" s="1"/>
  <c r="O1096" i="10"/>
  <c r="O1247" i="10"/>
  <c r="O1039" i="10"/>
  <c r="O1228" i="10"/>
  <c r="O1218" i="10" s="1"/>
  <c r="O1293" i="15" s="1"/>
  <c r="O1288" i="15" s="1"/>
  <c r="P899" i="15"/>
  <c r="P894" i="15" s="1"/>
  <c r="P1002" i="15"/>
  <c r="P1031" i="15"/>
  <c r="O1025" i="15"/>
  <c r="O997" i="15"/>
  <c r="O15" i="10"/>
  <c r="O362" i="10"/>
  <c r="O357" i="10" s="1"/>
  <c r="O602" i="15" s="1"/>
  <c r="O1118" i="10"/>
  <c r="O582" i="10"/>
  <c r="O577" i="10" s="1"/>
  <c r="O617" i="15" s="1"/>
  <c r="O233" i="10"/>
  <c r="O228" i="10" s="1"/>
  <c r="O196" i="15" s="1"/>
  <c r="O584" i="10"/>
  <c r="O579" i="10" s="1"/>
  <c r="O619" i="15" s="1"/>
  <c r="O125" i="10"/>
  <c r="O120" i="10" s="1"/>
  <c r="O689" i="10"/>
  <c r="O684" i="10" s="1"/>
  <c r="O727" i="15" s="1"/>
  <c r="O1134" i="10"/>
  <c r="O914" i="10"/>
  <c r="O1045" i="15" s="1"/>
  <c r="O981" i="10"/>
  <c r="O1119" i="10"/>
  <c r="O1105" i="10"/>
  <c r="O1251" i="10"/>
  <c r="O413" i="10"/>
  <c r="O408" i="10" s="1"/>
  <c r="O403" i="15" s="1"/>
  <c r="O121" i="10"/>
  <c r="O116" i="10" s="1"/>
  <c r="O375" i="10"/>
  <c r="O370" i="10" s="1"/>
  <c r="O415" i="10"/>
  <c r="O410" i="10" s="1"/>
  <c r="O405" i="15" s="1"/>
  <c r="O1238" i="10"/>
  <c r="O377" i="10"/>
  <c r="O372" i="10" s="1"/>
  <c r="P1332" i="15"/>
  <c r="P1331" i="15" s="1"/>
  <c r="O1002" i="15"/>
  <c r="P1030" i="15"/>
  <c r="O1000" i="15"/>
  <c r="P1000" i="15"/>
  <c r="O887" i="15"/>
  <c r="O886" i="15" s="1"/>
  <c r="O963" i="15" s="1"/>
  <c r="O980" i="10"/>
  <c r="O378" i="10"/>
  <c r="O373" i="10" s="1"/>
  <c r="O736" i="10"/>
  <c r="O731" i="10" s="1"/>
  <c r="O788" i="15" s="1"/>
  <c r="O88" i="10"/>
  <c r="O86" i="10" s="1"/>
  <c r="O193" i="10" s="1"/>
  <c r="O83" i="10"/>
  <c r="O78" i="10" s="1"/>
  <c r="O1037" i="10"/>
  <c r="O338" i="10"/>
  <c r="O333" i="10" s="1"/>
  <c r="O798" i="15" s="1"/>
  <c r="O987" i="10"/>
  <c r="O988" i="10"/>
  <c r="O1159" i="10"/>
  <c r="O638" i="10"/>
  <c r="O633" i="10" s="1"/>
  <c r="O675" i="15" s="1"/>
  <c r="O1250" i="10"/>
  <c r="O1284" i="10"/>
  <c r="O945" i="15"/>
  <c r="O940" i="15" s="1"/>
  <c r="O911" i="15"/>
  <c r="O906" i="15" s="1"/>
  <c r="P947" i="15"/>
  <c r="P942" i="15" s="1"/>
  <c r="O1028" i="15"/>
  <c r="O996" i="15"/>
  <c r="P1028" i="15"/>
  <c r="P994" i="15"/>
  <c r="O937" i="15"/>
  <c r="O932" i="15" s="1"/>
  <c r="O219" i="10"/>
  <c r="O214" i="10" s="1"/>
  <c r="O178" i="15" s="1"/>
  <c r="O1099" i="10"/>
  <c r="O1248" i="10"/>
  <c r="O1237" i="10"/>
  <c r="O1060" i="10"/>
  <c r="O1059" i="10" s="1"/>
  <c r="O1157" i="15" s="1"/>
  <c r="O1156" i="15" s="1"/>
  <c r="O1057" i="10"/>
  <c r="O1160" i="10"/>
  <c r="O1163" i="10"/>
  <c r="O1102" i="10"/>
  <c r="O1286" i="10"/>
  <c r="O39" i="10"/>
  <c r="O34" i="10" s="1"/>
  <c r="O41" i="10"/>
  <c r="O36" i="10" s="1"/>
  <c r="P936" i="15"/>
  <c r="P931" i="15" s="1"/>
  <c r="O1129" i="10"/>
  <c r="O1212" i="10"/>
  <c r="O1041" i="10"/>
  <c r="O913" i="10"/>
  <c r="O1044" i="15" s="1"/>
  <c r="O910" i="10"/>
  <c r="O1041" i="15" s="1"/>
  <c r="O982" i="10"/>
  <c r="O1097" i="10"/>
  <c r="O1213" i="10"/>
  <c r="O1287" i="10"/>
  <c r="O983" i="10"/>
  <c r="O1162" i="10"/>
  <c r="O1101" i="10"/>
  <c r="O1240" i="10"/>
  <c r="O1200" i="10"/>
  <c r="O1195" i="10" s="1"/>
  <c r="O1143" i="10"/>
  <c r="P901" i="15"/>
  <c r="P896" i="15" s="1"/>
  <c r="P1001" i="15"/>
  <c r="O994" i="15"/>
  <c r="O1023" i="15"/>
  <c r="O886" i="10"/>
  <c r="O881" i="10" s="1"/>
  <c r="O983" i="15" s="1"/>
  <c r="O687" i="10"/>
  <c r="O682" i="10" s="1"/>
  <c r="O725" i="15" s="1"/>
  <c r="O526" i="10"/>
  <c r="O521" i="10" s="1"/>
  <c r="O546" i="15" s="1"/>
  <c r="O969" i="10"/>
  <c r="O964" i="10" s="1"/>
  <c r="O1085" i="15" s="1"/>
  <c r="O1080" i="15" s="1"/>
  <c r="O282" i="10"/>
  <c r="O277" i="10" s="1"/>
  <c r="O259" i="15" s="1"/>
  <c r="O984" i="10"/>
  <c r="O1249" i="10"/>
  <c r="O1084" i="10"/>
  <c r="O946" i="15"/>
  <c r="O941" i="15" s="1"/>
  <c r="P1024" i="15"/>
  <c r="P996" i="15"/>
  <c r="O935" i="15"/>
  <c r="O930" i="15" s="1"/>
  <c r="O1141" i="10"/>
  <c r="O583" i="10"/>
  <c r="O578" i="10" s="1"/>
  <c r="O618" i="15" s="1"/>
  <c r="O525" i="10"/>
  <c r="O520" i="10" s="1"/>
  <c r="O545" i="15" s="1"/>
  <c r="O901" i="10"/>
  <c r="O896" i="10" s="1"/>
  <c r="O1015" i="15" s="1"/>
  <c r="O1235" i="10"/>
  <c r="O280" i="10"/>
  <c r="O275" i="10" s="1"/>
  <c r="O257" i="15" s="1"/>
  <c r="O38" i="10"/>
  <c r="O33" i="10" s="1"/>
  <c r="O176" i="10" s="1"/>
  <c r="P998" i="15"/>
  <c r="P948" i="15"/>
  <c r="P943" i="15" s="1"/>
  <c r="O971" i="10"/>
  <c r="O966" i="10" s="1"/>
  <c r="O1087" i="15" s="1"/>
  <c r="O1082" i="15" s="1"/>
  <c r="O911" i="10"/>
  <c r="O1042" i="15" s="1"/>
  <c r="O688" i="10"/>
  <c r="O683" i="10" s="1"/>
  <c r="O726" i="15" s="1"/>
  <c r="O283" i="10"/>
  <c r="O278" i="10" s="1"/>
  <c r="O260" i="15" s="1"/>
  <c r="O468" i="10"/>
  <c r="O463" i="10" s="1"/>
  <c r="O473" i="15" s="1"/>
  <c r="O337" i="10"/>
  <c r="O332" i="10" s="1"/>
  <c r="O124" i="10"/>
  <c r="O119" i="10" s="1"/>
  <c r="O188" i="10" s="1"/>
  <c r="O336" i="10"/>
  <c r="O331" i="10" s="1"/>
  <c r="O639" i="10"/>
  <c r="O634" i="10" s="1"/>
  <c r="O676" i="15" s="1"/>
  <c r="O1082" i="10"/>
  <c r="O898" i="10"/>
  <c r="O893" i="10" s="1"/>
  <c r="O1012" i="15" s="1"/>
  <c r="O14" i="10"/>
  <c r="O1197" i="10"/>
  <c r="O1192" i="10" s="1"/>
  <c r="O267" i="15" s="1"/>
  <c r="O98" i="10"/>
  <c r="O97" i="10" s="1"/>
  <c r="O90" i="15" s="1"/>
  <c r="O89" i="15" s="1"/>
  <c r="O790" i="10"/>
  <c r="O785" i="10" s="1"/>
  <c r="O857" i="15" s="1"/>
  <c r="P897" i="15"/>
  <c r="P892" i="15" s="1"/>
  <c r="O900" i="10"/>
  <c r="O895" i="10" s="1"/>
  <c r="O1014" i="15" s="1"/>
  <c r="O1252" i="10"/>
  <c r="O1285" i="10"/>
  <c r="O1083" i="10"/>
  <c r="O80" i="10"/>
  <c r="O75" i="10" s="1"/>
  <c r="O1198" i="10"/>
  <c r="O1193" i="10" s="1"/>
  <c r="O469" i="10"/>
  <c r="O464" i="10" s="1"/>
  <c r="O474" i="15" s="1"/>
  <c r="O899" i="10"/>
  <c r="O894" i="10" s="1"/>
  <c r="O1013" i="15" s="1"/>
  <c r="O268" i="10"/>
  <c r="O263" i="10" s="1"/>
  <c r="O234" i="15" s="1"/>
  <c r="O902" i="10"/>
  <c r="O897" i="10" s="1"/>
  <c r="O1016" i="15" s="1"/>
  <c r="O636" i="10"/>
  <c r="O631" i="10" s="1"/>
  <c r="O673" i="15" s="1"/>
  <c r="O231" i="10"/>
  <c r="O226" i="10" s="1"/>
  <c r="O194" i="15" s="1"/>
  <c r="O791" i="10"/>
  <c r="O786" i="10" s="1"/>
  <c r="O858" i="15" s="1"/>
  <c r="O581" i="10"/>
  <c r="O576" i="10" s="1"/>
  <c r="O616" i="15" s="1"/>
  <c r="O412" i="10"/>
  <c r="O407" i="10" s="1"/>
  <c r="O402" i="15" s="1"/>
  <c r="O970" i="10"/>
  <c r="O965" i="10" s="1"/>
  <c r="O1086" i="15" s="1"/>
  <c r="O1081" i="15" s="1"/>
  <c r="O998" i="15"/>
  <c r="O637" i="10"/>
  <c r="O632" i="10" s="1"/>
  <c r="O674" i="15" s="1"/>
  <c r="O968" i="10"/>
  <c r="O963" i="10" s="1"/>
  <c r="O1084" i="15" s="1"/>
  <c r="O1079" i="15" s="1"/>
  <c r="O737" i="10"/>
  <c r="O732" i="10" s="1"/>
  <c r="O789" i="15" s="1"/>
  <c r="O37" i="10"/>
  <c r="O32" i="10" s="1"/>
  <c r="O35" i="15" s="1"/>
  <c r="O30" i="15" s="1"/>
  <c r="O1199" i="10"/>
  <c r="O1194" i="10" s="1"/>
  <c r="O735" i="10"/>
  <c r="O730" i="10" s="1"/>
  <c r="O787" i="15" s="1"/>
  <c r="P1047" i="15"/>
  <c r="O470" i="10"/>
  <c r="O465" i="10" s="1"/>
  <c r="O475" i="15" s="1"/>
  <c r="O1144" i="10"/>
  <c r="O234" i="10"/>
  <c r="O229" i="10" s="1"/>
  <c r="O197" i="15" s="1"/>
  <c r="O208" i="10"/>
  <c r="O207" i="10" s="1"/>
  <c r="O166" i="15" s="1"/>
  <c r="O416" i="10"/>
  <c r="O411" i="10" s="1"/>
  <c r="O406" i="15" s="1"/>
  <c r="O212" i="10"/>
  <c r="O211" i="10" s="1"/>
  <c r="O170" i="15" s="1"/>
  <c r="O792" i="10"/>
  <c r="O787" i="10" s="1"/>
  <c r="O859" i="15" s="1"/>
  <c r="O985" i="10"/>
  <c r="O1036" i="10"/>
  <c r="O40" i="10"/>
  <c r="O35" i="10" s="1"/>
  <c r="O178" i="10" s="1"/>
  <c r="O527" i="10"/>
  <c r="O522" i="10" s="1"/>
  <c r="O547" i="15" s="1"/>
  <c r="O374" i="10"/>
  <c r="O369" i="10" s="1"/>
  <c r="O1142" i="10"/>
  <c r="O1026" i="10"/>
  <c r="O1021" i="10" s="1"/>
  <c r="O1132" i="15" s="1"/>
  <c r="O1127" i="15" s="1"/>
  <c r="O1056" i="10"/>
  <c r="O1079" i="10"/>
  <c r="P1341" i="15"/>
  <c r="P1336" i="15" s="1"/>
  <c r="O324" i="10"/>
  <c r="O319" i="10" s="1"/>
  <c r="O297" i="15" s="1"/>
  <c r="O292" i="15" s="1"/>
  <c r="O284" i="10"/>
  <c r="O279" i="10" s="1"/>
  <c r="O261" i="15" s="1"/>
  <c r="O986" i="10"/>
  <c r="O1103" i="10"/>
  <c r="O46" i="10"/>
  <c r="O44" i="10" s="1"/>
  <c r="O192" i="10" s="1"/>
  <c r="O734" i="10"/>
  <c r="O729" i="10" s="1"/>
  <c r="O786" i="15" s="1"/>
  <c r="O1023" i="10"/>
  <c r="O1018" i="10" s="1"/>
  <c r="O1129" i="15" s="1"/>
  <c r="O1124" i="15" s="1"/>
  <c r="O1080" i="10"/>
  <c r="O1122" i="10"/>
  <c r="O1121" i="10" s="1"/>
  <c r="O1203" i="15" s="1"/>
  <c r="O1202" i="15" s="1"/>
  <c r="O794" i="10"/>
  <c r="O789" i="10" s="1"/>
  <c r="O861" i="15" s="1"/>
  <c r="O1283" i="10"/>
  <c r="O685" i="10"/>
  <c r="O680" i="10" s="1"/>
  <c r="O723" i="15" s="1"/>
  <c r="O471" i="10"/>
  <c r="O466" i="10" s="1"/>
  <c r="O476" i="15" s="1"/>
  <c r="O524" i="10"/>
  <c r="O519" i="10" s="1"/>
  <c r="O544" i="15" s="1"/>
  <c r="O967" i="10"/>
  <c r="O962" i="10" s="1"/>
  <c r="O1083" i="15" s="1"/>
  <c r="O1078" i="15" s="1"/>
  <c r="O1104" i="10"/>
  <c r="O1164" i="10"/>
  <c r="O686" i="10"/>
  <c r="O681" i="10" s="1"/>
  <c r="O724" i="15" s="1"/>
  <c r="O82" i="10"/>
  <c r="O77" i="10" s="1"/>
  <c r="O793" i="10"/>
  <c r="O788" i="10" s="1"/>
  <c r="O860" i="15" s="1"/>
  <c r="O580" i="10"/>
  <c r="O575" i="10" s="1"/>
  <c r="O615" i="15" s="1"/>
  <c r="O56" i="10"/>
  <c r="O55" i="10" s="1"/>
  <c r="O52" i="15" s="1"/>
  <c r="O51" i="15" s="1"/>
  <c r="N1018" i="10"/>
  <c r="N1129" i="15" s="1"/>
  <c r="N1124" i="15" s="1"/>
  <c r="N730" i="10"/>
  <c r="N787" i="15" s="1"/>
  <c r="O710" i="10"/>
  <c r="O745" i="15" s="1"/>
  <c r="J960" i="15"/>
  <c r="H839" i="15"/>
  <c r="H829" i="15" s="1"/>
  <c r="H526" i="15"/>
  <c r="H516" i="15" s="1"/>
  <c r="H662" i="15" s="1"/>
  <c r="H652" i="15" s="1"/>
  <c r="H239" i="15"/>
  <c r="H768" i="15"/>
  <c r="H758" i="15" s="1"/>
  <c r="I960" i="15"/>
  <c r="H960" i="15"/>
  <c r="N38" i="15"/>
  <c r="N33" i="15" s="1"/>
  <c r="N36" i="15"/>
  <c r="N31" i="15" s="1"/>
  <c r="L960" i="15"/>
  <c r="G960" i="15"/>
  <c r="J768" i="15"/>
  <c r="J758" i="15" s="1"/>
  <c r="J239" i="15"/>
  <c r="J526" i="15"/>
  <c r="J516" i="15" s="1"/>
  <c r="J662" i="15" s="1"/>
  <c r="J652" i="15" s="1"/>
  <c r="J839" i="15"/>
  <c r="J829" i="15" s="1"/>
  <c r="K960" i="15"/>
  <c r="M1010" i="15"/>
  <c r="M1008" i="15"/>
  <c r="N7" i="10"/>
  <c r="N7" i="15" s="1"/>
  <c r="M1011" i="15"/>
  <c r="N1255" i="10"/>
  <c r="N1322" i="15" s="1"/>
  <c r="AQ1345" i="15" s="1"/>
  <c r="N1361" i="15"/>
  <c r="N1356" i="15" s="1"/>
  <c r="AQ1356" i="15" s="1"/>
  <c r="O395" i="10"/>
  <c r="O379" i="15" s="1"/>
  <c r="M1009" i="15"/>
  <c r="M172" i="10"/>
  <c r="M201" i="15" s="1"/>
  <c r="M191" i="15" s="1"/>
  <c r="O668" i="10"/>
  <c r="O707" i="15" s="1"/>
  <c r="M155" i="14"/>
  <c r="M125" i="14" s="1"/>
  <c r="O932" i="10"/>
  <c r="O1034" i="15" s="1"/>
  <c r="O388" i="10"/>
  <c r="O361" i="15" s="1"/>
  <c r="O717" i="10"/>
  <c r="O763" i="15" s="1"/>
  <c r="G482" i="14"/>
  <c r="G479" i="14" s="1"/>
  <c r="G460" i="14" s="1"/>
  <c r="G577" i="14" s="1"/>
  <c r="G574" i="14" s="1"/>
  <c r="G555" i="14" s="1"/>
  <c r="G544" i="14" s="1"/>
  <c r="G442" i="14"/>
  <c r="G439" i="14" s="1"/>
  <c r="G420" i="14" s="1"/>
  <c r="G409" i="14" s="1"/>
  <c r="G1010" i="14"/>
  <c r="G1007" i="14" s="1"/>
  <c r="G988" i="14" s="1"/>
  <c r="G977" i="14" s="1"/>
  <c r="N1101" i="14"/>
  <c r="N1090" i="14" s="1"/>
  <c r="G268" i="14"/>
  <c r="G265" i="14" s="1"/>
  <c r="G246" i="14" s="1"/>
  <c r="G235" i="14" s="1"/>
  <c r="G387" i="14"/>
  <c r="G384" i="14" s="1"/>
  <c r="G365" i="14" s="1"/>
  <c r="G354" i="14" s="1"/>
  <c r="O350" i="10"/>
  <c r="O434" i="15" s="1"/>
  <c r="O563" i="10"/>
  <c r="O592" i="15" s="1"/>
  <c r="O500" i="10"/>
  <c r="O503" i="15" s="1"/>
  <c r="M149" i="10"/>
  <c r="M183" i="15" s="1"/>
  <c r="M173" i="15" s="1"/>
  <c r="O766" i="10"/>
  <c r="O816" i="15" s="1"/>
  <c r="M1036" i="15"/>
  <c r="M1038" i="15"/>
  <c r="M1039" i="15"/>
  <c r="M1037" i="15"/>
  <c r="M1040" i="15"/>
  <c r="N1304" i="15"/>
  <c r="N1299" i="15" s="1"/>
  <c r="N1205" i="10"/>
  <c r="N1276" i="15" s="1"/>
  <c r="O132" i="14"/>
  <c r="O363" i="15"/>
  <c r="O747" i="15"/>
  <c r="O287" i="15"/>
  <c r="O286" i="15" s="1"/>
  <c r="O505" i="15"/>
  <c r="O20" i="10"/>
  <c r="M171" i="15"/>
  <c r="M169" i="15" s="1"/>
  <c r="M131" i="15"/>
  <c r="M130" i="15" s="1"/>
  <c r="O130" i="14"/>
  <c r="O137" i="14"/>
  <c r="O507" i="10"/>
  <c r="O521" i="15" s="1"/>
  <c r="O512" i="15"/>
  <c r="O370" i="15"/>
  <c r="O754" i="15"/>
  <c r="O290" i="15"/>
  <c r="O289" i="15" s="1"/>
  <c r="O825" i="15"/>
  <c r="O327" i="15"/>
  <c r="O326" i="15" s="1"/>
  <c r="O441" i="15"/>
  <c r="O583" i="15"/>
  <c r="P1051" i="15"/>
  <c r="N1257" i="10"/>
  <c r="N1324" i="15" s="1"/>
  <c r="AQ1347" i="15" s="1"/>
  <c r="N1363" i="15"/>
  <c r="N1358" i="15" s="1"/>
  <c r="AQ1358" i="15" s="1"/>
  <c r="O225" i="14"/>
  <c r="O224" i="14"/>
  <c r="O1173" i="10"/>
  <c r="N1362" i="15"/>
  <c r="N1357" i="15" s="1"/>
  <c r="AQ1357" i="15" s="1"/>
  <c r="N1256" i="10"/>
  <c r="N1323" i="15" s="1"/>
  <c r="AQ1346" i="15" s="1"/>
  <c r="P224" i="10"/>
  <c r="O612" i="10"/>
  <c r="O645" i="15" s="1"/>
  <c r="O661" i="10"/>
  <c r="O695" i="15" s="1"/>
  <c r="O874" i="10"/>
  <c r="O961" i="15" s="1"/>
  <c r="O133" i="14"/>
  <c r="O135" i="14"/>
  <c r="M173" i="10"/>
  <c r="M174" i="10"/>
  <c r="O225" i="15"/>
  <c r="O971" i="15"/>
  <c r="O1249" i="15"/>
  <c r="O1248" i="15" s="1"/>
  <c r="M905" i="10"/>
  <c r="M868" i="10" s="1"/>
  <c r="M954" i="15" s="1"/>
  <c r="O145" i="10"/>
  <c r="O17" i="15"/>
  <c r="O16" i="15" s="1"/>
  <c r="N1259" i="10"/>
  <c r="N1326" i="15" s="1"/>
  <c r="AQ1349" i="15" s="1"/>
  <c r="N1365" i="15"/>
  <c r="N1360" i="15" s="1"/>
  <c r="AQ1360" i="15" s="1"/>
  <c r="O138" i="14"/>
  <c r="O101" i="10"/>
  <c r="O93" i="15" s="1"/>
  <c r="O92" i="15" s="1"/>
  <c r="O147" i="10"/>
  <c r="O256" i="10"/>
  <c r="O216" i="15" s="1"/>
  <c r="N1258" i="10"/>
  <c r="N1364" i="15"/>
  <c r="N1359" i="15" s="1"/>
  <c r="O950" i="10"/>
  <c r="O1072" i="15" s="1"/>
  <c r="O1067" i="15" s="1"/>
  <c r="O795" i="14"/>
  <c r="O794" i="14"/>
  <c r="M170" i="10"/>
  <c r="M44" i="14"/>
  <c r="M45" i="14"/>
  <c r="O742" i="14"/>
  <c r="O741" i="14"/>
  <c r="O842" i="14"/>
  <c r="O136" i="14"/>
  <c r="M140" i="14"/>
  <c r="M123" i="14" s="1"/>
  <c r="M139" i="10"/>
  <c r="O451" i="10"/>
  <c r="O450" i="15" s="1"/>
  <c r="O146" i="10"/>
  <c r="O55" i="15"/>
  <c r="O54" i="15" s="1"/>
  <c r="M597" i="10"/>
  <c r="M485" i="10"/>
  <c r="M807" i="10"/>
  <c r="M317" i="15"/>
  <c r="AP340" i="15" s="1"/>
  <c r="M9" i="14"/>
  <c r="M8" i="14"/>
  <c r="O943" i="10"/>
  <c r="P1050" i="15"/>
  <c r="M171" i="10"/>
  <c r="M81" i="14"/>
  <c r="M80" i="14"/>
  <c r="M803" i="14"/>
  <c r="M797" i="14"/>
  <c r="M793" i="14" s="1"/>
  <c r="M796" i="14"/>
  <c r="M792" i="14" s="1"/>
  <c r="M50" i="16" s="1"/>
  <c r="O819" i="10"/>
  <c r="O816" i="10"/>
  <c r="O820" i="10"/>
  <c r="O817" i="10"/>
  <c r="O818" i="10"/>
  <c r="O890" i="15"/>
  <c r="O889" i="15" s="1"/>
  <c r="O444" i="10"/>
  <c r="O432" i="15" s="1"/>
  <c r="O843" i="10"/>
  <c r="O842" i="10"/>
  <c r="O844" i="10"/>
  <c r="O846" i="10"/>
  <c r="O845" i="10"/>
  <c r="O927" i="15"/>
  <c r="O926" i="15" s="1"/>
  <c r="O556" i="10"/>
  <c r="O574" i="15" s="1"/>
  <c r="O134" i="14"/>
  <c r="Q4" i="4"/>
  <c r="P638" i="10"/>
  <c r="P376" i="10"/>
  <c r="P971" i="10"/>
  <c r="P1162" i="10"/>
  <c r="P1106" i="10"/>
  <c r="P235" i="10"/>
  <c r="P1283" i="10"/>
  <c r="P910" i="10"/>
  <c r="P1041" i="15" s="1"/>
  <c r="P1084" i="10"/>
  <c r="P982" i="10"/>
  <c r="P988" i="10"/>
  <c r="P979" i="10"/>
  <c r="P1122" i="10"/>
  <c r="P1121" i="10" s="1"/>
  <c r="P1203" i="15" s="1"/>
  <c r="P1202" i="15" s="1"/>
  <c r="P1161" i="10"/>
  <c r="P1038" i="10"/>
  <c r="P582" i="10"/>
  <c r="P1108" i="10"/>
  <c r="P985" i="10"/>
  <c r="P233" i="10"/>
  <c r="P1072" i="10"/>
  <c r="P1158" i="10"/>
  <c r="P1042" i="10"/>
  <c r="P1250" i="10"/>
  <c r="P1039" i="10"/>
  <c r="P340" i="10"/>
  <c r="P1100" i="10"/>
  <c r="P911" i="10"/>
  <c r="P1042" i="15" s="1"/>
  <c r="P73" i="14"/>
  <c r="P1213" i="10"/>
  <c r="P1146" i="10"/>
  <c r="P1105" i="10"/>
  <c r="P66" i="14"/>
  <c r="P981" i="10"/>
  <c r="P736" i="10"/>
  <c r="P123" i="10"/>
  <c r="P984" i="10"/>
  <c r="P526" i="10"/>
  <c r="P1096" i="10"/>
  <c r="P1036" i="10"/>
  <c r="P1098" i="10"/>
  <c r="P1249" i="10"/>
  <c r="P1228" i="10"/>
  <c r="P1248" i="10"/>
  <c r="P794" i="10"/>
  <c r="P900" i="10"/>
  <c r="P1104" i="10"/>
  <c r="P1043" i="10"/>
  <c r="P1040" i="10"/>
  <c r="P1035" i="10"/>
  <c r="P1037" i="10"/>
  <c r="P1199" i="10"/>
  <c r="P912" i="10"/>
  <c r="P1043" i="15" s="1"/>
  <c r="P1284" i="10"/>
  <c r="P1252" i="10"/>
  <c r="P83" i="10"/>
  <c r="P914" i="10"/>
  <c r="P1045" i="15" s="1"/>
  <c r="P986" i="10"/>
  <c r="P913" i="10"/>
  <c r="P1044" i="15" s="1"/>
  <c r="P101" i="14"/>
  <c r="P1282" i="10"/>
  <c r="P1119" i="10"/>
  <c r="P1251" i="10"/>
  <c r="P983" i="10"/>
  <c r="P1107" i="10"/>
  <c r="P416" i="10"/>
  <c r="P902" i="10"/>
  <c r="P1041" i="10"/>
  <c r="P1056" i="10"/>
  <c r="P338" i="10"/>
  <c r="P470" i="10"/>
  <c r="P1025" i="10"/>
  <c r="P81" i="10"/>
  <c r="P1102" i="10"/>
  <c r="P580" i="10"/>
  <c r="P1163" i="10"/>
  <c r="P1097" i="10"/>
  <c r="P30" i="14"/>
  <c r="P1118" i="10"/>
  <c r="P792" i="10"/>
  <c r="P1057" i="10"/>
  <c r="P1101" i="10"/>
  <c r="P1060" i="10"/>
  <c r="P1059" i="10" s="1"/>
  <c r="P1157" i="15" s="1"/>
  <c r="P1156" i="15" s="1"/>
  <c r="P980" i="10"/>
  <c r="P1286" i="10"/>
  <c r="P1159" i="10"/>
  <c r="P1285" i="10"/>
  <c r="P377" i="10"/>
  <c r="P82" i="10"/>
  <c r="P1239" i="10"/>
  <c r="P790" i="10"/>
  <c r="P1200" i="10"/>
  <c r="P1082" i="10"/>
  <c r="P468" i="10"/>
  <c r="P738" i="10"/>
  <c r="P209" i="10"/>
  <c r="P231" i="10"/>
  <c r="P898" i="10"/>
  <c r="P687" i="10"/>
  <c r="P88" i="10"/>
  <c r="P414" i="10"/>
  <c r="P1098" i="14"/>
  <c r="P1095" i="14" s="1"/>
  <c r="P122" i="10"/>
  <c r="P37" i="10"/>
  <c r="P734" i="10"/>
  <c r="P412" i="10"/>
  <c r="P583" i="10"/>
  <c r="P793" i="10"/>
  <c r="P41" i="10"/>
  <c r="P130" i="10"/>
  <c r="P987" i="10"/>
  <c r="P513" i="14"/>
  <c r="P1002" i="14"/>
  <c r="P1240" i="10"/>
  <c r="P336" i="10"/>
  <c r="P337" i="10"/>
  <c r="P1142" i="10"/>
  <c r="P525" i="10"/>
  <c r="P686" i="10"/>
  <c r="P281" i="10"/>
  <c r="P1236" i="10"/>
  <c r="P79" i="10"/>
  <c r="P121" i="10"/>
  <c r="P30" i="10"/>
  <c r="P125" i="10"/>
  <c r="P39" i="10"/>
  <c r="P581" i="10"/>
  <c r="P640" i="10"/>
  <c r="P584" i="10"/>
  <c r="P469" i="10"/>
  <c r="P471" i="10"/>
  <c r="P968" i="10"/>
  <c r="P689" i="10"/>
  <c r="P80" i="10"/>
  <c r="P1237" i="10"/>
  <c r="P1143" i="10"/>
  <c r="P1287" i="10"/>
  <c r="P1164" i="10"/>
  <c r="P1071" i="14"/>
  <c r="P232" i="10"/>
  <c r="P970" i="10"/>
  <c r="P688" i="10"/>
  <c r="P339" i="10"/>
  <c r="P282" i="10"/>
  <c r="P280" i="10"/>
  <c r="P1081" i="10"/>
  <c r="P969" i="10"/>
  <c r="P1216" i="10"/>
  <c r="P1215" i="10" s="1"/>
  <c r="P1286" i="15" s="1"/>
  <c r="P1285" i="15" s="1"/>
  <c r="P1079" i="10"/>
  <c r="P1235" i="10"/>
  <c r="P1141" i="10"/>
  <c r="P413" i="10"/>
  <c r="P1198" i="10"/>
  <c r="P636" i="10"/>
  <c r="P668" i="14"/>
  <c r="P1024" i="10"/>
  <c r="P637" i="10"/>
  <c r="P1044" i="10"/>
  <c r="P967" i="10"/>
  <c r="P685" i="10"/>
  <c r="P1197" i="10"/>
  <c r="P1099" i="10"/>
  <c r="P1201" i="10"/>
  <c r="P1247" i="10"/>
  <c r="P1116" i="14"/>
  <c r="P1023" i="10"/>
  <c r="P1145" i="10"/>
  <c r="P1027" i="10"/>
  <c r="P983" i="14"/>
  <c r="P980" i="14" s="1"/>
  <c r="P791" i="10"/>
  <c r="P415" i="10"/>
  <c r="P901" i="10"/>
  <c r="P375" i="10"/>
  <c r="P234" i="10"/>
  <c r="P1011" i="14"/>
  <c r="P735" i="10"/>
  <c r="P38" i="10"/>
  <c r="P737" i="10"/>
  <c r="P284" i="10"/>
  <c r="P46" i="10"/>
  <c r="P1212" i="10"/>
  <c r="P378" i="10"/>
  <c r="P524" i="10"/>
  <c r="P472" i="10"/>
  <c r="P40" i="10"/>
  <c r="P283" i="10"/>
  <c r="P1144" i="10"/>
  <c r="P528" i="10"/>
  <c r="P124" i="10"/>
  <c r="P946" i="14"/>
  <c r="P374" i="10"/>
  <c r="P639" i="10"/>
  <c r="P1026" i="10"/>
  <c r="P899" i="10"/>
  <c r="P1134" i="10"/>
  <c r="P1123" i="14"/>
  <c r="P527" i="10"/>
  <c r="P1080" i="10"/>
  <c r="P1160" i="10"/>
  <c r="P1103" i="10"/>
  <c r="P1083" i="10"/>
  <c r="P1238" i="10"/>
  <c r="G1067" i="14"/>
  <c r="G1064" i="14" s="1"/>
  <c r="G1045" i="14" s="1"/>
  <c r="G1034" i="14" s="1"/>
  <c r="G266" i="14"/>
  <c r="G263" i="14" s="1"/>
  <c r="G244" i="14" s="1"/>
  <c r="G233" i="14" s="1"/>
  <c r="G520" i="14"/>
  <c r="G517" i="14" s="1"/>
  <c r="G498" i="14" s="1"/>
  <c r="G625" i="14" s="1"/>
  <c r="G622" i="14" s="1"/>
  <c r="G603" i="14" s="1"/>
  <c r="G592" i="14" s="1"/>
  <c r="G675" i="14"/>
  <c r="G672" i="14" s="1"/>
  <c r="G653" i="14" s="1"/>
  <c r="G642" i="14" s="1"/>
  <c r="G385" i="14"/>
  <c r="G382" i="14" s="1"/>
  <c r="G363" i="14" s="1"/>
  <c r="G352" i="14" s="1"/>
  <c r="G1008" i="14"/>
  <c r="G1005" i="14" s="1"/>
  <c r="G986" i="14" s="1"/>
  <c r="G975" i="14" s="1"/>
  <c r="G480" i="14"/>
  <c r="G477" i="14" s="1"/>
  <c r="G458" i="14" s="1"/>
  <c r="G575" i="14" s="1"/>
  <c r="G572" i="14" s="1"/>
  <c r="G553" i="14" s="1"/>
  <c r="G542" i="14" s="1"/>
  <c r="G440" i="14"/>
  <c r="G437" i="14" s="1"/>
  <c r="G418" i="14" s="1"/>
  <c r="G407" i="14" s="1"/>
  <c r="G730" i="14"/>
  <c r="G727" i="14" s="1"/>
  <c r="G708" i="14" s="1"/>
  <c r="G697" i="14" s="1"/>
  <c r="H295" i="10"/>
  <c r="H290" i="10" s="1"/>
  <c r="H253" i="10" s="1"/>
  <c r="H212" i="15" s="1"/>
  <c r="H162" i="15"/>
  <c r="AK192" i="15" s="1"/>
  <c r="H595" i="10"/>
  <c r="H590" i="10" s="1"/>
  <c r="H553" i="10" s="1"/>
  <c r="H570" i="15" s="1"/>
  <c r="H427" i="10"/>
  <c r="H422" i="10" s="1"/>
  <c r="H385" i="10" s="1"/>
  <c r="H357" i="15" s="1"/>
  <c r="H483" i="10"/>
  <c r="H478" i="10" s="1"/>
  <c r="H441" i="10" s="1"/>
  <c r="H428" i="15" s="1"/>
  <c r="H539" i="10"/>
  <c r="H534" i="10" s="1"/>
  <c r="H497" i="10" s="1"/>
  <c r="H499" i="15" s="1"/>
  <c r="H805" i="10"/>
  <c r="H800" i="10" s="1"/>
  <c r="H763" i="10" s="1"/>
  <c r="H812" i="15" s="1"/>
  <c r="H749" i="10"/>
  <c r="H744" i="10" s="1"/>
  <c r="H707" i="10" s="1"/>
  <c r="H741" i="15" s="1"/>
  <c r="H1094" i="10"/>
  <c r="H1089" i="10" s="1"/>
  <c r="H1189" i="15" s="1"/>
  <c r="H1184" i="15" s="1"/>
  <c r="AK1184" i="15" s="1"/>
  <c r="I122" i="15"/>
  <c r="AL145" i="15" s="1"/>
  <c r="G244" i="10"/>
  <c r="G239" i="10" s="1"/>
  <c r="G202" i="10" s="1"/>
  <c r="G593" i="10" s="1"/>
  <c r="G588" i="10" s="1"/>
  <c r="G551" i="10" s="1"/>
  <c r="K620" i="15"/>
  <c r="K610" i="15" s="1"/>
  <c r="K728" i="15" s="1"/>
  <c r="K718" i="15" s="1"/>
  <c r="K791" i="15"/>
  <c r="K781" i="15" s="1"/>
  <c r="K407" i="15"/>
  <c r="K397" i="15" s="1"/>
  <c r="K549" i="15"/>
  <c r="K539" i="15" s="1"/>
  <c r="K678" i="15" s="1"/>
  <c r="K668" i="15" s="1"/>
  <c r="K262" i="15"/>
  <c r="K252" i="15" s="1"/>
  <c r="H245" i="10"/>
  <c r="H240" i="10" s="1"/>
  <c r="H203" i="10" s="1"/>
  <c r="H748" i="10" s="1"/>
  <c r="H743" i="10" s="1"/>
  <c r="H706" i="10" s="1"/>
  <c r="H740" i="15" s="1"/>
  <c r="H123" i="15"/>
  <c r="AK146" i="15" s="1"/>
  <c r="G770" i="15"/>
  <c r="G760" i="15" s="1"/>
  <c r="G841" i="15"/>
  <c r="G831" i="15" s="1"/>
  <c r="G528" i="15"/>
  <c r="G518" i="15" s="1"/>
  <c r="G664" i="15" s="1"/>
  <c r="G654" i="15" s="1"/>
  <c r="G241" i="15"/>
  <c r="K243" i="10"/>
  <c r="K238" i="10" s="1"/>
  <c r="K201" i="10" s="1"/>
  <c r="K1091" i="10" s="1"/>
  <c r="K1086" i="10" s="1"/>
  <c r="K1186" i="15" s="1"/>
  <c r="K1181" i="15" s="1"/>
  <c r="AN1181" i="15" s="1"/>
  <c r="K121" i="15"/>
  <c r="AN144" i="15" s="1"/>
  <c r="G57" i="16"/>
  <c r="I496" i="15"/>
  <c r="G265" i="15"/>
  <c r="G255" i="15" s="1"/>
  <c r="G865" i="15"/>
  <c r="G855" i="15" s="1"/>
  <c r="G794" i="15"/>
  <c r="G784" i="15" s="1"/>
  <c r="G481" i="15"/>
  <c r="G471" i="15" s="1"/>
  <c r="G623" i="15"/>
  <c r="G613" i="15" s="1"/>
  <c r="G731" i="15" s="1"/>
  <c r="G721" i="15" s="1"/>
  <c r="J567" i="15"/>
  <c r="G552" i="15"/>
  <c r="G542" i="15" s="1"/>
  <c r="G681" i="15" s="1"/>
  <c r="G671" i="15" s="1"/>
  <c r="G866" i="15"/>
  <c r="G856" i="15" s="1"/>
  <c r="AL72" i="15"/>
  <c r="G530" i="15"/>
  <c r="G520" i="15" s="1"/>
  <c r="G666" i="15" s="1"/>
  <c r="G656" i="15" s="1"/>
  <c r="K478" i="15"/>
  <c r="K468" i="15" s="1"/>
  <c r="G411" i="15"/>
  <c r="G401" i="15" s="1"/>
  <c r="G772" i="15"/>
  <c r="G762" i="15" s="1"/>
  <c r="G243" i="15"/>
  <c r="G266" i="15"/>
  <c r="G256" i="15" s="1"/>
  <c r="G553" i="15"/>
  <c r="G543" i="15" s="1"/>
  <c r="G682" i="15" s="1"/>
  <c r="G672" i="15" s="1"/>
  <c r="I622" i="15"/>
  <c r="I612" i="15" s="1"/>
  <c r="I730" i="15" s="1"/>
  <c r="I720" i="15" s="1"/>
  <c r="I551" i="15"/>
  <c r="I541" i="15" s="1"/>
  <c r="I680" i="15" s="1"/>
  <c r="I670" i="15" s="1"/>
  <c r="I480" i="15"/>
  <c r="I470" i="15" s="1"/>
  <c r="I409" i="15"/>
  <c r="I399" i="15" s="1"/>
  <c r="I864" i="15"/>
  <c r="I854" i="15" s="1"/>
  <c r="I264" i="15"/>
  <c r="I254" i="15" s="1"/>
  <c r="I793" i="15"/>
  <c r="I783" i="15" s="1"/>
  <c r="G624" i="15"/>
  <c r="G614" i="15" s="1"/>
  <c r="G732" i="15" s="1"/>
  <c r="G722" i="15" s="1"/>
  <c r="G482" i="15"/>
  <c r="G472" i="15" s="1"/>
  <c r="H551" i="15"/>
  <c r="H541" i="15" s="1"/>
  <c r="H680" i="15" s="1"/>
  <c r="H670" i="15" s="1"/>
  <c r="H264" i="15"/>
  <c r="H254" i="15" s="1"/>
  <c r="H622" i="15"/>
  <c r="H612" i="15" s="1"/>
  <c r="H730" i="15" s="1"/>
  <c r="H720" i="15" s="1"/>
  <c r="H409" i="15"/>
  <c r="H399" i="15" s="1"/>
  <c r="H793" i="15"/>
  <c r="H783" i="15" s="1"/>
  <c r="H480" i="15"/>
  <c r="H470" i="15" s="1"/>
  <c r="H864" i="15"/>
  <c r="H854" i="15" s="1"/>
  <c r="AJ144" i="15"/>
  <c r="J184" i="15"/>
  <c r="J174" i="15" s="1"/>
  <c r="J527" i="15" s="1"/>
  <c r="J517" i="15" s="1"/>
  <c r="J663" i="15" s="1"/>
  <c r="J653" i="15" s="1"/>
  <c r="J139" i="15"/>
  <c r="J134" i="15" s="1"/>
  <c r="H121" i="15"/>
  <c r="AK144" i="15" s="1"/>
  <c r="H187" i="15"/>
  <c r="H177" i="15" s="1"/>
  <c r="H772" i="15" s="1"/>
  <c r="H762" i="15" s="1"/>
  <c r="H791" i="15"/>
  <c r="H781" i="15" s="1"/>
  <c r="H137" i="10"/>
  <c r="H262" i="15"/>
  <c r="H252" i="15" s="1"/>
  <c r="H549" i="15"/>
  <c r="H539" i="15" s="1"/>
  <c r="H678" i="15" s="1"/>
  <c r="H668" i="15" s="1"/>
  <c r="H620" i="15"/>
  <c r="H610" i="15" s="1"/>
  <c r="H728" i="15" s="1"/>
  <c r="H718" i="15" s="1"/>
  <c r="H862" i="15"/>
  <c r="H852" i="15" s="1"/>
  <c r="H478" i="15"/>
  <c r="H468" i="15" s="1"/>
  <c r="G246" i="10"/>
  <c r="G241" i="10" s="1"/>
  <c r="G204" i="10" s="1"/>
  <c r="G483" i="10" s="1"/>
  <c r="G478" i="10" s="1"/>
  <c r="G441" i="10" s="1"/>
  <c r="H142" i="15"/>
  <c r="H137" i="15" s="1"/>
  <c r="J122" i="15"/>
  <c r="K979" i="15"/>
  <c r="J8" i="16"/>
  <c r="J17" i="16" s="1"/>
  <c r="J57" i="16" s="1"/>
  <c r="J244" i="10"/>
  <c r="J239" i="10" s="1"/>
  <c r="J202" i="10" s="1"/>
  <c r="J747" i="10" s="1"/>
  <c r="J742" i="10" s="1"/>
  <c r="J705" i="10" s="1"/>
  <c r="J739" i="15" s="1"/>
  <c r="G791" i="15"/>
  <c r="G781" i="15" s="1"/>
  <c r="I982" i="15"/>
  <c r="AL110" i="15"/>
  <c r="G247" i="10"/>
  <c r="G242" i="10" s="1"/>
  <c r="G205" i="10" s="1"/>
  <c r="G1157" i="10" s="1"/>
  <c r="G1152" i="10" s="1"/>
  <c r="G1236" i="15" s="1"/>
  <c r="G1231" i="15" s="1"/>
  <c r="AJ1231" i="15" s="1"/>
  <c r="G123" i="15"/>
  <c r="AJ146" i="15" s="1"/>
  <c r="G245" i="10"/>
  <c r="G240" i="10" s="1"/>
  <c r="G203" i="10" s="1"/>
  <c r="G551" i="15"/>
  <c r="G541" i="15" s="1"/>
  <c r="G680" i="15" s="1"/>
  <c r="G670" i="15" s="1"/>
  <c r="G622" i="15"/>
  <c r="G612" i="15" s="1"/>
  <c r="G730" i="15" s="1"/>
  <c r="G720" i="15" s="1"/>
  <c r="G864" i="15"/>
  <c r="G854" i="15" s="1"/>
  <c r="G264" i="15"/>
  <c r="G254" i="15" s="1"/>
  <c r="G409" i="15"/>
  <c r="G399" i="15" s="1"/>
  <c r="G480" i="15"/>
  <c r="G470" i="15" s="1"/>
  <c r="AL144" i="15"/>
  <c r="H244" i="10"/>
  <c r="H239" i="10" s="1"/>
  <c r="H202" i="10" s="1"/>
  <c r="H122" i="15"/>
  <c r="AK145" i="15" s="1"/>
  <c r="G478" i="15"/>
  <c r="G468" i="15" s="1"/>
  <c r="G407" i="15"/>
  <c r="G397" i="15" s="1"/>
  <c r="G549" i="15"/>
  <c r="G539" i="15" s="1"/>
  <c r="G678" i="15" s="1"/>
  <c r="G668" i="15" s="1"/>
  <c r="G262" i="15"/>
  <c r="G252" i="15" s="1"/>
  <c r="G620" i="15"/>
  <c r="G610" i="15" s="1"/>
  <c r="G728" i="15" s="1"/>
  <c r="G718" i="15" s="1"/>
  <c r="H792" i="15"/>
  <c r="H782" i="15" s="1"/>
  <c r="H863" i="15"/>
  <c r="H853" i="15" s="1"/>
  <c r="H621" i="15"/>
  <c r="H611" i="15" s="1"/>
  <c r="H729" i="15" s="1"/>
  <c r="H719" i="15" s="1"/>
  <c r="H408" i="15"/>
  <c r="H398" i="15" s="1"/>
  <c r="H479" i="15"/>
  <c r="H469" i="15" s="1"/>
  <c r="H550" i="15"/>
  <c r="H540" i="15" s="1"/>
  <c r="H679" i="15" s="1"/>
  <c r="H669" i="15" s="1"/>
  <c r="H263" i="15"/>
  <c r="H253" i="15" s="1"/>
  <c r="AN69" i="15"/>
  <c r="AL1128" i="15"/>
  <c r="I769" i="15"/>
  <c r="I759" i="15" s="1"/>
  <c r="I240" i="15"/>
  <c r="I840" i="15"/>
  <c r="I830" i="15" s="1"/>
  <c r="I527" i="15"/>
  <c r="I517" i="15" s="1"/>
  <c r="I663" i="15" s="1"/>
  <c r="I653" i="15" s="1"/>
  <c r="AM1302" i="15"/>
  <c r="AN1125" i="15"/>
  <c r="AN31" i="15"/>
  <c r="AL1093" i="15"/>
  <c r="AL1139" i="15"/>
  <c r="I57" i="16"/>
  <c r="AM71" i="15"/>
  <c r="I153" i="10"/>
  <c r="J1209" i="10"/>
  <c r="J1280" i="15" s="1"/>
  <c r="J1297" i="15"/>
  <c r="J1292" i="15" s="1"/>
  <c r="J606" i="15"/>
  <c r="J848" i="15"/>
  <c r="J338" i="15"/>
  <c r="J333" i="15" s="1"/>
  <c r="J464" i="15"/>
  <c r="J348" i="10"/>
  <c r="AL1082" i="15"/>
  <c r="L345" i="10"/>
  <c r="L335" i="15"/>
  <c r="L330" i="15" s="1"/>
  <c r="L845" i="15"/>
  <c r="L603" i="15"/>
  <c r="L461" i="15"/>
  <c r="J1070" i="15"/>
  <c r="AM1093" i="15" s="1"/>
  <c r="AM1091" i="15"/>
  <c r="AM1090" i="15"/>
  <c r="AM1089" i="15"/>
  <c r="I957" i="15"/>
  <c r="I11" i="16"/>
  <c r="I20" i="16" s="1"/>
  <c r="I60" i="16" s="1"/>
  <c r="K534" i="15"/>
  <c r="K392" i="15"/>
  <c r="K300" i="15"/>
  <c r="K295" i="15" s="1"/>
  <c r="K776" i="15"/>
  <c r="K309" i="10"/>
  <c r="L165" i="10"/>
  <c r="L101" i="15"/>
  <c r="L96" i="15" s="1"/>
  <c r="L92" i="10"/>
  <c r="L84" i="15" s="1"/>
  <c r="K162" i="10"/>
  <c r="K52" i="10"/>
  <c r="K48" i="15" s="1"/>
  <c r="K65" i="15"/>
  <c r="K60" i="15" s="1"/>
  <c r="J754" i="10"/>
  <c r="J283" i="15"/>
  <c r="AM306" i="15" s="1"/>
  <c r="J544" i="10"/>
  <c r="J432" i="10"/>
  <c r="J941" i="10"/>
  <c r="J1059" i="15" s="1"/>
  <c r="J1076" i="15"/>
  <c r="J1071" i="15" s="1"/>
  <c r="K1189" i="10"/>
  <c r="K1184" i="10" s="1"/>
  <c r="K113" i="10"/>
  <c r="K108" i="10" s="1"/>
  <c r="K1133" i="10"/>
  <c r="K1128" i="10" s="1"/>
  <c r="K1214" i="15" s="1"/>
  <c r="K1209" i="15" s="1"/>
  <c r="AN1220" i="15" s="1"/>
  <c r="K1015" i="10"/>
  <c r="K1010" i="10" s="1"/>
  <c r="K71" i="10"/>
  <c r="K66" i="10" s="1"/>
  <c r="K726" i="10"/>
  <c r="K721" i="10" s="1"/>
  <c r="K767" i="15" s="1"/>
  <c r="K272" i="10"/>
  <c r="K267" i="10" s="1"/>
  <c r="K238" i="15" s="1"/>
  <c r="K628" i="10"/>
  <c r="K623" i="10" s="1"/>
  <c r="K661" i="15" s="1"/>
  <c r="K223" i="10"/>
  <c r="K218" i="10" s="1"/>
  <c r="K182" i="15" s="1"/>
  <c r="K572" i="10"/>
  <c r="K567" i="10" s="1"/>
  <c r="K596" i="15" s="1"/>
  <c r="K782" i="10"/>
  <c r="K777" i="10" s="1"/>
  <c r="K838" i="15" s="1"/>
  <c r="K1071" i="10"/>
  <c r="K1066" i="10" s="1"/>
  <c r="K1168" i="15" s="1"/>
  <c r="K1163" i="15" s="1"/>
  <c r="AN1174" i="15" s="1"/>
  <c r="K460" i="10"/>
  <c r="K455" i="10" s="1"/>
  <c r="K454" i="15" s="1"/>
  <c r="K366" i="10"/>
  <c r="K361" i="10" s="1"/>
  <c r="K959" i="10"/>
  <c r="K954" i="10" s="1"/>
  <c r="K404" i="10"/>
  <c r="K399" i="10" s="1"/>
  <c r="K383" i="15" s="1"/>
  <c r="K29" i="10"/>
  <c r="K24" i="10" s="1"/>
  <c r="L12" i="4"/>
  <c r="K516" i="10"/>
  <c r="K511" i="10" s="1"/>
  <c r="K525" i="15" s="1"/>
  <c r="K890" i="10"/>
  <c r="K885" i="10" s="1"/>
  <c r="K987" i="15" s="1"/>
  <c r="K328" i="10"/>
  <c r="K323" i="10" s="1"/>
  <c r="K1227" i="10"/>
  <c r="K1222" i="10" s="1"/>
  <c r="K677" i="10"/>
  <c r="K672" i="10" s="1"/>
  <c r="K711" i="15" s="1"/>
  <c r="L1119" i="15"/>
  <c r="L1114" i="15" s="1"/>
  <c r="L994" i="10"/>
  <c r="L1102" i="15" s="1"/>
  <c r="J981" i="15"/>
  <c r="AM33" i="15"/>
  <c r="L63" i="15"/>
  <c r="L58" i="15" s="1"/>
  <c r="L160" i="10"/>
  <c r="L50" i="10"/>
  <c r="L46" i="15" s="1"/>
  <c r="K167" i="10"/>
  <c r="K103" i="15"/>
  <c r="K98" i="15" s="1"/>
  <c r="K94" i="10"/>
  <c r="K86" i="15" s="1"/>
  <c r="J11" i="10"/>
  <c r="J11" i="15" s="1"/>
  <c r="J158" i="10"/>
  <c r="J28" i="15"/>
  <c r="J23" i="15" s="1"/>
  <c r="J152" i="10"/>
  <c r="L938" i="10"/>
  <c r="L1056" i="15" s="1"/>
  <c r="L1073" i="15"/>
  <c r="L1068" i="15" s="1"/>
  <c r="K598" i="10"/>
  <c r="K318" i="15"/>
  <c r="AN341" i="15" s="1"/>
  <c r="K486" i="10"/>
  <c r="K808" i="10"/>
  <c r="K463" i="15"/>
  <c r="K605" i="15"/>
  <c r="K847" i="15"/>
  <c r="K337" i="15"/>
  <c r="K332" i="15" s="1"/>
  <c r="K347" i="10"/>
  <c r="J168" i="10"/>
  <c r="J104" i="15"/>
  <c r="J99" i="15" s="1"/>
  <c r="J95" i="10"/>
  <c r="J87" i="15" s="1"/>
  <c r="J535" i="15"/>
  <c r="J310" i="10"/>
  <c r="J777" i="15"/>
  <c r="J301" i="15"/>
  <c r="J296" i="15" s="1"/>
  <c r="J393" i="15"/>
  <c r="K916" i="10"/>
  <c r="K906" i="10" s="1"/>
  <c r="K869" i="10" s="1"/>
  <c r="K955" i="15" s="1"/>
  <c r="K298" i="10"/>
  <c r="K1240" i="15"/>
  <c r="AN1263" i="15" s="1"/>
  <c r="M779" i="10"/>
  <c r="M774" i="10" s="1"/>
  <c r="M835" i="15" s="1"/>
  <c r="M110" i="10"/>
  <c r="M105" i="10" s="1"/>
  <c r="M1012" i="10"/>
  <c r="M1007" i="10" s="1"/>
  <c r="M956" i="10"/>
  <c r="M951" i="10" s="1"/>
  <c r="M569" i="10"/>
  <c r="M564" i="10" s="1"/>
  <c r="M593" i="15" s="1"/>
  <c r="M513" i="10"/>
  <c r="M508" i="10" s="1"/>
  <c r="M522" i="15" s="1"/>
  <c r="M269" i="10"/>
  <c r="M264" i="10" s="1"/>
  <c r="M235" i="15" s="1"/>
  <c r="M220" i="10"/>
  <c r="M215" i="10" s="1"/>
  <c r="M179" i="15" s="1"/>
  <c r="M674" i="10"/>
  <c r="M669" i="10" s="1"/>
  <c r="M708" i="15" s="1"/>
  <c r="M401" i="10"/>
  <c r="M396" i="10" s="1"/>
  <c r="M380" i="15" s="1"/>
  <c r="M625" i="10"/>
  <c r="M620" i="10" s="1"/>
  <c r="M658" i="15" s="1"/>
  <c r="M26" i="10"/>
  <c r="M21" i="10" s="1"/>
  <c r="M723" i="10"/>
  <c r="M718" i="10" s="1"/>
  <c r="M764" i="15" s="1"/>
  <c r="N9" i="4"/>
  <c r="M363" i="10"/>
  <c r="M358" i="10" s="1"/>
  <c r="M1068" i="10"/>
  <c r="M1063" i="10" s="1"/>
  <c r="M1165" i="15" s="1"/>
  <c r="M1160" i="15" s="1"/>
  <c r="AP1171" i="15" s="1"/>
  <c r="M887" i="10"/>
  <c r="M882" i="10" s="1"/>
  <c r="M984" i="15" s="1"/>
  <c r="M1224" i="10"/>
  <c r="M1219" i="10" s="1"/>
  <c r="M1186" i="10"/>
  <c r="M1181" i="10" s="1"/>
  <c r="M457" i="10"/>
  <c r="M452" i="10" s="1"/>
  <c r="M451" i="15" s="1"/>
  <c r="M325" i="10"/>
  <c r="M320" i="10" s="1"/>
  <c r="M1130" i="10"/>
  <c r="M1125" i="10" s="1"/>
  <c r="M1211" i="15" s="1"/>
  <c r="M1206" i="15" s="1"/>
  <c r="AP1217" i="15" s="1"/>
  <c r="M68" i="10"/>
  <c r="M63" i="10" s="1"/>
  <c r="J918" i="10"/>
  <c r="J908" i="10" s="1"/>
  <c r="J871" i="10" s="1"/>
  <c r="J1242" i="15"/>
  <c r="J300" i="10"/>
  <c r="K281" i="15"/>
  <c r="AN304" i="15" s="1"/>
  <c r="K542" i="10"/>
  <c r="K430" i="10"/>
  <c r="K752" i="10"/>
  <c r="I620" i="15"/>
  <c r="I610" i="15" s="1"/>
  <c r="I728" i="15" s="1"/>
  <c r="I718" i="15" s="1"/>
  <c r="I262" i="15"/>
  <c r="I252" i="15" s="1"/>
  <c r="I478" i="15"/>
  <c r="I468" i="15" s="1"/>
  <c r="I407" i="15"/>
  <c r="I397" i="15" s="1"/>
  <c r="I862" i="15"/>
  <c r="I852" i="15" s="1"/>
  <c r="I791" i="15"/>
  <c r="I781" i="15" s="1"/>
  <c r="I549" i="15"/>
  <c r="I539" i="15" s="1"/>
  <c r="I678" i="15" s="1"/>
  <c r="I668" i="15" s="1"/>
  <c r="J66" i="15"/>
  <c r="J61" i="15" s="1"/>
  <c r="J53" i="10"/>
  <c r="J49" i="15" s="1"/>
  <c r="J163" i="10"/>
  <c r="J1116" i="15"/>
  <c r="AM1139" i="15" s="1"/>
  <c r="AM1137" i="15"/>
  <c r="AM1135" i="15"/>
  <c r="AM1136" i="15"/>
  <c r="J1254" i="15"/>
  <c r="AM1273" i="15"/>
  <c r="K1075" i="15"/>
  <c r="AN1092" i="15" s="1"/>
  <c r="K940" i="10"/>
  <c r="K1058" i="15" s="1"/>
  <c r="I919" i="10"/>
  <c r="I909" i="10" s="1"/>
  <c r="I872" i="10" s="1"/>
  <c r="I958" i="15" s="1"/>
  <c r="I301" i="10"/>
  <c r="I1243" i="15"/>
  <c r="AL1266" i="15" s="1"/>
  <c r="J1171" i="10"/>
  <c r="J992" i="15"/>
  <c r="J982" i="15" s="1"/>
  <c r="J1260" i="15"/>
  <c r="J1255" i="15" s="1"/>
  <c r="J248" i="15"/>
  <c r="K150" i="10"/>
  <c r="L245" i="15"/>
  <c r="L1257" i="15"/>
  <c r="L1252" i="15" s="1"/>
  <c r="L1168" i="10"/>
  <c r="L989" i="15"/>
  <c r="L979" i="15" s="1"/>
  <c r="K1259" i="15"/>
  <c r="K1170" i="10"/>
  <c r="K991" i="15"/>
  <c r="K981" i="15" s="1"/>
  <c r="K247" i="15"/>
  <c r="J997" i="10"/>
  <c r="J1105" i="15" s="1"/>
  <c r="J1122" i="15"/>
  <c r="J1117" i="15" s="1"/>
  <c r="L774" i="15"/>
  <c r="L298" i="15"/>
  <c r="L293" i="15" s="1"/>
  <c r="L307" i="10"/>
  <c r="L532" i="15"/>
  <c r="L390" i="15"/>
  <c r="K1121" i="15"/>
  <c r="AN1138" i="15" s="1"/>
  <c r="K996" i="10"/>
  <c r="K1104" i="15" s="1"/>
  <c r="AN107" i="15"/>
  <c r="I811" i="10"/>
  <c r="I601" i="10"/>
  <c r="I489" i="10"/>
  <c r="I321" i="15"/>
  <c r="AL344" i="15" s="1"/>
  <c r="L1206" i="10"/>
  <c r="L1277" i="15" s="1"/>
  <c r="L1294" i="15"/>
  <c r="L1289" i="15" s="1"/>
  <c r="J320" i="15"/>
  <c r="AM343" i="15" s="1"/>
  <c r="J810" i="10"/>
  <c r="J488" i="10"/>
  <c r="J600" i="10"/>
  <c r="K157" i="10"/>
  <c r="K10" i="10"/>
  <c r="K10" i="15" s="1"/>
  <c r="K27" i="15"/>
  <c r="K22" i="15" s="1"/>
  <c r="K1296" i="15"/>
  <c r="AN1313" i="15" s="1"/>
  <c r="K1208" i="10"/>
  <c r="I186" i="15"/>
  <c r="I176" i="15" s="1"/>
  <c r="I141" i="15"/>
  <c r="I136" i="15" s="1"/>
  <c r="I136" i="10"/>
  <c r="AL34" i="15"/>
  <c r="H795" i="15"/>
  <c r="H785" i="15" s="1"/>
  <c r="H266" i="15"/>
  <c r="H256" i="15" s="1"/>
  <c r="H866" i="15"/>
  <c r="H856" i="15" s="1"/>
  <c r="H482" i="15"/>
  <c r="H472" i="15" s="1"/>
  <c r="H411" i="15"/>
  <c r="H401" i="15" s="1"/>
  <c r="H624" i="15"/>
  <c r="H614" i="15" s="1"/>
  <c r="H732" i="15" s="1"/>
  <c r="H722" i="15" s="1"/>
  <c r="H553" i="15"/>
  <c r="H543" i="15" s="1"/>
  <c r="H682" i="15" s="1"/>
  <c r="H672" i="15" s="1"/>
  <c r="L155" i="10"/>
  <c r="L8" i="10"/>
  <c r="L8" i="15" s="1"/>
  <c r="L25" i="15"/>
  <c r="L20" i="15" s="1"/>
  <c r="I755" i="10"/>
  <c r="I284" i="15"/>
  <c r="AL307" i="15" s="1"/>
  <c r="I433" i="10"/>
  <c r="I545" i="10"/>
  <c r="AL1265" i="15"/>
  <c r="L365" i="10"/>
  <c r="L360" i="10" s="1"/>
  <c r="L112" i="10"/>
  <c r="L107" i="10" s="1"/>
  <c r="L70" i="10"/>
  <c r="L65" i="10" s="1"/>
  <c r="L571" i="10"/>
  <c r="L566" i="10" s="1"/>
  <c r="L595" i="15" s="1"/>
  <c r="L1014" i="10"/>
  <c r="L1009" i="10" s="1"/>
  <c r="L271" i="10"/>
  <c r="L266" i="10" s="1"/>
  <c r="L237" i="15" s="1"/>
  <c r="L515" i="10"/>
  <c r="L510" i="10" s="1"/>
  <c r="L524" i="15" s="1"/>
  <c r="L222" i="10"/>
  <c r="L217" i="10" s="1"/>
  <c r="L181" i="15" s="1"/>
  <c r="L459" i="10"/>
  <c r="L454" i="10" s="1"/>
  <c r="L453" i="15" s="1"/>
  <c r="L403" i="10"/>
  <c r="L398" i="10" s="1"/>
  <c r="L382" i="15" s="1"/>
  <c r="L28" i="10"/>
  <c r="L23" i="10" s="1"/>
  <c r="L1132" i="10"/>
  <c r="L1127" i="10" s="1"/>
  <c r="L1213" i="15" s="1"/>
  <c r="M11" i="4"/>
  <c r="L1070" i="10"/>
  <c r="L1065" i="10" s="1"/>
  <c r="L1167" i="15" s="1"/>
  <c r="L781" i="10"/>
  <c r="L776" i="10" s="1"/>
  <c r="L837" i="15" s="1"/>
  <c r="L889" i="10"/>
  <c r="L884" i="10" s="1"/>
  <c r="L986" i="15" s="1"/>
  <c r="L627" i="10"/>
  <c r="L622" i="10" s="1"/>
  <c r="L660" i="15" s="1"/>
  <c r="L958" i="10"/>
  <c r="L953" i="10" s="1"/>
  <c r="L676" i="10"/>
  <c r="L671" i="10" s="1"/>
  <c r="L710" i="15" s="1"/>
  <c r="L327" i="10"/>
  <c r="L322" i="10" s="1"/>
  <c r="L725" i="10"/>
  <c r="L720" i="10" s="1"/>
  <c r="L766" i="15" s="1"/>
  <c r="L1226" i="10"/>
  <c r="L1221" i="10" s="1"/>
  <c r="L1188" i="10"/>
  <c r="L1183" i="10" s="1"/>
  <c r="Y29" i="4"/>
  <c r="K621" i="15"/>
  <c r="K611" i="15" s="1"/>
  <c r="K729" i="15" s="1"/>
  <c r="K719" i="15" s="1"/>
  <c r="K479" i="15"/>
  <c r="K469" i="15" s="1"/>
  <c r="K792" i="15"/>
  <c r="K782" i="15" s="1"/>
  <c r="K263" i="15"/>
  <c r="K253" i="15" s="1"/>
  <c r="K408" i="15"/>
  <c r="K398" i="15" s="1"/>
  <c r="K550" i="15"/>
  <c r="K540" i="15" s="1"/>
  <c r="K679" i="15" s="1"/>
  <c r="K669" i="15" s="1"/>
  <c r="K863" i="15"/>
  <c r="K853" i="15" s="1"/>
  <c r="G802" i="10"/>
  <c r="G797" i="10" s="1"/>
  <c r="G760" i="10" s="1"/>
  <c r="G809" i="15" s="1"/>
  <c r="G592" i="10"/>
  <c r="G587" i="10" s="1"/>
  <c r="G550" i="10" s="1"/>
  <c r="G480" i="10"/>
  <c r="G475" i="10" s="1"/>
  <c r="G438" i="10" s="1"/>
  <c r="G425" i="15" s="1"/>
  <c r="G424" i="10"/>
  <c r="G419" i="10" s="1"/>
  <c r="G382" i="10" s="1"/>
  <c r="G354" i="15" s="1"/>
  <c r="G746" i="10"/>
  <c r="G741" i="10" s="1"/>
  <c r="G704" i="10" s="1"/>
  <c r="G738" i="15" s="1"/>
  <c r="G1153" i="10"/>
  <c r="G1148" i="10" s="1"/>
  <c r="G1232" i="15" s="1"/>
  <c r="G1227" i="15" s="1"/>
  <c r="AJ1227" i="15" s="1"/>
  <c r="G1091" i="10"/>
  <c r="G1086" i="10" s="1"/>
  <c r="G1186" i="15" s="1"/>
  <c r="G1181" i="15" s="1"/>
  <c r="AJ1181" i="15" s="1"/>
  <c r="G292" i="10"/>
  <c r="G287" i="10" s="1"/>
  <c r="G250" i="10" s="1"/>
  <c r="G209" i="15" s="1"/>
  <c r="G159" i="15"/>
  <c r="AJ189" i="15" s="1"/>
  <c r="G536" i="10"/>
  <c r="G531" i="10" s="1"/>
  <c r="G494" i="10" s="1"/>
  <c r="G648" i="10" s="1"/>
  <c r="G643" i="10" s="1"/>
  <c r="G606" i="10" s="1"/>
  <c r="G638" i="15" s="1"/>
  <c r="H57" i="16"/>
  <c r="J409" i="15"/>
  <c r="J399" i="15" s="1"/>
  <c r="J864" i="15"/>
  <c r="J854" i="15" s="1"/>
  <c r="J480" i="15"/>
  <c r="J470" i="15" s="1"/>
  <c r="J551" i="15"/>
  <c r="J541" i="15" s="1"/>
  <c r="J680" i="15" s="1"/>
  <c r="J670" i="15" s="1"/>
  <c r="J264" i="15"/>
  <c r="J254" i="15" s="1"/>
  <c r="J622" i="15"/>
  <c r="J612" i="15" s="1"/>
  <c r="J730" i="15" s="1"/>
  <c r="J720" i="15" s="1"/>
  <c r="J793" i="15"/>
  <c r="J783" i="15" s="1"/>
  <c r="AO1299" i="15"/>
  <c r="I1034" i="14"/>
  <c r="K795" i="15"/>
  <c r="K785" i="15" s="1"/>
  <c r="K266" i="15"/>
  <c r="K256" i="15" s="1"/>
  <c r="K866" i="15"/>
  <c r="K856" i="15" s="1"/>
  <c r="K553" i="15"/>
  <c r="K543" i="15" s="1"/>
  <c r="K682" i="15" s="1"/>
  <c r="K672" i="15" s="1"/>
  <c r="K411" i="15"/>
  <c r="K401" i="15" s="1"/>
  <c r="K624" i="15"/>
  <c r="K614" i="15" s="1"/>
  <c r="K732" i="15" s="1"/>
  <c r="K722" i="15" s="1"/>
  <c r="K482" i="15"/>
  <c r="K472" i="15" s="1"/>
  <c r="AJ1299" i="15"/>
  <c r="AJ1311" i="15"/>
  <c r="N912" i="14"/>
  <c r="N911" i="14"/>
  <c r="P206" i="4"/>
  <c r="O203" i="4"/>
  <c r="O938" i="14" s="1"/>
  <c r="O935" i="14" s="1"/>
  <c r="O927" i="14"/>
  <c r="O924" i="14" s="1"/>
  <c r="O885" i="14"/>
  <c r="O882" i="14" s="1"/>
  <c r="P194" i="4"/>
  <c r="O874" i="14"/>
  <c r="O871" i="14" s="1"/>
  <c r="P192" i="4"/>
  <c r="O189" i="4"/>
  <c r="O883" i="14" s="1"/>
  <c r="O880" i="14" s="1"/>
  <c r="O872" i="14"/>
  <c r="O869" i="14" s="1"/>
  <c r="M857" i="14"/>
  <c r="O193" i="4"/>
  <c r="N884" i="14"/>
  <c r="N881" i="14" s="1"/>
  <c r="N873" i="14"/>
  <c r="N870" i="14" s="1"/>
  <c r="N856" i="14" s="1"/>
  <c r="M856" i="14"/>
  <c r="AN70" i="15"/>
  <c r="K151" i="10"/>
  <c r="K140" i="15" s="1"/>
  <c r="K135" i="15" s="1"/>
  <c r="I841" i="15"/>
  <c r="I831" i="15" s="1"/>
  <c r="I241" i="15"/>
  <c r="I528" i="15"/>
  <c r="I518" i="15" s="1"/>
  <c r="I664" i="15" s="1"/>
  <c r="I654" i="15" s="1"/>
  <c r="I770" i="15"/>
  <c r="I760" i="15" s="1"/>
  <c r="T44" i="4"/>
  <c r="I123" i="15"/>
  <c r="AL146" i="15" s="1"/>
  <c r="I245" i="10"/>
  <c r="I240" i="10" s="1"/>
  <c r="I203" i="10" s="1"/>
  <c r="J135" i="10"/>
  <c r="J140" i="15"/>
  <c r="J135" i="15" s="1"/>
  <c r="V19" i="4"/>
  <c r="T20" i="4"/>
  <c r="S21" i="4"/>
  <c r="L166" i="10"/>
  <c r="L102" i="15"/>
  <c r="L97" i="15" s="1"/>
  <c r="L93" i="10"/>
  <c r="L85" i="15" s="1"/>
  <c r="L346" i="10"/>
  <c r="L846" i="15"/>
  <c r="L462" i="15"/>
  <c r="L604" i="15"/>
  <c r="L336" i="15"/>
  <c r="L331" i="15" s="1"/>
  <c r="AN108" i="15"/>
  <c r="J841" i="15"/>
  <c r="J831" i="15" s="1"/>
  <c r="J241" i="15"/>
  <c r="J770" i="15"/>
  <c r="J760" i="15" s="1"/>
  <c r="J528" i="15"/>
  <c r="J518" i="15" s="1"/>
  <c r="J664" i="15" s="1"/>
  <c r="J654" i="15" s="1"/>
  <c r="L995" i="10"/>
  <c r="L1103" i="15" s="1"/>
  <c r="L1120" i="15"/>
  <c r="L1115" i="15" s="1"/>
  <c r="L1169" i="10"/>
  <c r="L990" i="15"/>
  <c r="L980" i="15" s="1"/>
  <c r="L1258" i="15"/>
  <c r="L1253" i="15" s="1"/>
  <c r="L246" i="15"/>
  <c r="AN1080" i="15"/>
  <c r="L308" i="10"/>
  <c r="L775" i="15"/>
  <c r="L299" i="15"/>
  <c r="L294" i="15" s="1"/>
  <c r="L391" i="15"/>
  <c r="L533" i="15"/>
  <c r="AN1301" i="15"/>
  <c r="L939" i="10"/>
  <c r="L1057" i="15" s="1"/>
  <c r="L1074" i="15"/>
  <c r="L1069" i="15" s="1"/>
  <c r="L51" i="10"/>
  <c r="L47" i="15" s="1"/>
  <c r="L161" i="10"/>
  <c r="L64" i="15"/>
  <c r="L59" i="15" s="1"/>
  <c r="K543" i="10"/>
  <c r="K431" i="10"/>
  <c r="K753" i="10"/>
  <c r="K282" i="15"/>
  <c r="AN305" i="15" s="1"/>
  <c r="AN32" i="15"/>
  <c r="N10" i="4"/>
  <c r="M724" i="10"/>
  <c r="M719" i="10" s="1"/>
  <c r="M765" i="15" s="1"/>
  <c r="M1225" i="10"/>
  <c r="M1220" i="10" s="1"/>
  <c r="M1187" i="10"/>
  <c r="M1182" i="10" s="1"/>
  <c r="M1069" i="10"/>
  <c r="M1064" i="10" s="1"/>
  <c r="M1166" i="15" s="1"/>
  <c r="M1161" i="15" s="1"/>
  <c r="M957" i="10"/>
  <c r="M952" i="10" s="1"/>
  <c r="M888" i="10"/>
  <c r="M883" i="10" s="1"/>
  <c r="M985" i="15" s="1"/>
  <c r="M675" i="10"/>
  <c r="M670" i="10" s="1"/>
  <c r="M709" i="15" s="1"/>
  <c r="M1013" i="10"/>
  <c r="M1008" i="10" s="1"/>
  <c r="M626" i="10"/>
  <c r="M621" i="10" s="1"/>
  <c r="M659" i="15" s="1"/>
  <c r="M514" i="10"/>
  <c r="M509" i="10" s="1"/>
  <c r="M523" i="15" s="1"/>
  <c r="M458" i="10"/>
  <c r="M453" i="10" s="1"/>
  <c r="M452" i="15" s="1"/>
  <c r="M1131" i="10"/>
  <c r="M1126" i="10" s="1"/>
  <c r="M1212" i="15" s="1"/>
  <c r="M1207" i="15" s="1"/>
  <c r="M570" i="10"/>
  <c r="M565" i="10" s="1"/>
  <c r="M594" i="15" s="1"/>
  <c r="M364" i="10"/>
  <c r="M359" i="10" s="1"/>
  <c r="M326" i="10"/>
  <c r="M321" i="10" s="1"/>
  <c r="M69" i="10"/>
  <c r="M64" i="10" s="1"/>
  <c r="M270" i="10"/>
  <c r="M265" i="10" s="1"/>
  <c r="M236" i="15" s="1"/>
  <c r="M221" i="10"/>
  <c r="M216" i="10" s="1"/>
  <c r="M180" i="15" s="1"/>
  <c r="M111" i="10"/>
  <c r="M106" i="10" s="1"/>
  <c r="M780" i="10"/>
  <c r="M775" i="10" s="1"/>
  <c r="M836" i="15" s="1"/>
  <c r="M27" i="10"/>
  <c r="M22" i="10" s="1"/>
  <c r="M402" i="10"/>
  <c r="M397" i="10" s="1"/>
  <c r="M381" i="15" s="1"/>
  <c r="V8" i="4"/>
  <c r="K917" i="10"/>
  <c r="K907" i="10" s="1"/>
  <c r="K870" i="10" s="1"/>
  <c r="K956" i="15" s="1"/>
  <c r="K299" i="10"/>
  <c r="K1241" i="15"/>
  <c r="AN1264" i="15" s="1"/>
  <c r="AN1126" i="15"/>
  <c r="K809" i="10"/>
  <c r="K487" i="10"/>
  <c r="K319" i="15"/>
  <c r="AN342" i="15" s="1"/>
  <c r="K599" i="10"/>
  <c r="L156" i="10"/>
  <c r="L26" i="15"/>
  <c r="L21" i="15" s="1"/>
  <c r="L9" i="10"/>
  <c r="L9" i="15" s="1"/>
  <c r="L1207" i="10"/>
  <c r="L1278" i="15" s="1"/>
  <c r="L1295" i="15"/>
  <c r="L1290" i="15" s="1"/>
  <c r="X235" i="4"/>
  <c r="W232" i="4"/>
  <c r="W221" i="4"/>
  <c r="W218" i="4" s="1"/>
  <c r="O633" i="14"/>
  <c r="O634" i="14"/>
  <c r="O689" i="14"/>
  <c r="O688" i="14"/>
  <c r="Q148" i="4"/>
  <c r="O584" i="14"/>
  <c r="O583" i="14"/>
  <c r="O533" i="14"/>
  <c r="O534" i="14"/>
  <c r="Q134" i="4"/>
  <c r="N399" i="14"/>
  <c r="N398" i="14"/>
  <c r="N343" i="14"/>
  <c r="N344" i="14"/>
  <c r="O359" i="14"/>
  <c r="O356" i="14" s="1"/>
  <c r="O414" i="14"/>
  <c r="O411" i="14" s="1"/>
  <c r="P111" i="4"/>
  <c r="O323" i="14"/>
  <c r="O320" i="14" s="1"/>
  <c r="P97" i="4"/>
  <c r="P291" i="14"/>
  <c r="P288" i="14" s="1"/>
  <c r="Q88" i="4"/>
  <c r="S6" i="16"/>
  <c r="I638" i="15"/>
  <c r="H456" i="15" l="1"/>
  <c r="H446" i="15" s="1"/>
  <c r="O182" i="10"/>
  <c r="J496" i="15"/>
  <c r="L482" i="15"/>
  <c r="L472" i="15" s="1"/>
  <c r="AP68" i="15"/>
  <c r="L153" i="15"/>
  <c r="L148" i="15" s="1"/>
  <c r="M429" i="10"/>
  <c r="M751" i="10"/>
  <c r="M280" i="15"/>
  <c r="AP303" i="15" s="1"/>
  <c r="L526" i="15"/>
  <c r="L516" i="15" s="1"/>
  <c r="L662" i="15" s="1"/>
  <c r="L652" i="15" s="1"/>
  <c r="L839" i="15"/>
  <c r="L829" i="15" s="1"/>
  <c r="L768" i="15"/>
  <c r="L758" i="15" s="1"/>
  <c r="I384" i="15"/>
  <c r="I374" i="15" s="1"/>
  <c r="L597" i="15"/>
  <c r="L587" i="15" s="1"/>
  <c r="L712" i="15" s="1"/>
  <c r="L702" i="15" s="1"/>
  <c r="I455" i="15"/>
  <c r="I445" i="15" s="1"/>
  <c r="L229" i="15"/>
  <c r="L455" i="15"/>
  <c r="L445" i="15" s="1"/>
  <c r="J691" i="14"/>
  <c r="J687" i="14" s="1"/>
  <c r="J452" i="14"/>
  <c r="J690" i="14"/>
  <c r="J686" i="14" s="1"/>
  <c r="N17" i="14"/>
  <c r="G230" i="15"/>
  <c r="O998" i="14"/>
  <c r="J535" i="14"/>
  <c r="J531" i="14" s="1"/>
  <c r="O999" i="14"/>
  <c r="G597" i="15"/>
  <c r="G587" i="15" s="1"/>
  <c r="G712" i="15" s="1"/>
  <c r="G702" i="15" s="1"/>
  <c r="L411" i="15"/>
  <c r="L401" i="15" s="1"/>
  <c r="H232" i="15"/>
  <c r="H600" i="15"/>
  <c r="H590" i="15" s="1"/>
  <c r="H715" i="15" s="1"/>
  <c r="H705" i="15" s="1"/>
  <c r="H458" i="15"/>
  <c r="H448" i="15" s="1"/>
  <c r="O310" i="15"/>
  <c r="O305" i="15" s="1"/>
  <c r="L624" i="15"/>
  <c r="L614" i="15" s="1"/>
  <c r="L732" i="15" s="1"/>
  <c r="L722" i="15" s="1"/>
  <c r="I425" i="10"/>
  <c r="I420" i="10" s="1"/>
  <c r="I383" i="10" s="1"/>
  <c r="I355" i="15" s="1"/>
  <c r="I585" i="14"/>
  <c r="I581" i="14" s="1"/>
  <c r="N877" i="14"/>
  <c r="I803" i="10"/>
  <c r="I798" i="10" s="1"/>
  <c r="I761" i="10" s="1"/>
  <c r="I810" i="15" s="1"/>
  <c r="I293" i="10"/>
  <c r="I288" i="10" s="1"/>
  <c r="I251" i="10" s="1"/>
  <c r="I210" i="15" s="1"/>
  <c r="L866" i="15"/>
  <c r="L856" i="15" s="1"/>
  <c r="N416" i="15"/>
  <c r="N312" i="15"/>
  <c r="N307" i="15" s="1"/>
  <c r="N1130" i="14"/>
  <c r="I537" i="10"/>
  <c r="I532" i="10" s="1"/>
  <c r="I495" i="10" s="1"/>
  <c r="I497" i="15" s="1"/>
  <c r="I1154" i="10"/>
  <c r="I1149" i="10" s="1"/>
  <c r="I1233" i="15" s="1"/>
  <c r="I1228" i="15" s="1"/>
  <c r="AL1228" i="15" s="1"/>
  <c r="N800" i="15"/>
  <c r="O975" i="10"/>
  <c r="O1095" i="15" s="1"/>
  <c r="O1090" i="15" s="1"/>
  <c r="N73" i="15"/>
  <c r="N68" i="15" s="1"/>
  <c r="H159" i="15"/>
  <c r="AK189" i="15" s="1"/>
  <c r="N932" i="14"/>
  <c r="N921" i="14" s="1"/>
  <c r="O1267" i="15"/>
  <c r="O1262" i="15" s="1"/>
  <c r="O1032" i="10"/>
  <c r="O1142" i="15" s="1"/>
  <c r="O1137" i="15" s="1"/>
  <c r="O1112" i="14"/>
  <c r="J968" i="14"/>
  <c r="J964" i="14" s="1"/>
  <c r="O833" i="14"/>
  <c r="O814" i="14" s="1"/>
  <c r="O803" i="14" s="1"/>
  <c r="O951" i="14"/>
  <c r="O932" i="14" s="1"/>
  <c r="O921" i="14" s="1"/>
  <c r="O1111" i="14"/>
  <c r="J491" i="14"/>
  <c r="O1124" i="10"/>
  <c r="O1210" i="15" s="1"/>
  <c r="O1205" i="15" s="1"/>
  <c r="O1030" i="10"/>
  <c r="O1140" i="15" s="1"/>
  <c r="O1135" i="15" s="1"/>
  <c r="J492" i="14"/>
  <c r="J585" i="14"/>
  <c r="J581" i="14" s="1"/>
  <c r="O187" i="10"/>
  <c r="O1278" i="10"/>
  <c r="O1256" i="10" s="1"/>
  <c r="O1323" i="15" s="1"/>
  <c r="AR1346" i="15" s="1"/>
  <c r="J586" i="14"/>
  <c r="J582" i="14" s="1"/>
  <c r="O1280" i="10"/>
  <c r="O1258" i="10" s="1"/>
  <c r="O950" i="14"/>
  <c r="O931" i="14" s="1"/>
  <c r="O920" i="14" s="1"/>
  <c r="J969" i="14"/>
  <c r="J965" i="14" s="1"/>
  <c r="N937" i="10"/>
  <c r="N1055" i="15" s="1"/>
  <c r="O556" i="15"/>
  <c r="O1120" i="14"/>
  <c r="O1119" i="14"/>
  <c r="O1100" i="14" s="1"/>
  <c r="O1089" i="14" s="1"/>
  <c r="O1113" i="14"/>
  <c r="H585" i="14"/>
  <c r="H1153" i="10"/>
  <c r="H1148" i="10" s="1"/>
  <c r="H1232" i="15" s="1"/>
  <c r="H1227" i="15" s="1"/>
  <c r="AK1227" i="15" s="1"/>
  <c r="H496" i="15"/>
  <c r="G455" i="15"/>
  <c r="G445" i="15" s="1"/>
  <c r="H1091" i="10"/>
  <c r="H1086" i="10" s="1"/>
  <c r="H1186" i="15" s="1"/>
  <c r="H1181" i="15" s="1"/>
  <c r="AK1181" i="15" s="1"/>
  <c r="N484" i="14"/>
  <c r="H480" i="10"/>
  <c r="H475" i="10" s="1"/>
  <c r="H438" i="10" s="1"/>
  <c r="H425" i="15" s="1"/>
  <c r="H346" i="14"/>
  <c r="H342" i="14" s="1"/>
  <c r="N679" i="14"/>
  <c r="H586" i="14"/>
  <c r="H582" i="14" s="1"/>
  <c r="I227" i="14"/>
  <c r="I223" i="14" s="1"/>
  <c r="H746" i="10"/>
  <c r="H741" i="10" s="1"/>
  <c r="H704" i="10" s="1"/>
  <c r="H738" i="15" s="1"/>
  <c r="H345" i="14"/>
  <c r="H341" i="14" s="1"/>
  <c r="O164" i="10"/>
  <c r="N149" i="10"/>
  <c r="N138" i="15" s="1"/>
  <c r="N133" i="15" s="1"/>
  <c r="J401" i="14"/>
  <c r="J397" i="14" s="1"/>
  <c r="H636" i="14"/>
  <c r="H632" i="14" s="1"/>
  <c r="I969" i="14"/>
  <c r="I965" i="14" s="1"/>
  <c r="H592" i="10"/>
  <c r="H587" i="10" s="1"/>
  <c r="H550" i="10" s="1"/>
  <c r="H697" i="10" s="1"/>
  <c r="H692" i="10" s="1"/>
  <c r="H655" i="10" s="1"/>
  <c r="H688" i="15" s="1"/>
  <c r="H492" i="14"/>
  <c r="G384" i="15"/>
  <c r="G374" i="15" s="1"/>
  <c r="L128" i="15"/>
  <c r="L127" i="15" s="1"/>
  <c r="H491" i="14"/>
  <c r="O13" i="10"/>
  <c r="O140" i="10" s="1"/>
  <c r="H424" i="10"/>
  <c r="H419" i="10" s="1"/>
  <c r="H382" i="10" s="1"/>
  <c r="H354" i="15" s="1"/>
  <c r="N1129" i="14"/>
  <c r="N46" i="16" s="1"/>
  <c r="N26" i="16" s="1"/>
  <c r="L26" i="16" s="1"/>
  <c r="L36" i="16" s="1"/>
  <c r="H802" i="10"/>
  <c r="H797" i="10" s="1"/>
  <c r="H760" i="10" s="1"/>
  <c r="H809" i="15" s="1"/>
  <c r="H292" i="10"/>
  <c r="H287" i="10" s="1"/>
  <c r="H250" i="10" s="1"/>
  <c r="H209" i="15" s="1"/>
  <c r="H635" i="14"/>
  <c r="H631" i="14" s="1"/>
  <c r="N805" i="15"/>
  <c r="N804" i="15" s="1"/>
  <c r="N492" i="15"/>
  <c r="N491" i="15" s="1"/>
  <c r="K29" i="16" s="1"/>
  <c r="K39" i="16" s="1"/>
  <c r="N421" i="15"/>
  <c r="N420" i="15" s="1"/>
  <c r="H10" i="16"/>
  <c r="H19" i="16" s="1"/>
  <c r="G428" i="15"/>
  <c r="G10" i="16"/>
  <c r="G19" i="16" s="1"/>
  <c r="N206" i="15"/>
  <c r="N205" i="15" s="1"/>
  <c r="N156" i="15"/>
  <c r="N155" i="15" s="1"/>
  <c r="N876" i="14"/>
  <c r="N865" i="14" s="1"/>
  <c r="N276" i="15"/>
  <c r="N275" i="15" s="1"/>
  <c r="K28" i="16" s="1"/>
  <c r="K38" i="16" s="1"/>
  <c r="N563" i="15"/>
  <c r="N562" i="15" s="1"/>
  <c r="N685" i="15" s="1"/>
  <c r="N684" i="15" s="1"/>
  <c r="N933" i="14"/>
  <c r="N922" i="14" s="1"/>
  <c r="K691" i="14"/>
  <c r="K687" i="14" s="1"/>
  <c r="N42" i="15"/>
  <c r="N41" i="15" s="1"/>
  <c r="AQ30" i="15" s="1"/>
  <c r="O1256" i="15"/>
  <c r="O1251" i="15" s="1"/>
  <c r="O974" i="10"/>
  <c r="O1094" i="15" s="1"/>
  <c r="O1089" i="15" s="1"/>
  <c r="H400" i="14"/>
  <c r="H396" i="14" s="1"/>
  <c r="H49" i="16" s="1"/>
  <c r="O244" i="15"/>
  <c r="N816" i="14"/>
  <c r="N805" i="14" s="1"/>
  <c r="H401" i="14"/>
  <c r="H397" i="14" s="1"/>
  <c r="L553" i="15"/>
  <c r="L543" i="15" s="1"/>
  <c r="L682" i="15" s="1"/>
  <c r="L672" i="15" s="1"/>
  <c r="L795" i="15"/>
  <c r="L785" i="15" s="1"/>
  <c r="M858" i="14"/>
  <c r="M854" i="14" s="1"/>
  <c r="K690" i="14"/>
  <c r="K686" i="14" s="1"/>
  <c r="I597" i="15"/>
  <c r="I587" i="15" s="1"/>
  <c r="I712" i="15" s="1"/>
  <c r="I702" i="15" s="1"/>
  <c r="P910" i="15"/>
  <c r="P905" i="15" s="1"/>
  <c r="N347" i="15"/>
  <c r="N342" i="15" s="1"/>
  <c r="N118" i="15"/>
  <c r="N117" i="15" s="1"/>
  <c r="N80" i="15"/>
  <c r="N79" i="15" s="1"/>
  <c r="N634" i="15"/>
  <c r="N633" i="15" s="1"/>
  <c r="N735" i="15" s="1"/>
  <c r="N734" i="15" s="1"/>
  <c r="N49" i="10"/>
  <c r="N45" i="15" s="1"/>
  <c r="P1138" i="10"/>
  <c r="P1223" i="15" s="1"/>
  <c r="P1218" i="15" s="1"/>
  <c r="O1031" i="10"/>
  <c r="O1141" i="15" s="1"/>
  <c r="O1136" i="15" s="1"/>
  <c r="N181" i="10"/>
  <c r="I1092" i="10"/>
  <c r="I1087" i="10" s="1"/>
  <c r="I1187" i="15" s="1"/>
  <c r="I1182" i="15" s="1"/>
  <c r="AL1182" i="15" s="1"/>
  <c r="I593" i="10"/>
  <c r="I588" i="10" s="1"/>
  <c r="I551" i="10" s="1"/>
  <c r="I698" i="10" s="1"/>
  <c r="I693" i="10" s="1"/>
  <c r="I656" i="10" s="1"/>
  <c r="I689" i="15" s="1"/>
  <c r="I747" i="10"/>
  <c r="I742" i="10" s="1"/>
  <c r="I705" i="10" s="1"/>
  <c r="I739" i="15" s="1"/>
  <c r="O1074" i="10"/>
  <c r="O1175" i="15" s="1"/>
  <c r="O1170" i="15" s="1"/>
  <c r="I160" i="15"/>
  <c r="AL190" i="15" s="1"/>
  <c r="O1005" i="15"/>
  <c r="O978" i="15" s="1"/>
  <c r="N486" i="15"/>
  <c r="N627" i="15"/>
  <c r="O334" i="15"/>
  <c r="O329" i="15" s="1"/>
  <c r="M138" i="15"/>
  <c r="M133" i="15" s="1"/>
  <c r="O1075" i="10"/>
  <c r="O1176" i="15" s="1"/>
  <c r="O1171" i="15" s="1"/>
  <c r="P911" i="15"/>
  <c r="P906" i="15" s="1"/>
  <c r="P1048" i="15"/>
  <c r="N870" i="15"/>
  <c r="N348" i="15"/>
  <c r="N343" i="15" s="1"/>
  <c r="N485" i="15"/>
  <c r="H1028" i="14"/>
  <c r="H1024" i="14" s="1"/>
  <c r="H1027" i="14"/>
  <c r="H1023" i="14" s="1"/>
  <c r="I968" i="14"/>
  <c r="I964" i="14" s="1"/>
  <c r="K400" i="14"/>
  <c r="K396" i="14" s="1"/>
  <c r="K49" i="16" s="1"/>
  <c r="K1028" i="14"/>
  <c r="K1024" i="14" s="1"/>
  <c r="P1073" i="14"/>
  <c r="H968" i="14"/>
  <c r="H964" i="14" s="1"/>
  <c r="P514" i="14"/>
  <c r="H690" i="14"/>
  <c r="H686" i="14" s="1"/>
  <c r="H969" i="14"/>
  <c r="H965" i="14" s="1"/>
  <c r="P512" i="14"/>
  <c r="P1159" i="14"/>
  <c r="P1156" i="14" s="1"/>
  <c r="P1152" i="14" s="1"/>
  <c r="P103" i="14"/>
  <c r="P432" i="14"/>
  <c r="P994" i="14"/>
  <c r="P991" i="14" s="1"/>
  <c r="P75" i="14"/>
  <c r="P298" i="14"/>
  <c r="J400" i="14"/>
  <c r="J396" i="14" s="1"/>
  <c r="J49" i="16" s="1"/>
  <c r="K401" i="14"/>
  <c r="K397" i="14" s="1"/>
  <c r="K1027" i="14"/>
  <c r="K1023" i="14" s="1"/>
  <c r="H691" i="14"/>
  <c r="H687" i="14" s="1"/>
  <c r="P956" i="14"/>
  <c r="N815" i="14"/>
  <c r="N804" i="14" s="1"/>
  <c r="O896" i="14"/>
  <c r="M859" i="14"/>
  <c r="M855" i="14" s="1"/>
  <c r="K451" i="14"/>
  <c r="J536" i="14"/>
  <c r="J532" i="14" s="1"/>
  <c r="J451" i="14"/>
  <c r="I226" i="14"/>
  <c r="I222" i="14" s="1"/>
  <c r="I48" i="16" s="1"/>
  <c r="K585" i="14"/>
  <c r="K581" i="14" s="1"/>
  <c r="K536" i="14"/>
  <c r="K532" i="14" s="1"/>
  <c r="K452" i="14"/>
  <c r="G600" i="15"/>
  <c r="G590" i="15" s="1"/>
  <c r="G715" i="15" s="1"/>
  <c r="G705" i="15" s="1"/>
  <c r="N931" i="14"/>
  <c r="O1142" i="14"/>
  <c r="K535" i="14"/>
  <c r="K531" i="14" s="1"/>
  <c r="O1033" i="10"/>
  <c r="O1143" i="15" s="1"/>
  <c r="O1138" i="15" s="1"/>
  <c r="K345" i="14"/>
  <c r="K341" i="14" s="1"/>
  <c r="K491" i="14"/>
  <c r="K346" i="14"/>
  <c r="K342" i="14" s="1"/>
  <c r="K492" i="14"/>
  <c r="O1017" i="15"/>
  <c r="O1007" i="15" s="1"/>
  <c r="K226" i="14"/>
  <c r="K222" i="14" s="1"/>
  <c r="K48" i="16" s="1"/>
  <c r="K586" i="14"/>
  <c r="K582" i="14" s="1"/>
  <c r="N678" i="14"/>
  <c r="N483" i="14"/>
  <c r="M582" i="15"/>
  <c r="M580" i="15" s="1"/>
  <c r="M700" i="15" s="1"/>
  <c r="M698" i="15" s="1"/>
  <c r="M824" i="15"/>
  <c r="M822" i="15" s="1"/>
  <c r="M753" i="15"/>
  <c r="M751" i="15" s="1"/>
  <c r="M511" i="15"/>
  <c r="M509" i="15" s="1"/>
  <c r="M650" i="15" s="1"/>
  <c r="M648" i="15" s="1"/>
  <c r="M224" i="15"/>
  <c r="M222" i="15" s="1"/>
  <c r="M440" i="15"/>
  <c r="M438" i="15" s="1"/>
  <c r="M369" i="15"/>
  <c r="M367" i="15" s="1"/>
  <c r="L511" i="15"/>
  <c r="L509" i="15" s="1"/>
  <c r="L650" i="15" s="1"/>
  <c r="L648" i="15" s="1"/>
  <c r="L824" i="15"/>
  <c r="L822" i="15" s="1"/>
  <c r="L582" i="15"/>
  <c r="L580" i="15" s="1"/>
  <c r="L700" i="15" s="1"/>
  <c r="L698" i="15" s="1"/>
  <c r="L369" i="15"/>
  <c r="L367" i="15" s="1"/>
  <c r="L440" i="15"/>
  <c r="L438" i="15" s="1"/>
  <c r="L224" i="15"/>
  <c r="L222" i="15" s="1"/>
  <c r="L753" i="15"/>
  <c r="L751" i="15" s="1"/>
  <c r="O1078" i="10"/>
  <c r="O1179" i="15" s="1"/>
  <c r="O1174" i="15" s="1"/>
  <c r="O1117" i="10"/>
  <c r="O1200" i="15" s="1"/>
  <c r="O1199" i="15" s="1"/>
  <c r="L362" i="15"/>
  <c r="L360" i="15" s="1"/>
  <c r="L817" i="15"/>
  <c r="L815" i="15" s="1"/>
  <c r="L217" i="15"/>
  <c r="L215" i="15" s="1"/>
  <c r="L575" i="15"/>
  <c r="L573" i="15" s="1"/>
  <c r="L696" i="15" s="1"/>
  <c r="L694" i="15" s="1"/>
  <c r="L433" i="15"/>
  <c r="L431" i="15" s="1"/>
  <c r="L504" i="15"/>
  <c r="L502" i="15" s="1"/>
  <c r="L646" i="15" s="1"/>
  <c r="L644" i="15" s="1"/>
  <c r="L746" i="15"/>
  <c r="L744" i="15" s="1"/>
  <c r="H536" i="14"/>
  <c r="H532" i="14" s="1"/>
  <c r="O485" i="14"/>
  <c r="N52" i="15"/>
  <c r="N51" i="15" s="1"/>
  <c r="N141" i="10"/>
  <c r="G385" i="15"/>
  <c r="G375" i="15" s="1"/>
  <c r="O976" i="15"/>
  <c r="O141" i="10"/>
  <c r="N277" i="14"/>
  <c r="O895" i="14"/>
  <c r="O1181" i="14"/>
  <c r="O271" i="14" s="1"/>
  <c r="O967" i="15"/>
  <c r="O1034" i="10"/>
  <c r="O1144" i="15" s="1"/>
  <c r="O1139" i="15" s="1"/>
  <c r="I401" i="14"/>
  <c r="I397" i="14" s="1"/>
  <c r="O1057" i="14"/>
  <c r="H452" i="14"/>
  <c r="O159" i="10"/>
  <c r="H451" i="14"/>
  <c r="O1058" i="14"/>
  <c r="H542" i="14"/>
  <c r="O1056" i="14"/>
  <c r="H535" i="14"/>
  <c r="H531" i="14" s="1"/>
  <c r="I400" i="14"/>
  <c r="I396" i="14" s="1"/>
  <c r="I49" i="16" s="1"/>
  <c r="O576" i="15"/>
  <c r="N278" i="14"/>
  <c r="N388" i="14"/>
  <c r="G598" i="15"/>
  <c r="G588" i="15" s="1"/>
  <c r="G713" i="15" s="1"/>
  <c r="G703" i="15" s="1"/>
  <c r="O897" i="14"/>
  <c r="O878" i="14" s="1"/>
  <c r="O867" i="14" s="1"/>
  <c r="I586" i="14"/>
  <c r="I582" i="14" s="1"/>
  <c r="O1279" i="10"/>
  <c r="O1363" i="15" s="1"/>
  <c r="O1358" i="15" s="1"/>
  <c r="AR1358" i="15" s="1"/>
  <c r="J345" i="14"/>
  <c r="J341" i="14" s="1"/>
  <c r="G458" i="15"/>
  <c r="G448" i="15" s="1"/>
  <c r="P1140" i="10"/>
  <c r="P1225" i="15" s="1"/>
  <c r="P1220" i="15" s="1"/>
  <c r="O460" i="15"/>
  <c r="O844" i="15"/>
  <c r="I535" i="14"/>
  <c r="I531" i="14" s="1"/>
  <c r="I636" i="14"/>
  <c r="I632" i="14" s="1"/>
  <c r="I452" i="14"/>
  <c r="G387" i="15"/>
  <c r="G377" i="15" s="1"/>
  <c r="N154" i="14"/>
  <c r="I492" i="14"/>
  <c r="I635" i="14"/>
  <c r="I631" i="14" s="1"/>
  <c r="O818" i="15"/>
  <c r="I536" i="14"/>
  <c r="I532" i="14" s="1"/>
  <c r="O36" i="15"/>
  <c r="O31" i="15" s="1"/>
  <c r="I451" i="14"/>
  <c r="I567" i="15"/>
  <c r="P1136" i="10"/>
  <c r="P1221" i="15" s="1"/>
  <c r="P1216" i="15" s="1"/>
  <c r="H700" i="10"/>
  <c r="H695" i="10" s="1"/>
  <c r="H658" i="10" s="1"/>
  <c r="H691" i="15" s="1"/>
  <c r="I491" i="14"/>
  <c r="J346" i="14"/>
  <c r="J342" i="14" s="1"/>
  <c r="H226" i="14"/>
  <c r="H222" i="14" s="1"/>
  <c r="O389" i="15"/>
  <c r="O191" i="10"/>
  <c r="O563" i="15" s="1"/>
  <c r="O562" i="15" s="1"/>
  <c r="O685" i="15" s="1"/>
  <c r="O684" i="15" s="1"/>
  <c r="H227" i="14"/>
  <c r="H223" i="14" s="1"/>
  <c r="O773" i="15"/>
  <c r="O800" i="15"/>
  <c r="O312" i="15"/>
  <c r="O307" i="15" s="1"/>
  <c r="O735" i="14"/>
  <c r="O445" i="14"/>
  <c r="O525" i="14"/>
  <c r="N182" i="10"/>
  <c r="N75" i="15"/>
  <c r="N70" i="15" s="1"/>
  <c r="N445" i="14"/>
  <c r="N525" i="14"/>
  <c r="O1052" i="15"/>
  <c r="O1040" i="15" s="1"/>
  <c r="O324" i="15"/>
  <c r="O323" i="15" s="1"/>
  <c r="O1077" i="10"/>
  <c r="O1178" i="15" s="1"/>
  <c r="O1173" i="15" s="1"/>
  <c r="I691" i="14"/>
  <c r="I687" i="14" s="1"/>
  <c r="J635" i="14"/>
  <c r="J631" i="14" s="1"/>
  <c r="K227" i="14"/>
  <c r="K223" i="14" s="1"/>
  <c r="I690" i="14"/>
  <c r="I686" i="14" s="1"/>
  <c r="O142" i="10"/>
  <c r="O952" i="14"/>
  <c r="O933" i="14" s="1"/>
  <c r="O922" i="14" s="1"/>
  <c r="L117" i="14"/>
  <c r="L216" i="14"/>
  <c r="L213" i="14" s="1"/>
  <c r="L194" i="14" s="1"/>
  <c r="L116" i="14"/>
  <c r="I1027" i="14"/>
  <c r="I1023" i="14" s="1"/>
  <c r="K635" i="14"/>
  <c r="K631" i="14" s="1"/>
  <c r="O977" i="10"/>
  <c r="O1097" i="15" s="1"/>
  <c r="O1092" i="15" s="1"/>
  <c r="L152" i="15"/>
  <c r="L147" i="15" s="1"/>
  <c r="L202" i="15"/>
  <c r="L192" i="15" s="1"/>
  <c r="J636" i="14"/>
  <c r="J632" i="14" s="1"/>
  <c r="K968" i="14"/>
  <c r="K964" i="14" s="1"/>
  <c r="O1281" i="10"/>
  <c r="N735" i="14"/>
  <c r="K636" i="14"/>
  <c r="K632" i="14" s="1"/>
  <c r="O175" i="10"/>
  <c r="O531" i="15"/>
  <c r="I1028" i="14"/>
  <c r="I1024" i="14" s="1"/>
  <c r="P1139" i="10"/>
  <c r="P1224" i="15" s="1"/>
  <c r="P1219" i="15" s="1"/>
  <c r="P1137" i="10"/>
  <c r="P1222" i="15" s="1"/>
  <c r="P1217" i="15" s="1"/>
  <c r="O1179" i="14"/>
  <c r="O269" i="14" s="1"/>
  <c r="O1180" i="14"/>
  <c r="O270" i="14" s="1"/>
  <c r="K969" i="14"/>
  <c r="K965" i="14" s="1"/>
  <c r="I345" i="14"/>
  <c r="I341" i="14" s="1"/>
  <c r="I346" i="14"/>
  <c r="I342" i="14" s="1"/>
  <c r="O207" i="14"/>
  <c r="J1028" i="14"/>
  <c r="J1024" i="14" s="1"/>
  <c r="J1027" i="14"/>
  <c r="J1023" i="14" s="1"/>
  <c r="G227" i="14"/>
  <c r="G223" i="14" s="1"/>
  <c r="O147" i="14"/>
  <c r="O52" i="14"/>
  <c r="N803" i="14"/>
  <c r="P67" i="14"/>
  <c r="P1003" i="14"/>
  <c r="P999" i="14" s="1"/>
  <c r="P1193" i="14"/>
  <c r="P331" i="14"/>
  <c r="P945" i="14"/>
  <c r="P379" i="14"/>
  <c r="P1062" i="14"/>
  <c r="P1194" i="14"/>
  <c r="P995" i="14"/>
  <c r="P992" i="14" s="1"/>
  <c r="N164" i="14"/>
  <c r="N155" i="14" s="1"/>
  <c r="N89" i="14"/>
  <c r="N733" i="14"/>
  <c r="P1125" i="14"/>
  <c r="P1120" i="14" s="1"/>
  <c r="P955" i="14"/>
  <c r="P434" i="14"/>
  <c r="P377" i="14"/>
  <c r="P1117" i="14"/>
  <c r="P31" i="14"/>
  <c r="P1012" i="14"/>
  <c r="P110" i="14"/>
  <c r="P957" i="14"/>
  <c r="P76" i="14"/>
  <c r="N734" i="14"/>
  <c r="N524" i="14"/>
  <c r="N444" i="14"/>
  <c r="N269" i="14"/>
  <c r="N1172" i="14"/>
  <c r="N1173" i="14"/>
  <c r="O1133" i="14"/>
  <c r="O1134" i="14"/>
  <c r="O888" i="14"/>
  <c r="O206" i="14"/>
  <c r="P898" i="14"/>
  <c r="N309" i="14"/>
  <c r="J226" i="14"/>
  <c r="J222" i="14" s="1"/>
  <c r="J48" i="16" s="1"/>
  <c r="P569" i="14"/>
  <c r="P954" i="14"/>
  <c r="P667" i="14"/>
  <c r="P838" i="14"/>
  <c r="P1195" i="14"/>
  <c r="P1054" i="14"/>
  <c r="P1051" i="14" s="1"/>
  <c r="P1013" i="14"/>
  <c r="P166" i="14"/>
  <c r="P618" i="14"/>
  <c r="P1052" i="14"/>
  <c r="P1049" i="14" s="1"/>
  <c r="P474" i="14"/>
  <c r="L184" i="14"/>
  <c r="L267" i="14"/>
  <c r="L264" i="14" s="1"/>
  <c r="L245" i="14" s="1"/>
  <c r="L1009" i="14"/>
  <c r="L1006" i="14" s="1"/>
  <c r="L987" i="14" s="1"/>
  <c r="L386" i="14"/>
  <c r="L383" i="14" s="1"/>
  <c r="L364" i="14" s="1"/>
  <c r="L676" i="14"/>
  <c r="L673" i="14" s="1"/>
  <c r="L654" i="14" s="1"/>
  <c r="L731" i="14"/>
  <c r="L728" i="14" s="1"/>
  <c r="L709" i="14" s="1"/>
  <c r="L481" i="14"/>
  <c r="L478" i="14" s="1"/>
  <c r="L459" i="14" s="1"/>
  <c r="L521" i="14"/>
  <c r="L518" i="14" s="1"/>
  <c r="L499" i="14" s="1"/>
  <c r="L441" i="14"/>
  <c r="L438" i="14" s="1"/>
  <c r="L419" i="14" s="1"/>
  <c r="O997" i="14"/>
  <c r="O205" i="14"/>
  <c r="P1072" i="14"/>
  <c r="P1147" i="14"/>
  <c r="P1144" i="14" s="1"/>
  <c r="P1158" i="14"/>
  <c r="P1155" i="14" s="1"/>
  <c r="P1151" i="14" s="1"/>
  <c r="P472" i="14"/>
  <c r="P1042" i="14"/>
  <c r="P1039" i="14" s="1"/>
  <c r="P1053" i="14"/>
  <c r="P1050" i="14" s="1"/>
  <c r="P901" i="14"/>
  <c r="P378" i="14"/>
  <c r="P891" i="14"/>
  <c r="P669" i="14"/>
  <c r="P892" i="14"/>
  <c r="P889" i="14" s="1"/>
  <c r="P300" i="14"/>
  <c r="M1090" i="14"/>
  <c r="M1083" i="14"/>
  <c r="M1079" i="14" s="1"/>
  <c r="M1082" i="14"/>
  <c r="M1078" i="14" s="1"/>
  <c r="M47" i="16" s="1"/>
  <c r="O1141" i="14"/>
  <c r="P599" i="14"/>
  <c r="P596" i="14" s="1"/>
  <c r="G401" i="14"/>
  <c r="G397" i="14" s="1"/>
  <c r="P568" i="14"/>
  <c r="P1043" i="14"/>
  <c r="P1040" i="14" s="1"/>
  <c r="P1074" i="14"/>
  <c r="P828" i="14"/>
  <c r="P1001" i="14"/>
  <c r="P1114" i="14"/>
  <c r="P1016" i="14"/>
  <c r="P1060" i="14"/>
  <c r="P836" i="14"/>
  <c r="P1019" i="14"/>
  <c r="P109" i="14"/>
  <c r="P74" i="14"/>
  <c r="P1097" i="14"/>
  <c r="P1094" i="14" s="1"/>
  <c r="O142" i="14"/>
  <c r="M218" i="14"/>
  <c r="M215" i="14" s="1"/>
  <c r="M196" i="14" s="1"/>
  <c r="M185" i="14" s="1"/>
  <c r="N148" i="14"/>
  <c r="N142" i="14" s="1"/>
  <c r="N53" i="14"/>
  <c r="O1121" i="14"/>
  <c r="N523" i="14"/>
  <c r="N310" i="14"/>
  <c r="P567" i="14"/>
  <c r="P1148" i="14"/>
  <c r="P1145" i="14" s="1"/>
  <c r="P619" i="14"/>
  <c r="P473" i="14"/>
  <c r="P38" i="14"/>
  <c r="P299" i="14"/>
  <c r="P1109" i="14"/>
  <c r="P1106" i="14" s="1"/>
  <c r="P900" i="14"/>
  <c r="N159" i="14"/>
  <c r="N51" i="14"/>
  <c r="N150" i="14"/>
  <c r="N88" i="14"/>
  <c r="N156" i="14"/>
  <c r="N15" i="14"/>
  <c r="P549" i="14"/>
  <c r="P546" i="14" s="1"/>
  <c r="P617" i="14"/>
  <c r="P837" i="14"/>
  <c r="J227" i="14"/>
  <c r="J223" i="14" s="1"/>
  <c r="P1107" i="14"/>
  <c r="P1104" i="14" s="1"/>
  <c r="P724" i="14"/>
  <c r="P1124" i="14"/>
  <c r="P258" i="14"/>
  <c r="P1061" i="14"/>
  <c r="P1122" i="14"/>
  <c r="P723" i="14"/>
  <c r="P1115" i="14"/>
  <c r="P259" i="14"/>
  <c r="O1140" i="14"/>
  <c r="O1131" i="14"/>
  <c r="O1132" i="14"/>
  <c r="N147" i="14"/>
  <c r="N52" i="14"/>
  <c r="Q4" i="14"/>
  <c r="P192" i="14"/>
  <c r="P189" i="14" s="1"/>
  <c r="P191" i="14"/>
  <c r="P188" i="14" s="1"/>
  <c r="P208" i="14"/>
  <c r="P209" i="14"/>
  <c r="P210" i="14"/>
  <c r="P202" i="14"/>
  <c r="P199" i="14" s="1"/>
  <c r="P201" i="14"/>
  <c r="P198" i="14" s="1"/>
  <c r="P190" i="14"/>
  <c r="P187" i="14" s="1"/>
  <c r="P203" i="14"/>
  <c r="P200" i="14" s="1"/>
  <c r="P211" i="14"/>
  <c r="P446" i="14"/>
  <c r="P415" i="14"/>
  <c r="P412" i="14" s="1"/>
  <c r="P526" i="14"/>
  <c r="P475" i="14"/>
  <c r="P391" i="14"/>
  <c r="P960" i="14"/>
  <c r="P168" i="14"/>
  <c r="P68" i="14"/>
  <c r="P63" i="14" s="1"/>
  <c r="P104" i="14"/>
  <c r="P98" i="14" s="1"/>
  <c r="P293" i="14"/>
  <c r="P290" i="14" s="1"/>
  <c r="P670" i="14"/>
  <c r="P665" i="14" s="1"/>
  <c r="P812" i="14"/>
  <c r="P809" i="14" s="1"/>
  <c r="P370" i="14"/>
  <c r="P367" i="14" s="1"/>
  <c r="P612" i="14"/>
  <c r="P609" i="14" s="1"/>
  <c r="P467" i="14"/>
  <c r="P464" i="14" s="1"/>
  <c r="P22" i="14"/>
  <c r="P19" i="14" s="1"/>
  <c r="P130" i="14" s="1"/>
  <c r="P23" i="14"/>
  <c r="P20" i="14" s="1"/>
  <c r="P131" i="14" s="1"/>
  <c r="P325" i="14"/>
  <c r="P322" i="14" s="1"/>
  <c r="P94" i="14"/>
  <c r="P91" i="14" s="1"/>
  <c r="P136" i="14" s="1"/>
  <c r="P253" i="14"/>
  <c r="P250" i="14" s="1"/>
  <c r="P426" i="14"/>
  <c r="P423" i="14" s="1"/>
  <c r="P662" i="14"/>
  <c r="P659" i="14" s="1"/>
  <c r="P570" i="14"/>
  <c r="P660" i="14"/>
  <c r="P657" i="14" s="1"/>
  <c r="P58" i="14"/>
  <c r="P55" i="14" s="1"/>
  <c r="P133" i="14" s="1"/>
  <c r="P940" i="14"/>
  <c r="P937" i="14" s="1"/>
  <c r="P292" i="14"/>
  <c r="P289" i="14" s="1"/>
  <c r="P929" i="14"/>
  <c r="P926" i="14" s="1"/>
  <c r="P505" i="14"/>
  <c r="P502" i="14" s="1"/>
  <c r="P112" i="14"/>
  <c r="P601" i="14"/>
  <c r="P598" i="14" s="1"/>
  <c r="P273" i="14"/>
  <c r="P681" i="14"/>
  <c r="P939" i="14"/>
  <c r="P936" i="14" s="1"/>
  <c r="P849" i="14"/>
  <c r="P425" i="14"/>
  <c r="P422" i="14" s="1"/>
  <c r="P427" i="14"/>
  <c r="P424" i="14" s="1"/>
  <c r="P1186" i="14"/>
  <c r="P1183" i="14" s="1"/>
  <c r="P716" i="14"/>
  <c r="P713" i="14" s="1"/>
  <c r="P392" i="14"/>
  <c r="P242" i="14"/>
  <c r="P239" i="14" s="1"/>
  <c r="P651" i="14"/>
  <c r="P648" i="14" s="1"/>
  <c r="P893" i="14"/>
  <c r="P527" i="14"/>
  <c r="P959" i="14"/>
  <c r="P904" i="14"/>
  <c r="P333" i="14"/>
  <c r="P486" i="14"/>
  <c r="P821" i="14"/>
  <c r="P818" i="14" s="1"/>
  <c r="P928" i="14"/>
  <c r="P925" i="14" s="1"/>
  <c r="P95" i="14"/>
  <c r="P92" i="14" s="1"/>
  <c r="P137" i="14" s="1"/>
  <c r="P466" i="14"/>
  <c r="P463" i="14" s="1"/>
  <c r="P848" i="14"/>
  <c r="P372" i="14"/>
  <c r="P369" i="14" s="1"/>
  <c r="P620" i="14"/>
  <c r="P507" i="14"/>
  <c r="P504" i="14" s="1"/>
  <c r="P705" i="14"/>
  <c r="P702" i="14" s="1"/>
  <c r="P435" i="14"/>
  <c r="P59" i="14"/>
  <c r="P56" i="14" s="1"/>
  <c r="P134" i="14" s="1"/>
  <c r="P610" i="14"/>
  <c r="P607" i="14" s="1"/>
  <c r="P324" i="14"/>
  <c r="P321" i="14" s="1"/>
  <c r="P261" i="14"/>
  <c r="P167" i="14"/>
  <c r="P252" i="14"/>
  <c r="P249" i="14" s="1"/>
  <c r="P380" i="14"/>
  <c r="P736" i="14"/>
  <c r="P1187" i="14"/>
  <c r="P1184" i="14" s="1"/>
  <c r="P32" i="14"/>
  <c r="P27" i="14" s="1"/>
  <c r="P905" i="14"/>
  <c r="P550" i="14"/>
  <c r="P547" i="14" s="1"/>
  <c r="P416" i="14"/>
  <c r="P413" i="14" s="1"/>
  <c r="P948" i="14"/>
  <c r="P943" i="14" s="1"/>
  <c r="P682" i="14"/>
  <c r="P811" i="14"/>
  <c r="P808" i="14" s="1"/>
  <c r="P661" i="14"/>
  <c r="P658" i="14" s="1"/>
  <c r="P96" i="14"/>
  <c r="P93" i="14" s="1"/>
  <c r="P138" i="14" s="1"/>
  <c r="P551" i="14"/>
  <c r="P548" i="14" s="1"/>
  <c r="P850" i="14"/>
  <c r="P465" i="14"/>
  <c r="P462" i="14" s="1"/>
  <c r="P737" i="14"/>
  <c r="P562" i="14"/>
  <c r="P559" i="14" s="1"/>
  <c r="P487" i="14"/>
  <c r="P560" i="14"/>
  <c r="P557" i="14" s="1"/>
  <c r="P823" i="14"/>
  <c r="P820" i="14" s="1"/>
  <c r="P810" i="14"/>
  <c r="P807" i="14" s="1"/>
  <c r="P241" i="14"/>
  <c r="P238" i="14" s="1"/>
  <c r="P251" i="14"/>
  <c r="P248" i="14" s="1"/>
  <c r="P650" i="14"/>
  <c r="P647" i="14" s="1"/>
  <c r="P725" i="14"/>
  <c r="P360" i="14"/>
  <c r="P357" i="14" s="1"/>
  <c r="P301" i="14"/>
  <c r="P447" i="14"/>
  <c r="P706" i="14"/>
  <c r="P703" i="14" s="1"/>
  <c r="P611" i="14"/>
  <c r="P608" i="14" s="1"/>
  <c r="P717" i="14"/>
  <c r="P714" i="14" s="1"/>
  <c r="P240" i="14"/>
  <c r="P237" i="14" s="1"/>
  <c r="P763" i="14"/>
  <c r="P760" i="14" s="1"/>
  <c r="P748" i="14" s="1"/>
  <c r="P60" i="14"/>
  <c r="P57" i="14" s="1"/>
  <c r="P135" i="14" s="1"/>
  <c r="P272" i="14"/>
  <c r="P40" i="14"/>
  <c r="P361" i="14"/>
  <c r="P358" i="14" s="1"/>
  <c r="P1196" i="14"/>
  <c r="P561" i="14"/>
  <c r="P558" i="14" s="1"/>
  <c r="P715" i="14"/>
  <c r="P712" i="14" s="1"/>
  <c r="P371" i="14"/>
  <c r="P368" i="14" s="1"/>
  <c r="P506" i="14"/>
  <c r="P503" i="14" s="1"/>
  <c r="P822" i="14"/>
  <c r="P819" i="14" s="1"/>
  <c r="P1188" i="14"/>
  <c r="P1185" i="14" s="1"/>
  <c r="P831" i="14"/>
  <c r="P827" i="14" s="1"/>
  <c r="P515" i="14"/>
  <c r="P600" i="14"/>
  <c r="P597" i="14" s="1"/>
  <c r="O316" i="14"/>
  <c r="O443" i="14" s="1"/>
  <c r="P958" i="14"/>
  <c r="P1160" i="14"/>
  <c r="P1157" i="14" s="1"/>
  <c r="P1153" i="14" s="1"/>
  <c r="P24" i="14"/>
  <c r="P21" i="14" s="1"/>
  <c r="P132" i="14" s="1"/>
  <c r="P984" i="14"/>
  <c r="P981" i="14" s="1"/>
  <c r="P993" i="14"/>
  <c r="P990" i="14" s="1"/>
  <c r="P1017" i="14"/>
  <c r="P903" i="14"/>
  <c r="P330" i="14"/>
  <c r="P433" i="14"/>
  <c r="P1059" i="14"/>
  <c r="M216" i="14"/>
  <c r="M213" i="14" s="1"/>
  <c r="M194" i="14" s="1"/>
  <c r="L185" i="14"/>
  <c r="L1069" i="14"/>
  <c r="L1066" i="14" s="1"/>
  <c r="L1047" i="14" s="1"/>
  <c r="L387" i="14"/>
  <c r="L384" i="14" s="1"/>
  <c r="L365" i="14" s="1"/>
  <c r="L354" i="14" s="1"/>
  <c r="L442" i="14"/>
  <c r="L439" i="14" s="1"/>
  <c r="L420" i="14" s="1"/>
  <c r="L409" i="14" s="1"/>
  <c r="L677" i="14"/>
  <c r="L674" i="14" s="1"/>
  <c r="L655" i="14" s="1"/>
  <c r="L644" i="14" s="1"/>
  <c r="L1010" i="14"/>
  <c r="L1007" i="14" s="1"/>
  <c r="L988" i="14" s="1"/>
  <c r="L977" i="14" s="1"/>
  <c r="L522" i="14"/>
  <c r="L519" i="14" s="1"/>
  <c r="L500" i="14" s="1"/>
  <c r="L627" i="14" s="1"/>
  <c r="L624" i="14" s="1"/>
  <c r="L605" i="14" s="1"/>
  <c r="L594" i="14" s="1"/>
  <c r="L732" i="14"/>
  <c r="L729" i="14" s="1"/>
  <c r="L710" i="14" s="1"/>
  <c r="L699" i="14" s="1"/>
  <c r="L482" i="14"/>
  <c r="L479" i="14" s="1"/>
  <c r="L460" i="14" s="1"/>
  <c r="L577" i="14" s="1"/>
  <c r="L574" i="14" s="1"/>
  <c r="L555" i="14" s="1"/>
  <c r="L544" i="14" s="1"/>
  <c r="O887" i="14"/>
  <c r="P902" i="14"/>
  <c r="P1015" i="14"/>
  <c r="P947" i="14"/>
  <c r="P1149" i="14"/>
  <c r="P1146" i="14" s="1"/>
  <c r="P1070" i="14"/>
  <c r="P65" i="14"/>
  <c r="P953" i="14"/>
  <c r="P1096" i="14"/>
  <c r="P1093" i="14" s="1"/>
  <c r="P102" i="14"/>
  <c r="P1000" i="14"/>
  <c r="P890" i="14"/>
  <c r="P111" i="14"/>
  <c r="P829" i="14"/>
  <c r="P37" i="14"/>
  <c r="M217" i="14"/>
  <c r="M214" i="14" s="1"/>
  <c r="M195" i="14" s="1"/>
  <c r="M441" i="14" s="1"/>
  <c r="M438" i="14" s="1"/>
  <c r="M419" i="14" s="1"/>
  <c r="M408" i="14" s="1"/>
  <c r="N485" i="14"/>
  <c r="N680" i="14"/>
  <c r="N390" i="14"/>
  <c r="N149" i="14"/>
  <c r="N140" i="14" s="1"/>
  <c r="N87" i="14"/>
  <c r="O1080" i="14"/>
  <c r="O1081" i="14"/>
  <c r="O966" i="14"/>
  <c r="O967" i="14"/>
  <c r="P722" i="14"/>
  <c r="P649" i="14"/>
  <c r="P646" i="14" s="1"/>
  <c r="P899" i="14"/>
  <c r="P704" i="14"/>
  <c r="P701" i="14" s="1"/>
  <c r="P982" i="14"/>
  <c r="P979" i="14" s="1"/>
  <c r="P1108" i="14"/>
  <c r="P1105" i="14" s="1"/>
  <c r="P1041" i="14"/>
  <c r="P1038" i="14" s="1"/>
  <c r="P39" i="14"/>
  <c r="P1018" i="14"/>
  <c r="P29" i="14"/>
  <c r="P332" i="14"/>
  <c r="P1014" i="14"/>
  <c r="P260" i="14"/>
  <c r="L268" i="14"/>
  <c r="L265" i="14" s="1"/>
  <c r="L246" i="14" s="1"/>
  <c r="L235" i="14" s="1"/>
  <c r="N144" i="14"/>
  <c r="N16" i="14"/>
  <c r="O1025" i="14"/>
  <c r="O1026" i="14"/>
  <c r="O174" i="14"/>
  <c r="O175" i="14"/>
  <c r="G586" i="14"/>
  <c r="G582" i="14" s="1"/>
  <c r="G690" i="14"/>
  <c r="G686" i="14" s="1"/>
  <c r="O51" i="14"/>
  <c r="AQ1078" i="15"/>
  <c r="O1211" i="10"/>
  <c r="O1283" i="15" s="1"/>
  <c r="O1282" i="15" s="1"/>
  <c r="P1233" i="10"/>
  <c r="P1307" i="15" s="1"/>
  <c r="P1302" i="15" s="1"/>
  <c r="O1230" i="10"/>
  <c r="O1304" i="15" s="1"/>
  <c r="O1299" i="15" s="1"/>
  <c r="O976" i="10"/>
  <c r="O1096" i="15" s="1"/>
  <c r="O1091" i="15" s="1"/>
  <c r="AP1299" i="15"/>
  <c r="O186" i="10"/>
  <c r="O112" i="15"/>
  <c r="O107" i="15" s="1"/>
  <c r="O1055" i="10"/>
  <c r="O1154" i="15" s="1"/>
  <c r="O1153" i="15" s="1"/>
  <c r="O1364" i="15"/>
  <c r="O1359" i="15" s="1"/>
  <c r="AR1359" i="15" s="1"/>
  <c r="O414" i="15"/>
  <c r="O978" i="10"/>
  <c r="O1098" i="15" s="1"/>
  <c r="O1093" i="15" s="1"/>
  <c r="O1232" i="10"/>
  <c r="O1306" i="15" s="1"/>
  <c r="O1301" i="15" s="1"/>
  <c r="O1243" i="10"/>
  <c r="O1316" i="15" s="1"/>
  <c r="O1311" i="15" s="1"/>
  <c r="H125" i="15"/>
  <c r="AK148" i="15" s="1"/>
  <c r="O1137" i="10"/>
  <c r="O1222" i="15" s="1"/>
  <c r="O1217" i="15" s="1"/>
  <c r="O1233" i="10"/>
  <c r="O1307" i="15" s="1"/>
  <c r="O1302" i="15" s="1"/>
  <c r="J245" i="10"/>
  <c r="J240" i="10" s="1"/>
  <c r="J203" i="10" s="1"/>
  <c r="J482" i="10" s="1"/>
  <c r="J477" i="10" s="1"/>
  <c r="J440" i="10" s="1"/>
  <c r="J427" i="15" s="1"/>
  <c r="N993" i="10"/>
  <c r="N1101" i="15" s="1"/>
  <c r="AQ1124" i="15" s="1"/>
  <c r="O558" i="15"/>
  <c r="O1139" i="10"/>
  <c r="O1224" i="15" s="1"/>
  <c r="O1219" i="15" s="1"/>
  <c r="O416" i="15"/>
  <c r="O1245" i="10"/>
  <c r="O1318" i="15" s="1"/>
  <c r="O1313" i="15" s="1"/>
  <c r="N923" i="10"/>
  <c r="N883" i="15"/>
  <c r="AQ906" i="15" s="1"/>
  <c r="O1138" i="10"/>
  <c r="O1223" i="15" s="1"/>
  <c r="O1218" i="15" s="1"/>
  <c r="O1246" i="10"/>
  <c r="O1319" i="15" s="1"/>
  <c r="O1314" i="15" s="1"/>
  <c r="O1244" i="10"/>
  <c r="O1317" i="15" s="1"/>
  <c r="O1312" i="15" s="1"/>
  <c r="N308" i="15"/>
  <c r="N303" i="15" s="1"/>
  <c r="N796" i="15"/>
  <c r="N412" i="15"/>
  <c r="N554" i="15"/>
  <c r="O1136" i="10"/>
  <c r="O1221" i="15" s="1"/>
  <c r="O1216" i="15" s="1"/>
  <c r="N920" i="10"/>
  <c r="N880" i="15"/>
  <c r="AQ903" i="15" s="1"/>
  <c r="N184" i="10"/>
  <c r="N174" i="10" s="1"/>
  <c r="N153" i="15" s="1"/>
  <c r="N148" i="15" s="1"/>
  <c r="N77" i="15"/>
  <c r="N72" i="15" s="1"/>
  <c r="Q4" i="10"/>
  <c r="Q1099" i="10" s="1"/>
  <c r="P1004" i="10"/>
  <c r="P1003" i="10" s="1"/>
  <c r="P1111" i="15" s="1"/>
  <c r="P1110" i="15" s="1"/>
  <c r="P15" i="10"/>
  <c r="P1028" i="10"/>
  <c r="P1021" i="10" s="1"/>
  <c r="P1132" i="15" s="1"/>
  <c r="P1127" i="15" s="1"/>
  <c r="P434" i="10"/>
  <c r="P126" i="10"/>
  <c r="P117" i="10" s="1"/>
  <c r="P989" i="10"/>
  <c r="P678" i="10"/>
  <c r="P876" i="10"/>
  <c r="P417" i="10"/>
  <c r="P407" i="10" s="1"/>
  <c r="P402" i="15" s="1"/>
  <c r="P546" i="10"/>
  <c r="P400" i="10"/>
  <c r="P1223" i="10"/>
  <c r="P1218" i="10" s="1"/>
  <c r="P1293" i="15" s="1"/>
  <c r="P1288" i="15" s="1"/>
  <c r="P948" i="10"/>
  <c r="P947" i="10" s="1"/>
  <c r="P1065" i="15" s="1"/>
  <c r="P1064" i="15" s="1"/>
  <c r="P825" i="10"/>
  <c r="P824" i="10" s="1"/>
  <c r="P1067" i="10"/>
  <c r="P1062" i="10" s="1"/>
  <c r="P1164" i="15" s="1"/>
  <c r="P1159" i="15" s="1"/>
  <c r="P379" i="10"/>
  <c r="P371" i="10" s="1"/>
  <c r="P456" i="10"/>
  <c r="P341" i="10"/>
  <c r="P334" i="10" s="1"/>
  <c r="P1045" i="10"/>
  <c r="P25" i="10"/>
  <c r="P20" i="10" s="1"/>
  <c r="P45" i="10"/>
  <c r="P44" i="10" s="1"/>
  <c r="P192" i="10" s="1"/>
  <c r="P944" i="10"/>
  <c r="P990" i="10"/>
  <c r="P491" i="10"/>
  <c r="P690" i="10"/>
  <c r="P683" i="10" s="1"/>
  <c r="P726" i="15" s="1"/>
  <c r="P960" i="10"/>
  <c r="P934" i="10"/>
  <c r="P613" i="10"/>
  <c r="P512" i="10"/>
  <c r="P767" i="10"/>
  <c r="P1011" i="10"/>
  <c r="P629" i="10"/>
  <c r="P886" i="10"/>
  <c r="P1178" i="10"/>
  <c r="P1177" i="10" s="1"/>
  <c r="P212" i="10"/>
  <c r="P211" i="10" s="1"/>
  <c r="P170" i="15" s="1"/>
  <c r="P891" i="10"/>
  <c r="P756" i="10"/>
  <c r="P771" i="10"/>
  <c r="P770" i="10" s="1"/>
  <c r="P823" i="15" s="1"/>
  <c r="P389" i="10"/>
  <c r="P851" i="10"/>
  <c r="P850" i="10" s="1"/>
  <c r="P778" i="10"/>
  <c r="P257" i="10"/>
  <c r="P109" i="10"/>
  <c r="P98" i="10"/>
  <c r="P268" i="10"/>
  <c r="P972" i="10"/>
  <c r="P966" i="10" s="1"/>
  <c r="P1087" i="15" s="1"/>
  <c r="P1082" i="15" s="1"/>
  <c r="P18" i="10"/>
  <c r="P17" i="10" s="1"/>
  <c r="P367" i="10"/>
  <c r="P362" i="10"/>
  <c r="P722" i="10"/>
  <c r="P501" i="10"/>
  <c r="P435" i="10"/>
  <c r="P355" i="10"/>
  <c r="P354" i="10" s="1"/>
  <c r="P219" i="10"/>
  <c r="P214" i="10" s="1"/>
  <c r="P178" i="15" s="1"/>
  <c r="P711" i="10"/>
  <c r="P712" i="10"/>
  <c r="P56" i="10"/>
  <c r="P624" i="10"/>
  <c r="P60" i="10"/>
  <c r="P59" i="10" s="1"/>
  <c r="P933" i="10"/>
  <c r="P405" i="10"/>
  <c r="P1174" i="10"/>
  <c r="P446" i="10"/>
  <c r="P558" i="10"/>
  <c r="P393" i="10"/>
  <c r="P392" i="10" s="1"/>
  <c r="P368" i="15" s="1"/>
  <c r="P641" i="10"/>
  <c r="P634" i="10" s="1"/>
  <c r="P676" i="15" s="1"/>
  <c r="P351" i="10"/>
  <c r="P617" i="10"/>
  <c r="P616" i="10" s="1"/>
  <c r="P649" i="15" s="1"/>
  <c r="P490" i="10"/>
  <c r="P87" i="10"/>
  <c r="P86" i="10" s="1"/>
  <c r="P193" i="10" s="1"/>
  <c r="P461" i="10"/>
  <c r="P1046" i="10"/>
  <c r="P795" i="10"/>
  <c r="P785" i="10" s="1"/>
  <c r="P857" i="15" s="1"/>
  <c r="P529" i="10"/>
  <c r="P521" i="10" s="1"/>
  <c r="P546" i="15" s="1"/>
  <c r="P727" i="10"/>
  <c r="P955" i="10"/>
  <c r="P1185" i="10"/>
  <c r="P208" i="10"/>
  <c r="P207" i="10" s="1"/>
  <c r="P166" i="15" s="1"/>
  <c r="P1202" i="10"/>
  <c r="P1196" i="10" s="1"/>
  <c r="P573" i="10"/>
  <c r="P14" i="10"/>
  <c r="P261" i="10"/>
  <c r="P260" i="10" s="1"/>
  <c r="P223" i="15" s="1"/>
  <c r="P879" i="10"/>
  <c r="P878" i="10" s="1"/>
  <c r="P970" i="15" s="1"/>
  <c r="P1175" i="10"/>
  <c r="P198" i="10"/>
  <c r="P517" i="10"/>
  <c r="P666" i="10"/>
  <c r="P665" i="10" s="1"/>
  <c r="P699" i="15" s="1"/>
  <c r="P1016" i="10"/>
  <c r="P875" i="10"/>
  <c r="P67" i="10"/>
  <c r="P317" i="10"/>
  <c r="P316" i="10" s="1"/>
  <c r="P42" i="10"/>
  <c r="P33" i="10" s="1"/>
  <c r="P129" i="10"/>
  <c r="P128" i="10" s="1"/>
  <c r="P194" i="10" s="1"/>
  <c r="P1190" i="10"/>
  <c r="P602" i="10"/>
  <c r="P945" i="10"/>
  <c r="P757" i="10"/>
  <c r="P473" i="10"/>
  <c r="P464" i="10" s="1"/>
  <c r="P474" i="15" s="1"/>
  <c r="P568" i="10"/>
  <c r="P314" i="10"/>
  <c r="P1129" i="10"/>
  <c r="P1124" i="10" s="1"/>
  <c r="P1210" i="15" s="1"/>
  <c r="P1205" i="15" s="1"/>
  <c r="P930" i="10"/>
  <c r="P715" i="10"/>
  <c r="P714" i="10" s="1"/>
  <c r="P752" i="15" s="1"/>
  <c r="P258" i="10"/>
  <c r="P72" i="10"/>
  <c r="P84" i="10"/>
  <c r="P75" i="10" s="1"/>
  <c r="P663" i="10"/>
  <c r="P585" i="10"/>
  <c r="P578" i="10" s="1"/>
  <c r="P618" i="15" s="1"/>
  <c r="P352" i="10"/>
  <c r="P449" i="10"/>
  <c r="P448" i="10" s="1"/>
  <c r="P439" i="15" s="1"/>
  <c r="P236" i="10"/>
  <c r="P228" i="10" s="1"/>
  <c r="P196" i="15" s="1"/>
  <c r="P739" i="10"/>
  <c r="P731" i="10" s="1"/>
  <c r="P788" i="15" s="1"/>
  <c r="P324" i="10"/>
  <c r="P603" i="10"/>
  <c r="P99" i="10"/>
  <c r="P502" i="10"/>
  <c r="P313" i="10"/>
  <c r="P557" i="10"/>
  <c r="P561" i="10"/>
  <c r="P560" i="10" s="1"/>
  <c r="P581" i="15" s="1"/>
  <c r="P505" i="10"/>
  <c r="P504" i="10" s="1"/>
  <c r="P510" i="15" s="1"/>
  <c r="P673" i="10"/>
  <c r="P1001" i="10"/>
  <c r="P196" i="10"/>
  <c r="P1000" i="10"/>
  <c r="P57" i="10"/>
  <c r="P197" i="10"/>
  <c r="P102" i="10"/>
  <c r="P273" i="10"/>
  <c r="P302" i="10"/>
  <c r="P813" i="10"/>
  <c r="P114" i="10"/>
  <c r="P768" i="10"/>
  <c r="P445" i="10"/>
  <c r="P812" i="10"/>
  <c r="P662" i="10"/>
  <c r="P329" i="10"/>
  <c r="P903" i="10"/>
  <c r="P897" i="10" s="1"/>
  <c r="P1016" i="15" s="1"/>
  <c r="P614" i="10"/>
  <c r="P285" i="10"/>
  <c r="P276" i="10" s="1"/>
  <c r="P258" i="15" s="1"/>
  <c r="P931" i="10"/>
  <c r="P390" i="10"/>
  <c r="P783" i="10"/>
  <c r="P547" i="10"/>
  <c r="P303" i="10"/>
  <c r="N113" i="15"/>
  <c r="N108" i="15" s="1"/>
  <c r="N187" i="10"/>
  <c r="O1234" i="10"/>
  <c r="O1308" i="15" s="1"/>
  <c r="O1303" i="15" s="1"/>
  <c r="N1005" i="15"/>
  <c r="N978" i="15" s="1"/>
  <c r="N976" i="15"/>
  <c r="N969" i="15" s="1"/>
  <c r="H30" i="16" s="1"/>
  <c r="H40" i="16" s="1"/>
  <c r="N1052" i="15"/>
  <c r="N967" i="15"/>
  <c r="N1034" i="15"/>
  <c r="N1011" i="15" s="1"/>
  <c r="N555" i="15"/>
  <c r="N413" i="15"/>
  <c r="N797" i="15"/>
  <c r="N309" i="15"/>
  <c r="N304" i="15" s="1"/>
  <c r="N798" i="15"/>
  <c r="N414" i="15"/>
  <c r="N556" i="15"/>
  <c r="N310" i="15"/>
  <c r="N305" i="15" s="1"/>
  <c r="O1140" i="10"/>
  <c r="O1225" i="15" s="1"/>
  <c r="O1220" i="15" s="1"/>
  <c r="N917" i="15"/>
  <c r="AQ940" i="15" s="1"/>
  <c r="N925" i="10"/>
  <c r="N1020" i="15"/>
  <c r="N1270" i="15"/>
  <c r="N1265" i="15" s="1"/>
  <c r="N270" i="15"/>
  <c r="N185" i="10"/>
  <c r="N170" i="10" s="1"/>
  <c r="N111" i="15"/>
  <c r="N106" i="15" s="1"/>
  <c r="N114" i="15"/>
  <c r="N109" i="15" s="1"/>
  <c r="N188" i="10"/>
  <c r="N173" i="10" s="1"/>
  <c r="N202" i="15" s="1"/>
  <c r="N192" i="15" s="1"/>
  <c r="N1269" i="15"/>
  <c r="N1264" i="15" s="1"/>
  <c r="N269" i="15"/>
  <c r="N1019" i="15"/>
  <c r="N926" i="10"/>
  <c r="N918" i="15"/>
  <c r="AQ941" i="15" s="1"/>
  <c r="N928" i="10"/>
  <c r="N920" i="15"/>
  <c r="AQ943" i="15" s="1"/>
  <c r="L199" i="15"/>
  <c r="L189" i="15" s="1"/>
  <c r="L133" i="10"/>
  <c r="L149" i="15"/>
  <c r="L144" i="15" s="1"/>
  <c r="N927" i="10"/>
  <c r="N919" i="15"/>
  <c r="AQ942" i="15" s="1"/>
  <c r="N487" i="15"/>
  <c r="N629" i="15"/>
  <c r="N871" i="15"/>
  <c r="N349" i="15"/>
  <c r="N344" i="15" s="1"/>
  <c r="N144" i="10"/>
  <c r="P909" i="15"/>
  <c r="P904" i="15" s="1"/>
  <c r="N929" i="10"/>
  <c r="N921" i="15"/>
  <c r="AQ944" i="15" s="1"/>
  <c r="L150" i="15"/>
  <c r="L145" i="15" s="1"/>
  <c r="L200" i="15"/>
  <c r="L190" i="15" s="1"/>
  <c r="N576" i="15"/>
  <c r="N434" i="15"/>
  <c r="N324" i="15"/>
  <c r="N323" i="15" s="1"/>
  <c r="N344" i="10"/>
  <c r="N818" i="15"/>
  <c r="N267" i="15"/>
  <c r="N1267" i="15"/>
  <c r="N1262" i="15" s="1"/>
  <c r="N1017" i="15"/>
  <c r="N346" i="15"/>
  <c r="N341" i="15" s="1"/>
  <c r="N484" i="15"/>
  <c r="N626" i="15"/>
  <c r="N868" i="15"/>
  <c r="N306" i="10"/>
  <c r="N287" i="15"/>
  <c r="N286" i="15" s="1"/>
  <c r="N505" i="15"/>
  <c r="N363" i="15"/>
  <c r="N747" i="15"/>
  <c r="L864" i="15"/>
  <c r="L854" i="15" s="1"/>
  <c r="L622" i="15"/>
  <c r="L612" i="15" s="1"/>
  <c r="L730" i="15" s="1"/>
  <c r="L720" i="15" s="1"/>
  <c r="L264" i="15"/>
  <c r="L254" i="15" s="1"/>
  <c r="L551" i="15"/>
  <c r="L541" i="15" s="1"/>
  <c r="L680" i="15" s="1"/>
  <c r="L670" i="15" s="1"/>
  <c r="L793" i="15"/>
  <c r="L783" i="15" s="1"/>
  <c r="L480" i="15"/>
  <c r="L470" i="15" s="1"/>
  <c r="L409" i="15"/>
  <c r="L399" i="15" s="1"/>
  <c r="O1277" i="10"/>
  <c r="P1353" i="15"/>
  <c r="P1348" i="15" s="1"/>
  <c r="N881" i="15"/>
  <c r="AQ904" i="15" s="1"/>
  <c r="N921" i="10"/>
  <c r="N90" i="15"/>
  <c r="N89" i="15" s="1"/>
  <c r="N142" i="10"/>
  <c r="N91" i="10"/>
  <c r="N83" i="15" s="1"/>
  <c r="N268" i="15"/>
  <c r="N1268" i="15"/>
  <c r="N1263" i="15" s="1"/>
  <c r="N1018" i="15"/>
  <c r="N922" i="10"/>
  <c r="N882" i="15"/>
  <c r="AQ905" i="15" s="1"/>
  <c r="N186" i="10"/>
  <c r="N112" i="15"/>
  <c r="N107" i="15" s="1"/>
  <c r="O1242" i="10"/>
  <c r="O1076" i="10"/>
  <c r="O1177" i="15" s="1"/>
  <c r="O1172" i="15" s="1"/>
  <c r="O1231" i="10"/>
  <c r="O1305" i="15" s="1"/>
  <c r="O1300" i="15" s="1"/>
  <c r="N924" i="10"/>
  <c r="N884" i="15"/>
  <c r="AQ907" i="15" s="1"/>
  <c r="N218" i="15"/>
  <c r="N1167" i="10"/>
  <c r="N962" i="15"/>
  <c r="N1246" i="15"/>
  <c r="N1245" i="15" s="1"/>
  <c r="P1232" i="10"/>
  <c r="P1306" i="15" s="1"/>
  <c r="P1301" i="15" s="1"/>
  <c r="H597" i="15"/>
  <c r="H587" i="15" s="1"/>
  <c r="H712" i="15" s="1"/>
  <c r="H702" i="15" s="1"/>
  <c r="H384" i="15"/>
  <c r="H374" i="15" s="1"/>
  <c r="H229" i="15"/>
  <c r="H455" i="15"/>
  <c r="H445" i="15" s="1"/>
  <c r="P1074" i="10"/>
  <c r="P1175" i="15" s="1"/>
  <c r="P1170" i="15" s="1"/>
  <c r="M151" i="15"/>
  <c r="M146" i="15" s="1"/>
  <c r="O114" i="15"/>
  <c r="O109" i="15" s="1"/>
  <c r="P1077" i="10"/>
  <c r="P1178" i="15" s="1"/>
  <c r="P1173" i="15" s="1"/>
  <c r="P1078" i="10"/>
  <c r="P1179" i="15" s="1"/>
  <c r="P1174" i="15" s="1"/>
  <c r="J597" i="15"/>
  <c r="J587" i="15" s="1"/>
  <c r="J712" i="15" s="1"/>
  <c r="J702" i="15" s="1"/>
  <c r="J384" i="15"/>
  <c r="J374" i="15" s="1"/>
  <c r="J455" i="15"/>
  <c r="J445" i="15" s="1"/>
  <c r="J229" i="15"/>
  <c r="G345" i="14"/>
  <c r="G341" i="14" s="1"/>
  <c r="O390" i="14"/>
  <c r="O128" i="14"/>
  <c r="G968" i="14"/>
  <c r="G964" i="14" s="1"/>
  <c r="O816" i="14"/>
  <c r="O805" i="14" s="1"/>
  <c r="G969" i="14"/>
  <c r="G965" i="14" s="1"/>
  <c r="O140" i="14"/>
  <c r="O87" i="14"/>
  <c r="G1027" i="14"/>
  <c r="G1023" i="14" s="1"/>
  <c r="G346" i="14"/>
  <c r="G342" i="14" s="1"/>
  <c r="G585" i="14"/>
  <c r="G581" i="14" s="1"/>
  <c r="G1028" i="14"/>
  <c r="G1024" i="14" s="1"/>
  <c r="G691" i="14"/>
  <c r="G687" i="14" s="1"/>
  <c r="P1076" i="10"/>
  <c r="P1177" i="15" s="1"/>
  <c r="P1172" i="15" s="1"/>
  <c r="P1075" i="10"/>
  <c r="P1176" i="15" s="1"/>
  <c r="P1171" i="15" s="1"/>
  <c r="P1242" i="10"/>
  <c r="P1315" i="15" s="1"/>
  <c r="P1310" i="15" s="1"/>
  <c r="G226" i="14"/>
  <c r="G222" i="14" s="1"/>
  <c r="G48" i="16" s="1"/>
  <c r="O815" i="14"/>
  <c r="O804" i="14" s="1"/>
  <c r="O88" i="14"/>
  <c r="O154" i="14"/>
  <c r="O38" i="15"/>
  <c r="O33" i="15" s="1"/>
  <c r="P1230" i="10"/>
  <c r="P1304" i="15" s="1"/>
  <c r="P1299" i="15" s="1"/>
  <c r="P1231" i="10"/>
  <c r="P1305" i="15" s="1"/>
  <c r="P1300" i="15" s="1"/>
  <c r="AQ1299" i="15"/>
  <c r="P1246" i="10"/>
  <c r="P1319" i="15" s="1"/>
  <c r="P1314" i="15" s="1"/>
  <c r="H9" i="16"/>
  <c r="H18" i="16" s="1"/>
  <c r="P1245" i="10"/>
  <c r="P1318" i="15" s="1"/>
  <c r="P1313" i="15" s="1"/>
  <c r="Q31" i="14"/>
  <c r="O153" i="14"/>
  <c r="Q261" i="14"/>
  <c r="N1089" i="14"/>
  <c r="N1082" i="14"/>
  <c r="N1078" i="14" s="1"/>
  <c r="N47" i="16" s="1"/>
  <c r="N27" i="16" s="1"/>
  <c r="L27" i="16" s="1"/>
  <c r="L37" i="16" s="1"/>
  <c r="N1083" i="14"/>
  <c r="N1079" i="14" s="1"/>
  <c r="O89" i="14"/>
  <c r="G492" i="14"/>
  <c r="G536" i="14"/>
  <c r="G532" i="14" s="1"/>
  <c r="P1243" i="10"/>
  <c r="P1316" i="15" s="1"/>
  <c r="P1311" i="15" s="1"/>
  <c r="O53" i="14"/>
  <c r="G491" i="14"/>
  <c r="O277" i="14"/>
  <c r="G400" i="14"/>
  <c r="G396" i="14" s="1"/>
  <c r="P1055" i="10"/>
  <c r="P1154" i="15" s="1"/>
  <c r="P1153" i="15" s="1"/>
  <c r="Q527" i="10"/>
  <c r="G452" i="14"/>
  <c r="O278" i="14"/>
  <c r="O483" i="14"/>
  <c r="O678" i="14"/>
  <c r="G535" i="14"/>
  <c r="G531" i="14" s="1"/>
  <c r="O1271" i="15"/>
  <c r="O1266" i="15" s="1"/>
  <c r="O1021" i="15"/>
  <c r="O1011" i="15" s="1"/>
  <c r="O271" i="15"/>
  <c r="O924" i="10"/>
  <c r="O884" i="15"/>
  <c r="AR907" i="15" s="1"/>
  <c r="G636" i="14"/>
  <c r="G632" i="14" s="1"/>
  <c r="G635" i="14"/>
  <c r="G631" i="14" s="1"/>
  <c r="G451" i="14"/>
  <c r="P1279" i="10"/>
  <c r="P1281" i="10"/>
  <c r="M199" i="15"/>
  <c r="M189" i="15" s="1"/>
  <c r="M149" i="15"/>
  <c r="M144" i="15" s="1"/>
  <c r="P1277" i="10"/>
  <c r="M153" i="15"/>
  <c r="M148" i="15" s="1"/>
  <c r="M203" i="15"/>
  <c r="M193" i="15" s="1"/>
  <c r="M200" i="15"/>
  <c r="M190" i="15" s="1"/>
  <c r="M150" i="15"/>
  <c r="M145" i="15" s="1"/>
  <c r="P1234" i="10"/>
  <c r="P1308" i="15" s="1"/>
  <c r="P1303" i="15" s="1"/>
  <c r="P1117" i="10"/>
  <c r="P1200" i="15" s="1"/>
  <c r="P1199" i="15" s="1"/>
  <c r="O268" i="15"/>
  <c r="O1268" i="15"/>
  <c r="O1263" i="15" s="1"/>
  <c r="O1018" i="15"/>
  <c r="O1008" i="15" s="1"/>
  <c r="P1280" i="10"/>
  <c r="O972" i="15"/>
  <c r="O928" i="10"/>
  <c r="O920" i="15"/>
  <c r="AR943" i="15" s="1"/>
  <c r="O1020" i="15"/>
  <c r="O1010" i="15" s="1"/>
  <c r="O270" i="15"/>
  <c r="O1270" i="15"/>
  <c r="O1265" i="15" s="1"/>
  <c r="M167" i="15"/>
  <c r="M165" i="15" s="1"/>
  <c r="M128" i="15"/>
  <c r="M127" i="15" s="1"/>
  <c r="M133" i="10"/>
  <c r="N7" i="16"/>
  <c r="N16" i="16" s="1"/>
  <c r="N1325" i="15"/>
  <c r="AQ1348" i="15" s="1"/>
  <c r="O39" i="15"/>
  <c r="O34" i="15" s="1"/>
  <c r="O179" i="10"/>
  <c r="O483" i="15"/>
  <c r="O345" i="15"/>
  <c r="O340" i="15" s="1"/>
  <c r="O625" i="15"/>
  <c r="O867" i="15"/>
  <c r="O929" i="10"/>
  <c r="O921" i="15"/>
  <c r="AR944" i="15" s="1"/>
  <c r="O155" i="14"/>
  <c r="O869" i="15"/>
  <c r="O347" i="15"/>
  <c r="O342" i="15" s="1"/>
  <c r="O627" i="15"/>
  <c r="O485" i="15"/>
  <c r="O306" i="10"/>
  <c r="O412" i="15"/>
  <c r="O796" i="15"/>
  <c r="O308" i="15"/>
  <c r="O303" i="15" s="1"/>
  <c r="O554" i="15"/>
  <c r="R4" i="4"/>
  <c r="R537" i="15"/>
  <c r="R273" i="15"/>
  <c r="Q96" i="14"/>
  <c r="Q93" i="14" s="1"/>
  <c r="Q32" i="14"/>
  <c r="Q1004" i="15"/>
  <c r="Q823" i="14"/>
  <c r="Q820" i="14" s="1"/>
  <c r="Q506" i="14"/>
  <c r="Q503" i="14" s="1"/>
  <c r="Q515" i="14"/>
  <c r="Q705" i="14"/>
  <c r="Q702" i="14" s="1"/>
  <c r="R536" i="15"/>
  <c r="R417" i="15"/>
  <c r="R394" i="15"/>
  <c r="Q813" i="10"/>
  <c r="Q42" i="10"/>
  <c r="R226" i="15"/>
  <c r="R974" i="15"/>
  <c r="Q475" i="14"/>
  <c r="Q570" i="14"/>
  <c r="R806" i="15"/>
  <c r="Q426" i="14"/>
  <c r="Q423" i="14" s="1"/>
  <c r="R850" i="15"/>
  <c r="R577" i="15"/>
  <c r="R227" i="15"/>
  <c r="Q391" i="14"/>
  <c r="Q681" i="14"/>
  <c r="Q662" i="14"/>
  <c r="Q659" i="14" s="1"/>
  <c r="Q506" i="15"/>
  <c r="R826" i="15"/>
  <c r="Q422" i="15"/>
  <c r="R488" i="15"/>
  <c r="Q249" i="15"/>
  <c r="R435" i="15"/>
  <c r="Q715" i="10"/>
  <c r="Q714" i="10" s="1"/>
  <c r="Q752" i="15" s="1"/>
  <c r="Q129" i="10"/>
  <c r="Q292" i="14"/>
  <c r="Q289" i="14" s="1"/>
  <c r="Q550" i="14"/>
  <c r="Q547" i="14" s="1"/>
  <c r="Q737" i="14"/>
  <c r="Q806" i="15"/>
  <c r="Q241" i="14"/>
  <c r="Q238" i="14" s="1"/>
  <c r="Q1186" i="14"/>
  <c r="Q1183" i="14" s="1"/>
  <c r="Q577" i="15"/>
  <c r="R1051" i="15"/>
  <c r="Q802" i="15"/>
  <c r="Q551" i="14"/>
  <c r="Q548" i="14" s="1"/>
  <c r="Q252" i="14"/>
  <c r="Q249" i="14" s="1"/>
  <c r="Q273" i="15"/>
  <c r="Q974" i="15"/>
  <c r="Q536" i="15"/>
  <c r="Q427" i="14"/>
  <c r="Q424" i="14" s="1"/>
  <c r="Q948" i="14"/>
  <c r="Q612" i="14"/>
  <c r="Q609" i="14" s="1"/>
  <c r="Q360" i="14"/>
  <c r="Q357" i="14" s="1"/>
  <c r="R272" i="15"/>
  <c r="Q650" i="14"/>
  <c r="Q647" i="14" s="1"/>
  <c r="Q811" i="14"/>
  <c r="Q808" i="14" s="1"/>
  <c r="Q600" i="14"/>
  <c r="Q597" i="14" s="1"/>
  <c r="Q725" i="14"/>
  <c r="Q670" i="14"/>
  <c r="Q361" i="14"/>
  <c r="Q358" i="14" s="1"/>
  <c r="Q467" i="14"/>
  <c r="Q464" i="14" s="1"/>
  <c r="Q821" i="14"/>
  <c r="Q818" i="14" s="1"/>
  <c r="Q779" i="15"/>
  <c r="Q630" i="15"/>
  <c r="Q812" i="10"/>
  <c r="Q819" i="15"/>
  <c r="R466" i="15"/>
  <c r="R1033" i="15"/>
  <c r="R442" i="15"/>
  <c r="Q58" i="14"/>
  <c r="Q55" i="14" s="1"/>
  <c r="R220" i="15"/>
  <c r="Q40" i="14"/>
  <c r="Q425" i="14"/>
  <c r="Q422" i="14" s="1"/>
  <c r="Q416" i="14"/>
  <c r="Q413" i="14" s="1"/>
  <c r="Q370" i="14"/>
  <c r="Q367" i="14" s="1"/>
  <c r="Q715" i="14"/>
  <c r="Q712" i="14" s="1"/>
  <c r="Q812" i="14"/>
  <c r="Q809" i="14" s="1"/>
  <c r="Q584" i="15"/>
  <c r="Q850" i="14"/>
  <c r="Q435" i="14"/>
  <c r="Q443" i="15"/>
  <c r="Q167" i="14"/>
  <c r="Q513" i="15"/>
  <c r="R277" i="15"/>
  <c r="Q99" i="10"/>
  <c r="Q940" i="14"/>
  <c r="Q937" i="14" s="1"/>
  <c r="R436" i="15"/>
  <c r="Q95" i="14"/>
  <c r="Q92" i="14" s="1"/>
  <c r="Q392" i="14"/>
  <c r="Q822" i="14"/>
  <c r="Q819" i="14" s="1"/>
  <c r="Q224" i="10"/>
  <c r="Q333" i="14"/>
  <c r="Q466" i="14"/>
  <c r="Q463" i="14" s="1"/>
  <c r="Q848" i="14"/>
  <c r="Q1196" i="14"/>
  <c r="R1004" i="15"/>
  <c r="Q435" i="10"/>
  <c r="R1050" i="15"/>
  <c r="Q488" i="15"/>
  <c r="Q277" i="15"/>
  <c r="Q527" i="14"/>
  <c r="Q104" i="14"/>
  <c r="Q505" i="14"/>
  <c r="Q502" i="14" s="1"/>
  <c r="Q371" i="14"/>
  <c r="Q368" i="14" s="1"/>
  <c r="Q585" i="15"/>
  <c r="R801" i="15"/>
  <c r="Q250" i="15"/>
  <c r="Q68" i="14"/>
  <c r="Q610" i="14"/>
  <c r="Q607" i="14" s="1"/>
  <c r="Q1188" i="14"/>
  <c r="Q1185" i="14" s="1"/>
  <c r="R559" i="15"/>
  <c r="Q227" i="15"/>
  <c r="Q272" i="15"/>
  <c r="Q112" i="14"/>
  <c r="R513" i="15"/>
  <c r="Q562" i="14"/>
  <c r="Q559" i="14" s="1"/>
  <c r="Q1187" i="14"/>
  <c r="Q1184" i="14" s="1"/>
  <c r="Q661" i="14"/>
  <c r="Q658" i="14" s="1"/>
  <c r="Q372" i="14"/>
  <c r="Q369" i="14" s="1"/>
  <c r="R608" i="15"/>
  <c r="Q778" i="15"/>
  <c r="R584" i="15"/>
  <c r="R820" i="15"/>
  <c r="Q461" i="10"/>
  <c r="Q827" i="15"/>
  <c r="R630" i="15"/>
  <c r="Q601" i="14"/>
  <c r="Q598" i="14" s="1"/>
  <c r="Q660" i="14"/>
  <c r="Q657" i="14" s="1"/>
  <c r="R489" i="15"/>
  <c r="R506" i="15"/>
  <c r="Q466" i="15"/>
  <c r="Q251" i="14"/>
  <c r="Q248" i="14" s="1"/>
  <c r="Q60" i="14"/>
  <c r="Q57" i="14" s="1"/>
  <c r="Q1032" i="15"/>
  <c r="Q59" i="14"/>
  <c r="Q56" i="14" s="1"/>
  <c r="Q446" i="10"/>
  <c r="Q611" i="14"/>
  <c r="Q608" i="14" s="1"/>
  <c r="Q489" i="15"/>
  <c r="Q716" i="14"/>
  <c r="Q713" i="14" s="1"/>
  <c r="Q966" i="15"/>
  <c r="Q717" i="14"/>
  <c r="Q714" i="14" s="1"/>
  <c r="R748" i="15"/>
  <c r="Q960" i="14"/>
  <c r="Q1000" i="10"/>
  <c r="Q526" i="14"/>
  <c r="R507" i="15"/>
  <c r="Q507" i="14"/>
  <c r="Q504" i="14" s="1"/>
  <c r="Q220" i="15"/>
  <c r="Q493" i="15"/>
  <c r="Q325" i="14"/>
  <c r="Q322" i="14" s="1"/>
  <c r="Q240" i="14"/>
  <c r="Q237" i="14" s="1"/>
  <c r="Q928" i="14"/>
  <c r="Q925" i="14" s="1"/>
  <c r="Q972" i="10"/>
  <c r="Q272" i="14"/>
  <c r="Q929" i="14"/>
  <c r="Q926" i="14" s="1"/>
  <c r="R756" i="15"/>
  <c r="Q736" i="14"/>
  <c r="Q126" i="10"/>
  <c r="Q393" i="10"/>
  <c r="Q392" i="10" s="1"/>
  <c r="Q368" i="15" s="1"/>
  <c r="R578" i="15"/>
  <c r="Q608" i="15"/>
  <c r="R465" i="15"/>
  <c r="Q261" i="10"/>
  <c r="Q260" i="10" s="1"/>
  <c r="Q223" i="15" s="1"/>
  <c r="Q226" i="15"/>
  <c r="Q253" i="14"/>
  <c r="Q250" i="14" s="1"/>
  <c r="Q447" i="14"/>
  <c r="Q301" i="14"/>
  <c r="Q851" i="10"/>
  <c r="Q850" i="10" s="1"/>
  <c r="Q989" i="10"/>
  <c r="Q849" i="14"/>
  <c r="R493" i="15"/>
  <c r="Q706" i="14"/>
  <c r="Q703" i="14" s="1"/>
  <c r="Q756" i="15"/>
  <c r="Q324" i="14"/>
  <c r="Q321" i="14" s="1"/>
  <c r="Q755" i="15"/>
  <c r="R607" i="15"/>
  <c r="Q631" i="15"/>
  <c r="Q76" i="14"/>
  <c r="Q273" i="14"/>
  <c r="Q18" i="10"/>
  <c r="Q17" i="10" s="1"/>
  <c r="R219" i="15"/>
  <c r="Q965" i="15"/>
  <c r="R849" i="15"/>
  <c r="R975" i="15"/>
  <c r="Q893" i="14"/>
  <c r="Q395" i="15"/>
  <c r="Q114" i="10"/>
  <c r="Q219" i="15"/>
  <c r="Q486" i="14"/>
  <c r="Q1049" i="15"/>
  <c r="Q380" i="14"/>
  <c r="Q975" i="15"/>
  <c r="R872" i="15"/>
  <c r="R1003" i="15"/>
  <c r="Q560" i="14"/>
  <c r="Q557" i="14" s="1"/>
  <c r="R778" i="15"/>
  <c r="Q662" i="10"/>
  <c r="Q801" i="15"/>
  <c r="R372" i="15"/>
  <c r="R371" i="15"/>
  <c r="Q1033" i="15"/>
  <c r="Q394" i="15"/>
  <c r="Q372" i="15"/>
  <c r="Q371" i="15"/>
  <c r="Q415" i="14"/>
  <c r="Q412" i="14" s="1"/>
  <c r="Q875" i="10"/>
  <c r="Q849" i="15"/>
  <c r="Q905" i="14"/>
  <c r="Q1003" i="15"/>
  <c r="Q502" i="10"/>
  <c r="Q607" i="15"/>
  <c r="Q417" i="15"/>
  <c r="Q355" i="10"/>
  <c r="Q354" i="10" s="1"/>
  <c r="Q727" i="10"/>
  <c r="Q487" i="14"/>
  <c r="Q810" i="14"/>
  <c r="Q807" i="14" s="1"/>
  <c r="R779" i="15"/>
  <c r="Q561" i="10"/>
  <c r="Q560" i="10" s="1"/>
  <c r="Q581" i="15" s="1"/>
  <c r="Q850" i="15"/>
  <c r="Q365" i="15"/>
  <c r="Q364" i="15"/>
  <c r="Q168" i="14"/>
  <c r="Q442" i="15"/>
  <c r="Q959" i="14"/>
  <c r="R827" i="15"/>
  <c r="Q873" i="15"/>
  <c r="R802" i="15"/>
  <c r="R755" i="15"/>
  <c r="R873" i="15"/>
  <c r="Q537" i="15"/>
  <c r="Q891" i="10"/>
  <c r="Q872" i="15"/>
  <c r="R365" i="15"/>
  <c r="Q1051" i="15"/>
  <c r="Q651" i="14"/>
  <c r="Q648" i="14" s="1"/>
  <c r="Q561" i="14"/>
  <c r="Q558" i="14" s="1"/>
  <c r="Q273" i="10"/>
  <c r="Q24" i="14"/>
  <c r="Q21" i="14" s="1"/>
  <c r="Q436" i="15"/>
  <c r="R560" i="15"/>
  <c r="Q293" i="14"/>
  <c r="Q290" i="14" s="1"/>
  <c r="Q748" i="15"/>
  <c r="Q939" i="14"/>
  <c r="Q936" i="14" s="1"/>
  <c r="R249" i="15"/>
  <c r="Q578" i="15"/>
  <c r="Q236" i="10"/>
  <c r="Q559" i="15"/>
  <c r="R631" i="15"/>
  <c r="R514" i="15"/>
  <c r="R1032" i="15"/>
  <c r="Q317" i="10"/>
  <c r="Q316" i="10" s="1"/>
  <c r="R395" i="15"/>
  <c r="Q763" i="14"/>
  <c r="Q760" i="14" s="1"/>
  <c r="Q748" i="14" s="1"/>
  <c r="Q620" i="14"/>
  <c r="Q507" i="15"/>
  <c r="R564" i="15"/>
  <c r="Q514" i="15"/>
  <c r="R364" i="15"/>
  <c r="Q418" i="15"/>
  <c r="Q682" i="14"/>
  <c r="Q749" i="15"/>
  <c r="Q904" i="14"/>
  <c r="Q1050" i="15"/>
  <c r="Q831" i="14"/>
  <c r="Q446" i="14"/>
  <c r="Q1202" i="10"/>
  <c r="R877" i="15"/>
  <c r="R585" i="15"/>
  <c r="R965" i="15"/>
  <c r="Q635" i="15"/>
  <c r="Q560" i="15"/>
  <c r="Q435" i="15"/>
  <c r="R422" i="15"/>
  <c r="Q465" i="14"/>
  <c r="Q462" i="14" s="1"/>
  <c r="Q877" i="15"/>
  <c r="Q564" i="15"/>
  <c r="R635" i="15"/>
  <c r="Q585" i="10"/>
  <c r="R418" i="15"/>
  <c r="Q826" i="15"/>
  <c r="Q1001" i="10"/>
  <c r="Q465" i="15"/>
  <c r="Q257" i="10"/>
  <c r="Q820" i="15"/>
  <c r="Q242" i="14"/>
  <c r="Q239" i="14" s="1"/>
  <c r="R819" i="15"/>
  <c r="R749" i="15"/>
  <c r="Q876" i="10"/>
  <c r="Q613" i="10"/>
  <c r="Q209" i="10"/>
  <c r="O927" i="10"/>
  <c r="O919" i="15"/>
  <c r="AR942" i="15" s="1"/>
  <c r="O185" i="10"/>
  <c r="O111" i="15"/>
  <c r="O106" i="15" s="1"/>
  <c r="M202" i="15"/>
  <c r="M192" i="15" s="1"/>
  <c r="M152" i="15"/>
  <c r="M147" i="15" s="1"/>
  <c r="O868" i="15"/>
  <c r="O346" i="15"/>
  <c r="O341" i="15" s="1"/>
  <c r="O484" i="15"/>
  <c r="O626" i="15"/>
  <c r="O309" i="15"/>
  <c r="O304" i="15" s="1"/>
  <c r="O555" i="15"/>
  <c r="O797" i="15"/>
  <c r="O413" i="15"/>
  <c r="P1278" i="10"/>
  <c r="O925" i="10"/>
  <c r="O917" i="15"/>
  <c r="AR940" i="15" s="1"/>
  <c r="M116" i="14"/>
  <c r="M117" i="14"/>
  <c r="O628" i="15"/>
  <c r="O348" i="15"/>
  <c r="O343" i="15" s="1"/>
  <c r="O486" i="15"/>
  <c r="O870" i="15"/>
  <c r="O557" i="15"/>
  <c r="O311" i="15"/>
  <c r="O306" i="15" s="1"/>
  <c r="O799" i="15"/>
  <c r="O415" i="15"/>
  <c r="O926" i="10"/>
  <c r="O918" i="15"/>
  <c r="AR941" i="15" s="1"/>
  <c r="O1062" i="15"/>
  <c r="O1061" i="15" s="1"/>
  <c r="O144" i="10"/>
  <c r="O993" i="10"/>
  <c r="O1101" i="15" s="1"/>
  <c r="AR1124" i="15" s="1"/>
  <c r="O177" i="10"/>
  <c r="O37" i="15"/>
  <c r="O32" i="15" s="1"/>
  <c r="O484" i="14"/>
  <c r="O679" i="14"/>
  <c r="O389" i="14"/>
  <c r="O144" i="14"/>
  <c r="O16" i="14"/>
  <c r="O962" i="15"/>
  <c r="O218" i="15"/>
  <c r="O1167" i="10"/>
  <c r="O1246" i="15"/>
  <c r="O1245" i="15" s="1"/>
  <c r="M480" i="15"/>
  <c r="M470" i="15" s="1"/>
  <c r="M864" i="15"/>
  <c r="M854" i="15" s="1"/>
  <c r="M793" i="15"/>
  <c r="M783" i="15" s="1"/>
  <c r="M409" i="15"/>
  <c r="M399" i="15" s="1"/>
  <c r="M551" i="15"/>
  <c r="M541" i="15" s="1"/>
  <c r="M680" i="15" s="1"/>
  <c r="M670" i="15" s="1"/>
  <c r="M264" i="15"/>
  <c r="M254" i="15" s="1"/>
  <c r="M622" i="15"/>
  <c r="M612" i="15" s="1"/>
  <c r="M730" i="15" s="1"/>
  <c r="M720" i="15" s="1"/>
  <c r="O154" i="10"/>
  <c r="O24" i="15"/>
  <c r="O19" i="15" s="1"/>
  <c r="O922" i="10"/>
  <c r="O882" i="15"/>
  <c r="AR905" i="15" s="1"/>
  <c r="O73" i="15"/>
  <c r="O68" i="15" s="1"/>
  <c r="O180" i="10"/>
  <c r="O49" i="10"/>
  <c r="O45" i="15" s="1"/>
  <c r="P1244" i="10"/>
  <c r="P1317" i="15" s="1"/>
  <c r="P1312" i="15" s="1"/>
  <c r="O921" i="10"/>
  <c r="O881" i="15"/>
  <c r="AR904" i="15" s="1"/>
  <c r="O181" i="10"/>
  <c r="O74" i="15"/>
  <c r="O69" i="15" s="1"/>
  <c r="O184" i="10"/>
  <c r="O77" i="15"/>
  <c r="O72" i="15" s="1"/>
  <c r="Q198" i="10"/>
  <c r="O344" i="10"/>
  <c r="O91" i="10"/>
  <c r="O83" i="15" s="1"/>
  <c r="O15" i="14"/>
  <c r="O17" i="14"/>
  <c r="P1211" i="10"/>
  <c r="O920" i="10"/>
  <c r="O880" i="15"/>
  <c r="AR903" i="15" s="1"/>
  <c r="O269" i="15"/>
  <c r="O1269" i="15"/>
  <c r="O1264" i="15" s="1"/>
  <c r="O1019" i="15"/>
  <c r="O1009" i="15" s="1"/>
  <c r="O76" i="15"/>
  <c r="O71" i="15" s="1"/>
  <c r="O183" i="10"/>
  <c r="O173" i="10" s="1"/>
  <c r="O127" i="14"/>
  <c r="M768" i="15"/>
  <c r="M758" i="15" s="1"/>
  <c r="M239" i="15"/>
  <c r="M839" i="15"/>
  <c r="M829" i="15" s="1"/>
  <c r="M526" i="15"/>
  <c r="M516" i="15" s="1"/>
  <c r="M662" i="15" s="1"/>
  <c r="M652" i="15" s="1"/>
  <c r="O129" i="14"/>
  <c r="O973" i="15"/>
  <c r="O923" i="10"/>
  <c r="O883" i="15"/>
  <c r="AR906" i="15" s="1"/>
  <c r="Q94" i="14"/>
  <c r="Q91" i="14" s="1"/>
  <c r="AQ1359" i="15"/>
  <c r="K26" i="16"/>
  <c r="O734" i="14"/>
  <c r="O524" i="14"/>
  <c r="O444" i="14"/>
  <c r="O115" i="15"/>
  <c r="O110" i="15" s="1"/>
  <c r="O189" i="10"/>
  <c r="O349" i="15"/>
  <c r="O344" i="15" s="1"/>
  <c r="O871" i="15"/>
  <c r="O487" i="15"/>
  <c r="O629" i="15"/>
  <c r="H594" i="10"/>
  <c r="H589" i="10" s="1"/>
  <c r="H552" i="10" s="1"/>
  <c r="H699" i="10" s="1"/>
  <c r="H694" i="10" s="1"/>
  <c r="H657" i="10" s="1"/>
  <c r="H690" i="15" s="1"/>
  <c r="H1155" i="10"/>
  <c r="H1150" i="10" s="1"/>
  <c r="H1234" i="15" s="1"/>
  <c r="H1229" i="15" s="1"/>
  <c r="AK1229" i="15" s="1"/>
  <c r="H651" i="10"/>
  <c r="H646" i="10" s="1"/>
  <c r="H609" i="10" s="1"/>
  <c r="H641" i="15" s="1"/>
  <c r="G160" i="15"/>
  <c r="AJ190" i="15" s="1"/>
  <c r="G747" i="10"/>
  <c r="G742" i="10" s="1"/>
  <c r="G705" i="10" s="1"/>
  <c r="G739" i="15" s="1"/>
  <c r="G425" i="10"/>
  <c r="G420" i="10" s="1"/>
  <c r="G383" i="10" s="1"/>
  <c r="G355" i="15" s="1"/>
  <c r="G1154" i="10"/>
  <c r="G1149" i="10" s="1"/>
  <c r="G1233" i="15" s="1"/>
  <c r="G1228" i="15" s="1"/>
  <c r="AJ1228" i="15" s="1"/>
  <c r="G293" i="10"/>
  <c r="G288" i="10" s="1"/>
  <c r="G251" i="10" s="1"/>
  <c r="G210" i="15" s="1"/>
  <c r="G803" i="10"/>
  <c r="G798" i="10" s="1"/>
  <c r="G761" i="10" s="1"/>
  <c r="G810" i="15" s="1"/>
  <c r="G537" i="10"/>
  <c r="G532" i="10" s="1"/>
  <c r="G495" i="10" s="1"/>
  <c r="G805" i="10"/>
  <c r="G800" i="10" s="1"/>
  <c r="G763" i="10" s="1"/>
  <c r="G812" i="15" s="1"/>
  <c r="G698" i="10"/>
  <c r="G693" i="10" s="1"/>
  <c r="G656" i="10" s="1"/>
  <c r="G689" i="15" s="1"/>
  <c r="G568" i="15"/>
  <c r="G481" i="10"/>
  <c r="G476" i="10" s="1"/>
  <c r="G439" i="10" s="1"/>
  <c r="G426" i="15" s="1"/>
  <c r="G1092" i="10"/>
  <c r="G1087" i="10" s="1"/>
  <c r="G1187" i="15" s="1"/>
  <c r="G1182" i="15" s="1"/>
  <c r="AJ1182" i="15" s="1"/>
  <c r="H482" i="10"/>
  <c r="H477" i="10" s="1"/>
  <c r="H440" i="10" s="1"/>
  <c r="H427" i="15" s="1"/>
  <c r="H161" i="15"/>
  <c r="AK191" i="15" s="1"/>
  <c r="H294" i="10"/>
  <c r="H289" i="10" s="1"/>
  <c r="H252" i="10" s="1"/>
  <c r="H211" i="15" s="1"/>
  <c r="H804" i="10"/>
  <c r="H799" i="10" s="1"/>
  <c r="H762" i="10" s="1"/>
  <c r="H811" i="15" s="1"/>
  <c r="H426" i="10"/>
  <c r="H421" i="10" s="1"/>
  <c r="H384" i="10" s="1"/>
  <c r="H356" i="15" s="1"/>
  <c r="H538" i="10"/>
  <c r="H533" i="10" s="1"/>
  <c r="H496" i="10" s="1"/>
  <c r="H498" i="15" s="1"/>
  <c r="H1093" i="10"/>
  <c r="H1088" i="10" s="1"/>
  <c r="H1188" i="15" s="1"/>
  <c r="H1183" i="15" s="1"/>
  <c r="AK1183" i="15" s="1"/>
  <c r="G599" i="15"/>
  <c r="G589" i="15" s="1"/>
  <c r="G714" i="15" s="1"/>
  <c r="G704" i="15" s="1"/>
  <c r="G386" i="15"/>
  <c r="G376" i="15" s="1"/>
  <c r="G457" i="15"/>
  <c r="G447" i="15" s="1"/>
  <c r="G231" i="15"/>
  <c r="K1153" i="10"/>
  <c r="K1148" i="10" s="1"/>
  <c r="K1232" i="15" s="1"/>
  <c r="K1227" i="15" s="1"/>
  <c r="AN1227" i="15" s="1"/>
  <c r="K592" i="10"/>
  <c r="K587" i="10" s="1"/>
  <c r="K550" i="10" s="1"/>
  <c r="K567" i="15" s="1"/>
  <c r="K746" i="10"/>
  <c r="K741" i="10" s="1"/>
  <c r="K704" i="10" s="1"/>
  <c r="K738" i="15" s="1"/>
  <c r="K536" i="10"/>
  <c r="K531" i="10" s="1"/>
  <c r="K494" i="10" s="1"/>
  <c r="K424" i="10"/>
  <c r="K419" i="10" s="1"/>
  <c r="K382" i="10" s="1"/>
  <c r="K354" i="15" s="1"/>
  <c r="K292" i="10"/>
  <c r="K287" i="10" s="1"/>
  <c r="K250" i="10" s="1"/>
  <c r="K209" i="15" s="1"/>
  <c r="K480" i="10"/>
  <c r="K475" i="10" s="1"/>
  <c r="K438" i="10" s="1"/>
  <c r="K425" i="15" s="1"/>
  <c r="K802" i="10"/>
  <c r="K797" i="10" s="1"/>
  <c r="K760" i="10" s="1"/>
  <c r="K809" i="15" s="1"/>
  <c r="K159" i="15"/>
  <c r="AN189" i="15" s="1"/>
  <c r="G595" i="10"/>
  <c r="G590" i="10" s="1"/>
  <c r="G553" i="10" s="1"/>
  <c r="G700" i="10" s="1"/>
  <c r="G695" i="10" s="1"/>
  <c r="G658" i="10" s="1"/>
  <c r="G691" i="15" s="1"/>
  <c r="G427" i="10"/>
  <c r="G422" i="10" s="1"/>
  <c r="G385" i="10" s="1"/>
  <c r="G357" i="15" s="1"/>
  <c r="G1094" i="10"/>
  <c r="G1089" i="10" s="1"/>
  <c r="G1189" i="15" s="1"/>
  <c r="G1184" i="15" s="1"/>
  <c r="AJ1184" i="15" s="1"/>
  <c r="G749" i="10"/>
  <c r="G744" i="10" s="1"/>
  <c r="G707" i="10" s="1"/>
  <c r="G741" i="15" s="1"/>
  <c r="J1154" i="10"/>
  <c r="J1149" i="10" s="1"/>
  <c r="J1233" i="15" s="1"/>
  <c r="J1228" i="15" s="1"/>
  <c r="AM1228" i="15" s="1"/>
  <c r="G162" i="15"/>
  <c r="AJ192" i="15" s="1"/>
  <c r="G1156" i="10"/>
  <c r="G1151" i="10" s="1"/>
  <c r="G1235" i="15" s="1"/>
  <c r="G1230" i="15" s="1"/>
  <c r="AJ1230" i="15" s="1"/>
  <c r="G295" i="10"/>
  <c r="G290" i="10" s="1"/>
  <c r="G253" i="10" s="1"/>
  <c r="G212" i="15" s="1"/>
  <c r="G539" i="10"/>
  <c r="G534" i="10" s="1"/>
  <c r="G497" i="10" s="1"/>
  <c r="G651" i="10" s="1"/>
  <c r="G646" i="10" s="1"/>
  <c r="G609" i="10" s="1"/>
  <c r="G641" i="15" s="1"/>
  <c r="G750" i="10"/>
  <c r="G745" i="10" s="1"/>
  <c r="G708" i="10" s="1"/>
  <c r="G742" i="15" s="1"/>
  <c r="H843" i="15"/>
  <c r="H833" i="15" s="1"/>
  <c r="J769" i="15"/>
  <c r="J759" i="15" s="1"/>
  <c r="J240" i="15"/>
  <c r="J598" i="15" s="1"/>
  <c r="J588" i="15" s="1"/>
  <c r="J713" i="15" s="1"/>
  <c r="J703" i="15" s="1"/>
  <c r="J840" i="15"/>
  <c r="J830" i="15" s="1"/>
  <c r="AM145" i="15"/>
  <c r="G233" i="15"/>
  <c r="G601" i="15"/>
  <c r="G591" i="15" s="1"/>
  <c r="G716" i="15" s="1"/>
  <c r="G706" i="15" s="1"/>
  <c r="G388" i="15"/>
  <c r="G378" i="15" s="1"/>
  <c r="G459" i="15"/>
  <c r="G449" i="15" s="1"/>
  <c r="H243" i="15"/>
  <c r="H233" i="15" s="1"/>
  <c r="H530" i="15"/>
  <c r="H520" i="15" s="1"/>
  <c r="H666" i="15" s="1"/>
  <c r="H656" i="15" s="1"/>
  <c r="G596" i="10"/>
  <c r="G591" i="10" s="1"/>
  <c r="G554" i="10" s="1"/>
  <c r="G571" i="15" s="1"/>
  <c r="H247" i="10"/>
  <c r="H242" i="10" s="1"/>
  <c r="H205" i="10" s="1"/>
  <c r="H806" i="10" s="1"/>
  <c r="H801" i="10" s="1"/>
  <c r="H764" i="10" s="1"/>
  <c r="H813" i="15" s="1"/>
  <c r="G163" i="15"/>
  <c r="AJ193" i="15" s="1"/>
  <c r="G484" i="10"/>
  <c r="G479" i="10" s="1"/>
  <c r="G442" i="10" s="1"/>
  <c r="G429" i="15" s="1"/>
  <c r="G1095" i="10"/>
  <c r="G1090" i="10" s="1"/>
  <c r="G1190" i="15" s="1"/>
  <c r="G1185" i="15" s="1"/>
  <c r="AJ1185" i="15" s="1"/>
  <c r="G806" i="10"/>
  <c r="G801" i="10" s="1"/>
  <c r="G764" i="10" s="1"/>
  <c r="G813" i="15" s="1"/>
  <c r="G428" i="10"/>
  <c r="G423" i="10" s="1"/>
  <c r="G386" i="10" s="1"/>
  <c r="G358" i="15" s="1"/>
  <c r="G296" i="10"/>
  <c r="G291" i="10" s="1"/>
  <c r="G254" i="10" s="1"/>
  <c r="G213" i="15" s="1"/>
  <c r="AM1081" i="15"/>
  <c r="K152" i="10"/>
  <c r="J160" i="15"/>
  <c r="AM190" i="15" s="1"/>
  <c r="L150" i="10"/>
  <c r="L184" i="15" s="1"/>
  <c r="L174" i="15" s="1"/>
  <c r="L769" i="15" s="1"/>
  <c r="L759" i="15" s="1"/>
  <c r="J537" i="10"/>
  <c r="J532" i="10" s="1"/>
  <c r="J495" i="10" s="1"/>
  <c r="J293" i="10"/>
  <c r="J288" i="10" s="1"/>
  <c r="J251" i="10" s="1"/>
  <c r="J210" i="15" s="1"/>
  <c r="G540" i="10"/>
  <c r="G535" i="10" s="1"/>
  <c r="G498" i="10" s="1"/>
  <c r="J481" i="10"/>
  <c r="J476" i="10" s="1"/>
  <c r="J439" i="10" s="1"/>
  <c r="AN109" i="15"/>
  <c r="J593" i="10"/>
  <c r="J588" i="10" s="1"/>
  <c r="J551" i="10" s="1"/>
  <c r="J425" i="10"/>
  <c r="J420" i="10" s="1"/>
  <c r="J383" i="10" s="1"/>
  <c r="J355" i="15" s="1"/>
  <c r="J1092" i="10"/>
  <c r="J1087" i="10" s="1"/>
  <c r="J1187" i="15" s="1"/>
  <c r="J1182" i="15" s="1"/>
  <c r="AM1182" i="15" s="1"/>
  <c r="J803" i="10"/>
  <c r="J798" i="10" s="1"/>
  <c r="J761" i="10" s="1"/>
  <c r="J810" i="15" s="1"/>
  <c r="G294" i="10"/>
  <c r="G289" i="10" s="1"/>
  <c r="G252" i="10" s="1"/>
  <c r="G211" i="15" s="1"/>
  <c r="G426" i="10"/>
  <c r="G421" i="10" s="1"/>
  <c r="G384" i="10" s="1"/>
  <c r="G356" i="15" s="1"/>
  <c r="G161" i="15"/>
  <c r="AJ191" i="15" s="1"/>
  <c r="G1155" i="10"/>
  <c r="G1150" i="10" s="1"/>
  <c r="G1234" i="15" s="1"/>
  <c r="G1229" i="15" s="1"/>
  <c r="AJ1229" i="15" s="1"/>
  <c r="G1093" i="10"/>
  <c r="G1088" i="10" s="1"/>
  <c r="G1188" i="15" s="1"/>
  <c r="G1183" i="15" s="1"/>
  <c r="AJ1183" i="15" s="1"/>
  <c r="G748" i="10"/>
  <c r="G743" i="10" s="1"/>
  <c r="G706" i="10" s="1"/>
  <c r="G740" i="15" s="1"/>
  <c r="G594" i="10"/>
  <c r="G589" i="10" s="1"/>
  <c r="G552" i="10" s="1"/>
  <c r="G538" i="10"/>
  <c r="G533" i="10" s="1"/>
  <c r="G496" i="10" s="1"/>
  <c r="G482" i="10"/>
  <c r="G477" i="10" s="1"/>
  <c r="G440" i="10" s="1"/>
  <c r="G427" i="15" s="1"/>
  <c r="G804" i="10"/>
  <c r="G799" i="10" s="1"/>
  <c r="G762" i="10" s="1"/>
  <c r="G811" i="15" s="1"/>
  <c r="H1154" i="10"/>
  <c r="H1149" i="10" s="1"/>
  <c r="H1233" i="15" s="1"/>
  <c r="H1228" i="15" s="1"/>
  <c r="AK1228" i="15" s="1"/>
  <c r="H160" i="15"/>
  <c r="AK190" i="15" s="1"/>
  <c r="H293" i="10"/>
  <c r="H288" i="10" s="1"/>
  <c r="H251" i="10" s="1"/>
  <c r="H210" i="15" s="1"/>
  <c r="H1092" i="10"/>
  <c r="H1087" i="10" s="1"/>
  <c r="H1187" i="15" s="1"/>
  <c r="H1182" i="15" s="1"/>
  <c r="AK1182" i="15" s="1"/>
  <c r="H425" i="10"/>
  <c r="H420" i="10" s="1"/>
  <c r="H383" i="10" s="1"/>
  <c r="H355" i="15" s="1"/>
  <c r="H593" i="10"/>
  <c r="H588" i="10" s="1"/>
  <c r="H551" i="10" s="1"/>
  <c r="H747" i="10"/>
  <c r="H742" i="10" s="1"/>
  <c r="H705" i="10" s="1"/>
  <c r="H739" i="15" s="1"/>
  <c r="H803" i="10"/>
  <c r="H798" i="10" s="1"/>
  <c r="H761" i="10" s="1"/>
  <c r="H810" i="15" s="1"/>
  <c r="H537" i="10"/>
  <c r="H532" i="10" s="1"/>
  <c r="H495" i="10" s="1"/>
  <c r="H481" i="10"/>
  <c r="H476" i="10" s="1"/>
  <c r="H439" i="10" s="1"/>
  <c r="H426" i="15" s="1"/>
  <c r="AO69" i="15"/>
  <c r="G496" i="15"/>
  <c r="AM1082" i="15"/>
  <c r="I230" i="15"/>
  <c r="I598" i="15"/>
  <c r="I588" i="15" s="1"/>
  <c r="I713" i="15" s="1"/>
  <c r="I703" i="15" s="1"/>
  <c r="I385" i="15"/>
  <c r="I375" i="15" s="1"/>
  <c r="I456" i="15"/>
  <c r="I446" i="15" s="1"/>
  <c r="J957" i="15"/>
  <c r="J11" i="16"/>
  <c r="J20" i="16" s="1"/>
  <c r="J60" i="16" s="1"/>
  <c r="L300" i="15"/>
  <c r="L295" i="15" s="1"/>
  <c r="L776" i="15"/>
  <c r="L309" i="10"/>
  <c r="L392" i="15"/>
  <c r="L534" i="15"/>
  <c r="K1116" i="15"/>
  <c r="AN1127" i="15" s="1"/>
  <c r="AN1135" i="15"/>
  <c r="AN1136" i="15"/>
  <c r="AN1137" i="15"/>
  <c r="AM1128" i="15"/>
  <c r="L1240" i="15"/>
  <c r="AO1263" i="15" s="1"/>
  <c r="L916" i="10"/>
  <c r="L906" i="10" s="1"/>
  <c r="L869" i="10" s="1"/>
  <c r="L955" i="15" s="1"/>
  <c r="L298" i="10"/>
  <c r="M160" i="10"/>
  <c r="M63" i="15"/>
  <c r="M58" i="15" s="1"/>
  <c r="M50" i="10"/>
  <c r="M46" i="15" s="1"/>
  <c r="M155" i="10"/>
  <c r="M25" i="15"/>
  <c r="M20" i="15" s="1"/>
  <c r="M8" i="10"/>
  <c r="M8" i="15" s="1"/>
  <c r="AM1127" i="15"/>
  <c r="J141" i="15"/>
  <c r="J136" i="15" s="1"/>
  <c r="J186" i="15"/>
  <c r="J176" i="15" s="1"/>
  <c r="J136" i="10"/>
  <c r="L486" i="10"/>
  <c r="L808" i="10"/>
  <c r="L598" i="10"/>
  <c r="L318" i="15"/>
  <c r="AO341" i="15" s="1"/>
  <c r="J545" i="10"/>
  <c r="J433" i="10"/>
  <c r="J755" i="10"/>
  <c r="J284" i="15"/>
  <c r="AM307" i="15" s="1"/>
  <c r="AM34" i="15"/>
  <c r="L1227" i="10"/>
  <c r="L1222" i="10" s="1"/>
  <c r="L328" i="10"/>
  <c r="L323" i="10" s="1"/>
  <c r="L572" i="10"/>
  <c r="L567" i="10" s="1"/>
  <c r="L596" i="15" s="1"/>
  <c r="L113" i="10"/>
  <c r="L108" i="10" s="1"/>
  <c r="L1071" i="10"/>
  <c r="L1066" i="10" s="1"/>
  <c r="L1168" i="15" s="1"/>
  <c r="L1163" i="15" s="1"/>
  <c r="AO1174" i="15" s="1"/>
  <c r="L223" i="10"/>
  <c r="L218" i="10" s="1"/>
  <c r="L182" i="15" s="1"/>
  <c r="L1015" i="10"/>
  <c r="L1010" i="10" s="1"/>
  <c r="L1189" i="10"/>
  <c r="L1184" i="10" s="1"/>
  <c r="L890" i="10"/>
  <c r="L885" i="10" s="1"/>
  <c r="L987" i="15" s="1"/>
  <c r="L726" i="10"/>
  <c r="L721" i="10" s="1"/>
  <c r="L767" i="15" s="1"/>
  <c r="L404" i="10"/>
  <c r="L399" i="10" s="1"/>
  <c r="L383" i="15" s="1"/>
  <c r="L272" i="10"/>
  <c r="L267" i="10" s="1"/>
  <c r="L238" i="15" s="1"/>
  <c r="L29" i="10"/>
  <c r="L24" i="10" s="1"/>
  <c r="L516" i="10"/>
  <c r="L511" i="10" s="1"/>
  <c r="L525" i="15" s="1"/>
  <c r="L628" i="10"/>
  <c r="L623" i="10" s="1"/>
  <c r="L661" i="15" s="1"/>
  <c r="M12" i="4"/>
  <c r="L460" i="10"/>
  <c r="L455" i="10" s="1"/>
  <c r="L454" i="15" s="1"/>
  <c r="L1133" i="10"/>
  <c r="L1128" i="10" s="1"/>
  <c r="L1214" i="15" s="1"/>
  <c r="L1209" i="15" s="1"/>
  <c r="AO1220" i="15" s="1"/>
  <c r="L677" i="10"/>
  <c r="L672" i="10" s="1"/>
  <c r="L711" i="15" s="1"/>
  <c r="L959" i="10"/>
  <c r="L954" i="10" s="1"/>
  <c r="L366" i="10"/>
  <c r="L361" i="10" s="1"/>
  <c r="L782" i="10"/>
  <c r="L777" i="10" s="1"/>
  <c r="L838" i="15" s="1"/>
  <c r="L71" i="10"/>
  <c r="L66" i="10" s="1"/>
  <c r="L1075" i="15"/>
  <c r="AO1092" i="15" s="1"/>
  <c r="L940" i="10"/>
  <c r="L1058" i="15" s="1"/>
  <c r="I246" i="10"/>
  <c r="I241" i="10" s="1"/>
  <c r="I204" i="10" s="1"/>
  <c r="I124" i="15"/>
  <c r="AL147" i="15" s="1"/>
  <c r="J1243" i="15"/>
  <c r="AM1266" i="15" s="1"/>
  <c r="J919" i="10"/>
  <c r="J909" i="10" s="1"/>
  <c r="J872" i="10" s="1"/>
  <c r="J958" i="15" s="1"/>
  <c r="J301" i="10"/>
  <c r="M532" i="15"/>
  <c r="M307" i="10"/>
  <c r="M390" i="15"/>
  <c r="M774" i="15"/>
  <c r="M298" i="15"/>
  <c r="M293" i="15" s="1"/>
  <c r="J153" i="10"/>
  <c r="K28" i="15"/>
  <c r="K23" i="15" s="1"/>
  <c r="K158" i="10"/>
  <c r="K11" i="10"/>
  <c r="K11" i="15" s="1"/>
  <c r="K53" i="10"/>
  <c r="K49" i="15" s="1"/>
  <c r="K66" i="15"/>
  <c r="K61" i="15" s="1"/>
  <c r="K163" i="10"/>
  <c r="AN71" i="15"/>
  <c r="J811" i="10"/>
  <c r="J601" i="10"/>
  <c r="J489" i="10"/>
  <c r="J321" i="15"/>
  <c r="AM344" i="15" s="1"/>
  <c r="AO31" i="15"/>
  <c r="K139" i="15"/>
  <c r="K134" i="15" s="1"/>
  <c r="K184" i="15"/>
  <c r="K174" i="15" s="1"/>
  <c r="K134" i="10"/>
  <c r="K997" i="10"/>
  <c r="K1105" i="15" s="1"/>
  <c r="K1122" i="15"/>
  <c r="K1117" i="15" s="1"/>
  <c r="L996" i="10"/>
  <c r="L1121" i="15"/>
  <c r="AO1138" i="15" s="1"/>
  <c r="AO1300" i="15"/>
  <c r="M989" i="15"/>
  <c r="M979" i="15" s="1"/>
  <c r="M1168" i="10"/>
  <c r="M1257" i="15"/>
  <c r="M1252" i="15" s="1"/>
  <c r="M245" i="15"/>
  <c r="AM110" i="15"/>
  <c r="K1076" i="15"/>
  <c r="K1071" i="15" s="1"/>
  <c r="K941" i="10"/>
  <c r="K1059" i="15" s="1"/>
  <c r="I529" i="15"/>
  <c r="I519" i="15" s="1"/>
  <c r="I665" i="15" s="1"/>
  <c r="I655" i="15" s="1"/>
  <c r="I842" i="15"/>
  <c r="I832" i="15" s="1"/>
  <c r="I771" i="15"/>
  <c r="I761" i="15" s="1"/>
  <c r="I242" i="15"/>
  <c r="K918" i="10"/>
  <c r="K908" i="10" s="1"/>
  <c r="K871" i="10" s="1"/>
  <c r="K1242" i="15"/>
  <c r="K300" i="10"/>
  <c r="K348" i="10"/>
  <c r="K606" i="15"/>
  <c r="K848" i="15"/>
  <c r="K338" i="15"/>
  <c r="K333" i="15" s="1"/>
  <c r="K464" i="15"/>
  <c r="L1162" i="15"/>
  <c r="AO1173" i="15" s="1"/>
  <c r="L162" i="10"/>
  <c r="L65" i="15"/>
  <c r="L60" i="15" s="1"/>
  <c r="L52" i="10"/>
  <c r="L48" i="15" s="1"/>
  <c r="K1279" i="15"/>
  <c r="K8" i="16"/>
  <c r="K17" i="16" s="1"/>
  <c r="K57" i="16" s="1"/>
  <c r="K1254" i="15"/>
  <c r="AN1273" i="15"/>
  <c r="AM72" i="15"/>
  <c r="M1206" i="10"/>
  <c r="M1277" i="15" s="1"/>
  <c r="M1294" i="15"/>
  <c r="M1289" i="15" s="1"/>
  <c r="K810" i="10"/>
  <c r="K488" i="10"/>
  <c r="K320" i="15"/>
  <c r="AN343" i="15" s="1"/>
  <c r="K600" i="10"/>
  <c r="AO1125" i="15"/>
  <c r="K95" i="10"/>
  <c r="K87" i="15" s="1"/>
  <c r="K168" i="10"/>
  <c r="K104" i="15"/>
  <c r="K99" i="15" s="1"/>
  <c r="AO107" i="15"/>
  <c r="L167" i="10"/>
  <c r="L103" i="15"/>
  <c r="L98" i="15" s="1"/>
  <c r="L94" i="10"/>
  <c r="L86" i="15" s="1"/>
  <c r="K1291" i="15"/>
  <c r="AN1314" i="15" s="1"/>
  <c r="AN1311" i="15"/>
  <c r="AN1312" i="15"/>
  <c r="AN1310" i="15"/>
  <c r="K1070" i="15"/>
  <c r="AN1081" i="15" s="1"/>
  <c r="AN1090" i="15"/>
  <c r="AN1089" i="15"/>
  <c r="AN1091" i="15"/>
  <c r="K1171" i="10"/>
  <c r="K248" i="15"/>
  <c r="K992" i="15"/>
  <c r="K982" i="15" s="1"/>
  <c r="K1260" i="15"/>
  <c r="K1255" i="15" s="1"/>
  <c r="AM1303" i="15"/>
  <c r="L605" i="15"/>
  <c r="L847" i="15"/>
  <c r="L347" i="10"/>
  <c r="L337" i="15"/>
  <c r="L332" i="15" s="1"/>
  <c r="L463" i="15"/>
  <c r="AN33" i="15"/>
  <c r="L430" i="10"/>
  <c r="L752" i="10"/>
  <c r="L542" i="10"/>
  <c r="L281" i="15"/>
  <c r="AO304" i="15" s="1"/>
  <c r="M1073" i="15"/>
  <c r="M1068" i="15" s="1"/>
  <c r="M938" i="10"/>
  <c r="M1056" i="15" s="1"/>
  <c r="K754" i="10"/>
  <c r="K432" i="10"/>
  <c r="K544" i="10"/>
  <c r="K283" i="15"/>
  <c r="AN306" i="15" s="1"/>
  <c r="L1259" i="15"/>
  <c r="L1170" i="10"/>
  <c r="L991" i="15"/>
  <c r="L981" i="15" s="1"/>
  <c r="L247" i="15"/>
  <c r="L1208" i="15"/>
  <c r="AO1219" i="15" s="1"/>
  <c r="M345" i="10"/>
  <c r="M845" i="15"/>
  <c r="M603" i="15"/>
  <c r="M461" i="15"/>
  <c r="M335" i="15"/>
  <c r="M330" i="15" s="1"/>
  <c r="M994" i="10"/>
  <c r="M1102" i="15" s="1"/>
  <c r="M1119" i="15"/>
  <c r="M1114" i="15" s="1"/>
  <c r="K1209" i="10"/>
  <c r="K1280" i="15" s="1"/>
  <c r="K1297" i="15"/>
  <c r="K1292" i="15" s="1"/>
  <c r="I187" i="15"/>
  <c r="I177" i="15" s="1"/>
  <c r="I137" i="10"/>
  <c r="I142" i="15"/>
  <c r="I137" i="15" s="1"/>
  <c r="L1208" i="10"/>
  <c r="L1296" i="15"/>
  <c r="AO1313" i="15" s="1"/>
  <c r="L157" i="10"/>
  <c r="L27" i="15"/>
  <c r="L22" i="15" s="1"/>
  <c r="L10" i="10"/>
  <c r="L10" i="15" s="1"/>
  <c r="AM1265" i="15"/>
  <c r="N1224" i="10"/>
  <c r="N1219" i="10" s="1"/>
  <c r="N110" i="10"/>
  <c r="N105" i="10" s="1"/>
  <c r="N1186" i="10"/>
  <c r="N1181" i="10" s="1"/>
  <c r="N1130" i="10"/>
  <c r="N1125" i="10" s="1"/>
  <c r="N1211" i="15" s="1"/>
  <c r="N1206" i="15" s="1"/>
  <c r="N68" i="10"/>
  <c r="N63" i="10" s="1"/>
  <c r="N26" i="10"/>
  <c r="N21" i="10" s="1"/>
  <c r="N779" i="10"/>
  <c r="N774" i="10" s="1"/>
  <c r="N835" i="15" s="1"/>
  <c r="N723" i="10"/>
  <c r="N718" i="10" s="1"/>
  <c r="N764" i="15" s="1"/>
  <c r="N1012" i="10"/>
  <c r="N1007" i="10" s="1"/>
  <c r="N569" i="10"/>
  <c r="N564" i="10" s="1"/>
  <c r="N593" i="15" s="1"/>
  <c r="N625" i="10"/>
  <c r="N620" i="10" s="1"/>
  <c r="N658" i="15" s="1"/>
  <c r="N325" i="10"/>
  <c r="N320" i="10" s="1"/>
  <c r="N401" i="10"/>
  <c r="N396" i="10" s="1"/>
  <c r="N380" i="15" s="1"/>
  <c r="N269" i="10"/>
  <c r="N264" i="10" s="1"/>
  <c r="N235" i="15" s="1"/>
  <c r="N956" i="10"/>
  <c r="N951" i="10" s="1"/>
  <c r="N457" i="10"/>
  <c r="N452" i="10" s="1"/>
  <c r="N451" i="15" s="1"/>
  <c r="N363" i="10"/>
  <c r="N358" i="10" s="1"/>
  <c r="N220" i="10"/>
  <c r="N215" i="10" s="1"/>
  <c r="N179" i="15" s="1"/>
  <c r="O9" i="4"/>
  <c r="N674" i="10"/>
  <c r="N669" i="10" s="1"/>
  <c r="N708" i="15" s="1"/>
  <c r="N887" i="10"/>
  <c r="N882" i="10" s="1"/>
  <c r="N984" i="15" s="1"/>
  <c r="N1068" i="10"/>
  <c r="N1063" i="10" s="1"/>
  <c r="N1165" i="15" s="1"/>
  <c r="N1160" i="15" s="1"/>
  <c r="N513" i="10"/>
  <c r="N508" i="10" s="1"/>
  <c r="N522" i="15" s="1"/>
  <c r="M101" i="15"/>
  <c r="M96" i="15" s="1"/>
  <c r="M165" i="10"/>
  <c r="M92" i="10"/>
  <c r="M84" i="15" s="1"/>
  <c r="AO1079" i="15"/>
  <c r="K310" i="10"/>
  <c r="K301" i="15"/>
  <c r="K296" i="15" s="1"/>
  <c r="K535" i="15"/>
  <c r="K393" i="15"/>
  <c r="K777" i="15"/>
  <c r="M28" i="10"/>
  <c r="M23" i="10" s="1"/>
  <c r="M403" i="10"/>
  <c r="M398" i="10" s="1"/>
  <c r="M382" i="15" s="1"/>
  <c r="M725" i="10"/>
  <c r="M720" i="10" s="1"/>
  <c r="M766" i="15" s="1"/>
  <c r="M70" i="10"/>
  <c r="M65" i="10" s="1"/>
  <c r="M627" i="10"/>
  <c r="M622" i="10" s="1"/>
  <c r="M660" i="15" s="1"/>
  <c r="M112" i="10"/>
  <c r="M107" i="10" s="1"/>
  <c r="M365" i="10"/>
  <c r="M360" i="10" s="1"/>
  <c r="M676" i="10"/>
  <c r="M671" i="10" s="1"/>
  <c r="M710" i="15" s="1"/>
  <c r="M327" i="10"/>
  <c r="M322" i="10" s="1"/>
  <c r="M459" i="10"/>
  <c r="M454" i="10" s="1"/>
  <c r="M453" i="15" s="1"/>
  <c r="M571" i="10"/>
  <c r="M566" i="10" s="1"/>
  <c r="M595" i="15" s="1"/>
  <c r="M1014" i="10"/>
  <c r="M1009" i="10" s="1"/>
  <c r="M1132" i="10"/>
  <c r="M1127" i="10" s="1"/>
  <c r="M1213" i="15" s="1"/>
  <c r="M1208" i="15" s="1"/>
  <c r="AP1219" i="15" s="1"/>
  <c r="M781" i="10"/>
  <c r="M776" i="10" s="1"/>
  <c r="M837" i="15" s="1"/>
  <c r="M1188" i="10"/>
  <c r="M1183" i="10" s="1"/>
  <c r="N11" i="4"/>
  <c r="M889" i="10"/>
  <c r="M884" i="10" s="1"/>
  <c r="M986" i="15" s="1"/>
  <c r="M958" i="10"/>
  <c r="M953" i="10" s="1"/>
  <c r="M222" i="10"/>
  <c r="M217" i="10" s="1"/>
  <c r="M181" i="15" s="1"/>
  <c r="M1226" i="10"/>
  <c r="M1221" i="10" s="1"/>
  <c r="M1070" i="10"/>
  <c r="M1065" i="10" s="1"/>
  <c r="M1167" i="15" s="1"/>
  <c r="M1162" i="15" s="1"/>
  <c r="AP1173" i="15" s="1"/>
  <c r="M515" i="10"/>
  <c r="M510" i="10" s="1"/>
  <c r="M524" i="15" s="1"/>
  <c r="M271" i="10"/>
  <c r="M266" i="10" s="1"/>
  <c r="M237" i="15" s="1"/>
  <c r="Z29" i="4"/>
  <c r="G697" i="10"/>
  <c r="G692" i="10" s="1"/>
  <c r="G655" i="10" s="1"/>
  <c r="G688" i="15" s="1"/>
  <c r="G567" i="15"/>
  <c r="O912" i="14"/>
  <c r="O911" i="14"/>
  <c r="Q206" i="4"/>
  <c r="P203" i="4"/>
  <c r="P938" i="14" s="1"/>
  <c r="P935" i="14" s="1"/>
  <c r="P927" i="14"/>
  <c r="P924" i="14" s="1"/>
  <c r="Q192" i="4"/>
  <c r="P189" i="4"/>
  <c r="P883" i="14" s="1"/>
  <c r="P880" i="14" s="1"/>
  <c r="P872" i="14"/>
  <c r="P869" i="14" s="1"/>
  <c r="N857" i="14"/>
  <c r="N866" i="14"/>
  <c r="P193" i="4"/>
  <c r="O884" i="14"/>
  <c r="O881" i="14" s="1"/>
  <c r="O873" i="14"/>
  <c r="O870" i="14" s="1"/>
  <c r="O857" i="14" s="1"/>
  <c r="P885" i="14"/>
  <c r="P882" i="14" s="1"/>
  <c r="Q194" i="4"/>
  <c r="P874" i="14"/>
  <c r="P871" i="14" s="1"/>
  <c r="K135" i="10"/>
  <c r="K185" i="15"/>
  <c r="K175" i="15" s="1"/>
  <c r="K241" i="15" s="1"/>
  <c r="J123" i="15"/>
  <c r="AM146" i="15" s="1"/>
  <c r="I599" i="15"/>
  <c r="I589" i="15" s="1"/>
  <c r="I714" i="15" s="1"/>
  <c r="I704" i="15" s="1"/>
  <c r="I231" i="15"/>
  <c r="I386" i="15"/>
  <c r="I376" i="15" s="1"/>
  <c r="I457" i="15"/>
  <c r="I447" i="15" s="1"/>
  <c r="U44" i="4"/>
  <c r="I161" i="15"/>
  <c r="AL191" i="15" s="1"/>
  <c r="I1093" i="10"/>
  <c r="I1088" i="10" s="1"/>
  <c r="I1188" i="15" s="1"/>
  <c r="I1183" i="15" s="1"/>
  <c r="AL1183" i="15" s="1"/>
  <c r="I294" i="10"/>
  <c r="I289" i="10" s="1"/>
  <c r="I252" i="10" s="1"/>
  <c r="I211" i="15" s="1"/>
  <c r="I1155" i="10"/>
  <c r="I1150" i="10" s="1"/>
  <c r="I1234" i="15" s="1"/>
  <c r="I1229" i="15" s="1"/>
  <c r="AL1229" i="15" s="1"/>
  <c r="I426" i="10"/>
  <c r="I421" i="10" s="1"/>
  <c r="I384" i="10" s="1"/>
  <c r="I356" i="15" s="1"/>
  <c r="I482" i="10"/>
  <c r="I477" i="10" s="1"/>
  <c r="I440" i="10" s="1"/>
  <c r="I427" i="15" s="1"/>
  <c r="I804" i="10"/>
  <c r="I799" i="10" s="1"/>
  <c r="I762" i="10" s="1"/>
  <c r="I811" i="15" s="1"/>
  <c r="I748" i="10"/>
  <c r="I743" i="10" s="1"/>
  <c r="I706" i="10" s="1"/>
  <c r="I740" i="15" s="1"/>
  <c r="I538" i="10"/>
  <c r="I533" i="10" s="1"/>
  <c r="I496" i="10" s="1"/>
  <c r="I594" i="10"/>
  <c r="I589" i="10" s="1"/>
  <c r="I552" i="10" s="1"/>
  <c r="U20" i="4"/>
  <c r="W19" i="4"/>
  <c r="T21" i="4"/>
  <c r="AO32" i="15"/>
  <c r="L151" i="10"/>
  <c r="L140" i="15" s="1"/>
  <c r="L135" i="15" s="1"/>
  <c r="J231" i="15"/>
  <c r="J599" i="15"/>
  <c r="J589" i="15" s="1"/>
  <c r="J714" i="15" s="1"/>
  <c r="J704" i="15" s="1"/>
  <c r="J386" i="15"/>
  <c r="J376" i="15" s="1"/>
  <c r="J457" i="15"/>
  <c r="J447" i="15" s="1"/>
  <c r="W8" i="4"/>
  <c r="AP1218" i="15"/>
  <c r="O10" i="4"/>
  <c r="N780" i="10"/>
  <c r="N775" i="10" s="1"/>
  <c r="N836" i="15" s="1"/>
  <c r="N1225" i="10"/>
  <c r="N1220" i="10" s="1"/>
  <c r="N1187" i="10"/>
  <c r="N1182" i="10" s="1"/>
  <c r="N1131" i="10"/>
  <c r="N1126" i="10" s="1"/>
  <c r="N1212" i="15" s="1"/>
  <c r="N1207" i="15" s="1"/>
  <c r="N888" i="10"/>
  <c r="N883" i="10" s="1"/>
  <c r="N985" i="15" s="1"/>
  <c r="N1069" i="10"/>
  <c r="N1064" i="10" s="1"/>
  <c r="N957" i="10"/>
  <c r="N952" i="10" s="1"/>
  <c r="N570" i="10"/>
  <c r="N565" i="10" s="1"/>
  <c r="N594" i="15" s="1"/>
  <c r="N1013" i="10"/>
  <c r="N1008" i="10" s="1"/>
  <c r="N626" i="10"/>
  <c r="N621" i="10" s="1"/>
  <c r="N659" i="15" s="1"/>
  <c r="N514" i="10"/>
  <c r="N509" i="10" s="1"/>
  <c r="N523" i="15" s="1"/>
  <c r="N458" i="10"/>
  <c r="N453" i="10" s="1"/>
  <c r="N452" i="15" s="1"/>
  <c r="N675" i="10"/>
  <c r="N670" i="10" s="1"/>
  <c r="N709" i="15" s="1"/>
  <c r="N364" i="10"/>
  <c r="N359" i="10" s="1"/>
  <c r="N221" i="10"/>
  <c r="N216" i="10" s="1"/>
  <c r="N180" i="15" s="1"/>
  <c r="N724" i="10"/>
  <c r="N719" i="10" s="1"/>
  <c r="N765" i="15" s="1"/>
  <c r="N402" i="10"/>
  <c r="N397" i="10" s="1"/>
  <c r="N381" i="15" s="1"/>
  <c r="N326" i="10"/>
  <c r="N321" i="10" s="1"/>
  <c r="N69" i="10"/>
  <c r="N64" i="10" s="1"/>
  <c r="N270" i="10"/>
  <c r="N265" i="10" s="1"/>
  <c r="N236" i="15" s="1"/>
  <c r="N111" i="10"/>
  <c r="N106" i="10" s="1"/>
  <c r="N27" i="10"/>
  <c r="N22" i="10" s="1"/>
  <c r="AO70" i="15"/>
  <c r="AO1301" i="15"/>
  <c r="M156" i="10"/>
  <c r="M9" i="10"/>
  <c r="M9" i="15" s="1"/>
  <c r="M26" i="15"/>
  <c r="M21" i="15" s="1"/>
  <c r="L1241" i="15"/>
  <c r="AO1264" i="15" s="1"/>
  <c r="L299" i="10"/>
  <c r="L917" i="10"/>
  <c r="L907" i="10" s="1"/>
  <c r="L870" i="10" s="1"/>
  <c r="L956" i="15" s="1"/>
  <c r="M995" i="10"/>
  <c r="M1103" i="15" s="1"/>
  <c r="M1120" i="15"/>
  <c r="M1115" i="15" s="1"/>
  <c r="M166" i="10"/>
  <c r="M102" i="15"/>
  <c r="M97" i="15" s="1"/>
  <c r="M93" i="10"/>
  <c r="M85" i="15" s="1"/>
  <c r="AO1126" i="15"/>
  <c r="M939" i="10"/>
  <c r="M1057" i="15" s="1"/>
  <c r="M1074" i="15"/>
  <c r="M1069" i="15" s="1"/>
  <c r="L809" i="10"/>
  <c r="L487" i="10"/>
  <c r="L319" i="15"/>
  <c r="AO342" i="15" s="1"/>
  <c r="L599" i="10"/>
  <c r="M161" i="10"/>
  <c r="M64" i="15"/>
  <c r="M59" i="15" s="1"/>
  <c r="M51" i="10"/>
  <c r="M47" i="15" s="1"/>
  <c r="AP1172" i="15"/>
  <c r="AO1080" i="15"/>
  <c r="L282" i="15"/>
  <c r="AO305" i="15" s="1"/>
  <c r="L431" i="10"/>
  <c r="L543" i="10"/>
  <c r="L753" i="10"/>
  <c r="M308" i="10"/>
  <c r="M299" i="15"/>
  <c r="M294" i="15" s="1"/>
  <c r="M533" i="15"/>
  <c r="M775" i="15"/>
  <c r="M391" i="15"/>
  <c r="M1169" i="10"/>
  <c r="M990" i="15"/>
  <c r="M980" i="15" s="1"/>
  <c r="M246" i="15"/>
  <c r="M1258" i="15"/>
  <c r="M1253" i="15" s="1"/>
  <c r="AO108" i="15"/>
  <c r="M346" i="10"/>
  <c r="M604" i="15"/>
  <c r="M336" i="15"/>
  <c r="M331" i="15" s="1"/>
  <c r="M462" i="15"/>
  <c r="M846" i="15"/>
  <c r="M1207" i="10"/>
  <c r="M1278" i="15" s="1"/>
  <c r="M1295" i="15"/>
  <c r="M1290" i="15" s="1"/>
  <c r="Y235" i="4"/>
  <c r="X232" i="4"/>
  <c r="X221" i="4"/>
  <c r="X218" i="4" s="1"/>
  <c r="G49" i="16"/>
  <c r="H581" i="14"/>
  <c r="H48" i="16"/>
  <c r="R148" i="4"/>
  <c r="Q704" i="14"/>
  <c r="Q701" i="14" s="1"/>
  <c r="Q649" i="14"/>
  <c r="Q646" i="14" s="1"/>
  <c r="Q599" i="14"/>
  <c r="Q596" i="14" s="1"/>
  <c r="R134" i="4"/>
  <c r="Q549" i="14"/>
  <c r="Q546" i="14" s="1"/>
  <c r="P359" i="14"/>
  <c r="P356" i="14" s="1"/>
  <c r="P414" i="14"/>
  <c r="P411" i="14" s="1"/>
  <c r="Q111" i="4"/>
  <c r="O399" i="14"/>
  <c r="O398" i="14"/>
  <c r="O343" i="14"/>
  <c r="O344" i="14"/>
  <c r="P323" i="14"/>
  <c r="P320" i="14" s="1"/>
  <c r="Q97" i="4"/>
  <c r="Q291" i="14"/>
  <c r="Q288" i="14" s="1"/>
  <c r="R88" i="4"/>
  <c r="T6" i="16"/>
  <c r="N858" i="14" l="1"/>
  <c r="N854" i="14" s="1"/>
  <c r="O1102" i="14"/>
  <c r="O1091" i="14" s="1"/>
  <c r="N171" i="10"/>
  <c r="N183" i="15"/>
  <c r="N173" i="15" s="1"/>
  <c r="N768" i="15" s="1"/>
  <c r="N758" i="15" s="1"/>
  <c r="O1362" i="15"/>
  <c r="O1357" i="15" s="1"/>
  <c r="AR1357" i="15" s="1"/>
  <c r="P511" i="14"/>
  <c r="N913" i="14"/>
  <c r="N909" i="14" s="1"/>
  <c r="O206" i="15"/>
  <c r="O205" i="15" s="1"/>
  <c r="O1257" i="10"/>
  <c r="O1324" i="15" s="1"/>
  <c r="AR1347" i="15" s="1"/>
  <c r="N203" i="15"/>
  <c r="N193" i="15" s="1"/>
  <c r="P887" i="14"/>
  <c r="P429" i="14"/>
  <c r="O937" i="10"/>
  <c r="O1055" i="15" s="1"/>
  <c r="H59" i="16"/>
  <c r="P688" i="14"/>
  <c r="O1101" i="14"/>
  <c r="O1090" i="14" s="1"/>
  <c r="P689" i="14"/>
  <c r="P584" i="14"/>
  <c r="O7" i="16"/>
  <c r="O16" i="16" s="1"/>
  <c r="O1325" i="15"/>
  <c r="AR1348" i="15" s="1"/>
  <c r="P1141" i="14"/>
  <c r="N839" i="15"/>
  <c r="N829" i="15" s="1"/>
  <c r="N859" i="14"/>
  <c r="N855" i="14" s="1"/>
  <c r="I649" i="10"/>
  <c r="I644" i="10" s="1"/>
  <c r="I607" i="10" s="1"/>
  <c r="I639" i="15" s="1"/>
  <c r="P583" i="14"/>
  <c r="P1119" i="14"/>
  <c r="N920" i="14"/>
  <c r="P966" i="14"/>
  <c r="H567" i="15"/>
  <c r="O171" i="10"/>
  <c r="P1121" i="14"/>
  <c r="N139" i="10"/>
  <c r="N128" i="15" s="1"/>
  <c r="N127" i="15" s="1"/>
  <c r="P1080" i="14"/>
  <c r="O172" i="10"/>
  <c r="O151" i="15" s="1"/>
  <c r="O146" i="15" s="1"/>
  <c r="O139" i="10"/>
  <c r="O167" i="15" s="1"/>
  <c r="O165" i="15" s="1"/>
  <c r="O746" i="15" s="1"/>
  <c r="O744" i="15" s="1"/>
  <c r="O877" i="14"/>
  <c r="O866" i="14" s="1"/>
  <c r="N56" i="16"/>
  <c r="AQ68" i="15"/>
  <c r="P295" i="14"/>
  <c r="P284" i="14" s="1"/>
  <c r="P483" i="14" s="1"/>
  <c r="N797" i="14"/>
  <c r="N793" i="14" s="1"/>
  <c r="O876" i="14"/>
  <c r="O865" i="14" s="1"/>
  <c r="O421" i="15"/>
  <c r="O420" i="15" s="1"/>
  <c r="P897" i="14"/>
  <c r="P878" i="14" s="1"/>
  <c r="P867" i="14" s="1"/>
  <c r="O1130" i="14"/>
  <c r="O156" i="15"/>
  <c r="O155" i="15" s="1"/>
  <c r="O634" i="15"/>
  <c r="O633" i="15" s="1"/>
  <c r="O735" i="15" s="1"/>
  <c r="O734" i="15" s="1"/>
  <c r="O14" i="15"/>
  <c r="O13" i="15" s="1"/>
  <c r="O7" i="10"/>
  <c r="O7" i="15" s="1"/>
  <c r="O876" i="15"/>
  <c r="O875" i="15" s="1"/>
  <c r="O1038" i="15"/>
  <c r="G59" i="16"/>
  <c r="O42" i="15"/>
  <c r="O41" i="15" s="1"/>
  <c r="O1037" i="15"/>
  <c r="O805" i="15"/>
  <c r="O804" i="15" s="1"/>
  <c r="O1039" i="15"/>
  <c r="O118" i="15"/>
  <c r="O117" i="15" s="1"/>
  <c r="AR106" i="15" s="1"/>
  <c r="O1036" i="15"/>
  <c r="O492" i="15"/>
  <c r="O491" i="15" s="1"/>
  <c r="P72" i="14"/>
  <c r="P161" i="14" s="1"/>
  <c r="O80" i="15"/>
  <c r="O79" i="15" s="1"/>
  <c r="AR68" i="15" s="1"/>
  <c r="O276" i="15"/>
  <c r="O275" i="15" s="1"/>
  <c r="P668" i="10"/>
  <c r="P707" i="15" s="1"/>
  <c r="P350" i="10"/>
  <c r="P1030" i="10"/>
  <c r="P1140" i="15" s="1"/>
  <c r="P1135" i="15" s="1"/>
  <c r="P710" i="10"/>
  <c r="P745" i="15" s="1"/>
  <c r="P1191" i="14"/>
  <c r="P1180" i="14" s="1"/>
  <c r="P270" i="14" s="1"/>
  <c r="P1192" i="14"/>
  <c r="P1181" i="14" s="1"/>
  <c r="P271" i="14" s="1"/>
  <c r="P1190" i="14"/>
  <c r="P1179" i="14" s="1"/>
  <c r="N1010" i="15"/>
  <c r="J30" i="16" s="1"/>
  <c r="J40" i="16" s="1"/>
  <c r="P976" i="10"/>
  <c r="P1096" i="15" s="1"/>
  <c r="P1091" i="15" s="1"/>
  <c r="O960" i="15"/>
  <c r="H58" i="16"/>
  <c r="J426" i="10"/>
  <c r="J421" i="10" s="1"/>
  <c r="J384" i="10" s="1"/>
  <c r="J356" i="15" s="1"/>
  <c r="I568" i="15"/>
  <c r="N199" i="15"/>
  <c r="N189" i="15" s="1"/>
  <c r="N791" i="15" s="1"/>
  <c r="N781" i="15" s="1"/>
  <c r="Q285" i="10"/>
  <c r="Q960" i="10"/>
  <c r="Q603" i="10"/>
  <c r="Q84" i="10"/>
  <c r="Q1178" i="10"/>
  <c r="Q1177" i="10" s="1"/>
  <c r="Q1249" i="15" s="1"/>
  <c r="Q1248" i="15" s="1"/>
  <c r="Q1045" i="10"/>
  <c r="Q690" i="10"/>
  <c r="Q1016" i="10"/>
  <c r="Q303" i="10"/>
  <c r="Q629" i="10"/>
  <c r="Q389" i="10"/>
  <c r="Q666" i="10"/>
  <c r="Q665" i="10" s="1"/>
  <c r="Q699" i="15" s="1"/>
  <c r="Q45" i="10"/>
  <c r="Q617" i="10"/>
  <c r="Q616" i="10" s="1"/>
  <c r="Q649" i="15" s="1"/>
  <c r="Q390" i="10"/>
  <c r="Q547" i="10"/>
  <c r="Q712" i="10"/>
  <c r="Q445" i="10"/>
  <c r="Q444" i="10" s="1"/>
  <c r="Q432" i="15" s="1"/>
  <c r="Q757" i="10"/>
  <c r="Q473" i="10"/>
  <c r="Q57" i="10"/>
  <c r="Q771" i="10"/>
  <c r="Q770" i="10" s="1"/>
  <c r="Q823" i="15" s="1"/>
  <c r="Q417" i="10"/>
  <c r="Q529" i="10"/>
  <c r="Q1004" i="10"/>
  <c r="Q1003" i="10" s="1"/>
  <c r="Q1111" i="15" s="1"/>
  <c r="Q1110" i="15" s="1"/>
  <c r="Q948" i="10"/>
  <c r="Q947" i="10" s="1"/>
  <c r="Q1065" i="15" s="1"/>
  <c r="Q1064" i="15" s="1"/>
  <c r="Q879" i="10"/>
  <c r="Q878" i="10" s="1"/>
  <c r="Q970" i="15" s="1"/>
  <c r="Q934" i="10"/>
  <c r="Q614" i="10"/>
  <c r="Q102" i="10"/>
  <c r="Q147" i="10" s="1"/>
  <c r="Q351" i="10"/>
  <c r="Q258" i="10"/>
  <c r="Q256" i="10" s="1"/>
  <c r="Q216" i="15" s="1"/>
  <c r="Q505" i="10"/>
  <c r="Q504" i="10" s="1"/>
  <c r="Q510" i="15" s="1"/>
  <c r="Q931" i="10"/>
  <c r="Q825" i="10"/>
  <c r="Q824" i="10" s="1"/>
  <c r="Q302" i="10"/>
  <c r="Q1046" i="10"/>
  <c r="P256" i="10"/>
  <c r="P216" i="15" s="1"/>
  <c r="P974" i="10"/>
  <c r="P1094" i="15" s="1"/>
  <c r="P1089" i="15" s="1"/>
  <c r="Q1028" i="10"/>
  <c r="Q449" i="10"/>
  <c r="Q448" i="10" s="1"/>
  <c r="Q439" i="15" s="1"/>
  <c r="Q501" i="10"/>
  <c r="Q500" i="10" s="1"/>
  <c r="Q503" i="15" s="1"/>
  <c r="Q379" i="10"/>
  <c r="Q341" i="10"/>
  <c r="Q933" i="10"/>
  <c r="Q1175" i="10"/>
  <c r="Q72" i="10"/>
  <c r="Q1174" i="10"/>
  <c r="Q573" i="10"/>
  <c r="Q405" i="10"/>
  <c r="Q367" i="10"/>
  <c r="Q329" i="10"/>
  <c r="Q196" i="10"/>
  <c r="Q768" i="10"/>
  <c r="Q314" i="10"/>
  <c r="Q641" i="10"/>
  <c r="Q87" i="10"/>
  <c r="Q990" i="10"/>
  <c r="Q491" i="10"/>
  <c r="Q1190" i="10"/>
  <c r="Q711" i="10"/>
  <c r="Q1287" i="10"/>
  <c r="Q795" i="10"/>
  <c r="Q558" i="10"/>
  <c r="Q313" i="10"/>
  <c r="Q602" i="10"/>
  <c r="Q756" i="10"/>
  <c r="Q678" i="10"/>
  <c r="Q945" i="10"/>
  <c r="Q767" i="10"/>
  <c r="N149" i="15"/>
  <c r="N144" i="15" s="1"/>
  <c r="Q434" i="10"/>
  <c r="Q490" i="10"/>
  <c r="Q197" i="10"/>
  <c r="Q546" i="10"/>
  <c r="Q783" i="10"/>
  <c r="Q903" i="10"/>
  <c r="Q944" i="10"/>
  <c r="Q739" i="10"/>
  <c r="Q988" i="10"/>
  <c r="Q663" i="10"/>
  <c r="Q661" i="10" s="1"/>
  <c r="Q695" i="15" s="1"/>
  <c r="Q557" i="10"/>
  <c r="Q517" i="10"/>
  <c r="Q352" i="10"/>
  <c r="Q60" i="10"/>
  <c r="Q59" i="10" s="1"/>
  <c r="Q146" i="10" s="1"/>
  <c r="Q930" i="10"/>
  <c r="N172" i="10"/>
  <c r="N151" i="15" s="1"/>
  <c r="N146" i="15" s="1"/>
  <c r="M267" i="14"/>
  <c r="M264" i="14" s="1"/>
  <c r="M245" i="14" s="1"/>
  <c r="M234" i="14" s="1"/>
  <c r="M731" i="14"/>
  <c r="M728" i="14" s="1"/>
  <c r="M709" i="14" s="1"/>
  <c r="M698" i="14" s="1"/>
  <c r="M481" i="14"/>
  <c r="M478" i="14" s="1"/>
  <c r="M459" i="14" s="1"/>
  <c r="M576" i="14" s="1"/>
  <c r="M573" i="14" s="1"/>
  <c r="M554" i="14" s="1"/>
  <c r="M543" i="14" s="1"/>
  <c r="P1081" i="14"/>
  <c r="N796" i="14"/>
  <c r="N792" i="14" s="1"/>
  <c r="N50" i="16" s="1"/>
  <c r="N30" i="16" s="1"/>
  <c r="L30" i="16" s="1"/>
  <c r="L40" i="16" s="1"/>
  <c r="O141" i="14"/>
  <c r="O124" i="14" s="1"/>
  <c r="P329" i="14"/>
  <c r="P318" i="14" s="1"/>
  <c r="P525" i="14" s="1"/>
  <c r="N914" i="14"/>
  <c r="N910" i="14" s="1"/>
  <c r="P327" i="14"/>
  <c r="P316" i="14" s="1"/>
  <c r="Q999" i="10"/>
  <c r="Q1108" i="15" s="1"/>
  <c r="Q1107" i="15" s="1"/>
  <c r="P62" i="14"/>
  <c r="P146" i="14" s="1"/>
  <c r="P766" i="10"/>
  <c r="P816" i="15" s="1"/>
  <c r="P99" i="14"/>
  <c r="P150" i="14" s="1"/>
  <c r="P967" i="14"/>
  <c r="P944" i="14"/>
  <c r="P1194" i="10"/>
  <c r="P1269" i="15" s="1"/>
  <c r="P1264" i="15" s="1"/>
  <c r="P1142" i="14"/>
  <c r="O149" i="10"/>
  <c r="O138" i="15" s="1"/>
  <c r="O133" i="15" s="1"/>
  <c r="P634" i="14"/>
  <c r="P1134" i="14"/>
  <c r="P1133" i="14"/>
  <c r="O44" i="14"/>
  <c r="P335" i="10"/>
  <c r="P416" i="15" s="1"/>
  <c r="P36" i="14"/>
  <c r="P158" i="14" s="1"/>
  <c r="P207" i="14"/>
  <c r="P411" i="10"/>
  <c r="P406" i="15" s="1"/>
  <c r="P430" i="14"/>
  <c r="P950" i="14"/>
  <c r="P633" i="14"/>
  <c r="P119" i="10"/>
  <c r="P188" i="10" s="1"/>
  <c r="P1112" i="14"/>
  <c r="P1101" i="14" s="1"/>
  <c r="P1090" i="14" s="1"/>
  <c r="P888" i="14"/>
  <c r="P563" i="10"/>
  <c r="P592" i="15" s="1"/>
  <c r="P932" i="10"/>
  <c r="P1005" i="15" s="1"/>
  <c r="O523" i="14"/>
  <c r="P998" i="14"/>
  <c r="P999" i="10"/>
  <c r="P1108" i="15" s="1"/>
  <c r="P1107" i="15" s="1"/>
  <c r="P70" i="14"/>
  <c r="P159" i="14" s="1"/>
  <c r="P1025" i="14"/>
  <c r="O310" i="14"/>
  <c r="P997" i="14"/>
  <c r="P978" i="10"/>
  <c r="P1098" i="15" s="1"/>
  <c r="P1093" i="15" s="1"/>
  <c r="P108" i="14"/>
  <c r="P164" i="14" s="1"/>
  <c r="P952" i="14"/>
  <c r="P534" i="14"/>
  <c r="L1008" i="14"/>
  <c r="L1005" i="14" s="1"/>
  <c r="L986" i="14" s="1"/>
  <c r="L975" i="14" s="1"/>
  <c r="L266" i="14"/>
  <c r="L263" i="14" s="1"/>
  <c r="L244" i="14" s="1"/>
  <c r="L233" i="14" s="1"/>
  <c r="L385" i="14"/>
  <c r="L382" i="14" s="1"/>
  <c r="L363" i="14" s="1"/>
  <c r="L352" i="14" s="1"/>
  <c r="L675" i="14"/>
  <c r="L672" i="14" s="1"/>
  <c r="L653" i="14" s="1"/>
  <c r="L642" i="14" s="1"/>
  <c r="L1067" i="14"/>
  <c r="L1064" i="14" s="1"/>
  <c r="L1045" i="14" s="1"/>
  <c r="L1034" i="14" s="1"/>
  <c r="L183" i="14"/>
  <c r="L520" i="14"/>
  <c r="L517" i="14" s="1"/>
  <c r="L498" i="14" s="1"/>
  <c r="L625" i="14" s="1"/>
  <c r="L622" i="14" s="1"/>
  <c r="L603" i="14" s="1"/>
  <c r="L592" i="14" s="1"/>
  <c r="L730" i="14"/>
  <c r="L727" i="14" s="1"/>
  <c r="L708" i="14" s="1"/>
  <c r="L697" i="14" s="1"/>
  <c r="L440" i="14"/>
  <c r="L437" i="14" s="1"/>
  <c r="L418" i="14" s="1"/>
  <c r="L407" i="14" s="1"/>
  <c r="L480" i="14"/>
  <c r="L477" i="14" s="1"/>
  <c r="L458" i="14" s="1"/>
  <c r="L575" i="14" s="1"/>
  <c r="L572" i="14" s="1"/>
  <c r="L553" i="14" s="1"/>
  <c r="L542" i="14" s="1"/>
  <c r="O733" i="14"/>
  <c r="J538" i="10"/>
  <c r="J533" i="10" s="1"/>
  <c r="J496" i="10" s="1"/>
  <c r="J498" i="15" s="1"/>
  <c r="P1057" i="14"/>
  <c r="P951" i="14"/>
  <c r="P932" i="14" s="1"/>
  <c r="P921" i="14" s="1"/>
  <c r="O1365" i="15"/>
  <c r="O1360" i="15" s="1"/>
  <c r="AR1360" i="15" s="1"/>
  <c r="O1259" i="10"/>
  <c r="O1326" i="15" s="1"/>
  <c r="AR1349" i="15" s="1"/>
  <c r="P374" i="14"/>
  <c r="P1173" i="10"/>
  <c r="P962" i="15" s="1"/>
  <c r="P357" i="10"/>
  <c r="P334" i="15" s="1"/>
  <c r="P329" i="15" s="1"/>
  <c r="P1056" i="14"/>
  <c r="O1173" i="14"/>
  <c r="P1132" i="14"/>
  <c r="P566" i="14"/>
  <c r="P942" i="14"/>
  <c r="N152" i="15"/>
  <c r="N147" i="15" s="1"/>
  <c r="P76" i="10"/>
  <c r="P1019" i="10"/>
  <c r="P1130" i="15" s="1"/>
  <c r="P1125" i="15" s="1"/>
  <c r="J1155" i="10"/>
  <c r="J1150" i="10" s="1"/>
  <c r="J1234" i="15" s="1"/>
  <c r="J1229" i="15" s="1"/>
  <c r="AM1229" i="15" s="1"/>
  <c r="P533" i="14"/>
  <c r="J748" i="10"/>
  <c r="J743" i="10" s="1"/>
  <c r="J706" i="10" s="1"/>
  <c r="J740" i="15" s="1"/>
  <c r="P834" i="14"/>
  <c r="L177" i="14"/>
  <c r="L173" i="14" s="1"/>
  <c r="P388" i="10"/>
  <c r="P361" i="15" s="1"/>
  <c r="P619" i="10"/>
  <c r="P657" i="15" s="1"/>
  <c r="P825" i="14"/>
  <c r="L410" i="15"/>
  <c r="L400" i="15" s="1"/>
  <c r="L865" i="15"/>
  <c r="L855" i="15" s="1"/>
  <c r="L623" i="15"/>
  <c r="L613" i="15" s="1"/>
  <c r="L731" i="15" s="1"/>
  <c r="L721" i="15" s="1"/>
  <c r="L552" i="15"/>
  <c r="L542" i="15" s="1"/>
  <c r="L681" i="15" s="1"/>
  <c r="L671" i="15" s="1"/>
  <c r="L794" i="15"/>
  <c r="L784" i="15" s="1"/>
  <c r="L265" i="15"/>
  <c r="L255" i="15" s="1"/>
  <c r="L481" i="15"/>
  <c r="L471" i="15" s="1"/>
  <c r="J594" i="10"/>
  <c r="J589" i="10" s="1"/>
  <c r="J552" i="10" s="1"/>
  <c r="J569" i="15" s="1"/>
  <c r="P191" i="10"/>
  <c r="P80" i="15" s="1"/>
  <c r="P79" i="15" s="1"/>
  <c r="L176" i="14"/>
  <c r="L172" i="14" s="1"/>
  <c r="J1093" i="10"/>
  <c r="J1088" i="10" s="1"/>
  <c r="J1188" i="15" s="1"/>
  <c r="J1183" i="15" s="1"/>
  <c r="AM1183" i="15" s="1"/>
  <c r="P788" i="10"/>
  <c r="P860" i="15" s="1"/>
  <c r="P719" i="14"/>
  <c r="P470" i="14"/>
  <c r="O1172" i="14"/>
  <c r="P128" i="14"/>
  <c r="P100" i="14"/>
  <c r="P151" i="14" s="1"/>
  <c r="J161" i="15"/>
  <c r="AM191" i="15" s="1"/>
  <c r="P1026" i="14"/>
  <c r="P612" i="10"/>
  <c r="P645" i="15" s="1"/>
  <c r="M1009" i="14"/>
  <c r="M1006" i="14" s="1"/>
  <c r="M987" i="14" s="1"/>
  <c r="M976" i="14" s="1"/>
  <c r="P616" i="14"/>
  <c r="P375" i="14"/>
  <c r="J804" i="10"/>
  <c r="J799" i="10" s="1"/>
  <c r="J762" i="10" s="1"/>
  <c r="J811" i="15" s="1"/>
  <c r="P55" i="10"/>
  <c r="P141" i="10" s="1"/>
  <c r="P465" i="10"/>
  <c r="P475" i="15" s="1"/>
  <c r="P34" i="14"/>
  <c r="P156" i="14" s="1"/>
  <c r="P129" i="14"/>
  <c r="N153" i="14"/>
  <c r="N123" i="14" s="1"/>
  <c r="P895" i="14"/>
  <c r="P876" i="14" s="1"/>
  <c r="P865" i="14" s="1"/>
  <c r="J294" i="10"/>
  <c r="J289" i="10" s="1"/>
  <c r="J252" i="10" s="1"/>
  <c r="J211" i="15" s="1"/>
  <c r="O309" i="14"/>
  <c r="P896" i="14"/>
  <c r="P1058" i="14"/>
  <c r="P206" i="14"/>
  <c r="P205" i="14"/>
  <c r="M521" i="14"/>
  <c r="M518" i="14" s="1"/>
  <c r="M499" i="14" s="1"/>
  <c r="M626" i="14" s="1"/>
  <c r="M623" i="14" s="1"/>
  <c r="M604" i="14" s="1"/>
  <c r="M593" i="14" s="1"/>
  <c r="M676" i="14"/>
  <c r="M673" i="14" s="1"/>
  <c r="M654" i="14" s="1"/>
  <c r="M643" i="14" s="1"/>
  <c r="P149" i="14"/>
  <c r="P144" i="14"/>
  <c r="P147" i="14"/>
  <c r="P509" i="14"/>
  <c r="P795" i="14"/>
  <c r="P794" i="14"/>
  <c r="P510" i="14"/>
  <c r="P255" i="14"/>
  <c r="P26" i="14"/>
  <c r="M184" i="14"/>
  <c r="M1068" i="14"/>
  <c r="M1065" i="14" s="1"/>
  <c r="M1046" i="14" s="1"/>
  <c r="M1035" i="14" s="1"/>
  <c r="M386" i="14"/>
  <c r="M383" i="14" s="1"/>
  <c r="M364" i="14" s="1"/>
  <c r="M353" i="14" s="1"/>
  <c r="P225" i="14"/>
  <c r="P224" i="14"/>
  <c r="P564" i="14"/>
  <c r="P297" i="14"/>
  <c r="P286" i="14" s="1"/>
  <c r="P431" i="14"/>
  <c r="P1111" i="14"/>
  <c r="P1100" i="14" s="1"/>
  <c r="P842" i="14"/>
  <c r="P833" i="14" s="1"/>
  <c r="P741" i="14"/>
  <c r="P742" i="14"/>
  <c r="L234" i="14"/>
  <c r="P1140" i="14"/>
  <c r="P721" i="14"/>
  <c r="P565" i="14"/>
  <c r="P471" i="14"/>
  <c r="P127" i="14"/>
  <c r="P1131" i="14"/>
  <c r="N45" i="14"/>
  <c r="N44" i="14"/>
  <c r="P71" i="14"/>
  <c r="P160" i="14" s="1"/>
  <c r="P666" i="14"/>
  <c r="P106" i="14"/>
  <c r="P162" i="14" s="1"/>
  <c r="P615" i="14"/>
  <c r="P376" i="14"/>
  <c r="P826" i="14"/>
  <c r="L408" i="14"/>
  <c r="N8" i="14"/>
  <c r="N9" i="14"/>
  <c r="P614" i="14"/>
  <c r="L626" i="14"/>
  <c r="L623" i="14" s="1"/>
  <c r="L604" i="14" s="1"/>
  <c r="P328" i="14"/>
  <c r="P317" i="14" s="1"/>
  <c r="L976" i="14"/>
  <c r="P175" i="14"/>
  <c r="P174" i="14"/>
  <c r="L1036" i="14"/>
  <c r="O1082" i="14"/>
  <c r="O1078" i="14" s="1"/>
  <c r="O47" i="16" s="1"/>
  <c r="N141" i="14"/>
  <c r="N124" i="14" s="1"/>
  <c r="N81" i="14"/>
  <c r="N80" i="14"/>
  <c r="P256" i="14"/>
  <c r="L576" i="14"/>
  <c r="L573" i="14" s="1"/>
  <c r="L554" i="14" s="1"/>
  <c r="P1113" i="14"/>
  <c r="O1083" i="14"/>
  <c r="O1079" i="14" s="1"/>
  <c r="P296" i="14"/>
  <c r="P285" i="14" s="1"/>
  <c r="L698" i="14"/>
  <c r="P107" i="14"/>
  <c r="M176" i="14"/>
  <c r="M172" i="14" s="1"/>
  <c r="M177" i="14"/>
  <c r="M173" i="14" s="1"/>
  <c r="M183" i="14"/>
  <c r="R4" i="14"/>
  <c r="Q208" i="14"/>
  <c r="Q211" i="14"/>
  <c r="Q209" i="14"/>
  <c r="Q191" i="14"/>
  <c r="Q188" i="14" s="1"/>
  <c r="Q190" i="14"/>
  <c r="Q187" i="14" s="1"/>
  <c r="Q202" i="14"/>
  <c r="Q199" i="14" s="1"/>
  <c r="Q210" i="14"/>
  <c r="Q203" i="14"/>
  <c r="Q200" i="14" s="1"/>
  <c r="Q201" i="14"/>
  <c r="Q198" i="14" s="1"/>
  <c r="Q192" i="14"/>
  <c r="Q189" i="14" s="1"/>
  <c r="Q669" i="14"/>
  <c r="Q666" i="14" s="1"/>
  <c r="Q899" i="14"/>
  <c r="Q618" i="14"/>
  <c r="Q615" i="14" s="1"/>
  <c r="Q1002" i="14"/>
  <c r="Q995" i="14"/>
  <c r="Q992" i="14" s="1"/>
  <c r="Q1122" i="14"/>
  <c r="Q30" i="14"/>
  <c r="Q27" i="14" s="1"/>
  <c r="Q38" i="14"/>
  <c r="Q35" i="14" s="1"/>
  <c r="Q157" i="14" s="1"/>
  <c r="Q667" i="14"/>
  <c r="Q664" i="14" s="1"/>
  <c r="Q39" i="14"/>
  <c r="Q36" i="14" s="1"/>
  <c r="Q158" i="14" s="1"/>
  <c r="Q102" i="14"/>
  <c r="Q99" i="14" s="1"/>
  <c r="Q150" i="14" s="1"/>
  <c r="Q258" i="14"/>
  <c r="Q255" i="14" s="1"/>
  <c r="Q1074" i="14"/>
  <c r="Q434" i="14"/>
  <c r="Q431" i="14" s="1"/>
  <c r="Q1193" i="14"/>
  <c r="Q1190" i="14" s="1"/>
  <c r="Q724" i="14"/>
  <c r="Q721" i="14" s="1"/>
  <c r="Q1041" i="14"/>
  <c r="Q1038" i="14" s="1"/>
  <c r="Q1125" i="14"/>
  <c r="Q722" i="14"/>
  <c r="Q719" i="14" s="1"/>
  <c r="Q379" i="14"/>
  <c r="Q376" i="14" s="1"/>
  <c r="Q1108" i="14"/>
  <c r="Q1105" i="14" s="1"/>
  <c r="Q1096" i="14"/>
  <c r="Q1093" i="14" s="1"/>
  <c r="Q1116" i="14"/>
  <c r="Q1073" i="14"/>
  <c r="Q1062" i="14"/>
  <c r="Q378" i="14"/>
  <c r="Q375" i="14" s="1"/>
  <c r="Q898" i="14"/>
  <c r="Q1019" i="14"/>
  <c r="Q332" i="14"/>
  <c r="Q329" i="14" s="1"/>
  <c r="Q318" i="14" s="1"/>
  <c r="Q514" i="14"/>
  <c r="Q511" i="14" s="1"/>
  <c r="Q828" i="14"/>
  <c r="Q825" i="14" s="1"/>
  <c r="Q111" i="14"/>
  <c r="Q108" i="14" s="1"/>
  <c r="Q164" i="14" s="1"/>
  <c r="Q1052" i="14"/>
  <c r="Q1049" i="14" s="1"/>
  <c r="Q1070" i="14"/>
  <c r="Q1158" i="14"/>
  <c r="Q1155" i="14" s="1"/>
  <c r="Q1151" i="14" s="1"/>
  <c r="Q994" i="14"/>
  <c r="Q991" i="14" s="1"/>
  <c r="Q1000" i="14"/>
  <c r="Q957" i="14"/>
  <c r="Q900" i="14"/>
  <c r="Q1017" i="14"/>
  <c r="Q23" i="14"/>
  <c r="Q20" i="14" s="1"/>
  <c r="Q131" i="14" s="1"/>
  <c r="Q945" i="14"/>
  <c r="Q942" i="14" s="1"/>
  <c r="Q903" i="14"/>
  <c r="Q947" i="14"/>
  <c r="Q944" i="14" s="1"/>
  <c r="Q668" i="14"/>
  <c r="Q665" i="14" s="1"/>
  <c r="Q1149" i="14"/>
  <c r="Q1146" i="14" s="1"/>
  <c r="Q298" i="14"/>
  <c r="Q295" i="14" s="1"/>
  <c r="Q284" i="14" s="1"/>
  <c r="Q299" i="14"/>
  <c r="Q296" i="14" s="1"/>
  <c r="Q285" i="14" s="1"/>
  <c r="Q1114" i="14"/>
  <c r="Q956" i="14"/>
  <c r="Q983" i="14"/>
  <c r="Q980" i="14" s="1"/>
  <c r="Q723" i="14"/>
  <c r="Q720" i="14" s="1"/>
  <c r="Q1012" i="14"/>
  <c r="Q830" i="14"/>
  <c r="Q827" i="14" s="1"/>
  <c r="Q955" i="14"/>
  <c r="Q1097" i="14"/>
  <c r="Q1094" i="14" s="1"/>
  <c r="Q1011" i="14"/>
  <c r="Q1147" i="14"/>
  <c r="Q1144" i="14" s="1"/>
  <c r="Q617" i="14"/>
  <c r="Q75" i="14"/>
  <c r="Q72" i="14" s="1"/>
  <c r="Q161" i="14" s="1"/>
  <c r="Q74" i="14"/>
  <c r="Q71" i="14" s="1"/>
  <c r="Q160" i="14" s="1"/>
  <c r="Q101" i="14"/>
  <c r="Q98" i="14" s="1"/>
  <c r="Q149" i="14" s="1"/>
  <c r="Q1071" i="14"/>
  <c r="Q29" i="14"/>
  <c r="Q26" i="14" s="1"/>
  <c r="Q143" i="14" s="1"/>
  <c r="Q65" i="14"/>
  <c r="Q62" i="14" s="1"/>
  <c r="Q146" i="14" s="1"/>
  <c r="Q901" i="14"/>
  <c r="Q892" i="14"/>
  <c r="Q889" i="14" s="1"/>
  <c r="Q1003" i="14"/>
  <c r="Q829" i="14"/>
  <c r="Q826" i="14" s="1"/>
  <c r="Q260" i="14"/>
  <c r="Q257" i="14" s="1"/>
  <c r="Q1059" i="14"/>
  <c r="Q432" i="14"/>
  <c r="Q429" i="14" s="1"/>
  <c r="Q103" i="14"/>
  <c r="Q100" i="14" s="1"/>
  <c r="Q891" i="14"/>
  <c r="Q982" i="14"/>
  <c r="Q979" i="14" s="1"/>
  <c r="Q512" i="14"/>
  <c r="Q509" i="14" s="1"/>
  <c r="Q1015" i="14"/>
  <c r="Q66" i="14"/>
  <c r="Q63" i="14" s="1"/>
  <c r="Q147" i="14" s="1"/>
  <c r="Q984" i="14"/>
  <c r="Q981" i="14" s="1"/>
  <c r="Q1054" i="14"/>
  <c r="Q1051" i="14" s="1"/>
  <c r="Q953" i="14"/>
  <c r="Q22" i="14"/>
  <c r="Q19" i="14" s="1"/>
  <c r="Q130" i="14" s="1"/>
  <c r="Q513" i="14"/>
  <c r="Q510" i="14" s="1"/>
  <c r="Q377" i="14"/>
  <c r="Q374" i="14" s="1"/>
  <c r="Q1072" i="14"/>
  <c r="Q1124" i="14"/>
  <c r="Q259" i="14"/>
  <c r="Q256" i="14" s="1"/>
  <c r="Q1060" i="14"/>
  <c r="Q1117" i="14"/>
  <c r="Q890" i="14"/>
  <c r="Q619" i="14"/>
  <c r="Q616" i="14" s="1"/>
  <c r="Q1107" i="14"/>
  <c r="Q1104" i="14" s="1"/>
  <c r="Q472" i="14"/>
  <c r="Q469" i="14" s="1"/>
  <c r="Q1195" i="14"/>
  <c r="Q1192" i="14" s="1"/>
  <c r="Q1098" i="14"/>
  <c r="Q1095" i="14" s="1"/>
  <c r="Q110" i="14"/>
  <c r="Q107" i="14" s="1"/>
  <c r="Q163" i="14" s="1"/>
  <c r="Q109" i="14"/>
  <c r="Q106" i="14" s="1"/>
  <c r="Q162" i="14" s="1"/>
  <c r="Q993" i="14"/>
  <c r="Q990" i="14" s="1"/>
  <c r="Q1194" i="14"/>
  <c r="Q1013" i="14"/>
  <c r="Q1042" i="14"/>
  <c r="Q1039" i="14" s="1"/>
  <c r="Q1016" i="14"/>
  <c r="Q1115" i="14"/>
  <c r="Q433" i="14"/>
  <c r="Q430" i="14" s="1"/>
  <c r="Q474" i="14"/>
  <c r="Q471" i="14" s="1"/>
  <c r="Q958" i="14"/>
  <c r="Q1123" i="14"/>
  <c r="Q568" i="14"/>
  <c r="Q565" i="14" s="1"/>
  <c r="Q330" i="14"/>
  <c r="Q327" i="14" s="1"/>
  <c r="Q37" i="14"/>
  <c r="Q34" i="14" s="1"/>
  <c r="Q156" i="14" s="1"/>
  <c r="Q473" i="14"/>
  <c r="Q470" i="14" s="1"/>
  <c r="Q569" i="14"/>
  <c r="Q566" i="14" s="1"/>
  <c r="Q567" i="14"/>
  <c r="Q564" i="14" s="1"/>
  <c r="Q1018" i="14"/>
  <c r="Q837" i="14"/>
  <c r="Q834" i="14" s="1"/>
  <c r="Q902" i="14"/>
  <c r="Q1159" i="14"/>
  <c r="Q1156" i="14" s="1"/>
  <c r="Q1152" i="14" s="1"/>
  <c r="Q1061" i="14"/>
  <c r="Q67" i="14"/>
  <c r="Q64" i="14" s="1"/>
  <c r="Q148" i="14" s="1"/>
  <c r="Q1043" i="14"/>
  <c r="Q1040" i="14" s="1"/>
  <c r="Q73" i="14"/>
  <c r="Q70" i="14" s="1"/>
  <c r="Q159" i="14" s="1"/>
  <c r="Q331" i="14"/>
  <c r="Q328" i="14" s="1"/>
  <c r="Q317" i="14" s="1"/>
  <c r="Q734" i="14" s="1"/>
  <c r="Q1053" i="14"/>
  <c r="Q1050" i="14" s="1"/>
  <c r="Q1014" i="14"/>
  <c r="Q1001" i="14"/>
  <c r="Q838" i="14"/>
  <c r="Q835" i="14" s="1"/>
  <c r="Q946" i="14"/>
  <c r="Q943" i="14" s="1"/>
  <c r="Q1160" i="14"/>
  <c r="Q1157" i="14" s="1"/>
  <c r="Q1153" i="14" s="1"/>
  <c r="Q836" i="14"/>
  <c r="Q1109" i="14"/>
  <c r="Q1106" i="14" s="1"/>
  <c r="Q1148" i="14"/>
  <c r="Q1145" i="14" s="1"/>
  <c r="Q300" i="14"/>
  <c r="Q297" i="14" s="1"/>
  <c r="Q286" i="14" s="1"/>
  <c r="Q954" i="14"/>
  <c r="P720" i="14"/>
  <c r="P35" i="14"/>
  <c r="P157" i="14" s="1"/>
  <c r="N125" i="14"/>
  <c r="P469" i="14"/>
  <c r="L643" i="14"/>
  <c r="P835" i="14"/>
  <c r="P816" i="14" s="1"/>
  <c r="P64" i="14"/>
  <c r="P148" i="14" s="1"/>
  <c r="O1129" i="14"/>
  <c r="O46" i="16" s="1"/>
  <c r="O125" i="14"/>
  <c r="P257" i="14"/>
  <c r="L353" i="14"/>
  <c r="P664" i="14"/>
  <c r="P28" i="14"/>
  <c r="P145" i="14" s="1"/>
  <c r="N960" i="15"/>
  <c r="G30" i="16" s="1"/>
  <c r="G40" i="16" s="1"/>
  <c r="P977" i="10"/>
  <c r="P1097" i="15" s="1"/>
  <c r="P1092" i="15" s="1"/>
  <c r="N1008" i="15"/>
  <c r="N1009" i="15"/>
  <c r="P975" i="10"/>
  <c r="P1095" i="15" s="1"/>
  <c r="P1090" i="15" s="1"/>
  <c r="P950" i="10"/>
  <c r="P1072" i="15" s="1"/>
  <c r="P1067" i="15" s="1"/>
  <c r="N1007" i="15"/>
  <c r="P943" i="10"/>
  <c r="P1062" i="15" s="1"/>
  <c r="P1061" i="15" s="1"/>
  <c r="P311" i="15"/>
  <c r="P306" i="15" s="1"/>
  <c r="P415" i="15"/>
  <c r="P557" i="15"/>
  <c r="P799" i="15"/>
  <c r="P186" i="10"/>
  <c r="P112" i="15"/>
  <c r="P107" i="15" s="1"/>
  <c r="P485" i="15"/>
  <c r="P347" i="15"/>
  <c r="P342" i="15" s="1"/>
  <c r="P869" i="15"/>
  <c r="P627" i="15"/>
  <c r="P181" i="10"/>
  <c r="P74" i="15"/>
  <c r="P69" i="15" s="1"/>
  <c r="P36" i="15"/>
  <c r="P31" i="15" s="1"/>
  <c r="P176" i="10"/>
  <c r="P271" i="15"/>
  <c r="P1021" i="15"/>
  <c r="P1271" i="15"/>
  <c r="P1266" i="15" s="1"/>
  <c r="P154" i="10"/>
  <c r="P24" i="15"/>
  <c r="P19" i="15" s="1"/>
  <c r="O1315" i="15"/>
  <c r="O1310" i="15" s="1"/>
  <c r="O1205" i="10"/>
  <c r="O1276" i="15" s="1"/>
  <c r="AR1299" i="15" s="1"/>
  <c r="P1034" i="10"/>
  <c r="P1144" i="15" s="1"/>
  <c r="P1139" i="15" s="1"/>
  <c r="AQ106" i="15"/>
  <c r="L243" i="10"/>
  <c r="L238" i="10" s="1"/>
  <c r="L201" i="10" s="1"/>
  <c r="L121" i="15"/>
  <c r="AO144" i="15" s="1"/>
  <c r="P661" i="10"/>
  <c r="P695" i="15" s="1"/>
  <c r="P575" i="10"/>
  <c r="P615" i="15" s="1"/>
  <c r="P372" i="10"/>
  <c r="P733" i="10"/>
  <c r="P790" i="15" s="1"/>
  <c r="P577" i="10"/>
  <c r="P617" i="15" s="1"/>
  <c r="P466" i="10"/>
  <c r="P476" i="15" s="1"/>
  <c r="P331" i="10"/>
  <c r="P1195" i="10"/>
  <c r="P786" i="10"/>
  <c r="P858" i="15" s="1"/>
  <c r="P682" i="10"/>
  <c r="P725" i="15" s="1"/>
  <c r="L478" i="15"/>
  <c r="L468" i="15" s="1"/>
  <c r="L407" i="15"/>
  <c r="L397" i="15" s="1"/>
  <c r="L262" i="15"/>
  <c r="L252" i="15" s="1"/>
  <c r="L862" i="15"/>
  <c r="L852" i="15" s="1"/>
  <c r="L620" i="15"/>
  <c r="L610" i="15" s="1"/>
  <c r="L728" i="15" s="1"/>
  <c r="L718" i="15" s="1"/>
  <c r="L549" i="15"/>
  <c r="L539" i="15" s="1"/>
  <c r="L678" i="15" s="1"/>
  <c r="L668" i="15" s="1"/>
  <c r="L791" i="15"/>
  <c r="L781" i="15" s="1"/>
  <c r="P146" i="10"/>
  <c r="P55" i="15"/>
  <c r="P54" i="15" s="1"/>
  <c r="P145" i="10"/>
  <c r="P17" i="15"/>
  <c r="P16" i="15" s="1"/>
  <c r="P395" i="10"/>
  <c r="P379" i="15" s="1"/>
  <c r="P729" i="10"/>
  <c r="P786" i="15" s="1"/>
  <c r="P893" i="10"/>
  <c r="P1012" i="15" s="1"/>
  <c r="P78" i="10"/>
  <c r="P520" i="10"/>
  <c r="P545" i="15" s="1"/>
  <c r="P118" i="10"/>
  <c r="P962" i="10"/>
  <c r="P1083" i="15" s="1"/>
  <c r="P1078" i="15" s="1"/>
  <c r="P681" i="10"/>
  <c r="P724" i="15" s="1"/>
  <c r="P32" i="10"/>
  <c r="P895" i="10"/>
  <c r="P1014" i="15" s="1"/>
  <c r="P576" i="10"/>
  <c r="P616" i="15" s="1"/>
  <c r="N150" i="15"/>
  <c r="N145" i="15" s="1"/>
  <c r="N200" i="15"/>
  <c r="N190" i="15" s="1"/>
  <c r="P971" i="15"/>
  <c r="P1249" i="15"/>
  <c r="P1248" i="15" s="1"/>
  <c r="P225" i="15"/>
  <c r="P632" i="10"/>
  <c r="P674" i="15" s="1"/>
  <c r="P74" i="10"/>
  <c r="P77" i="10"/>
  <c r="P230" i="10"/>
  <c r="P198" i="15" s="1"/>
  <c r="P463" i="10"/>
  <c r="P473" i="15" s="1"/>
  <c r="P120" i="10"/>
  <c r="P1020" i="10"/>
  <c r="P1131" i="15" s="1"/>
  <c r="P1126" i="15" s="1"/>
  <c r="P278" i="10"/>
  <c r="P260" i="15" s="1"/>
  <c r="P963" i="10"/>
  <c r="P1084" i="15" s="1"/>
  <c r="P1079" i="15" s="1"/>
  <c r="P36" i="10"/>
  <c r="P408" i="10"/>
  <c r="P403" i="15" s="1"/>
  <c r="P523" i="10"/>
  <c r="P548" i="15" s="1"/>
  <c r="N1239" i="15"/>
  <c r="AQ1262" i="15" s="1"/>
  <c r="N297" i="10"/>
  <c r="N915" i="10"/>
  <c r="N905" i="10" s="1"/>
  <c r="N868" i="10" s="1"/>
  <c r="N954" i="15" s="1"/>
  <c r="P500" i="10"/>
  <c r="P503" i="15" s="1"/>
  <c r="P263" i="10"/>
  <c r="P234" i="15" s="1"/>
  <c r="P881" i="10"/>
  <c r="P983" i="15" s="1"/>
  <c r="R4" i="10"/>
  <c r="R935" i="15"/>
  <c r="R930" i="15" s="1"/>
  <c r="R1343" i="15"/>
  <c r="R1338" i="15" s="1"/>
  <c r="R934" i="15"/>
  <c r="R929" i="15" s="1"/>
  <c r="R1026" i="15"/>
  <c r="Q924" i="15"/>
  <c r="Q923" i="15" s="1"/>
  <c r="Q964" i="15" s="1"/>
  <c r="Q898" i="15"/>
  <c r="Q893" i="15" s="1"/>
  <c r="R1340" i="15"/>
  <c r="R1335" i="15" s="1"/>
  <c r="R1022" i="15"/>
  <c r="R945" i="15"/>
  <c r="R940" i="15" s="1"/>
  <c r="Q1002" i="15"/>
  <c r="Q1031" i="15"/>
  <c r="Q947" i="15"/>
  <c r="Q942" i="15" s="1"/>
  <c r="R1339" i="15"/>
  <c r="R1334" i="15" s="1"/>
  <c r="R1047" i="15"/>
  <c r="Q1354" i="15"/>
  <c r="Q1349" i="15" s="1"/>
  <c r="Q1332" i="15"/>
  <c r="Q1331" i="15" s="1"/>
  <c r="R1329" i="15"/>
  <c r="R1328" i="15" s="1"/>
  <c r="R1002" i="15"/>
  <c r="Q999" i="15"/>
  <c r="R1350" i="15"/>
  <c r="R1345" i="15" s="1"/>
  <c r="R998" i="15"/>
  <c r="R1354" i="15"/>
  <c r="R1349" i="15" s="1"/>
  <c r="Q1001" i="15"/>
  <c r="R1351" i="15"/>
  <c r="R1346" i="15" s="1"/>
  <c r="R1029" i="15"/>
  <c r="R899" i="15"/>
  <c r="R894" i="15" s="1"/>
  <c r="R1023" i="15"/>
  <c r="Q900" i="15"/>
  <c r="Q895" i="15" s="1"/>
  <c r="R1353" i="15"/>
  <c r="R1348" i="15" s="1"/>
  <c r="R912" i="15"/>
  <c r="R907" i="15" s="1"/>
  <c r="R1025" i="15"/>
  <c r="Q910" i="15"/>
  <c r="Q905" i="15" s="1"/>
  <c r="R946" i="15"/>
  <c r="R941" i="15" s="1"/>
  <c r="R900" i="15"/>
  <c r="R895" i="15" s="1"/>
  <c r="Q1343" i="15"/>
  <c r="Q1338" i="15" s="1"/>
  <c r="R947" i="15"/>
  <c r="R942" i="15" s="1"/>
  <c r="Q911" i="15"/>
  <c r="Q906" i="15" s="1"/>
  <c r="Q949" i="15"/>
  <c r="Q944" i="15" s="1"/>
  <c r="R997" i="15"/>
  <c r="Q909" i="15"/>
  <c r="Q904" i="15" s="1"/>
  <c r="Q1025" i="15"/>
  <c r="Q1047" i="15"/>
  <c r="Q1000" i="15"/>
  <c r="R909" i="15"/>
  <c r="R904" i="15" s="1"/>
  <c r="Q1352" i="15"/>
  <c r="Q1347" i="15" s="1"/>
  <c r="R898" i="15"/>
  <c r="R893" i="15" s="1"/>
  <c r="R924" i="15"/>
  <c r="R923" i="15" s="1"/>
  <c r="R964" i="15" s="1"/>
  <c r="Q1329" i="15"/>
  <c r="Q1328" i="15" s="1"/>
  <c r="R938" i="15"/>
  <c r="R933" i="15" s="1"/>
  <c r="R1341" i="15"/>
  <c r="R1336" i="15" s="1"/>
  <c r="R1027" i="15"/>
  <c r="Q996" i="15"/>
  <c r="Q935" i="15"/>
  <c r="Q930" i="15" s="1"/>
  <c r="Q945" i="15"/>
  <c r="Q940" i="15" s="1"/>
  <c r="R1031" i="15"/>
  <c r="Q998" i="15"/>
  <c r="R949" i="15"/>
  <c r="R944" i="15" s="1"/>
  <c r="R1028" i="15"/>
  <c r="Q1028" i="15"/>
  <c r="Q938" i="15"/>
  <c r="Q933" i="15" s="1"/>
  <c r="Q1339" i="15"/>
  <c r="Q1334" i="15" s="1"/>
  <c r="Q946" i="15"/>
  <c r="Q941" i="15" s="1"/>
  <c r="Q997" i="15"/>
  <c r="R911" i="15"/>
  <c r="R906" i="15" s="1"/>
  <c r="R1000" i="15"/>
  <c r="R994" i="15"/>
  <c r="Q738" i="10"/>
  <c r="Q130" i="10"/>
  <c r="Q128" i="10" s="1"/>
  <c r="Q194" i="10" s="1"/>
  <c r="Q914" i="10"/>
  <c r="Q1045" i="15" s="1"/>
  <c r="Q1160" i="10"/>
  <c r="Q1104" i="10"/>
  <c r="Q1035" i="10"/>
  <c r="Q722" i="10"/>
  <c r="Q717" i="10" s="1"/>
  <c r="Q763" i="15" s="1"/>
  <c r="Q1228" i="10"/>
  <c r="Q233" i="10"/>
  <c r="Q228" i="10" s="1"/>
  <c r="Q196" i="15" s="1"/>
  <c r="Q283" i="10"/>
  <c r="Q688" i="10"/>
  <c r="Q526" i="10"/>
  <c r="Q1145" i="10"/>
  <c r="Q1081" i="10"/>
  <c r="Q400" i="10"/>
  <c r="Q395" i="10" s="1"/>
  <c r="Q379" i="15" s="1"/>
  <c r="Q1083" i="10"/>
  <c r="Q1067" i="10"/>
  <c r="Q1079" i="10"/>
  <c r="Q14" i="10"/>
  <c r="R910" i="15"/>
  <c r="R905" i="15" s="1"/>
  <c r="R1332" i="15"/>
  <c r="R1331" i="15" s="1"/>
  <c r="R1024" i="15"/>
  <c r="R995" i="15"/>
  <c r="Q1060" i="10"/>
  <c r="Q1059" i="10" s="1"/>
  <c r="Q1157" i="15" s="1"/>
  <c r="Q1156" i="15" s="1"/>
  <c r="Q794" i="10"/>
  <c r="Q1212" i="10"/>
  <c r="Q1163" i="10"/>
  <c r="Q1142" i="10"/>
  <c r="Q1282" i="10"/>
  <c r="Q1277" i="10" s="1"/>
  <c r="Q969" i="10"/>
  <c r="Q639" i="10"/>
  <c r="Q1235" i="10"/>
  <c r="Q219" i="10"/>
  <c r="Q214" i="10" s="1"/>
  <c r="Q178" i="15" s="1"/>
  <c r="Q737" i="10"/>
  <c r="Q1134" i="10"/>
  <c r="Q1342" i="15"/>
  <c r="Q1337" i="15" s="1"/>
  <c r="Q937" i="15"/>
  <c r="Q932" i="15" s="1"/>
  <c r="Q912" i="15"/>
  <c r="Q907" i="15" s="1"/>
  <c r="Q337" i="10"/>
  <c r="Q1037" i="10"/>
  <c r="Q910" i="10"/>
  <c r="Q1041" i="15" s="1"/>
  <c r="Q640" i="10"/>
  <c r="Q1080" i="10"/>
  <c r="Q281" i="10"/>
  <c r="Q124" i="10"/>
  <c r="Q119" i="10" s="1"/>
  <c r="Q188" i="10" s="1"/>
  <c r="Q983" i="10"/>
  <c r="Q1011" i="10"/>
  <c r="Q1042" i="10"/>
  <c r="Q82" i="10"/>
  <c r="Q685" i="10"/>
  <c r="Q636" i="10"/>
  <c r="Q25" i="10"/>
  <c r="Q1237" i="10"/>
  <c r="Q1223" i="10"/>
  <c r="Q1030" i="15"/>
  <c r="R996" i="15"/>
  <c r="Q1340" i="15"/>
  <c r="Q1335" i="15" s="1"/>
  <c r="Q994" i="15"/>
  <c r="Q1341" i="15"/>
  <c r="Q1336" i="15" s="1"/>
  <c r="Q584" i="10"/>
  <c r="Q579" i="10" s="1"/>
  <c r="Q619" i="15" s="1"/>
  <c r="Q911" i="10"/>
  <c r="Q1042" i="15" s="1"/>
  <c r="Q1122" i="10"/>
  <c r="Q1121" i="10" s="1"/>
  <c r="Q1203" i="15" s="1"/>
  <c r="Q1202" i="15" s="1"/>
  <c r="Q979" i="10"/>
  <c r="Q528" i="10"/>
  <c r="Q637" i="10"/>
  <c r="Q632" i="10" s="1"/>
  <c r="Q674" i="15" s="1"/>
  <c r="Q984" i="10"/>
  <c r="Q986" i="10"/>
  <c r="Q80" i="10"/>
  <c r="Q1036" i="10"/>
  <c r="Q982" i="10"/>
  <c r="Q39" i="10"/>
  <c r="Q34" i="10" s="1"/>
  <c r="Q638" i="10"/>
  <c r="Q568" i="10"/>
  <c r="Q1129" i="10"/>
  <c r="Q374" i="10"/>
  <c r="Q208" i="10"/>
  <c r="Q207" i="10" s="1"/>
  <c r="Q166" i="15" s="1"/>
  <c r="Q899" i="15"/>
  <c r="Q894" i="15" s="1"/>
  <c r="R1342" i="15"/>
  <c r="R1337" i="15" s="1"/>
  <c r="Q971" i="10"/>
  <c r="Q966" i="10" s="1"/>
  <c r="Q1087" i="15" s="1"/>
  <c r="Q1082" i="15" s="1"/>
  <c r="Q1057" i="10"/>
  <c r="Q980" i="10"/>
  <c r="Q1097" i="10"/>
  <c r="Q913" i="10"/>
  <c r="Q1044" i="15" s="1"/>
  <c r="Q1213" i="10"/>
  <c r="Q472" i="10"/>
  <c r="Q912" i="10"/>
  <c r="Q1043" i="15" s="1"/>
  <c r="Q1159" i="10"/>
  <c r="Q734" i="10"/>
  <c r="Q413" i="10"/>
  <c r="Q408" i="10" s="1"/>
  <c r="Q403" i="15" s="1"/>
  <c r="Q583" i="10"/>
  <c r="Q578" i="10" s="1"/>
  <c r="Q618" i="15" s="1"/>
  <c r="Q525" i="10"/>
  <c r="Q212" i="10"/>
  <c r="Q211" i="10" s="1"/>
  <c r="Q170" i="15" s="1"/>
  <c r="Q121" i="10"/>
  <c r="Q116" i="10" s="1"/>
  <c r="Q185" i="10" s="1"/>
  <c r="Q81" i="10"/>
  <c r="Q1056" i="10"/>
  <c r="Q1185" i="10"/>
  <c r="Q470" i="10"/>
  <c r="Q1082" i="10"/>
  <c r="Q936" i="15"/>
  <c r="Q931" i="15" s="1"/>
  <c r="Q1353" i="15"/>
  <c r="Q1348" i="15" s="1"/>
  <c r="R993" i="15"/>
  <c r="Q908" i="15"/>
  <c r="Q903" i="15" s="1"/>
  <c r="Q948" i="15"/>
  <c r="Q943" i="15" s="1"/>
  <c r="Q1250" i="10"/>
  <c r="Q1107" i="10"/>
  <c r="Q1285" i="10"/>
  <c r="Q1280" i="10" s="1"/>
  <c r="Q689" i="10"/>
  <c r="Q686" i="10"/>
  <c r="Q902" i="10"/>
  <c r="Q88" i="10"/>
  <c r="Q378" i="10"/>
  <c r="Q1201" i="10"/>
  <c r="Q1196" i="10" s="1"/>
  <c r="Q324" i="10"/>
  <c r="Q338" i="10"/>
  <c r="Q1038" i="10"/>
  <c r="Q471" i="10"/>
  <c r="Q792" i="10"/>
  <c r="Q1199" i="10"/>
  <c r="Q1194" i="10" s="1"/>
  <c r="Q456" i="10"/>
  <c r="Q451" i="10" s="1"/>
  <c r="Q450" i="15" s="1"/>
  <c r="Q673" i="10"/>
  <c r="Q736" i="10"/>
  <c r="Q1022" i="15"/>
  <c r="Q1024" i="15"/>
  <c r="Q897" i="15"/>
  <c r="Q892" i="15" s="1"/>
  <c r="R937" i="15"/>
  <c r="R932" i="15" s="1"/>
  <c r="R908" i="15"/>
  <c r="R903" i="15" s="1"/>
  <c r="Q1106" i="10"/>
  <c r="Q1043" i="10"/>
  <c r="Q1162" i="10"/>
  <c r="Q30" i="10"/>
  <c r="Q899" i="10"/>
  <c r="Q1027" i="10"/>
  <c r="Q468" i="10"/>
  <c r="Q339" i="10"/>
  <c r="Q67" i="10"/>
  <c r="Q970" i="10"/>
  <c r="Q965" i="10" s="1"/>
  <c r="Q1086" i="15" s="1"/>
  <c r="Q1081" i="15" s="1"/>
  <c r="Q1118" i="10"/>
  <c r="Q987" i="10"/>
  <c r="Q123" i="10"/>
  <c r="Q118" i="10" s="1"/>
  <c r="Q362" i="10"/>
  <c r="Q1102" i="10"/>
  <c r="Q886" i="10"/>
  <c r="Q881" i="10" s="1"/>
  <c r="Q983" i="15" s="1"/>
  <c r="Q412" i="10"/>
  <c r="Q407" i="10" s="1"/>
  <c r="Q402" i="15" s="1"/>
  <c r="Q901" i="10"/>
  <c r="Q1143" i="10"/>
  <c r="Q735" i="10"/>
  <c r="Q280" i="10"/>
  <c r="Q580" i="10"/>
  <c r="Q575" i="10" s="1"/>
  <c r="Q615" i="15" s="1"/>
  <c r="Q934" i="15"/>
  <c r="Q929" i="15" s="1"/>
  <c r="R1030" i="15"/>
  <c r="Q1023" i="15"/>
  <c r="R1001" i="15"/>
  <c r="Q1351" i="15"/>
  <c r="Q1346" i="15" s="1"/>
  <c r="Q235" i="10"/>
  <c r="Q230" i="10" s="1"/>
  <c r="Q198" i="15" s="1"/>
  <c r="Q1084" i="10"/>
  <c r="Q1252" i="10"/>
  <c r="Q1105" i="10"/>
  <c r="Q968" i="10"/>
  <c r="Q963" i="10" s="1"/>
  <c r="Q1084" i="15" s="1"/>
  <c r="Q1079" i="15" s="1"/>
  <c r="Q83" i="10"/>
  <c r="Q1239" i="10"/>
  <c r="Q791" i="10"/>
  <c r="Q581" i="10"/>
  <c r="Q576" i="10" s="1"/>
  <c r="Q616" i="15" s="1"/>
  <c r="Q1144" i="10"/>
  <c r="Q125" i="10"/>
  <c r="Q120" i="10" s="1"/>
  <c r="Q1141" i="10"/>
  <c r="Q1026" i="10"/>
  <c r="Q955" i="10"/>
  <c r="Q950" i="10" s="1"/>
  <c r="Q1072" i="15" s="1"/>
  <c r="Q1067" i="15" s="1"/>
  <c r="Q1251" i="10"/>
  <c r="Q1246" i="10" s="1"/>
  <c r="Q1319" i="15" s="1"/>
  <c r="Q1314" i="15" s="1"/>
  <c r="Q1158" i="10"/>
  <c r="Q46" i="10"/>
  <c r="Q414" i="10"/>
  <c r="Q409" i="10" s="1"/>
  <c r="Q404" i="15" s="1"/>
  <c r="Q282" i="10"/>
  <c r="Q37" i="10"/>
  <c r="Q32" i="10" s="1"/>
  <c r="Q790" i="10"/>
  <c r="Q41" i="10"/>
  <c r="Q36" i="10" s="1"/>
  <c r="Q39" i="15" s="1"/>
  <c r="Q34" i="15" s="1"/>
  <c r="R887" i="15"/>
  <c r="R886" i="15" s="1"/>
  <c r="R963" i="15" s="1"/>
  <c r="R936" i="15"/>
  <c r="R931" i="15" s="1"/>
  <c r="Q1026" i="15"/>
  <c r="Q1286" i="10"/>
  <c r="Q1281" i="10" s="1"/>
  <c r="Q1365" i="15" s="1"/>
  <c r="Q1360" i="15" s="1"/>
  <c r="Q1283" i="10"/>
  <c r="Q1278" i="10" s="1"/>
  <c r="Q1248" i="10"/>
  <c r="Q375" i="10"/>
  <c r="Q1198" i="10"/>
  <c r="Q1193" i="10" s="1"/>
  <c r="Q1268" i="15" s="1"/>
  <c r="Q1263" i="15" s="1"/>
  <c r="Q416" i="10"/>
  <c r="Q411" i="10" s="1"/>
  <c r="Q406" i="15" s="1"/>
  <c r="Q122" i="10"/>
  <c r="Q117" i="10" s="1"/>
  <c r="Q377" i="10"/>
  <c r="Q232" i="10"/>
  <c r="Q227" i="10" s="1"/>
  <c r="Q195" i="15" s="1"/>
  <c r="Q967" i="10"/>
  <c r="Q962" i="10" s="1"/>
  <c r="Q1083" i="15" s="1"/>
  <c r="Q1078" i="15" s="1"/>
  <c r="Q624" i="10"/>
  <c r="Q1238" i="10"/>
  <c r="Q1048" i="15"/>
  <c r="R897" i="15"/>
  <c r="R892" i="15" s="1"/>
  <c r="Q901" i="15"/>
  <c r="Q896" i="15" s="1"/>
  <c r="Q1146" i="10"/>
  <c r="Q1119" i="10"/>
  <c r="Q1072" i="10"/>
  <c r="Q1284" i="10"/>
  <c r="Q1279" i="10" s="1"/>
  <c r="Q1240" i="10"/>
  <c r="Q1236" i="10"/>
  <c r="Q1096" i="10"/>
  <c r="Q1039" i="10"/>
  <c r="Q1108" i="10"/>
  <c r="Q1100" i="10"/>
  <c r="Q900" i="10"/>
  <c r="Q234" i="10"/>
  <c r="Q229" i="10" s="1"/>
  <c r="Q197" i="15" s="1"/>
  <c r="Q268" i="10"/>
  <c r="Q263" i="10" s="1"/>
  <c r="Q234" i="15" s="1"/>
  <c r="Q1041" i="10"/>
  <c r="Q898" i="10"/>
  <c r="Q40" i="10"/>
  <c r="Q35" i="10" s="1"/>
  <c r="Q231" i="10"/>
  <c r="Q226" i="10" s="1"/>
  <c r="Q194" i="15" s="1"/>
  <c r="Q79" i="10"/>
  <c r="Q1027" i="15"/>
  <c r="R1352" i="15"/>
  <c r="R1347" i="15" s="1"/>
  <c r="Q1350" i="15"/>
  <c r="Q1345" i="15" s="1"/>
  <c r="Q1029" i="15"/>
  <c r="R948" i="15"/>
  <c r="R943" i="15" s="1"/>
  <c r="Q981" i="10"/>
  <c r="Q1024" i="10"/>
  <c r="Q1040" i="10"/>
  <c r="Q1025" i="10"/>
  <c r="Q336" i="10"/>
  <c r="Q331" i="10" s="1"/>
  <c r="Q56" i="10"/>
  <c r="Q887" i="15"/>
  <c r="Q886" i="15" s="1"/>
  <c r="Q963" i="15" s="1"/>
  <c r="Q1247" i="10"/>
  <c r="Q985" i="10"/>
  <c r="Q1249" i="10"/>
  <c r="Q1161" i="10"/>
  <c r="Q778" i="10"/>
  <c r="R1048" i="15"/>
  <c r="Q582" i="10"/>
  <c r="Q577" i="10" s="1"/>
  <c r="Q617" i="15" s="1"/>
  <c r="Q98" i="10"/>
  <c r="Q97" i="10" s="1"/>
  <c r="Q687" i="10"/>
  <c r="Q1098" i="10"/>
  <c r="Q109" i="10"/>
  <c r="Q104" i="10" s="1"/>
  <c r="Q164" i="10" s="1"/>
  <c r="Q512" i="10"/>
  <c r="Q507" i="10" s="1"/>
  <c r="Q521" i="15" s="1"/>
  <c r="Q469" i="10"/>
  <c r="Q415" i="10"/>
  <c r="Q410" i="10" s="1"/>
  <c r="Q405" i="15" s="1"/>
  <c r="Q376" i="10"/>
  <c r="Q524" i="10"/>
  <c r="Q15" i="10"/>
  <c r="Q1023" i="10"/>
  <c r="Q1103" i="10"/>
  <c r="Q993" i="15"/>
  <c r="Q284" i="10"/>
  <c r="Q1164" i="10"/>
  <c r="Q1200" i="10"/>
  <c r="Q1195" i="10" s="1"/>
  <c r="Q38" i="10"/>
  <c r="Q33" i="10" s="1"/>
  <c r="Q995" i="15"/>
  <c r="Q1216" i="10"/>
  <c r="Q1215" i="10" s="1"/>
  <c r="Q1286" i="15" s="1"/>
  <c r="Q1285" i="15" s="1"/>
  <c r="Q793" i="10"/>
  <c r="Q1101" i="10"/>
  <c r="Q1197" i="10"/>
  <c r="Q1192" i="10" s="1"/>
  <c r="R999" i="15"/>
  <c r="Q1044" i="10"/>
  <c r="Q340" i="10"/>
  <c r="P410" i="10"/>
  <c r="P405" i="15" s="1"/>
  <c r="P635" i="10"/>
  <c r="P677" i="15" s="1"/>
  <c r="P409" i="10"/>
  <c r="P404" i="15" s="1"/>
  <c r="P333" i="10"/>
  <c r="P34" i="10"/>
  <c r="P787" i="10"/>
  <c r="P859" i="15" s="1"/>
  <c r="P1022" i="10"/>
  <c r="P1133" i="15" s="1"/>
  <c r="P1128" i="15" s="1"/>
  <c r="P680" i="10"/>
  <c r="P723" i="15" s="1"/>
  <c r="R102" i="10"/>
  <c r="R147" i="10" s="1"/>
  <c r="P1032" i="10"/>
  <c r="P1142" i="15" s="1"/>
  <c r="P1137" i="15" s="1"/>
  <c r="P147" i="10"/>
  <c r="P101" i="10"/>
  <c r="P93" i="15" s="1"/>
  <c r="P92" i="15" s="1"/>
  <c r="P290" i="15"/>
  <c r="P289" i="15" s="1"/>
  <c r="P754" i="15"/>
  <c r="P512" i="15"/>
  <c r="P370" i="15"/>
  <c r="P97" i="10"/>
  <c r="P874" i="10"/>
  <c r="P961" i="15" s="1"/>
  <c r="P467" i="10"/>
  <c r="P477" i="15" s="1"/>
  <c r="P116" i="10"/>
  <c r="P579" i="10"/>
  <c r="P619" i="15" s="1"/>
  <c r="P965" i="10"/>
  <c r="P1086" i="15" s="1"/>
  <c r="P1081" i="15" s="1"/>
  <c r="P519" i="10"/>
  <c r="P544" i="15" s="1"/>
  <c r="P332" i="10"/>
  <c r="P1033" i="10"/>
  <c r="P1143" i="15" s="1"/>
  <c r="P1138" i="15" s="1"/>
  <c r="N597" i="10"/>
  <c r="N485" i="10"/>
  <c r="N807" i="10"/>
  <c r="N317" i="15"/>
  <c r="AQ340" i="15" s="1"/>
  <c r="N1038" i="15"/>
  <c r="N1039" i="15"/>
  <c r="K30" i="16" s="1"/>
  <c r="K40" i="16" s="1"/>
  <c r="N1036" i="15"/>
  <c r="N1037" i="15"/>
  <c r="N1040" i="15"/>
  <c r="P62" i="10"/>
  <c r="P104" i="10"/>
  <c r="P1006" i="10"/>
  <c r="P1118" i="15" s="1"/>
  <c r="P1113" i="15" s="1"/>
  <c r="P522" i="10"/>
  <c r="P547" i="15" s="1"/>
  <c r="P227" i="10"/>
  <c r="P195" i="15" s="1"/>
  <c r="P277" i="10"/>
  <c r="P259" i="15" s="1"/>
  <c r="P275" i="10"/>
  <c r="P257" i="15" s="1"/>
  <c r="P1018" i="10"/>
  <c r="P1129" i="15" s="1"/>
  <c r="P1124" i="15" s="1"/>
  <c r="P964" i="10"/>
  <c r="P1085" i="15" s="1"/>
  <c r="P1080" i="15" s="1"/>
  <c r="P684" i="10"/>
  <c r="P727" i="15" s="1"/>
  <c r="P319" i="10"/>
  <c r="P1180" i="10"/>
  <c r="P896" i="10"/>
  <c r="P1015" i="15" s="1"/>
  <c r="P370" i="10"/>
  <c r="P229" i="10"/>
  <c r="P197" i="15" s="1"/>
  <c r="P631" i="10"/>
  <c r="P673" i="15" s="1"/>
  <c r="P633" i="10"/>
  <c r="P675" i="15" s="1"/>
  <c r="P1192" i="10"/>
  <c r="N171" i="15"/>
  <c r="N169" i="15" s="1"/>
  <c r="N131" i="15"/>
  <c r="N130" i="15" s="1"/>
  <c r="P312" i="10"/>
  <c r="P825" i="15"/>
  <c r="P583" i="15"/>
  <c r="P441" i="15"/>
  <c r="P327" i="15"/>
  <c r="P326" i="15" s="1"/>
  <c r="P773" i="10"/>
  <c r="P834" i="15" s="1"/>
  <c r="P507" i="10"/>
  <c r="P521" i="15" s="1"/>
  <c r="P451" i="10"/>
  <c r="P450" i="15" s="1"/>
  <c r="P1193" i="10"/>
  <c r="P279" i="10"/>
  <c r="P261" i="15" s="1"/>
  <c r="P730" i="10"/>
  <c r="P787" i="15" s="1"/>
  <c r="P35" i="10"/>
  <c r="P789" i="10"/>
  <c r="P861" i="15" s="1"/>
  <c r="P1031" i="10"/>
  <c r="P1141" i="15" s="1"/>
  <c r="P1136" i="15" s="1"/>
  <c r="O1255" i="10"/>
  <c r="O1322" i="15" s="1"/>
  <c r="AR1345" i="15" s="1"/>
  <c r="O1361" i="15"/>
  <c r="O1356" i="15" s="1"/>
  <c r="AR1356" i="15" s="1"/>
  <c r="N541" i="10"/>
  <c r="N280" i="15"/>
  <c r="AQ303" i="15" s="1"/>
  <c r="N751" i="10"/>
  <c r="N429" i="10"/>
  <c r="P556" i="10"/>
  <c r="P574" i="15" s="1"/>
  <c r="P927" i="15"/>
  <c r="P926" i="15" s="1"/>
  <c r="P973" i="15" s="1"/>
  <c r="P845" i="10"/>
  <c r="P846" i="10"/>
  <c r="P842" i="10"/>
  <c r="P844" i="10"/>
  <c r="P843" i="10"/>
  <c r="P732" i="10"/>
  <c r="P789" i="15" s="1"/>
  <c r="P373" i="10"/>
  <c r="P894" i="10"/>
  <c r="P1013" i="15" s="1"/>
  <c r="P369" i="10"/>
  <c r="P444" i="10"/>
  <c r="P432" i="15" s="1"/>
  <c r="P226" i="10"/>
  <c r="P194" i="15" s="1"/>
  <c r="L863" i="15"/>
  <c r="L853" i="15" s="1"/>
  <c r="L479" i="15"/>
  <c r="L469" i="15" s="1"/>
  <c r="L550" i="15"/>
  <c r="L540" i="15" s="1"/>
  <c r="L679" i="15" s="1"/>
  <c r="L669" i="15" s="1"/>
  <c r="L792" i="15"/>
  <c r="L782" i="15" s="1"/>
  <c r="L621" i="15"/>
  <c r="L611" i="15" s="1"/>
  <c r="L729" i="15" s="1"/>
  <c r="L719" i="15" s="1"/>
  <c r="L408" i="15"/>
  <c r="L398" i="15" s="1"/>
  <c r="L263" i="15"/>
  <c r="L253" i="15" s="1"/>
  <c r="P717" i="10"/>
  <c r="P763" i="15" s="1"/>
  <c r="P817" i="10"/>
  <c r="P818" i="10"/>
  <c r="P816" i="10"/>
  <c r="P820" i="10"/>
  <c r="P819" i="10"/>
  <c r="P890" i="15"/>
  <c r="P889" i="15" s="1"/>
  <c r="P972" i="15" s="1"/>
  <c r="P13" i="10"/>
  <c r="Q874" i="10"/>
  <c r="Q961" i="15" s="1"/>
  <c r="O969" i="15"/>
  <c r="O123" i="14"/>
  <c r="O80" i="14"/>
  <c r="O796" i="14"/>
  <c r="O792" i="14" s="1"/>
  <c r="O50" i="16" s="1"/>
  <c r="Q28" i="14"/>
  <c r="Q145" i="14" s="1"/>
  <c r="O797" i="14"/>
  <c r="O793" i="14" s="1"/>
  <c r="O81" i="14"/>
  <c r="O913" i="14"/>
  <c r="O909" i="14" s="1"/>
  <c r="O914" i="14"/>
  <c r="O910" i="14" s="1"/>
  <c r="H569" i="15"/>
  <c r="O170" i="10"/>
  <c r="O149" i="15" s="1"/>
  <c r="O144" i="15" s="1"/>
  <c r="R1049" i="15"/>
  <c r="O45" i="14"/>
  <c r="R427" i="14"/>
  <c r="R424" i="14" s="1"/>
  <c r="R292" i="14"/>
  <c r="R289" i="14" s="1"/>
  <c r="R250" i="15"/>
  <c r="R32" i="14"/>
  <c r="O202" i="15"/>
  <c r="O192" i="15" s="1"/>
  <c r="O152" i="15"/>
  <c r="O147" i="15" s="1"/>
  <c r="N866" i="15"/>
  <c r="N856" i="15" s="1"/>
  <c r="N411" i="15"/>
  <c r="N401" i="15" s="1"/>
  <c r="N553" i="15"/>
  <c r="N543" i="15" s="1"/>
  <c r="N682" i="15" s="1"/>
  <c r="N672" i="15" s="1"/>
  <c r="N795" i="15"/>
  <c r="N785" i="15" s="1"/>
  <c r="N482" i="15"/>
  <c r="N472" i="15" s="1"/>
  <c r="N266" i="15"/>
  <c r="N256" i="15" s="1"/>
  <c r="N624" i="15"/>
  <c r="N614" i="15" s="1"/>
  <c r="N732" i="15" s="1"/>
  <c r="N722" i="15" s="1"/>
  <c r="M597" i="15"/>
  <c r="M587" i="15" s="1"/>
  <c r="M712" i="15" s="1"/>
  <c r="M702" i="15" s="1"/>
  <c r="M455" i="15"/>
  <c r="M445" i="15" s="1"/>
  <c r="M384" i="15"/>
  <c r="M374" i="15" s="1"/>
  <c r="M229" i="15"/>
  <c r="AR1078" i="15"/>
  <c r="O9" i="14"/>
  <c r="N265" i="15"/>
  <c r="N255" i="15" s="1"/>
  <c r="J28" i="16" s="1"/>
  <c r="J38" i="16" s="1"/>
  <c r="N623" i="15"/>
  <c r="N613" i="15" s="1"/>
  <c r="N731" i="15" s="1"/>
  <c r="N721" i="15" s="1"/>
  <c r="N794" i="15"/>
  <c r="N784" i="15" s="1"/>
  <c r="N552" i="15"/>
  <c r="N542" i="15" s="1"/>
  <c r="N681" i="15" s="1"/>
  <c r="N671" i="15" s="1"/>
  <c r="N410" i="15"/>
  <c r="N400" i="15" s="1"/>
  <c r="N865" i="15"/>
  <c r="N855" i="15" s="1"/>
  <c r="N481" i="15"/>
  <c r="N471" i="15" s="1"/>
  <c r="J29" i="16" s="1"/>
  <c r="J39" i="16" s="1"/>
  <c r="Q512" i="15"/>
  <c r="Q754" i="15"/>
  <c r="Q370" i="15"/>
  <c r="Q290" i="15"/>
  <c r="Q289" i="15" s="1"/>
  <c r="K36" i="16"/>
  <c r="M26" i="16"/>
  <c r="O915" i="10"/>
  <c r="O905" i="10" s="1"/>
  <c r="O868" i="10" s="1"/>
  <c r="O954" i="15" s="1"/>
  <c r="O1239" i="15"/>
  <c r="AR1262" i="15" s="1"/>
  <c r="O297" i="10"/>
  <c r="P1256" i="10"/>
  <c r="P1323" i="15" s="1"/>
  <c r="AS1346" i="15" s="1"/>
  <c r="P1362" i="15"/>
  <c r="P1357" i="15" s="1"/>
  <c r="AS1357" i="15" s="1"/>
  <c r="M794" i="15"/>
  <c r="M784" i="15" s="1"/>
  <c r="M481" i="15"/>
  <c r="M471" i="15" s="1"/>
  <c r="M865" i="15"/>
  <c r="M855" i="15" s="1"/>
  <c r="M623" i="15"/>
  <c r="M613" i="15" s="1"/>
  <c r="M731" i="15" s="1"/>
  <c r="M721" i="15" s="1"/>
  <c r="M265" i="15"/>
  <c r="M255" i="15" s="1"/>
  <c r="M410" i="15"/>
  <c r="M400" i="15" s="1"/>
  <c r="M552" i="15"/>
  <c r="M542" i="15" s="1"/>
  <c r="M681" i="15" s="1"/>
  <c r="M671" i="15" s="1"/>
  <c r="O200" i="15"/>
  <c r="O190" i="15" s="1"/>
  <c r="O150" i="15"/>
  <c r="O145" i="15" s="1"/>
  <c r="O8" i="14"/>
  <c r="Q136" i="14"/>
  <c r="Q614" i="14"/>
  <c r="Q612" i="10"/>
  <c r="Q645" i="15" s="1"/>
  <c r="Q842" i="14"/>
  <c r="Q742" i="14"/>
  <c r="Q741" i="14"/>
  <c r="M1008" i="14"/>
  <c r="M1005" i="14" s="1"/>
  <c r="M986" i="14" s="1"/>
  <c r="M480" i="14"/>
  <c r="M477" i="14" s="1"/>
  <c r="M458" i="14" s="1"/>
  <c r="M440" i="14"/>
  <c r="M437" i="14" s="1"/>
  <c r="M418" i="14" s="1"/>
  <c r="M675" i="14"/>
  <c r="M672" i="14" s="1"/>
  <c r="M653" i="14" s="1"/>
  <c r="M385" i="14"/>
  <c r="M382" i="14" s="1"/>
  <c r="M363" i="14" s="1"/>
  <c r="M1067" i="14"/>
  <c r="M1064" i="14" s="1"/>
  <c r="M1045" i="14" s="1"/>
  <c r="M730" i="14"/>
  <c r="M727" i="14" s="1"/>
  <c r="M708" i="14" s="1"/>
  <c r="M520" i="14"/>
  <c r="M517" i="14" s="1"/>
  <c r="M498" i="14" s="1"/>
  <c r="M266" i="14"/>
  <c r="M263" i="14" s="1"/>
  <c r="M244" i="14" s="1"/>
  <c r="Q132" i="14"/>
  <c r="Q137" i="14"/>
  <c r="P1283" i="15"/>
  <c r="P1282" i="15" s="1"/>
  <c r="P1205" i="10"/>
  <c r="P1276" i="15" s="1"/>
  <c r="Q135" i="14"/>
  <c r="O807" i="10"/>
  <c r="O485" i="10"/>
  <c r="O597" i="10"/>
  <c r="O317" i="15"/>
  <c r="AR340" i="15" s="1"/>
  <c r="M732" i="14"/>
  <c r="M729" i="14" s="1"/>
  <c r="M710" i="14" s="1"/>
  <c r="M699" i="14" s="1"/>
  <c r="M482" i="14"/>
  <c r="M479" i="14" s="1"/>
  <c r="M460" i="14" s="1"/>
  <c r="M577" i="14" s="1"/>
  <c r="M574" i="14" s="1"/>
  <c r="M555" i="14" s="1"/>
  <c r="M544" i="14" s="1"/>
  <c r="M522" i="14"/>
  <c r="M519" i="14" s="1"/>
  <c r="M500" i="14" s="1"/>
  <c r="M627" i="14" s="1"/>
  <c r="M624" i="14" s="1"/>
  <c r="M605" i="14" s="1"/>
  <c r="M594" i="14" s="1"/>
  <c r="M268" i="14"/>
  <c r="M265" i="14" s="1"/>
  <c r="M246" i="14" s="1"/>
  <c r="M235" i="14" s="1"/>
  <c r="M1010" i="14"/>
  <c r="M1007" i="14" s="1"/>
  <c r="M988" i="14" s="1"/>
  <c r="M977" i="14" s="1"/>
  <c r="M1069" i="14"/>
  <c r="M1066" i="14" s="1"/>
  <c r="M1047" i="14" s="1"/>
  <c r="M1036" i="14" s="1"/>
  <c r="M677" i="14"/>
  <c r="M674" i="14" s="1"/>
  <c r="M655" i="14" s="1"/>
  <c r="M644" i="14" s="1"/>
  <c r="M442" i="14"/>
  <c r="M439" i="14" s="1"/>
  <c r="M420" i="14" s="1"/>
  <c r="M409" i="14" s="1"/>
  <c r="M387" i="14"/>
  <c r="M384" i="14" s="1"/>
  <c r="M365" i="14" s="1"/>
  <c r="M354" i="14" s="1"/>
  <c r="O131" i="15"/>
  <c r="O130" i="15" s="1"/>
  <c r="O171" i="15"/>
  <c r="O169" i="15" s="1"/>
  <c r="Q224" i="14"/>
  <c r="Q225" i="14"/>
  <c r="Q138" i="14"/>
  <c r="Q134" i="14"/>
  <c r="P1255" i="10"/>
  <c r="P1322" i="15" s="1"/>
  <c r="AS1345" i="15" s="1"/>
  <c r="P1361" i="15"/>
  <c r="P1356" i="15" s="1"/>
  <c r="AS1356" i="15" s="1"/>
  <c r="Q845" i="10"/>
  <c r="Q846" i="10"/>
  <c r="Q843" i="10"/>
  <c r="Q844" i="10"/>
  <c r="Q842" i="10"/>
  <c r="Q927" i="15"/>
  <c r="Q926" i="15" s="1"/>
  <c r="M243" i="10"/>
  <c r="M238" i="10" s="1"/>
  <c r="M201" i="10" s="1"/>
  <c r="M121" i="15"/>
  <c r="AP144" i="15" s="1"/>
  <c r="M262" i="15"/>
  <c r="M252" i="15" s="1"/>
  <c r="M862" i="15"/>
  <c r="M852" i="15" s="1"/>
  <c r="M620" i="15"/>
  <c r="M610" i="15" s="1"/>
  <c r="M728" i="15" s="1"/>
  <c r="M718" i="15" s="1"/>
  <c r="M407" i="15"/>
  <c r="M397" i="15" s="1"/>
  <c r="M478" i="15"/>
  <c r="M468" i="15" s="1"/>
  <c r="M791" i="15"/>
  <c r="M781" i="15" s="1"/>
  <c r="M549" i="15"/>
  <c r="M539" i="15" s="1"/>
  <c r="M678" i="15" s="1"/>
  <c r="M668" i="15" s="1"/>
  <c r="R72" i="10"/>
  <c r="O429" i="10"/>
  <c r="O751" i="10"/>
  <c r="O541" i="10"/>
  <c r="O280" i="15"/>
  <c r="AR303" i="15" s="1"/>
  <c r="Q964" i="10"/>
  <c r="Q1085" i="15" s="1"/>
  <c r="Q1080" i="15" s="1"/>
  <c r="M746" i="15"/>
  <c r="M744" i="15" s="1"/>
  <c r="M362" i="15"/>
  <c r="M360" i="15" s="1"/>
  <c r="M817" i="15"/>
  <c r="M815" i="15" s="1"/>
  <c r="M217" i="15"/>
  <c r="M215" i="15" s="1"/>
  <c r="M575" i="15"/>
  <c r="M573" i="15" s="1"/>
  <c r="M696" i="15" s="1"/>
  <c r="M694" i="15" s="1"/>
  <c r="M504" i="15"/>
  <c r="M502" i="15" s="1"/>
  <c r="M646" i="15" s="1"/>
  <c r="M644" i="15" s="1"/>
  <c r="M433" i="15"/>
  <c r="M431" i="15" s="1"/>
  <c r="P1258" i="10"/>
  <c r="P1364" i="15"/>
  <c r="P1359" i="15" s="1"/>
  <c r="AS1359" i="15" s="1"/>
  <c r="P1257" i="10"/>
  <c r="P1324" i="15" s="1"/>
  <c r="AS1347" i="15" s="1"/>
  <c r="P1363" i="15"/>
  <c r="P1358" i="15" s="1"/>
  <c r="AS1358" i="15" s="1"/>
  <c r="Q794" i="14"/>
  <c r="Q795" i="14"/>
  <c r="Q583" i="15"/>
  <c r="Q327" i="15"/>
  <c r="Q326" i="15" s="1"/>
  <c r="Q825" i="15"/>
  <c r="Q441" i="15"/>
  <c r="Q145" i="10"/>
  <c r="Q17" i="15"/>
  <c r="Q16" i="15" s="1"/>
  <c r="Q133" i="14"/>
  <c r="O174" i="10"/>
  <c r="M408" i="15"/>
  <c r="M398" i="15" s="1"/>
  <c r="M550" i="15"/>
  <c r="M540" i="15" s="1"/>
  <c r="M679" i="15" s="1"/>
  <c r="M669" i="15" s="1"/>
  <c r="M621" i="15"/>
  <c r="M611" i="15" s="1"/>
  <c r="M729" i="15" s="1"/>
  <c r="M719" i="15" s="1"/>
  <c r="M479" i="15"/>
  <c r="M469" i="15" s="1"/>
  <c r="M792" i="15"/>
  <c r="M782" i="15" s="1"/>
  <c r="M863" i="15"/>
  <c r="M853" i="15" s="1"/>
  <c r="M263" i="15"/>
  <c r="M253" i="15" s="1"/>
  <c r="M482" i="15"/>
  <c r="M472" i="15" s="1"/>
  <c r="M266" i="15"/>
  <c r="M256" i="15" s="1"/>
  <c r="M866" i="15"/>
  <c r="M856" i="15" s="1"/>
  <c r="M411" i="15"/>
  <c r="M401" i="15" s="1"/>
  <c r="M553" i="15"/>
  <c r="M543" i="15" s="1"/>
  <c r="M682" i="15" s="1"/>
  <c r="M672" i="15" s="1"/>
  <c r="M624" i="15"/>
  <c r="M614" i="15" s="1"/>
  <c r="M732" i="15" s="1"/>
  <c r="M722" i="15" s="1"/>
  <c r="M795" i="15"/>
  <c r="M785" i="15" s="1"/>
  <c r="P1259" i="10"/>
  <c r="P1326" i="15" s="1"/>
  <c r="AS1349" i="15" s="1"/>
  <c r="P1365" i="15"/>
  <c r="P1360" i="15" s="1"/>
  <c r="AS1360" i="15" s="1"/>
  <c r="Q816" i="10"/>
  <c r="Q818" i="10"/>
  <c r="Q820" i="10"/>
  <c r="Q817" i="10"/>
  <c r="Q819" i="10"/>
  <c r="Q890" i="15"/>
  <c r="Q889" i="15" s="1"/>
  <c r="S4" i="4"/>
  <c r="R1054" i="14"/>
  <c r="R1051" i="14" s="1"/>
  <c r="R1073" i="14"/>
  <c r="R512" i="14"/>
  <c r="R1103" i="10"/>
  <c r="R981" i="10"/>
  <c r="R794" i="10"/>
  <c r="R1134" i="10"/>
  <c r="R528" i="10"/>
  <c r="R235" i="10"/>
  <c r="R281" i="10"/>
  <c r="R1044" i="10"/>
  <c r="R1284" i="10"/>
  <c r="R1083" i="10"/>
  <c r="R983" i="10"/>
  <c r="R332" i="14"/>
  <c r="R1100" i="10"/>
  <c r="R1084" i="10"/>
  <c r="R1108" i="10"/>
  <c r="R1248" i="10"/>
  <c r="R987" i="10"/>
  <c r="R1102" i="10"/>
  <c r="R15" i="10"/>
  <c r="R791" i="10"/>
  <c r="R196" i="10"/>
  <c r="R979" i="10"/>
  <c r="R1027" i="10"/>
  <c r="R667" i="14"/>
  <c r="R109" i="14"/>
  <c r="R953" i="14"/>
  <c r="R1099" i="10"/>
  <c r="R83" i="10"/>
  <c r="R1060" i="14"/>
  <c r="R1158" i="10"/>
  <c r="R1035" i="10"/>
  <c r="R67" i="14"/>
  <c r="R724" i="14"/>
  <c r="R88" i="10"/>
  <c r="R65" i="14"/>
  <c r="R1105" i="10"/>
  <c r="R1159" i="14"/>
  <c r="R1156" i="14" s="1"/>
  <c r="R1152" i="14" s="1"/>
  <c r="R982" i="10"/>
  <c r="R1072" i="10"/>
  <c r="R111" i="14"/>
  <c r="R993" i="14"/>
  <c r="R990" i="14" s="1"/>
  <c r="R956" i="14"/>
  <c r="R39" i="14"/>
  <c r="R469" i="10"/>
  <c r="R1106" i="10"/>
  <c r="R378" i="10"/>
  <c r="R686" i="10"/>
  <c r="R902" i="10"/>
  <c r="R110" i="14"/>
  <c r="R1240" i="10"/>
  <c r="R1097" i="14"/>
  <c r="R1094" i="14" s="1"/>
  <c r="R1060" i="10"/>
  <c r="R1059" i="10" s="1"/>
  <c r="R1157" i="15" s="1"/>
  <c r="R1156" i="15" s="1"/>
  <c r="R985" i="10"/>
  <c r="R259" i="14"/>
  <c r="R1080" i="10"/>
  <c r="R1036" i="10"/>
  <c r="R298" i="14"/>
  <c r="R1013" i="14"/>
  <c r="R1040" i="10"/>
  <c r="R980" i="10"/>
  <c r="R581" i="10"/>
  <c r="R432" i="14"/>
  <c r="R1097" i="10"/>
  <c r="R735" i="10"/>
  <c r="R913" i="10"/>
  <c r="R1044" i="15" s="1"/>
  <c r="R1239" i="10"/>
  <c r="R1282" i="10"/>
  <c r="R988" i="10"/>
  <c r="R331" i="14"/>
  <c r="R892" i="14"/>
  <c r="R889" i="14" s="1"/>
  <c r="R130" i="10"/>
  <c r="R1252" i="10"/>
  <c r="R1059" i="14"/>
  <c r="R340" i="10"/>
  <c r="R914" i="10"/>
  <c r="R1045" i="15" s="1"/>
  <c r="R738" i="10"/>
  <c r="R912" i="10"/>
  <c r="R1043" i="15" s="1"/>
  <c r="R1038" i="10"/>
  <c r="R1251" i="10"/>
  <c r="R1043" i="14"/>
  <c r="R1040" i="14" s="1"/>
  <c r="R375" i="10"/>
  <c r="R971" i="10"/>
  <c r="R584" i="10"/>
  <c r="R910" i="10"/>
  <c r="R1041" i="15" s="1"/>
  <c r="R209" i="10"/>
  <c r="R1057" i="10"/>
  <c r="R689" i="10"/>
  <c r="R260" i="14"/>
  <c r="R473" i="14"/>
  <c r="R103" i="14"/>
  <c r="R1108" i="14"/>
  <c r="R1105" i="14" s="1"/>
  <c r="R283" i="10"/>
  <c r="R1200" i="10"/>
  <c r="R1212" i="10"/>
  <c r="R1143" i="10"/>
  <c r="R81" i="10"/>
  <c r="R1062" i="14"/>
  <c r="R1070" i="14"/>
  <c r="R790" i="10"/>
  <c r="R1144" i="10"/>
  <c r="R1018" i="14"/>
  <c r="R527" i="10"/>
  <c r="R902" i="14"/>
  <c r="R1287" i="10"/>
  <c r="R1017" i="14"/>
  <c r="R1107" i="10"/>
  <c r="R1098" i="10"/>
  <c r="R1247" i="10"/>
  <c r="R1250" i="10"/>
  <c r="R74" i="14"/>
  <c r="R946" i="14"/>
  <c r="R414" i="10"/>
  <c r="R39" i="10"/>
  <c r="R513" i="14"/>
  <c r="R1104" i="10"/>
  <c r="R1002" i="14"/>
  <c r="R1125" i="14"/>
  <c r="R282" i="10"/>
  <c r="R954" i="14"/>
  <c r="R470" i="10"/>
  <c r="R66" i="14"/>
  <c r="R1142" i="10"/>
  <c r="R1216" i="10"/>
  <c r="R1215" i="10" s="1"/>
  <c r="R1286" i="15" s="1"/>
  <c r="R1285" i="15" s="1"/>
  <c r="R911" i="10"/>
  <c r="R1042" i="15" s="1"/>
  <c r="R636" i="10"/>
  <c r="R374" i="10"/>
  <c r="R123" i="10"/>
  <c r="R37" i="10"/>
  <c r="R1039" i="10"/>
  <c r="R901" i="14"/>
  <c r="R1052" i="14"/>
  <c r="R1049" i="14" s="1"/>
  <c r="R1198" i="10"/>
  <c r="R1160" i="14"/>
  <c r="R1157" i="14" s="1"/>
  <c r="R1153" i="14" s="1"/>
  <c r="R1096" i="14"/>
  <c r="R1093" i="14" s="1"/>
  <c r="R1237" i="10"/>
  <c r="R734" i="10"/>
  <c r="R685" i="10"/>
  <c r="R337" i="10"/>
  <c r="R377" i="10"/>
  <c r="R1061" i="14"/>
  <c r="R1235" i="10"/>
  <c r="R617" i="14"/>
  <c r="R903" i="14"/>
  <c r="R122" i="10"/>
  <c r="R1146" i="10"/>
  <c r="R1122" i="10"/>
  <c r="R1121" i="10" s="1"/>
  <c r="R1203" i="15" s="1"/>
  <c r="R1202" i="15" s="1"/>
  <c r="R1001" i="14"/>
  <c r="R524" i="10"/>
  <c r="R468" i="10"/>
  <c r="R1148" i="14"/>
  <c r="R1145" i="14" s="1"/>
  <c r="R29" i="14"/>
  <c r="R898" i="14"/>
  <c r="R984" i="14"/>
  <c r="R981" i="14" s="1"/>
  <c r="R1016" i="14"/>
  <c r="R125" i="10"/>
  <c r="R1124" i="14"/>
  <c r="R970" i="10"/>
  <c r="R966" i="15"/>
  <c r="R1160" i="10"/>
  <c r="R722" i="14"/>
  <c r="R1071" i="14"/>
  <c r="R1122" i="14"/>
  <c r="R1019" i="14"/>
  <c r="R638" i="10"/>
  <c r="R983" i="14"/>
  <c r="R980" i="14" s="1"/>
  <c r="R75" i="14"/>
  <c r="R995" i="14"/>
  <c r="R992" i="14" s="1"/>
  <c r="R1147" i="14"/>
  <c r="R1144" i="14" s="1"/>
  <c r="R234" i="10"/>
  <c r="R1015" i="14"/>
  <c r="R1024" i="10"/>
  <c r="R639" i="10"/>
  <c r="R1119" i="10"/>
  <c r="R1228" i="10"/>
  <c r="R984" i="10"/>
  <c r="R1236" i="10"/>
  <c r="R124" i="10"/>
  <c r="R1286" i="10"/>
  <c r="R38" i="14"/>
  <c r="R891" i="14"/>
  <c r="R434" i="14"/>
  <c r="R378" i="14"/>
  <c r="R258" i="14"/>
  <c r="R416" i="10"/>
  <c r="R1096" i="10"/>
  <c r="R637" i="10"/>
  <c r="R955" i="14"/>
  <c r="R890" i="14"/>
  <c r="R46" i="10"/>
  <c r="R837" i="14"/>
  <c r="R514" i="14"/>
  <c r="R1003" i="14"/>
  <c r="R736" i="10"/>
  <c r="R901" i="10"/>
  <c r="R121" i="10"/>
  <c r="R412" i="10"/>
  <c r="R330" i="14"/>
  <c r="R900" i="10"/>
  <c r="R1014" i="14"/>
  <c r="R1000" i="14"/>
  <c r="R1056" i="10"/>
  <c r="R1042" i="14"/>
  <c r="R1039" i="14" s="1"/>
  <c r="R232" i="10"/>
  <c r="R582" i="10"/>
  <c r="R79" i="10"/>
  <c r="R619" i="14"/>
  <c r="R836" i="14"/>
  <c r="R1025" i="10"/>
  <c r="R1079" i="10"/>
  <c r="R166" i="14"/>
  <c r="R471" i="10"/>
  <c r="R568" i="14"/>
  <c r="R1193" i="14"/>
  <c r="R1194" i="14"/>
  <c r="R1109" i="14"/>
  <c r="R1106" i="14" s="1"/>
  <c r="R1098" i="14"/>
  <c r="R1095" i="14" s="1"/>
  <c r="R569" i="14"/>
  <c r="R900" i="14"/>
  <c r="R41" i="10"/>
  <c r="R994" i="14"/>
  <c r="R991" i="14" s="1"/>
  <c r="R233" i="10"/>
  <c r="R830" i="14"/>
  <c r="R1164" i="10"/>
  <c r="R1145" i="10"/>
  <c r="R1117" i="14"/>
  <c r="R339" i="10"/>
  <c r="R1081" i="10"/>
  <c r="R792" i="10"/>
  <c r="R102" i="14"/>
  <c r="R82" i="10"/>
  <c r="R299" i="14"/>
  <c r="R1116" i="14"/>
  <c r="R1072" i="14"/>
  <c r="R1195" i="14"/>
  <c r="R1123" i="14"/>
  <c r="R1141" i="10"/>
  <c r="R1197" i="10"/>
  <c r="R30" i="14"/>
  <c r="R1037" i="10"/>
  <c r="R668" i="14"/>
  <c r="R968" i="10"/>
  <c r="R986" i="10"/>
  <c r="R526" i="10"/>
  <c r="R1161" i="10"/>
  <c r="R828" i="14"/>
  <c r="R957" i="14"/>
  <c r="R38" i="10"/>
  <c r="R618" i="14"/>
  <c r="R101" i="14"/>
  <c r="R1026" i="10"/>
  <c r="R583" i="10"/>
  <c r="R1114" i="14"/>
  <c r="R982" i="14"/>
  <c r="R979" i="14" s="1"/>
  <c r="R829" i="14"/>
  <c r="R1283" i="10"/>
  <c r="R336" i="10"/>
  <c r="R737" i="10"/>
  <c r="R1043" i="10"/>
  <c r="R1249" i="10"/>
  <c r="R1101" i="10"/>
  <c r="R472" i="10"/>
  <c r="R525" i="10"/>
  <c r="R1159" i="10"/>
  <c r="R413" i="10"/>
  <c r="R280" i="10"/>
  <c r="R958" i="14"/>
  <c r="R1042" i="10"/>
  <c r="R1163" i="10"/>
  <c r="R433" i="14"/>
  <c r="R40" i="10"/>
  <c r="R793" i="10"/>
  <c r="R1023" i="10"/>
  <c r="R37" i="14"/>
  <c r="R947" i="14"/>
  <c r="R1041" i="10"/>
  <c r="R1041" i="14"/>
  <c r="R1038" i="14" s="1"/>
  <c r="R1285" i="10"/>
  <c r="R1115" i="14"/>
  <c r="R1201" i="10"/>
  <c r="R688" i="10"/>
  <c r="R73" i="14"/>
  <c r="R231" i="10"/>
  <c r="R580" i="10"/>
  <c r="R1149" i="14"/>
  <c r="R1146" i="14" s="1"/>
  <c r="R1162" i="10"/>
  <c r="R567" i="14"/>
  <c r="R1199" i="10"/>
  <c r="R31" i="14"/>
  <c r="R472" i="14"/>
  <c r="R1213" i="10"/>
  <c r="R474" i="14"/>
  <c r="R1053" i="14"/>
  <c r="R1050" i="14" s="1"/>
  <c r="R1082" i="10"/>
  <c r="R898" i="10"/>
  <c r="R338" i="10"/>
  <c r="R1011" i="14"/>
  <c r="R80" i="10"/>
  <c r="R1238" i="10"/>
  <c r="R838" i="14"/>
  <c r="R687" i="10"/>
  <c r="R376" i="10"/>
  <c r="R300" i="14"/>
  <c r="R945" i="14"/>
  <c r="R899" i="14"/>
  <c r="R640" i="10"/>
  <c r="R669" i="14"/>
  <c r="R24" i="14"/>
  <c r="R21" i="14" s="1"/>
  <c r="R1118" i="10"/>
  <c r="R1158" i="14"/>
  <c r="R1155" i="14" s="1"/>
  <c r="R1151" i="14" s="1"/>
  <c r="R967" i="10"/>
  <c r="R723" i="14"/>
  <c r="R899" i="10"/>
  <c r="R1012" i="14"/>
  <c r="R1074" i="14"/>
  <c r="R1107" i="14"/>
  <c r="R1104" i="14" s="1"/>
  <c r="R415" i="10"/>
  <c r="R969" i="10"/>
  <c r="R377" i="14"/>
  <c r="R379" i="14"/>
  <c r="R443" i="15"/>
  <c r="G9" i="16"/>
  <c r="G18" i="16" s="1"/>
  <c r="G58" i="16" s="1"/>
  <c r="G649" i="10"/>
  <c r="G644" i="10" s="1"/>
  <c r="G607" i="10" s="1"/>
  <c r="G639" i="15" s="1"/>
  <c r="G497" i="15"/>
  <c r="H650" i="10"/>
  <c r="H645" i="10" s="1"/>
  <c r="H608" i="10" s="1"/>
  <c r="H640" i="15" s="1"/>
  <c r="H163" i="15"/>
  <c r="AK193" i="15" s="1"/>
  <c r="H428" i="10"/>
  <c r="H423" i="10" s="1"/>
  <c r="H386" i="10" s="1"/>
  <c r="H358" i="15" s="1"/>
  <c r="J230" i="15"/>
  <c r="J385" i="15"/>
  <c r="J375" i="15" s="1"/>
  <c r="J456" i="15"/>
  <c r="J446" i="15" s="1"/>
  <c r="G570" i="15"/>
  <c r="K697" i="10"/>
  <c r="K692" i="10" s="1"/>
  <c r="K655" i="10" s="1"/>
  <c r="K688" i="15" s="1"/>
  <c r="H596" i="10"/>
  <c r="H591" i="10" s="1"/>
  <c r="H554" i="10" s="1"/>
  <c r="H701" i="10" s="1"/>
  <c r="H696" i="10" s="1"/>
  <c r="H659" i="10" s="1"/>
  <c r="H692" i="15" s="1"/>
  <c r="H484" i="10"/>
  <c r="H479" i="10" s="1"/>
  <c r="H442" i="10" s="1"/>
  <c r="H429" i="15" s="1"/>
  <c r="H540" i="10"/>
  <c r="H535" i="10" s="1"/>
  <c r="H498" i="10" s="1"/>
  <c r="H652" i="10" s="1"/>
  <c r="H647" i="10" s="1"/>
  <c r="H610" i="10" s="1"/>
  <c r="H642" i="15" s="1"/>
  <c r="H750" i="10"/>
  <c r="H745" i="10" s="1"/>
  <c r="H708" i="10" s="1"/>
  <c r="H742" i="15" s="1"/>
  <c r="H296" i="10"/>
  <c r="H291" i="10" s="1"/>
  <c r="H254" i="10" s="1"/>
  <c r="H213" i="15" s="1"/>
  <c r="L240" i="15"/>
  <c r="L598" i="15" s="1"/>
  <c r="L588" i="15" s="1"/>
  <c r="L713" i="15" s="1"/>
  <c r="L703" i="15" s="1"/>
  <c r="H1095" i="10"/>
  <c r="H1090" i="10" s="1"/>
  <c r="H1190" i="15" s="1"/>
  <c r="H1185" i="15" s="1"/>
  <c r="AK1185" i="15" s="1"/>
  <c r="L527" i="15"/>
  <c r="L517" i="15" s="1"/>
  <c r="L663" i="15" s="1"/>
  <c r="L653" i="15" s="1"/>
  <c r="H1157" i="10"/>
  <c r="H1152" i="10" s="1"/>
  <c r="H1236" i="15" s="1"/>
  <c r="H1231" i="15" s="1"/>
  <c r="AK1231" i="15" s="1"/>
  <c r="L840" i="15"/>
  <c r="L830" i="15" s="1"/>
  <c r="K648" i="10"/>
  <c r="K643" i="10" s="1"/>
  <c r="K606" i="10" s="1"/>
  <c r="K638" i="15" s="1"/>
  <c r="K496" i="15"/>
  <c r="G499" i="15"/>
  <c r="H388" i="15"/>
  <c r="H378" i="15" s="1"/>
  <c r="H459" i="15"/>
  <c r="H449" i="15" s="1"/>
  <c r="H601" i="15"/>
  <c r="H591" i="15" s="1"/>
  <c r="H716" i="15" s="1"/>
  <c r="H706" i="15" s="1"/>
  <c r="K136" i="10"/>
  <c r="K141" i="15"/>
  <c r="K136" i="15" s="1"/>
  <c r="K186" i="15"/>
  <c r="K176" i="15" s="1"/>
  <c r="K529" i="15" s="1"/>
  <c r="K519" i="15" s="1"/>
  <c r="K665" i="15" s="1"/>
  <c r="K655" i="15" s="1"/>
  <c r="G701" i="10"/>
  <c r="G696" i="10" s="1"/>
  <c r="G659" i="10" s="1"/>
  <c r="G692" i="15" s="1"/>
  <c r="L139" i="15"/>
  <c r="L134" i="15" s="1"/>
  <c r="L134" i="10"/>
  <c r="AN72" i="15"/>
  <c r="K245" i="10"/>
  <c r="K240" i="10" s="1"/>
  <c r="K203" i="10" s="1"/>
  <c r="K594" i="10" s="1"/>
  <c r="K589" i="10" s="1"/>
  <c r="K552" i="10" s="1"/>
  <c r="L152" i="10"/>
  <c r="L141" i="15" s="1"/>
  <c r="L136" i="15" s="1"/>
  <c r="J426" i="15"/>
  <c r="G500" i="15"/>
  <c r="G652" i="10"/>
  <c r="G647" i="10" s="1"/>
  <c r="G610" i="10" s="1"/>
  <c r="G642" i="15" s="1"/>
  <c r="AN1093" i="15"/>
  <c r="J649" i="10"/>
  <c r="J644" i="10" s="1"/>
  <c r="J607" i="10" s="1"/>
  <c r="J639" i="15" s="1"/>
  <c r="J497" i="15"/>
  <c r="J568" i="15"/>
  <c r="J698" i="10"/>
  <c r="J693" i="10" s="1"/>
  <c r="J656" i="10" s="1"/>
  <c r="J689" i="15" s="1"/>
  <c r="AN1265" i="15"/>
  <c r="G498" i="15"/>
  <c r="G650" i="10"/>
  <c r="G645" i="10" s="1"/>
  <c r="G608" i="10" s="1"/>
  <c r="G640" i="15" s="1"/>
  <c r="G569" i="15"/>
  <c r="G699" i="10"/>
  <c r="G694" i="10" s="1"/>
  <c r="G657" i="10" s="1"/>
  <c r="G690" i="15" s="1"/>
  <c r="AO109" i="15"/>
  <c r="AN1139" i="15"/>
  <c r="H649" i="10"/>
  <c r="H644" i="10" s="1"/>
  <c r="H607" i="10" s="1"/>
  <c r="H639" i="15" s="1"/>
  <c r="H497" i="15"/>
  <c r="H698" i="10"/>
  <c r="H693" i="10" s="1"/>
  <c r="H656" i="10" s="1"/>
  <c r="H689" i="15" s="1"/>
  <c r="H568" i="15"/>
  <c r="AP107" i="15"/>
  <c r="AN34" i="15"/>
  <c r="AO33" i="15"/>
  <c r="AN110" i="15"/>
  <c r="AN1303" i="15"/>
  <c r="K811" i="10"/>
  <c r="K601" i="10"/>
  <c r="K489" i="10"/>
  <c r="K321" i="15"/>
  <c r="AN344" i="15" s="1"/>
  <c r="AN1082" i="15"/>
  <c r="L848" i="15"/>
  <c r="L606" i="15"/>
  <c r="L338" i="15"/>
  <c r="L333" i="15" s="1"/>
  <c r="L464" i="15"/>
  <c r="L348" i="10"/>
  <c r="P9" i="4"/>
  <c r="O674" i="10"/>
  <c r="O669" i="10" s="1"/>
  <c r="O708" i="15" s="1"/>
  <c r="O1130" i="10"/>
  <c r="O1125" i="10" s="1"/>
  <c r="O1211" i="15" s="1"/>
  <c r="O1206" i="15" s="1"/>
  <c r="O1068" i="10"/>
  <c r="O1063" i="10" s="1"/>
  <c r="O1165" i="15" s="1"/>
  <c r="O1160" i="15" s="1"/>
  <c r="O1012" i="10"/>
  <c r="O1007" i="10" s="1"/>
  <c r="O625" i="10"/>
  <c r="O620" i="10" s="1"/>
  <c r="O658" i="15" s="1"/>
  <c r="O956" i="10"/>
  <c r="O951" i="10" s="1"/>
  <c r="O363" i="10"/>
  <c r="O358" i="10" s="1"/>
  <c r="O779" i="10"/>
  <c r="O774" i="10" s="1"/>
  <c r="O835" i="15" s="1"/>
  <c r="O325" i="10"/>
  <c r="O320" i="10" s="1"/>
  <c r="O887" i="10"/>
  <c r="O882" i="10" s="1"/>
  <c r="O984" i="15" s="1"/>
  <c r="O68" i="10"/>
  <c r="O63" i="10" s="1"/>
  <c r="O723" i="10"/>
  <c r="O718" i="10" s="1"/>
  <c r="O764" i="15" s="1"/>
  <c r="O569" i="10"/>
  <c r="O564" i="10" s="1"/>
  <c r="O593" i="15" s="1"/>
  <c r="O1224" i="10"/>
  <c r="O1219" i="10" s="1"/>
  <c r="O110" i="10"/>
  <c r="O105" i="10" s="1"/>
  <c r="O1186" i="10"/>
  <c r="O1181" i="10" s="1"/>
  <c r="O220" i="10"/>
  <c r="O215" i="10" s="1"/>
  <c r="O179" i="15" s="1"/>
  <c r="O269" i="10"/>
  <c r="O264" i="10" s="1"/>
  <c r="O235" i="15" s="1"/>
  <c r="O513" i="10"/>
  <c r="O508" i="10" s="1"/>
  <c r="O522" i="15" s="1"/>
  <c r="O401" i="10"/>
  <c r="O396" i="10" s="1"/>
  <c r="O380" i="15" s="1"/>
  <c r="O457" i="10"/>
  <c r="O452" i="10" s="1"/>
  <c r="O451" i="15" s="1"/>
  <c r="O26" i="10"/>
  <c r="O21" i="10" s="1"/>
  <c r="L918" i="10"/>
  <c r="L908" i="10" s="1"/>
  <c r="L871" i="10" s="1"/>
  <c r="L300" i="10"/>
  <c r="L1242" i="15"/>
  <c r="AN1302" i="15"/>
  <c r="L941" i="10"/>
  <c r="L1059" i="15" s="1"/>
  <c r="L1076" i="15"/>
  <c r="L1071" i="15" s="1"/>
  <c r="M776" i="15"/>
  <c r="M300" i="15"/>
  <c r="M295" i="15" s="1"/>
  <c r="M392" i="15"/>
  <c r="M534" i="15"/>
  <c r="M309" i="10"/>
  <c r="N155" i="10"/>
  <c r="N25" i="15"/>
  <c r="N20" i="15" s="1"/>
  <c r="N8" i="10"/>
  <c r="N8" i="15" s="1"/>
  <c r="AP1125" i="15"/>
  <c r="L1254" i="15"/>
  <c r="AO1273" i="15"/>
  <c r="L1171" i="10"/>
  <c r="L992" i="15"/>
  <c r="L982" i="15" s="1"/>
  <c r="L248" i="15"/>
  <c r="L1260" i="15"/>
  <c r="L1255" i="15" s="1"/>
  <c r="AP31" i="15"/>
  <c r="M1296" i="15"/>
  <c r="AP1313" i="15" s="1"/>
  <c r="M1208" i="10"/>
  <c r="N345" i="10"/>
  <c r="N603" i="15"/>
  <c r="N845" i="15"/>
  <c r="N335" i="15"/>
  <c r="N330" i="15" s="1"/>
  <c r="N461" i="15"/>
  <c r="N160" i="10"/>
  <c r="N50" i="10"/>
  <c r="N46" i="15" s="1"/>
  <c r="N63" i="15"/>
  <c r="N58" i="15" s="1"/>
  <c r="AO71" i="15"/>
  <c r="L997" i="10"/>
  <c r="L1105" i="15" s="1"/>
  <c r="L1122" i="15"/>
  <c r="L1117" i="15" s="1"/>
  <c r="M150" i="10"/>
  <c r="M347" i="10"/>
  <c r="M337" i="15"/>
  <c r="M332" i="15" s="1"/>
  <c r="M847" i="15"/>
  <c r="M463" i="15"/>
  <c r="M605" i="15"/>
  <c r="K755" i="10"/>
  <c r="K284" i="15"/>
  <c r="AN307" i="15" s="1"/>
  <c r="K433" i="10"/>
  <c r="K545" i="10"/>
  <c r="L810" i="10"/>
  <c r="L600" i="10"/>
  <c r="L488" i="10"/>
  <c r="L320" i="15"/>
  <c r="AO343" i="15" s="1"/>
  <c r="M298" i="10"/>
  <c r="M916" i="10"/>
  <c r="M906" i="10" s="1"/>
  <c r="M869" i="10" s="1"/>
  <c r="M955" i="15" s="1"/>
  <c r="M1240" i="15"/>
  <c r="AP1263" i="15" s="1"/>
  <c r="K122" i="15"/>
  <c r="AN145" i="15" s="1"/>
  <c r="K244" i="10"/>
  <c r="K239" i="10" s="1"/>
  <c r="K202" i="10" s="1"/>
  <c r="K153" i="10"/>
  <c r="M1075" i="15"/>
  <c r="AP1092" i="15" s="1"/>
  <c r="M940" i="10"/>
  <c r="M1058" i="15" s="1"/>
  <c r="M167" i="10"/>
  <c r="M94" i="10"/>
  <c r="M86" i="15" s="1"/>
  <c r="M103" i="15"/>
  <c r="M98" i="15" s="1"/>
  <c r="N938" i="10"/>
  <c r="N1056" i="15" s="1"/>
  <c r="N1073" i="15"/>
  <c r="N1068" i="15" s="1"/>
  <c r="L1291" i="15"/>
  <c r="AO1314" i="15" s="1"/>
  <c r="AO1312" i="15"/>
  <c r="AO1310" i="15"/>
  <c r="AO1311" i="15"/>
  <c r="K957" i="15"/>
  <c r="K11" i="16"/>
  <c r="K20" i="16" s="1"/>
  <c r="K60" i="16" s="1"/>
  <c r="I1156" i="10"/>
  <c r="I1151" i="10" s="1"/>
  <c r="I1235" i="15" s="1"/>
  <c r="I1230" i="15" s="1"/>
  <c r="AL1230" i="15" s="1"/>
  <c r="I539" i="10"/>
  <c r="I534" i="10" s="1"/>
  <c r="I497" i="10" s="1"/>
  <c r="I805" i="10"/>
  <c r="I800" i="10" s="1"/>
  <c r="I763" i="10" s="1"/>
  <c r="I812" i="15" s="1"/>
  <c r="I1094" i="10"/>
  <c r="I1089" i="10" s="1"/>
  <c r="I1189" i="15" s="1"/>
  <c r="I1184" i="15" s="1"/>
  <c r="AL1184" i="15" s="1"/>
  <c r="I427" i="10"/>
  <c r="I422" i="10" s="1"/>
  <c r="I385" i="10" s="1"/>
  <c r="I357" i="15" s="1"/>
  <c r="I162" i="15"/>
  <c r="AL192" i="15" s="1"/>
  <c r="I749" i="10"/>
  <c r="I744" i="10" s="1"/>
  <c r="I707" i="10" s="1"/>
  <c r="I741" i="15" s="1"/>
  <c r="I295" i="10"/>
  <c r="I290" i="10" s="1"/>
  <c r="I253" i="10" s="1"/>
  <c r="I483" i="10"/>
  <c r="I478" i="10" s="1"/>
  <c r="I441" i="10" s="1"/>
  <c r="I595" i="10"/>
  <c r="I590" i="10" s="1"/>
  <c r="I553" i="10" s="1"/>
  <c r="M628" i="10"/>
  <c r="M623" i="10" s="1"/>
  <c r="M661" i="15" s="1"/>
  <c r="M223" i="10"/>
  <c r="M218" i="10" s="1"/>
  <c r="M182" i="15" s="1"/>
  <c r="M677" i="10"/>
  <c r="M672" i="10" s="1"/>
  <c r="M711" i="15" s="1"/>
  <c r="M460" i="10"/>
  <c r="M455" i="10" s="1"/>
  <c r="M454" i="15" s="1"/>
  <c r="M1071" i="10"/>
  <c r="M1066" i="10" s="1"/>
  <c r="M1168" i="15" s="1"/>
  <c r="M1163" i="15" s="1"/>
  <c r="AP1174" i="15" s="1"/>
  <c r="M366" i="10"/>
  <c r="M361" i="10" s="1"/>
  <c r="M404" i="10"/>
  <c r="M399" i="10" s="1"/>
  <c r="M383" i="15" s="1"/>
  <c r="M782" i="10"/>
  <c r="M777" i="10" s="1"/>
  <c r="M838" i="15" s="1"/>
  <c r="M29" i="10"/>
  <c r="M24" i="10" s="1"/>
  <c r="N12" i="4"/>
  <c r="M572" i="10"/>
  <c r="M567" i="10" s="1"/>
  <c r="M596" i="15" s="1"/>
  <c r="M1227" i="10"/>
  <c r="M1222" i="10" s="1"/>
  <c r="M516" i="10"/>
  <c r="M511" i="10" s="1"/>
  <c r="M525" i="15" s="1"/>
  <c r="M1189" i="10"/>
  <c r="M1184" i="10" s="1"/>
  <c r="M71" i="10"/>
  <c r="M66" i="10" s="1"/>
  <c r="M1015" i="10"/>
  <c r="M1010" i="10" s="1"/>
  <c r="M272" i="10"/>
  <c r="M267" i="10" s="1"/>
  <c r="M238" i="15" s="1"/>
  <c r="M959" i="10"/>
  <c r="M954" i="10" s="1"/>
  <c r="M113" i="10"/>
  <c r="M108" i="10" s="1"/>
  <c r="M1133" i="10"/>
  <c r="M1128" i="10" s="1"/>
  <c r="M1214" i="15" s="1"/>
  <c r="M1209" i="15" s="1"/>
  <c r="AP1220" i="15" s="1"/>
  <c r="M890" i="10"/>
  <c r="M885" i="10" s="1"/>
  <c r="M987" i="15" s="1"/>
  <c r="M726" i="10"/>
  <c r="M721" i="10" s="1"/>
  <c r="M767" i="15" s="1"/>
  <c r="M328" i="10"/>
  <c r="M323" i="10" s="1"/>
  <c r="AP69" i="15"/>
  <c r="N1168" i="10"/>
  <c r="N245" i="15"/>
  <c r="N1257" i="15"/>
  <c r="N1252" i="15" s="1"/>
  <c r="N989" i="15"/>
  <c r="N979" i="15" s="1"/>
  <c r="L1279" i="15"/>
  <c r="L8" i="16"/>
  <c r="L17" i="16" s="1"/>
  <c r="L57" i="16" s="1"/>
  <c r="AP1300" i="15"/>
  <c r="I387" i="15"/>
  <c r="I377" i="15" s="1"/>
  <c r="I600" i="15"/>
  <c r="I590" i="15" s="1"/>
  <c r="I715" i="15" s="1"/>
  <c r="I705" i="15" s="1"/>
  <c r="I232" i="15"/>
  <c r="I458" i="15"/>
  <c r="I448" i="15" s="1"/>
  <c r="K840" i="15"/>
  <c r="K830" i="15" s="1"/>
  <c r="K240" i="15"/>
  <c r="K527" i="15"/>
  <c r="K517" i="15" s="1"/>
  <c r="K663" i="15" s="1"/>
  <c r="K653" i="15" s="1"/>
  <c r="K769" i="15"/>
  <c r="K759" i="15" s="1"/>
  <c r="J142" i="15"/>
  <c r="J137" i="15" s="1"/>
  <c r="J187" i="15"/>
  <c r="J177" i="15" s="1"/>
  <c r="J137" i="10"/>
  <c r="L95" i="10"/>
  <c r="L87" i="15" s="1"/>
  <c r="L168" i="10"/>
  <c r="L104" i="15"/>
  <c r="L99" i="15" s="1"/>
  <c r="L754" i="10"/>
  <c r="L283" i="15"/>
  <c r="AO306" i="15" s="1"/>
  <c r="L544" i="10"/>
  <c r="L432" i="10"/>
  <c r="N627" i="10"/>
  <c r="N622" i="10" s="1"/>
  <c r="N660" i="15" s="1"/>
  <c r="N1070" i="10"/>
  <c r="N1065" i="10" s="1"/>
  <c r="N1167" i="15" s="1"/>
  <c r="N403" i="10"/>
  <c r="N398" i="10" s="1"/>
  <c r="N382" i="15" s="1"/>
  <c r="O11" i="4"/>
  <c r="N365" i="10"/>
  <c r="N360" i="10" s="1"/>
  <c r="N889" i="10"/>
  <c r="N884" i="10" s="1"/>
  <c r="N222" i="10"/>
  <c r="N217" i="10" s="1"/>
  <c r="N181" i="15" s="1"/>
  <c r="N781" i="10"/>
  <c r="N776" i="10" s="1"/>
  <c r="N837" i="15" s="1"/>
  <c r="N327" i="10"/>
  <c r="N322" i="10" s="1"/>
  <c r="N1226" i="10"/>
  <c r="N1221" i="10" s="1"/>
  <c r="N515" i="10"/>
  <c r="N510" i="10" s="1"/>
  <c r="N524" i="15" s="1"/>
  <c r="N1188" i="10"/>
  <c r="N1183" i="10" s="1"/>
  <c r="N459" i="10"/>
  <c r="N454" i="10" s="1"/>
  <c r="N453" i="15" s="1"/>
  <c r="N1132" i="10"/>
  <c r="N1127" i="10" s="1"/>
  <c r="N1213" i="15" s="1"/>
  <c r="N1014" i="10"/>
  <c r="N1009" i="10" s="1"/>
  <c r="N725" i="10"/>
  <c r="N720" i="10" s="1"/>
  <c r="N766" i="15" s="1"/>
  <c r="N70" i="10"/>
  <c r="N65" i="10" s="1"/>
  <c r="N958" i="10"/>
  <c r="N953" i="10" s="1"/>
  <c r="N112" i="10"/>
  <c r="N107" i="10" s="1"/>
  <c r="N676" i="10"/>
  <c r="N671" i="10" s="1"/>
  <c r="N710" i="15" s="1"/>
  <c r="N271" i="10"/>
  <c r="N266" i="10" s="1"/>
  <c r="N237" i="15" s="1"/>
  <c r="N571" i="10"/>
  <c r="N566" i="10" s="1"/>
  <c r="N595" i="15" s="1"/>
  <c r="N28" i="10"/>
  <c r="N23" i="10" s="1"/>
  <c r="M52" i="10"/>
  <c r="M48" i="15" s="1"/>
  <c r="M65" i="15"/>
  <c r="M60" i="15" s="1"/>
  <c r="M162" i="10"/>
  <c r="N92" i="10"/>
  <c r="N84" i="15" s="1"/>
  <c r="N165" i="10"/>
  <c r="N101" i="15"/>
  <c r="N96" i="15" s="1"/>
  <c r="L1116" i="15"/>
  <c r="AO1139" i="15" s="1"/>
  <c r="AO1136" i="15"/>
  <c r="AO1137" i="15"/>
  <c r="AO1135" i="15"/>
  <c r="L1070" i="15"/>
  <c r="AO1081" i="15" s="1"/>
  <c r="AO1090" i="15"/>
  <c r="AO1089" i="15"/>
  <c r="AO1091" i="15"/>
  <c r="M1170" i="10"/>
  <c r="M991" i="15"/>
  <c r="M981" i="15" s="1"/>
  <c r="M247" i="15"/>
  <c r="M1259" i="15"/>
  <c r="N532" i="15"/>
  <c r="N390" i="15"/>
  <c r="N298" i="15"/>
  <c r="N293" i="15" s="1"/>
  <c r="N774" i="15"/>
  <c r="N307" i="10"/>
  <c r="N1206" i="10"/>
  <c r="N1277" i="15" s="1"/>
  <c r="N1294" i="15"/>
  <c r="N1289" i="15" s="1"/>
  <c r="M808" i="10"/>
  <c r="M598" i="10"/>
  <c r="M318" i="15"/>
  <c r="AP341" i="15" s="1"/>
  <c r="M486" i="10"/>
  <c r="AP1079" i="15"/>
  <c r="L1104" i="15"/>
  <c r="L310" i="10"/>
  <c r="L777" i="15"/>
  <c r="L393" i="15"/>
  <c r="L535" i="15"/>
  <c r="L301" i="15"/>
  <c r="L296" i="15" s="1"/>
  <c r="J124" i="15"/>
  <c r="AM147" i="15" s="1"/>
  <c r="J246" i="10"/>
  <c r="J241" i="10" s="1"/>
  <c r="J204" i="10" s="1"/>
  <c r="L28" i="15"/>
  <c r="L23" i="15" s="1"/>
  <c r="L158" i="10"/>
  <c r="L11" i="10"/>
  <c r="L11" i="15" s="1"/>
  <c r="L1209" i="10"/>
  <c r="L1280" i="15" s="1"/>
  <c r="L1297" i="15"/>
  <c r="L1292" i="15" s="1"/>
  <c r="I247" i="10"/>
  <c r="I242" i="10" s="1"/>
  <c r="I205" i="10" s="1"/>
  <c r="I125" i="15"/>
  <c r="AL148" i="15" s="1"/>
  <c r="AN1128" i="15"/>
  <c r="M542" i="10"/>
  <c r="M430" i="10"/>
  <c r="M752" i="10"/>
  <c r="M281" i="15"/>
  <c r="AP304" i="15" s="1"/>
  <c r="L53" i="10"/>
  <c r="L49" i="15" s="1"/>
  <c r="L163" i="10"/>
  <c r="L66" i="15"/>
  <c r="L61" i="15" s="1"/>
  <c r="J842" i="15"/>
  <c r="J832" i="15" s="1"/>
  <c r="J771" i="15"/>
  <c r="J761" i="15" s="1"/>
  <c r="J529" i="15"/>
  <c r="J519" i="15" s="1"/>
  <c r="J665" i="15" s="1"/>
  <c r="J655" i="15" s="1"/>
  <c r="J242" i="15"/>
  <c r="M1121" i="15"/>
  <c r="AP1138" i="15" s="1"/>
  <c r="M996" i="10"/>
  <c r="M157" i="10"/>
  <c r="M10" i="10"/>
  <c r="M10" i="15" s="1"/>
  <c r="M27" i="15"/>
  <c r="M22" i="15" s="1"/>
  <c r="N994" i="10"/>
  <c r="N1102" i="15" s="1"/>
  <c r="N1119" i="15"/>
  <c r="N1114" i="15" s="1"/>
  <c r="I772" i="15"/>
  <c r="I762" i="15" s="1"/>
  <c r="I243" i="15"/>
  <c r="I530" i="15"/>
  <c r="I520" i="15" s="1"/>
  <c r="I666" i="15" s="1"/>
  <c r="I656" i="15" s="1"/>
  <c r="I843" i="15"/>
  <c r="I833" i="15" s="1"/>
  <c r="K1243" i="15"/>
  <c r="AN1266" i="15" s="1"/>
  <c r="K919" i="10"/>
  <c r="K909" i="10" s="1"/>
  <c r="K872" i="10" s="1"/>
  <c r="K958" i="15" s="1"/>
  <c r="K301" i="10"/>
  <c r="AA29" i="4"/>
  <c r="P911" i="14"/>
  <c r="P912" i="14"/>
  <c r="R206" i="4"/>
  <c r="Q203" i="4"/>
  <c r="Q938" i="14" s="1"/>
  <c r="Q935" i="14" s="1"/>
  <c r="Q927" i="14"/>
  <c r="Q924" i="14" s="1"/>
  <c r="O856" i="14"/>
  <c r="K123" i="15"/>
  <c r="AN146" i="15" s="1"/>
  <c r="P884" i="14"/>
  <c r="P881" i="14" s="1"/>
  <c r="Q193" i="4"/>
  <c r="P873" i="14"/>
  <c r="P870" i="14" s="1"/>
  <c r="P856" i="14" s="1"/>
  <c r="Q189" i="4"/>
  <c r="Q883" i="14" s="1"/>
  <c r="Q880" i="14" s="1"/>
  <c r="R192" i="4"/>
  <c r="Q872" i="14"/>
  <c r="Q869" i="14" s="1"/>
  <c r="R194" i="4"/>
  <c r="Q885" i="14"/>
  <c r="Q882" i="14" s="1"/>
  <c r="Q874" i="14"/>
  <c r="Q871" i="14" s="1"/>
  <c r="K528" i="15"/>
  <c r="K518" i="15" s="1"/>
  <c r="K664" i="15" s="1"/>
  <c r="K654" i="15" s="1"/>
  <c r="K770" i="15"/>
  <c r="K760" i="15" s="1"/>
  <c r="K841" i="15"/>
  <c r="K831" i="15" s="1"/>
  <c r="L185" i="15"/>
  <c r="L175" i="15" s="1"/>
  <c r="L770" i="15" s="1"/>
  <c r="L760" i="15" s="1"/>
  <c r="L135" i="10"/>
  <c r="V44" i="4"/>
  <c r="I699" i="10"/>
  <c r="I694" i="10" s="1"/>
  <c r="I657" i="10" s="1"/>
  <c r="I690" i="15" s="1"/>
  <c r="I569" i="15"/>
  <c r="I650" i="10"/>
  <c r="I645" i="10" s="1"/>
  <c r="I608" i="10" s="1"/>
  <c r="I640" i="15" s="1"/>
  <c r="I498" i="15"/>
  <c r="V20" i="4"/>
  <c r="U21" i="4"/>
  <c r="X19" i="4"/>
  <c r="N939" i="10"/>
  <c r="N1057" i="15" s="1"/>
  <c r="N1074" i="15"/>
  <c r="N1069" i="15" s="1"/>
  <c r="M917" i="10"/>
  <c r="M907" i="10" s="1"/>
  <c r="M870" i="10" s="1"/>
  <c r="M956" i="15" s="1"/>
  <c r="M299" i="10"/>
  <c r="M1241" i="15"/>
  <c r="AP1264" i="15" s="1"/>
  <c r="AP108" i="15"/>
  <c r="K599" i="15"/>
  <c r="K589" i="15" s="1"/>
  <c r="K714" i="15" s="1"/>
  <c r="K704" i="15" s="1"/>
  <c r="K457" i="15"/>
  <c r="K447" i="15" s="1"/>
  <c r="K386" i="15"/>
  <c r="K376" i="15" s="1"/>
  <c r="K231" i="15"/>
  <c r="N308" i="10"/>
  <c r="N391" i="15"/>
  <c r="N299" i="15"/>
  <c r="N294" i="15" s="1"/>
  <c r="N775" i="15"/>
  <c r="N533" i="15"/>
  <c r="N1166" i="15"/>
  <c r="N1161" i="15" s="1"/>
  <c r="N161" i="10"/>
  <c r="N64" i="15"/>
  <c r="N59" i="15" s="1"/>
  <c r="N51" i="10"/>
  <c r="N47" i="15" s="1"/>
  <c r="AP1080" i="15"/>
  <c r="AP1301" i="15"/>
  <c r="N1169" i="10"/>
  <c r="N246" i="15"/>
  <c r="N990" i="15"/>
  <c r="N980" i="15" s="1"/>
  <c r="N1258" i="15"/>
  <c r="N1253" i="15" s="1"/>
  <c r="AP1126" i="15"/>
  <c r="N346" i="10"/>
  <c r="N462" i="15"/>
  <c r="N846" i="15"/>
  <c r="N604" i="15"/>
  <c r="N336" i="15"/>
  <c r="N331" i="15" s="1"/>
  <c r="N1207" i="10"/>
  <c r="N1278" i="15" s="1"/>
  <c r="N1295" i="15"/>
  <c r="N1290" i="15" s="1"/>
  <c r="M282" i="15"/>
  <c r="AP305" i="15" s="1"/>
  <c r="M753" i="10"/>
  <c r="M431" i="10"/>
  <c r="M543" i="10"/>
  <c r="O1131" i="10"/>
  <c r="O1126" i="10" s="1"/>
  <c r="P10" i="4"/>
  <c r="O1069" i="10"/>
  <c r="O1064" i="10" s="1"/>
  <c r="O957" i="10"/>
  <c r="O952" i="10" s="1"/>
  <c r="O780" i="10"/>
  <c r="O775" i="10" s="1"/>
  <c r="O836" i="15" s="1"/>
  <c r="O724" i="10"/>
  <c r="O719" i="10" s="1"/>
  <c r="O765" i="15" s="1"/>
  <c r="O675" i="10"/>
  <c r="O670" i="10" s="1"/>
  <c r="O709" i="15" s="1"/>
  <c r="O1225" i="10"/>
  <c r="O1220" i="10" s="1"/>
  <c r="O570" i="10"/>
  <c r="O565" i="10" s="1"/>
  <c r="O594" i="15" s="1"/>
  <c r="O1187" i="10"/>
  <c r="O1182" i="10" s="1"/>
  <c r="O1013" i="10"/>
  <c r="O1008" i="10" s="1"/>
  <c r="O626" i="10"/>
  <c r="O621" i="10" s="1"/>
  <c r="O659" i="15" s="1"/>
  <c r="O514" i="10"/>
  <c r="O509" i="10" s="1"/>
  <c r="O523" i="15" s="1"/>
  <c r="O458" i="10"/>
  <c r="O453" i="10" s="1"/>
  <c r="O452" i="15" s="1"/>
  <c r="O888" i="10"/>
  <c r="O883" i="10" s="1"/>
  <c r="O985" i="15" s="1"/>
  <c r="O111" i="10"/>
  <c r="O106" i="10" s="1"/>
  <c r="O402" i="10"/>
  <c r="O397" i="10" s="1"/>
  <c r="O381" i="15" s="1"/>
  <c r="O69" i="10"/>
  <c r="O64" i="10" s="1"/>
  <c r="O270" i="10"/>
  <c r="O265" i="10" s="1"/>
  <c r="O236" i="15" s="1"/>
  <c r="O326" i="10"/>
  <c r="O321" i="10" s="1"/>
  <c r="O364" i="10"/>
  <c r="O359" i="10" s="1"/>
  <c r="O221" i="10"/>
  <c r="O216" i="10" s="1"/>
  <c r="O180" i="15" s="1"/>
  <c r="O27" i="10"/>
  <c r="O22" i="10" s="1"/>
  <c r="M151" i="10"/>
  <c r="N156" i="10"/>
  <c r="N26" i="15"/>
  <c r="N21" i="15" s="1"/>
  <c r="N9" i="10"/>
  <c r="N9" i="15" s="1"/>
  <c r="X8" i="4"/>
  <c r="M487" i="10"/>
  <c r="M809" i="10"/>
  <c r="M599" i="10"/>
  <c r="M319" i="15"/>
  <c r="AP342" i="15" s="1"/>
  <c r="AP70" i="15"/>
  <c r="AP32" i="15"/>
  <c r="N102" i="15"/>
  <c r="N97" i="15" s="1"/>
  <c r="N93" i="10"/>
  <c r="N85" i="15" s="1"/>
  <c r="N166" i="10"/>
  <c r="N995" i="10"/>
  <c r="N1103" i="15" s="1"/>
  <c r="N1120" i="15"/>
  <c r="N1115" i="15" s="1"/>
  <c r="Z235" i="4"/>
  <c r="Y232" i="4"/>
  <c r="Y221" i="4"/>
  <c r="Y218" i="4" s="1"/>
  <c r="Q633" i="14"/>
  <c r="Q634" i="14"/>
  <c r="Q689" i="14"/>
  <c r="Q688" i="14"/>
  <c r="S148" i="4"/>
  <c r="R704" i="14"/>
  <c r="R701" i="14" s="1"/>
  <c r="R649" i="14"/>
  <c r="R646" i="14" s="1"/>
  <c r="Q534" i="14"/>
  <c r="Q533" i="14"/>
  <c r="R599" i="14"/>
  <c r="R596" i="14" s="1"/>
  <c r="S134" i="4"/>
  <c r="R549" i="14"/>
  <c r="R546" i="14" s="1"/>
  <c r="Q584" i="14"/>
  <c r="Q583" i="14"/>
  <c r="Q359" i="14"/>
  <c r="Q356" i="14" s="1"/>
  <c r="Q414" i="14"/>
  <c r="Q411" i="14" s="1"/>
  <c r="R111" i="4"/>
  <c r="P398" i="14"/>
  <c r="P399" i="14"/>
  <c r="P344" i="14"/>
  <c r="P343" i="14"/>
  <c r="R97" i="4"/>
  <c r="Q323" i="14"/>
  <c r="Q320" i="14" s="1"/>
  <c r="S88" i="4"/>
  <c r="R291" i="14"/>
  <c r="R288" i="14" s="1"/>
  <c r="U6" i="16"/>
  <c r="O859" i="14" l="1"/>
  <c r="O855" i="14" s="1"/>
  <c r="N526" i="15"/>
  <c r="N516" i="15" s="1"/>
  <c r="N662" i="15" s="1"/>
  <c r="N652" i="15" s="1"/>
  <c r="N239" i="15"/>
  <c r="O858" i="14"/>
  <c r="O183" i="15"/>
  <c r="O173" i="15" s="1"/>
  <c r="P388" i="14"/>
  <c r="P678" i="14"/>
  <c r="Q681" i="10"/>
  <c r="Q724" i="15" s="1"/>
  <c r="Q563" i="10"/>
  <c r="Q592" i="15" s="1"/>
  <c r="AR30" i="15"/>
  <c r="Q279" i="10"/>
  <c r="Q261" i="15" s="1"/>
  <c r="Q277" i="10"/>
  <c r="Q259" i="15" s="1"/>
  <c r="Q55" i="15"/>
  <c r="Q54" i="15" s="1"/>
  <c r="Q44" i="10"/>
  <c r="Q192" i="10" s="1"/>
  <c r="O56" i="16"/>
  <c r="Q278" i="10"/>
  <c r="Q260" i="15" s="1"/>
  <c r="P1102" i="14"/>
  <c r="P1091" i="14" s="1"/>
  <c r="Q1019" i="10"/>
  <c r="Q1130" i="15" s="1"/>
  <c r="Q1125" i="15" s="1"/>
  <c r="N133" i="10"/>
  <c r="N121" i="15" s="1"/>
  <c r="AQ144" i="15" s="1"/>
  <c r="N167" i="15"/>
  <c r="N165" i="15" s="1"/>
  <c r="Q78" i="10"/>
  <c r="Q184" i="10" s="1"/>
  <c r="Q766" i="10"/>
  <c r="Q816" i="15" s="1"/>
  <c r="Q619" i="10"/>
  <c r="Q657" i="15" s="1"/>
  <c r="P52" i="15"/>
  <c r="P51" i="15" s="1"/>
  <c r="Q731" i="10"/>
  <c r="Q788" i="15" s="1"/>
  <c r="Q369" i="10"/>
  <c r="Q625" i="15" s="1"/>
  <c r="Q680" i="10"/>
  <c r="Q723" i="15" s="1"/>
  <c r="Q388" i="10"/>
  <c r="Q361" i="15" s="1"/>
  <c r="Q683" i="10"/>
  <c r="Q726" i="15" s="1"/>
  <c r="Q371" i="10"/>
  <c r="Q732" i="10"/>
  <c r="Q789" i="15" s="1"/>
  <c r="Q101" i="10"/>
  <c r="Q93" i="15" s="1"/>
  <c r="Q92" i="15" s="1"/>
  <c r="Q789" i="10"/>
  <c r="Q861" i="15" s="1"/>
  <c r="Q1033" i="10"/>
  <c r="Q1143" i="15" s="1"/>
  <c r="Q1138" i="15" s="1"/>
  <c r="Q950" i="14"/>
  <c r="Q931" i="14" s="1"/>
  <c r="Q920" i="14" s="1"/>
  <c r="O128" i="15"/>
  <c r="O127" i="15" s="1"/>
  <c r="Q372" i="10"/>
  <c r="Q486" i="15" s="1"/>
  <c r="O201" i="15"/>
  <c r="O191" i="15" s="1"/>
  <c r="O409" i="15" s="1"/>
  <c r="O399" i="15" s="1"/>
  <c r="Q350" i="10"/>
  <c r="Q682" i="10"/>
  <c r="Q725" i="15" s="1"/>
  <c r="Q729" i="10"/>
  <c r="Q786" i="15" s="1"/>
  <c r="Q373" i="10"/>
  <c r="Q684" i="10"/>
  <c r="Q727" i="15" s="1"/>
  <c r="Q370" i="10"/>
  <c r="Q626" i="15" s="1"/>
  <c r="Q730" i="10"/>
  <c r="Q787" i="15" s="1"/>
  <c r="Q733" i="10"/>
  <c r="Q790" i="15" s="1"/>
  <c r="Q785" i="10"/>
  <c r="Q857" i="15" s="1"/>
  <c r="Q179" i="10"/>
  <c r="Q786" i="10"/>
  <c r="Q858" i="15" s="1"/>
  <c r="Q976" i="10"/>
  <c r="Q1096" i="15" s="1"/>
  <c r="Q1091" i="15" s="1"/>
  <c r="N201" i="15"/>
  <c r="N191" i="15" s="1"/>
  <c r="Q788" i="10"/>
  <c r="Q860" i="15" s="1"/>
  <c r="Q787" i="10"/>
  <c r="Q859" i="15" s="1"/>
  <c r="Q897" i="10"/>
  <c r="Q1016" i="15" s="1"/>
  <c r="Q312" i="10"/>
  <c r="Q505" i="15" s="1"/>
  <c r="Q357" i="10"/>
  <c r="Q602" i="15" s="1"/>
  <c r="Q556" i="10"/>
  <c r="Q574" i="15" s="1"/>
  <c r="Q77" i="10"/>
  <c r="Q76" i="15" s="1"/>
  <c r="Q71" i="15" s="1"/>
  <c r="R1120" i="14"/>
  <c r="Q1018" i="10"/>
  <c r="Q1129" i="15" s="1"/>
  <c r="Q1124" i="15" s="1"/>
  <c r="L635" i="14"/>
  <c r="L631" i="14" s="1"/>
  <c r="Q225" i="15"/>
  <c r="Q773" i="10"/>
  <c r="Q834" i="15" s="1"/>
  <c r="Q895" i="10"/>
  <c r="Q1014" i="15" s="1"/>
  <c r="Q1022" i="10"/>
  <c r="Q1133" i="15" s="1"/>
  <c r="Q1128" i="15" s="1"/>
  <c r="Q971" i="15"/>
  <c r="Q894" i="10"/>
  <c r="Q1013" i="15" s="1"/>
  <c r="Q998" i="14"/>
  <c r="L636" i="14"/>
  <c r="L632" i="14" s="1"/>
  <c r="Q896" i="10"/>
  <c r="Q1015" i="15" s="1"/>
  <c r="Q1021" i="10"/>
  <c r="Q1132" i="15" s="1"/>
  <c r="Q1127" i="15" s="1"/>
  <c r="Q76" i="10"/>
  <c r="Q75" i="15" s="1"/>
  <c r="Q70" i="15" s="1"/>
  <c r="L346" i="14"/>
  <c r="L342" i="14" s="1"/>
  <c r="Q1173" i="10"/>
  <c r="Q218" i="15" s="1"/>
  <c r="Q521" i="10"/>
  <c r="Q546" i="15" s="1"/>
  <c r="L345" i="14"/>
  <c r="L341" i="14" s="1"/>
  <c r="Q75" i="10"/>
  <c r="Q181" i="10" s="1"/>
  <c r="Q74" i="10"/>
  <c r="Q180" i="10" s="1"/>
  <c r="Q932" i="10"/>
  <c r="Q1052" i="15" s="1"/>
  <c r="Q319" i="10"/>
  <c r="Q297" i="15" s="1"/>
  <c r="Q292" i="15" s="1"/>
  <c r="Q1020" i="10"/>
  <c r="Q1131" i="15" s="1"/>
  <c r="Q1126" i="15" s="1"/>
  <c r="Q893" i="10"/>
  <c r="Q1012" i="15" s="1"/>
  <c r="Q1180" i="10"/>
  <c r="Q1256" i="15" s="1"/>
  <c r="Q1251" i="15" s="1"/>
  <c r="Q519" i="10"/>
  <c r="Q544" i="15" s="1"/>
  <c r="P1130" i="14"/>
  <c r="P877" i="14"/>
  <c r="P859" i="14" s="1"/>
  <c r="N862" i="15"/>
  <c r="N852" i="15" s="1"/>
  <c r="Q86" i="10"/>
  <c r="Q193" i="10" s="1"/>
  <c r="Q520" i="10"/>
  <c r="Q545" i="15" s="1"/>
  <c r="N549" i="15"/>
  <c r="N539" i="15" s="1"/>
  <c r="N678" i="15" s="1"/>
  <c r="N668" i="15" s="1"/>
  <c r="Q631" i="10"/>
  <c r="Q673" i="15" s="1"/>
  <c r="Q463" i="10"/>
  <c r="Q473" i="15" s="1"/>
  <c r="N407" i="15"/>
  <c r="N397" i="15" s="1"/>
  <c r="Q522" i="10"/>
  <c r="Q547" i="15" s="1"/>
  <c r="N262" i="15"/>
  <c r="N252" i="15" s="1"/>
  <c r="Q523" i="10"/>
  <c r="Q548" i="15" s="1"/>
  <c r="N620" i="15"/>
  <c r="N610" i="15" s="1"/>
  <c r="N728" i="15" s="1"/>
  <c r="N718" i="15" s="1"/>
  <c r="N478" i="15"/>
  <c r="N468" i="15" s="1"/>
  <c r="Q634" i="10"/>
  <c r="Q676" i="15" s="1"/>
  <c r="Q335" i="10"/>
  <c r="Q332" i="10"/>
  <c r="P269" i="15"/>
  <c r="Q334" i="10"/>
  <c r="Q943" i="10"/>
  <c r="Q1062" i="15" s="1"/>
  <c r="Q1061" i="15" s="1"/>
  <c r="Q100" i="15"/>
  <c r="Q95" i="15" s="1"/>
  <c r="P1019" i="15"/>
  <c r="Q668" i="10"/>
  <c r="Q707" i="15" s="1"/>
  <c r="Q633" i="10"/>
  <c r="Q675" i="15" s="1"/>
  <c r="Q895" i="14"/>
  <c r="J699" i="10"/>
  <c r="J694" i="10" s="1"/>
  <c r="J657" i="10" s="1"/>
  <c r="J690" i="15" s="1"/>
  <c r="I428" i="15"/>
  <c r="I10" i="16"/>
  <c r="I19" i="16" s="1"/>
  <c r="I59" i="16" s="1"/>
  <c r="R28" i="14"/>
  <c r="R145" i="14" s="1"/>
  <c r="Q1006" i="10"/>
  <c r="Q1118" i="15" s="1"/>
  <c r="Q1113" i="15" s="1"/>
  <c r="Q466" i="10"/>
  <c r="Q476" i="15" s="1"/>
  <c r="Q978" i="10"/>
  <c r="Q1098" i="15" s="1"/>
  <c r="Q1093" i="15" s="1"/>
  <c r="P931" i="14"/>
  <c r="P920" i="14" s="1"/>
  <c r="Q467" i="10"/>
  <c r="Q477" i="15" s="1"/>
  <c r="Q275" i="10"/>
  <c r="Q257" i="15" s="1"/>
  <c r="Q465" i="10"/>
  <c r="Q475" i="15" s="1"/>
  <c r="Q464" i="10"/>
  <c r="Q474" i="15" s="1"/>
  <c r="P576" i="15"/>
  <c r="P324" i="15"/>
  <c r="P323" i="15" s="1"/>
  <c r="P818" i="15"/>
  <c r="P434" i="15"/>
  <c r="P89" i="14"/>
  <c r="P155" i="14"/>
  <c r="Q55" i="10"/>
  <c r="Q333" i="10"/>
  <c r="Q798" i="15" s="1"/>
  <c r="Q635" i="10"/>
  <c r="Q677" i="15" s="1"/>
  <c r="Q276" i="10"/>
  <c r="Q258" i="15" s="1"/>
  <c r="Q1191" i="14"/>
  <c r="Q1180" i="14" s="1"/>
  <c r="Q270" i="14" s="1"/>
  <c r="P815" i="14"/>
  <c r="P804" i="14" s="1"/>
  <c r="Q62" i="10"/>
  <c r="Q159" i="10" s="1"/>
  <c r="Q710" i="10"/>
  <c r="Q745" i="15" s="1"/>
  <c r="P171" i="10"/>
  <c r="P200" i="15" s="1"/>
  <c r="P190" i="15" s="1"/>
  <c r="Q1034" i="10"/>
  <c r="Q1144" i="15" s="1"/>
  <c r="Q1139" i="15" s="1"/>
  <c r="L452" i="14"/>
  <c r="P733" i="14"/>
  <c r="P443" i="14"/>
  <c r="P523" i="14"/>
  <c r="Q833" i="14"/>
  <c r="Q814" i="14" s="1"/>
  <c r="Q803" i="14" s="1"/>
  <c r="P933" i="14"/>
  <c r="P922" i="14" s="1"/>
  <c r="P735" i="14"/>
  <c r="P445" i="14"/>
  <c r="L226" i="14"/>
  <c r="L222" i="14" s="1"/>
  <c r="L48" i="16" s="1"/>
  <c r="P310" i="14"/>
  <c r="L451" i="14"/>
  <c r="Q1141" i="14"/>
  <c r="P814" i="14"/>
  <c r="P803" i="14" s="1"/>
  <c r="L1027" i="14"/>
  <c r="L1023" i="14" s="1"/>
  <c r="L1028" i="14"/>
  <c r="L1024" i="14" s="1"/>
  <c r="Q1179" i="14"/>
  <c r="Q269" i="14" s="1"/>
  <c r="L227" i="14"/>
  <c r="L223" i="14" s="1"/>
  <c r="Q735" i="14"/>
  <c r="Q445" i="14"/>
  <c r="Q525" i="14"/>
  <c r="R101" i="10"/>
  <c r="R93" i="15" s="1"/>
  <c r="R92" i="15" s="1"/>
  <c r="L400" i="14"/>
  <c r="L396" i="14" s="1"/>
  <c r="L49" i="16" s="1"/>
  <c r="P602" i="15"/>
  <c r="L401" i="14"/>
  <c r="L397" i="14" s="1"/>
  <c r="P844" i="15"/>
  <c r="P460" i="15"/>
  <c r="P114" i="15"/>
  <c r="P109" i="15" s="1"/>
  <c r="L690" i="14"/>
  <c r="L686" i="14" s="1"/>
  <c r="L691" i="14"/>
  <c r="L687" i="14" s="1"/>
  <c r="P1129" i="14"/>
  <c r="P46" i="16" s="1"/>
  <c r="Q869" i="15"/>
  <c r="Q627" i="15"/>
  <c r="Q485" i="15"/>
  <c r="O817" i="15"/>
  <c r="O815" i="15" s="1"/>
  <c r="P1052" i="15"/>
  <c r="P1040" i="15" s="1"/>
  <c r="Q268" i="15"/>
  <c r="Q1018" i="15"/>
  <c r="P309" i="14"/>
  <c r="Q977" i="10"/>
  <c r="Q1097" i="15" s="1"/>
  <c r="Q1092" i="15" s="1"/>
  <c r="Q1030" i="10"/>
  <c r="Q1140" i="15" s="1"/>
  <c r="Q1135" i="15" s="1"/>
  <c r="Q951" i="14"/>
  <c r="Q932" i="14" s="1"/>
  <c r="Q921" i="14" s="1"/>
  <c r="Q1259" i="10"/>
  <c r="Q1326" i="15" s="1"/>
  <c r="AT1349" i="15" s="1"/>
  <c r="N440" i="15"/>
  <c r="N438" i="15" s="1"/>
  <c r="H29" i="16" s="1"/>
  <c r="H39" i="16" s="1"/>
  <c r="N369" i="15"/>
  <c r="N367" i="15" s="1"/>
  <c r="N224" i="15"/>
  <c r="N222" i="15" s="1"/>
  <c r="H28" i="16" s="1"/>
  <c r="H38" i="16" s="1"/>
  <c r="N582" i="15"/>
  <c r="N580" i="15" s="1"/>
  <c r="N700" i="15" s="1"/>
  <c r="N698" i="15" s="1"/>
  <c r="N511" i="15"/>
  <c r="N509" i="15" s="1"/>
  <c r="N650" i="15" s="1"/>
  <c r="N648" i="15" s="1"/>
  <c r="N824" i="15"/>
  <c r="N822" i="15" s="1"/>
  <c r="N753" i="15"/>
  <c r="N751" i="15" s="1"/>
  <c r="Q1124" i="10"/>
  <c r="Q1210" i="15" s="1"/>
  <c r="Q1205" i="15" s="1"/>
  <c r="P206" i="15"/>
  <c r="P205" i="15" s="1"/>
  <c r="L969" i="14"/>
  <c r="L965" i="14" s="1"/>
  <c r="Q1244" i="10"/>
  <c r="Q1317" i="15" s="1"/>
  <c r="Q1312" i="15" s="1"/>
  <c r="L968" i="14"/>
  <c r="L964" i="14" s="1"/>
  <c r="P800" i="15"/>
  <c r="L491" i="14"/>
  <c r="L492" i="14"/>
  <c r="P218" i="15"/>
  <c r="P153" i="14"/>
  <c r="P1246" i="15"/>
  <c r="P1245" i="15" s="1"/>
  <c r="Q1058" i="14"/>
  <c r="Q1181" i="14"/>
  <c r="Q271" i="14" s="1"/>
  <c r="P51" i="14"/>
  <c r="P1034" i="15"/>
  <c r="Q1117" i="10"/>
  <c r="Q1200" i="15" s="1"/>
  <c r="Q1199" i="15" s="1"/>
  <c r="P967" i="15"/>
  <c r="P960" i="15" s="1"/>
  <c r="Q974" i="10"/>
  <c r="Q1094" i="15" s="1"/>
  <c r="Q1089" i="15" s="1"/>
  <c r="P976" i="15"/>
  <c r="P969" i="15" s="1"/>
  <c r="R1233" i="10"/>
  <c r="R1307" i="15" s="1"/>
  <c r="R1302" i="15" s="1"/>
  <c r="Q1211" i="10"/>
  <c r="Q1283" i="15" s="1"/>
  <c r="Q1282" i="15" s="1"/>
  <c r="Q897" i="14"/>
  <c r="Q878" i="14" s="1"/>
  <c r="Q867" i="14" s="1"/>
  <c r="R997" i="14"/>
  <c r="R1231" i="10"/>
  <c r="R1305" i="15" s="1"/>
  <c r="R1300" i="15" s="1"/>
  <c r="R1075" i="10"/>
  <c r="R1176" i="15" s="1"/>
  <c r="R1171" i="15" s="1"/>
  <c r="Q1136" i="10"/>
  <c r="Q1221" i="15" s="1"/>
  <c r="Q1216" i="15" s="1"/>
  <c r="Q1031" i="10"/>
  <c r="Q1141" i="15" s="1"/>
  <c r="Q1136" i="15" s="1"/>
  <c r="O362" i="15"/>
  <c r="O360" i="15" s="1"/>
  <c r="Q347" i="15"/>
  <c r="Q342" i="15" s="1"/>
  <c r="P141" i="14"/>
  <c r="O433" i="15"/>
  <c r="O431" i="15" s="1"/>
  <c r="P558" i="15"/>
  <c r="P312" i="15"/>
  <c r="P307" i="15" s="1"/>
  <c r="Q142" i="10"/>
  <c r="Q90" i="15"/>
  <c r="Q89" i="15" s="1"/>
  <c r="Q887" i="14"/>
  <c r="P876" i="15"/>
  <c r="P875" i="15" s="1"/>
  <c r="Q111" i="15"/>
  <c r="Q106" i="15" s="1"/>
  <c r="Q1075" i="10"/>
  <c r="Q1176" i="15" s="1"/>
  <c r="Q1171" i="15" s="1"/>
  <c r="P634" i="15"/>
  <c r="P633" i="15" s="1"/>
  <c r="P735" i="15" s="1"/>
  <c r="P734" i="15" s="1"/>
  <c r="P563" i="15"/>
  <c r="P562" i="15" s="1"/>
  <c r="P685" i="15" s="1"/>
  <c r="P684" i="15" s="1"/>
  <c r="P1167" i="10"/>
  <c r="P915" i="10" s="1"/>
  <c r="P42" i="15"/>
  <c r="P41" i="15" s="1"/>
  <c r="P276" i="15"/>
  <c r="P275" i="15" s="1"/>
  <c r="Q1121" i="14"/>
  <c r="Q888" i="14"/>
  <c r="Q896" i="14"/>
  <c r="J650" i="10"/>
  <c r="J645" i="10" s="1"/>
  <c r="J608" i="10" s="1"/>
  <c r="J640" i="15" s="1"/>
  <c r="P492" i="15"/>
  <c r="P491" i="15" s="1"/>
  <c r="Q1111" i="14"/>
  <c r="Q997" i="14"/>
  <c r="P118" i="15"/>
  <c r="P117" i="15" s="1"/>
  <c r="P805" i="15"/>
  <c r="P804" i="15" s="1"/>
  <c r="Q1120" i="14"/>
  <c r="P182" i="10"/>
  <c r="P75" i="15"/>
  <c r="P70" i="15" s="1"/>
  <c r="P156" i="15"/>
  <c r="P155" i="15" s="1"/>
  <c r="P142" i="14"/>
  <c r="Q952" i="14"/>
  <c r="Q933" i="14" s="1"/>
  <c r="Q922" i="14" s="1"/>
  <c r="Q1142" i="14"/>
  <c r="P421" i="15"/>
  <c r="P420" i="15" s="1"/>
  <c r="P993" i="10"/>
  <c r="P1101" i="15" s="1"/>
  <c r="AS1124" i="15" s="1"/>
  <c r="AT1360" i="15"/>
  <c r="P937" i="10"/>
  <c r="P1055" i="15" s="1"/>
  <c r="AS1078" i="15" s="1"/>
  <c r="Q975" i="10"/>
  <c r="Q1095" i="15" s="1"/>
  <c r="Q1090" i="15" s="1"/>
  <c r="Q207" i="14"/>
  <c r="Q151" i="14"/>
  <c r="Q89" i="14"/>
  <c r="Q389" i="14"/>
  <c r="Q484" i="14"/>
  <c r="Q679" i="14"/>
  <c r="P1089" i="14"/>
  <c r="P805" i="14"/>
  <c r="P484" i="14"/>
  <c r="P389" i="14"/>
  <c r="P679" i="14"/>
  <c r="P143" i="14"/>
  <c r="P140" i="14" s="1"/>
  <c r="P15" i="14"/>
  <c r="Q316" i="14"/>
  <c r="Q309" i="14" s="1"/>
  <c r="O116" i="14"/>
  <c r="O216" i="14"/>
  <c r="O213" i="14" s="1"/>
  <c r="O194" i="14" s="1"/>
  <c r="O730" i="14" s="1"/>
  <c r="O727" i="14" s="1"/>
  <c r="O708" i="14" s="1"/>
  <c r="Q1056" i="14"/>
  <c r="Q1134" i="14"/>
  <c r="Q1133" i="14"/>
  <c r="Q1113" i="14"/>
  <c r="P269" i="14"/>
  <c r="P1172" i="14"/>
  <c r="P1173" i="14"/>
  <c r="P52" i="14"/>
  <c r="O217" i="14"/>
  <c r="O214" i="14" s="1"/>
  <c r="O195" i="14" s="1"/>
  <c r="O184" i="14" s="1"/>
  <c r="Q205" i="14"/>
  <c r="P444" i="14"/>
  <c r="P524" i="14"/>
  <c r="P734" i="14"/>
  <c r="P16" i="14"/>
  <c r="Q1080" i="14"/>
  <c r="Q1081" i="14"/>
  <c r="Q815" i="14"/>
  <c r="Q804" i="14" s="1"/>
  <c r="P680" i="14"/>
  <c r="P390" i="14"/>
  <c r="P485" i="14"/>
  <c r="Q1112" i="14"/>
  <c r="N216" i="14"/>
  <c r="N213" i="14" s="1"/>
  <c r="N194" i="14" s="1"/>
  <c r="N117" i="14"/>
  <c r="N116" i="14"/>
  <c r="L543" i="14"/>
  <c r="L536" i="14"/>
  <c r="L532" i="14" s="1"/>
  <c r="L535" i="14"/>
  <c r="L531" i="14" s="1"/>
  <c r="S67" i="14"/>
  <c r="Q1119" i="14"/>
  <c r="L593" i="14"/>
  <c r="L586" i="14"/>
  <c r="L582" i="14" s="1"/>
  <c r="L585" i="14"/>
  <c r="L581" i="14" s="1"/>
  <c r="P278" i="14"/>
  <c r="Q1026" i="14"/>
  <c r="Q1025" i="14"/>
  <c r="P163" i="14"/>
  <c r="P154" i="14" s="1"/>
  <c r="P88" i="14"/>
  <c r="Q1132" i="14"/>
  <c r="Q1140" i="14"/>
  <c r="Q1131" i="14"/>
  <c r="N218" i="14"/>
  <c r="N215" i="14" s="1"/>
  <c r="N196" i="14" s="1"/>
  <c r="Q1057" i="14"/>
  <c r="Q999" i="14"/>
  <c r="Q175" i="14"/>
  <c r="Q174" i="14"/>
  <c r="S4" i="14"/>
  <c r="R203" i="14"/>
  <c r="R200" i="14" s="1"/>
  <c r="R210" i="14"/>
  <c r="R208" i="14"/>
  <c r="R202" i="14"/>
  <c r="R199" i="14" s="1"/>
  <c r="R211" i="14"/>
  <c r="R191" i="14"/>
  <c r="R188" i="14" s="1"/>
  <c r="R201" i="14"/>
  <c r="R198" i="14" s="1"/>
  <c r="R190" i="14"/>
  <c r="R187" i="14" s="1"/>
  <c r="R209" i="14"/>
  <c r="R192" i="14"/>
  <c r="R189" i="14" s="1"/>
  <c r="R467" i="14"/>
  <c r="R464" i="14" s="1"/>
  <c r="R904" i="14"/>
  <c r="R526" i="14"/>
  <c r="R415" i="14"/>
  <c r="R412" i="14" s="1"/>
  <c r="R293" i="14"/>
  <c r="R290" i="14" s="1"/>
  <c r="R325" i="14"/>
  <c r="R322" i="14" s="1"/>
  <c r="R360" i="14"/>
  <c r="R357" i="14" s="1"/>
  <c r="R487" i="14"/>
  <c r="R561" i="14"/>
  <c r="R558" i="14" s="1"/>
  <c r="R560" i="14"/>
  <c r="R557" i="14" s="1"/>
  <c r="R272" i="14"/>
  <c r="R651" i="14"/>
  <c r="R648" i="14" s="1"/>
  <c r="R682" i="14"/>
  <c r="R849" i="14"/>
  <c r="R620" i="14"/>
  <c r="R614" i="14" s="1"/>
  <c r="R716" i="14"/>
  <c r="R713" i="14" s="1"/>
  <c r="R333" i="14"/>
  <c r="R329" i="14" s="1"/>
  <c r="R681" i="14"/>
  <c r="R812" i="14"/>
  <c r="R809" i="14" s="1"/>
  <c r="R612" i="14"/>
  <c r="R609" i="14" s="1"/>
  <c r="R928" i="14"/>
  <c r="R925" i="14" s="1"/>
  <c r="R475" i="14"/>
  <c r="R469" i="14" s="1"/>
  <c r="R811" i="14"/>
  <c r="R808" i="14" s="1"/>
  <c r="R527" i="14"/>
  <c r="R850" i="14"/>
  <c r="R1187" i="14"/>
  <c r="R1184" i="14" s="1"/>
  <c r="R372" i="14"/>
  <c r="R369" i="14" s="1"/>
  <c r="R736" i="14"/>
  <c r="R601" i="14"/>
  <c r="R598" i="14" s="1"/>
  <c r="R167" i="14"/>
  <c r="R717" i="14"/>
  <c r="R714" i="14" s="1"/>
  <c r="R261" i="14"/>
  <c r="R255" i="14" s="1"/>
  <c r="R104" i="14"/>
  <c r="R100" i="14" s="1"/>
  <c r="R959" i="14"/>
  <c r="R241" i="14"/>
  <c r="R238" i="14" s="1"/>
  <c r="R446" i="14"/>
  <c r="R848" i="14"/>
  <c r="R1188" i="14"/>
  <c r="R1185" i="14" s="1"/>
  <c r="R324" i="14"/>
  <c r="R321" i="14" s="1"/>
  <c r="R96" i="14"/>
  <c r="R93" i="14" s="1"/>
  <c r="R138" i="14" s="1"/>
  <c r="R715" i="14"/>
  <c r="R712" i="14" s="1"/>
  <c r="R662" i="14"/>
  <c r="R659" i="14" s="1"/>
  <c r="R416" i="14"/>
  <c r="R413" i="14" s="1"/>
  <c r="R650" i="14"/>
  <c r="R647" i="14" s="1"/>
  <c r="R610" i="14"/>
  <c r="R607" i="14" s="1"/>
  <c r="R940" i="14"/>
  <c r="R937" i="14" s="1"/>
  <c r="R273" i="14"/>
  <c r="R76" i="14"/>
  <c r="R660" i="14"/>
  <c r="R657" i="14" s="1"/>
  <c r="R112" i="14"/>
  <c r="R370" i="14"/>
  <c r="R367" i="14" s="1"/>
  <c r="R550" i="14"/>
  <c r="R547" i="14" s="1"/>
  <c r="R68" i="14"/>
  <c r="R64" i="14" s="1"/>
  <c r="R435" i="14"/>
  <c r="R430" i="14" s="1"/>
  <c r="R705" i="14"/>
  <c r="R702" i="14" s="1"/>
  <c r="R600" i="14"/>
  <c r="R597" i="14" s="1"/>
  <c r="R810" i="14"/>
  <c r="R807" i="14" s="1"/>
  <c r="R706" i="14"/>
  <c r="R703" i="14" s="1"/>
  <c r="R670" i="14"/>
  <c r="R664" i="14" s="1"/>
  <c r="R1186" i="14"/>
  <c r="R1183" i="14" s="1"/>
  <c r="R465" i="14"/>
  <c r="R462" i="14" s="1"/>
  <c r="R1196" i="14"/>
  <c r="R1190" i="14" s="1"/>
  <c r="R22" i="14"/>
  <c r="R19" i="14" s="1"/>
  <c r="R130" i="14" s="1"/>
  <c r="R822" i="14"/>
  <c r="R819" i="14" s="1"/>
  <c r="R301" i="14"/>
  <c r="R297" i="14" s="1"/>
  <c r="R286" i="14" s="1"/>
  <c r="R466" i="14"/>
  <c r="R463" i="14" s="1"/>
  <c r="R562" i="14"/>
  <c r="R559" i="14" s="1"/>
  <c r="R40" i="14"/>
  <c r="R107" i="14" s="1"/>
  <c r="R163" i="14" s="1"/>
  <c r="R391" i="14"/>
  <c r="R929" i="14"/>
  <c r="R926" i="14" s="1"/>
  <c r="R361" i="14"/>
  <c r="R358" i="14" s="1"/>
  <c r="R960" i="14"/>
  <c r="R425" i="14"/>
  <c r="R422" i="14" s="1"/>
  <c r="R893" i="14"/>
  <c r="R939" i="14"/>
  <c r="R936" i="14" s="1"/>
  <c r="R23" i="14"/>
  <c r="R20" i="14" s="1"/>
  <c r="R131" i="14" s="1"/>
  <c r="R821" i="14"/>
  <c r="R818" i="14" s="1"/>
  <c r="R447" i="14"/>
  <c r="R507" i="14"/>
  <c r="R504" i="14" s="1"/>
  <c r="R725" i="14"/>
  <c r="R720" i="14" s="1"/>
  <c r="R823" i="14"/>
  <c r="R820" i="14" s="1"/>
  <c r="R426" i="14"/>
  <c r="R423" i="14" s="1"/>
  <c r="R831" i="14"/>
  <c r="R827" i="14" s="1"/>
  <c r="R661" i="14"/>
  <c r="R658" i="14" s="1"/>
  <c r="R95" i="14"/>
  <c r="R92" i="14" s="1"/>
  <c r="R137" i="14" s="1"/>
  <c r="R251" i="14"/>
  <c r="R248" i="14" s="1"/>
  <c r="R505" i="14"/>
  <c r="R502" i="14" s="1"/>
  <c r="R905" i="14"/>
  <c r="R242" i="14"/>
  <c r="R239" i="14" s="1"/>
  <c r="R240" i="14"/>
  <c r="R237" i="14" s="1"/>
  <c r="R94" i="14"/>
  <c r="R91" i="14" s="1"/>
  <c r="R136" i="14" s="1"/>
  <c r="R570" i="14"/>
  <c r="R565" i="14" s="1"/>
  <c r="R763" i="14"/>
  <c r="R760" i="14" s="1"/>
  <c r="R748" i="14" s="1"/>
  <c r="R737" i="14"/>
  <c r="R380" i="14"/>
  <c r="R375" i="14" s="1"/>
  <c r="R58" i="14"/>
  <c r="R55" i="14" s="1"/>
  <c r="R133" i="14" s="1"/>
  <c r="R551" i="14"/>
  <c r="R548" i="14" s="1"/>
  <c r="R506" i="14"/>
  <c r="R503" i="14" s="1"/>
  <c r="R168" i="14"/>
  <c r="R252" i="14"/>
  <c r="R249" i="14" s="1"/>
  <c r="R371" i="14"/>
  <c r="R368" i="14" s="1"/>
  <c r="R253" i="14"/>
  <c r="R250" i="14" s="1"/>
  <c r="R486" i="14"/>
  <c r="R948" i="14"/>
  <c r="R943" i="14" s="1"/>
  <c r="R515" i="14"/>
  <c r="R509" i="14" s="1"/>
  <c r="R611" i="14"/>
  <c r="R608" i="14" s="1"/>
  <c r="R392" i="14"/>
  <c r="R59" i="14"/>
  <c r="R56" i="14" s="1"/>
  <c r="R134" i="14" s="1"/>
  <c r="R60" i="14"/>
  <c r="R57" i="14" s="1"/>
  <c r="R135" i="14" s="1"/>
  <c r="P53" i="14"/>
  <c r="P17" i="14"/>
  <c r="Q51" i="14"/>
  <c r="O218" i="14"/>
  <c r="O215" i="14" s="1"/>
  <c r="O196" i="14" s="1"/>
  <c r="O185" i="14" s="1"/>
  <c r="Q966" i="14"/>
  <c r="Q967" i="14"/>
  <c r="P277" i="14"/>
  <c r="R99" i="14"/>
  <c r="R150" i="14" s="1"/>
  <c r="Q206" i="14"/>
  <c r="N217" i="14"/>
  <c r="N214" i="14" s="1"/>
  <c r="N195" i="14" s="1"/>
  <c r="P87" i="14"/>
  <c r="Q388" i="14"/>
  <c r="Q678" i="14"/>
  <c r="Q483" i="14"/>
  <c r="R1121" i="14"/>
  <c r="R888" i="14"/>
  <c r="R887" i="14"/>
  <c r="O117" i="14"/>
  <c r="Q1243" i="10"/>
  <c r="Q1316" i="15" s="1"/>
  <c r="Q1311" i="15" s="1"/>
  <c r="Q1242" i="10"/>
  <c r="Q1315" i="15" s="1"/>
  <c r="Q1310" i="15" s="1"/>
  <c r="Q1245" i="10"/>
  <c r="Q1318" i="15" s="1"/>
  <c r="Q1313" i="15" s="1"/>
  <c r="Q1218" i="10"/>
  <c r="Q1293" i="15" s="1"/>
  <c r="Q1288" i="15" s="1"/>
  <c r="O575" i="15"/>
  <c r="O573" i="15" s="1"/>
  <c r="O696" i="15" s="1"/>
  <c r="O694" i="15" s="1"/>
  <c r="P483" i="15"/>
  <c r="P345" i="15"/>
  <c r="P340" i="15" s="1"/>
  <c r="P625" i="15"/>
  <c r="P867" i="15"/>
  <c r="P344" i="10"/>
  <c r="P178" i="10"/>
  <c r="P38" i="15"/>
  <c r="P33" i="15" s="1"/>
  <c r="P505" i="15"/>
  <c r="P747" i="15"/>
  <c r="P363" i="15"/>
  <c r="P287" i="15"/>
  <c r="P286" i="15" s="1"/>
  <c r="P306" i="10"/>
  <c r="P111" i="15"/>
  <c r="P106" i="15" s="1"/>
  <c r="P185" i="10"/>
  <c r="P923" i="10"/>
  <c r="P883" i="15"/>
  <c r="AS906" i="15" s="1"/>
  <c r="P531" i="15"/>
  <c r="P773" i="15"/>
  <c r="P389" i="15"/>
  <c r="P297" i="15"/>
  <c r="P292" i="15" s="1"/>
  <c r="P924" i="10"/>
  <c r="P884" i="15"/>
  <c r="AS907" i="15" s="1"/>
  <c r="N622" i="15"/>
  <c r="N612" i="15" s="1"/>
  <c r="N730" i="15" s="1"/>
  <c r="N720" i="15" s="1"/>
  <c r="N864" i="15"/>
  <c r="N854" i="15" s="1"/>
  <c r="N551" i="15"/>
  <c r="N541" i="15" s="1"/>
  <c r="N680" i="15" s="1"/>
  <c r="N670" i="15" s="1"/>
  <c r="N480" i="15"/>
  <c r="N470" i="15" s="1"/>
  <c r="N793" i="15"/>
  <c r="N783" i="15" s="1"/>
  <c r="N264" i="15"/>
  <c r="N254" i="15" s="1"/>
  <c r="N409" i="15"/>
  <c r="N399" i="15" s="1"/>
  <c r="P487" i="15"/>
  <c r="P629" i="15"/>
  <c r="P871" i="15"/>
  <c r="P349" i="15"/>
  <c r="P344" i="15" s="1"/>
  <c r="P920" i="10"/>
  <c r="P880" i="15"/>
  <c r="AS903" i="15" s="1"/>
  <c r="P268" i="15"/>
  <c r="P1018" i="15"/>
  <c r="P1268" i="15"/>
  <c r="P1263" i="15" s="1"/>
  <c r="P922" i="10"/>
  <c r="P882" i="15"/>
  <c r="AS905" i="15" s="1"/>
  <c r="P159" i="10"/>
  <c r="P62" i="15"/>
  <c r="P57" i="15" s="1"/>
  <c r="P49" i="10"/>
  <c r="P45" i="15" s="1"/>
  <c r="P142" i="10"/>
  <c r="P90" i="15"/>
  <c r="P89" i="15" s="1"/>
  <c r="P91" i="10"/>
  <c r="P83" i="15" s="1"/>
  <c r="R1230" i="10"/>
  <c r="R1304" i="15" s="1"/>
  <c r="R1299" i="15" s="1"/>
  <c r="O217" i="15"/>
  <c r="O215" i="15" s="1"/>
  <c r="P926" i="10"/>
  <c r="P918" i="15"/>
  <c r="AS941" i="15" s="1"/>
  <c r="P927" i="10"/>
  <c r="P919" i="15"/>
  <c r="AS942" i="15" s="1"/>
  <c r="P1017" i="15"/>
  <c r="P267" i="15"/>
  <c r="P1267" i="15"/>
  <c r="P1262" i="15" s="1"/>
  <c r="O504" i="15"/>
  <c r="O502" i="15" s="1"/>
  <c r="O646" i="15" s="1"/>
  <c r="O644" i="15" s="1"/>
  <c r="P925" i="10"/>
  <c r="P917" i="15"/>
  <c r="AS940" i="15" s="1"/>
  <c r="Q988" i="15"/>
  <c r="P929" i="10"/>
  <c r="P921" i="15"/>
  <c r="AS944" i="15" s="1"/>
  <c r="P797" i="15"/>
  <c r="P413" i="15"/>
  <c r="P555" i="15"/>
  <c r="P309" i="15"/>
  <c r="P304" i="15" s="1"/>
  <c r="Q244" i="15"/>
  <c r="P928" i="10"/>
  <c r="P920" i="15"/>
  <c r="AS943" i="15" s="1"/>
  <c r="L123" i="15"/>
  <c r="AO146" i="15" s="1"/>
  <c r="P868" i="15"/>
  <c r="P346" i="15"/>
  <c r="P341" i="15" s="1"/>
  <c r="P626" i="15"/>
  <c r="P484" i="15"/>
  <c r="P177" i="10"/>
  <c r="P37" i="15"/>
  <c r="P32" i="15" s="1"/>
  <c r="P988" i="15"/>
  <c r="P978" i="15" s="1"/>
  <c r="P1256" i="15"/>
  <c r="P1251" i="15" s="1"/>
  <c r="P244" i="15"/>
  <c r="P140" i="10"/>
  <c r="P14" i="15"/>
  <c r="P13" i="15" s="1"/>
  <c r="P7" i="10"/>
  <c r="P7" i="15" s="1"/>
  <c r="P798" i="15"/>
  <c r="P310" i="15"/>
  <c r="P305" i="15" s="1"/>
  <c r="P414" i="15"/>
  <c r="P556" i="15"/>
  <c r="Q1231" i="10"/>
  <c r="Q1305" i="15" s="1"/>
  <c r="Q1300" i="15" s="1"/>
  <c r="P179" i="10"/>
  <c r="P39" i="15"/>
  <c r="P34" i="15" s="1"/>
  <c r="Q1234" i="10"/>
  <c r="Q1308" i="15" s="1"/>
  <c r="Q1303" i="15" s="1"/>
  <c r="Q1232" i="10"/>
  <c r="Q1306" i="15" s="1"/>
  <c r="Q1301" i="15" s="1"/>
  <c r="Q1138" i="10"/>
  <c r="Q1223" i="15" s="1"/>
  <c r="Q1218" i="15" s="1"/>
  <c r="Q20" i="10"/>
  <c r="Q1032" i="10"/>
  <c r="Q1142" i="15" s="1"/>
  <c r="Q1137" i="15" s="1"/>
  <c r="Q13" i="10"/>
  <c r="Q1077" i="10"/>
  <c r="Q1178" i="15" s="1"/>
  <c r="Q1173" i="15" s="1"/>
  <c r="Q1074" i="10"/>
  <c r="Q1175" i="15" s="1"/>
  <c r="Q1170" i="15" s="1"/>
  <c r="N479" i="15"/>
  <c r="N469" i="15" s="1"/>
  <c r="N863" i="15"/>
  <c r="N853" i="15" s="1"/>
  <c r="N621" i="15"/>
  <c r="N611" i="15" s="1"/>
  <c r="N729" i="15" s="1"/>
  <c r="N719" i="15" s="1"/>
  <c r="N550" i="15"/>
  <c r="N540" i="15" s="1"/>
  <c r="N679" i="15" s="1"/>
  <c r="N669" i="15" s="1"/>
  <c r="N408" i="15"/>
  <c r="N398" i="15" s="1"/>
  <c r="N792" i="15"/>
  <c r="N782" i="15" s="1"/>
  <c r="N263" i="15"/>
  <c r="N253" i="15" s="1"/>
  <c r="P144" i="10"/>
  <c r="Q1062" i="10"/>
  <c r="Q1164" i="15" s="1"/>
  <c r="Q1159" i="15" s="1"/>
  <c r="P189" i="10"/>
  <c r="P115" i="15"/>
  <c r="P110" i="15" s="1"/>
  <c r="P35" i="15"/>
  <c r="P30" i="15" s="1"/>
  <c r="P175" i="10"/>
  <c r="P270" i="15"/>
  <c r="P1270" i="15"/>
  <c r="P1265" i="15" s="1"/>
  <c r="P1020" i="15"/>
  <c r="P921" i="10"/>
  <c r="P881" i="15"/>
  <c r="AS904" i="15" s="1"/>
  <c r="P164" i="10"/>
  <c r="P100" i="15"/>
  <c r="P95" i="15" s="1"/>
  <c r="Q1078" i="10"/>
  <c r="Q1179" i="15" s="1"/>
  <c r="Q1174" i="15" s="1"/>
  <c r="P308" i="15"/>
  <c r="P303" i="15" s="1"/>
  <c r="P412" i="15"/>
  <c r="P554" i="15"/>
  <c r="P796" i="15"/>
  <c r="Q1230" i="10"/>
  <c r="Q1304" i="15" s="1"/>
  <c r="Q1299" i="15" s="1"/>
  <c r="Q1076" i="10"/>
  <c r="Q1177" i="15" s="1"/>
  <c r="Q1172" i="15" s="1"/>
  <c r="P183" i="10"/>
  <c r="P76" i="15"/>
  <c r="P71" i="15" s="1"/>
  <c r="P187" i="10"/>
  <c r="P113" i="15"/>
  <c r="P108" i="15" s="1"/>
  <c r="Q1233" i="10"/>
  <c r="Q1307" i="15" s="1"/>
  <c r="Q1302" i="15" s="1"/>
  <c r="Q1140" i="10"/>
  <c r="Q1225" i="15" s="1"/>
  <c r="Q1220" i="15" s="1"/>
  <c r="P180" i="10"/>
  <c r="P73" i="15"/>
  <c r="P68" i="15" s="1"/>
  <c r="L1153" i="10"/>
  <c r="L1148" i="10" s="1"/>
  <c r="L1232" i="15" s="1"/>
  <c r="L1227" i="15" s="1"/>
  <c r="AO1227" i="15" s="1"/>
  <c r="L592" i="10"/>
  <c r="L587" i="10" s="1"/>
  <c r="L550" i="10" s="1"/>
  <c r="L424" i="10"/>
  <c r="L419" i="10" s="1"/>
  <c r="L382" i="10" s="1"/>
  <c r="L354" i="15" s="1"/>
  <c r="L480" i="10"/>
  <c r="L475" i="10" s="1"/>
  <c r="L438" i="10" s="1"/>
  <c r="L425" i="15" s="1"/>
  <c r="L1091" i="10"/>
  <c r="L1086" i="10" s="1"/>
  <c r="L1186" i="15" s="1"/>
  <c r="L1181" i="15" s="1"/>
  <c r="AO1181" i="15" s="1"/>
  <c r="L536" i="10"/>
  <c r="L531" i="10" s="1"/>
  <c r="L494" i="10" s="1"/>
  <c r="L802" i="10"/>
  <c r="L797" i="10" s="1"/>
  <c r="L760" i="10" s="1"/>
  <c r="L809" i="15" s="1"/>
  <c r="L159" i="15"/>
  <c r="AO189" i="15" s="1"/>
  <c r="L746" i="10"/>
  <c r="L741" i="10" s="1"/>
  <c r="L704" i="10" s="1"/>
  <c r="L738" i="15" s="1"/>
  <c r="L292" i="10"/>
  <c r="L287" i="10" s="1"/>
  <c r="L250" i="10" s="1"/>
  <c r="L209" i="15" s="1"/>
  <c r="Q1055" i="10"/>
  <c r="Q1154" i="15" s="1"/>
  <c r="Q1153" i="15" s="1"/>
  <c r="P184" i="10"/>
  <c r="P77" i="15"/>
  <c r="P72" i="15" s="1"/>
  <c r="P348" i="15"/>
  <c r="P343" i="15" s="1"/>
  <c r="P628" i="15"/>
  <c r="P870" i="15"/>
  <c r="P486" i="15"/>
  <c r="Q1139" i="10"/>
  <c r="Q1224" i="15" s="1"/>
  <c r="Q1219" i="15" s="1"/>
  <c r="Q1137" i="10"/>
  <c r="Q1222" i="15" s="1"/>
  <c r="Q1217" i="15" s="1"/>
  <c r="S4" i="10"/>
  <c r="R257" i="10"/>
  <c r="R1000" i="10"/>
  <c r="R602" i="10"/>
  <c r="R84" i="10"/>
  <c r="R76" i="10" s="1"/>
  <c r="R1028" i="10"/>
  <c r="R1019" i="10" s="1"/>
  <c r="R1130" i="15" s="1"/>
  <c r="R1125" i="15" s="1"/>
  <c r="R614" i="10"/>
  <c r="R219" i="10"/>
  <c r="R944" i="10"/>
  <c r="R891" i="10"/>
  <c r="R547" i="10"/>
  <c r="R673" i="10"/>
  <c r="R491" i="10"/>
  <c r="R558" i="10"/>
  <c r="R812" i="10"/>
  <c r="R258" i="10"/>
  <c r="R67" i="10"/>
  <c r="R62" i="10" s="1"/>
  <c r="R126" i="10"/>
  <c r="R116" i="10" s="1"/>
  <c r="R501" i="10"/>
  <c r="R901" i="15"/>
  <c r="R896" i="15" s="1"/>
  <c r="R931" i="10"/>
  <c r="R825" i="10"/>
  <c r="R824" i="10" s="1"/>
  <c r="R45" i="10"/>
  <c r="R44" i="10" s="1"/>
  <c r="R192" i="10" s="1"/>
  <c r="R434" i="10"/>
  <c r="R1202" i="10"/>
  <c r="R1195" i="10" s="1"/>
  <c r="R351" i="10"/>
  <c r="R313" i="10"/>
  <c r="R456" i="10"/>
  <c r="R352" i="10"/>
  <c r="R25" i="10"/>
  <c r="R876" i="10"/>
  <c r="R490" i="10"/>
  <c r="R568" i="10"/>
  <c r="R722" i="10"/>
  <c r="R1004" i="10"/>
  <c r="R1003" i="10" s="1"/>
  <c r="R1111" i="15" s="1"/>
  <c r="R1110" i="15" s="1"/>
  <c r="R390" i="10"/>
  <c r="R603" i="10"/>
  <c r="R960" i="10"/>
  <c r="R585" i="10"/>
  <c r="R578" i="10" s="1"/>
  <c r="R618" i="15" s="1"/>
  <c r="R666" i="10"/>
  <c r="R665" i="10" s="1"/>
  <c r="R699" i="15" s="1"/>
  <c r="R268" i="10"/>
  <c r="R393" i="10"/>
  <c r="R392" i="10" s="1"/>
  <c r="R368" i="15" s="1"/>
  <c r="R60" i="10"/>
  <c r="R59" i="10" s="1"/>
  <c r="R435" i="10"/>
  <c r="R945" i="10"/>
  <c r="R943" i="10" s="1"/>
  <c r="R1062" i="15" s="1"/>
  <c r="R1061" i="15" s="1"/>
  <c r="R400" i="10"/>
  <c r="R641" i="10"/>
  <c r="R633" i="10" s="1"/>
  <c r="R675" i="15" s="1"/>
  <c r="R446" i="10"/>
  <c r="R617" i="10"/>
  <c r="R616" i="10" s="1"/>
  <c r="R649" i="15" s="1"/>
  <c r="R341" i="10"/>
  <c r="R331" i="10" s="1"/>
  <c r="R224" i="10"/>
  <c r="R198" i="10"/>
  <c r="R972" i="10"/>
  <c r="R962" i="10" s="1"/>
  <c r="R1083" i="15" s="1"/>
  <c r="R1078" i="15" s="1"/>
  <c r="R955" i="10"/>
  <c r="R629" i="10"/>
  <c r="R1011" i="10"/>
  <c r="R739" i="10"/>
  <c r="R730" i="10" s="1"/>
  <c r="R787" i="15" s="1"/>
  <c r="R512" i="10"/>
  <c r="R678" i="10"/>
  <c r="R461" i="10"/>
  <c r="R273" i="10"/>
  <c r="R1045" i="10"/>
  <c r="R1175" i="10"/>
  <c r="R663" i="10"/>
  <c r="R546" i="10"/>
  <c r="R768" i="10"/>
  <c r="R1016" i="10"/>
  <c r="R1001" i="10"/>
  <c r="R56" i="10"/>
  <c r="R445" i="10"/>
  <c r="R114" i="10"/>
  <c r="R57" i="10"/>
  <c r="R329" i="10"/>
  <c r="R795" i="10"/>
  <c r="R786" i="10" s="1"/>
  <c r="R858" i="15" s="1"/>
  <c r="R934" i="10"/>
  <c r="R879" i="10"/>
  <c r="R878" i="10" s="1"/>
  <c r="R970" i="15" s="1"/>
  <c r="R129" i="10"/>
  <c r="R128" i="10" s="1"/>
  <c r="R194" i="10" s="1"/>
  <c r="R851" i="10"/>
  <c r="R850" i="10" s="1"/>
  <c r="R990" i="10"/>
  <c r="R236" i="10"/>
  <c r="R227" i="10" s="1"/>
  <c r="R195" i="15" s="1"/>
  <c r="R405" i="10"/>
  <c r="R715" i="10"/>
  <c r="R714" i="10" s="1"/>
  <c r="R752" i="15" s="1"/>
  <c r="R362" i="10"/>
  <c r="R690" i="10"/>
  <c r="R681" i="10" s="1"/>
  <c r="R724" i="15" s="1"/>
  <c r="R98" i="10"/>
  <c r="R778" i="10"/>
  <c r="R379" i="10"/>
  <c r="R370" i="10" s="1"/>
  <c r="R449" i="10"/>
  <c r="R448" i="10" s="1"/>
  <c r="R439" i="15" s="1"/>
  <c r="R875" i="10"/>
  <c r="R711" i="10"/>
  <c r="R933" i="10"/>
  <c r="R261" i="10"/>
  <c r="R260" i="10" s="1"/>
  <c r="R223" i="15" s="1"/>
  <c r="R87" i="10"/>
  <c r="R86" i="10" s="1"/>
  <c r="R193" i="10" s="1"/>
  <c r="R42" i="10"/>
  <c r="R32" i="10" s="1"/>
  <c r="R517" i="10"/>
  <c r="R505" i="10"/>
  <c r="R504" i="10" s="1"/>
  <c r="R510" i="15" s="1"/>
  <c r="R303" i="10"/>
  <c r="R712" i="10"/>
  <c r="R285" i="10"/>
  <c r="R278" i="10" s="1"/>
  <c r="R260" i="15" s="1"/>
  <c r="R389" i="10"/>
  <c r="R529" i="10"/>
  <c r="R520" i="10" s="1"/>
  <c r="R545" i="15" s="1"/>
  <c r="R14" i="10"/>
  <c r="R13" i="10" s="1"/>
  <c r="R662" i="10"/>
  <c r="S1352" i="15"/>
  <c r="S1347" i="15" s="1"/>
  <c r="R771" i="10"/>
  <c r="R770" i="10" s="1"/>
  <c r="R823" i="15" s="1"/>
  <c r="R1178" i="10"/>
  <c r="R1177" i="10" s="1"/>
  <c r="R99" i="10"/>
  <c r="R561" i="10"/>
  <c r="R560" i="10" s="1"/>
  <c r="R581" i="15" s="1"/>
  <c r="R109" i="10"/>
  <c r="R314" i="10"/>
  <c r="R1185" i="10"/>
  <c r="R727" i="10"/>
  <c r="R355" i="10"/>
  <c r="R354" i="10" s="1"/>
  <c r="R208" i="10"/>
  <c r="R207" i="10" s="1"/>
  <c r="R166" i="15" s="1"/>
  <c r="R212" i="10"/>
  <c r="R211" i="10" s="1"/>
  <c r="R170" i="15" s="1"/>
  <c r="R756" i="10"/>
  <c r="R18" i="10"/>
  <c r="R17" i="10" s="1"/>
  <c r="R1129" i="10"/>
  <c r="R1124" i="10" s="1"/>
  <c r="R1210" i="15" s="1"/>
  <c r="R1205" i="15" s="1"/>
  <c r="R783" i="10"/>
  <c r="R502" i="10"/>
  <c r="R557" i="10"/>
  <c r="R1174" i="10"/>
  <c r="R989" i="10"/>
  <c r="R197" i="10"/>
  <c r="R767" i="10"/>
  <c r="R417" i="10"/>
  <c r="R410" i="10" s="1"/>
  <c r="R405" i="15" s="1"/>
  <c r="R930" i="10"/>
  <c r="R813" i="10"/>
  <c r="R1190" i="10"/>
  <c r="R473" i="10"/>
  <c r="R464" i="10" s="1"/>
  <c r="R474" i="15" s="1"/>
  <c r="R903" i="10"/>
  <c r="R895" i="10" s="1"/>
  <c r="R1014" i="15" s="1"/>
  <c r="R886" i="10"/>
  <c r="R324" i="10"/>
  <c r="R319" i="10" s="1"/>
  <c r="R367" i="10"/>
  <c r="R624" i="10"/>
  <c r="R30" i="10"/>
  <c r="R948" i="10"/>
  <c r="R947" i="10" s="1"/>
  <c r="R1065" i="15" s="1"/>
  <c r="R1064" i="15" s="1"/>
  <c r="R1046" i="10"/>
  <c r="R302" i="10"/>
  <c r="R573" i="10"/>
  <c r="R757" i="10"/>
  <c r="R1223" i="10"/>
  <c r="R1218" i="10" s="1"/>
  <c r="R1293" i="15" s="1"/>
  <c r="R1288" i="15" s="1"/>
  <c r="R317" i="10"/>
  <c r="R316" i="10" s="1"/>
  <c r="R1067" i="10"/>
  <c r="R1062" i="10" s="1"/>
  <c r="R1164" i="15" s="1"/>
  <c r="R1159" i="15" s="1"/>
  <c r="R284" i="10"/>
  <c r="R613" i="10"/>
  <c r="Q114" i="15"/>
  <c r="Q109" i="15" s="1"/>
  <c r="L230" i="15"/>
  <c r="O133" i="10"/>
  <c r="O199" i="15"/>
  <c r="O189" i="15" s="1"/>
  <c r="O262" i="15" s="1"/>
  <c r="O252" i="15" s="1"/>
  <c r="R1211" i="10"/>
  <c r="R1283" i="15" s="1"/>
  <c r="R1282" i="15" s="1"/>
  <c r="R1244" i="10"/>
  <c r="R1317" i="15" s="1"/>
  <c r="R1312" i="15" s="1"/>
  <c r="R1232" i="10"/>
  <c r="R1306" i="15" s="1"/>
  <c r="R1301" i="15" s="1"/>
  <c r="Q816" i="14"/>
  <c r="Q805" i="14" s="1"/>
  <c r="Q278" i="14"/>
  <c r="Q277" i="14"/>
  <c r="Q390" i="14"/>
  <c r="Q680" i="14"/>
  <c r="Q485" i="14"/>
  <c r="R27" i="14"/>
  <c r="R144" i="14" s="1"/>
  <c r="Q17" i="14"/>
  <c r="Q524" i="14"/>
  <c r="R1119" i="14"/>
  <c r="R26" i="14"/>
  <c r="R143" i="14" s="1"/>
  <c r="R1058" i="14"/>
  <c r="Q444" i="14"/>
  <c r="R1242" i="10"/>
  <c r="R1315" i="15" s="1"/>
  <c r="R1310" i="15" s="1"/>
  <c r="R1136" i="10"/>
  <c r="R1221" i="15" s="1"/>
  <c r="R1216" i="15" s="1"/>
  <c r="R1074" i="10"/>
  <c r="R1175" i="15" s="1"/>
  <c r="R1170" i="15" s="1"/>
  <c r="R1141" i="14"/>
  <c r="R1111" i="14"/>
  <c r="R1140" i="10"/>
  <c r="R1225" i="15" s="1"/>
  <c r="R1220" i="15" s="1"/>
  <c r="R1076" i="10"/>
  <c r="R1177" i="15" s="1"/>
  <c r="R1172" i="15" s="1"/>
  <c r="R1078" i="10"/>
  <c r="R1179" i="15" s="1"/>
  <c r="R1174" i="15" s="1"/>
  <c r="Q1255" i="10"/>
  <c r="Q1322" i="15" s="1"/>
  <c r="AT1345" i="15" s="1"/>
  <c r="Q1361" i="15"/>
  <c r="Q1356" i="15" s="1"/>
  <c r="AT1356" i="15" s="1"/>
  <c r="R1077" i="10"/>
  <c r="R1178" i="15" s="1"/>
  <c r="R1173" i="15" s="1"/>
  <c r="R1112" i="14"/>
  <c r="R1245" i="10"/>
  <c r="R1318" i="15" s="1"/>
  <c r="R1313" i="15" s="1"/>
  <c r="R1246" i="10"/>
  <c r="R1319" i="15" s="1"/>
  <c r="R1314" i="15" s="1"/>
  <c r="Q1258" i="10"/>
  <c r="Q1364" i="15"/>
  <c r="Q1359" i="15" s="1"/>
  <c r="AT1359" i="15" s="1"/>
  <c r="R1281" i="10"/>
  <c r="R1259" i="10" s="1"/>
  <c r="R1326" i="15" s="1"/>
  <c r="AU1349" i="15" s="1"/>
  <c r="S1252" i="10"/>
  <c r="S1283" i="10"/>
  <c r="Q1256" i="10"/>
  <c r="Q1323" i="15" s="1"/>
  <c r="AT1346" i="15" s="1"/>
  <c r="Q1362" i="15"/>
  <c r="Q1357" i="15" s="1"/>
  <c r="AT1357" i="15" s="1"/>
  <c r="R1113" i="14"/>
  <c r="R1234" i="10"/>
  <c r="R1308" i="15" s="1"/>
  <c r="R1303" i="15" s="1"/>
  <c r="S1286" i="10"/>
  <c r="S736" i="10"/>
  <c r="R1142" i="14"/>
  <c r="R1280" i="10"/>
  <c r="R1364" i="15" s="1"/>
  <c r="R1359" i="15" s="1"/>
  <c r="AU1359" i="15" s="1"/>
  <c r="R1278" i="10"/>
  <c r="R1256" i="10" s="1"/>
  <c r="R1323" i="15" s="1"/>
  <c r="AU1346" i="15" s="1"/>
  <c r="S1284" i="10"/>
  <c r="S130" i="10"/>
  <c r="S984" i="14"/>
  <c r="S981" i="14" s="1"/>
  <c r="Q1257" i="10"/>
  <c r="Q1324" i="15" s="1"/>
  <c r="AT1347" i="15" s="1"/>
  <c r="Q1363" i="15"/>
  <c r="Q1358" i="15" s="1"/>
  <c r="AT1358" i="15" s="1"/>
  <c r="S1104" i="10"/>
  <c r="S637" i="10"/>
  <c r="S1012" i="14"/>
  <c r="S1228" i="10"/>
  <c r="Q308" i="15"/>
  <c r="Q303" i="15" s="1"/>
  <c r="Q796" i="15"/>
  <c r="Q554" i="15"/>
  <c r="Q412" i="15"/>
  <c r="R966" i="14"/>
  <c r="R967" i="14"/>
  <c r="R1133" i="14"/>
  <c r="R1134" i="14"/>
  <c r="R1025" i="14"/>
  <c r="R1026" i="14"/>
  <c r="R132" i="14"/>
  <c r="Q922" i="10"/>
  <c r="Q882" i="15"/>
  <c r="AT905" i="15" s="1"/>
  <c r="Q926" i="10"/>
  <c r="Q918" i="15"/>
  <c r="AT941" i="15" s="1"/>
  <c r="M1034" i="14"/>
  <c r="M1027" i="14"/>
  <c r="M1023" i="14" s="1"/>
  <c r="M1028" i="14"/>
  <c r="M1024" i="14" s="1"/>
  <c r="R1138" i="10"/>
  <c r="R1223" i="15" s="1"/>
  <c r="R1218" i="15" s="1"/>
  <c r="Q920" i="10"/>
  <c r="Q880" i="15"/>
  <c r="AT903" i="15" s="1"/>
  <c r="Q556" i="15"/>
  <c r="Q929" i="10"/>
  <c r="Q921" i="15"/>
  <c r="AT944" i="15" s="1"/>
  <c r="Q113" i="15"/>
  <c r="Q108" i="15" s="1"/>
  <c r="Q187" i="10"/>
  <c r="M352" i="14"/>
  <c r="M346" i="14"/>
  <c r="M342" i="14" s="1"/>
  <c r="M345" i="14"/>
  <c r="M341" i="14" s="1"/>
  <c r="Q186" i="10"/>
  <c r="Q112" i="15"/>
  <c r="Q107" i="15" s="1"/>
  <c r="Q928" i="10"/>
  <c r="Q920" i="15"/>
  <c r="AT943" i="15" s="1"/>
  <c r="Q176" i="10"/>
  <c r="Q36" i="15"/>
  <c r="Q31" i="15" s="1"/>
  <c r="AS1299" i="15"/>
  <c r="M636" i="14"/>
  <c r="M632" i="14" s="1"/>
  <c r="M635" i="14"/>
  <c r="M631" i="14" s="1"/>
  <c r="M642" i="14"/>
  <c r="R1081" i="14"/>
  <c r="R1080" i="14"/>
  <c r="R1243" i="10"/>
  <c r="R1316" i="15" s="1"/>
  <c r="R1311" i="15" s="1"/>
  <c r="R1139" i="10"/>
  <c r="R1224" i="15" s="1"/>
  <c r="R1219" i="15" s="1"/>
  <c r="R1056" i="14"/>
  <c r="P1325" i="15"/>
  <c r="AS1348" i="15" s="1"/>
  <c r="P7" i="16"/>
  <c r="P16" i="16" s="1"/>
  <c r="M159" i="15"/>
  <c r="AP189" i="15" s="1"/>
  <c r="M802" i="10"/>
  <c r="M797" i="10" s="1"/>
  <c r="M760" i="10" s="1"/>
  <c r="M809" i="15" s="1"/>
  <c r="M746" i="10"/>
  <c r="M741" i="10" s="1"/>
  <c r="M704" i="10" s="1"/>
  <c r="M738" i="15" s="1"/>
  <c r="M1091" i="10"/>
  <c r="M1086" i="10" s="1"/>
  <c r="M1186" i="15" s="1"/>
  <c r="M1181" i="15" s="1"/>
  <c r="AP1181" i="15" s="1"/>
  <c r="M424" i="10"/>
  <c r="M419" i="10" s="1"/>
  <c r="M382" i="10" s="1"/>
  <c r="M354" i="15" s="1"/>
  <c r="M536" i="10"/>
  <c r="M531" i="10" s="1"/>
  <c r="M494" i="10" s="1"/>
  <c r="M480" i="10"/>
  <c r="M475" i="10" s="1"/>
  <c r="M438" i="10" s="1"/>
  <c r="M425" i="15" s="1"/>
  <c r="M1153" i="10"/>
  <c r="M1148" i="10" s="1"/>
  <c r="M1232" i="15" s="1"/>
  <c r="M1227" i="15" s="1"/>
  <c r="AP1227" i="15" s="1"/>
  <c r="M592" i="10"/>
  <c r="M587" i="10" s="1"/>
  <c r="M550" i="10" s="1"/>
  <c r="M292" i="10"/>
  <c r="M287" i="10" s="1"/>
  <c r="M250" i="10" s="1"/>
  <c r="M209" i="15" s="1"/>
  <c r="Q818" i="15"/>
  <c r="Q434" i="15"/>
  <c r="Q576" i="15"/>
  <c r="Q324" i="15"/>
  <c r="Q323" i="15" s="1"/>
  <c r="M401" i="14"/>
  <c r="M397" i="14" s="1"/>
  <c r="M407" i="14"/>
  <c r="M400" i="14"/>
  <c r="M396" i="14" s="1"/>
  <c r="M49" i="16" s="1"/>
  <c r="Q1021" i="15"/>
  <c r="Q1271" i="15"/>
  <c r="Q1266" i="15" s="1"/>
  <c r="Q271" i="15"/>
  <c r="R1055" i="10"/>
  <c r="R1154" i="15" s="1"/>
  <c r="R1153" i="15" s="1"/>
  <c r="Q35" i="15"/>
  <c r="Q30" i="15" s="1"/>
  <c r="Q175" i="10"/>
  <c r="Q800" i="15"/>
  <c r="Q312" i="15"/>
  <c r="Q307" i="15" s="1"/>
  <c r="Q558" i="15"/>
  <c r="Q416" i="15"/>
  <c r="Q52" i="14"/>
  <c r="Q144" i="10"/>
  <c r="Q88" i="14"/>
  <c r="M575" i="14"/>
  <c r="M572" i="14" s="1"/>
  <c r="M553" i="14" s="1"/>
  <c r="M451" i="14"/>
  <c r="M452" i="14"/>
  <c r="Q1019" i="15"/>
  <c r="Q1269" i="15"/>
  <c r="Q1264" i="15" s="1"/>
  <c r="Q269" i="15"/>
  <c r="O550" i="15"/>
  <c r="O540" i="15" s="1"/>
  <c r="O679" i="15" s="1"/>
  <c r="O669" i="15" s="1"/>
  <c r="O792" i="15"/>
  <c r="O782" i="15" s="1"/>
  <c r="O621" i="15"/>
  <c r="O611" i="15" s="1"/>
  <c r="O729" i="15" s="1"/>
  <c r="O719" i="15" s="1"/>
  <c r="O863" i="15"/>
  <c r="O853" i="15" s="1"/>
  <c r="O408" i="15"/>
  <c r="O398" i="15" s="1"/>
  <c r="O263" i="15"/>
  <c r="O253" i="15" s="1"/>
  <c r="O479" i="15"/>
  <c r="O469" i="15" s="1"/>
  <c r="R1140" i="14"/>
  <c r="R1132" i="14"/>
  <c r="R1131" i="14"/>
  <c r="R998" i="14"/>
  <c r="R1137" i="10"/>
  <c r="R1222" i="15" s="1"/>
  <c r="R1217" i="15" s="1"/>
  <c r="R1057" i="14"/>
  <c r="Q177" i="10"/>
  <c r="Q37" i="15"/>
  <c r="Q32" i="15" s="1"/>
  <c r="Q53" i="14"/>
  <c r="M975" i="14"/>
  <c r="M968" i="14"/>
  <c r="M964" i="14" s="1"/>
  <c r="M969" i="14"/>
  <c r="M965" i="14" s="1"/>
  <c r="Q270" i="15"/>
  <c r="Q1020" i="15"/>
  <c r="Q1270" i="15"/>
  <c r="Q1265" i="15" s="1"/>
  <c r="M36" i="16"/>
  <c r="N36" i="16"/>
  <c r="R1117" i="10"/>
  <c r="R1200" i="15" s="1"/>
  <c r="R1199" i="15" s="1"/>
  <c r="R1277" i="10"/>
  <c r="T4" i="4"/>
  <c r="T584" i="15" s="1"/>
  <c r="S506" i="15"/>
  <c r="S60" i="14"/>
  <c r="S57" i="14" s="1"/>
  <c r="S32" i="14"/>
  <c r="S1004" i="10"/>
  <c r="S1003" i="10" s="1"/>
  <c r="S1111" i="15" s="1"/>
  <c r="S1110" i="15" s="1"/>
  <c r="S585" i="10"/>
  <c r="S715" i="10"/>
  <c r="S714" i="10" s="1"/>
  <c r="S752" i="15" s="1"/>
  <c r="S1000" i="10"/>
  <c r="S614" i="10"/>
  <c r="S333" i="14"/>
  <c r="S602" i="10"/>
  <c r="S272" i="14"/>
  <c r="S491" i="10"/>
  <c r="S661" i="14"/>
  <c r="S658" i="14" s="1"/>
  <c r="S104" i="14"/>
  <c r="S45" i="10"/>
  <c r="S768" i="10"/>
  <c r="S273" i="15"/>
  <c r="S360" i="14"/>
  <c r="S357" i="14" s="1"/>
  <c r="S561" i="10"/>
  <c r="S560" i="10" s="1"/>
  <c r="S581" i="15" s="1"/>
  <c r="S76" i="14"/>
  <c r="S560" i="14"/>
  <c r="S557" i="14" s="1"/>
  <c r="S876" i="10"/>
  <c r="S475" i="14"/>
  <c r="S226" i="15"/>
  <c r="S811" i="14"/>
  <c r="S808" i="14" s="1"/>
  <c r="S546" i="10"/>
  <c r="S417" i="15"/>
  <c r="S666" i="10"/>
  <c r="S665" i="10" s="1"/>
  <c r="S699" i="15" s="1"/>
  <c r="S873" i="15"/>
  <c r="S1028" i="10"/>
  <c r="S507" i="15"/>
  <c r="S242" i="14"/>
  <c r="S239" i="14" s="1"/>
  <c r="S1190" i="10"/>
  <c r="S1202" i="10"/>
  <c r="S660" i="14"/>
  <c r="S657" i="14" s="1"/>
  <c r="S813" i="10"/>
  <c r="S529" i="10"/>
  <c r="S1188" i="14"/>
  <c r="S1185" i="14" s="1"/>
  <c r="S564" i="15"/>
  <c r="S821" i="14"/>
  <c r="S818" i="14" s="1"/>
  <c r="S736" i="14"/>
  <c r="S272" i="15"/>
  <c r="S1016" i="10"/>
  <c r="S84" i="10"/>
  <c r="S527" i="14"/>
  <c r="S825" i="10"/>
  <c r="S824" i="10" s="1"/>
  <c r="S447" i="14"/>
  <c r="S990" i="10"/>
  <c r="S68" i="14"/>
  <c r="S966" i="15"/>
  <c r="S812" i="10"/>
  <c r="S489" i="15"/>
  <c r="S960" i="14"/>
  <c r="S823" i="14"/>
  <c r="S820" i="14" s="1"/>
  <c r="S737" i="14"/>
  <c r="S972" i="10"/>
  <c r="S417" i="10"/>
  <c r="S126" i="10"/>
  <c r="S293" i="14"/>
  <c r="S290" i="14" s="1"/>
  <c r="S505" i="14"/>
  <c r="S502" i="14" s="1"/>
  <c r="S253" i="14"/>
  <c r="S250" i="14" s="1"/>
  <c r="S1196" i="14"/>
  <c r="S822" i="14"/>
  <c r="S819" i="14" s="1"/>
  <c r="S795" i="10"/>
  <c r="S877" i="15"/>
  <c r="S241" i="14"/>
  <c r="S238" i="14" s="1"/>
  <c r="S678" i="10"/>
  <c r="S277" i="15"/>
  <c r="S466" i="15"/>
  <c r="S928" i="14"/>
  <c r="S925" i="14" s="1"/>
  <c r="S1178" i="10"/>
  <c r="S1177" i="10" s="1"/>
  <c r="S600" i="14"/>
  <c r="S597" i="14" s="1"/>
  <c r="S361" i="14"/>
  <c r="S358" i="14" s="1"/>
  <c r="S929" i="14"/>
  <c r="S926" i="14" s="1"/>
  <c r="S416" i="14"/>
  <c r="S413" i="14" s="1"/>
  <c r="S18" i="10"/>
  <c r="S17" i="10" s="1"/>
  <c r="S370" i="14"/>
  <c r="S367" i="14" s="1"/>
  <c r="S352" i="10"/>
  <c r="S1050" i="15"/>
  <c r="S351" i="10"/>
  <c r="S57" i="10"/>
  <c r="S507" i="14"/>
  <c r="S504" i="14" s="1"/>
  <c r="S965" i="15"/>
  <c r="S488" i="15"/>
  <c r="S513" i="15"/>
  <c r="S1032" i="15"/>
  <c r="S560" i="15"/>
  <c r="S390" i="10"/>
  <c r="S99" i="10"/>
  <c r="S1045" i="10"/>
  <c r="S273" i="14"/>
  <c r="S849" i="15"/>
  <c r="S102" i="10"/>
  <c r="S436" i="15"/>
  <c r="S95" i="14"/>
  <c r="S92" i="14" s="1"/>
  <c r="S168" i="14"/>
  <c r="S465" i="14"/>
  <c r="S462" i="14" s="1"/>
  <c r="S526" i="14"/>
  <c r="S1174" i="10"/>
  <c r="S392" i="14"/>
  <c r="S944" i="10"/>
  <c r="S167" i="14"/>
  <c r="S584" i="15"/>
  <c r="S325" i="14"/>
  <c r="S322" i="14" s="1"/>
  <c r="S502" i="10"/>
  <c r="S756" i="10"/>
  <c r="S989" i="10"/>
  <c r="S725" i="14"/>
  <c r="S1003" i="15"/>
  <c r="S405" i="10"/>
  <c r="S681" i="14"/>
  <c r="S717" i="14"/>
  <c r="S714" i="14" s="1"/>
  <c r="S391" i="14"/>
  <c r="S466" i="14"/>
  <c r="S463" i="14" s="1"/>
  <c r="S975" i="15"/>
  <c r="S329" i="10"/>
  <c r="S490" i="10"/>
  <c r="S635" i="15"/>
  <c r="S827" i="15"/>
  <c r="S755" i="15"/>
  <c r="S1049" i="15"/>
  <c r="S58" i="14"/>
  <c r="S55" i="14" s="1"/>
  <c r="S251" i="14"/>
  <c r="S248" i="14" s="1"/>
  <c r="S301" i="14"/>
  <c r="S72" i="10"/>
  <c r="S197" i="10"/>
  <c r="S934" i="10"/>
  <c r="S40" i="14"/>
  <c r="S617" i="10"/>
  <c r="S616" i="10" s="1"/>
  <c r="S649" i="15" s="1"/>
  <c r="S324" i="14"/>
  <c r="S321" i="14" s="1"/>
  <c r="S610" i="14"/>
  <c r="S607" i="14" s="1"/>
  <c r="S670" i="14"/>
  <c r="S763" i="14"/>
  <c r="S760" i="14" s="1"/>
  <c r="S748" i="14" s="1"/>
  <c r="S292" i="14"/>
  <c r="S289" i="14" s="1"/>
  <c r="S486" i="14"/>
  <c r="S826" i="15"/>
  <c r="S371" i="15"/>
  <c r="S850" i="15"/>
  <c r="S801" i="15"/>
  <c r="S875" i="10"/>
  <c r="S257" i="10"/>
  <c r="S493" i="15"/>
  <c r="S561" i="14"/>
  <c r="S558" i="14" s="1"/>
  <c r="S891" i="10"/>
  <c r="S426" i="14"/>
  <c r="S423" i="14" s="1"/>
  <c r="S443" i="15"/>
  <c r="S706" i="14"/>
  <c r="S703" i="14" s="1"/>
  <c r="S1186" i="14"/>
  <c r="S1183" i="14" s="1"/>
  <c r="S879" i="10"/>
  <c r="S878" i="10" s="1"/>
  <c r="S970" i="15" s="1"/>
  <c r="S601" i="14"/>
  <c r="S598" i="14" s="1"/>
  <c r="S285" i="10"/>
  <c r="S933" i="10"/>
  <c r="S87" i="10"/>
  <c r="S112" i="14"/>
  <c r="S630" i="15"/>
  <c r="S96" i="14"/>
  <c r="S93" i="14" s="1"/>
  <c r="S42" i="10"/>
  <c r="S261" i="14"/>
  <c r="S562" i="14"/>
  <c r="S559" i="14" s="1"/>
  <c r="S651" i="14"/>
  <c r="S648" i="14" s="1"/>
  <c r="S465" i="15"/>
  <c r="S1033" i="15"/>
  <c r="S313" i="10"/>
  <c r="S779" i="15"/>
  <c r="S559" i="15"/>
  <c r="S1187" i="14"/>
  <c r="S1184" i="14" s="1"/>
  <c r="S371" i="14"/>
  <c r="S368" i="14" s="1"/>
  <c r="S427" i="14"/>
  <c r="S424" i="14" s="1"/>
  <c r="S727" i="10"/>
  <c r="S960" i="10"/>
  <c r="S613" i="10"/>
  <c r="S948" i="10"/>
  <c r="S947" i="10" s="1"/>
  <c r="S1065" i="15" s="1"/>
  <c r="S1064" i="15" s="1"/>
  <c r="S372" i="14"/>
  <c r="S369" i="14" s="1"/>
  <c r="S1175" i="10"/>
  <c r="S129" i="10"/>
  <c r="S778" i="15"/>
  <c r="S515" i="14"/>
  <c r="S557" i="10"/>
  <c r="S506" i="14"/>
  <c r="S503" i="14" s="1"/>
  <c r="S425" i="14"/>
  <c r="S422" i="14" s="1"/>
  <c r="S716" i="14"/>
  <c r="S713" i="14" s="1"/>
  <c r="S930" i="10"/>
  <c r="S252" i="14"/>
  <c r="S249" i="14" s="1"/>
  <c r="S650" i="14"/>
  <c r="S647" i="14" s="1"/>
  <c r="S748" i="15"/>
  <c r="S94" i="14"/>
  <c r="S91" i="14" s="1"/>
  <c r="S446" i="14"/>
  <c r="S603" i="10"/>
  <c r="S435" i="14"/>
  <c r="S505" i="10"/>
  <c r="S504" i="10" s="1"/>
  <c r="S510" i="15" s="1"/>
  <c r="S415" i="14"/>
  <c r="S412" i="14" s="1"/>
  <c r="S662" i="14"/>
  <c r="S659" i="14" s="1"/>
  <c r="S959" i="14"/>
  <c r="S435" i="15"/>
  <c r="S945" i="10"/>
  <c r="S948" i="14"/>
  <c r="S434" i="10"/>
  <c r="S445" i="10"/>
  <c r="S903" i="10"/>
  <c r="S982" i="14"/>
  <c r="S979" i="14" s="1"/>
  <c r="S749" i="15"/>
  <c r="S380" i="14"/>
  <c r="S220" i="15"/>
  <c r="S631" i="15"/>
  <c r="S820" i="15"/>
  <c r="S302" i="10"/>
  <c r="S198" i="10"/>
  <c r="S487" i="14"/>
  <c r="S578" i="15"/>
  <c r="S261" i="10"/>
  <c r="S260" i="10" s="1"/>
  <c r="S223" i="15" s="1"/>
  <c r="S577" i="15"/>
  <c r="S573" i="10"/>
  <c r="S551" i="14"/>
  <c r="S548" i="14" s="1"/>
  <c r="S611" i="14"/>
  <c r="S608" i="14" s="1"/>
  <c r="S224" i="10"/>
  <c r="S365" i="15"/>
  <c r="S620" i="14"/>
  <c r="S393" i="10"/>
  <c r="S392" i="10" s="1"/>
  <c r="S368" i="15" s="1"/>
  <c r="S848" i="14"/>
  <c r="S372" i="15"/>
  <c r="S810" i="14"/>
  <c r="S807" i="14" s="1"/>
  <c r="S812" i="14"/>
  <c r="S809" i="14" s="1"/>
  <c r="S802" i="15"/>
  <c r="S227" i="15"/>
  <c r="S974" i="15"/>
  <c r="S461" i="10"/>
  <c r="S536" i="15"/>
  <c r="S850" i="14"/>
  <c r="S367" i="10"/>
  <c r="S585" i="15"/>
  <c r="S209" i="10"/>
  <c r="S317" i="10"/>
  <c r="S316" i="10" s="1"/>
  <c r="S607" i="15"/>
  <c r="S893" i="14"/>
  <c r="S1001" i="10"/>
  <c r="S303" i="10"/>
  <c r="S905" i="14"/>
  <c r="S570" i="14"/>
  <c r="S806" i="15"/>
  <c r="S682" i="14"/>
  <c r="S355" i="10"/>
  <c r="S354" i="10" s="1"/>
  <c r="S641" i="10"/>
  <c r="S831" i="14"/>
  <c r="S394" i="15"/>
  <c r="S24" i="14"/>
  <c r="S21" i="14" s="1"/>
  <c r="S240" i="14"/>
  <c r="S237" i="14" s="1"/>
  <c r="S612" i="14"/>
  <c r="S609" i="14" s="1"/>
  <c r="S558" i="10"/>
  <c r="S250" i="15"/>
  <c r="S314" i="10"/>
  <c r="S757" i="10"/>
  <c r="S849" i="14"/>
  <c r="S446" i="10"/>
  <c r="S418" i="15"/>
  <c r="S364" i="15"/>
  <c r="S249" i="15"/>
  <c r="S783" i="10"/>
  <c r="S473" i="10"/>
  <c r="S662" i="10"/>
  <c r="S442" i="15"/>
  <c r="S395" i="15"/>
  <c r="S59" i="14"/>
  <c r="S56" i="14" s="1"/>
  <c r="T394" i="15"/>
  <c r="S389" i="10"/>
  <c r="S940" i="14"/>
  <c r="S937" i="14" s="1"/>
  <c r="S449" i="10"/>
  <c r="S448" i="10" s="1"/>
  <c r="S439" i="15" s="1"/>
  <c r="S1046" i="10"/>
  <c r="S1052" i="14"/>
  <c r="S1049" i="14" s="1"/>
  <c r="S608" i="15"/>
  <c r="S705" i="14"/>
  <c r="S702" i="14" s="1"/>
  <c r="S514" i="15"/>
  <c r="S739" i="10"/>
  <c r="S547" i="10"/>
  <c r="T965" i="15"/>
  <c r="S273" i="10"/>
  <c r="S379" i="10"/>
  <c r="S1051" i="15"/>
  <c r="S931" i="10"/>
  <c r="S422" i="15"/>
  <c r="S819" i="15"/>
  <c r="S1004" i="15"/>
  <c r="S501" i="10"/>
  <c r="S517" i="10"/>
  <c r="S904" i="14"/>
  <c r="S690" i="10"/>
  <c r="S60" i="10"/>
  <c r="S59" i="10" s="1"/>
  <c r="S219" i="15"/>
  <c r="S1082" i="10"/>
  <c r="S767" i="10"/>
  <c r="S258" i="10"/>
  <c r="S771" i="10"/>
  <c r="S770" i="10" s="1"/>
  <c r="S823" i="15" s="1"/>
  <c r="T631" i="15"/>
  <c r="S537" i="15"/>
  <c r="S939" i="14"/>
  <c r="S936" i="14" s="1"/>
  <c r="S629" i="10"/>
  <c r="S711" i="10"/>
  <c r="S712" i="10"/>
  <c r="S467" i="14"/>
  <c r="S464" i="14" s="1"/>
  <c r="S663" i="10"/>
  <c r="S756" i="15"/>
  <c r="S550" i="14"/>
  <c r="S547" i="14" s="1"/>
  <c r="S341" i="10"/>
  <c r="S114" i="10"/>
  <c r="S872" i="15"/>
  <c r="S236" i="10"/>
  <c r="S435" i="10"/>
  <c r="S715" i="14"/>
  <c r="S712" i="14" s="1"/>
  <c r="S851" i="10"/>
  <c r="S850" i="10" s="1"/>
  <c r="Q144" i="14"/>
  <c r="Q16" i="14"/>
  <c r="M233" i="14"/>
  <c r="M226" i="14"/>
  <c r="M222" i="14" s="1"/>
  <c r="M48" i="16" s="1"/>
  <c r="M227" i="14"/>
  <c r="M223" i="14" s="1"/>
  <c r="Q267" i="15"/>
  <c r="Q1017" i="15"/>
  <c r="Q1267" i="15"/>
  <c r="Q1262" i="15" s="1"/>
  <c r="Q972" i="15"/>
  <c r="Q178" i="10"/>
  <c r="Q38" i="15"/>
  <c r="Q33" i="15" s="1"/>
  <c r="O224" i="15"/>
  <c r="O222" i="15" s="1"/>
  <c r="O582" i="15"/>
  <c r="O580" i="15" s="1"/>
  <c r="O700" i="15" s="1"/>
  <c r="O698" i="15" s="1"/>
  <c r="O511" i="15"/>
  <c r="O509" i="15" s="1"/>
  <c r="O650" i="15" s="1"/>
  <c r="O648" i="15" s="1"/>
  <c r="O753" i="15"/>
  <c r="O751" i="15" s="1"/>
  <c r="O369" i="15"/>
  <c r="O367" i="15" s="1"/>
  <c r="O824" i="15"/>
  <c r="O822" i="15" s="1"/>
  <c r="O440" i="15"/>
  <c r="O438" i="15" s="1"/>
  <c r="M491" i="14"/>
  <c r="M492" i="14"/>
  <c r="M625" i="14"/>
  <c r="M622" i="14" s="1"/>
  <c r="M603" i="14" s="1"/>
  <c r="Q87" i="14"/>
  <c r="Q923" i="10"/>
  <c r="Q883" i="15"/>
  <c r="AT906" i="15" s="1"/>
  <c r="O153" i="15"/>
  <c r="O148" i="15" s="1"/>
  <c r="O203" i="15"/>
  <c r="O193" i="15" s="1"/>
  <c r="Q189" i="10"/>
  <c r="Q115" i="15"/>
  <c r="Q110" i="15" s="1"/>
  <c r="Q487" i="15"/>
  <c r="Q871" i="15"/>
  <c r="Q629" i="15"/>
  <c r="Q349" i="15"/>
  <c r="Q344" i="15" s="1"/>
  <c r="Q973" i="15"/>
  <c r="O768" i="15"/>
  <c r="O758" i="15" s="1"/>
  <c r="O839" i="15"/>
  <c r="O829" i="15" s="1"/>
  <c r="O526" i="15"/>
  <c r="O516" i="15" s="1"/>
  <c r="O662" i="15" s="1"/>
  <c r="O652" i="15" s="1"/>
  <c r="O239" i="15"/>
  <c r="R999" i="14"/>
  <c r="R1279" i="10"/>
  <c r="Q921" i="10"/>
  <c r="Q881" i="15"/>
  <c r="AT904" i="15" s="1"/>
  <c r="Q925" i="10"/>
  <c r="Q917" i="15"/>
  <c r="AT940" i="15" s="1"/>
  <c r="M691" i="14"/>
  <c r="M687" i="14" s="1"/>
  <c r="M690" i="14"/>
  <c r="M686" i="14" s="1"/>
  <c r="M697" i="14"/>
  <c r="Q924" i="10"/>
  <c r="Q884" i="15"/>
  <c r="AT907" i="15" s="1"/>
  <c r="Q927" i="10"/>
  <c r="Q919" i="15"/>
  <c r="AT942" i="15" s="1"/>
  <c r="Q15" i="14"/>
  <c r="O481" i="15"/>
  <c r="O471" i="15" s="1"/>
  <c r="O865" i="15"/>
  <c r="O855" i="15" s="1"/>
  <c r="O552" i="15"/>
  <c r="O542" i="15" s="1"/>
  <c r="O681" i="15" s="1"/>
  <c r="O671" i="15" s="1"/>
  <c r="O410" i="15"/>
  <c r="O400" i="15" s="1"/>
  <c r="O794" i="15"/>
  <c r="O784" i="15" s="1"/>
  <c r="O265" i="15"/>
  <c r="O255" i="15" s="1"/>
  <c r="O623" i="15"/>
  <c r="O613" i="15" s="1"/>
  <c r="O731" i="15" s="1"/>
  <c r="O721" i="15" s="1"/>
  <c r="L456" i="15"/>
  <c r="L446" i="15" s="1"/>
  <c r="L385" i="15"/>
  <c r="L375" i="15" s="1"/>
  <c r="H571" i="15"/>
  <c r="K246" i="10"/>
  <c r="K241" i="10" s="1"/>
  <c r="K204" i="10" s="1"/>
  <c r="K1094" i="10" s="1"/>
  <c r="K1089" i="10" s="1"/>
  <c r="K1189" i="15" s="1"/>
  <c r="K1184" i="15" s="1"/>
  <c r="AN1184" i="15" s="1"/>
  <c r="K124" i="15"/>
  <c r="AN147" i="15" s="1"/>
  <c r="H500" i="15"/>
  <c r="K1155" i="10"/>
  <c r="K1150" i="10" s="1"/>
  <c r="K1234" i="15" s="1"/>
  <c r="K1229" i="15" s="1"/>
  <c r="AN1229" i="15" s="1"/>
  <c r="AO1082" i="15"/>
  <c r="K242" i="15"/>
  <c r="K458" i="15" s="1"/>
  <c r="K448" i="15" s="1"/>
  <c r="K294" i="10"/>
  <c r="K289" i="10" s="1"/>
  <c r="K252" i="10" s="1"/>
  <c r="K211" i="15" s="1"/>
  <c r="K161" i="15"/>
  <c r="AN191" i="15" s="1"/>
  <c r="K482" i="10"/>
  <c r="K477" i="10" s="1"/>
  <c r="K440" i="10" s="1"/>
  <c r="K427" i="15" s="1"/>
  <c r="K538" i="10"/>
  <c r="K533" i="10" s="1"/>
  <c r="K496" i="10" s="1"/>
  <c r="K650" i="10" s="1"/>
  <c r="K645" i="10" s="1"/>
  <c r="K608" i="10" s="1"/>
  <c r="K640" i="15" s="1"/>
  <c r="K1093" i="10"/>
  <c r="K1088" i="10" s="1"/>
  <c r="K1188" i="15" s="1"/>
  <c r="K1183" i="15" s="1"/>
  <c r="AN1183" i="15" s="1"/>
  <c r="K748" i="10"/>
  <c r="K743" i="10" s="1"/>
  <c r="K706" i="10" s="1"/>
  <c r="K740" i="15" s="1"/>
  <c r="K426" i="10"/>
  <c r="K421" i="10" s="1"/>
  <c r="K384" i="10" s="1"/>
  <c r="K356" i="15" s="1"/>
  <c r="K804" i="10"/>
  <c r="K799" i="10" s="1"/>
  <c r="K762" i="10" s="1"/>
  <c r="K811" i="15" s="1"/>
  <c r="K771" i="15"/>
  <c r="K761" i="15" s="1"/>
  <c r="K842" i="15"/>
  <c r="K832" i="15" s="1"/>
  <c r="L122" i="15"/>
  <c r="AO145" i="15" s="1"/>
  <c r="L136" i="10"/>
  <c r="L186" i="15"/>
  <c r="L176" i="15" s="1"/>
  <c r="L242" i="15" s="1"/>
  <c r="L244" i="10"/>
  <c r="L239" i="10" s="1"/>
  <c r="L202" i="10" s="1"/>
  <c r="AO1302" i="15"/>
  <c r="AP33" i="15"/>
  <c r="AQ1079" i="15"/>
  <c r="AQ69" i="15"/>
  <c r="AO110" i="15"/>
  <c r="AO1265" i="15"/>
  <c r="AO72" i="15"/>
  <c r="AQ107" i="15"/>
  <c r="AQ1125" i="15"/>
  <c r="M152" i="10"/>
  <c r="AO1303" i="15"/>
  <c r="AQ1300" i="15"/>
  <c r="AP71" i="15"/>
  <c r="L153" i="10"/>
  <c r="AP109" i="15"/>
  <c r="I233" i="15"/>
  <c r="I388" i="15"/>
  <c r="I378" i="15" s="1"/>
  <c r="I459" i="15"/>
  <c r="I449" i="15" s="1"/>
  <c r="I601" i="15"/>
  <c r="I591" i="15" s="1"/>
  <c r="I716" i="15" s="1"/>
  <c r="I706" i="15" s="1"/>
  <c r="N534" i="15"/>
  <c r="N300" i="15"/>
  <c r="N295" i="15" s="1"/>
  <c r="N392" i="15"/>
  <c r="N776" i="15"/>
  <c r="N309" i="10"/>
  <c r="M53" i="10"/>
  <c r="M49" i="15" s="1"/>
  <c r="M163" i="10"/>
  <c r="M66" i="15"/>
  <c r="M61" i="15" s="1"/>
  <c r="I651" i="10"/>
  <c r="I646" i="10" s="1"/>
  <c r="I609" i="10" s="1"/>
  <c r="I641" i="15" s="1"/>
  <c r="I499" i="15"/>
  <c r="J1094" i="10"/>
  <c r="J1089" i="10" s="1"/>
  <c r="J1189" i="15" s="1"/>
  <c r="J1184" i="15" s="1"/>
  <c r="AM1184" i="15" s="1"/>
  <c r="J539" i="10"/>
  <c r="J534" i="10" s="1"/>
  <c r="J497" i="10" s="1"/>
  <c r="J483" i="10"/>
  <c r="J478" i="10" s="1"/>
  <c r="J441" i="10" s="1"/>
  <c r="J595" i="10"/>
  <c r="J590" i="10" s="1"/>
  <c r="J553" i="10" s="1"/>
  <c r="J1156" i="10"/>
  <c r="J1151" i="10" s="1"/>
  <c r="J1235" i="15" s="1"/>
  <c r="J1230" i="15" s="1"/>
  <c r="AM1230" i="15" s="1"/>
  <c r="J162" i="15"/>
  <c r="AM192" i="15" s="1"/>
  <c r="J749" i="10"/>
  <c r="J744" i="10" s="1"/>
  <c r="J707" i="10" s="1"/>
  <c r="J741" i="15" s="1"/>
  <c r="J427" i="10"/>
  <c r="J422" i="10" s="1"/>
  <c r="J385" i="10" s="1"/>
  <c r="J357" i="15" s="1"/>
  <c r="J805" i="10"/>
  <c r="J800" i="10" s="1"/>
  <c r="J763" i="10" s="1"/>
  <c r="J812" i="15" s="1"/>
  <c r="J295" i="10"/>
  <c r="J290" i="10" s="1"/>
  <c r="J253" i="10" s="1"/>
  <c r="N916" i="10"/>
  <c r="N906" i="10" s="1"/>
  <c r="N869" i="10" s="1"/>
  <c r="N955" i="15" s="1"/>
  <c r="N1240" i="15"/>
  <c r="AQ1263" i="15" s="1"/>
  <c r="N298" i="10"/>
  <c r="M1171" i="10"/>
  <c r="M1260" i="15"/>
  <c r="M1255" i="15" s="1"/>
  <c r="M248" i="15"/>
  <c r="M992" i="15"/>
  <c r="M982" i="15" s="1"/>
  <c r="O1168" i="10"/>
  <c r="O989" i="15"/>
  <c r="O979" i="15" s="1"/>
  <c r="O245" i="15"/>
  <c r="O1257" i="15"/>
  <c r="O1252" i="15" s="1"/>
  <c r="O994" i="10"/>
  <c r="O1102" i="15" s="1"/>
  <c r="O1119" i="15"/>
  <c r="O1114" i="15" s="1"/>
  <c r="M1254" i="15"/>
  <c r="AP1273" i="15"/>
  <c r="N103" i="15"/>
  <c r="N98" i="15" s="1"/>
  <c r="N94" i="10"/>
  <c r="N86" i="15" s="1"/>
  <c r="N167" i="10"/>
  <c r="O101" i="15"/>
  <c r="O96" i="15" s="1"/>
  <c r="O165" i="10"/>
  <c r="O92" i="10"/>
  <c r="O84" i="15" s="1"/>
  <c r="AO1127" i="15"/>
  <c r="N940" i="10"/>
  <c r="N1058" i="15" s="1"/>
  <c r="N1075" i="15"/>
  <c r="AQ1092" i="15" s="1"/>
  <c r="N986" i="15"/>
  <c r="M1209" i="10"/>
  <c r="M1280" i="15" s="1"/>
  <c r="M1297" i="15"/>
  <c r="M1292" i="15" s="1"/>
  <c r="O1206" i="10"/>
  <c r="O1277" i="15" s="1"/>
  <c r="O1294" i="15"/>
  <c r="O1289" i="15" s="1"/>
  <c r="N65" i="15"/>
  <c r="N60" i="15" s="1"/>
  <c r="N162" i="10"/>
  <c r="N52" i="10"/>
  <c r="N48" i="15" s="1"/>
  <c r="N463" i="15"/>
  <c r="N347" i="10"/>
  <c r="N847" i="15"/>
  <c r="N337" i="15"/>
  <c r="N332" i="15" s="1"/>
  <c r="N605" i="15"/>
  <c r="M777" i="15"/>
  <c r="M535" i="15"/>
  <c r="M393" i="15"/>
  <c r="M310" i="10"/>
  <c r="M301" i="15"/>
  <c r="M296" i="15" s="1"/>
  <c r="I570" i="15"/>
  <c r="I700" i="10"/>
  <c r="I695" i="10" s="1"/>
  <c r="I658" i="10" s="1"/>
  <c r="I691" i="15" s="1"/>
  <c r="M1070" i="15"/>
  <c r="AP1093" i="15" s="1"/>
  <c r="AP1090" i="15"/>
  <c r="AP1089" i="15"/>
  <c r="AP1091" i="15"/>
  <c r="M600" i="10"/>
  <c r="M810" i="10"/>
  <c r="M488" i="10"/>
  <c r="M320" i="15"/>
  <c r="AP343" i="15" s="1"/>
  <c r="N808" i="10"/>
  <c r="N598" i="10"/>
  <c r="N486" i="10"/>
  <c r="N318" i="15"/>
  <c r="AQ341" i="15" s="1"/>
  <c r="AQ31" i="15"/>
  <c r="M918" i="10"/>
  <c r="M908" i="10" s="1"/>
  <c r="M871" i="10" s="1"/>
  <c r="M1242" i="15"/>
  <c r="M300" i="10"/>
  <c r="P11" i="4"/>
  <c r="O515" i="10"/>
  <c r="O510" i="10" s="1"/>
  <c r="O524" i="15" s="1"/>
  <c r="O1188" i="10"/>
  <c r="O1183" i="10" s="1"/>
  <c r="O1070" i="10"/>
  <c r="O1065" i="10" s="1"/>
  <c r="O1167" i="15" s="1"/>
  <c r="O1162" i="15" s="1"/>
  <c r="O627" i="10"/>
  <c r="O622" i="10" s="1"/>
  <c r="O660" i="15" s="1"/>
  <c r="O725" i="10"/>
  <c r="O720" i="10" s="1"/>
  <c r="O766" i="15" s="1"/>
  <c r="O271" i="10"/>
  <c r="O266" i="10" s="1"/>
  <c r="O237" i="15" s="1"/>
  <c r="O1226" i="10"/>
  <c r="O1221" i="10" s="1"/>
  <c r="O459" i="10"/>
  <c r="O454" i="10" s="1"/>
  <c r="O453" i="15" s="1"/>
  <c r="O1132" i="10"/>
  <c r="O1127" i="10" s="1"/>
  <c r="O1213" i="15" s="1"/>
  <c r="O1208" i="15" s="1"/>
  <c r="O222" i="10"/>
  <c r="O217" i="10" s="1"/>
  <c r="O181" i="15" s="1"/>
  <c r="O781" i="10"/>
  <c r="O776" i="10" s="1"/>
  <c r="O837" i="15" s="1"/>
  <c r="O70" i="10"/>
  <c r="O65" i="10" s="1"/>
  <c r="O889" i="10"/>
  <c r="O884" i="10" s="1"/>
  <c r="O986" i="15" s="1"/>
  <c r="O365" i="10"/>
  <c r="O360" i="10" s="1"/>
  <c r="O958" i="10"/>
  <c r="O953" i="10" s="1"/>
  <c r="O571" i="10"/>
  <c r="O566" i="10" s="1"/>
  <c r="O595" i="15" s="1"/>
  <c r="O112" i="10"/>
  <c r="O107" i="10" s="1"/>
  <c r="O1014" i="10"/>
  <c r="O1009" i="10" s="1"/>
  <c r="O403" i="10"/>
  <c r="O398" i="10" s="1"/>
  <c r="O382" i="15" s="1"/>
  <c r="O676" i="10"/>
  <c r="O671" i="10" s="1"/>
  <c r="O710" i="15" s="1"/>
  <c r="O28" i="10"/>
  <c r="O23" i="10" s="1"/>
  <c r="O327" i="10"/>
  <c r="O322" i="10" s="1"/>
  <c r="N1015" i="10"/>
  <c r="N1010" i="10" s="1"/>
  <c r="N890" i="10"/>
  <c r="N885" i="10" s="1"/>
  <c r="N987" i="15" s="1"/>
  <c r="N726" i="10"/>
  <c r="N721" i="10" s="1"/>
  <c r="N767" i="15" s="1"/>
  <c r="N223" i="10"/>
  <c r="N218" i="10" s="1"/>
  <c r="N182" i="15" s="1"/>
  <c r="N628" i="10"/>
  <c r="N623" i="10" s="1"/>
  <c r="N661" i="15" s="1"/>
  <c r="N113" i="10"/>
  <c r="N108" i="10" s="1"/>
  <c r="N1227" i="10"/>
  <c r="N1222" i="10" s="1"/>
  <c r="N272" i="10"/>
  <c r="N267" i="10" s="1"/>
  <c r="N238" i="15" s="1"/>
  <c r="N1189" i="10"/>
  <c r="N1184" i="10" s="1"/>
  <c r="N328" i="10"/>
  <c r="N323" i="10" s="1"/>
  <c r="N366" i="10"/>
  <c r="N361" i="10" s="1"/>
  <c r="N29" i="10"/>
  <c r="N24" i="10" s="1"/>
  <c r="N516" i="10"/>
  <c r="N511" i="10" s="1"/>
  <c r="N525" i="15" s="1"/>
  <c r="N460" i="10"/>
  <c r="N455" i="10" s="1"/>
  <c r="N454" i="15" s="1"/>
  <c r="N404" i="10"/>
  <c r="N399" i="10" s="1"/>
  <c r="N383" i="15" s="1"/>
  <c r="O12" i="4"/>
  <c r="N677" i="10"/>
  <c r="N672" i="10" s="1"/>
  <c r="N711" i="15" s="1"/>
  <c r="N782" i="10"/>
  <c r="N777" i="10" s="1"/>
  <c r="N838" i="15" s="1"/>
  <c r="N959" i="10"/>
  <c r="N954" i="10" s="1"/>
  <c r="N1133" i="10"/>
  <c r="N1128" i="10" s="1"/>
  <c r="N1214" i="15" s="1"/>
  <c r="N1209" i="15" s="1"/>
  <c r="N71" i="10"/>
  <c r="N66" i="10" s="1"/>
  <c r="N1071" i="10"/>
  <c r="N1066" i="10" s="1"/>
  <c r="N1168" i="15" s="1"/>
  <c r="N1163" i="15" s="1"/>
  <c r="N572" i="10"/>
  <c r="N567" i="10" s="1"/>
  <c r="N596" i="15" s="1"/>
  <c r="K187" i="15"/>
  <c r="K177" i="15" s="1"/>
  <c r="K137" i="10"/>
  <c r="K142" i="15"/>
  <c r="K137" i="15" s="1"/>
  <c r="M134" i="10"/>
  <c r="M139" i="15"/>
  <c r="M134" i="15" s="1"/>
  <c r="M184" i="15"/>
  <c r="M174" i="15" s="1"/>
  <c r="M8" i="16"/>
  <c r="M17" i="16" s="1"/>
  <c r="M57" i="16" s="1"/>
  <c r="M1279" i="15"/>
  <c r="N150" i="10"/>
  <c r="L957" i="15"/>
  <c r="L11" i="16"/>
  <c r="L20" i="16" s="1"/>
  <c r="L60" i="16" s="1"/>
  <c r="P625" i="10"/>
  <c r="P620" i="10" s="1"/>
  <c r="P658" i="15" s="1"/>
  <c r="P269" i="10"/>
  <c r="P264" i="10" s="1"/>
  <c r="P235" i="15" s="1"/>
  <c r="P674" i="10"/>
  <c r="P669" i="10" s="1"/>
  <c r="P708" i="15" s="1"/>
  <c r="P1068" i="10"/>
  <c r="P1063" i="10" s="1"/>
  <c r="P1165" i="15" s="1"/>
  <c r="P1160" i="15" s="1"/>
  <c r="P363" i="10"/>
  <c r="P358" i="10" s="1"/>
  <c r="P26" i="10"/>
  <c r="P21" i="10" s="1"/>
  <c r="P569" i="10"/>
  <c r="P564" i="10" s="1"/>
  <c r="P593" i="15" s="1"/>
  <c r="Q9" i="4"/>
  <c r="P401" i="10"/>
  <c r="P396" i="10" s="1"/>
  <c r="P380" i="15" s="1"/>
  <c r="P1224" i="10"/>
  <c r="P1219" i="10" s="1"/>
  <c r="P68" i="10"/>
  <c r="P63" i="10" s="1"/>
  <c r="P1186" i="10"/>
  <c r="P1181" i="10" s="1"/>
  <c r="P110" i="10"/>
  <c r="P105" i="10" s="1"/>
  <c r="P1012" i="10"/>
  <c r="P1007" i="10" s="1"/>
  <c r="P457" i="10"/>
  <c r="P452" i="10" s="1"/>
  <c r="P451" i="15" s="1"/>
  <c r="P956" i="10"/>
  <c r="P951" i="10" s="1"/>
  <c r="P1130" i="10"/>
  <c r="P1125" i="10" s="1"/>
  <c r="P1211" i="15" s="1"/>
  <c r="P1206" i="15" s="1"/>
  <c r="P779" i="10"/>
  <c r="P774" i="10" s="1"/>
  <c r="P835" i="15" s="1"/>
  <c r="P513" i="10"/>
  <c r="P508" i="10" s="1"/>
  <c r="P522" i="15" s="1"/>
  <c r="P887" i="10"/>
  <c r="P882" i="10" s="1"/>
  <c r="P984" i="15" s="1"/>
  <c r="P220" i="10"/>
  <c r="P215" i="10" s="1"/>
  <c r="P179" i="15" s="1"/>
  <c r="P723" i="10"/>
  <c r="P718" i="10" s="1"/>
  <c r="P764" i="15" s="1"/>
  <c r="P325" i="10"/>
  <c r="P320" i="10" s="1"/>
  <c r="N1121" i="15"/>
  <c r="AQ1138" i="15" s="1"/>
  <c r="N996" i="10"/>
  <c r="J247" i="10"/>
  <c r="J242" i="10" s="1"/>
  <c r="J205" i="10" s="1"/>
  <c r="J125" i="15"/>
  <c r="AM148" i="15" s="1"/>
  <c r="M158" i="10"/>
  <c r="M28" i="15"/>
  <c r="M23" i="15" s="1"/>
  <c r="M11" i="10"/>
  <c r="M11" i="15" s="1"/>
  <c r="I212" i="15"/>
  <c r="I9" i="16"/>
  <c r="I18" i="16" s="1"/>
  <c r="I58" i="16" s="1"/>
  <c r="K1092" i="10"/>
  <c r="K1087" i="10" s="1"/>
  <c r="K1187" i="15" s="1"/>
  <c r="K1182" i="15" s="1"/>
  <c r="AN1182" i="15" s="1"/>
  <c r="K160" i="15"/>
  <c r="AN190" i="15" s="1"/>
  <c r="K1154" i="10"/>
  <c r="K1149" i="10" s="1"/>
  <c r="K1233" i="15" s="1"/>
  <c r="K1228" i="15" s="1"/>
  <c r="AN1228" i="15" s="1"/>
  <c r="K803" i="10"/>
  <c r="K798" i="10" s="1"/>
  <c r="K761" i="10" s="1"/>
  <c r="K810" i="15" s="1"/>
  <c r="K293" i="10"/>
  <c r="K288" i="10" s="1"/>
  <c r="K251" i="10" s="1"/>
  <c r="K210" i="15" s="1"/>
  <c r="K747" i="10"/>
  <c r="K742" i="10" s="1"/>
  <c r="K705" i="10" s="1"/>
  <c r="K739" i="15" s="1"/>
  <c r="K481" i="10"/>
  <c r="K476" i="10" s="1"/>
  <c r="K439" i="10" s="1"/>
  <c r="K426" i="15" s="1"/>
  <c r="K593" i="10"/>
  <c r="K588" i="10" s="1"/>
  <c r="K551" i="10" s="1"/>
  <c r="K537" i="10"/>
  <c r="K532" i="10" s="1"/>
  <c r="K495" i="10" s="1"/>
  <c r="K425" i="10"/>
  <c r="K420" i="10" s="1"/>
  <c r="K383" i="10" s="1"/>
  <c r="K355" i="15" s="1"/>
  <c r="AO1128" i="15"/>
  <c r="M1291" i="15"/>
  <c r="AP1314" i="15" s="1"/>
  <c r="AP1310" i="15"/>
  <c r="AP1311" i="15"/>
  <c r="AP1312" i="15"/>
  <c r="M544" i="10"/>
  <c r="M754" i="10"/>
  <c r="M283" i="15"/>
  <c r="AP306" i="15" s="1"/>
  <c r="M432" i="10"/>
  <c r="O155" i="10"/>
  <c r="O8" i="10"/>
  <c r="O8" i="15" s="1"/>
  <c r="O25" i="15"/>
  <c r="O20" i="15" s="1"/>
  <c r="O63" i="15"/>
  <c r="O58" i="15" s="1"/>
  <c r="O160" i="10"/>
  <c r="O50" i="10"/>
  <c r="O46" i="15" s="1"/>
  <c r="L811" i="10"/>
  <c r="L489" i="10"/>
  <c r="L601" i="10"/>
  <c r="L321" i="15"/>
  <c r="AO344" i="15" s="1"/>
  <c r="M1104" i="15"/>
  <c r="N1208" i="15"/>
  <c r="N1162" i="15"/>
  <c r="J843" i="15"/>
  <c r="J833" i="15" s="1"/>
  <c r="J243" i="15"/>
  <c r="J772" i="15"/>
  <c r="J762" i="15" s="1"/>
  <c r="J530" i="15"/>
  <c r="J520" i="15" s="1"/>
  <c r="J666" i="15" s="1"/>
  <c r="J656" i="15" s="1"/>
  <c r="M1116" i="15"/>
  <c r="AP1139" i="15" s="1"/>
  <c r="AP1136" i="15"/>
  <c r="AP1135" i="15"/>
  <c r="AP1137" i="15"/>
  <c r="L755" i="10"/>
  <c r="L545" i="10"/>
  <c r="L284" i="15"/>
  <c r="AO307" i="15" s="1"/>
  <c r="L433" i="10"/>
  <c r="M104" i="15"/>
  <c r="M99" i="15" s="1"/>
  <c r="M95" i="10"/>
  <c r="M87" i="15" s="1"/>
  <c r="M168" i="10"/>
  <c r="O307" i="10"/>
  <c r="O390" i="15"/>
  <c r="O532" i="15"/>
  <c r="O774" i="15"/>
  <c r="O298" i="15"/>
  <c r="O293" i="15" s="1"/>
  <c r="N752" i="10"/>
  <c r="N430" i="10"/>
  <c r="N542" i="10"/>
  <c r="N281" i="15"/>
  <c r="AQ304" i="15" s="1"/>
  <c r="AO1093" i="15"/>
  <c r="N1170" i="10"/>
  <c r="N1259" i="15"/>
  <c r="N991" i="15"/>
  <c r="N247" i="15"/>
  <c r="M941" i="10"/>
  <c r="M1059" i="15" s="1"/>
  <c r="M1076" i="15"/>
  <c r="M1071" i="15" s="1"/>
  <c r="M338" i="15"/>
  <c r="M333" i="15" s="1"/>
  <c r="M348" i="10"/>
  <c r="M606" i="15"/>
  <c r="M848" i="15"/>
  <c r="M464" i="15"/>
  <c r="J387" i="15"/>
  <c r="J377" i="15" s="1"/>
  <c r="J232" i="15"/>
  <c r="J600" i="15"/>
  <c r="J590" i="15" s="1"/>
  <c r="J715" i="15" s="1"/>
  <c r="J705" i="15" s="1"/>
  <c r="J458" i="15"/>
  <c r="J448" i="15" s="1"/>
  <c r="N157" i="10"/>
  <c r="N27" i="15"/>
  <c r="N22" i="15" s="1"/>
  <c r="N10" i="10"/>
  <c r="N10" i="15" s="1"/>
  <c r="O345" i="10"/>
  <c r="O461" i="15"/>
  <c r="O603" i="15"/>
  <c r="O845" i="15"/>
  <c r="O335" i="15"/>
  <c r="O330" i="15" s="1"/>
  <c r="I1095" i="10"/>
  <c r="I1090" i="10" s="1"/>
  <c r="I1190" i="15" s="1"/>
  <c r="I1185" i="15" s="1"/>
  <c r="AL1185" i="15" s="1"/>
  <c r="I750" i="10"/>
  <c r="I745" i="10" s="1"/>
  <c r="I708" i="10" s="1"/>
  <c r="I742" i="15" s="1"/>
  <c r="I806" i="10"/>
  <c r="I801" i="10" s="1"/>
  <c r="I764" i="10" s="1"/>
  <c r="I813" i="15" s="1"/>
  <c r="I540" i="10"/>
  <c r="I535" i="10" s="1"/>
  <c r="I498" i="10" s="1"/>
  <c r="I596" i="10"/>
  <c r="I591" i="10" s="1"/>
  <c r="I554" i="10" s="1"/>
  <c r="I484" i="10"/>
  <c r="I479" i="10" s="1"/>
  <c r="I442" i="10" s="1"/>
  <c r="I429" i="15" s="1"/>
  <c r="I428" i="10"/>
  <c r="I423" i="10" s="1"/>
  <c r="I386" i="10" s="1"/>
  <c r="I358" i="15" s="1"/>
  <c r="I296" i="10"/>
  <c r="I291" i="10" s="1"/>
  <c r="I254" i="10" s="1"/>
  <c r="I213" i="15" s="1"/>
  <c r="I163" i="15"/>
  <c r="AL193" i="15" s="1"/>
  <c r="I1157" i="10"/>
  <c r="I1152" i="10" s="1"/>
  <c r="I1236" i="15" s="1"/>
  <c r="I1231" i="15" s="1"/>
  <c r="AL1231" i="15" s="1"/>
  <c r="AO34" i="15"/>
  <c r="N1296" i="15"/>
  <c r="AQ1313" i="15" s="1"/>
  <c r="N1208" i="10"/>
  <c r="K456" i="15"/>
  <c r="K446" i="15" s="1"/>
  <c r="K598" i="15"/>
  <c r="K588" i="15" s="1"/>
  <c r="K713" i="15" s="1"/>
  <c r="K703" i="15" s="1"/>
  <c r="K230" i="15"/>
  <c r="K385" i="15"/>
  <c r="K375" i="15" s="1"/>
  <c r="M997" i="10"/>
  <c r="M1105" i="15" s="1"/>
  <c r="M1122" i="15"/>
  <c r="M1117" i="15" s="1"/>
  <c r="L919" i="10"/>
  <c r="L909" i="10" s="1"/>
  <c r="L872" i="10" s="1"/>
  <c r="L958" i="15" s="1"/>
  <c r="L1243" i="15"/>
  <c r="AO1266" i="15" s="1"/>
  <c r="L301" i="10"/>
  <c r="O938" i="10"/>
  <c r="O1056" i="15" s="1"/>
  <c r="O1073" i="15"/>
  <c r="O1068" i="15" s="1"/>
  <c r="AB29" i="4"/>
  <c r="Q912" i="14"/>
  <c r="Q911" i="14"/>
  <c r="S206" i="4"/>
  <c r="R203" i="4"/>
  <c r="R938" i="14" s="1"/>
  <c r="R935" i="14" s="1"/>
  <c r="R927" i="14"/>
  <c r="R924" i="14" s="1"/>
  <c r="O854" i="14"/>
  <c r="S192" i="4"/>
  <c r="R189" i="4"/>
  <c r="R883" i="14" s="1"/>
  <c r="R880" i="14" s="1"/>
  <c r="R872" i="14"/>
  <c r="R869" i="14" s="1"/>
  <c r="P858" i="14"/>
  <c r="P854" i="14" s="1"/>
  <c r="P857" i="14"/>
  <c r="R885" i="14"/>
  <c r="R882" i="14" s="1"/>
  <c r="S194" i="4"/>
  <c r="R874" i="14"/>
  <c r="R871" i="14" s="1"/>
  <c r="R193" i="4"/>
  <c r="Q884" i="14"/>
  <c r="Q881" i="14" s="1"/>
  <c r="Q873" i="14"/>
  <c r="Q870" i="14" s="1"/>
  <c r="Q856" i="14" s="1"/>
  <c r="P866" i="14"/>
  <c r="L245" i="10"/>
  <c r="L240" i="10" s="1"/>
  <c r="L203" i="10" s="1"/>
  <c r="L161" i="15" s="1"/>
  <c r="AO191" i="15" s="1"/>
  <c r="L841" i="15"/>
  <c r="L831" i="15" s="1"/>
  <c r="L241" i="15"/>
  <c r="L386" i="15" s="1"/>
  <c r="L376" i="15" s="1"/>
  <c r="L528" i="15"/>
  <c r="L518" i="15" s="1"/>
  <c r="L664" i="15" s="1"/>
  <c r="L654" i="15" s="1"/>
  <c r="W44" i="4"/>
  <c r="Y19" i="4"/>
  <c r="W20" i="4"/>
  <c r="V21" i="4"/>
  <c r="AQ70" i="15"/>
  <c r="AQ32" i="15"/>
  <c r="O93" i="10"/>
  <c r="O85" i="15" s="1"/>
  <c r="O166" i="10"/>
  <c r="O102" i="15"/>
  <c r="O97" i="15" s="1"/>
  <c r="O939" i="10"/>
  <c r="O1057" i="15" s="1"/>
  <c r="O1074" i="15"/>
  <c r="O1069" i="15" s="1"/>
  <c r="Q10" i="4"/>
  <c r="P1225" i="10"/>
  <c r="P1220" i="10" s="1"/>
  <c r="P1187" i="10"/>
  <c r="P1182" i="10" s="1"/>
  <c r="P1013" i="10"/>
  <c r="P1008" i="10" s="1"/>
  <c r="P957" i="10"/>
  <c r="P952" i="10" s="1"/>
  <c r="P1069" i="10"/>
  <c r="P1064" i="10" s="1"/>
  <c r="P780" i="10"/>
  <c r="P775" i="10" s="1"/>
  <c r="P836" i="15" s="1"/>
  <c r="P724" i="10"/>
  <c r="P719" i="10" s="1"/>
  <c r="P765" i="15" s="1"/>
  <c r="P675" i="10"/>
  <c r="P670" i="10" s="1"/>
  <c r="P709" i="15" s="1"/>
  <c r="P888" i="10"/>
  <c r="P883" i="10" s="1"/>
  <c r="P985" i="15" s="1"/>
  <c r="P1131" i="10"/>
  <c r="P1126" i="10" s="1"/>
  <c r="P111" i="10"/>
  <c r="P106" i="10" s="1"/>
  <c r="P326" i="10"/>
  <c r="P321" i="10" s="1"/>
  <c r="P626" i="10"/>
  <c r="P621" i="10" s="1"/>
  <c r="P659" i="15" s="1"/>
  <c r="P402" i="10"/>
  <c r="P397" i="10" s="1"/>
  <c r="P381" i="15" s="1"/>
  <c r="P570" i="10"/>
  <c r="P565" i="10" s="1"/>
  <c r="P594" i="15" s="1"/>
  <c r="P270" i="10"/>
  <c r="P265" i="10" s="1"/>
  <c r="P236" i="15" s="1"/>
  <c r="P69" i="10"/>
  <c r="P64" i="10" s="1"/>
  <c r="P364" i="10"/>
  <c r="P359" i="10" s="1"/>
  <c r="P221" i="10"/>
  <c r="P216" i="10" s="1"/>
  <c r="P180" i="15" s="1"/>
  <c r="P514" i="10"/>
  <c r="P509" i="10" s="1"/>
  <c r="P523" i="15" s="1"/>
  <c r="P458" i="10"/>
  <c r="P453" i="10" s="1"/>
  <c r="P452" i="15" s="1"/>
  <c r="P27" i="10"/>
  <c r="P22" i="10" s="1"/>
  <c r="N809" i="10"/>
  <c r="N599" i="10"/>
  <c r="N487" i="10"/>
  <c r="N319" i="15"/>
  <c r="AQ342" i="15" s="1"/>
  <c r="O1166" i="15"/>
  <c r="O1161" i="15" s="1"/>
  <c r="AQ108" i="15"/>
  <c r="O1212" i="15"/>
  <c r="O1207" i="15" s="1"/>
  <c r="Y8" i="4"/>
  <c r="K569" i="15"/>
  <c r="K699" i="10"/>
  <c r="K694" i="10" s="1"/>
  <c r="K657" i="10" s="1"/>
  <c r="K690" i="15" s="1"/>
  <c r="O156" i="10"/>
  <c r="O26" i="15"/>
  <c r="O21" i="15" s="1"/>
  <c r="O9" i="10"/>
  <c r="O9" i="15" s="1"/>
  <c r="AQ1080" i="15"/>
  <c r="M185" i="15"/>
  <c r="M175" i="15" s="1"/>
  <c r="M135" i="10"/>
  <c r="M140" i="15"/>
  <c r="M135" i="15" s="1"/>
  <c r="O995" i="10"/>
  <c r="O1103" i="15" s="1"/>
  <c r="O1120" i="15"/>
  <c r="O1115" i="15" s="1"/>
  <c r="O346" i="10"/>
  <c r="O604" i="15"/>
  <c r="O846" i="15"/>
  <c r="O462" i="15"/>
  <c r="O336" i="15"/>
  <c r="O331" i="15" s="1"/>
  <c r="O1169" i="10"/>
  <c r="O990" i="15"/>
  <c r="O980" i="15" s="1"/>
  <c r="O1258" i="15"/>
  <c r="O1253" i="15" s="1"/>
  <c r="O246" i="15"/>
  <c r="N917" i="10"/>
  <c r="N907" i="10" s="1"/>
  <c r="N870" i="10" s="1"/>
  <c r="N956" i="15" s="1"/>
  <c r="N299" i="10"/>
  <c r="N1241" i="15"/>
  <c r="AQ1264" i="15" s="1"/>
  <c r="N151" i="10"/>
  <c r="O308" i="10"/>
  <c r="O533" i="15"/>
  <c r="O299" i="15"/>
  <c r="O294" i="15" s="1"/>
  <c r="O775" i="15"/>
  <c r="O391" i="15"/>
  <c r="O1207" i="10"/>
  <c r="O1278" i="15" s="1"/>
  <c r="O1295" i="15"/>
  <c r="O1290" i="15" s="1"/>
  <c r="AQ1301" i="15"/>
  <c r="N282" i="15"/>
  <c r="AQ305" i="15" s="1"/>
  <c r="N543" i="10"/>
  <c r="N753" i="10"/>
  <c r="N431" i="10"/>
  <c r="AQ1126" i="15"/>
  <c r="O161" i="10"/>
  <c r="O64" i="15"/>
  <c r="O59" i="15" s="1"/>
  <c r="O51" i="10"/>
  <c r="O47" i="15" s="1"/>
  <c r="AA235" i="4"/>
  <c r="Z232" i="4"/>
  <c r="Z221" i="4"/>
  <c r="Z218" i="4" s="1"/>
  <c r="T148" i="4"/>
  <c r="S704" i="14"/>
  <c r="S701" i="14" s="1"/>
  <c r="S649" i="14"/>
  <c r="S646" i="14" s="1"/>
  <c r="S599" i="14"/>
  <c r="S596" i="14" s="1"/>
  <c r="T134" i="4"/>
  <c r="S549" i="14"/>
  <c r="S546" i="14" s="1"/>
  <c r="R359" i="14"/>
  <c r="R356" i="14" s="1"/>
  <c r="R414" i="14"/>
  <c r="R411" i="14" s="1"/>
  <c r="S111" i="4"/>
  <c r="Q398" i="14"/>
  <c r="Q399" i="14"/>
  <c r="Q343" i="14"/>
  <c r="Q344" i="14"/>
  <c r="S97" i="4"/>
  <c r="R323" i="14"/>
  <c r="R320" i="14" s="1"/>
  <c r="T88" i="4"/>
  <c r="S291" i="14"/>
  <c r="S288" i="14" s="1"/>
  <c r="V6" i="16"/>
  <c r="Q310" i="15" l="1"/>
  <c r="Q305" i="15" s="1"/>
  <c r="Q414" i="15"/>
  <c r="Q182" i="10"/>
  <c r="N384" i="15"/>
  <c r="N374" i="15" s="1"/>
  <c r="N229" i="15"/>
  <c r="N455" i="15"/>
  <c r="N445" i="15" s="1"/>
  <c r="N597" i="15"/>
  <c r="N587" i="15" s="1"/>
  <c r="N712" i="15" s="1"/>
  <c r="N702" i="15" s="1"/>
  <c r="Q870" i="15"/>
  <c r="Q628" i="15"/>
  <c r="Q348" i="15"/>
  <c r="Q343" i="15" s="1"/>
  <c r="Q483" i="15"/>
  <c r="O480" i="15"/>
  <c r="O470" i="15" s="1"/>
  <c r="Q191" i="10"/>
  <c r="Q805" i="15" s="1"/>
  <c r="Q804" i="15" s="1"/>
  <c r="Q74" i="15"/>
  <c r="Q69" i="15" s="1"/>
  <c r="P1082" i="14"/>
  <c r="P1078" i="14" s="1"/>
  <c r="P47" i="16" s="1"/>
  <c r="P1083" i="14"/>
  <c r="P1079" i="14" s="1"/>
  <c r="Q747" i="15"/>
  <c r="Q287" i="15"/>
  <c r="Q286" i="15" s="1"/>
  <c r="Q363" i="15"/>
  <c r="N243" i="10"/>
  <c r="N238" i="10" s="1"/>
  <c r="N201" i="10" s="1"/>
  <c r="Q334" i="15"/>
  <c r="Q329" i="15" s="1"/>
  <c r="Q306" i="10"/>
  <c r="Q751" i="10" s="1"/>
  <c r="P914" i="14"/>
  <c r="P910" i="14" s="1"/>
  <c r="Q868" i="15"/>
  <c r="Q91" i="10"/>
  <c r="Q83" i="15" s="1"/>
  <c r="Q484" i="15"/>
  <c r="Q346" i="15"/>
  <c r="Q341" i="15" s="1"/>
  <c r="Q460" i="15"/>
  <c r="Q844" i="15"/>
  <c r="Q77" i="15"/>
  <c r="Q72" i="15" s="1"/>
  <c r="Q174" i="10"/>
  <c r="Q203" i="15" s="1"/>
  <c r="Q193" i="15" s="1"/>
  <c r="Q389" i="15"/>
  <c r="Q344" i="10"/>
  <c r="Q937" i="10"/>
  <c r="Q1055" i="15" s="1"/>
  <c r="AT1078" i="15" s="1"/>
  <c r="Q531" i="15"/>
  <c r="Q773" i="15"/>
  <c r="Q867" i="15"/>
  <c r="O864" i="15"/>
  <c r="O854" i="15" s="1"/>
  <c r="Q345" i="15"/>
  <c r="Q340" i="15" s="1"/>
  <c r="Q1246" i="15"/>
  <c r="Q1245" i="15" s="1"/>
  <c r="O622" i="15"/>
  <c r="O612" i="15" s="1"/>
  <c r="O730" i="15" s="1"/>
  <c r="O720" i="15" s="1"/>
  <c r="O551" i="15"/>
  <c r="O541" i="15" s="1"/>
  <c r="O680" i="15" s="1"/>
  <c r="O670" i="15" s="1"/>
  <c r="O264" i="15"/>
  <c r="O254" i="15" s="1"/>
  <c r="O793" i="15"/>
  <c r="O783" i="15" s="1"/>
  <c r="Q1167" i="10"/>
  <c r="Q1239" i="15" s="1"/>
  <c r="Q962" i="15"/>
  <c r="N746" i="15"/>
  <c r="N744" i="15" s="1"/>
  <c r="N217" i="15"/>
  <c r="N215" i="15" s="1"/>
  <c r="G28" i="16" s="1"/>
  <c r="G38" i="16" s="1"/>
  <c r="N575" i="15"/>
  <c r="N573" i="15" s="1"/>
  <c r="N696" i="15" s="1"/>
  <c r="N694" i="15" s="1"/>
  <c r="N817" i="15"/>
  <c r="N815" i="15" s="1"/>
  <c r="N433" i="15"/>
  <c r="N431" i="15" s="1"/>
  <c r="G29" i="16" s="1"/>
  <c r="G39" i="16" s="1"/>
  <c r="N504" i="15"/>
  <c r="N502" i="15" s="1"/>
  <c r="N646" i="15" s="1"/>
  <c r="N644" i="15" s="1"/>
  <c r="N362" i="15"/>
  <c r="N360" i="15" s="1"/>
  <c r="P125" i="14"/>
  <c r="P218" i="14" s="1"/>
  <c r="P215" i="14" s="1"/>
  <c r="P196" i="14" s="1"/>
  <c r="P185" i="14" s="1"/>
  <c r="R1101" i="14"/>
  <c r="R1090" i="14" s="1"/>
  <c r="Q49" i="10"/>
  <c r="Q45" i="15" s="1"/>
  <c r="P855" i="14"/>
  <c r="P913" i="14"/>
  <c r="P909" i="14" s="1"/>
  <c r="Q183" i="10"/>
  <c r="Q173" i="10" s="1"/>
  <c r="R895" i="14"/>
  <c r="R876" i="14" s="1"/>
  <c r="R865" i="14" s="1"/>
  <c r="Q1038" i="15"/>
  <c r="Q1037" i="15"/>
  <c r="Q1040" i="15"/>
  <c r="Q1039" i="15"/>
  <c r="Q1036" i="15"/>
  <c r="Q876" i="15"/>
  <c r="Q875" i="15" s="1"/>
  <c r="Q42" i="15"/>
  <c r="Q41" i="15" s="1"/>
  <c r="Q421" i="15"/>
  <c r="Q420" i="15" s="1"/>
  <c r="Q634" i="15"/>
  <c r="Q633" i="15" s="1"/>
  <c r="Q735" i="15" s="1"/>
  <c r="Q734" i="15" s="1"/>
  <c r="Q1034" i="15"/>
  <c r="Q1008" i="15" s="1"/>
  <c r="Q62" i="15"/>
  <c r="Q57" i="15" s="1"/>
  <c r="Q967" i="15"/>
  <c r="Q1005" i="15"/>
  <c r="Q978" i="15" s="1"/>
  <c r="Q976" i="15"/>
  <c r="Q969" i="15" s="1"/>
  <c r="R534" i="14"/>
  <c r="Q876" i="14"/>
  <c r="Q865" i="14" s="1"/>
  <c r="Q73" i="15"/>
  <c r="Q68" i="15" s="1"/>
  <c r="R897" i="14"/>
  <c r="R878" i="14" s="1"/>
  <c r="R867" i="14" s="1"/>
  <c r="R881" i="10"/>
  <c r="R983" i="15" s="1"/>
  <c r="Q7" i="10"/>
  <c r="Q7" i="15" s="1"/>
  <c r="R583" i="14"/>
  <c r="S64" i="14"/>
  <c r="S148" i="14" s="1"/>
  <c r="P150" i="15"/>
  <c r="P145" i="15" s="1"/>
  <c r="P1239" i="15"/>
  <c r="AS1262" i="15" s="1"/>
  <c r="P297" i="10"/>
  <c r="R256" i="14"/>
  <c r="Q1102" i="14"/>
  <c r="Q1091" i="14" s="1"/>
  <c r="R584" i="14"/>
  <c r="Q993" i="10"/>
  <c r="Q1101" i="15" s="1"/>
  <c r="AT1124" i="15" s="1"/>
  <c r="Q141" i="10"/>
  <c r="Q52" i="15"/>
  <c r="Q51" i="15" s="1"/>
  <c r="J428" i="15"/>
  <c r="J10" i="16"/>
  <c r="J19" i="16" s="1"/>
  <c r="J59" i="16" s="1"/>
  <c r="Q311" i="15"/>
  <c r="Q306" i="15" s="1"/>
  <c r="Q799" i="15"/>
  <c r="Q557" i="15"/>
  <c r="Q415" i="15"/>
  <c r="Q555" i="15"/>
  <c r="Q797" i="15"/>
  <c r="Q413" i="15"/>
  <c r="Q309" i="15"/>
  <c r="Q304" i="15" s="1"/>
  <c r="Q310" i="14"/>
  <c r="Q443" i="14"/>
  <c r="P1009" i="15"/>
  <c r="Q523" i="14"/>
  <c r="Q733" i="14"/>
  <c r="Q877" i="14"/>
  <c r="R1192" i="14"/>
  <c r="R1181" i="14" s="1"/>
  <c r="R271" i="14" s="1"/>
  <c r="R1191" i="14"/>
  <c r="R1180" i="14" s="1"/>
  <c r="R270" i="14" s="1"/>
  <c r="R834" i="14"/>
  <c r="P1007" i="15"/>
  <c r="S731" i="10"/>
  <c r="S788" i="15" s="1"/>
  <c r="P139" i="10"/>
  <c r="P167" i="15" s="1"/>
  <c r="P165" i="15" s="1"/>
  <c r="P1036" i="15"/>
  <c r="P1038" i="15"/>
  <c r="P1011" i="15"/>
  <c r="P1037" i="15"/>
  <c r="P1039" i="15"/>
  <c r="P1010" i="15"/>
  <c r="P1008" i="15"/>
  <c r="R688" i="14"/>
  <c r="P796" i="14"/>
  <c r="P792" i="14" s="1"/>
  <c r="P50" i="16" s="1"/>
  <c r="P797" i="14"/>
  <c r="P793" i="14" s="1"/>
  <c r="R70" i="14"/>
  <c r="R159" i="14" s="1"/>
  <c r="O1008" i="14"/>
  <c r="O1005" i="14" s="1"/>
  <c r="O986" i="14" s="1"/>
  <c r="O975" i="14" s="1"/>
  <c r="P56" i="16"/>
  <c r="Q1173" i="14"/>
  <c r="Q1172" i="14"/>
  <c r="T801" i="15"/>
  <c r="R633" i="14"/>
  <c r="O386" i="14"/>
  <c r="O383" i="14" s="1"/>
  <c r="O364" i="14" s="1"/>
  <c r="O353" i="14" s="1"/>
  <c r="T820" i="15"/>
  <c r="R97" i="10"/>
  <c r="R142" i="10" s="1"/>
  <c r="T1003" i="15"/>
  <c r="P124" i="14"/>
  <c r="T607" i="15"/>
  <c r="R312" i="10"/>
  <c r="R306" i="10" s="1"/>
  <c r="Q1101" i="14"/>
  <c r="Q1090" i="14" s="1"/>
  <c r="R1100" i="14"/>
  <c r="R1089" i="14" s="1"/>
  <c r="P149" i="10"/>
  <c r="P183" i="15" s="1"/>
  <c r="P173" i="15" s="1"/>
  <c r="S999" i="10"/>
  <c r="S1108" i="15" s="1"/>
  <c r="S1107" i="15" s="1"/>
  <c r="R634" i="14"/>
  <c r="T748" i="15"/>
  <c r="R999" i="10"/>
  <c r="R1108" i="15" s="1"/>
  <c r="R1107" i="15" s="1"/>
  <c r="R1179" i="14"/>
  <c r="R269" i="14" s="1"/>
  <c r="T564" i="15"/>
  <c r="O480" i="14"/>
  <c r="O477" i="14" s="1"/>
  <c r="O458" i="14" s="1"/>
  <c r="O575" i="14" s="1"/>
  <c r="O572" i="14" s="1"/>
  <c r="O553" i="14" s="1"/>
  <c r="S632" i="10"/>
  <c r="S674" i="15" s="1"/>
  <c r="T250" i="15"/>
  <c r="T417" i="15"/>
  <c r="O385" i="14"/>
  <c r="O382" i="14" s="1"/>
  <c r="O363" i="14" s="1"/>
  <c r="O352" i="14" s="1"/>
  <c r="T778" i="15"/>
  <c r="T466" i="15"/>
  <c r="T249" i="15"/>
  <c r="T507" i="15"/>
  <c r="T827" i="15"/>
  <c r="O266" i="14"/>
  <c r="O263" i="14" s="1"/>
  <c r="O244" i="14" s="1"/>
  <c r="O233" i="14" s="1"/>
  <c r="T608" i="15"/>
  <c r="T395" i="15"/>
  <c r="T974" i="15"/>
  <c r="T537" i="15"/>
  <c r="O441" i="14"/>
  <c r="O438" i="14" s="1"/>
  <c r="O419" i="14" s="1"/>
  <c r="O408" i="14" s="1"/>
  <c r="R1032" i="10"/>
  <c r="R1142" i="15" s="1"/>
  <c r="R1137" i="15" s="1"/>
  <c r="P123" i="14"/>
  <c r="P216" i="14" s="1"/>
  <c r="P213" i="14" s="1"/>
  <c r="P194" i="14" s="1"/>
  <c r="O520" i="14"/>
  <c r="O517" i="14" s="1"/>
  <c r="O498" i="14" s="1"/>
  <c r="O625" i="14" s="1"/>
  <c r="O622" i="14" s="1"/>
  <c r="O603" i="14" s="1"/>
  <c r="O440" i="14"/>
  <c r="O437" i="14" s="1"/>
  <c r="O418" i="14" s="1"/>
  <c r="O407" i="14" s="1"/>
  <c r="T779" i="15"/>
  <c r="T873" i="15"/>
  <c r="T418" i="15"/>
  <c r="T578" i="15"/>
  <c r="T1051" i="15"/>
  <c r="T877" i="15"/>
  <c r="O521" i="14"/>
  <c r="O518" i="14" s="1"/>
  <c r="O499" i="14" s="1"/>
  <c r="O626" i="14" s="1"/>
  <c r="O623" i="14" s="1"/>
  <c r="O604" i="14" s="1"/>
  <c r="O593" i="14" s="1"/>
  <c r="R279" i="10"/>
  <c r="R261" i="15" s="1"/>
  <c r="O1067" i="14"/>
  <c r="O1064" i="14" s="1"/>
  <c r="O1045" i="14" s="1"/>
  <c r="O1034" i="14" s="1"/>
  <c r="T819" i="15"/>
  <c r="T436" i="15"/>
  <c r="T1033" i="15"/>
  <c r="T365" i="15"/>
  <c r="T272" i="15"/>
  <c r="T1032" i="15"/>
  <c r="T560" i="15"/>
  <c r="T489" i="15"/>
  <c r="O267" i="14"/>
  <c r="O264" i="14" s="1"/>
  <c r="O245" i="14" s="1"/>
  <c r="O234" i="14" s="1"/>
  <c r="R444" i="10"/>
  <c r="R432" i="15" s="1"/>
  <c r="O675" i="14"/>
  <c r="O672" i="14" s="1"/>
  <c r="O653" i="14" s="1"/>
  <c r="O642" i="14" s="1"/>
  <c r="T443" i="15"/>
  <c r="T227" i="15"/>
  <c r="T536" i="15"/>
  <c r="T488" i="15"/>
  <c r="O481" i="14"/>
  <c r="O478" i="14" s="1"/>
  <c r="O459" i="14" s="1"/>
  <c r="O576" i="14" s="1"/>
  <c r="O573" i="14" s="1"/>
  <c r="O554" i="14" s="1"/>
  <c r="O543" i="14" s="1"/>
  <c r="T756" i="15"/>
  <c r="T749" i="15"/>
  <c r="T506" i="15"/>
  <c r="T1049" i="15"/>
  <c r="T966" i="15"/>
  <c r="T465" i="15"/>
  <c r="T630" i="15"/>
  <c r="T577" i="15"/>
  <c r="O731" i="14"/>
  <c r="O728" i="14" s="1"/>
  <c r="O709" i="14" s="1"/>
  <c r="O698" i="14" s="1"/>
  <c r="T364" i="15"/>
  <c r="T850" i="15"/>
  <c r="T975" i="15"/>
  <c r="T493" i="15"/>
  <c r="T372" i="15"/>
  <c r="T513" i="15"/>
  <c r="T273" i="15"/>
  <c r="T849" i="15"/>
  <c r="T435" i="15"/>
  <c r="T872" i="15"/>
  <c r="O676" i="14"/>
  <c r="O673" i="14" s="1"/>
  <c r="O654" i="14" s="1"/>
  <c r="O643" i="14" s="1"/>
  <c r="T802" i="15"/>
  <c r="T422" i="15"/>
  <c r="T826" i="15"/>
  <c r="T806" i="15"/>
  <c r="T219" i="15"/>
  <c r="O1009" i="14"/>
  <c r="O1006" i="14" s="1"/>
  <c r="O987" i="14" s="1"/>
  <c r="O976" i="14" s="1"/>
  <c r="T559" i="15"/>
  <c r="T635" i="15"/>
  <c r="T442" i="15"/>
  <c r="T220" i="15"/>
  <c r="T755" i="15"/>
  <c r="T514" i="15"/>
  <c r="T277" i="15"/>
  <c r="T585" i="15"/>
  <c r="T371" i="15"/>
  <c r="T1004" i="15"/>
  <c r="T226" i="15"/>
  <c r="O1068" i="14"/>
  <c r="O1065" i="14" s="1"/>
  <c r="O1046" i="14" s="1"/>
  <c r="O1035" i="14" s="1"/>
  <c r="R1030" i="10"/>
  <c r="R1140" i="15" s="1"/>
  <c r="R1135" i="15" s="1"/>
  <c r="R689" i="14"/>
  <c r="R55" i="10"/>
  <c r="R388" i="10"/>
  <c r="R361" i="15" s="1"/>
  <c r="R533" i="14"/>
  <c r="R1033" i="10"/>
  <c r="R1143" i="15" s="1"/>
  <c r="R1138" i="15" s="1"/>
  <c r="R1031" i="10"/>
  <c r="R1141" i="15" s="1"/>
  <c r="R1136" i="15" s="1"/>
  <c r="R318" i="14"/>
  <c r="R445" i="14" s="1"/>
  <c r="R1129" i="14"/>
  <c r="R46" i="16" s="1"/>
  <c r="R974" i="10"/>
  <c r="R1094" i="15" s="1"/>
  <c r="R1089" i="15" s="1"/>
  <c r="Q796" i="14"/>
  <c r="Q792" i="14" s="1"/>
  <c r="Q50" i="16" s="1"/>
  <c r="R1034" i="10"/>
  <c r="R1144" i="15" s="1"/>
  <c r="R1139" i="15" s="1"/>
  <c r="R118" i="10"/>
  <c r="R187" i="10" s="1"/>
  <c r="R835" i="14"/>
  <c r="R816" i="14" s="1"/>
  <c r="R805" i="14" s="1"/>
  <c r="R896" i="14"/>
  <c r="R72" i="14"/>
  <c r="R161" i="14" s="1"/>
  <c r="R976" i="10"/>
  <c r="R1096" i="15" s="1"/>
  <c r="R1091" i="15" s="1"/>
  <c r="R978" i="10"/>
  <c r="R1098" i="15" s="1"/>
  <c r="R1093" i="15" s="1"/>
  <c r="R263" i="10"/>
  <c r="R234" i="15" s="1"/>
  <c r="R333" i="10"/>
  <c r="R556" i="15" s="1"/>
  <c r="R1102" i="14"/>
  <c r="R1091" i="14" s="1"/>
  <c r="R128" i="14"/>
  <c r="R127" i="14"/>
  <c r="R63" i="14"/>
  <c r="R147" i="14" s="1"/>
  <c r="R141" i="14" s="1"/>
  <c r="R619" i="10"/>
  <c r="R657" i="15" s="1"/>
  <c r="R975" i="10"/>
  <c r="R1095" i="15" s="1"/>
  <c r="R1090" i="15" s="1"/>
  <c r="R932" i="10"/>
  <c r="R967" i="15" s="1"/>
  <c r="R407" i="10"/>
  <c r="R402" i="15" s="1"/>
  <c r="R98" i="14"/>
  <c r="R149" i="14" s="1"/>
  <c r="R556" i="10"/>
  <c r="R574" i="15" s="1"/>
  <c r="R631" i="10"/>
  <c r="R673" i="15" s="1"/>
  <c r="R952" i="14"/>
  <c r="R104" i="10"/>
  <c r="R296" i="14"/>
  <c r="R285" i="14" s="1"/>
  <c r="R500" i="10"/>
  <c r="R503" i="15" s="1"/>
  <c r="Q914" i="14"/>
  <c r="Q910" i="14" s="1"/>
  <c r="Q913" i="14"/>
  <c r="Q909" i="14" s="1"/>
  <c r="R507" i="10"/>
  <c r="R521" i="15" s="1"/>
  <c r="R1020" i="10"/>
  <c r="R1131" i="15" s="1"/>
  <c r="R1126" i="15" s="1"/>
  <c r="R510" i="14"/>
  <c r="Q1130" i="14"/>
  <c r="R36" i="10"/>
  <c r="R511" i="14"/>
  <c r="R257" i="14"/>
  <c r="R463" i="10"/>
  <c r="R473" i="15" s="1"/>
  <c r="R466" i="10"/>
  <c r="R476" i="15" s="1"/>
  <c r="Q1100" i="14"/>
  <c r="Q1089" i="14" s="1"/>
  <c r="R62" i="14"/>
  <c r="R146" i="14" s="1"/>
  <c r="O1069" i="14"/>
  <c r="O1066" i="14" s="1"/>
  <c r="O1047" i="14" s="1"/>
  <c r="O1036" i="14" s="1"/>
  <c r="R206" i="14"/>
  <c r="R205" i="14"/>
  <c r="R485" i="14"/>
  <c r="R680" i="14"/>
  <c r="R390" i="14"/>
  <c r="R148" i="14"/>
  <c r="R151" i="14"/>
  <c r="R950" i="14"/>
  <c r="R951" i="14"/>
  <c r="R932" i="14" s="1"/>
  <c r="R921" i="14" s="1"/>
  <c r="O732" i="14"/>
  <c r="O729" i="14" s="1"/>
  <c r="O710" i="14" s="1"/>
  <c r="O699" i="14" s="1"/>
  <c r="R741" i="14"/>
  <c r="R742" i="14"/>
  <c r="R842" i="14"/>
  <c r="R833" i="14" s="1"/>
  <c r="R794" i="14"/>
  <c r="R795" i="14"/>
  <c r="R207" i="14"/>
  <c r="R376" i="14"/>
  <c r="R36" i="14"/>
  <c r="R106" i="14"/>
  <c r="R162" i="14" s="1"/>
  <c r="R71" i="14"/>
  <c r="R160" i="14" s="1"/>
  <c r="R174" i="14"/>
  <c r="R175" i="14"/>
  <c r="N185" i="14"/>
  <c r="N482" i="14"/>
  <c r="N479" i="14" s="1"/>
  <c r="N460" i="14" s="1"/>
  <c r="N577" i="14" s="1"/>
  <c r="N574" i="14" s="1"/>
  <c r="N555" i="14" s="1"/>
  <c r="N544" i="14" s="1"/>
  <c r="N677" i="14"/>
  <c r="N674" i="14" s="1"/>
  <c r="N655" i="14" s="1"/>
  <c r="N644" i="14" s="1"/>
  <c r="N732" i="14"/>
  <c r="N729" i="14" s="1"/>
  <c r="N710" i="14" s="1"/>
  <c r="N699" i="14" s="1"/>
  <c r="N387" i="14"/>
  <c r="N384" i="14" s="1"/>
  <c r="N365" i="14" s="1"/>
  <c r="N354" i="14" s="1"/>
  <c r="N268" i="14"/>
  <c r="N265" i="14" s="1"/>
  <c r="N246" i="14" s="1"/>
  <c r="N235" i="14" s="1"/>
  <c r="N442" i="14"/>
  <c r="N439" i="14" s="1"/>
  <c r="N420" i="14" s="1"/>
  <c r="N409" i="14" s="1"/>
  <c r="N1010" i="14"/>
  <c r="N1007" i="14" s="1"/>
  <c r="N988" i="14" s="1"/>
  <c r="N977" i="14" s="1"/>
  <c r="N522" i="14"/>
  <c r="N519" i="14" s="1"/>
  <c r="N500" i="14" s="1"/>
  <c r="N627" i="14" s="1"/>
  <c r="N624" i="14" s="1"/>
  <c r="N605" i="14" s="1"/>
  <c r="N594" i="14" s="1"/>
  <c r="N1069" i="14"/>
  <c r="N1066" i="14" s="1"/>
  <c r="N1047" i="14" s="1"/>
  <c r="N1036" i="14" s="1"/>
  <c r="O522" i="14"/>
  <c r="O519" i="14" s="1"/>
  <c r="O500" i="14" s="1"/>
  <c r="O627" i="14" s="1"/>
  <c r="O624" i="14" s="1"/>
  <c r="O605" i="14" s="1"/>
  <c r="O594" i="14" s="1"/>
  <c r="R431" i="14"/>
  <c r="R295" i="14"/>
  <c r="R284" i="14" s="1"/>
  <c r="R564" i="14"/>
  <c r="N176" i="14"/>
  <c r="N172" i="14" s="1"/>
  <c r="N177" i="14"/>
  <c r="N173" i="14" s="1"/>
  <c r="N183" i="14"/>
  <c r="N520" i="14"/>
  <c r="N517" i="14" s="1"/>
  <c r="N498" i="14" s="1"/>
  <c r="N1067" i="14"/>
  <c r="N1064" i="14" s="1"/>
  <c r="N1045" i="14" s="1"/>
  <c r="N1008" i="14"/>
  <c r="N1005" i="14" s="1"/>
  <c r="N986" i="14" s="1"/>
  <c r="N730" i="14"/>
  <c r="N727" i="14" s="1"/>
  <c r="N708" i="14" s="1"/>
  <c r="N675" i="14"/>
  <c r="N672" i="14" s="1"/>
  <c r="N653" i="14" s="1"/>
  <c r="N385" i="14"/>
  <c r="N382" i="14" s="1"/>
  <c r="N363" i="14" s="1"/>
  <c r="N480" i="14"/>
  <c r="N477" i="14" s="1"/>
  <c r="N458" i="14" s="1"/>
  <c r="N440" i="14"/>
  <c r="N437" i="14" s="1"/>
  <c r="N418" i="14" s="1"/>
  <c r="N266" i="14"/>
  <c r="N263" i="14" s="1"/>
  <c r="N244" i="14" s="1"/>
  <c r="R35" i="14"/>
  <c r="R157" i="14" s="1"/>
  <c r="O268" i="14"/>
  <c r="O265" i="14" s="1"/>
  <c r="O246" i="14" s="1"/>
  <c r="O235" i="14" s="1"/>
  <c r="R374" i="14"/>
  <c r="R470" i="14"/>
  <c r="O482" i="14"/>
  <c r="O479" i="14" s="1"/>
  <c r="O460" i="14" s="1"/>
  <c r="O577" i="14" s="1"/>
  <c r="O574" i="14" s="1"/>
  <c r="O555" i="14" s="1"/>
  <c r="O544" i="14" s="1"/>
  <c r="R108" i="14"/>
  <c r="R164" i="14" s="1"/>
  <c r="R327" i="14"/>
  <c r="R316" i="14" s="1"/>
  <c r="O442" i="14"/>
  <c r="O439" i="14" s="1"/>
  <c r="O420" i="14" s="1"/>
  <c r="O409" i="14" s="1"/>
  <c r="R224" i="14"/>
  <c r="R225" i="14"/>
  <c r="O677" i="14"/>
  <c r="O674" i="14" s="1"/>
  <c r="O655" i="14" s="1"/>
  <c r="O644" i="14" s="1"/>
  <c r="Q797" i="14"/>
  <c r="Q793" i="14" s="1"/>
  <c r="R429" i="14"/>
  <c r="R665" i="14"/>
  <c r="R34" i="14"/>
  <c r="R156" i="14" s="1"/>
  <c r="R944" i="14"/>
  <c r="R328" i="14"/>
  <c r="R317" i="14" s="1"/>
  <c r="R825" i="14"/>
  <c r="R88" i="14"/>
  <c r="R566" i="14"/>
  <c r="R471" i="14"/>
  <c r="T4" i="14"/>
  <c r="S201" i="14"/>
  <c r="S198" i="14" s="1"/>
  <c r="S208" i="14"/>
  <c r="S210" i="14"/>
  <c r="S211" i="14"/>
  <c r="S209" i="14"/>
  <c r="S202" i="14"/>
  <c r="S199" i="14" s="1"/>
  <c r="S191" i="14"/>
  <c r="S188" i="14" s="1"/>
  <c r="S190" i="14"/>
  <c r="S187" i="14" s="1"/>
  <c r="S203" i="14"/>
  <c r="S200" i="14" s="1"/>
  <c r="S192" i="14"/>
  <c r="S189" i="14" s="1"/>
  <c r="S1073" i="14"/>
  <c r="S1014" i="14"/>
  <c r="S39" i="14"/>
  <c r="S36" i="14" s="1"/>
  <c r="S158" i="14" s="1"/>
  <c r="S109" i="14"/>
  <c r="S106" i="14" s="1"/>
  <c r="S162" i="14" s="1"/>
  <c r="S995" i="14"/>
  <c r="S992" i="14" s="1"/>
  <c r="S474" i="14"/>
  <c r="S471" i="14" s="1"/>
  <c r="S957" i="14"/>
  <c r="S31" i="14"/>
  <c r="S28" i="14" s="1"/>
  <c r="S145" i="14" s="1"/>
  <c r="S434" i="14"/>
  <c r="S431" i="14" s="1"/>
  <c r="S1194" i="14"/>
  <c r="S1191" i="14" s="1"/>
  <c r="S1149" i="14"/>
  <c r="S1146" i="14" s="1"/>
  <c r="S111" i="14"/>
  <c r="S1060" i="14"/>
  <c r="S891" i="14"/>
  <c r="S955" i="14"/>
  <c r="S432" i="14"/>
  <c r="S429" i="14" s="1"/>
  <c r="S1042" i="14"/>
  <c r="S1039" i="14" s="1"/>
  <c r="S723" i="14"/>
  <c r="S720" i="14" s="1"/>
  <c r="S1062" i="14"/>
  <c r="S1160" i="14"/>
  <c r="S1157" i="14" s="1"/>
  <c r="S1153" i="14" s="1"/>
  <c r="S379" i="14"/>
  <c r="S376" i="14" s="1"/>
  <c r="S166" i="14"/>
  <c r="S1122" i="14"/>
  <c r="S1061" i="14"/>
  <c r="S1125" i="14"/>
  <c r="S837" i="14"/>
  <c r="S834" i="14" s="1"/>
  <c r="S22" i="14"/>
  <c r="S19" i="14" s="1"/>
  <c r="S130" i="14" s="1"/>
  <c r="S899" i="14"/>
  <c r="S892" i="14"/>
  <c r="S889" i="14" s="1"/>
  <c r="S1107" i="14"/>
  <c r="S1104" i="14" s="1"/>
  <c r="S1148" i="14"/>
  <c r="S1145" i="14" s="1"/>
  <c r="S1017" i="14"/>
  <c r="S994" i="14"/>
  <c r="S991" i="14" s="1"/>
  <c r="S828" i="14"/>
  <c r="S825" i="14" s="1"/>
  <c r="S1115" i="14"/>
  <c r="S617" i="14"/>
  <c r="S614" i="14" s="1"/>
  <c r="S669" i="14"/>
  <c r="S666" i="14" s="1"/>
  <c r="S512" i="14"/>
  <c r="S509" i="14" s="1"/>
  <c r="S377" i="14"/>
  <c r="S374" i="14" s="1"/>
  <c r="S1054" i="14"/>
  <c r="S1051" i="14" s="1"/>
  <c r="S954" i="14"/>
  <c r="S1098" i="14"/>
  <c r="S1095" i="14" s="1"/>
  <c r="S668" i="14"/>
  <c r="S665" i="14" s="1"/>
  <c r="S1159" i="14"/>
  <c r="S1156" i="14" s="1"/>
  <c r="S1152" i="14" s="1"/>
  <c r="S1195" i="14"/>
  <c r="S1192" i="14" s="1"/>
  <c r="S331" i="14"/>
  <c r="S328" i="14" s="1"/>
  <c r="S317" i="14" s="1"/>
  <c r="S330" i="14"/>
  <c r="S327" i="14" s="1"/>
  <c r="S75" i="14"/>
  <c r="S72" i="14" s="1"/>
  <c r="S161" i="14" s="1"/>
  <c r="S953" i="14"/>
  <c r="S37" i="14"/>
  <c r="S34" i="14" s="1"/>
  <c r="S156" i="14" s="1"/>
  <c r="S722" i="14"/>
  <c r="S719" i="14" s="1"/>
  <c r="S1097" i="14"/>
  <c r="S1094" i="14" s="1"/>
  <c r="S890" i="14"/>
  <c r="S38" i="14"/>
  <c r="S35" i="14" s="1"/>
  <c r="S157" i="14" s="1"/>
  <c r="S378" i="14"/>
  <c r="S375" i="14" s="1"/>
  <c r="S332" i="14"/>
  <c r="S329" i="14" s="1"/>
  <c r="S318" i="14" s="1"/>
  <c r="S74" i="14"/>
  <c r="S71" i="14" s="1"/>
  <c r="S1011" i="14"/>
  <c r="S1109" i="14"/>
  <c r="S1106" i="14" s="1"/>
  <c r="S1041" i="14"/>
  <c r="S1038" i="14" s="1"/>
  <c r="S958" i="14"/>
  <c r="S1071" i="14"/>
  <c r="S1117" i="14"/>
  <c r="S259" i="14"/>
  <c r="S256" i="14" s="1"/>
  <c r="S619" i="14"/>
  <c r="S616" i="14" s="1"/>
  <c r="S1001" i="14"/>
  <c r="S1147" i="14"/>
  <c r="S1144" i="14" s="1"/>
  <c r="S1074" i="14"/>
  <c r="S569" i="14"/>
  <c r="S566" i="14" s="1"/>
  <c r="S830" i="14"/>
  <c r="S827" i="14" s="1"/>
  <c r="S568" i="14"/>
  <c r="S565" i="14" s="1"/>
  <c r="S29" i="14"/>
  <c r="S26" i="14" s="1"/>
  <c r="S143" i="14" s="1"/>
  <c r="S102" i="14"/>
  <c r="S99" i="14" s="1"/>
  <c r="S150" i="14" s="1"/>
  <c r="S30" i="14"/>
  <c r="S27" i="14" s="1"/>
  <c r="S144" i="14" s="1"/>
  <c r="S724" i="14"/>
  <c r="S721" i="14" s="1"/>
  <c r="S1019" i="14"/>
  <c r="S258" i="14"/>
  <c r="S255" i="14" s="1"/>
  <c r="S567" i="14"/>
  <c r="S564" i="14" s="1"/>
  <c r="S618" i="14"/>
  <c r="S615" i="14" s="1"/>
  <c r="S1108" i="14"/>
  <c r="S1105" i="14" s="1"/>
  <c r="S945" i="14"/>
  <c r="S942" i="14" s="1"/>
  <c r="S1003" i="14"/>
  <c r="S1013" i="14"/>
  <c r="S1116" i="14"/>
  <c r="S903" i="14"/>
  <c r="S898" i="14"/>
  <c r="S298" i="14"/>
  <c r="S295" i="14" s="1"/>
  <c r="S284" i="14" s="1"/>
  <c r="S483" i="14" s="1"/>
  <c r="S947" i="14"/>
  <c r="S944" i="14" s="1"/>
  <c r="S473" i="14"/>
  <c r="S470" i="14" s="1"/>
  <c r="S65" i="14"/>
  <c r="S62" i="14" s="1"/>
  <c r="S146" i="14" s="1"/>
  <c r="S836" i="14"/>
  <c r="S1070" i="14"/>
  <c r="S1096" i="14"/>
  <c r="S1093" i="14" s="1"/>
  <c r="S902" i="14"/>
  <c r="S1000" i="14"/>
  <c r="S993" i="14"/>
  <c r="S990" i="14" s="1"/>
  <c r="S513" i="14"/>
  <c r="S510" i="14" s="1"/>
  <c r="S300" i="14"/>
  <c r="S297" i="14" s="1"/>
  <c r="S286" i="14" s="1"/>
  <c r="S1059" i="14"/>
  <c r="S983" i="14"/>
  <c r="S980" i="14" s="1"/>
  <c r="S966" i="14" s="1"/>
  <c r="S66" i="14"/>
  <c r="S63" i="14" s="1"/>
  <c r="S147" i="14" s="1"/>
  <c r="S1016" i="14"/>
  <c r="S829" i="14"/>
  <c r="S826" i="14" s="1"/>
  <c r="S514" i="14"/>
  <c r="S511" i="14" s="1"/>
  <c r="S1114" i="14"/>
  <c r="S1123" i="14"/>
  <c r="S1158" i="14"/>
  <c r="S1155" i="14" s="1"/>
  <c r="S1151" i="14" s="1"/>
  <c r="S1002" i="14"/>
  <c r="S299" i="14"/>
  <c r="S296" i="14" s="1"/>
  <c r="S285" i="14" s="1"/>
  <c r="S103" i="14"/>
  <c r="S100" i="14" s="1"/>
  <c r="S946" i="14"/>
  <c r="S943" i="14" s="1"/>
  <c r="S1018" i="14"/>
  <c r="S101" i="14"/>
  <c r="S98" i="14" s="1"/>
  <c r="S149" i="14" s="1"/>
  <c r="S1124" i="14"/>
  <c r="S900" i="14"/>
  <c r="S260" i="14"/>
  <c r="S257" i="14" s="1"/>
  <c r="S1072" i="14"/>
  <c r="S73" i="14"/>
  <c r="S70" i="14" s="1"/>
  <c r="S159" i="14" s="1"/>
  <c r="S956" i="14"/>
  <c r="S1193" i="14"/>
  <c r="S1190" i="14" s="1"/>
  <c r="S1015" i="14"/>
  <c r="S1053" i="14"/>
  <c r="S1050" i="14" s="1"/>
  <c r="S23" i="14"/>
  <c r="S20" i="14" s="1"/>
  <c r="S131" i="14" s="1"/>
  <c r="S838" i="14"/>
  <c r="S835" i="14" s="1"/>
  <c r="S472" i="14"/>
  <c r="S469" i="14" s="1"/>
  <c r="S1043" i="14"/>
  <c r="S1040" i="14" s="1"/>
  <c r="S110" i="14"/>
  <c r="S107" i="14" s="1"/>
  <c r="S163" i="14" s="1"/>
  <c r="S667" i="14"/>
  <c r="S664" i="14" s="1"/>
  <c r="S433" i="14"/>
  <c r="S430" i="14" s="1"/>
  <c r="S901" i="14"/>
  <c r="R615" i="14"/>
  <c r="R826" i="14"/>
  <c r="R129" i="14"/>
  <c r="R666" i="14"/>
  <c r="R721" i="14"/>
  <c r="R942" i="14"/>
  <c r="P8" i="14"/>
  <c r="P9" i="14"/>
  <c r="P81" i="14"/>
  <c r="P80" i="14"/>
  <c r="Q1129" i="14"/>
  <c r="Q46" i="16" s="1"/>
  <c r="R616" i="14"/>
  <c r="R719" i="14"/>
  <c r="O387" i="14"/>
  <c r="O384" i="14" s="1"/>
  <c r="O365" i="14" s="1"/>
  <c r="O354" i="14" s="1"/>
  <c r="O177" i="14"/>
  <c r="O173" i="14" s="1"/>
  <c r="O176" i="14"/>
  <c r="O172" i="14" s="1"/>
  <c r="O183" i="14"/>
  <c r="O1010" i="14"/>
  <c r="O1007" i="14" s="1"/>
  <c r="O988" i="14" s="1"/>
  <c r="O977" i="14" s="1"/>
  <c r="N184" i="14"/>
  <c r="N267" i="14"/>
  <c r="N264" i="14" s="1"/>
  <c r="N245" i="14" s="1"/>
  <c r="N234" i="14" s="1"/>
  <c r="N1068" i="14"/>
  <c r="N1065" i="14" s="1"/>
  <c r="N1046" i="14" s="1"/>
  <c r="N1035" i="14" s="1"/>
  <c r="N1009" i="14"/>
  <c r="N1006" i="14" s="1"/>
  <c r="N987" i="14" s="1"/>
  <c r="N976" i="14" s="1"/>
  <c r="N676" i="14"/>
  <c r="N673" i="14" s="1"/>
  <c r="N654" i="14" s="1"/>
  <c r="N643" i="14" s="1"/>
  <c r="N441" i="14"/>
  <c r="N438" i="14" s="1"/>
  <c r="N419" i="14" s="1"/>
  <c r="N408" i="14" s="1"/>
  <c r="N731" i="14"/>
  <c r="N728" i="14" s="1"/>
  <c r="N709" i="14" s="1"/>
  <c r="N698" i="14" s="1"/>
  <c r="N386" i="14"/>
  <c r="N383" i="14" s="1"/>
  <c r="N364" i="14" s="1"/>
  <c r="N353" i="14" s="1"/>
  <c r="N481" i="14"/>
  <c r="N478" i="14" s="1"/>
  <c r="N459" i="14" s="1"/>
  <c r="N576" i="14" s="1"/>
  <c r="N573" i="14" s="1"/>
  <c r="N554" i="14" s="1"/>
  <c r="N543" i="14" s="1"/>
  <c r="N521" i="14"/>
  <c r="N518" i="14" s="1"/>
  <c r="N499" i="14" s="1"/>
  <c r="N626" i="14" s="1"/>
  <c r="N623" i="14" s="1"/>
  <c r="N604" i="14" s="1"/>
  <c r="N593" i="14" s="1"/>
  <c r="P45" i="14"/>
  <c r="P44" i="14"/>
  <c r="AS30" i="15"/>
  <c r="AS106" i="15"/>
  <c r="AS68" i="15"/>
  <c r="R963" i="10"/>
  <c r="R1084" i="15" s="1"/>
  <c r="R1079" i="15" s="1"/>
  <c r="R191" i="10"/>
  <c r="R175" i="10"/>
  <c r="R35" i="15"/>
  <c r="R30" i="15" s="1"/>
  <c r="R14" i="15"/>
  <c r="R13" i="15" s="1"/>
  <c r="R140" i="10"/>
  <c r="R185" i="10"/>
  <c r="R111" i="15"/>
  <c r="R106" i="15" s="1"/>
  <c r="R1270" i="15"/>
  <c r="R1265" i="15" s="1"/>
  <c r="R1020" i="15"/>
  <c r="R270" i="15"/>
  <c r="R62" i="15"/>
  <c r="R57" i="15" s="1"/>
  <c r="R159" i="10"/>
  <c r="R75" i="15"/>
  <c r="R70" i="15" s="1"/>
  <c r="R182" i="10"/>
  <c r="R484" i="15"/>
  <c r="R626" i="15"/>
  <c r="R868" i="15"/>
  <c r="R346" i="15"/>
  <c r="R341" i="15" s="1"/>
  <c r="R554" i="15"/>
  <c r="R412" i="15"/>
  <c r="R308" i="15"/>
  <c r="R303" i="15" s="1"/>
  <c r="R796" i="15"/>
  <c r="Q297" i="10"/>
  <c r="R17" i="15"/>
  <c r="R16" i="15" s="1"/>
  <c r="R145" i="10"/>
  <c r="R632" i="10"/>
  <c r="R674" i="15" s="1"/>
  <c r="R894" i="10"/>
  <c r="R1013" i="15" s="1"/>
  <c r="R1193" i="10"/>
  <c r="R1194" i="10"/>
  <c r="R228" i="10"/>
  <c r="R196" i="15" s="1"/>
  <c r="R34" i="10"/>
  <c r="R680" i="10"/>
  <c r="R723" i="15" s="1"/>
  <c r="R78" i="10"/>
  <c r="R1021" i="10"/>
  <c r="R1132" i="15" s="1"/>
  <c r="R1127" i="15" s="1"/>
  <c r="P173" i="10"/>
  <c r="R977" i="10"/>
  <c r="R1097" i="15" s="1"/>
  <c r="R1092" i="15" s="1"/>
  <c r="R225" i="15"/>
  <c r="R971" i="15"/>
  <c r="R1249" i="15"/>
  <c r="R1248" i="15" s="1"/>
  <c r="R773" i="10"/>
  <c r="R834" i="15" s="1"/>
  <c r="R766" i="10"/>
  <c r="R816" i="15" s="1"/>
  <c r="R395" i="10"/>
  <c r="R379" i="15" s="1"/>
  <c r="R668" i="10"/>
  <c r="R707" i="15" s="1"/>
  <c r="R1018" i="10"/>
  <c r="R1129" i="15" s="1"/>
  <c r="R1124" i="15" s="1"/>
  <c r="R75" i="10"/>
  <c r="R787" i="10"/>
  <c r="R859" i="15" s="1"/>
  <c r="R964" i="10"/>
  <c r="R1085" i="15" s="1"/>
  <c r="R1080" i="15" s="1"/>
  <c r="R33" i="10"/>
  <c r="R729" i="10"/>
  <c r="R786" i="15" s="1"/>
  <c r="R117" i="10"/>
  <c r="R785" i="10"/>
  <c r="R857" i="15" s="1"/>
  <c r="R732" i="10"/>
  <c r="R789" i="15" s="1"/>
  <c r="P807" i="10"/>
  <c r="P317" i="15"/>
  <c r="AS340" i="15" s="1"/>
  <c r="P485" i="10"/>
  <c r="P597" i="10"/>
  <c r="L697" i="10"/>
  <c r="L692" i="10" s="1"/>
  <c r="L655" i="10" s="1"/>
  <c r="L688" i="15" s="1"/>
  <c r="L567" i="15"/>
  <c r="R1006" i="10"/>
  <c r="R1118" i="15" s="1"/>
  <c r="R1113" i="15" s="1"/>
  <c r="P171" i="15"/>
  <c r="P169" i="15" s="1"/>
  <c r="P131" i="15"/>
  <c r="P130" i="15" s="1"/>
  <c r="Q14" i="15"/>
  <c r="Q13" i="15" s="1"/>
  <c r="Q140" i="10"/>
  <c r="R1196" i="10"/>
  <c r="R275" i="10"/>
  <c r="R257" i="15" s="1"/>
  <c r="R409" i="10"/>
  <c r="R404" i="15" s="1"/>
  <c r="R965" i="10"/>
  <c r="R1086" i="15" s="1"/>
  <c r="R1081" i="15" s="1"/>
  <c r="R575" i="10"/>
  <c r="R615" i="15" s="1"/>
  <c r="R788" i="10"/>
  <c r="R860" i="15" s="1"/>
  <c r="R661" i="10"/>
  <c r="R695" i="15" s="1"/>
  <c r="R717" i="10"/>
  <c r="R763" i="15" s="1"/>
  <c r="R818" i="10"/>
  <c r="R816" i="10"/>
  <c r="R820" i="10"/>
  <c r="R817" i="10"/>
  <c r="R890" i="15"/>
  <c r="R889" i="15" s="1"/>
  <c r="R972" i="15" s="1"/>
  <c r="R819" i="10"/>
  <c r="R789" i="10"/>
  <c r="R861" i="15" s="1"/>
  <c r="R408" i="10"/>
  <c r="R403" i="15" s="1"/>
  <c r="R683" i="10"/>
  <c r="R726" i="15" s="1"/>
  <c r="R682" i="10"/>
  <c r="R725" i="15" s="1"/>
  <c r="R229" i="10"/>
  <c r="R197" i="15" s="1"/>
  <c r="R411" i="10"/>
  <c r="R406" i="15" s="1"/>
  <c r="R357" i="10"/>
  <c r="R1173" i="10"/>
  <c r="R950" i="10"/>
  <c r="R1072" i="15" s="1"/>
  <c r="R1067" i="15" s="1"/>
  <c r="R146" i="10"/>
  <c r="R55" i="15"/>
  <c r="R54" i="15" s="1"/>
  <c r="R563" i="10"/>
  <c r="R592" i="15" s="1"/>
  <c r="T4" i="10"/>
  <c r="T1332" i="15" s="1"/>
  <c r="T1331" i="15" s="1"/>
  <c r="S937" i="15"/>
  <c r="S932" i="15" s="1"/>
  <c r="S1329" i="15"/>
  <c r="S1328" i="15" s="1"/>
  <c r="S1351" i="15"/>
  <c r="S1346" i="15" s="1"/>
  <c r="S993" i="15"/>
  <c r="S1025" i="15"/>
  <c r="S901" i="15"/>
  <c r="S896" i="15" s="1"/>
  <c r="S1001" i="15"/>
  <c r="T1343" i="15"/>
  <c r="T1338" i="15" s="1"/>
  <c r="S898" i="15"/>
  <c r="S893" i="15" s="1"/>
  <c r="T1022" i="15"/>
  <c r="S1002" i="15"/>
  <c r="T1030" i="15"/>
  <c r="S912" i="15"/>
  <c r="S907" i="15" s="1"/>
  <c r="S1350" i="15"/>
  <c r="S1345" i="15" s="1"/>
  <c r="S887" i="15"/>
  <c r="S886" i="15" s="1"/>
  <c r="S963" i="15" s="1"/>
  <c r="T999" i="15"/>
  <c r="S1023" i="15"/>
  <c r="T998" i="15"/>
  <c r="S911" i="15"/>
  <c r="S906" i="15" s="1"/>
  <c r="S998" i="15"/>
  <c r="S1028" i="15"/>
  <c r="T947" i="15"/>
  <c r="T942" i="15" s="1"/>
  <c r="S910" i="15"/>
  <c r="S905" i="15" s="1"/>
  <c r="T1031" i="15"/>
  <c r="S899" i="15"/>
  <c r="S894" i="15" s="1"/>
  <c r="T911" i="15"/>
  <c r="T906" i="15" s="1"/>
  <c r="S1030" i="15"/>
  <c r="S999" i="15"/>
  <c r="S1354" i="15"/>
  <c r="S1349" i="15" s="1"/>
  <c r="S935" i="15"/>
  <c r="S930" i="15" s="1"/>
  <c r="S947" i="15"/>
  <c r="S942" i="15" s="1"/>
  <c r="T1339" i="15"/>
  <c r="T1334" i="15" s="1"/>
  <c r="T994" i="15"/>
  <c r="T995" i="15"/>
  <c r="T934" i="15"/>
  <c r="T929" i="15" s="1"/>
  <c r="T996" i="15"/>
  <c r="S1048" i="15"/>
  <c r="S900" i="15"/>
  <c r="S895" i="15" s="1"/>
  <c r="S1024" i="15"/>
  <c r="S938" i="15"/>
  <c r="S933" i="15" s="1"/>
  <c r="T945" i="15"/>
  <c r="T940" i="15" s="1"/>
  <c r="S1022" i="15"/>
  <c r="T900" i="15"/>
  <c r="T895" i="15" s="1"/>
  <c r="T909" i="15"/>
  <c r="T904" i="15" s="1"/>
  <c r="T938" i="15"/>
  <c r="T933" i="15" s="1"/>
  <c r="T937" i="15"/>
  <c r="T932" i="15" s="1"/>
  <c r="T898" i="15"/>
  <c r="T893" i="15" s="1"/>
  <c r="T1353" i="15"/>
  <c r="T1348" i="15" s="1"/>
  <c r="S1343" i="15"/>
  <c r="S1338" i="15" s="1"/>
  <c r="S1339" i="15"/>
  <c r="S1334" i="15" s="1"/>
  <c r="T1351" i="15"/>
  <c r="T1346" i="15" s="1"/>
  <c r="S909" i="15"/>
  <c r="S904" i="15" s="1"/>
  <c r="S996" i="15"/>
  <c r="S1341" i="15"/>
  <c r="S1336" i="15" s="1"/>
  <c r="T887" i="15"/>
  <c r="T886" i="15" s="1"/>
  <c r="T963" i="15" s="1"/>
  <c r="T1340" i="15"/>
  <c r="T1335" i="15" s="1"/>
  <c r="T946" i="15"/>
  <c r="T941" i="15" s="1"/>
  <c r="S1340" i="15"/>
  <c r="S1335" i="15" s="1"/>
  <c r="T935" i="15"/>
  <c r="T930" i="15" s="1"/>
  <c r="T1354" i="15"/>
  <c r="T1349" i="15" s="1"/>
  <c r="S997" i="15"/>
  <c r="T1352" i="15"/>
  <c r="T1347" i="15" s="1"/>
  <c r="S1027" i="15"/>
  <c r="S948" i="15"/>
  <c r="S943" i="15" s="1"/>
  <c r="S945" i="15"/>
  <c r="S940" i="15" s="1"/>
  <c r="T901" i="15"/>
  <c r="T896" i="15" s="1"/>
  <c r="T1002" i="15"/>
  <c r="S994" i="15"/>
  <c r="S936" i="15"/>
  <c r="S931" i="15" s="1"/>
  <c r="T1341" i="15"/>
  <c r="T1336" i="15" s="1"/>
  <c r="T924" i="15"/>
  <c r="T923" i="15" s="1"/>
  <c r="T964" i="15" s="1"/>
  <c r="S908" i="15"/>
  <c r="S903" i="15" s="1"/>
  <c r="T949" i="15"/>
  <c r="T944" i="15" s="1"/>
  <c r="T1024" i="15"/>
  <c r="S1047" i="15"/>
  <c r="T899" i="15"/>
  <c r="T894" i="15" s="1"/>
  <c r="S897" i="15"/>
  <c r="S892" i="15" s="1"/>
  <c r="T997" i="15"/>
  <c r="T912" i="15"/>
  <c r="T907" i="15" s="1"/>
  <c r="T1028" i="15"/>
  <c r="S1031" i="15"/>
  <c r="S1029" i="15"/>
  <c r="S934" i="15"/>
  <c r="S929" i="15" s="1"/>
  <c r="T993" i="15"/>
  <c r="T1026" i="15"/>
  <c r="T1000" i="15"/>
  <c r="S1353" i="15"/>
  <c r="S1348" i="15" s="1"/>
  <c r="S1342" i="15"/>
  <c r="S1337" i="15" s="1"/>
  <c r="S1332" i="15"/>
  <c r="S1331" i="15" s="1"/>
  <c r="S232" i="10"/>
  <c r="S227" i="10" s="1"/>
  <c r="S195" i="15" s="1"/>
  <c r="S911" i="10"/>
  <c r="S1042" i="15" s="1"/>
  <c r="S914" i="10"/>
  <c r="S1045" i="15" s="1"/>
  <c r="S1134" i="10"/>
  <c r="S1102" i="10"/>
  <c r="S1197" i="10"/>
  <c r="S1192" i="10" s="1"/>
  <c r="S267" i="15" s="1"/>
  <c r="S233" i="10"/>
  <c r="S228" i="10" s="1"/>
  <c r="S196" i="15" s="1"/>
  <c r="S81" i="10"/>
  <c r="S76" i="10" s="1"/>
  <c r="S967" i="10"/>
  <c r="S962" i="10" s="1"/>
  <c r="S1083" i="15" s="1"/>
  <c r="S1078" i="15" s="1"/>
  <c r="S1040" i="10"/>
  <c r="S526" i="10"/>
  <c r="S521" i="10" s="1"/>
  <c r="S546" i="15" s="1"/>
  <c r="S638" i="10"/>
  <c r="S633" i="10" s="1"/>
  <c r="S675" i="15" s="1"/>
  <c r="S1057" i="10"/>
  <c r="S1081" i="10"/>
  <c r="S568" i="10"/>
  <c r="S563" i="10" s="1"/>
  <c r="S592" i="15" s="1"/>
  <c r="S982" i="10"/>
  <c r="S1105" i="10"/>
  <c r="S1248" i="10"/>
  <c r="S1243" i="10" s="1"/>
  <c r="S1316" i="15" s="1"/>
  <c r="S1311" i="15" s="1"/>
  <c r="S738" i="10"/>
  <c r="S733" i="10" s="1"/>
  <c r="S790" i="15" s="1"/>
  <c r="S1042" i="10"/>
  <c r="S41" i="10"/>
  <c r="S36" i="10" s="1"/>
  <c r="S584" i="10"/>
  <c r="S579" i="10" s="1"/>
  <c r="S619" i="15" s="1"/>
  <c r="S234" i="10"/>
  <c r="S229" i="10" s="1"/>
  <c r="S197" i="15" s="1"/>
  <c r="S1060" i="10"/>
  <c r="S1059" i="10" s="1"/>
  <c r="S1157" i="15" s="1"/>
  <c r="S1156" i="15" s="1"/>
  <c r="S268" i="10"/>
  <c r="S263" i="10" s="1"/>
  <c r="S234" i="15" s="1"/>
  <c r="S673" i="10"/>
  <c r="S668" i="10" s="1"/>
  <c r="S707" i="15" s="1"/>
  <c r="S1100" i="10"/>
  <c r="S208" i="10"/>
  <c r="S207" i="10" s="1"/>
  <c r="S166" i="15" s="1"/>
  <c r="S1122" i="10"/>
  <c r="S1121" i="10" s="1"/>
  <c r="S1203" i="15" s="1"/>
  <c r="S1202" i="15" s="1"/>
  <c r="S412" i="10"/>
  <c r="S407" i="10" s="1"/>
  <c r="S402" i="15" s="1"/>
  <c r="S722" i="10"/>
  <c r="S717" i="10" s="1"/>
  <c r="S763" i="15" s="1"/>
  <c r="S1216" i="10"/>
  <c r="S1215" i="10" s="1"/>
  <c r="S1286" i="15" s="1"/>
  <c r="S1285" i="15" s="1"/>
  <c r="S1107" i="10"/>
  <c r="S281" i="10"/>
  <c r="S276" i="10" s="1"/>
  <c r="S258" i="15" s="1"/>
  <c r="S1160" i="10"/>
  <c r="S88" i="10"/>
  <c r="S86" i="10" s="1"/>
  <c r="S193" i="10" s="1"/>
  <c r="S791" i="10"/>
  <c r="S786" i="10" s="1"/>
  <c r="S858" i="15" s="1"/>
  <c r="S778" i="10"/>
  <c r="S773" i="10" s="1"/>
  <c r="S834" i="15" s="1"/>
  <c r="S910" i="10"/>
  <c r="S1041" i="15" s="1"/>
  <c r="S25" i="10"/>
  <c r="S979" i="10"/>
  <c r="S900" i="10"/>
  <c r="S895" i="10" s="1"/>
  <c r="S1014" i="15" s="1"/>
  <c r="S1247" i="10"/>
  <c r="S1242" i="10" s="1"/>
  <c r="S1315" i="15" s="1"/>
  <c r="S1310" i="15" s="1"/>
  <c r="S470" i="10"/>
  <c r="S465" i="10" s="1"/>
  <c r="S475" i="15" s="1"/>
  <c r="S456" i="10"/>
  <c r="S451" i="10" s="1"/>
  <c r="S450" i="15" s="1"/>
  <c r="S1119" i="10"/>
  <c r="S1144" i="10"/>
  <c r="S231" i="10"/>
  <c r="S226" i="10" s="1"/>
  <c r="S194" i="15" s="1"/>
  <c r="S1043" i="10"/>
  <c r="S340" i="10"/>
  <c r="S335" i="10" s="1"/>
  <c r="S1159" i="10"/>
  <c r="S1212" i="10"/>
  <c r="S109" i="10"/>
  <c r="S104" i="10" s="1"/>
  <c r="S164" i="10" s="1"/>
  <c r="S122" i="10"/>
  <c r="S117" i="10" s="1"/>
  <c r="S924" i="15"/>
  <c r="S923" i="15" s="1"/>
  <c r="S964" i="15" s="1"/>
  <c r="S949" i="15"/>
  <c r="S944" i="15" s="1"/>
  <c r="S988" i="10"/>
  <c r="S1044" i="10"/>
  <c r="S1039" i="10"/>
  <c r="S1056" i="10"/>
  <c r="S1099" i="10"/>
  <c r="S83" i="10"/>
  <c r="S78" i="10" s="1"/>
  <c r="S184" i="10" s="1"/>
  <c r="S898" i="10"/>
  <c r="S893" i="10" s="1"/>
  <c r="S1012" i="15" s="1"/>
  <c r="S689" i="10"/>
  <c r="S684" i="10" s="1"/>
  <c r="S727" i="15" s="1"/>
  <c r="S1072" i="10"/>
  <c r="S400" i="10"/>
  <c r="S395" i="10" s="1"/>
  <c r="S379" i="15" s="1"/>
  <c r="S580" i="10"/>
  <c r="S575" i="10" s="1"/>
  <c r="S615" i="15" s="1"/>
  <c r="S1249" i="10"/>
  <c r="S1244" i="10" s="1"/>
  <c r="S1317" i="15" s="1"/>
  <c r="S1312" i="15" s="1"/>
  <c r="S469" i="10"/>
  <c r="S464" i="10" s="1"/>
  <c r="S474" i="15" s="1"/>
  <c r="S968" i="10"/>
  <c r="S963" i="10" s="1"/>
  <c r="S1084" i="15" s="1"/>
  <c r="S1079" i="15" s="1"/>
  <c r="S124" i="10"/>
  <c r="S119" i="10" s="1"/>
  <c r="S188" i="10" s="1"/>
  <c r="S986" i="10"/>
  <c r="S685" i="10"/>
  <c r="S680" i="10" s="1"/>
  <c r="S723" i="15" s="1"/>
  <c r="S1000" i="15"/>
  <c r="T1048" i="15"/>
  <c r="T1029" i="15"/>
  <c r="S283" i="10"/>
  <c r="S278" i="10" s="1"/>
  <c r="S260" i="15" s="1"/>
  <c r="S1118" i="10"/>
  <c r="S984" i="10"/>
  <c r="S1096" i="10"/>
  <c r="S1146" i="10"/>
  <c r="S1162" i="10"/>
  <c r="S46" i="10"/>
  <c r="S44" i="10" s="1"/>
  <c r="S192" i="10" s="1"/>
  <c r="S792" i="10"/>
  <c r="S787" i="10" s="1"/>
  <c r="S859" i="15" s="1"/>
  <c r="S970" i="10"/>
  <c r="S965" i="10" s="1"/>
  <c r="S1086" i="15" s="1"/>
  <c r="S1081" i="15" s="1"/>
  <c r="S793" i="10"/>
  <c r="S788" i="10" s="1"/>
  <c r="S860" i="15" s="1"/>
  <c r="S971" i="10"/>
  <c r="S966" i="10" s="1"/>
  <c r="S1087" i="15" s="1"/>
  <c r="S1082" i="15" s="1"/>
  <c r="S219" i="10"/>
  <c r="S214" i="10" s="1"/>
  <c r="S178" i="15" s="1"/>
  <c r="S1035" i="10"/>
  <c r="S56" i="10"/>
  <c r="S55" i="10" s="1"/>
  <c r="S141" i="10" s="1"/>
  <c r="S1164" i="10"/>
  <c r="S37" i="10"/>
  <c r="S32" i="10" s="1"/>
  <c r="S688" i="10"/>
  <c r="S683" i="10" s="1"/>
  <c r="S726" i="15" s="1"/>
  <c r="S1240" i="10"/>
  <c r="S1285" i="10"/>
  <c r="S1236" i="10"/>
  <c r="S581" i="10"/>
  <c r="S576" i="10" s="1"/>
  <c r="S616" i="15" s="1"/>
  <c r="S955" i="10"/>
  <c r="S950" i="10" s="1"/>
  <c r="S1072" i="15" s="1"/>
  <c r="S1067" i="15" s="1"/>
  <c r="S472" i="10"/>
  <c r="S467" i="10" s="1"/>
  <c r="S477" i="15" s="1"/>
  <c r="S1185" i="10"/>
  <c r="S1180" i="10" s="1"/>
  <c r="S1143" i="10"/>
  <c r="S987" i="10"/>
  <c r="S416" i="10"/>
  <c r="S411" i="10" s="1"/>
  <c r="S406" i="15" s="1"/>
  <c r="S969" i="10"/>
  <c r="S964" i="10" s="1"/>
  <c r="S1085" i="15" s="1"/>
  <c r="S1080" i="15" s="1"/>
  <c r="S67" i="10"/>
  <c r="S62" i="10" s="1"/>
  <c r="S62" i="15" s="1"/>
  <c r="S57" i="15" s="1"/>
  <c r="S415" i="10"/>
  <c r="S410" i="10" s="1"/>
  <c r="S405" i="15" s="1"/>
  <c r="S1025" i="10"/>
  <c r="S1020" i="10" s="1"/>
  <c r="S1131" i="15" s="1"/>
  <c r="S1126" i="15" s="1"/>
  <c r="S1101" i="10"/>
  <c r="T1047" i="15"/>
  <c r="S375" i="10"/>
  <c r="S370" i="10" s="1"/>
  <c r="S471" i="10"/>
  <c r="S466" i="10" s="1"/>
  <c r="S476" i="15" s="1"/>
  <c r="S527" i="10"/>
  <c r="S522" i="10" s="1"/>
  <c r="S547" i="15" s="1"/>
  <c r="S1129" i="10"/>
  <c r="S282" i="10"/>
  <c r="S277" i="10" s="1"/>
  <c r="S259" i="15" s="1"/>
  <c r="S338" i="10"/>
  <c r="S333" i="10" s="1"/>
  <c r="S1250" i="10"/>
  <c r="S1245" i="10" s="1"/>
  <c r="S1318" i="15" s="1"/>
  <c r="S1313" i="15" s="1"/>
  <c r="S734" i="10"/>
  <c r="S729" i="10" s="1"/>
  <c r="S786" i="15" s="1"/>
  <c r="S413" i="10"/>
  <c r="S408" i="10" s="1"/>
  <c r="S403" i="15" s="1"/>
  <c r="S525" i="10"/>
  <c r="S520" i="10" s="1"/>
  <c r="S545" i="15" s="1"/>
  <c r="S1011" i="10"/>
  <c r="S1006" i="10" s="1"/>
  <c r="S1118" i="15" s="1"/>
  <c r="S1113" i="15" s="1"/>
  <c r="S362" i="10"/>
  <c r="S357" i="10" s="1"/>
  <c r="S844" i="15" s="1"/>
  <c r="S980" i="10"/>
  <c r="S1041" i="10"/>
  <c r="S1163" i="10"/>
  <c r="S98" i="10"/>
  <c r="S97" i="10" s="1"/>
  <c r="S528" i="10"/>
  <c r="S523" i="10" s="1"/>
  <c r="S548" i="15" s="1"/>
  <c r="S1199" i="10"/>
  <c r="S1194" i="10" s="1"/>
  <c r="S1084" i="10"/>
  <c r="S1077" i="10" s="1"/>
  <c r="S1178" i="15" s="1"/>
  <c r="S1173" i="15" s="1"/>
  <c r="S1036" i="10"/>
  <c r="S1223" i="10"/>
  <c r="S1218" i="10" s="1"/>
  <c r="S1293" i="15" s="1"/>
  <c r="S1288" i="15" s="1"/>
  <c r="S39" i="10"/>
  <c r="S34" i="10" s="1"/>
  <c r="S177" i="10" s="1"/>
  <c r="T1023" i="15"/>
  <c r="S1161" i="10"/>
  <c r="S1037" i="10"/>
  <c r="S80" i="10"/>
  <c r="S75" i="10" s="1"/>
  <c r="S181" i="10" s="1"/>
  <c r="S337" i="10"/>
  <c r="S332" i="10" s="1"/>
  <c r="S1097" i="10"/>
  <c r="S1038" i="10"/>
  <c r="S121" i="10"/>
  <c r="S116" i="10" s="1"/>
  <c r="S111" i="15" s="1"/>
  <c r="S106" i="15" s="1"/>
  <c r="S336" i="10"/>
  <c r="S331" i="10" s="1"/>
  <c r="S468" i="10"/>
  <c r="S463" i="10" s="1"/>
  <c r="S473" i="15" s="1"/>
  <c r="S1027" i="10"/>
  <c r="S1022" i="10" s="1"/>
  <c r="S1133" i="15" s="1"/>
  <c r="S1128" i="15" s="1"/>
  <c r="S235" i="10"/>
  <c r="S230" i="10" s="1"/>
  <c r="S198" i="15" s="1"/>
  <c r="S794" i="10"/>
  <c r="S789" i="10" s="1"/>
  <c r="S861" i="15" s="1"/>
  <c r="S640" i="10"/>
  <c r="S635" i="10" s="1"/>
  <c r="S677" i="15" s="1"/>
  <c r="S1079" i="10"/>
  <c r="S1239" i="10"/>
  <c r="S1235" i="10"/>
  <c r="S1237" i="10"/>
  <c r="S639" i="10"/>
  <c r="S634" i="10" s="1"/>
  <c r="S676" i="15" s="1"/>
  <c r="S376" i="10"/>
  <c r="S371" i="10" s="1"/>
  <c r="S347" i="15" s="1"/>
  <c r="S342" i="15" s="1"/>
  <c r="S1141" i="10"/>
  <c r="T1025" i="15"/>
  <c r="T1027" i="15"/>
  <c r="S1080" i="10"/>
  <c r="S378" i="10"/>
  <c r="S373" i="10" s="1"/>
  <c r="S985" i="10"/>
  <c r="S1287" i="10"/>
  <c r="S1281" i="10" s="1"/>
  <c r="S1259" i="10" s="1"/>
  <c r="S1326" i="15" s="1"/>
  <c r="S1213" i="10"/>
  <c r="S1282" i="10"/>
  <c r="S1238" i="10"/>
  <c r="S902" i="10"/>
  <c r="S897" i="10" s="1"/>
  <c r="S1016" i="15" s="1"/>
  <c r="S30" i="10"/>
  <c r="S40" i="10"/>
  <c r="S35" i="10" s="1"/>
  <c r="S178" i="10" s="1"/>
  <c r="S524" i="10"/>
  <c r="S519" i="10" s="1"/>
  <c r="S544" i="15" s="1"/>
  <c r="S582" i="10"/>
  <c r="S577" i="10" s="1"/>
  <c r="S617" i="15" s="1"/>
  <c r="S280" i="10"/>
  <c r="S275" i="10" s="1"/>
  <c r="S257" i="15" s="1"/>
  <c r="S512" i="10"/>
  <c r="S507" i="10" s="1"/>
  <c r="S521" i="15" s="1"/>
  <c r="S1145" i="10"/>
  <c r="S1106" i="10"/>
  <c r="S123" i="10"/>
  <c r="S118" i="10" s="1"/>
  <c r="S324" i="10"/>
  <c r="S319" i="10" s="1"/>
  <c r="S773" i="15" s="1"/>
  <c r="S14" i="10"/>
  <c r="S735" i="10"/>
  <c r="S730" i="10" s="1"/>
  <c r="S787" i="15" s="1"/>
  <c r="S1026" i="15"/>
  <c r="T948" i="15"/>
  <c r="T943" i="15" s="1"/>
  <c r="T1350" i="15"/>
  <c r="T1345" i="15" s="1"/>
  <c r="S1158" i="10"/>
  <c r="S1103" i="10"/>
  <c r="S983" i="10"/>
  <c r="S912" i="10"/>
  <c r="S1043" i="15" s="1"/>
  <c r="S901" i="10"/>
  <c r="S896" i="10" s="1"/>
  <c r="S1015" i="15" s="1"/>
  <c r="S377" i="10"/>
  <c r="S372" i="10" s="1"/>
  <c r="S628" i="15" s="1"/>
  <c r="S339" i="10"/>
  <c r="S334" i="10" s="1"/>
  <c r="S799" i="15" s="1"/>
  <c r="S913" i="10"/>
  <c r="S1044" i="15" s="1"/>
  <c r="S687" i="10"/>
  <c r="S682" i="10" s="1"/>
  <c r="S725" i="15" s="1"/>
  <c r="S374" i="10"/>
  <c r="S369" i="10" s="1"/>
  <c r="S414" i="10"/>
  <c r="S409" i="10" s="1"/>
  <c r="S404" i="15" s="1"/>
  <c r="S636" i="10"/>
  <c r="S631" i="10" s="1"/>
  <c r="S673" i="15" s="1"/>
  <c r="S886" i="10"/>
  <c r="S881" i="10" s="1"/>
  <c r="S983" i="15" s="1"/>
  <c r="S38" i="10"/>
  <c r="S33" i="10" s="1"/>
  <c r="S82" i="10"/>
  <c r="S77" i="10" s="1"/>
  <c r="S183" i="10" s="1"/>
  <c r="T1329" i="15"/>
  <c r="T1328" i="15" s="1"/>
  <c r="S583" i="10"/>
  <c r="S578" i="10" s="1"/>
  <c r="S618" i="15" s="1"/>
  <c r="S790" i="10"/>
  <c r="S785" i="10" s="1"/>
  <c r="S857" i="15" s="1"/>
  <c r="S284" i="10"/>
  <c r="S279" i="10" s="1"/>
  <c r="S261" i="15" s="1"/>
  <c r="S946" i="15"/>
  <c r="S941" i="15" s="1"/>
  <c r="S995" i="15"/>
  <c r="S1098" i="10"/>
  <c r="S1026" i="10"/>
  <c r="S1021" i="10" s="1"/>
  <c r="S1132" i="15" s="1"/>
  <c r="S1127" i="15" s="1"/>
  <c r="S899" i="10"/>
  <c r="S894" i="10" s="1"/>
  <c r="S1013" i="15" s="1"/>
  <c r="S1108" i="10"/>
  <c r="S737" i="10"/>
  <c r="S732" i="10" s="1"/>
  <c r="S789" i="15" s="1"/>
  <c r="S981" i="10"/>
  <c r="S976" i="10" s="1"/>
  <c r="S1096" i="15" s="1"/>
  <c r="S1091" i="15" s="1"/>
  <c r="S1200" i="10"/>
  <c r="S1195" i="10" s="1"/>
  <c r="S1198" i="10"/>
  <c r="S1193" i="10" s="1"/>
  <c r="S125" i="10"/>
  <c r="S120" i="10" s="1"/>
  <c r="S1201" i="10"/>
  <c r="S1196" i="10" s="1"/>
  <c r="S196" i="10"/>
  <c r="S1142" i="10"/>
  <c r="S15" i="10"/>
  <c r="S1023" i="10"/>
  <c r="S1018" i="10" s="1"/>
  <c r="S1129" i="15" s="1"/>
  <c r="S1124" i="15" s="1"/>
  <c r="S686" i="10"/>
  <c r="S681" i="10" s="1"/>
  <c r="S724" i="15" s="1"/>
  <c r="S1083" i="10"/>
  <c r="S1024" i="10"/>
  <c r="S1019" i="10" s="1"/>
  <c r="S1130" i="15" s="1"/>
  <c r="S1125" i="15" s="1"/>
  <c r="S1067" i="10"/>
  <c r="S624" i="10"/>
  <c r="S619" i="10" s="1"/>
  <c r="S657" i="15" s="1"/>
  <c r="S1251" i="10"/>
  <c r="S1246" i="10" s="1"/>
  <c r="S1319" i="15" s="1"/>
  <c r="S1314" i="15" s="1"/>
  <c r="S79" i="10"/>
  <c r="S74" i="10" s="1"/>
  <c r="Q154" i="10"/>
  <c r="Q149" i="10" s="1"/>
  <c r="Q24" i="15"/>
  <c r="Q19" i="15" s="1"/>
  <c r="R897" i="10"/>
  <c r="R1016" i="15" s="1"/>
  <c r="R1192" i="10"/>
  <c r="R230" i="10"/>
  <c r="R198" i="15" s="1"/>
  <c r="R214" i="10"/>
  <c r="R178" i="15" s="1"/>
  <c r="R576" i="10"/>
  <c r="R616" i="15" s="1"/>
  <c r="R523" i="10"/>
  <c r="R548" i="15" s="1"/>
  <c r="R373" i="10"/>
  <c r="R521" i="10"/>
  <c r="R546" i="15" s="1"/>
  <c r="R334" i="10"/>
  <c r="R966" i="10"/>
  <c r="R1087" i="15" s="1"/>
  <c r="R1082" i="15" s="1"/>
  <c r="R733" i="10"/>
  <c r="R790" i="15" s="1"/>
  <c r="R583" i="15"/>
  <c r="R327" i="15"/>
  <c r="R326" i="15" s="1"/>
  <c r="R825" i="15"/>
  <c r="R441" i="15"/>
  <c r="R874" i="10"/>
  <c r="R961" i="15" s="1"/>
  <c r="R612" i="10"/>
  <c r="R645" i="15" s="1"/>
  <c r="R335" i="10"/>
  <c r="R35" i="10"/>
  <c r="R467" i="10"/>
  <c r="R477" i="15" s="1"/>
  <c r="R579" i="10"/>
  <c r="R619" i="15" s="1"/>
  <c r="P751" i="10"/>
  <c r="P280" i="15"/>
  <c r="AS303" i="15" s="1"/>
  <c r="P429" i="10"/>
  <c r="P541" i="10"/>
  <c r="R577" i="10"/>
  <c r="R617" i="15" s="1"/>
  <c r="R773" i="15"/>
  <c r="R389" i="15"/>
  <c r="R297" i="15"/>
  <c r="R292" i="15" s="1"/>
  <c r="R531" i="15"/>
  <c r="R20" i="10"/>
  <c r="L496" i="15"/>
  <c r="L648" i="10"/>
  <c r="L643" i="10" s="1"/>
  <c r="L606" i="10" s="1"/>
  <c r="L638" i="15" s="1"/>
  <c r="R519" i="10"/>
  <c r="R544" i="15" s="1"/>
  <c r="R372" i="10"/>
  <c r="R684" i="10"/>
  <c r="R727" i="15" s="1"/>
  <c r="R522" i="10"/>
  <c r="R547" i="15" s="1"/>
  <c r="Q1205" i="10"/>
  <c r="Q1276" i="15" s="1"/>
  <c r="AT1299" i="15" s="1"/>
  <c r="R371" i="10"/>
  <c r="R893" i="10"/>
  <c r="R1012" i="15" s="1"/>
  <c r="R119" i="10"/>
  <c r="R277" i="10"/>
  <c r="R259" i="15" s="1"/>
  <c r="R276" i="10"/>
  <c r="R258" i="15" s="1"/>
  <c r="R290" i="15"/>
  <c r="R289" i="15" s="1"/>
  <c r="R370" i="15"/>
  <c r="R754" i="15"/>
  <c r="R512" i="15"/>
  <c r="R1180" i="10"/>
  <c r="R350" i="10"/>
  <c r="P170" i="10"/>
  <c r="R1022" i="10"/>
  <c r="R1133" i="15" s="1"/>
  <c r="R1128" i="15" s="1"/>
  <c r="R634" i="10"/>
  <c r="R676" i="15" s="1"/>
  <c r="R465" i="10"/>
  <c r="R475" i="15" s="1"/>
  <c r="R120" i="10"/>
  <c r="R635" i="10"/>
  <c r="R677" i="15" s="1"/>
  <c r="R77" i="10"/>
  <c r="R332" i="10"/>
  <c r="R1258" i="10"/>
  <c r="R1325" i="15" s="1"/>
  <c r="AU1348" i="15" s="1"/>
  <c r="R845" i="10"/>
  <c r="R842" i="10"/>
  <c r="R844" i="10"/>
  <c r="R843" i="10"/>
  <c r="R846" i="10"/>
  <c r="R927" i="15"/>
  <c r="R926" i="15" s="1"/>
  <c r="R973" i="15" s="1"/>
  <c r="R451" i="10"/>
  <c r="R450" i="15" s="1"/>
  <c r="R256" i="10"/>
  <c r="R216" i="15" s="1"/>
  <c r="R896" i="10"/>
  <c r="R1015" i="15" s="1"/>
  <c r="R369" i="10"/>
  <c r="R731" i="10"/>
  <c r="R788" i="15" s="1"/>
  <c r="P905" i="10"/>
  <c r="P868" i="10" s="1"/>
  <c r="P954" i="15" s="1"/>
  <c r="R710" i="10"/>
  <c r="R745" i="15" s="1"/>
  <c r="N480" i="10"/>
  <c r="N475" i="10" s="1"/>
  <c r="N438" i="10" s="1"/>
  <c r="N425" i="15" s="1"/>
  <c r="N159" i="15"/>
  <c r="AQ189" i="15" s="1"/>
  <c r="N592" i="10"/>
  <c r="N587" i="10" s="1"/>
  <c r="N550" i="10" s="1"/>
  <c r="N746" i="10"/>
  <c r="N741" i="10" s="1"/>
  <c r="N704" i="10" s="1"/>
  <c r="N738" i="15" s="1"/>
  <c r="N536" i="10"/>
  <c r="N531" i="10" s="1"/>
  <c r="N494" i="10" s="1"/>
  <c r="N424" i="10"/>
  <c r="N419" i="10" s="1"/>
  <c r="N382" i="10" s="1"/>
  <c r="N354" i="15" s="1"/>
  <c r="N1091" i="10"/>
  <c r="N1086" i="10" s="1"/>
  <c r="N1153" i="10"/>
  <c r="N1148" i="10" s="1"/>
  <c r="N292" i="10"/>
  <c r="N287" i="10" s="1"/>
  <c r="N250" i="10" s="1"/>
  <c r="N209" i="15" s="1"/>
  <c r="N802" i="10"/>
  <c r="N797" i="10" s="1"/>
  <c r="N760" i="10" s="1"/>
  <c r="N809" i="15" s="1"/>
  <c r="P174" i="10"/>
  <c r="P172" i="10"/>
  <c r="R74" i="10"/>
  <c r="R226" i="10"/>
  <c r="R194" i="15" s="1"/>
  <c r="O862" i="15"/>
  <c r="O852" i="15" s="1"/>
  <c r="O549" i="15"/>
  <c r="O539" i="15" s="1"/>
  <c r="O678" i="15" s="1"/>
  <c r="O668" i="15" s="1"/>
  <c r="O620" i="15"/>
  <c r="O610" i="15" s="1"/>
  <c r="O728" i="15" s="1"/>
  <c r="O718" i="15" s="1"/>
  <c r="R1362" i="15"/>
  <c r="R1357" i="15" s="1"/>
  <c r="AU1357" i="15" s="1"/>
  <c r="O407" i="15"/>
  <c r="O397" i="15" s="1"/>
  <c r="O478" i="15"/>
  <c r="O468" i="15" s="1"/>
  <c r="R1365" i="15"/>
  <c r="R1360" i="15" s="1"/>
  <c r="AU1360" i="15" s="1"/>
  <c r="O791" i="15"/>
  <c r="O781" i="15" s="1"/>
  <c r="S256" i="10"/>
  <c r="S216" i="15" s="1"/>
  <c r="S556" i="10"/>
  <c r="S574" i="15" s="1"/>
  <c r="S312" i="10"/>
  <c r="S747" i="15" s="1"/>
  <c r="O121" i="15"/>
  <c r="AR144" i="15" s="1"/>
  <c r="O243" i="10"/>
  <c r="O238" i="10" s="1"/>
  <c r="O201" i="10" s="1"/>
  <c r="O159" i="15" s="1"/>
  <c r="AR189" i="15" s="1"/>
  <c r="R1205" i="10"/>
  <c r="R1276" i="15" s="1"/>
  <c r="AU1299" i="15" s="1"/>
  <c r="Q9" i="14"/>
  <c r="S444" i="10"/>
  <c r="S432" i="15" s="1"/>
  <c r="S128" i="10"/>
  <c r="S194" i="10" s="1"/>
  <c r="Q44" i="14"/>
  <c r="R1130" i="14"/>
  <c r="K1156" i="10"/>
  <c r="K1151" i="10" s="1"/>
  <c r="K1235" i="15" s="1"/>
  <c r="K1230" i="15" s="1"/>
  <c r="AN1230" i="15" s="1"/>
  <c r="Q45" i="14"/>
  <c r="K162" i="15"/>
  <c r="AN192" i="15" s="1"/>
  <c r="S661" i="10"/>
  <c r="S695" i="15" s="1"/>
  <c r="S1173" i="10"/>
  <c r="S218" i="15" s="1"/>
  <c r="Q1325" i="15"/>
  <c r="AT1348" i="15" s="1"/>
  <c r="Q7" i="16"/>
  <c r="Q16" i="16" s="1"/>
  <c r="K805" i="10"/>
  <c r="K800" i="10" s="1"/>
  <c r="K763" i="10" s="1"/>
  <c r="K812" i="15" s="1"/>
  <c r="S710" i="10"/>
  <c r="S745" i="15" s="1"/>
  <c r="K295" i="10"/>
  <c r="K290" i="10" s="1"/>
  <c r="K253" i="10" s="1"/>
  <c r="K9" i="16" s="1"/>
  <c r="K18" i="16" s="1"/>
  <c r="K58" i="16" s="1"/>
  <c r="K600" i="15"/>
  <c r="K590" i="15" s="1"/>
  <c r="K715" i="15" s="1"/>
  <c r="K705" i="15" s="1"/>
  <c r="S146" i="10"/>
  <c r="S55" i="15"/>
  <c r="S54" i="15" s="1"/>
  <c r="Q8" i="14"/>
  <c r="S225" i="15"/>
  <c r="S1249" i="15"/>
  <c r="S1248" i="15" s="1"/>
  <c r="S971" i="15"/>
  <c r="R1257" i="10"/>
  <c r="R1324" i="15" s="1"/>
  <c r="AU1347" i="15" s="1"/>
  <c r="R1363" i="15"/>
  <c r="R1358" i="15" s="1"/>
  <c r="AU1358" i="15" s="1"/>
  <c r="O697" i="14"/>
  <c r="Q80" i="14"/>
  <c r="Q81" i="14"/>
  <c r="K749" i="10"/>
  <c r="K744" i="10" s="1"/>
  <c r="K707" i="10" s="1"/>
  <c r="K741" i="15" s="1"/>
  <c r="S134" i="14"/>
  <c r="S137" i="14"/>
  <c r="O384" i="15"/>
  <c r="O374" i="15" s="1"/>
  <c r="O455" i="15"/>
  <c r="O445" i="15" s="1"/>
  <c r="O597" i="15"/>
  <c r="O587" i="15" s="1"/>
  <c r="O712" i="15" s="1"/>
  <c r="O702" i="15" s="1"/>
  <c r="O229" i="15"/>
  <c r="M592" i="14"/>
  <c r="M585" i="14"/>
  <c r="M581" i="14" s="1"/>
  <c r="M586" i="14"/>
  <c r="M582" i="14" s="1"/>
  <c r="S842" i="10"/>
  <c r="S843" i="10"/>
  <c r="S845" i="10"/>
  <c r="S846" i="10"/>
  <c r="S844" i="10"/>
  <c r="S927" i="15"/>
  <c r="S926" i="15" s="1"/>
  <c r="O411" i="15"/>
  <c r="O401" i="15" s="1"/>
  <c r="O795" i="15"/>
  <c r="O785" i="15" s="1"/>
  <c r="O624" i="15"/>
  <c r="O614" i="15" s="1"/>
  <c r="O732" i="15" s="1"/>
  <c r="O722" i="15" s="1"/>
  <c r="O266" i="15"/>
  <c r="O256" i="15" s="1"/>
  <c r="O866" i="15"/>
  <c r="O856" i="15" s="1"/>
  <c r="O553" i="15"/>
  <c r="O543" i="15" s="1"/>
  <c r="O682" i="15" s="1"/>
  <c r="O672" i="15" s="1"/>
  <c r="O482" i="15"/>
  <c r="O472" i="15" s="1"/>
  <c r="S108" i="14"/>
  <c r="S164" i="14" s="1"/>
  <c r="S932" i="10"/>
  <c r="S388" i="10"/>
  <c r="S361" i="15" s="1"/>
  <c r="T612" i="14"/>
  <c r="T609" i="14" s="1"/>
  <c r="Q807" i="10"/>
  <c r="Q317" i="15"/>
  <c r="Q597" i="10"/>
  <c r="Q485" i="10"/>
  <c r="S136" i="14"/>
  <c r="S612" i="10"/>
  <c r="S645" i="15" s="1"/>
  <c r="R1361" i="15"/>
  <c r="R1356" i="15" s="1"/>
  <c r="AU1356" i="15" s="1"/>
  <c r="R1255" i="10"/>
  <c r="R1322" i="15" s="1"/>
  <c r="AU1345" i="15" s="1"/>
  <c r="M536" i="14"/>
  <c r="M532" i="14" s="1"/>
  <c r="M535" i="14"/>
  <c r="M531" i="14" s="1"/>
  <c r="M542" i="14"/>
  <c r="S290" i="15"/>
  <c r="S289" i="15" s="1"/>
  <c r="S370" i="15"/>
  <c r="S512" i="15"/>
  <c r="S754" i="15"/>
  <c r="S795" i="14"/>
  <c r="S794" i="14"/>
  <c r="S133" i="14"/>
  <c r="S350" i="10"/>
  <c r="S817" i="10"/>
  <c r="S820" i="10"/>
  <c r="S818" i="10"/>
  <c r="S819" i="10"/>
  <c r="S816" i="10"/>
  <c r="S890" i="15"/>
  <c r="S889" i="15" s="1"/>
  <c r="S874" i="10"/>
  <c r="S961" i="15" s="1"/>
  <c r="T32" i="14"/>
  <c r="Q131" i="15"/>
  <c r="Q130" i="15" s="1"/>
  <c r="Q171" i="15"/>
  <c r="Q169" i="15" s="1"/>
  <c r="S225" i="14"/>
  <c r="S224" i="14"/>
  <c r="S825" i="15"/>
  <c r="S583" i="15"/>
  <c r="S327" i="15"/>
  <c r="S326" i="15" s="1"/>
  <c r="S441" i="15"/>
  <c r="S145" i="10"/>
  <c r="S17" i="15"/>
  <c r="S16" i="15" s="1"/>
  <c r="Q170" i="10"/>
  <c r="S943" i="10"/>
  <c r="S742" i="14"/>
  <c r="S842" i="14"/>
  <c r="S741" i="14"/>
  <c r="S135" i="14"/>
  <c r="Q172" i="10"/>
  <c r="M567" i="15"/>
  <c r="M697" i="10"/>
  <c r="M692" i="10" s="1"/>
  <c r="M655" i="10" s="1"/>
  <c r="M688" i="15" s="1"/>
  <c r="Q171" i="10"/>
  <c r="S500" i="10"/>
  <c r="S503" i="15" s="1"/>
  <c r="S147" i="10"/>
  <c r="S101" i="10"/>
  <c r="S93" i="15" s="1"/>
  <c r="S92" i="15" s="1"/>
  <c r="S766" i="10"/>
  <c r="S816" i="15" s="1"/>
  <c r="U4" i="4"/>
  <c r="T1250" i="10"/>
  <c r="T125" i="10"/>
  <c r="T1061" i="14"/>
  <c r="T82" i="10"/>
  <c r="T1105" i="10"/>
  <c r="T581" i="10"/>
  <c r="T722" i="14"/>
  <c r="T332" i="14"/>
  <c r="T281" i="10"/>
  <c r="T473" i="14"/>
  <c r="T1216" i="10"/>
  <c r="T1215" i="10" s="1"/>
  <c r="T1286" i="15" s="1"/>
  <c r="T1285" i="15" s="1"/>
  <c r="T337" i="10"/>
  <c r="T66" i="14"/>
  <c r="T582" i="10"/>
  <c r="T339" i="10"/>
  <c r="T1164" i="10"/>
  <c r="T123" i="10"/>
  <c r="T1011" i="14"/>
  <c r="T1062" i="14"/>
  <c r="T792" i="10"/>
  <c r="T984" i="10"/>
  <c r="T234" i="10"/>
  <c r="T1134" i="10"/>
  <c r="T39" i="14"/>
  <c r="T300" i="14"/>
  <c r="T737" i="10"/>
  <c r="T1107" i="14"/>
  <c r="T1104" i="14" s="1"/>
  <c r="T1023" i="10"/>
  <c r="T995" i="14"/>
  <c r="T992" i="14" s="1"/>
  <c r="T985" i="10"/>
  <c r="T1201" i="10"/>
  <c r="T1074" i="14"/>
  <c r="T414" i="10"/>
  <c r="T1014" i="14"/>
  <c r="T37" i="10"/>
  <c r="T1013" i="14"/>
  <c r="T1072" i="14"/>
  <c r="T525" i="10"/>
  <c r="T911" i="10"/>
  <c r="T1042" i="15" s="1"/>
  <c r="T130" i="10"/>
  <c r="T724" i="14"/>
  <c r="T1248" i="10"/>
  <c r="T639" i="10"/>
  <c r="T1101" i="10"/>
  <c r="T65" i="14"/>
  <c r="T1026" i="10"/>
  <c r="T513" i="14"/>
  <c r="T954" i="14"/>
  <c r="T1284" i="10"/>
  <c r="T1252" i="10"/>
  <c r="T377" i="10"/>
  <c r="T377" i="14"/>
  <c r="T982" i="14"/>
  <c r="T979" i="14" s="1"/>
  <c r="T1160" i="14"/>
  <c r="T1157" i="14" s="1"/>
  <c r="T1153" i="14" s="1"/>
  <c r="T1119" i="10"/>
  <c r="T828" i="14"/>
  <c r="T103" i="14"/>
  <c r="T980" i="10"/>
  <c r="T1024" i="10"/>
  <c r="T1056" i="10"/>
  <c r="T280" i="10"/>
  <c r="T1096" i="10"/>
  <c r="T512" i="14"/>
  <c r="T1198" i="10"/>
  <c r="T1286" i="10"/>
  <c r="T619" i="14"/>
  <c r="T1027" i="10"/>
  <c r="T686" i="10"/>
  <c r="T378" i="10"/>
  <c r="T912" i="10"/>
  <c r="T1043" i="15" s="1"/>
  <c r="T640" i="10"/>
  <c r="T794" i="10"/>
  <c r="T434" i="14"/>
  <c r="T1041" i="10"/>
  <c r="T1000" i="14"/>
  <c r="T1195" i="14"/>
  <c r="T968" i="10"/>
  <c r="T31" i="14"/>
  <c r="T1143" i="10"/>
  <c r="T1104" i="10"/>
  <c r="T471" i="10"/>
  <c r="T375" i="10"/>
  <c r="T899" i="10"/>
  <c r="T913" i="10"/>
  <c r="T1044" i="15" s="1"/>
  <c r="T469" i="10"/>
  <c r="T1071" i="14"/>
  <c r="T1124" i="14"/>
  <c r="T514" i="14"/>
  <c r="T1239" i="10"/>
  <c r="T983" i="10"/>
  <c r="T617" i="14"/>
  <c r="T1115" i="14"/>
  <c r="T1108" i="14"/>
  <c r="T1105" i="14" s="1"/>
  <c r="T1042" i="14"/>
  <c r="T1039" i="14" s="1"/>
  <c r="T415" i="10"/>
  <c r="T1044" i="10"/>
  <c r="T1249" i="10"/>
  <c r="T1122" i="10"/>
  <c r="T1121" i="10" s="1"/>
  <c r="T1203" i="15" s="1"/>
  <c r="T1202" i="15" s="1"/>
  <c r="T1283" i="10"/>
  <c r="T80" i="10"/>
  <c r="T983" i="14"/>
  <c r="T980" i="14" s="1"/>
  <c r="T433" i="14"/>
  <c r="T946" i="14"/>
  <c r="T1237" i="10"/>
  <c r="T685" i="10"/>
  <c r="T524" i="10"/>
  <c r="T472" i="14"/>
  <c r="T1057" i="10"/>
  <c r="T668" i="14"/>
  <c r="T416" i="10"/>
  <c r="T1193" i="14"/>
  <c r="T669" i="14"/>
  <c r="T1017" i="14"/>
  <c r="T1200" i="10"/>
  <c r="T914" i="10"/>
  <c r="T1045" i="15" s="1"/>
  <c r="T527" i="10"/>
  <c r="T1040" i="10"/>
  <c r="T111" i="14"/>
  <c r="T986" i="10"/>
  <c r="T898" i="10"/>
  <c r="T1084" i="10"/>
  <c r="T791" i="10"/>
  <c r="T910" i="10"/>
  <c r="T1041" i="15" s="1"/>
  <c r="T1141" i="10"/>
  <c r="T901" i="14"/>
  <c r="T902" i="14"/>
  <c r="T1081" i="10"/>
  <c r="T892" i="14"/>
  <c r="T889" i="14" s="1"/>
  <c r="T971" i="10"/>
  <c r="T88" i="10"/>
  <c r="T1109" i="14"/>
  <c r="T1106" i="14" s="1"/>
  <c r="T891" i="14"/>
  <c r="T723" i="14"/>
  <c r="T569" i="14"/>
  <c r="T30" i="14"/>
  <c r="T1099" i="10"/>
  <c r="T83" i="10"/>
  <c r="T901" i="10"/>
  <c r="T1097" i="10"/>
  <c r="T38" i="10"/>
  <c r="T258" i="14"/>
  <c r="T1161" i="10"/>
  <c r="T231" i="10"/>
  <c r="T618" i="14"/>
  <c r="T637" i="10"/>
  <c r="T1212" i="10"/>
  <c r="T969" i="10"/>
  <c r="T994" i="14"/>
  <c r="T991" i="14" s="1"/>
  <c r="T233" i="10"/>
  <c r="T890" i="14"/>
  <c r="T953" i="14"/>
  <c r="T1251" i="10"/>
  <c r="T829" i="14"/>
  <c r="T979" i="10"/>
  <c r="T1160" i="10"/>
  <c r="T1082" i="10"/>
  <c r="T1080" i="10"/>
  <c r="T1163" i="10"/>
  <c r="T1287" i="10"/>
  <c r="T1072" i="10"/>
  <c r="T109" i="14"/>
  <c r="T900" i="14"/>
  <c r="T1238" i="10"/>
  <c r="T1001" i="14"/>
  <c r="T830" i="14"/>
  <c r="T299" i="14"/>
  <c r="T584" i="10"/>
  <c r="T1054" i="14"/>
  <c r="T1051" i="14" s="1"/>
  <c r="T37" i="14"/>
  <c r="T259" i="14"/>
  <c r="T1116" i="14"/>
  <c r="T374" i="10"/>
  <c r="T970" i="10"/>
  <c r="T790" i="10"/>
  <c r="T1228" i="10"/>
  <c r="T793" i="10"/>
  <c r="T1158" i="10"/>
  <c r="T1247" i="10"/>
  <c r="T1043" i="10"/>
  <c r="T988" i="10"/>
  <c r="T1060" i="14"/>
  <c r="T338" i="10"/>
  <c r="T945" i="14"/>
  <c r="T1102" i="10"/>
  <c r="T121" i="10"/>
  <c r="T1018" i="14"/>
  <c r="T1042" i="10"/>
  <c r="T902" i="10"/>
  <c r="T1037" i="10"/>
  <c r="T900" i="10"/>
  <c r="T235" i="10"/>
  <c r="T987" i="10"/>
  <c r="T1114" i="14"/>
  <c r="T688" i="10"/>
  <c r="T1035" i="10"/>
  <c r="T379" i="14"/>
  <c r="T1108" i="10"/>
  <c r="T1106" i="10"/>
  <c r="T837" i="14"/>
  <c r="T1240" i="10"/>
  <c r="T260" i="14"/>
  <c r="T122" i="10"/>
  <c r="T1236" i="10"/>
  <c r="T129" i="10"/>
  <c r="T903" i="14"/>
  <c r="T526" i="10"/>
  <c r="T898" i="14"/>
  <c r="T1142" i="10"/>
  <c r="T836" i="14"/>
  <c r="T1053" i="14"/>
  <c r="T1050" i="14" s="1"/>
  <c r="T1213" i="10"/>
  <c r="T73" i="14"/>
  <c r="T1002" i="14"/>
  <c r="T1158" i="14"/>
  <c r="T1155" i="14" s="1"/>
  <c r="T1151" i="14" s="1"/>
  <c r="T1159" i="14"/>
  <c r="T1156" i="14" s="1"/>
  <c r="T1152" i="14" s="1"/>
  <c r="T67" i="14"/>
  <c r="T1103" i="10"/>
  <c r="T1019" i="14"/>
  <c r="T1003" i="14"/>
  <c r="T1122" i="14"/>
  <c r="T29" i="14"/>
  <c r="T470" i="10"/>
  <c r="T432" i="14"/>
  <c r="T15" i="10"/>
  <c r="T1197" i="10"/>
  <c r="T899" i="14"/>
  <c r="T331" i="14"/>
  <c r="T101" i="14"/>
  <c r="T1107" i="10"/>
  <c r="T981" i="10"/>
  <c r="T1147" i="14"/>
  <c r="T1144" i="14" s="1"/>
  <c r="T1118" i="10"/>
  <c r="T284" i="10"/>
  <c r="T1096" i="14"/>
  <c r="T1093" i="14" s="1"/>
  <c r="T956" i="14"/>
  <c r="T1097" i="14"/>
  <c r="T1094" i="14" s="1"/>
  <c r="T1125" i="14"/>
  <c r="T39" i="10"/>
  <c r="T81" i="10"/>
  <c r="T984" i="14"/>
  <c r="T981" i="14" s="1"/>
  <c r="T1146" i="10"/>
  <c r="T1052" i="14"/>
  <c r="T1049" i="14" s="1"/>
  <c r="T124" i="10"/>
  <c r="T1059" i="14"/>
  <c r="T376" i="10"/>
  <c r="T1123" i="14"/>
  <c r="T734" i="10"/>
  <c r="T40" i="10"/>
  <c r="T689" i="10"/>
  <c r="T568" i="14"/>
  <c r="T1073" i="14"/>
  <c r="T958" i="14"/>
  <c r="T412" i="10"/>
  <c r="T1159" i="10"/>
  <c r="T687" i="10"/>
  <c r="T110" i="14"/>
  <c r="T102" i="14"/>
  <c r="T1149" i="14"/>
  <c r="T1146" i="14" s="1"/>
  <c r="T330" i="14"/>
  <c r="T1235" i="10"/>
  <c r="T378" i="14"/>
  <c r="T24" i="14"/>
  <c r="T21" i="14" s="1"/>
  <c r="T1079" i="10"/>
  <c r="T1036" i="10"/>
  <c r="T957" i="14"/>
  <c r="T79" i="10"/>
  <c r="T1098" i="10"/>
  <c r="T75" i="14"/>
  <c r="T967" i="10"/>
  <c r="T583" i="10"/>
  <c r="T1060" i="10"/>
  <c r="T1059" i="10" s="1"/>
  <c r="T1157" i="15" s="1"/>
  <c r="T1156" i="15" s="1"/>
  <c r="T1145" i="10"/>
  <c r="T1100" i="10"/>
  <c r="T74" i="14"/>
  <c r="T1083" i="10"/>
  <c r="T1078" i="10" s="1"/>
  <c r="T1179" i="15" s="1"/>
  <c r="T1174" i="15" s="1"/>
  <c r="T1285" i="10"/>
  <c r="T947" i="14"/>
  <c r="T636" i="10"/>
  <c r="T336" i="10"/>
  <c r="T298" i="14"/>
  <c r="T735" i="10"/>
  <c r="T1144" i="10"/>
  <c r="T638" i="10"/>
  <c r="T955" i="14"/>
  <c r="T580" i="10"/>
  <c r="T1025" i="10"/>
  <c r="T1194" i="14"/>
  <c r="T340" i="10"/>
  <c r="T1043" i="14"/>
  <c r="T1040" i="14" s="1"/>
  <c r="T468" i="10"/>
  <c r="T1038" i="10"/>
  <c r="T46" i="10"/>
  <c r="T1012" i="14"/>
  <c r="T38" i="14"/>
  <c r="T41" i="10"/>
  <c r="T528" i="10"/>
  <c r="T1148" i="14"/>
  <c r="T1145" i="14" s="1"/>
  <c r="T982" i="10"/>
  <c r="T1016" i="14"/>
  <c r="T282" i="10"/>
  <c r="T1282" i="10"/>
  <c r="T1098" i="14"/>
  <c r="T1095" i="14" s="1"/>
  <c r="T474" i="14"/>
  <c r="T1162" i="10"/>
  <c r="T472" i="10"/>
  <c r="T736" i="10"/>
  <c r="T567" i="14"/>
  <c r="T738" i="10"/>
  <c r="T1070" i="14"/>
  <c r="T1199" i="10"/>
  <c r="T1117" i="14"/>
  <c r="T232" i="10"/>
  <c r="T413" i="10"/>
  <c r="T1015" i="14"/>
  <c r="T1039" i="10"/>
  <c r="T838" i="14"/>
  <c r="T667" i="14"/>
  <c r="S132" i="14"/>
  <c r="S138" i="14"/>
  <c r="M648" i="10"/>
  <c r="M643" i="10" s="1"/>
  <c r="M606" i="10" s="1"/>
  <c r="M638" i="15" s="1"/>
  <c r="M496" i="15"/>
  <c r="P408" i="15"/>
  <c r="P398" i="15" s="1"/>
  <c r="P621" i="15"/>
  <c r="P611" i="15" s="1"/>
  <c r="P729" i="15" s="1"/>
  <c r="P719" i="15" s="1"/>
  <c r="P863" i="15"/>
  <c r="P853" i="15" s="1"/>
  <c r="P792" i="15"/>
  <c r="P782" i="15" s="1"/>
  <c r="P550" i="15"/>
  <c r="P540" i="15" s="1"/>
  <c r="P679" i="15" s="1"/>
  <c r="P669" i="15" s="1"/>
  <c r="P479" i="15"/>
  <c r="P469" i="15" s="1"/>
  <c r="P263" i="15"/>
  <c r="P253" i="15" s="1"/>
  <c r="K427" i="10"/>
  <c r="K422" i="10" s="1"/>
  <c r="K385" i="10" s="1"/>
  <c r="K357" i="15" s="1"/>
  <c r="K539" i="10"/>
  <c r="K534" i="10" s="1"/>
  <c r="K497" i="10" s="1"/>
  <c r="K651" i="10" s="1"/>
  <c r="K646" i="10" s="1"/>
  <c r="K609" i="10" s="1"/>
  <c r="K641" i="15" s="1"/>
  <c r="K483" i="10"/>
  <c r="K478" i="10" s="1"/>
  <c r="K441" i="10" s="1"/>
  <c r="K428" i="15" s="1"/>
  <c r="K595" i="10"/>
  <c r="K590" i="10" s="1"/>
  <c r="K553" i="10" s="1"/>
  <c r="K570" i="15" s="1"/>
  <c r="K498" i="15"/>
  <c r="K232" i="15"/>
  <c r="K387" i="15"/>
  <c r="K377" i="15" s="1"/>
  <c r="M136" i="10"/>
  <c r="AP1265" i="15"/>
  <c r="N981" i="15"/>
  <c r="I30" i="16" s="1"/>
  <c r="M30" i="16" s="1"/>
  <c r="L124" i="15"/>
  <c r="AO147" i="15" s="1"/>
  <c r="L246" i="10"/>
  <c r="L241" i="10" s="1"/>
  <c r="L204" i="10" s="1"/>
  <c r="L483" i="10" s="1"/>
  <c r="L478" i="10" s="1"/>
  <c r="L441" i="10" s="1"/>
  <c r="L842" i="15"/>
  <c r="L832" i="15" s="1"/>
  <c r="L771" i="15"/>
  <c r="L761" i="15" s="1"/>
  <c r="L529" i="15"/>
  <c r="L519" i="15" s="1"/>
  <c r="L665" i="15" s="1"/>
  <c r="L655" i="15" s="1"/>
  <c r="M141" i="15"/>
  <c r="M136" i="15" s="1"/>
  <c r="L425" i="10"/>
  <c r="L420" i="10" s="1"/>
  <c r="L383" i="10" s="1"/>
  <c r="L355" i="15" s="1"/>
  <c r="L1092" i="10"/>
  <c r="L1087" i="10" s="1"/>
  <c r="L1187" i="15" s="1"/>
  <c r="L1182" i="15" s="1"/>
  <c r="AO1182" i="15" s="1"/>
  <c r="L537" i="10"/>
  <c r="L532" i="10" s="1"/>
  <c r="L495" i="10" s="1"/>
  <c r="L1154" i="10"/>
  <c r="L1149" i="10" s="1"/>
  <c r="L1233" i="15" s="1"/>
  <c r="L1228" i="15" s="1"/>
  <c r="AO1228" i="15" s="1"/>
  <c r="L293" i="10"/>
  <c r="L288" i="10" s="1"/>
  <c r="L251" i="10" s="1"/>
  <c r="L210" i="15" s="1"/>
  <c r="L160" i="15"/>
  <c r="AO190" i="15" s="1"/>
  <c r="L481" i="10"/>
  <c r="L476" i="10" s="1"/>
  <c r="L439" i="10" s="1"/>
  <c r="L426" i="15" s="1"/>
  <c r="L747" i="10"/>
  <c r="L742" i="10" s="1"/>
  <c r="L705" i="10" s="1"/>
  <c r="L739" i="15" s="1"/>
  <c r="L593" i="10"/>
  <c r="L588" i="10" s="1"/>
  <c r="L551" i="10" s="1"/>
  <c r="L803" i="10"/>
  <c r="L798" i="10" s="1"/>
  <c r="L761" i="10" s="1"/>
  <c r="L810" i="15" s="1"/>
  <c r="M186" i="15"/>
  <c r="M176" i="15" s="1"/>
  <c r="M771" i="15" s="1"/>
  <c r="M761" i="15" s="1"/>
  <c r="N152" i="10"/>
  <c r="AP110" i="15"/>
  <c r="AQ33" i="15"/>
  <c r="AQ71" i="15"/>
  <c r="AP34" i="15"/>
  <c r="AP1128" i="15"/>
  <c r="AP1081" i="15"/>
  <c r="AP1303" i="15"/>
  <c r="L187" i="15"/>
  <c r="L177" i="15" s="1"/>
  <c r="L137" i="10"/>
  <c r="L142" i="15"/>
  <c r="L137" i="15" s="1"/>
  <c r="O150" i="10"/>
  <c r="AR1300" i="15"/>
  <c r="M321" i="15"/>
  <c r="AP344" i="15" s="1"/>
  <c r="M601" i="10"/>
  <c r="M811" i="10"/>
  <c r="M489" i="10"/>
  <c r="K649" i="10"/>
  <c r="K644" i="10" s="1"/>
  <c r="K607" i="10" s="1"/>
  <c r="K639" i="15" s="1"/>
  <c r="K497" i="15"/>
  <c r="M769" i="15"/>
  <c r="M759" i="15" s="1"/>
  <c r="M527" i="15"/>
  <c r="M517" i="15" s="1"/>
  <c r="M663" i="15" s="1"/>
  <c r="M653" i="15" s="1"/>
  <c r="M840" i="15"/>
  <c r="M830" i="15" s="1"/>
  <c r="M240" i="15"/>
  <c r="N28" i="15"/>
  <c r="N23" i="15" s="1"/>
  <c r="N158" i="10"/>
  <c r="N11" i="10"/>
  <c r="N11" i="15" s="1"/>
  <c r="J212" i="15"/>
  <c r="J9" i="16"/>
  <c r="J18" i="16" s="1"/>
  <c r="J58" i="16" s="1"/>
  <c r="O808" i="10"/>
  <c r="O598" i="10"/>
  <c r="O486" i="10"/>
  <c r="O318" i="15"/>
  <c r="AR341" i="15" s="1"/>
  <c r="J459" i="15"/>
  <c r="J449" i="15" s="1"/>
  <c r="J233" i="15"/>
  <c r="J388" i="15"/>
  <c r="J378" i="15" s="1"/>
  <c r="J601" i="15"/>
  <c r="J591" i="15" s="1"/>
  <c r="J716" i="15" s="1"/>
  <c r="J706" i="15" s="1"/>
  <c r="K698" i="10"/>
  <c r="K693" i="10" s="1"/>
  <c r="K656" i="10" s="1"/>
  <c r="K689" i="15" s="1"/>
  <c r="K568" i="15"/>
  <c r="M153" i="10"/>
  <c r="P155" i="10"/>
  <c r="P8" i="10"/>
  <c r="P8" i="15" s="1"/>
  <c r="P25" i="15"/>
  <c r="P20" i="15" s="1"/>
  <c r="N348" i="10"/>
  <c r="N338" i="15"/>
  <c r="N333" i="15" s="1"/>
  <c r="N848" i="15"/>
  <c r="N606" i="15"/>
  <c r="N464" i="15"/>
  <c r="O392" i="15"/>
  <c r="O309" i="10"/>
  <c r="O776" i="15"/>
  <c r="O300" i="15"/>
  <c r="O295" i="15" s="1"/>
  <c r="O534" i="15"/>
  <c r="N432" i="10"/>
  <c r="N283" i="15"/>
  <c r="AQ306" i="15" s="1"/>
  <c r="N544" i="10"/>
  <c r="N754" i="10"/>
  <c r="AP1082" i="15"/>
  <c r="P938" i="10"/>
  <c r="P1056" i="15" s="1"/>
  <c r="P1073" i="15"/>
  <c r="P1068" i="15" s="1"/>
  <c r="P335" i="15"/>
  <c r="P330" i="15" s="1"/>
  <c r="P345" i="10"/>
  <c r="P461" i="15"/>
  <c r="P845" i="15"/>
  <c r="P603" i="15"/>
  <c r="M244" i="10"/>
  <c r="M239" i="10" s="1"/>
  <c r="M202" i="10" s="1"/>
  <c r="M122" i="15"/>
  <c r="AP145" i="15" s="1"/>
  <c r="N163" i="10"/>
  <c r="N66" i="15"/>
  <c r="N61" i="15" s="1"/>
  <c r="N53" i="10"/>
  <c r="N49" i="15" s="1"/>
  <c r="N310" i="10"/>
  <c r="N777" i="15"/>
  <c r="N393" i="15"/>
  <c r="N535" i="15"/>
  <c r="N301" i="15"/>
  <c r="N296" i="15" s="1"/>
  <c r="O157" i="10"/>
  <c r="O27" i="15"/>
  <c r="O22" i="15" s="1"/>
  <c r="O10" i="10"/>
  <c r="O10" i="15" s="1"/>
  <c r="M957" i="15"/>
  <c r="M11" i="16"/>
  <c r="M20" i="16" s="1"/>
  <c r="M60" i="16" s="1"/>
  <c r="I571" i="15"/>
  <c r="I701" i="10"/>
  <c r="I696" i="10" s="1"/>
  <c r="I659" i="10" s="1"/>
  <c r="I692" i="15" s="1"/>
  <c r="N1171" i="10"/>
  <c r="N1260" i="15"/>
  <c r="N1255" i="15" s="1"/>
  <c r="N248" i="15"/>
  <c r="N992" i="15"/>
  <c r="N982" i="15" s="1"/>
  <c r="AR107" i="15"/>
  <c r="I500" i="15"/>
  <c r="I652" i="10"/>
  <c r="I647" i="10" s="1"/>
  <c r="I610" i="10" s="1"/>
  <c r="I642" i="15" s="1"/>
  <c r="J750" i="10"/>
  <c r="J745" i="10" s="1"/>
  <c r="J708" i="10" s="1"/>
  <c r="J742" i="15" s="1"/>
  <c r="J806" i="10"/>
  <c r="J801" i="10" s="1"/>
  <c r="J764" i="10" s="1"/>
  <c r="J813" i="15" s="1"/>
  <c r="J540" i="10"/>
  <c r="J535" i="10" s="1"/>
  <c r="J498" i="10" s="1"/>
  <c r="J428" i="10"/>
  <c r="J423" i="10" s="1"/>
  <c r="J386" i="10" s="1"/>
  <c r="J358" i="15" s="1"/>
  <c r="J596" i="10"/>
  <c r="J591" i="10" s="1"/>
  <c r="J554" i="10" s="1"/>
  <c r="J1157" i="10"/>
  <c r="J1152" i="10" s="1"/>
  <c r="J1236" i="15" s="1"/>
  <c r="J1231" i="15" s="1"/>
  <c r="AM1231" i="15" s="1"/>
  <c r="J163" i="15"/>
  <c r="AM193" i="15" s="1"/>
  <c r="J484" i="10"/>
  <c r="J479" i="10" s="1"/>
  <c r="J442" i="10" s="1"/>
  <c r="J429" i="15" s="1"/>
  <c r="J1095" i="10"/>
  <c r="J1090" i="10" s="1"/>
  <c r="J1190" i="15" s="1"/>
  <c r="J1185" i="15" s="1"/>
  <c r="AM1185" i="15" s="1"/>
  <c r="J296" i="10"/>
  <c r="J291" i="10" s="1"/>
  <c r="J254" i="10" s="1"/>
  <c r="J213" i="15" s="1"/>
  <c r="P994" i="10"/>
  <c r="P1102" i="15" s="1"/>
  <c r="P1119" i="15"/>
  <c r="P1114" i="15" s="1"/>
  <c r="N941" i="10"/>
  <c r="N1059" i="15" s="1"/>
  <c r="N1076" i="15"/>
  <c r="N1071" i="15" s="1"/>
  <c r="O1208" i="10"/>
  <c r="O1296" i="15"/>
  <c r="AR1313" i="15" s="1"/>
  <c r="O916" i="10"/>
  <c r="O906" i="10" s="1"/>
  <c r="O869" i="10" s="1"/>
  <c r="O955" i="15" s="1"/>
  <c r="O1240" i="15"/>
  <c r="AR1263" i="15" s="1"/>
  <c r="O298" i="10"/>
  <c r="K10" i="16"/>
  <c r="K19" i="16" s="1"/>
  <c r="K59" i="16" s="1"/>
  <c r="O430" i="10"/>
  <c r="O281" i="15"/>
  <c r="AR304" i="15" s="1"/>
  <c r="O752" i="10"/>
  <c r="O542" i="10"/>
  <c r="AP1127" i="15"/>
  <c r="N1104" i="15"/>
  <c r="P101" i="15"/>
  <c r="P96" i="15" s="1"/>
  <c r="P92" i="10"/>
  <c r="P84" i="15" s="1"/>
  <c r="P165" i="10"/>
  <c r="N1297" i="15"/>
  <c r="N1292" i="15" s="1"/>
  <c r="N1209" i="10"/>
  <c r="N1280" i="15" s="1"/>
  <c r="O996" i="10"/>
  <c r="O1121" i="15"/>
  <c r="AR1138" i="15" s="1"/>
  <c r="N1254" i="15"/>
  <c r="AQ1273" i="15"/>
  <c r="N1116" i="15"/>
  <c r="AQ1139" i="15" s="1"/>
  <c r="AQ1135" i="15"/>
  <c r="AQ1136" i="15"/>
  <c r="AQ1137" i="15"/>
  <c r="P989" i="15"/>
  <c r="P979" i="15" s="1"/>
  <c r="P1257" i="15"/>
  <c r="P1252" i="15" s="1"/>
  <c r="P245" i="15"/>
  <c r="P1168" i="10"/>
  <c r="N104" i="15"/>
  <c r="N99" i="15" s="1"/>
  <c r="N168" i="10"/>
  <c r="N95" i="10"/>
  <c r="N87" i="15" s="1"/>
  <c r="O167" i="10"/>
  <c r="O94" i="10"/>
  <c r="O86" i="15" s="1"/>
  <c r="O103" i="15"/>
  <c r="O98" i="15" s="1"/>
  <c r="N600" i="10"/>
  <c r="N810" i="10"/>
  <c r="N320" i="15"/>
  <c r="AQ343" i="15" s="1"/>
  <c r="N488" i="10"/>
  <c r="AQ109" i="15"/>
  <c r="J700" i="10"/>
  <c r="J695" i="10" s="1"/>
  <c r="J658" i="10" s="1"/>
  <c r="J691" i="15" s="1"/>
  <c r="J570" i="15"/>
  <c r="N1279" i="15"/>
  <c r="N8" i="16"/>
  <c r="N17" i="16" s="1"/>
  <c r="N57" i="16" s="1"/>
  <c r="N918" i="10"/>
  <c r="N908" i="10" s="1"/>
  <c r="N871" i="10" s="1"/>
  <c r="N1242" i="15"/>
  <c r="N300" i="10"/>
  <c r="P307" i="10"/>
  <c r="P298" i="15"/>
  <c r="P293" i="15" s="1"/>
  <c r="P390" i="15"/>
  <c r="P532" i="15"/>
  <c r="P774" i="15"/>
  <c r="P50" i="10"/>
  <c r="P46" i="15" s="1"/>
  <c r="P160" i="10"/>
  <c r="P63" i="15"/>
  <c r="P58" i="15" s="1"/>
  <c r="L232" i="15"/>
  <c r="L600" i="15"/>
  <c r="L590" i="15" s="1"/>
  <c r="L715" i="15" s="1"/>
  <c r="L705" i="15" s="1"/>
  <c r="L387" i="15"/>
  <c r="L377" i="15" s="1"/>
  <c r="L458" i="15"/>
  <c r="L448" i="15" s="1"/>
  <c r="O1071" i="10"/>
  <c r="O1066" i="10" s="1"/>
  <c r="O1168" i="15" s="1"/>
  <c r="O1163" i="15" s="1"/>
  <c r="O71" i="10"/>
  <c r="O66" i="10" s="1"/>
  <c r="O1133" i="10"/>
  <c r="O1128" i="10" s="1"/>
  <c r="O1214" i="15" s="1"/>
  <c r="O1209" i="15" s="1"/>
  <c r="O113" i="10"/>
  <c r="O108" i="10" s="1"/>
  <c r="O1015" i="10"/>
  <c r="O1010" i="10" s="1"/>
  <c r="O272" i="10"/>
  <c r="O267" i="10" s="1"/>
  <c r="O238" i="15" s="1"/>
  <c r="O782" i="10"/>
  <c r="O777" i="10" s="1"/>
  <c r="O838" i="15" s="1"/>
  <c r="O223" i="10"/>
  <c r="O218" i="10" s="1"/>
  <c r="O182" i="15" s="1"/>
  <c r="O677" i="10"/>
  <c r="O672" i="10" s="1"/>
  <c r="O711" i="15" s="1"/>
  <c r="O328" i="10"/>
  <c r="O323" i="10" s="1"/>
  <c r="O890" i="10"/>
  <c r="O885" i="10" s="1"/>
  <c r="O987" i="15" s="1"/>
  <c r="O404" i="10"/>
  <c r="O399" i="10" s="1"/>
  <c r="O383" i="15" s="1"/>
  <c r="O516" i="10"/>
  <c r="O511" i="10" s="1"/>
  <c r="O525" i="15" s="1"/>
  <c r="O29" i="10"/>
  <c r="O24" i="10" s="1"/>
  <c r="O460" i="10"/>
  <c r="O455" i="10" s="1"/>
  <c r="O454" i="15" s="1"/>
  <c r="P12" i="4"/>
  <c r="O959" i="10"/>
  <c r="O954" i="10" s="1"/>
  <c r="O726" i="10"/>
  <c r="O721" i="10" s="1"/>
  <c r="O767" i="15" s="1"/>
  <c r="O628" i="10"/>
  <c r="O623" i="10" s="1"/>
  <c r="O661" i="15" s="1"/>
  <c r="O1227" i="10"/>
  <c r="O1222" i="10" s="1"/>
  <c r="O572" i="10"/>
  <c r="O567" i="10" s="1"/>
  <c r="O596" i="15" s="1"/>
  <c r="O1189" i="10"/>
  <c r="O1184" i="10" s="1"/>
  <c r="O366" i="10"/>
  <c r="O361" i="10" s="1"/>
  <c r="AR1079" i="15"/>
  <c r="N1291" i="15"/>
  <c r="AQ1314" i="15" s="1"/>
  <c r="AQ1311" i="15"/>
  <c r="AQ1310" i="15"/>
  <c r="AQ1312" i="15"/>
  <c r="AR69" i="15"/>
  <c r="P1206" i="10"/>
  <c r="P1277" i="15" s="1"/>
  <c r="P1294" i="15"/>
  <c r="P1289" i="15" s="1"/>
  <c r="O940" i="10"/>
  <c r="O1058" i="15" s="1"/>
  <c r="O1075" i="15"/>
  <c r="AR1092" i="15" s="1"/>
  <c r="M919" i="10"/>
  <c r="M909" i="10" s="1"/>
  <c r="M872" i="10" s="1"/>
  <c r="M958" i="15" s="1"/>
  <c r="M1243" i="15"/>
  <c r="AP1266" i="15" s="1"/>
  <c r="M301" i="10"/>
  <c r="J499" i="15"/>
  <c r="J651" i="10"/>
  <c r="J646" i="10" s="1"/>
  <c r="J609" i="10" s="1"/>
  <c r="J641" i="15" s="1"/>
  <c r="AR31" i="15"/>
  <c r="N139" i="15"/>
  <c r="N134" i="15" s="1"/>
  <c r="N134" i="10"/>
  <c r="N184" i="15"/>
  <c r="N174" i="15" s="1"/>
  <c r="K247" i="10"/>
  <c r="K242" i="10" s="1"/>
  <c r="K205" i="10" s="1"/>
  <c r="K125" i="15"/>
  <c r="AN148" i="15" s="1"/>
  <c r="O463" i="15"/>
  <c r="O347" i="10"/>
  <c r="O337" i="15"/>
  <c r="O332" i="15" s="1"/>
  <c r="O605" i="15"/>
  <c r="O847" i="15"/>
  <c r="O1259" i="15"/>
  <c r="O1170" i="10"/>
  <c r="O991" i="15"/>
  <c r="O981" i="15" s="1"/>
  <c r="O247" i="15"/>
  <c r="Q625" i="10"/>
  <c r="Q620" i="10" s="1"/>
  <c r="Q658" i="15" s="1"/>
  <c r="Q325" i="10"/>
  <c r="Q320" i="10" s="1"/>
  <c r="Q1186" i="10"/>
  <c r="Q1181" i="10" s="1"/>
  <c r="Q1224" i="10"/>
  <c r="Q1219" i="10" s="1"/>
  <c r="Q956" i="10"/>
  <c r="Q951" i="10" s="1"/>
  <c r="Q269" i="10"/>
  <c r="Q264" i="10" s="1"/>
  <c r="Q235" i="15" s="1"/>
  <c r="Q363" i="10"/>
  <c r="Q358" i="10" s="1"/>
  <c r="Q513" i="10"/>
  <c r="Q508" i="10" s="1"/>
  <c r="Q522" i="15" s="1"/>
  <c r="Q26" i="10"/>
  <c r="Q21" i="10" s="1"/>
  <c r="R9" i="4"/>
  <c r="Q457" i="10"/>
  <c r="Q452" i="10" s="1"/>
  <c r="Q451" i="15" s="1"/>
  <c r="Q569" i="10"/>
  <c r="Q564" i="10" s="1"/>
  <c r="Q593" i="15" s="1"/>
  <c r="Q779" i="10"/>
  <c r="Q774" i="10" s="1"/>
  <c r="Q835" i="15" s="1"/>
  <c r="Q674" i="10"/>
  <c r="Q669" i="10" s="1"/>
  <c r="Q708" i="15" s="1"/>
  <c r="Q1130" i="10"/>
  <c r="Q1125" i="10" s="1"/>
  <c r="Q1211" i="15" s="1"/>
  <c r="Q1206" i="15" s="1"/>
  <c r="Q1068" i="10"/>
  <c r="Q1063" i="10" s="1"/>
  <c r="Q1165" i="15" s="1"/>
  <c r="Q1160" i="15" s="1"/>
  <c r="Q68" i="10"/>
  <c r="Q63" i="10" s="1"/>
  <c r="Q887" i="10"/>
  <c r="Q882" i="10" s="1"/>
  <c r="Q984" i="15" s="1"/>
  <c r="Q401" i="10"/>
  <c r="Q396" i="10" s="1"/>
  <c r="Q380" i="15" s="1"/>
  <c r="Q723" i="10"/>
  <c r="Q718" i="10" s="1"/>
  <c r="Q764" i="15" s="1"/>
  <c r="Q220" i="10"/>
  <c r="Q215" i="10" s="1"/>
  <c r="Q179" i="15" s="1"/>
  <c r="Q1012" i="10"/>
  <c r="Q1007" i="10" s="1"/>
  <c r="Q110" i="10"/>
  <c r="Q105" i="10" s="1"/>
  <c r="AP1302" i="15"/>
  <c r="K772" i="15"/>
  <c r="K762" i="15" s="1"/>
  <c r="K243" i="15"/>
  <c r="K843" i="15"/>
  <c r="K833" i="15" s="1"/>
  <c r="K530" i="15"/>
  <c r="K520" i="15" s="1"/>
  <c r="K666" i="15" s="1"/>
  <c r="K656" i="15" s="1"/>
  <c r="N1070" i="15"/>
  <c r="AQ1081" i="15" s="1"/>
  <c r="AQ1089" i="15"/>
  <c r="AQ1090" i="15"/>
  <c r="AQ1091" i="15"/>
  <c r="AP72" i="15"/>
  <c r="N997" i="10"/>
  <c r="N1105" i="15" s="1"/>
  <c r="N1122" i="15"/>
  <c r="N1117" i="15" s="1"/>
  <c r="O65" i="15"/>
  <c r="O60" i="15" s="1"/>
  <c r="O162" i="10"/>
  <c r="O52" i="10"/>
  <c r="O48" i="15" s="1"/>
  <c r="P958" i="10"/>
  <c r="P953" i="10" s="1"/>
  <c r="P222" i="10"/>
  <c r="P217" i="10" s="1"/>
  <c r="P181" i="15" s="1"/>
  <c r="P627" i="10"/>
  <c r="P622" i="10" s="1"/>
  <c r="P660" i="15" s="1"/>
  <c r="P365" i="10"/>
  <c r="P360" i="10" s="1"/>
  <c r="P28" i="10"/>
  <c r="P23" i="10" s="1"/>
  <c r="P1132" i="10"/>
  <c r="P1127" i="10" s="1"/>
  <c r="P515" i="10"/>
  <c r="P510" i="10" s="1"/>
  <c r="P524" i="15" s="1"/>
  <c r="P403" i="10"/>
  <c r="P398" i="10" s="1"/>
  <c r="P382" i="15" s="1"/>
  <c r="Q11" i="4"/>
  <c r="P571" i="10"/>
  <c r="P566" i="10" s="1"/>
  <c r="P595" i="15" s="1"/>
  <c r="P889" i="10"/>
  <c r="P884" i="10" s="1"/>
  <c r="P986" i="15" s="1"/>
  <c r="P676" i="10"/>
  <c r="P671" i="10" s="1"/>
  <c r="P710" i="15" s="1"/>
  <c r="P1226" i="10"/>
  <c r="P1221" i="10" s="1"/>
  <c r="P459" i="10"/>
  <c r="P454" i="10" s="1"/>
  <c r="P453" i="15" s="1"/>
  <c r="P1188" i="10"/>
  <c r="P1183" i="10" s="1"/>
  <c r="P1014" i="10"/>
  <c r="P1009" i="10" s="1"/>
  <c r="P725" i="10"/>
  <c r="P720" i="10" s="1"/>
  <c r="P766" i="15" s="1"/>
  <c r="P70" i="10"/>
  <c r="P65" i="10" s="1"/>
  <c r="P781" i="10"/>
  <c r="P776" i="10" s="1"/>
  <c r="P837" i="15" s="1"/>
  <c r="P327" i="10"/>
  <c r="P322" i="10" s="1"/>
  <c r="P112" i="10"/>
  <c r="P107" i="10" s="1"/>
  <c r="P1070" i="10"/>
  <c r="P1065" i="10" s="1"/>
  <c r="P271" i="10"/>
  <c r="P266" i="10" s="1"/>
  <c r="P237" i="15" s="1"/>
  <c r="M755" i="10"/>
  <c r="M545" i="10"/>
  <c r="M433" i="10"/>
  <c r="M284" i="15"/>
  <c r="AP307" i="15" s="1"/>
  <c r="AR1125" i="15"/>
  <c r="AC29" i="4"/>
  <c r="L748" i="10"/>
  <c r="L743" i="10" s="1"/>
  <c r="L706" i="10" s="1"/>
  <c r="L740" i="15" s="1"/>
  <c r="R911" i="14"/>
  <c r="R912" i="14"/>
  <c r="S203" i="4"/>
  <c r="S938" i="14" s="1"/>
  <c r="S935" i="14" s="1"/>
  <c r="T206" i="4"/>
  <c r="S927" i="14"/>
  <c r="S924" i="14" s="1"/>
  <c r="L294" i="10"/>
  <c r="L289" i="10" s="1"/>
  <c r="L252" i="10" s="1"/>
  <c r="L211" i="15" s="1"/>
  <c r="Q857" i="14"/>
  <c r="L482" i="10"/>
  <c r="L477" i="10" s="1"/>
  <c r="L440" i="10" s="1"/>
  <c r="L427" i="15" s="1"/>
  <c r="L538" i="10"/>
  <c r="L533" i="10" s="1"/>
  <c r="L496" i="10" s="1"/>
  <c r="L498" i="15" s="1"/>
  <c r="L1093" i="10"/>
  <c r="L1088" i="10" s="1"/>
  <c r="L1188" i="15" s="1"/>
  <c r="L1183" i="15" s="1"/>
  <c r="AO1183" i="15" s="1"/>
  <c r="L1155" i="10"/>
  <c r="L1150" i="10" s="1"/>
  <c r="L1234" i="15" s="1"/>
  <c r="L1229" i="15" s="1"/>
  <c r="AO1229" i="15" s="1"/>
  <c r="L426" i="10"/>
  <c r="L421" i="10" s="1"/>
  <c r="L384" i="10" s="1"/>
  <c r="L356" i="15" s="1"/>
  <c r="L594" i="10"/>
  <c r="L589" i="10" s="1"/>
  <c r="L552" i="10" s="1"/>
  <c r="L699" i="10" s="1"/>
  <c r="L694" i="10" s="1"/>
  <c r="L657" i="10" s="1"/>
  <c r="L690" i="15" s="1"/>
  <c r="R884" i="14"/>
  <c r="R881" i="14" s="1"/>
  <c r="S193" i="4"/>
  <c r="R873" i="14"/>
  <c r="R870" i="14" s="1"/>
  <c r="R856" i="14" s="1"/>
  <c r="S885" i="14"/>
  <c r="S882" i="14" s="1"/>
  <c r="T194" i="4"/>
  <c r="S874" i="14"/>
  <c r="S871" i="14" s="1"/>
  <c r="T192" i="4"/>
  <c r="S189" i="4"/>
  <c r="S883" i="14" s="1"/>
  <c r="S880" i="14" s="1"/>
  <c r="S872" i="14"/>
  <c r="S869" i="14" s="1"/>
  <c r="L804" i="10"/>
  <c r="L799" i="10" s="1"/>
  <c r="L762" i="10" s="1"/>
  <c r="L811" i="15" s="1"/>
  <c r="L231" i="15"/>
  <c r="L457" i="15"/>
  <c r="L447" i="15" s="1"/>
  <c r="L599" i="15"/>
  <c r="L589" i="15" s="1"/>
  <c r="L714" i="15" s="1"/>
  <c r="L704" i="15" s="1"/>
  <c r="X44" i="4"/>
  <c r="X20" i="4"/>
  <c r="W21" i="4"/>
  <c r="O151" i="10"/>
  <c r="O135" i="10" s="1"/>
  <c r="Z19" i="4"/>
  <c r="AR70" i="15"/>
  <c r="AR108" i="15"/>
  <c r="P156" i="10"/>
  <c r="P9" i="10"/>
  <c r="P9" i="15" s="1"/>
  <c r="P26" i="15"/>
  <c r="P21" i="15" s="1"/>
  <c r="P93" i="10"/>
  <c r="P85" i="15" s="1"/>
  <c r="P166" i="10"/>
  <c r="P102" i="15"/>
  <c r="P97" i="15" s="1"/>
  <c r="P1212" i="15"/>
  <c r="P1207" i="15" s="1"/>
  <c r="P308" i="10"/>
  <c r="P299" i="15"/>
  <c r="P294" i="15" s="1"/>
  <c r="P533" i="15"/>
  <c r="P391" i="15"/>
  <c r="P775" i="15"/>
  <c r="O917" i="10"/>
  <c r="O907" i="10" s="1"/>
  <c r="O870" i="10" s="1"/>
  <c r="O956" i="15" s="1"/>
  <c r="O1241" i="15"/>
  <c r="AR1264" i="15" s="1"/>
  <c r="O299" i="10"/>
  <c r="AR1126" i="15"/>
  <c r="O431" i="10"/>
  <c r="O543" i="10"/>
  <c r="O753" i="10"/>
  <c r="O282" i="15"/>
  <c r="AR305" i="15" s="1"/>
  <c r="Z8" i="4"/>
  <c r="P346" i="10"/>
  <c r="P846" i="15"/>
  <c r="P604" i="15"/>
  <c r="P336" i="15"/>
  <c r="P331" i="15" s="1"/>
  <c r="P462" i="15"/>
  <c r="Q1131" i="10"/>
  <c r="Q1126" i="10" s="1"/>
  <c r="R10" i="4"/>
  <c r="Q957" i="10"/>
  <c r="Q952" i="10" s="1"/>
  <c r="Q780" i="10"/>
  <c r="Q775" i="10" s="1"/>
  <c r="Q836" i="15" s="1"/>
  <c r="Q724" i="10"/>
  <c r="Q719" i="10" s="1"/>
  <c r="Q765" i="15" s="1"/>
  <c r="Q888" i="10"/>
  <c r="Q883" i="10" s="1"/>
  <c r="Q985" i="15" s="1"/>
  <c r="Q1013" i="10"/>
  <c r="Q1008" i="10" s="1"/>
  <c r="Q1225" i="10"/>
  <c r="Q1220" i="10" s="1"/>
  <c r="Q570" i="10"/>
  <c r="Q565" i="10" s="1"/>
  <c r="Q594" i="15" s="1"/>
  <c r="Q326" i="10"/>
  <c r="Q321" i="10" s="1"/>
  <c r="Q1187" i="10"/>
  <c r="Q1182" i="10" s="1"/>
  <c r="Q402" i="10"/>
  <c r="Q397" i="10" s="1"/>
  <c r="Q381" i="15" s="1"/>
  <c r="Q1069" i="10"/>
  <c r="Q1064" i="10" s="1"/>
  <c r="Q675" i="10"/>
  <c r="Q670" i="10" s="1"/>
  <c r="Q709" i="15" s="1"/>
  <c r="Q69" i="10"/>
  <c r="Q64" i="10" s="1"/>
  <c r="Q626" i="10"/>
  <c r="Q621" i="10" s="1"/>
  <c r="Q659" i="15" s="1"/>
  <c r="Q270" i="10"/>
  <c r="Q265" i="10" s="1"/>
  <c r="Q236" i="15" s="1"/>
  <c r="Q364" i="10"/>
  <c r="Q359" i="10" s="1"/>
  <c r="Q221" i="10"/>
  <c r="Q216" i="10" s="1"/>
  <c r="Q180" i="15" s="1"/>
  <c r="Q514" i="10"/>
  <c r="Q509" i="10" s="1"/>
  <c r="Q523" i="15" s="1"/>
  <c r="Q111" i="10"/>
  <c r="Q106" i="10" s="1"/>
  <c r="Q458" i="10"/>
  <c r="Q453" i="10" s="1"/>
  <c r="Q452" i="15" s="1"/>
  <c r="Q27" i="10"/>
  <c r="Q22" i="10" s="1"/>
  <c r="AR32" i="15"/>
  <c r="P161" i="10"/>
  <c r="P64" i="15"/>
  <c r="P59" i="15" s="1"/>
  <c r="P51" i="10"/>
  <c r="P47" i="15" s="1"/>
  <c r="P1166" i="15"/>
  <c r="P1161" i="15" s="1"/>
  <c r="O487" i="10"/>
  <c r="O599" i="10"/>
  <c r="O809" i="10"/>
  <c r="O319" i="15"/>
  <c r="AR342" i="15" s="1"/>
  <c r="M123" i="15"/>
  <c r="AP146" i="15" s="1"/>
  <c r="M245" i="10"/>
  <c r="M240" i="10" s="1"/>
  <c r="M203" i="10" s="1"/>
  <c r="P995" i="10"/>
  <c r="P1103" i="15" s="1"/>
  <c r="P1120" i="15"/>
  <c r="P1115" i="15" s="1"/>
  <c r="AR1301" i="15"/>
  <c r="M841" i="15"/>
  <c r="M831" i="15" s="1"/>
  <c r="M770" i="15"/>
  <c r="M760" i="15" s="1"/>
  <c r="M528" i="15"/>
  <c r="M518" i="15" s="1"/>
  <c r="M664" i="15" s="1"/>
  <c r="M654" i="15" s="1"/>
  <c r="M241" i="15"/>
  <c r="P1169" i="10"/>
  <c r="P1258" i="15"/>
  <c r="P1253" i="15" s="1"/>
  <c r="P246" i="15"/>
  <c r="P990" i="15"/>
  <c r="P980" i="15" s="1"/>
  <c r="P939" i="10"/>
  <c r="P1057" i="15" s="1"/>
  <c r="P1074" i="15"/>
  <c r="P1069" i="15" s="1"/>
  <c r="N140" i="15"/>
  <c r="N135" i="15" s="1"/>
  <c r="N135" i="10"/>
  <c r="N185" i="15"/>
  <c r="N175" i="15" s="1"/>
  <c r="P1207" i="10"/>
  <c r="P1278" i="15" s="1"/>
  <c r="P1295" i="15"/>
  <c r="P1290" i="15" s="1"/>
  <c r="AR1080" i="15"/>
  <c r="AB235" i="4"/>
  <c r="AA232" i="4"/>
  <c r="AA221" i="4"/>
  <c r="AA218" i="4" s="1"/>
  <c r="S633" i="14"/>
  <c r="S634" i="14"/>
  <c r="S689" i="14"/>
  <c r="S688" i="14"/>
  <c r="U148" i="4"/>
  <c r="T704" i="14"/>
  <c r="T701" i="14" s="1"/>
  <c r="T649" i="14"/>
  <c r="T646" i="14" s="1"/>
  <c r="S533" i="14"/>
  <c r="S534" i="14"/>
  <c r="T599" i="14"/>
  <c r="T596" i="14" s="1"/>
  <c r="U134" i="4"/>
  <c r="T549" i="14"/>
  <c r="T546" i="14" s="1"/>
  <c r="S584" i="14"/>
  <c r="S583" i="14"/>
  <c r="S359" i="14"/>
  <c r="S356" i="14" s="1"/>
  <c r="S414" i="14"/>
  <c r="S411" i="14" s="1"/>
  <c r="T111" i="4"/>
  <c r="R399" i="14"/>
  <c r="R398" i="14"/>
  <c r="R343" i="14"/>
  <c r="R344" i="14"/>
  <c r="T97" i="4"/>
  <c r="S323" i="14"/>
  <c r="S320" i="14" s="1"/>
  <c r="U88" i="4"/>
  <c r="T291" i="14"/>
  <c r="T288" i="14" s="1"/>
  <c r="W6" i="16"/>
  <c r="Q915" i="10" l="1"/>
  <c r="Q905" i="10" s="1"/>
  <c r="Q868" i="10" s="1"/>
  <c r="Q954" i="15" s="1"/>
  <c r="Q80" i="15"/>
  <c r="Q79" i="15" s="1"/>
  <c r="Q276" i="15"/>
  <c r="Q275" i="15" s="1"/>
  <c r="Q206" i="15"/>
  <c r="Q205" i="15" s="1"/>
  <c r="Q118" i="15"/>
  <c r="Q117" i="15" s="1"/>
  <c r="AT106" i="15" s="1"/>
  <c r="Q563" i="15"/>
  <c r="Q562" i="15" s="1"/>
  <c r="Q685" i="15" s="1"/>
  <c r="Q684" i="15" s="1"/>
  <c r="Q492" i="15"/>
  <c r="Q491" i="15" s="1"/>
  <c r="Q156" i="15"/>
  <c r="Q155" i="15" s="1"/>
  <c r="R505" i="15"/>
  <c r="R363" i="15"/>
  <c r="Q139" i="10"/>
  <c r="Q541" i="10"/>
  <c r="Q429" i="10"/>
  <c r="Q280" i="15"/>
  <c r="AT303" i="15" s="1"/>
  <c r="R91" i="10"/>
  <c r="R83" i="15" s="1"/>
  <c r="Q153" i="15"/>
  <c r="Q148" i="15" s="1"/>
  <c r="S316" i="14"/>
  <c r="R90" i="15"/>
  <c r="R89" i="15" s="1"/>
  <c r="R931" i="14"/>
  <c r="R920" i="14" s="1"/>
  <c r="S887" i="14"/>
  <c r="P128" i="15"/>
  <c r="P127" i="15" s="1"/>
  <c r="AT1262" i="15"/>
  <c r="AT340" i="15"/>
  <c r="S114" i="15"/>
  <c r="S109" i="15" s="1"/>
  <c r="S1033" i="10"/>
  <c r="S1143" i="15" s="1"/>
  <c r="S1138" i="15" s="1"/>
  <c r="R815" i="14"/>
  <c r="R804" i="14" s="1"/>
  <c r="Q960" i="15"/>
  <c r="S975" i="10"/>
  <c r="S1095" i="15" s="1"/>
  <c r="S1090" i="15" s="1"/>
  <c r="S505" i="15"/>
  <c r="S1034" i="10"/>
  <c r="S1144" i="15" s="1"/>
  <c r="S1139" i="15" s="1"/>
  <c r="S77" i="15"/>
  <c r="S72" i="15" s="1"/>
  <c r="R414" i="15"/>
  <c r="S1365" i="15"/>
  <c r="S1360" i="15" s="1"/>
  <c r="AV1360" i="15" s="1"/>
  <c r="S1278" i="10"/>
  <c r="S1362" i="15" s="1"/>
  <c r="S1357" i="15" s="1"/>
  <c r="AV1357" i="15" s="1"/>
  <c r="K212" i="15"/>
  <c r="Q858" i="14"/>
  <c r="Q854" i="14" s="1"/>
  <c r="S1032" i="10"/>
  <c r="S1142" i="15" s="1"/>
  <c r="S1137" i="15" s="1"/>
  <c r="T1246" i="10"/>
  <c r="T1319" i="15" s="1"/>
  <c r="T1314" i="15" s="1"/>
  <c r="R877" i="14"/>
  <c r="AT68" i="15"/>
  <c r="P385" i="14"/>
  <c r="P382" i="14" s="1"/>
  <c r="P363" i="14" s="1"/>
  <c r="P352" i="14" s="1"/>
  <c r="P1008" i="14"/>
  <c r="P1005" i="14" s="1"/>
  <c r="P986" i="14" s="1"/>
  <c r="P975" i="14" s="1"/>
  <c r="P675" i="14"/>
  <c r="P672" i="14" s="1"/>
  <c r="P653" i="14" s="1"/>
  <c r="P642" i="14" s="1"/>
  <c r="P520" i="14"/>
  <c r="P517" i="14" s="1"/>
  <c r="P498" i="14" s="1"/>
  <c r="P625" i="14" s="1"/>
  <c r="P622" i="14" s="1"/>
  <c r="P603" i="14" s="1"/>
  <c r="P1067" i="14"/>
  <c r="P1064" i="14" s="1"/>
  <c r="P1045" i="14" s="1"/>
  <c r="P266" i="14"/>
  <c r="P263" i="14" s="1"/>
  <c r="P244" i="14" s="1"/>
  <c r="P233" i="14" s="1"/>
  <c r="P480" i="14"/>
  <c r="P477" i="14" s="1"/>
  <c r="P458" i="14" s="1"/>
  <c r="P575" i="14" s="1"/>
  <c r="P572" i="14" s="1"/>
  <c r="P553" i="14" s="1"/>
  <c r="P440" i="14"/>
  <c r="P437" i="14" s="1"/>
  <c r="P418" i="14" s="1"/>
  <c r="P407" i="14" s="1"/>
  <c r="P730" i="14"/>
  <c r="P727" i="14" s="1"/>
  <c r="P708" i="14" s="1"/>
  <c r="P697" i="14" s="1"/>
  <c r="Q202" i="15"/>
  <c r="Q192" i="15" s="1"/>
  <c r="Q794" i="15" s="1"/>
  <c r="Q784" i="15" s="1"/>
  <c r="Q152" i="15"/>
  <c r="Q147" i="15" s="1"/>
  <c r="Q866" i="14"/>
  <c r="O691" i="14"/>
  <c r="O687" i="14" s="1"/>
  <c r="P138" i="15"/>
  <c r="P133" i="15" s="1"/>
  <c r="Q859" i="14"/>
  <c r="Q855" i="14" s="1"/>
  <c r="S1279" i="10"/>
  <c r="S1257" i="10" s="1"/>
  <c r="S1324" i="15" s="1"/>
  <c r="AV1347" i="15" s="1"/>
  <c r="S1136" i="10"/>
  <c r="S1221" i="15" s="1"/>
  <c r="S1216" i="15" s="1"/>
  <c r="R15" i="14"/>
  <c r="S1137" i="10"/>
  <c r="S1222" i="15" s="1"/>
  <c r="S1217" i="15" s="1"/>
  <c r="S1140" i="10"/>
  <c r="S1225" i="15" s="1"/>
  <c r="S1220" i="15" s="1"/>
  <c r="S978" i="10"/>
  <c r="S1098" i="15" s="1"/>
  <c r="S1093" i="15" s="1"/>
  <c r="S1030" i="10"/>
  <c r="S1140" i="15" s="1"/>
  <c r="S1135" i="15" s="1"/>
  <c r="Q1010" i="15"/>
  <c r="Q1009" i="15"/>
  <c r="S952" i="14"/>
  <c r="S933" i="14" s="1"/>
  <c r="S922" i="14" s="1"/>
  <c r="S1113" i="14"/>
  <c r="S1111" i="14"/>
  <c r="Q1011" i="15"/>
  <c r="Q1007" i="15"/>
  <c r="P116" i="14"/>
  <c r="R937" i="10"/>
  <c r="R1055" i="15" s="1"/>
  <c r="AU1078" i="15" s="1"/>
  <c r="P217" i="14"/>
  <c r="P214" i="14" s="1"/>
  <c r="P195" i="14" s="1"/>
  <c r="P1068" i="14" s="1"/>
  <c r="P1065" i="14" s="1"/>
  <c r="P1046" i="14" s="1"/>
  <c r="P1035" i="14" s="1"/>
  <c r="P117" i="14"/>
  <c r="S1017" i="15"/>
  <c r="T1244" i="10"/>
  <c r="T1317" i="15" s="1"/>
  <c r="T1312" i="15" s="1"/>
  <c r="O451" i="14"/>
  <c r="R1083" i="14"/>
  <c r="R1079" i="14" s="1"/>
  <c r="S1078" i="10"/>
  <c r="S1179" i="15" s="1"/>
  <c r="S1174" i="15" s="1"/>
  <c r="L428" i="15"/>
  <c r="L10" i="16"/>
  <c r="L19" i="16" s="1"/>
  <c r="L59" i="16" s="1"/>
  <c r="R1082" i="14"/>
  <c r="R1078" i="14" s="1"/>
  <c r="R47" i="16" s="1"/>
  <c r="R1173" i="14"/>
  <c r="R1172" i="14"/>
  <c r="S287" i="15"/>
  <c r="S286" i="15" s="1"/>
  <c r="R993" i="10"/>
  <c r="R1101" i="15" s="1"/>
  <c r="AU1124" i="15" s="1"/>
  <c r="T936" i="15"/>
  <c r="T931" i="15" s="1"/>
  <c r="T910" i="15"/>
  <c r="T905" i="15" s="1"/>
  <c r="T1001" i="15"/>
  <c r="R113" i="15"/>
  <c r="R108" i="15" s="1"/>
  <c r="T1342" i="15"/>
  <c r="T1337" i="15" s="1"/>
  <c r="T908" i="15"/>
  <c r="T903" i="15" s="1"/>
  <c r="AT30" i="15"/>
  <c r="O690" i="14"/>
  <c r="O686" i="14" s="1"/>
  <c r="S950" i="14"/>
  <c r="S931" i="14" s="1"/>
  <c r="S920" i="14" s="1"/>
  <c r="S833" i="14"/>
  <c r="S814" i="14" s="1"/>
  <c r="S803" i="14" s="1"/>
  <c r="P1069" i="14"/>
  <c r="P1066" i="14" s="1"/>
  <c r="P1047" i="14" s="1"/>
  <c r="P1036" i="14" s="1"/>
  <c r="P732" i="14"/>
  <c r="P729" i="14" s="1"/>
  <c r="P710" i="14" s="1"/>
  <c r="P699" i="14" s="1"/>
  <c r="P268" i="14"/>
  <c r="P265" i="14" s="1"/>
  <c r="P246" i="14" s="1"/>
  <c r="P235" i="14" s="1"/>
  <c r="P1010" i="14"/>
  <c r="P1007" i="14" s="1"/>
  <c r="P988" i="14" s="1"/>
  <c r="P977" i="14" s="1"/>
  <c r="P482" i="14"/>
  <c r="P479" i="14" s="1"/>
  <c r="P460" i="14" s="1"/>
  <c r="P577" i="14" s="1"/>
  <c r="P574" i="14" s="1"/>
  <c r="P555" i="14" s="1"/>
  <c r="P544" i="14" s="1"/>
  <c r="P387" i="14"/>
  <c r="P384" i="14" s="1"/>
  <c r="P365" i="14" s="1"/>
  <c r="P354" i="14" s="1"/>
  <c r="P522" i="14"/>
  <c r="P519" i="14" s="1"/>
  <c r="P500" i="14" s="1"/>
  <c r="P627" i="14" s="1"/>
  <c r="P624" i="14" s="1"/>
  <c r="P605" i="14" s="1"/>
  <c r="P594" i="14" s="1"/>
  <c r="P442" i="14"/>
  <c r="P439" i="14" s="1"/>
  <c r="P420" i="14" s="1"/>
  <c r="P409" i="14" s="1"/>
  <c r="P677" i="14"/>
  <c r="P674" i="14" s="1"/>
  <c r="P655" i="14" s="1"/>
  <c r="P644" i="14" s="1"/>
  <c r="O452" i="14"/>
  <c r="R429" i="10"/>
  <c r="R280" i="15"/>
  <c r="R751" i="10"/>
  <c r="R541" i="10"/>
  <c r="S1267" i="15"/>
  <c r="S1262" i="15" s="1"/>
  <c r="S1277" i="10"/>
  <c r="S1120" i="14"/>
  <c r="S1180" i="14"/>
  <c r="S270" i="14" s="1"/>
  <c r="R933" i="14"/>
  <c r="R922" i="14" s="1"/>
  <c r="S1181" i="14"/>
  <c r="S271" i="14" s="1"/>
  <c r="S897" i="14"/>
  <c r="S878" i="14" s="1"/>
  <c r="S867" i="14" s="1"/>
  <c r="S1121" i="14"/>
  <c r="Q1082" i="14"/>
  <c r="Q1078" i="14" s="1"/>
  <c r="Q47" i="16" s="1"/>
  <c r="S485" i="15"/>
  <c r="S951" i="14"/>
  <c r="S932" i="14" s="1"/>
  <c r="S921" i="14" s="1"/>
  <c r="R7" i="16"/>
  <c r="R16" i="16" s="1"/>
  <c r="R56" i="16" s="1"/>
  <c r="O346" i="14"/>
  <c r="O342" i="14" s="1"/>
  <c r="S1056" i="14"/>
  <c r="S870" i="15"/>
  <c r="R287" i="15"/>
  <c r="R286" i="15" s="1"/>
  <c r="R747" i="15"/>
  <c r="S1233" i="10"/>
  <c r="S1307" i="15" s="1"/>
  <c r="S1302" i="15" s="1"/>
  <c r="S1232" i="10"/>
  <c r="S1306" i="15" s="1"/>
  <c r="S1301" i="15" s="1"/>
  <c r="S460" i="15"/>
  <c r="S1230" i="10"/>
  <c r="S1304" i="15" s="1"/>
  <c r="S1299" i="15" s="1"/>
  <c r="S1167" i="10"/>
  <c r="S297" i="10" s="1"/>
  <c r="S977" i="10"/>
  <c r="S1097" i="15" s="1"/>
  <c r="S1092" i="15" s="1"/>
  <c r="S1246" i="15"/>
  <c r="S1245" i="15" s="1"/>
  <c r="S185" i="10"/>
  <c r="S1234" i="10"/>
  <c r="S1308" i="15" s="1"/>
  <c r="S1303" i="15" s="1"/>
  <c r="R53" i="14"/>
  <c r="S962" i="15"/>
  <c r="S363" i="15"/>
  <c r="S52" i="15"/>
  <c r="S51" i="15" s="1"/>
  <c r="R1034" i="15"/>
  <c r="R1010" i="15" s="1"/>
  <c r="S999" i="14"/>
  <c r="S997" i="14"/>
  <c r="T1141" i="14"/>
  <c r="S869" i="15"/>
  <c r="S627" i="15"/>
  <c r="Q1083" i="14"/>
  <c r="Q1079" i="14" s="1"/>
  <c r="R140" i="14"/>
  <c r="S531" i="15"/>
  <c r="S1031" i="10"/>
  <c r="S1141" i="15" s="1"/>
  <c r="S1136" i="15" s="1"/>
  <c r="S297" i="15"/>
  <c r="S292" i="15" s="1"/>
  <c r="R525" i="14"/>
  <c r="T1139" i="10"/>
  <c r="T1224" i="15" s="1"/>
  <c r="T1219" i="15" s="1"/>
  <c r="O401" i="14"/>
  <c r="O397" i="14" s="1"/>
  <c r="R735" i="14"/>
  <c r="S602" i="15"/>
  <c r="O400" i="14"/>
  <c r="O396" i="14" s="1"/>
  <c r="O49" i="16" s="1"/>
  <c r="R153" i="14"/>
  <c r="R16" i="14"/>
  <c r="S334" i="15"/>
  <c r="S329" i="15" s="1"/>
  <c r="S1117" i="10"/>
  <c r="S1200" i="15" s="1"/>
  <c r="S1199" i="15" s="1"/>
  <c r="R142" i="14"/>
  <c r="O1027" i="14"/>
  <c r="O1023" i="14" s="1"/>
  <c r="O1028" i="14"/>
  <c r="O1024" i="14" s="1"/>
  <c r="R141" i="10"/>
  <c r="R139" i="10" s="1"/>
  <c r="R167" i="15" s="1"/>
  <c r="R165" i="15" s="1"/>
  <c r="R52" i="15"/>
  <c r="R51" i="15" s="1"/>
  <c r="T1077" i="10"/>
  <c r="T1178" i="15" s="1"/>
  <c r="T1173" i="15" s="1"/>
  <c r="S896" i="14"/>
  <c r="S13" i="10"/>
  <c r="S14" i="15" s="1"/>
  <c r="S13" i="15" s="1"/>
  <c r="S1124" i="10"/>
  <c r="S1210" i="15" s="1"/>
  <c r="S1205" i="15" s="1"/>
  <c r="S1138" i="10"/>
  <c r="S1223" i="15" s="1"/>
  <c r="S1218" i="15" s="1"/>
  <c r="S90" i="15"/>
  <c r="S89" i="15" s="1"/>
  <c r="S142" i="10"/>
  <c r="S555" i="15"/>
  <c r="S797" i="15"/>
  <c r="S309" i="15"/>
  <c r="S304" i="15" s="1"/>
  <c r="S413" i="15"/>
  <c r="R164" i="10"/>
  <c r="R100" i="15"/>
  <c r="R95" i="15" s="1"/>
  <c r="S244" i="15"/>
  <c r="S100" i="15"/>
  <c r="S95" i="15" s="1"/>
  <c r="S159" i="10"/>
  <c r="S1074" i="10"/>
  <c r="S1175" i="15" s="1"/>
  <c r="S1170" i="15" s="1"/>
  <c r="R179" i="10"/>
  <c r="R39" i="15"/>
  <c r="R34" i="15" s="1"/>
  <c r="S74" i="15"/>
  <c r="S69" i="15" s="1"/>
  <c r="S988" i="15"/>
  <c r="S1055" i="10"/>
  <c r="S1154" i="15" s="1"/>
  <c r="S1153" i="15" s="1"/>
  <c r="S895" i="14"/>
  <c r="S815" i="14"/>
  <c r="S804" i="14" s="1"/>
  <c r="S888" i="14"/>
  <c r="R51" i="14"/>
  <c r="S1256" i="15"/>
  <c r="S1251" i="15" s="1"/>
  <c r="S1062" i="10"/>
  <c r="S1164" i="15" s="1"/>
  <c r="S1159" i="15" s="1"/>
  <c r="R52" i="14"/>
  <c r="R798" i="15"/>
  <c r="R310" i="15"/>
  <c r="R305" i="15" s="1"/>
  <c r="R679" i="14"/>
  <c r="R389" i="14"/>
  <c r="R484" i="14"/>
  <c r="S967" i="14"/>
  <c r="S191" i="10"/>
  <c r="S42" i="15" s="1"/>
  <c r="S41" i="15" s="1"/>
  <c r="S1280" i="10"/>
  <c r="S140" i="14"/>
  <c r="S1058" i="14"/>
  <c r="O226" i="14"/>
  <c r="O222" i="14" s="1"/>
  <c r="O48" i="16" s="1"/>
  <c r="S1112" i="14"/>
  <c r="S1119" i="14"/>
  <c r="O636" i="14"/>
  <c r="O632" i="14" s="1"/>
  <c r="O227" i="14"/>
  <c r="O223" i="14" s="1"/>
  <c r="AV1349" i="15"/>
  <c r="O635" i="14"/>
  <c r="O631" i="14" s="1"/>
  <c r="S37" i="15"/>
  <c r="S32" i="15" s="1"/>
  <c r="R1052" i="15"/>
  <c r="R1005" i="15"/>
  <c r="R976" i="15"/>
  <c r="R969" i="15" s="1"/>
  <c r="S389" i="15"/>
  <c r="S678" i="14"/>
  <c r="S388" i="14"/>
  <c r="S1211" i="10"/>
  <c r="S1179" i="14"/>
  <c r="S269" i="14" s="1"/>
  <c r="O492" i="14"/>
  <c r="O491" i="14"/>
  <c r="O345" i="14"/>
  <c r="O341" i="14" s="1"/>
  <c r="R443" i="14"/>
  <c r="R309" i="14"/>
  <c r="R310" i="14"/>
  <c r="R523" i="14"/>
  <c r="R733" i="14"/>
  <c r="S735" i="14"/>
  <c r="S445" i="14"/>
  <c r="S525" i="14"/>
  <c r="S151" i="14"/>
  <c r="S142" i="14" s="1"/>
  <c r="S89" i="14"/>
  <c r="S278" i="14"/>
  <c r="N233" i="14"/>
  <c r="N227" i="14"/>
  <c r="N223" i="14" s="1"/>
  <c r="N226" i="14"/>
  <c r="N222" i="14" s="1"/>
  <c r="N48" i="16" s="1"/>
  <c r="N28" i="16" s="1"/>
  <c r="L28" i="16" s="1"/>
  <c r="L38" i="16" s="1"/>
  <c r="S1057" i="14"/>
  <c r="S206" i="14"/>
  <c r="N401" i="14"/>
  <c r="N397" i="14" s="1"/>
  <c r="N407" i="14"/>
  <c r="N400" i="14"/>
  <c r="N396" i="14" s="1"/>
  <c r="N49" i="16" s="1"/>
  <c r="N29" i="16" s="1"/>
  <c r="L29" i="16" s="1"/>
  <c r="L39" i="16" s="1"/>
  <c r="R388" i="14"/>
  <c r="R483" i="14"/>
  <c r="R277" i="14"/>
  <c r="R278" i="14"/>
  <c r="R678" i="14"/>
  <c r="N575" i="14"/>
  <c r="N572" i="14" s="1"/>
  <c r="N553" i="14" s="1"/>
  <c r="N452" i="14"/>
  <c r="N451" i="14"/>
  <c r="S1133" i="14"/>
  <c r="S1134" i="14"/>
  <c r="S1142" i="14"/>
  <c r="N346" i="14"/>
  <c r="N342" i="14" s="1"/>
  <c r="N345" i="14"/>
  <c r="N341" i="14" s="1"/>
  <c r="N352" i="14"/>
  <c r="S1025" i="14"/>
  <c r="S1026" i="14"/>
  <c r="R814" i="14"/>
  <c r="N635" i="14"/>
  <c r="N631" i="14" s="1"/>
  <c r="N636" i="14"/>
  <c r="N632" i="14" s="1"/>
  <c r="N642" i="14"/>
  <c r="O969" i="14"/>
  <c r="O965" i="14" s="1"/>
  <c r="S1081" i="14"/>
  <c r="S1080" i="14"/>
  <c r="R524" i="14"/>
  <c r="R444" i="14"/>
  <c r="R734" i="14"/>
  <c r="N690" i="14"/>
  <c r="N686" i="14" s="1"/>
  <c r="N697" i="14"/>
  <c r="N691" i="14"/>
  <c r="N687" i="14" s="1"/>
  <c r="O968" i="14"/>
  <c r="O964" i="14" s="1"/>
  <c r="S174" i="14"/>
  <c r="S175" i="14"/>
  <c r="S207" i="14"/>
  <c r="N968" i="14"/>
  <c r="N964" i="14" s="1"/>
  <c r="N969" i="14"/>
  <c r="N965" i="14" s="1"/>
  <c r="N975" i="14"/>
  <c r="R158" i="14"/>
  <c r="R155" i="14" s="1"/>
  <c r="R17" i="14"/>
  <c r="S1140" i="14"/>
  <c r="S1132" i="14"/>
  <c r="S1131" i="14"/>
  <c r="S1141" i="14"/>
  <c r="S205" i="14"/>
  <c r="N1027" i="14"/>
  <c r="N1023" i="14" s="1"/>
  <c r="N1028" i="14"/>
  <c r="N1024" i="14" s="1"/>
  <c r="N1034" i="14"/>
  <c r="R87" i="14"/>
  <c r="Q56" i="16"/>
  <c r="S998" i="14"/>
  <c r="N625" i="14"/>
  <c r="N622" i="14" s="1"/>
  <c r="N603" i="14" s="1"/>
  <c r="N492" i="14"/>
  <c r="N491" i="14"/>
  <c r="R89" i="14"/>
  <c r="P183" i="14"/>
  <c r="U4" i="14"/>
  <c r="U465" i="14" s="1"/>
  <c r="U462" i="14" s="1"/>
  <c r="T201" i="14"/>
  <c r="T198" i="14" s="1"/>
  <c r="T192" i="14"/>
  <c r="T189" i="14" s="1"/>
  <c r="T203" i="14"/>
  <c r="T200" i="14" s="1"/>
  <c r="T208" i="14"/>
  <c r="T210" i="14"/>
  <c r="T211" i="14"/>
  <c r="T209" i="14"/>
  <c r="T191" i="14"/>
  <c r="T188" i="14" s="1"/>
  <c r="T190" i="14"/>
  <c r="T187" i="14" s="1"/>
  <c r="T202" i="14"/>
  <c r="T199" i="14" s="1"/>
  <c r="T939" i="14"/>
  <c r="T936" i="14" s="1"/>
  <c r="T893" i="14"/>
  <c r="T261" i="14"/>
  <c r="T257" i="14" s="1"/>
  <c r="T505" i="14"/>
  <c r="T502" i="14" s="1"/>
  <c r="T736" i="14"/>
  <c r="T562" i="14"/>
  <c r="T559" i="14" s="1"/>
  <c r="T812" i="14"/>
  <c r="T809" i="14" s="1"/>
  <c r="T446" i="14"/>
  <c r="T651" i="14"/>
  <c r="T648" i="14" s="1"/>
  <c r="T601" i="14"/>
  <c r="T598" i="14" s="1"/>
  <c r="T610" i="14"/>
  <c r="T607" i="14" s="1"/>
  <c r="T96" i="14"/>
  <c r="T93" i="14" s="1"/>
  <c r="T138" i="14" s="1"/>
  <c r="T447" i="14"/>
  <c r="T823" i="14"/>
  <c r="T820" i="14" s="1"/>
  <c r="T68" i="14"/>
  <c r="T63" i="14" s="1"/>
  <c r="T94" i="14"/>
  <c r="T91" i="14" s="1"/>
  <c r="T136" i="14" s="1"/>
  <c r="T831" i="14"/>
  <c r="T825" i="14" s="1"/>
  <c r="T104" i="14"/>
  <c r="T99" i="14" s="1"/>
  <c r="T372" i="14"/>
  <c r="T369" i="14" s="1"/>
  <c r="T168" i="14"/>
  <c r="T76" i="14"/>
  <c r="T849" i="14"/>
  <c r="T1187" i="14"/>
  <c r="T1184" i="14" s="1"/>
  <c r="T850" i="14"/>
  <c r="T391" i="14"/>
  <c r="T425" i="14"/>
  <c r="T422" i="14" s="1"/>
  <c r="T810" i="14"/>
  <c r="T807" i="14" s="1"/>
  <c r="T662" i="14"/>
  <c r="T659" i="14" s="1"/>
  <c r="T948" i="14"/>
  <c r="T942" i="14" s="1"/>
  <c r="T466" i="14"/>
  <c r="T463" i="14" s="1"/>
  <c r="T467" i="14"/>
  <c r="T464" i="14" s="1"/>
  <c r="T561" i="14"/>
  <c r="T558" i="14" s="1"/>
  <c r="T993" i="14"/>
  <c r="T990" i="14" s="1"/>
  <c r="T715" i="14"/>
  <c r="T712" i="14" s="1"/>
  <c r="T929" i="14"/>
  <c r="T926" i="14" s="1"/>
  <c r="T705" i="14"/>
  <c r="T702" i="14" s="1"/>
  <c r="T292" i="14"/>
  <c r="T289" i="14" s="1"/>
  <c r="T60" i="14"/>
  <c r="T57" i="14" s="1"/>
  <c r="T135" i="14" s="1"/>
  <c r="T848" i="14"/>
  <c r="T370" i="14"/>
  <c r="T367" i="14" s="1"/>
  <c r="T905" i="14"/>
  <c r="T112" i="14"/>
  <c r="T515" i="14"/>
  <c r="T509" i="14" s="1"/>
  <c r="T324" i="14"/>
  <c r="T321" i="14" s="1"/>
  <c r="T23" i="14"/>
  <c r="T20" i="14" s="1"/>
  <c r="T131" i="14" s="1"/>
  <c r="T1041" i="14"/>
  <c r="T1038" i="14" s="1"/>
  <c r="T1025" i="14" s="1"/>
  <c r="T427" i="14"/>
  <c r="T424" i="14" s="1"/>
  <c r="T526" i="14"/>
  <c r="T273" i="14"/>
  <c r="T40" i="14"/>
  <c r="T35" i="14" s="1"/>
  <c r="T157" i="14" s="1"/>
  <c r="T361" i="14"/>
  <c r="T358" i="14" s="1"/>
  <c r="T811" i="14"/>
  <c r="T808" i="14" s="1"/>
  <c r="T272" i="14"/>
  <c r="T380" i="14"/>
  <c r="T375" i="14" s="1"/>
  <c r="T716" i="14"/>
  <c r="T713" i="14" s="1"/>
  <c r="T960" i="14"/>
  <c r="T475" i="14"/>
  <c r="T469" i="14" s="1"/>
  <c r="T507" i="14"/>
  <c r="T504" i="14" s="1"/>
  <c r="T717" i="14"/>
  <c r="T714" i="14" s="1"/>
  <c r="T682" i="14"/>
  <c r="T670" i="14"/>
  <c r="T666" i="14" s="1"/>
  <c r="T486" i="14"/>
  <c r="T822" i="14"/>
  <c r="T819" i="14" s="1"/>
  <c r="T706" i="14"/>
  <c r="T703" i="14" s="1"/>
  <c r="T650" i="14"/>
  <c r="T647" i="14" s="1"/>
  <c r="T763" i="14"/>
  <c r="T760" i="14" s="1"/>
  <c r="T748" i="14" s="1"/>
  <c r="T527" i="14"/>
  <c r="T333" i="14"/>
  <c r="T329" i="14" s="1"/>
  <c r="T550" i="14"/>
  <c r="T547" i="14" s="1"/>
  <c r="T95" i="14"/>
  <c r="T92" i="14" s="1"/>
  <c r="T137" i="14" s="1"/>
  <c r="T821" i="14"/>
  <c r="T818" i="14" s="1"/>
  <c r="T465" i="14"/>
  <c r="T462" i="14" s="1"/>
  <c r="T681" i="14"/>
  <c r="T251" i="14"/>
  <c r="T248" i="14" s="1"/>
  <c r="T22" i="14"/>
  <c r="T19" i="14" s="1"/>
  <c r="T130" i="14" s="1"/>
  <c r="T253" i="14"/>
  <c r="T250" i="14" s="1"/>
  <c r="T506" i="14"/>
  <c r="T503" i="14" s="1"/>
  <c r="T416" i="14"/>
  <c r="T413" i="14" s="1"/>
  <c r="T661" i="14"/>
  <c r="T658" i="14" s="1"/>
  <c r="T904" i="14"/>
  <c r="T940" i="14"/>
  <c r="T937" i="14" s="1"/>
  <c r="T959" i="14"/>
  <c r="T551" i="14"/>
  <c r="T548" i="14" s="1"/>
  <c r="T435" i="14"/>
  <c r="T429" i="14" s="1"/>
  <c r="T166" i="14"/>
  <c r="T660" i="14"/>
  <c r="T657" i="14" s="1"/>
  <c r="T611" i="14"/>
  <c r="T608" i="14" s="1"/>
  <c r="T600" i="14"/>
  <c r="T597" i="14" s="1"/>
  <c r="T928" i="14"/>
  <c r="T925" i="14" s="1"/>
  <c r="T325" i="14"/>
  <c r="T322" i="14" s="1"/>
  <c r="T371" i="14"/>
  <c r="T368" i="14" s="1"/>
  <c r="T241" i="14"/>
  <c r="T238" i="14" s="1"/>
  <c r="T240" i="14"/>
  <c r="T237" i="14" s="1"/>
  <c r="T570" i="14"/>
  <c r="T564" i="14" s="1"/>
  <c r="T1186" i="14"/>
  <c r="T1183" i="14" s="1"/>
  <c r="T1188" i="14"/>
  <c r="T1185" i="14" s="1"/>
  <c r="T58" i="14"/>
  <c r="T55" i="14" s="1"/>
  <c r="T133" i="14" s="1"/>
  <c r="T59" i="14"/>
  <c r="T56" i="14" s="1"/>
  <c r="T134" i="14" s="1"/>
  <c r="T301" i="14"/>
  <c r="T295" i="14" s="1"/>
  <c r="T284" i="14" s="1"/>
  <c r="T487" i="14"/>
  <c r="T737" i="14"/>
  <c r="T293" i="14"/>
  <c r="T290" i="14" s="1"/>
  <c r="T415" i="14"/>
  <c r="T412" i="14" s="1"/>
  <c r="T167" i="14"/>
  <c r="T426" i="14"/>
  <c r="T423" i="14" s="1"/>
  <c r="T1196" i="14"/>
  <c r="T1191" i="14" s="1"/>
  <c r="T725" i="14"/>
  <c r="T721" i="14" s="1"/>
  <c r="T620" i="14"/>
  <c r="T616" i="14" s="1"/>
  <c r="T360" i="14"/>
  <c r="T357" i="14" s="1"/>
  <c r="T392" i="14"/>
  <c r="T242" i="14"/>
  <c r="T239" i="14" s="1"/>
  <c r="T252" i="14"/>
  <c r="T249" i="14" s="1"/>
  <c r="T560" i="14"/>
  <c r="T557" i="14" s="1"/>
  <c r="R154" i="14"/>
  <c r="R124" i="14" s="1"/>
  <c r="S484" i="14"/>
  <c r="S679" i="14"/>
  <c r="S389" i="14"/>
  <c r="S277" i="14"/>
  <c r="T27" i="14"/>
  <c r="T144" i="14" s="1"/>
  <c r="S127" i="14"/>
  <c r="T1242" i="10"/>
  <c r="T1315" i="15" s="1"/>
  <c r="T1310" i="15" s="1"/>
  <c r="N1111" i="10"/>
  <c r="N1193" i="15" s="1"/>
  <c r="AQ1216" i="15" s="1"/>
  <c r="N1232" i="15"/>
  <c r="N1227" i="15" s="1"/>
  <c r="AQ1227" i="15" s="1"/>
  <c r="R929" i="10"/>
  <c r="R921" i="15"/>
  <c r="AU944" i="15" s="1"/>
  <c r="N1049" i="10"/>
  <c r="N1147" i="15" s="1"/>
  <c r="AQ1170" i="15" s="1"/>
  <c r="N1186" i="15"/>
  <c r="N1181" i="15" s="1"/>
  <c r="AQ1181" i="15" s="1"/>
  <c r="R918" i="15"/>
  <c r="AU941" i="15" s="1"/>
  <c r="R926" i="10"/>
  <c r="R413" i="15"/>
  <c r="R555" i="15"/>
  <c r="R309" i="15"/>
  <c r="R304" i="15" s="1"/>
  <c r="R797" i="15"/>
  <c r="R485" i="15"/>
  <c r="R347" i="15"/>
  <c r="R342" i="15" s="1"/>
  <c r="R869" i="15"/>
  <c r="R627" i="15"/>
  <c r="R154" i="10"/>
  <c r="R24" i="15"/>
  <c r="R19" i="15" s="1"/>
  <c r="R7" i="10"/>
  <c r="R7" i="15" s="1"/>
  <c r="M246" i="10"/>
  <c r="M241" i="10" s="1"/>
  <c r="M204" i="10" s="1"/>
  <c r="M595" i="10" s="1"/>
  <c r="M590" i="10" s="1"/>
  <c r="M553" i="10" s="1"/>
  <c r="R927" i="10"/>
  <c r="R919" i="15"/>
  <c r="AU942" i="15" s="1"/>
  <c r="R183" i="10"/>
  <c r="R76" i="15"/>
  <c r="R71" i="15" s="1"/>
  <c r="R871" i="15"/>
  <c r="R349" i="15"/>
  <c r="R344" i="15" s="1"/>
  <c r="R487" i="15"/>
  <c r="R629" i="15"/>
  <c r="S76" i="15"/>
  <c r="S71" i="15" s="1"/>
  <c r="N648" i="10"/>
  <c r="N643" i="10" s="1"/>
  <c r="N606" i="10" s="1"/>
  <c r="N638" i="15" s="1"/>
  <c r="N496" i="15"/>
  <c r="R925" i="10"/>
  <c r="R917" i="15"/>
  <c r="AU940" i="15" s="1"/>
  <c r="S1361" i="15"/>
  <c r="S1356" i="15" s="1"/>
  <c r="AV1356" i="15" s="1"/>
  <c r="S1255" i="10"/>
  <c r="S1322" i="15" s="1"/>
  <c r="AV1345" i="15" s="1"/>
  <c r="R180" i="10"/>
  <c r="R170" i="10" s="1"/>
  <c r="R199" i="15" s="1"/>
  <c r="R189" i="15" s="1"/>
  <c r="R73" i="15"/>
  <c r="R68" i="15" s="1"/>
  <c r="R49" i="10"/>
  <c r="R45" i="15" s="1"/>
  <c r="R867" i="15"/>
  <c r="R625" i="15"/>
  <c r="R483" i="15"/>
  <c r="R345" i="15"/>
  <c r="R340" i="15" s="1"/>
  <c r="S306" i="10"/>
  <c r="S429" i="10" s="1"/>
  <c r="R1017" i="15"/>
  <c r="R1267" i="15"/>
  <c r="R1262" i="15" s="1"/>
  <c r="R267" i="15"/>
  <c r="P153" i="15"/>
  <c r="P148" i="15" s="1"/>
  <c r="P203" i="15"/>
  <c r="P193" i="15" s="1"/>
  <c r="P362" i="15"/>
  <c r="P360" i="15" s="1"/>
  <c r="P817" i="15"/>
  <c r="P815" i="15" s="1"/>
  <c r="P746" i="15"/>
  <c r="P744" i="15" s="1"/>
  <c r="P504" i="15"/>
  <c r="P502" i="15" s="1"/>
  <c r="P646" i="15" s="1"/>
  <c r="P644" i="15" s="1"/>
  <c r="P217" i="15"/>
  <c r="P215" i="15" s="1"/>
  <c r="P575" i="15"/>
  <c r="P573" i="15" s="1"/>
  <c r="P696" i="15" s="1"/>
  <c r="P694" i="15" s="1"/>
  <c r="P433" i="15"/>
  <c r="P431" i="15" s="1"/>
  <c r="R799" i="15"/>
  <c r="R557" i="15"/>
  <c r="R311" i="15"/>
  <c r="R306" i="15" s="1"/>
  <c r="R415" i="15"/>
  <c r="R923" i="10"/>
  <c r="R883" i="15"/>
  <c r="AU906" i="15" s="1"/>
  <c r="R921" i="10"/>
  <c r="R881" i="15"/>
  <c r="AU904" i="15" s="1"/>
  <c r="P152" i="15"/>
  <c r="P147" i="15" s="1"/>
  <c r="P202" i="15"/>
  <c r="P192" i="15" s="1"/>
  <c r="R144" i="10"/>
  <c r="R920" i="15"/>
  <c r="AU943" i="15" s="1"/>
  <c r="R928" i="10"/>
  <c r="R189" i="10"/>
  <c r="R115" i="15"/>
  <c r="R110" i="15" s="1"/>
  <c r="R1167" i="10"/>
  <c r="R962" i="15"/>
  <c r="R960" i="15" s="1"/>
  <c r="R1246" i="15"/>
  <c r="R1245" i="15" s="1"/>
  <c r="R218" i="15"/>
  <c r="R924" i="10"/>
  <c r="R884" i="15"/>
  <c r="AU907" i="15" s="1"/>
  <c r="N697" i="10"/>
  <c r="N692" i="10" s="1"/>
  <c r="N655" i="10" s="1"/>
  <c r="N688" i="15" s="1"/>
  <c r="N567" i="15"/>
  <c r="R348" i="15"/>
  <c r="R343" i="15" s="1"/>
  <c r="R870" i="15"/>
  <c r="R628" i="15"/>
  <c r="R486" i="15"/>
  <c r="R178" i="10"/>
  <c r="R38" i="15"/>
  <c r="R33" i="15" s="1"/>
  <c r="Q138" i="15"/>
  <c r="Q133" i="15" s="1"/>
  <c r="Q183" i="15"/>
  <c r="Q173" i="15" s="1"/>
  <c r="R334" i="15"/>
  <c r="R329" i="15" s="1"/>
  <c r="R460" i="15"/>
  <c r="R844" i="15"/>
  <c r="R602" i="15"/>
  <c r="R920" i="10"/>
  <c r="R880" i="15"/>
  <c r="AU903" i="15" s="1"/>
  <c r="R184" i="10"/>
  <c r="R77" i="15"/>
  <c r="R72" i="15" s="1"/>
  <c r="R416" i="15"/>
  <c r="R800" i="15"/>
  <c r="R312" i="15"/>
  <c r="R307" i="15" s="1"/>
  <c r="R558" i="15"/>
  <c r="S974" i="10"/>
  <c r="S1094" i="15" s="1"/>
  <c r="S1089" i="15" s="1"/>
  <c r="R922" i="10"/>
  <c r="R882" i="15"/>
  <c r="AU905" i="15" s="1"/>
  <c r="R1271" i="15"/>
  <c r="R1266" i="15" s="1"/>
  <c r="R1021" i="15"/>
  <c r="R271" i="15"/>
  <c r="S20" i="10"/>
  <c r="Q167" i="15"/>
  <c r="Q165" i="15" s="1"/>
  <c r="Q128" i="15"/>
  <c r="Q127" i="15" s="1"/>
  <c r="R186" i="10"/>
  <c r="R112" i="15"/>
  <c r="R107" i="15" s="1"/>
  <c r="R177" i="10"/>
  <c r="R172" i="10" s="1"/>
  <c r="R37" i="15"/>
  <c r="R32" i="15" s="1"/>
  <c r="P151" i="15"/>
  <c r="P146" i="15" s="1"/>
  <c r="P201" i="15"/>
  <c r="P191" i="15" s="1"/>
  <c r="P133" i="10"/>
  <c r="P199" i="15"/>
  <c r="P189" i="15" s="1"/>
  <c r="P149" i="15"/>
  <c r="P144" i="15" s="1"/>
  <c r="S1075" i="10"/>
  <c r="S1176" i="15" s="1"/>
  <c r="S1171" i="15" s="1"/>
  <c r="R176" i="10"/>
  <c r="R36" i="15"/>
  <c r="R31" i="15" s="1"/>
  <c r="R269" i="15"/>
  <c r="R1019" i="15"/>
  <c r="R1269" i="15"/>
  <c r="R1264" i="15" s="1"/>
  <c r="R576" i="15"/>
  <c r="R324" i="15"/>
  <c r="R323" i="15" s="1"/>
  <c r="R434" i="15"/>
  <c r="R344" i="10"/>
  <c r="R818" i="15"/>
  <c r="P582" i="15"/>
  <c r="P580" i="15" s="1"/>
  <c r="P700" i="15" s="1"/>
  <c r="P698" i="15" s="1"/>
  <c r="P440" i="15"/>
  <c r="P438" i="15" s="1"/>
  <c r="P511" i="15"/>
  <c r="P509" i="15" s="1"/>
  <c r="P650" i="15" s="1"/>
  <c r="P648" i="15" s="1"/>
  <c r="P224" i="15"/>
  <c r="P222" i="15" s="1"/>
  <c r="P824" i="15"/>
  <c r="P822" i="15" s="1"/>
  <c r="P369" i="15"/>
  <c r="P367" i="15" s="1"/>
  <c r="P753" i="15"/>
  <c r="P751" i="15" s="1"/>
  <c r="R1018" i="15"/>
  <c r="R1268" i="15"/>
  <c r="R1263" i="15" s="1"/>
  <c r="R268" i="15"/>
  <c r="R876" i="15"/>
  <c r="R875" i="15" s="1"/>
  <c r="R805" i="15"/>
  <c r="R804" i="15" s="1"/>
  <c r="R276" i="15"/>
  <c r="R275" i="15" s="1"/>
  <c r="R492" i="15"/>
  <c r="R491" i="15" s="1"/>
  <c r="R156" i="15"/>
  <c r="R155" i="15" s="1"/>
  <c r="R118" i="15"/>
  <c r="R117" i="15" s="1"/>
  <c r="R634" i="15"/>
  <c r="R633" i="15" s="1"/>
  <c r="R735" i="15" s="1"/>
  <c r="R734" i="15" s="1"/>
  <c r="R563" i="15"/>
  <c r="R562" i="15" s="1"/>
  <c r="R685" i="15" s="1"/>
  <c r="R684" i="15" s="1"/>
  <c r="R80" i="15"/>
  <c r="R79" i="15" s="1"/>
  <c r="R421" i="15"/>
  <c r="R420" i="15" s="1"/>
  <c r="R42" i="15"/>
  <c r="R41" i="15" s="1"/>
  <c r="R206" i="15"/>
  <c r="R205" i="15" s="1"/>
  <c r="R244" i="15"/>
  <c r="R988" i="15"/>
  <c r="R1256" i="15"/>
  <c r="R1251" i="15" s="1"/>
  <c r="R114" i="15"/>
  <c r="R109" i="15" s="1"/>
  <c r="R188" i="10"/>
  <c r="U4" i="10"/>
  <c r="U948" i="15" s="1"/>
  <c r="U943" i="15" s="1"/>
  <c r="T102" i="10"/>
  <c r="T329" i="10"/>
  <c r="T324" i="10"/>
  <c r="T1067" i="10"/>
  <c r="T1062" i="10" s="1"/>
  <c r="T1164" i="15" s="1"/>
  <c r="T1159" i="15" s="1"/>
  <c r="T573" i="10"/>
  <c r="T491" i="10"/>
  <c r="T711" i="10"/>
  <c r="T490" i="10"/>
  <c r="T224" i="10"/>
  <c r="T897" i="15"/>
  <c r="T892" i="15" s="1"/>
  <c r="T1004" i="10"/>
  <c r="T1003" i="10" s="1"/>
  <c r="T1111" i="15" s="1"/>
  <c r="T1110" i="15" s="1"/>
  <c r="T756" i="10"/>
  <c r="T673" i="10"/>
  <c r="T613" i="10"/>
  <c r="T948" i="10"/>
  <c r="T947" i="10" s="1"/>
  <c r="T1065" i="15" s="1"/>
  <c r="T1064" i="15" s="1"/>
  <c r="T84" i="10"/>
  <c r="T74" i="10" s="1"/>
  <c r="T663" i="10"/>
  <c r="T812" i="10"/>
  <c r="T502" i="10"/>
  <c r="T767" i="10"/>
  <c r="T109" i="10"/>
  <c r="T933" i="10"/>
  <c r="T352" i="10"/>
  <c r="T739" i="10"/>
  <c r="T729" i="10" s="1"/>
  <c r="T786" i="15" s="1"/>
  <c r="T568" i="10"/>
  <c r="T712" i="10"/>
  <c r="T417" i="10"/>
  <c r="T410" i="10" s="1"/>
  <c r="T405" i="15" s="1"/>
  <c r="T931" i="10"/>
  <c r="T212" i="10"/>
  <c r="T211" i="10" s="1"/>
  <c r="T170" i="15" s="1"/>
  <c r="T879" i="10"/>
  <c r="T878" i="10" s="1"/>
  <c r="T970" i="15" s="1"/>
  <c r="T960" i="10"/>
  <c r="T557" i="10"/>
  <c r="T603" i="10"/>
  <c r="T727" i="10"/>
  <c r="T473" i="10"/>
  <c r="T466" i="10" s="1"/>
  <c r="T476" i="15" s="1"/>
  <c r="T456" i="10"/>
  <c r="T722" i="10"/>
  <c r="T285" i="10"/>
  <c r="T279" i="10" s="1"/>
  <c r="T261" i="15" s="1"/>
  <c r="T355" i="10"/>
  <c r="T354" i="10" s="1"/>
  <c r="T313" i="10"/>
  <c r="T126" i="10"/>
  <c r="T117" i="10" s="1"/>
  <c r="T1046" i="10"/>
  <c r="T257" i="10"/>
  <c r="T114" i="10"/>
  <c r="T258" i="10"/>
  <c r="T662" i="10"/>
  <c r="T302" i="10"/>
  <c r="T98" i="10"/>
  <c r="T547" i="10"/>
  <c r="T87" i="10"/>
  <c r="T86" i="10" s="1"/>
  <c r="T193" i="10" s="1"/>
  <c r="T955" i="10"/>
  <c r="T60" i="10"/>
  <c r="T59" i="10" s="1"/>
  <c r="T461" i="10"/>
  <c r="T390" i="10"/>
  <c r="T435" i="10"/>
  <c r="T666" i="10"/>
  <c r="T665" i="10" s="1"/>
  <c r="T699" i="15" s="1"/>
  <c r="T42" i="10"/>
  <c r="T32" i="10" s="1"/>
  <c r="T198" i="10"/>
  <c r="T768" i="10"/>
  <c r="T876" i="10"/>
  <c r="T317" i="10"/>
  <c r="T316" i="10" s="1"/>
  <c r="T341" i="10"/>
  <c r="T335" i="10" s="1"/>
  <c r="T405" i="10"/>
  <c r="T517" i="10"/>
  <c r="T690" i="10"/>
  <c r="T683" i="10" s="1"/>
  <c r="T726" i="15" s="1"/>
  <c r="T886" i="10"/>
  <c r="T449" i="10"/>
  <c r="T448" i="10" s="1"/>
  <c r="T439" i="15" s="1"/>
  <c r="T851" i="10"/>
  <c r="T850" i="10" s="1"/>
  <c r="T795" i="10"/>
  <c r="T786" i="10" s="1"/>
  <c r="T858" i="15" s="1"/>
  <c r="T825" i="10"/>
  <c r="T824" i="10" s="1"/>
  <c r="T903" i="10"/>
  <c r="T894" i="10" s="1"/>
  <c r="T1013" i="15" s="1"/>
  <c r="T367" i="10"/>
  <c r="T546" i="10"/>
  <c r="T1178" i="10"/>
  <c r="T1177" i="10" s="1"/>
  <c r="T624" i="10"/>
  <c r="T875" i="10"/>
  <c r="T197" i="10"/>
  <c r="T813" i="10"/>
  <c r="T602" i="10"/>
  <c r="T67" i="10"/>
  <c r="T1016" i="10"/>
  <c r="T1129" i="10"/>
  <c r="T1124" i="10" s="1"/>
  <c r="T1210" i="15" s="1"/>
  <c r="T1205" i="15" s="1"/>
  <c r="T629" i="10"/>
  <c r="T99" i="10"/>
  <c r="T389" i="10"/>
  <c r="T1190" i="10"/>
  <c r="T1028" i="10"/>
  <c r="T1019" i="10" s="1"/>
  <c r="T1130" i="15" s="1"/>
  <c r="T1125" i="15" s="1"/>
  <c r="T261" i="10"/>
  <c r="T260" i="10" s="1"/>
  <c r="T223" i="15" s="1"/>
  <c r="T934" i="10"/>
  <c r="T558" i="10"/>
  <c r="T501" i="10"/>
  <c r="T617" i="10"/>
  <c r="T616" i="10" s="1"/>
  <c r="T649" i="15" s="1"/>
  <c r="T219" i="10"/>
  <c r="T18" i="10"/>
  <c r="T17" i="10" s="1"/>
  <c r="T1045" i="10"/>
  <c r="T56" i="10"/>
  <c r="T25" i="10"/>
  <c r="T1202" i="10"/>
  <c r="T1192" i="10" s="1"/>
  <c r="T434" i="10"/>
  <c r="T1175" i="10"/>
  <c r="T614" i="10"/>
  <c r="T314" i="10"/>
  <c r="T891" i="10"/>
  <c r="T512" i="10"/>
  <c r="T783" i="10"/>
  <c r="T715" i="10"/>
  <c r="T714" i="10" s="1"/>
  <c r="T752" i="15" s="1"/>
  <c r="T972" i="10"/>
  <c r="T963" i="10" s="1"/>
  <c r="T1084" i="15" s="1"/>
  <c r="T1079" i="15" s="1"/>
  <c r="T529" i="10"/>
  <c r="T523" i="10" s="1"/>
  <c r="T548" i="15" s="1"/>
  <c r="T1001" i="10"/>
  <c r="T57" i="10"/>
  <c r="T678" i="10"/>
  <c r="T585" i="10"/>
  <c r="T579" i="10" s="1"/>
  <c r="T619" i="15" s="1"/>
  <c r="T945" i="10"/>
  <c r="T393" i="10"/>
  <c r="T392" i="10" s="1"/>
  <c r="T368" i="15" s="1"/>
  <c r="T445" i="10"/>
  <c r="T944" i="10"/>
  <c r="T283" i="10"/>
  <c r="T641" i="10"/>
  <c r="T632" i="10" s="1"/>
  <c r="T674" i="15" s="1"/>
  <c r="T505" i="10"/>
  <c r="T504" i="10" s="1"/>
  <c r="T510" i="15" s="1"/>
  <c r="T351" i="10"/>
  <c r="T446" i="10"/>
  <c r="T1011" i="10"/>
  <c r="T208" i="10"/>
  <c r="T990" i="10"/>
  <c r="T757" i="10"/>
  <c r="T273" i="10"/>
  <c r="T771" i="10"/>
  <c r="T770" i="10" s="1"/>
  <c r="T823" i="15" s="1"/>
  <c r="T778" i="10"/>
  <c r="T930" i="10"/>
  <c r="T1174" i="10"/>
  <c r="T1223" i="10"/>
  <c r="T1218" i="10" s="1"/>
  <c r="T1293" i="15" s="1"/>
  <c r="T1288" i="15" s="1"/>
  <c r="T989" i="10"/>
  <c r="T1000" i="10"/>
  <c r="T1185" i="10"/>
  <c r="T379" i="10"/>
  <c r="T373" i="10" s="1"/>
  <c r="T362" i="10"/>
  <c r="T400" i="10"/>
  <c r="T561" i="10"/>
  <c r="T560" i="10" s="1"/>
  <c r="T581" i="15" s="1"/>
  <c r="T268" i="10"/>
  <c r="T14" i="10"/>
  <c r="T13" i="10" s="1"/>
  <c r="T303" i="10"/>
  <c r="T72" i="10"/>
  <c r="S1231" i="10"/>
  <c r="S1305" i="15" s="1"/>
  <c r="S1300" i="15" s="1"/>
  <c r="S1139" i="10"/>
  <c r="S1224" i="15" s="1"/>
  <c r="S1219" i="15" s="1"/>
  <c r="S1076" i="10"/>
  <c r="S1177" i="15" s="1"/>
  <c r="S1172" i="15" s="1"/>
  <c r="P768" i="15"/>
  <c r="P758" i="15" s="1"/>
  <c r="P526" i="15"/>
  <c r="P516" i="15" s="1"/>
  <c r="P662" i="15" s="1"/>
  <c r="P652" i="15" s="1"/>
  <c r="P839" i="15"/>
  <c r="P829" i="15" s="1"/>
  <c r="P239" i="15"/>
  <c r="R74" i="15"/>
  <c r="R69" i="15" s="1"/>
  <c r="R181" i="10"/>
  <c r="K700" i="10"/>
  <c r="K695" i="10" s="1"/>
  <c r="K658" i="10" s="1"/>
  <c r="K691" i="15" s="1"/>
  <c r="S38" i="15"/>
  <c r="S33" i="15" s="1"/>
  <c r="S486" i="15"/>
  <c r="S348" i="15"/>
  <c r="S343" i="15" s="1"/>
  <c r="T1277" i="10"/>
  <c r="T1361" i="15" s="1"/>
  <c r="T1356" i="15" s="1"/>
  <c r="T1140" i="10"/>
  <c r="T1225" i="15" s="1"/>
  <c r="T1220" i="15" s="1"/>
  <c r="T1280" i="10"/>
  <c r="T1258" i="10" s="1"/>
  <c r="O1091" i="10"/>
  <c r="O1086" i="10" s="1"/>
  <c r="O480" i="10"/>
  <c r="O475" i="10" s="1"/>
  <c r="O438" i="10" s="1"/>
  <c r="O425" i="15" s="1"/>
  <c r="O424" i="10"/>
  <c r="O419" i="10" s="1"/>
  <c r="O382" i="10" s="1"/>
  <c r="O354" i="15" s="1"/>
  <c r="O1153" i="10"/>
  <c r="O1148" i="10" s="1"/>
  <c r="O536" i="10"/>
  <c r="O531" i="10" s="1"/>
  <c r="O494" i="10" s="1"/>
  <c r="O592" i="10"/>
  <c r="O587" i="10" s="1"/>
  <c r="O550" i="10" s="1"/>
  <c r="O292" i="10"/>
  <c r="O287" i="10" s="1"/>
  <c r="O250" i="10" s="1"/>
  <c r="O209" i="15" s="1"/>
  <c r="O746" i="10"/>
  <c r="O741" i="10" s="1"/>
  <c r="O704" i="10" s="1"/>
  <c r="O738" i="15" s="1"/>
  <c r="O802" i="10"/>
  <c r="O797" i="10" s="1"/>
  <c r="O760" i="10" s="1"/>
  <c r="O809" i="15" s="1"/>
  <c r="T1074" i="10"/>
  <c r="T1175" i="15" s="1"/>
  <c r="T1170" i="15" s="1"/>
  <c r="T1211" i="10"/>
  <c r="T1283" i="15" s="1"/>
  <c r="T1282" i="15" s="1"/>
  <c r="T1120" i="14"/>
  <c r="T1230" i="10"/>
  <c r="T1304" i="15" s="1"/>
  <c r="T1299" i="15" s="1"/>
  <c r="S128" i="14"/>
  <c r="S15" i="14"/>
  <c r="T28" i="14"/>
  <c r="T145" i="14" s="1"/>
  <c r="S415" i="15"/>
  <c r="S557" i="15"/>
  <c r="S311" i="15"/>
  <c r="S306" i="15" s="1"/>
  <c r="T1055" i="10"/>
  <c r="T1154" i="15" s="1"/>
  <c r="T1153" i="15" s="1"/>
  <c r="S876" i="14"/>
  <c r="S865" i="14" s="1"/>
  <c r="S129" i="14"/>
  <c r="T26" i="14"/>
  <c r="T143" i="14" s="1"/>
  <c r="S17" i="14"/>
  <c r="T1076" i="10"/>
  <c r="T1177" i="15" s="1"/>
  <c r="T1172" i="15" s="1"/>
  <c r="T1075" i="10"/>
  <c r="T1176" i="15" s="1"/>
  <c r="T1171" i="15" s="1"/>
  <c r="T887" i="14"/>
  <c r="T888" i="14"/>
  <c r="T1138" i="10"/>
  <c r="T1223" i="15" s="1"/>
  <c r="T1218" i="15" s="1"/>
  <c r="T128" i="10"/>
  <c r="T194" i="10" s="1"/>
  <c r="T1057" i="14"/>
  <c r="T1278" i="10"/>
  <c r="T1362" i="15" s="1"/>
  <c r="T1357" i="15" s="1"/>
  <c r="S816" i="14"/>
  <c r="S805" i="14" s="1"/>
  <c r="S51" i="14"/>
  <c r="T1056" i="14"/>
  <c r="M124" i="15"/>
  <c r="AP147" i="15" s="1"/>
  <c r="K499" i="15"/>
  <c r="S179" i="10"/>
  <c r="S39" i="15"/>
  <c r="S34" i="15" s="1"/>
  <c r="S921" i="10"/>
  <c r="S881" i="15"/>
  <c r="AV904" i="15" s="1"/>
  <c r="S160" i="14"/>
  <c r="S154" i="14" s="1"/>
  <c r="S52" i="14"/>
  <c r="S925" i="10"/>
  <c r="S917" i="15"/>
  <c r="AV940" i="15" s="1"/>
  <c r="T1233" i="10"/>
  <c r="T1307" i="15" s="1"/>
  <c r="T1302" i="15" s="1"/>
  <c r="T1279" i="10"/>
  <c r="Q199" i="15"/>
  <c r="Q189" i="15" s="1"/>
  <c r="Q149" i="15"/>
  <c r="Q144" i="15" s="1"/>
  <c r="Q133" i="10"/>
  <c r="S1020" i="15"/>
  <c r="S270" i="15"/>
  <c r="S1270" i="15"/>
  <c r="S1265" i="15" s="1"/>
  <c r="S155" i="14"/>
  <c r="S414" i="15"/>
  <c r="S310" i="15"/>
  <c r="S305" i="15" s="1"/>
  <c r="S556" i="15"/>
  <c r="S798" i="15"/>
  <c r="T1119" i="14"/>
  <c r="T1113" i="14"/>
  <c r="Q150" i="15"/>
  <c r="Q145" i="15" s="1"/>
  <c r="Q200" i="15"/>
  <c r="Q190" i="15" s="1"/>
  <c r="S576" i="15"/>
  <c r="S324" i="15"/>
  <c r="S323" i="15" s="1"/>
  <c r="S434" i="15"/>
  <c r="S818" i="15"/>
  <c r="S344" i="10"/>
  <c r="S1052" i="15"/>
  <c r="S1005" i="15"/>
  <c r="S976" i="15"/>
  <c r="S1034" i="15"/>
  <c r="S967" i="15"/>
  <c r="S88" i="14"/>
  <c r="S416" i="15"/>
  <c r="S558" i="15"/>
  <c r="S800" i="15"/>
  <c r="S312" i="15"/>
  <c r="S307" i="15" s="1"/>
  <c r="T132" i="14"/>
  <c r="T1137" i="10"/>
  <c r="T1222" i="15" s="1"/>
  <c r="T1217" i="15" s="1"/>
  <c r="T1111" i="14"/>
  <c r="T1121" i="14"/>
  <c r="T1281" i="10"/>
  <c r="S915" i="10"/>
  <c r="Q224" i="15"/>
  <c r="Q222" i="15" s="1"/>
  <c r="Q824" i="15"/>
  <c r="Q822" i="15" s="1"/>
  <c r="Q753" i="15"/>
  <c r="Q751" i="15" s="1"/>
  <c r="Q511" i="15"/>
  <c r="Q509" i="15" s="1"/>
  <c r="Q650" i="15" s="1"/>
  <c r="Q648" i="15" s="1"/>
  <c r="Q369" i="15"/>
  <c r="Q367" i="15" s="1"/>
  <c r="Q582" i="15"/>
  <c r="Q580" i="15" s="1"/>
  <c r="Q700" i="15" s="1"/>
  <c r="Q698" i="15" s="1"/>
  <c r="Q440" i="15"/>
  <c r="Q438" i="15" s="1"/>
  <c r="S186" i="10"/>
  <c r="S112" i="15"/>
  <c r="S107" i="15" s="1"/>
  <c r="S554" i="15"/>
  <c r="S796" i="15"/>
  <c r="S308" i="15"/>
  <c r="S303" i="15" s="1"/>
  <c r="S412" i="15"/>
  <c r="S487" i="15"/>
  <c r="S349" i="15"/>
  <c r="S344" i="15" s="1"/>
  <c r="S871" i="15"/>
  <c r="S629" i="15"/>
  <c r="T1231" i="10"/>
  <c r="T1305" i="15" s="1"/>
  <c r="T1300" i="15" s="1"/>
  <c r="V4" i="4"/>
  <c r="V249" i="15" s="1"/>
  <c r="U933" i="10"/>
  <c r="U802" i="15"/>
  <c r="U663" i="10"/>
  <c r="U442" i="15"/>
  <c r="U1175" i="10"/>
  <c r="U989" i="10"/>
  <c r="U945" i="10"/>
  <c r="U712" i="10"/>
  <c r="U393" i="10"/>
  <c r="U392" i="10" s="1"/>
  <c r="U368" i="15" s="1"/>
  <c r="U536" i="15"/>
  <c r="V443" i="15"/>
  <c r="V779" i="15"/>
  <c r="U1016" i="10"/>
  <c r="U227" i="15"/>
  <c r="U517" i="10"/>
  <c r="U329" i="10"/>
  <c r="U351" i="10"/>
  <c r="U749" i="15"/>
  <c r="U465" i="15"/>
  <c r="U944" i="10"/>
  <c r="U783" i="10"/>
  <c r="U608" i="15"/>
  <c r="U537" i="15"/>
  <c r="U1190" i="10"/>
  <c r="U990" i="10"/>
  <c r="U415" i="14"/>
  <c r="U412" i="14" s="1"/>
  <c r="U361" i="14"/>
  <c r="U358" i="14" s="1"/>
  <c r="U226" i="15"/>
  <c r="U578" i="15"/>
  <c r="U303" i="10"/>
  <c r="U422" i="15"/>
  <c r="U446" i="10"/>
  <c r="V506" i="15"/>
  <c r="U879" i="10"/>
  <c r="U878" i="10" s="1"/>
  <c r="U970" i="15" s="1"/>
  <c r="U825" i="10"/>
  <c r="U824" i="10" s="1"/>
  <c r="U612" i="14"/>
  <c r="U609" i="14" s="1"/>
  <c r="U966" i="15"/>
  <c r="U501" i="10"/>
  <c r="U875" i="10"/>
  <c r="U965" i="15"/>
  <c r="U371" i="14"/>
  <c r="U368" i="14" s="1"/>
  <c r="U436" i="15"/>
  <c r="U314" i="10"/>
  <c r="U1174" i="10"/>
  <c r="U1000" i="10"/>
  <c r="U1045" i="10"/>
  <c r="U45" i="10"/>
  <c r="U435" i="10"/>
  <c r="V578" i="15"/>
  <c r="U313" i="10"/>
  <c r="U261" i="14"/>
  <c r="U129" i="10"/>
  <c r="U257" i="10"/>
  <c r="U849" i="15"/>
  <c r="U960" i="14"/>
  <c r="U198" i="10"/>
  <c r="U302" i="10"/>
  <c r="U57" i="10"/>
  <c r="U445" i="10"/>
  <c r="U277" i="15"/>
  <c r="U435" i="15"/>
  <c r="U756" i="10"/>
  <c r="U739" i="10"/>
  <c r="U629" i="10"/>
  <c r="U768" i="10"/>
  <c r="U434" i="10"/>
  <c r="U573" i="10"/>
  <c r="U1186" i="14"/>
  <c r="U1183" i="14" s="1"/>
  <c r="U1202" i="10"/>
  <c r="U1004" i="10"/>
  <c r="U1003" i="10" s="1"/>
  <c r="U1111" i="15" s="1"/>
  <c r="U1110" i="15" s="1"/>
  <c r="U690" i="10"/>
  <c r="U529" i="10"/>
  <c r="V219" i="15"/>
  <c r="U934" i="10"/>
  <c r="U87" i="10"/>
  <c r="U826" i="15"/>
  <c r="V537" i="15"/>
  <c r="V1033" i="15"/>
  <c r="U1033" i="15"/>
  <c r="U631" i="15"/>
  <c r="U425" i="14"/>
  <c r="U422" i="14" s="1"/>
  <c r="U390" i="10"/>
  <c r="U851" i="10"/>
  <c r="U850" i="10" s="1"/>
  <c r="U502" i="10"/>
  <c r="U1188" i="14"/>
  <c r="U1185" i="14" s="1"/>
  <c r="U613" i="10"/>
  <c r="U60" i="10"/>
  <c r="U59" i="10" s="1"/>
  <c r="U931" i="10"/>
  <c r="V507" i="15"/>
  <c r="U219" i="15"/>
  <c r="U779" i="15"/>
  <c r="U630" i="15"/>
  <c r="U877" i="15"/>
  <c r="U715" i="10"/>
  <c r="U714" i="10" s="1"/>
  <c r="U752" i="15" s="1"/>
  <c r="U449" i="10"/>
  <c r="U448" i="10" s="1"/>
  <c r="U439" i="15" s="1"/>
  <c r="U756" i="15"/>
  <c r="U285" i="10"/>
  <c r="U355" i="10"/>
  <c r="U354" i="10" s="1"/>
  <c r="U514" i="15"/>
  <c r="U903" i="10"/>
  <c r="U114" i="10"/>
  <c r="U757" i="10"/>
  <c r="U736" i="14"/>
  <c r="U928" i="14"/>
  <c r="U925" i="14" s="1"/>
  <c r="U249" i="15"/>
  <c r="U767" i="10"/>
  <c r="U84" i="10"/>
  <c r="U273" i="10"/>
  <c r="U560" i="15"/>
  <c r="V635" i="15"/>
  <c r="U822" i="14"/>
  <c r="U819" i="14" s="1"/>
  <c r="U819" i="15"/>
  <c r="U506" i="15"/>
  <c r="U827" i="15"/>
  <c r="U602" i="10"/>
  <c r="U607" i="15"/>
  <c r="U603" i="10"/>
  <c r="V749" i="15"/>
  <c r="U1001" i="10"/>
  <c r="U32" i="14"/>
  <c r="U813" i="10"/>
  <c r="U126" i="10"/>
  <c r="V965" i="15"/>
  <c r="U447" i="14"/>
  <c r="U418" i="15"/>
  <c r="U948" i="10"/>
  <c r="U947" i="10" s="1"/>
  <c r="U1065" i="15" s="1"/>
  <c r="U1064" i="15" s="1"/>
  <c r="U1051" i="15"/>
  <c r="U1004" i="15"/>
  <c r="V560" i="15"/>
  <c r="U811" i="14"/>
  <c r="U808" i="14" s="1"/>
  <c r="V1003" i="15"/>
  <c r="U939" i="14"/>
  <c r="U936" i="14" s="1"/>
  <c r="U725" i="14"/>
  <c r="V801" i="15"/>
  <c r="U727" i="10"/>
  <c r="V756" i="15"/>
  <c r="U564" i="15"/>
  <c r="U812" i="10"/>
  <c r="V585" i="15"/>
  <c r="U546" i="10"/>
  <c r="U715" i="14"/>
  <c r="U712" i="14" s="1"/>
  <c r="U466" i="15"/>
  <c r="U360" i="14"/>
  <c r="U357" i="14" s="1"/>
  <c r="V1051" i="15"/>
  <c r="U1178" i="10"/>
  <c r="U1177" i="10" s="1"/>
  <c r="V577" i="15"/>
  <c r="U974" i="15"/>
  <c r="V630" i="15"/>
  <c r="U443" i="15"/>
  <c r="V631" i="15"/>
  <c r="U905" i="14"/>
  <c r="V607" i="15"/>
  <c r="V277" i="15"/>
  <c r="U526" i="14"/>
  <c r="U1050" i="15"/>
  <c r="U473" i="10"/>
  <c r="V417" i="15"/>
  <c r="U562" i="14"/>
  <c r="U559" i="14" s="1"/>
  <c r="U102" i="10"/>
  <c r="U488" i="15"/>
  <c r="U491" i="10"/>
  <c r="V371" i="15"/>
  <c r="U489" i="15"/>
  <c r="U372" i="15"/>
  <c r="V513" i="15"/>
  <c r="U559" i="15"/>
  <c r="U778" i="15"/>
  <c r="V220" i="15"/>
  <c r="U635" i="15"/>
  <c r="U795" i="10"/>
  <c r="V1049" i="15"/>
  <c r="U601" i="14"/>
  <c r="U598" i="14" s="1"/>
  <c r="U893" i="14"/>
  <c r="U241" i="14"/>
  <c r="U238" i="14" s="1"/>
  <c r="U493" i="15"/>
  <c r="V364" i="15"/>
  <c r="U389" i="10"/>
  <c r="V250" i="15"/>
  <c r="U585" i="15"/>
  <c r="V365" i="15"/>
  <c r="V493" i="15"/>
  <c r="U293" i="14"/>
  <c r="U290" i="14" s="1"/>
  <c r="U801" i="15"/>
  <c r="U755" i="15"/>
  <c r="U930" i="10"/>
  <c r="U737" i="14"/>
  <c r="U876" i="10"/>
  <c r="U577" i="15"/>
  <c r="U891" i="10"/>
  <c r="U487" i="14"/>
  <c r="U333" i="14"/>
  <c r="V418" i="15"/>
  <c r="U72" i="10"/>
  <c r="U341" i="10"/>
  <c r="U513" i="15"/>
  <c r="U58" i="14"/>
  <c r="U55" i="14" s="1"/>
  <c r="U417" i="10"/>
  <c r="U364" i="15"/>
  <c r="V608" i="15"/>
  <c r="U820" i="15"/>
  <c r="U812" i="14"/>
  <c r="U809" i="14" s="1"/>
  <c r="U395" i="15"/>
  <c r="U771" i="10"/>
  <c r="U770" i="10" s="1"/>
  <c r="U823" i="15" s="1"/>
  <c r="V872" i="15"/>
  <c r="U435" i="14"/>
  <c r="U250" i="15"/>
  <c r="U1049" i="15"/>
  <c r="U394" i="15"/>
  <c r="V748" i="15"/>
  <c r="U561" i="10"/>
  <c r="U560" i="10" s="1"/>
  <c r="U581" i="15" s="1"/>
  <c r="U367" i="10"/>
  <c r="U60" i="14"/>
  <c r="U57" i="14" s="1"/>
  <c r="V226" i="15"/>
  <c r="U405" i="10"/>
  <c r="V465" i="15"/>
  <c r="U641" i="10"/>
  <c r="U461" i="10"/>
  <c r="V966" i="15"/>
  <c r="U1028" i="10"/>
  <c r="U972" i="10"/>
  <c r="U1032" i="15"/>
  <c r="U614" i="10"/>
  <c r="U711" i="10"/>
  <c r="U748" i="15"/>
  <c r="V1050" i="15"/>
  <c r="V488" i="15"/>
  <c r="U352" i="10"/>
  <c r="U850" i="15"/>
  <c r="U301" i="14"/>
  <c r="U547" i="10"/>
  <c r="U490" i="10"/>
  <c r="U1003" i="15"/>
  <c r="U258" i="10"/>
  <c r="U256" i="10" s="1"/>
  <c r="U216" i="15" s="1"/>
  <c r="V435" i="15"/>
  <c r="V849" i="15"/>
  <c r="U558" i="10"/>
  <c r="V372" i="15"/>
  <c r="V1032" i="15"/>
  <c r="U505" i="10"/>
  <c r="U504" i="10" s="1"/>
  <c r="U510" i="15" s="1"/>
  <c r="V272" i="15"/>
  <c r="U560" i="14"/>
  <c r="U557" i="14" s="1"/>
  <c r="U666" i="10"/>
  <c r="U665" i="10" s="1"/>
  <c r="U699" i="15" s="1"/>
  <c r="U506" i="14"/>
  <c r="U503" i="14" s="1"/>
  <c r="U417" i="15"/>
  <c r="U810" i="14"/>
  <c r="U807" i="14" s="1"/>
  <c r="V1004" i="15"/>
  <c r="U678" i="10"/>
  <c r="V827" i="15"/>
  <c r="U220" i="15"/>
  <c r="V778" i="15"/>
  <c r="V755" i="15"/>
  <c r="V974" i="15"/>
  <c r="U960" i="10"/>
  <c r="U662" i="10"/>
  <c r="U584" i="15"/>
  <c r="U261" i="10"/>
  <c r="U260" i="10" s="1"/>
  <c r="U223" i="15" s="1"/>
  <c r="U585" i="10"/>
  <c r="V422" i="15"/>
  <c r="U365" i="15"/>
  <c r="U379" i="10"/>
  <c r="U660" i="14"/>
  <c r="U657" i="14" s="1"/>
  <c r="V584" i="15"/>
  <c r="U1046" i="10"/>
  <c r="U873" i="15"/>
  <c r="U197" i="10"/>
  <c r="U557" i="10"/>
  <c r="U806" i="15"/>
  <c r="V466" i="15"/>
  <c r="U242" i="14"/>
  <c r="U239" i="14" s="1"/>
  <c r="U959" i="14"/>
  <c r="U617" i="10"/>
  <c r="U616" i="10" s="1"/>
  <c r="U649" i="15" s="1"/>
  <c r="V394" i="15"/>
  <c r="U317" i="10"/>
  <c r="U316" i="10" s="1"/>
  <c r="U371" i="15"/>
  <c r="U872" i="15"/>
  <c r="U821" i="14"/>
  <c r="U818" i="14" s="1"/>
  <c r="V536" i="15"/>
  <c r="U929" i="14"/>
  <c r="U926" i="14" s="1"/>
  <c r="U507" i="15"/>
  <c r="S144" i="10"/>
  <c r="S180" i="10"/>
  <c r="S73" i="15"/>
  <c r="S68" i="15" s="1"/>
  <c r="S87" i="14"/>
  <c r="S173" i="10"/>
  <c r="S49" i="10"/>
  <c r="S45" i="15" s="1"/>
  <c r="S345" i="15"/>
  <c r="S340" i="15" s="1"/>
  <c r="S867" i="15"/>
  <c r="S483" i="15"/>
  <c r="S625" i="15"/>
  <c r="T1136" i="10"/>
  <c r="T1221" i="15" s="1"/>
  <c r="T1216" i="15" s="1"/>
  <c r="S16" i="14"/>
  <c r="S484" i="15"/>
  <c r="S868" i="15"/>
  <c r="S626" i="15"/>
  <c r="S346" i="15"/>
  <c r="S341" i="15" s="1"/>
  <c r="T1081" i="14"/>
  <c r="T1080" i="14"/>
  <c r="T1140" i="14"/>
  <c r="T1132" i="14"/>
  <c r="T1131" i="14"/>
  <c r="T999" i="14"/>
  <c r="T997" i="14"/>
  <c r="T1117" i="10"/>
  <c r="T1200" i="15" s="1"/>
  <c r="T1199" i="15" s="1"/>
  <c r="T1243" i="10"/>
  <c r="T1316" i="15" s="1"/>
  <c r="T1311" i="15" s="1"/>
  <c r="Q151" i="15"/>
  <c r="Q146" i="15" s="1"/>
  <c r="Q201" i="15"/>
  <c r="Q191" i="15" s="1"/>
  <c r="S153" i="14"/>
  <c r="S182" i="10"/>
  <c r="S75" i="15"/>
  <c r="S70" i="15" s="1"/>
  <c r="S141" i="14"/>
  <c r="T1232" i="10"/>
  <c r="T1306" i="15" s="1"/>
  <c r="T1301" i="15" s="1"/>
  <c r="T1112" i="14"/>
  <c r="S271" i="15"/>
  <c r="S1021" i="15"/>
  <c r="S1271" i="15"/>
  <c r="S1266" i="15" s="1"/>
  <c r="S113" i="15"/>
  <c r="S108" i="15" s="1"/>
  <c r="S187" i="10"/>
  <c r="S972" i="15"/>
  <c r="S390" i="14"/>
  <c r="S485" i="14"/>
  <c r="S680" i="14"/>
  <c r="S734" i="14"/>
  <c r="S444" i="14"/>
  <c r="S524" i="14"/>
  <c r="S973" i="15"/>
  <c r="T1058" i="14"/>
  <c r="S189" i="10"/>
  <c r="S115" i="15"/>
  <c r="S110" i="15" s="1"/>
  <c r="S920" i="10"/>
  <c r="S880" i="15"/>
  <c r="AV903" i="15" s="1"/>
  <c r="S927" i="10"/>
  <c r="S919" i="15"/>
  <c r="AV942" i="15" s="1"/>
  <c r="T1133" i="14"/>
  <c r="T1134" i="14"/>
  <c r="T998" i="14"/>
  <c r="T1245" i="10"/>
  <c r="T1318" i="15" s="1"/>
  <c r="T1313" i="15" s="1"/>
  <c r="P1034" i="14"/>
  <c r="S53" i="14"/>
  <c r="S923" i="10"/>
  <c r="S883" i="15"/>
  <c r="AV906" i="15" s="1"/>
  <c r="S176" i="10"/>
  <c r="S36" i="15"/>
  <c r="S31" i="15" s="1"/>
  <c r="S1019" i="15"/>
  <c r="S269" i="15"/>
  <c r="S1269" i="15"/>
  <c r="S1264" i="15" s="1"/>
  <c r="S91" i="10"/>
  <c r="S83" i="15" s="1"/>
  <c r="S929" i="10"/>
  <c r="S921" i="15"/>
  <c r="AV944" i="15" s="1"/>
  <c r="T1234" i="10"/>
  <c r="T1308" i="15" s="1"/>
  <c r="T1303" i="15" s="1"/>
  <c r="S1062" i="15"/>
  <c r="S1061" i="15" s="1"/>
  <c r="S922" i="10"/>
  <c r="S882" i="15"/>
  <c r="AV905" i="15" s="1"/>
  <c r="S175" i="10"/>
  <c r="S35" i="15"/>
  <c r="S30" i="15" s="1"/>
  <c r="S928" i="10"/>
  <c r="S920" i="15"/>
  <c r="AV943" i="15" s="1"/>
  <c r="Q410" i="15"/>
  <c r="Q400" i="15" s="1"/>
  <c r="Q865" i="15"/>
  <c r="Q855" i="15" s="1"/>
  <c r="O536" i="14"/>
  <c r="O532" i="14" s="1"/>
  <c r="O542" i="14"/>
  <c r="O535" i="14"/>
  <c r="O531" i="14" s="1"/>
  <c r="T1142" i="14"/>
  <c r="T966" i="14"/>
  <c r="T967" i="14"/>
  <c r="S1018" i="15"/>
  <c r="S1268" i="15"/>
  <c r="S1263" i="15" s="1"/>
  <c r="S268" i="15"/>
  <c r="S924" i="10"/>
  <c r="S884" i="15"/>
  <c r="AV907" i="15" s="1"/>
  <c r="S926" i="10"/>
  <c r="S918" i="15"/>
  <c r="AV941" i="15" s="1"/>
  <c r="O592" i="14"/>
  <c r="O585" i="14"/>
  <c r="O581" i="14" s="1"/>
  <c r="O586" i="14"/>
  <c r="O582" i="14" s="1"/>
  <c r="S563" i="15"/>
  <c r="S562" i="15" s="1"/>
  <c r="S685" i="15" s="1"/>
  <c r="S684" i="15" s="1"/>
  <c r="Q795" i="15"/>
  <c r="Q785" i="15" s="1"/>
  <c r="Q866" i="15"/>
  <c r="Q856" i="15" s="1"/>
  <c r="Q411" i="15"/>
  <c r="Q401" i="15" s="1"/>
  <c r="Q624" i="15"/>
  <c r="Q614" i="15" s="1"/>
  <c r="Q732" i="15" s="1"/>
  <c r="Q722" i="15" s="1"/>
  <c r="Q553" i="15"/>
  <c r="Q543" i="15" s="1"/>
  <c r="Q682" i="15" s="1"/>
  <c r="Q672" i="15" s="1"/>
  <c r="Q266" i="15"/>
  <c r="Q256" i="15" s="1"/>
  <c r="Q482" i="15"/>
  <c r="Q472" i="15" s="1"/>
  <c r="L427" i="10"/>
  <c r="L422" i="10" s="1"/>
  <c r="L385" i="10" s="1"/>
  <c r="L357" i="15" s="1"/>
  <c r="L1094" i="10"/>
  <c r="L1089" i="10" s="1"/>
  <c r="L1189" i="15" s="1"/>
  <c r="L1184" i="15" s="1"/>
  <c r="AO1184" i="15" s="1"/>
  <c r="L595" i="10"/>
  <c r="L590" i="10" s="1"/>
  <c r="L553" i="10" s="1"/>
  <c r="L570" i="15" s="1"/>
  <c r="L650" i="10"/>
  <c r="L645" i="10" s="1"/>
  <c r="L608" i="10" s="1"/>
  <c r="L640" i="15" s="1"/>
  <c r="L805" i="10"/>
  <c r="L800" i="10" s="1"/>
  <c r="L763" i="10" s="1"/>
  <c r="L812" i="15" s="1"/>
  <c r="L295" i="10"/>
  <c r="L290" i="10" s="1"/>
  <c r="L253" i="10" s="1"/>
  <c r="L212" i="15" s="1"/>
  <c r="L162" i="15"/>
  <c r="AO192" i="15" s="1"/>
  <c r="L539" i="10"/>
  <c r="L534" i="10" s="1"/>
  <c r="L497" i="10" s="1"/>
  <c r="L651" i="10" s="1"/>
  <c r="L646" i="10" s="1"/>
  <c r="L609" i="10" s="1"/>
  <c r="L641" i="15" s="1"/>
  <c r="L1156" i="10"/>
  <c r="L1151" i="10" s="1"/>
  <c r="L1235" i="15" s="1"/>
  <c r="L1230" i="15" s="1"/>
  <c r="AO1230" i="15" s="1"/>
  <c r="L749" i="10"/>
  <c r="L744" i="10" s="1"/>
  <c r="L707" i="10" s="1"/>
  <c r="L741" i="15" s="1"/>
  <c r="I40" i="16"/>
  <c r="M40" i="16" s="1"/>
  <c r="AS31" i="15"/>
  <c r="M529" i="15"/>
  <c r="M519" i="15" s="1"/>
  <c r="M665" i="15" s="1"/>
  <c r="M655" i="15" s="1"/>
  <c r="M842" i="15"/>
  <c r="M832" i="15" s="1"/>
  <c r="M242" i="15"/>
  <c r="M600" i="15" s="1"/>
  <c r="M590" i="15" s="1"/>
  <c r="M715" i="15" s="1"/>
  <c r="M705" i="15" s="1"/>
  <c r="N186" i="15"/>
  <c r="N176" i="15" s="1"/>
  <c r="N242" i="15" s="1"/>
  <c r="N136" i="10"/>
  <c r="N141" i="15"/>
  <c r="N136" i="15" s="1"/>
  <c r="L568" i="15"/>
  <c r="L698" i="10"/>
  <c r="L693" i="10" s="1"/>
  <c r="L656" i="10" s="1"/>
  <c r="L689" i="15" s="1"/>
  <c r="L649" i="10"/>
  <c r="L644" i="10" s="1"/>
  <c r="L607" i="10" s="1"/>
  <c r="L639" i="15" s="1"/>
  <c r="L497" i="15"/>
  <c r="AS1079" i="15"/>
  <c r="AQ1265" i="15"/>
  <c r="AR109" i="15"/>
  <c r="AQ110" i="15"/>
  <c r="AS1300" i="15"/>
  <c r="AQ1082" i="15"/>
  <c r="AQ34" i="15"/>
  <c r="O184" i="15"/>
  <c r="O174" i="15" s="1"/>
  <c r="O139" i="15"/>
  <c r="O134" i="15" s="1"/>
  <c r="O134" i="10"/>
  <c r="AS1125" i="15"/>
  <c r="AQ1093" i="15"/>
  <c r="L247" i="10"/>
  <c r="L242" i="10" s="1"/>
  <c r="L205" i="10" s="1"/>
  <c r="L125" i="15"/>
  <c r="AO148" i="15" s="1"/>
  <c r="AQ1303" i="15"/>
  <c r="L843" i="15"/>
  <c r="L833" i="15" s="1"/>
  <c r="L772" i="15"/>
  <c r="L762" i="15" s="1"/>
  <c r="L530" i="15"/>
  <c r="L520" i="15" s="1"/>
  <c r="L666" i="15" s="1"/>
  <c r="L656" i="15" s="1"/>
  <c r="L243" i="15"/>
  <c r="P940" i="10"/>
  <c r="P1058" i="15" s="1"/>
  <c r="P1075" i="15"/>
  <c r="AS1092" i="15" s="1"/>
  <c r="Q603" i="15"/>
  <c r="Q345" i="10"/>
  <c r="Q335" i="15"/>
  <c r="Q330" i="15" s="1"/>
  <c r="Q845" i="15"/>
  <c r="Q461" i="15"/>
  <c r="O777" i="15"/>
  <c r="O535" i="15"/>
  <c r="O301" i="15"/>
  <c r="O296" i="15" s="1"/>
  <c r="O393" i="15"/>
  <c r="O310" i="10"/>
  <c r="O1116" i="15"/>
  <c r="AR1139" i="15" s="1"/>
  <c r="AR1136" i="15"/>
  <c r="AR1135" i="15"/>
  <c r="AR1137" i="15"/>
  <c r="P598" i="10"/>
  <c r="P318" i="15"/>
  <c r="AS341" i="15" s="1"/>
  <c r="P808" i="10"/>
  <c r="P486" i="10"/>
  <c r="O283" i="15"/>
  <c r="AR306" i="15" s="1"/>
  <c r="O544" i="10"/>
  <c r="O432" i="10"/>
  <c r="O754" i="10"/>
  <c r="N153" i="10"/>
  <c r="Q50" i="10"/>
  <c r="Q46" i="15" s="1"/>
  <c r="Q160" i="10"/>
  <c r="Q63" i="15"/>
  <c r="Q58" i="15" s="1"/>
  <c r="O1209" i="10"/>
  <c r="O1280" i="15" s="1"/>
  <c r="O1297" i="15"/>
  <c r="O1292" i="15" s="1"/>
  <c r="O1104" i="15"/>
  <c r="P1167" i="15"/>
  <c r="Q938" i="10"/>
  <c r="Q1056" i="15" s="1"/>
  <c r="Q1073" i="15"/>
  <c r="Q1068" i="15" s="1"/>
  <c r="O600" i="10"/>
  <c r="O488" i="10"/>
  <c r="O320" i="15"/>
  <c r="AR343" i="15" s="1"/>
  <c r="O810" i="10"/>
  <c r="AS69" i="15"/>
  <c r="N919" i="10"/>
  <c r="N909" i="10" s="1"/>
  <c r="N872" i="10" s="1"/>
  <c r="N958" i="15" s="1"/>
  <c r="N1243" i="15"/>
  <c r="AQ1266" i="15" s="1"/>
  <c r="N301" i="10"/>
  <c r="N755" i="10"/>
  <c r="N284" i="15"/>
  <c r="AQ307" i="15" s="1"/>
  <c r="N545" i="10"/>
  <c r="N433" i="10"/>
  <c r="M230" i="15"/>
  <c r="M456" i="15"/>
  <c r="M446" i="15" s="1"/>
  <c r="M598" i="15"/>
  <c r="M588" i="15" s="1"/>
  <c r="M713" i="15" s="1"/>
  <c r="M703" i="15" s="1"/>
  <c r="M385" i="15"/>
  <c r="M375" i="15" s="1"/>
  <c r="P167" i="10"/>
  <c r="P94" i="10"/>
  <c r="P86" i="15" s="1"/>
  <c r="P103" i="15"/>
  <c r="P98" i="15" s="1"/>
  <c r="Q1188" i="10"/>
  <c r="Q1183" i="10" s="1"/>
  <c r="Q112" i="10"/>
  <c r="Q107" i="10" s="1"/>
  <c r="Q676" i="10"/>
  <c r="Q671" i="10" s="1"/>
  <c r="Q710" i="15" s="1"/>
  <c r="Q271" i="10"/>
  <c r="Q266" i="10" s="1"/>
  <c r="Q237" i="15" s="1"/>
  <c r="Q70" i="10"/>
  <c r="Q65" i="10" s="1"/>
  <c r="Q515" i="10"/>
  <c r="Q510" i="10" s="1"/>
  <c r="Q524" i="15" s="1"/>
  <c r="Q28" i="10"/>
  <c r="Q23" i="10" s="1"/>
  <c r="Q459" i="10"/>
  <c r="Q454" i="10" s="1"/>
  <c r="Q453" i="15" s="1"/>
  <c r="Q781" i="10"/>
  <c r="Q776" i="10" s="1"/>
  <c r="Q837" i="15" s="1"/>
  <c r="Q889" i="10"/>
  <c r="Q884" i="10" s="1"/>
  <c r="Q986" i="15" s="1"/>
  <c r="Q403" i="10"/>
  <c r="Q398" i="10" s="1"/>
  <c r="Q382" i="15" s="1"/>
  <c r="R11" i="4"/>
  <c r="Q627" i="10"/>
  <c r="Q622" i="10" s="1"/>
  <c r="Q660" i="15" s="1"/>
  <c r="Q1132" i="10"/>
  <c r="Q1127" i="10" s="1"/>
  <c r="Q1213" i="15" s="1"/>
  <c r="Q1208" i="15" s="1"/>
  <c r="Q365" i="10"/>
  <c r="Q360" i="10" s="1"/>
  <c r="Q1014" i="10"/>
  <c r="Q1009" i="10" s="1"/>
  <c r="Q327" i="10"/>
  <c r="Q322" i="10" s="1"/>
  <c r="Q958" i="10"/>
  <c r="Q953" i="10" s="1"/>
  <c r="Q725" i="10"/>
  <c r="Q720" i="10" s="1"/>
  <c r="Q766" i="15" s="1"/>
  <c r="Q1070" i="10"/>
  <c r="Q1065" i="10" s="1"/>
  <c r="Q1167" i="15" s="1"/>
  <c r="Q1162" i="15" s="1"/>
  <c r="Q222" i="10"/>
  <c r="Q217" i="10" s="1"/>
  <c r="Q181" i="15" s="1"/>
  <c r="Q1226" i="10"/>
  <c r="Q1221" i="10" s="1"/>
  <c r="Q571" i="10"/>
  <c r="Q566" i="10" s="1"/>
  <c r="Q595" i="15" s="1"/>
  <c r="AR71" i="15"/>
  <c r="Q1206" i="10"/>
  <c r="Q1277" i="15" s="1"/>
  <c r="Q1294" i="15"/>
  <c r="Q1289" i="15" s="1"/>
  <c r="N957" i="15"/>
  <c r="N11" i="16"/>
  <c r="N20" i="16" s="1"/>
  <c r="N60" i="16" s="1"/>
  <c r="P309" i="10"/>
  <c r="P776" i="15"/>
  <c r="P300" i="15"/>
  <c r="P295" i="15" s="1"/>
  <c r="P392" i="15"/>
  <c r="P534" i="15"/>
  <c r="AQ1128" i="15"/>
  <c r="K233" i="15"/>
  <c r="K388" i="15"/>
  <c r="K378" i="15" s="1"/>
  <c r="K459" i="15"/>
  <c r="K449" i="15" s="1"/>
  <c r="K601" i="15"/>
  <c r="K591" i="15" s="1"/>
  <c r="K716" i="15" s="1"/>
  <c r="K706" i="15" s="1"/>
  <c r="Q1168" i="10"/>
  <c r="Q989" i="15"/>
  <c r="Q979" i="15" s="1"/>
  <c r="Q1257" i="15"/>
  <c r="Q1252" i="15" s="1"/>
  <c r="Q245" i="15"/>
  <c r="O941" i="10"/>
  <c r="O1059" i="15" s="1"/>
  <c r="O1076" i="15"/>
  <c r="O1071" i="15" s="1"/>
  <c r="AQ72" i="15"/>
  <c r="Q307" i="10"/>
  <c r="Q298" i="15"/>
  <c r="Q293" i="15" s="1"/>
  <c r="Q774" i="15"/>
  <c r="Q390" i="15"/>
  <c r="Q532" i="15"/>
  <c r="AR1090" i="15"/>
  <c r="O1070" i="15"/>
  <c r="AR1081" i="15" s="1"/>
  <c r="AR1089" i="15"/>
  <c r="AR1091" i="15"/>
  <c r="P572" i="10"/>
  <c r="P567" i="10" s="1"/>
  <c r="P596" i="15" s="1"/>
  <c r="P71" i="10"/>
  <c r="P66" i="10" s="1"/>
  <c r="P959" i="10"/>
  <c r="P954" i="10" s="1"/>
  <c r="P272" i="10"/>
  <c r="P267" i="10" s="1"/>
  <c r="P238" i="15" s="1"/>
  <c r="P516" i="10"/>
  <c r="P511" i="10" s="1"/>
  <c r="P525" i="15" s="1"/>
  <c r="P29" i="10"/>
  <c r="P24" i="10" s="1"/>
  <c r="P460" i="10"/>
  <c r="P455" i="10" s="1"/>
  <c r="P454" i="15" s="1"/>
  <c r="Q12" i="4"/>
  <c r="P628" i="10"/>
  <c r="P623" i="10" s="1"/>
  <c r="P661" i="15" s="1"/>
  <c r="P782" i="10"/>
  <c r="P777" i="10" s="1"/>
  <c r="P838" i="15" s="1"/>
  <c r="P677" i="10"/>
  <c r="P672" i="10" s="1"/>
  <c r="P711" i="15" s="1"/>
  <c r="P1227" i="10"/>
  <c r="P1222" i="10" s="1"/>
  <c r="P1071" i="10"/>
  <c r="P1066" i="10" s="1"/>
  <c r="P1168" i="15" s="1"/>
  <c r="P1163" i="15" s="1"/>
  <c r="P1189" i="10"/>
  <c r="P1184" i="10" s="1"/>
  <c r="P366" i="10"/>
  <c r="P361" i="10" s="1"/>
  <c r="P1133" i="10"/>
  <c r="P1128" i="10" s="1"/>
  <c r="P1214" i="15" s="1"/>
  <c r="P1209" i="15" s="1"/>
  <c r="P223" i="10"/>
  <c r="P218" i="10" s="1"/>
  <c r="P182" i="15" s="1"/>
  <c r="P890" i="10"/>
  <c r="P885" i="10" s="1"/>
  <c r="P987" i="15" s="1"/>
  <c r="P404" i="10"/>
  <c r="P399" i="10" s="1"/>
  <c r="P383" i="15" s="1"/>
  <c r="P1015" i="10"/>
  <c r="P1010" i="10" s="1"/>
  <c r="P328" i="10"/>
  <c r="P323" i="10" s="1"/>
  <c r="P726" i="10"/>
  <c r="P721" i="10" s="1"/>
  <c r="P767" i="15" s="1"/>
  <c r="P113" i="10"/>
  <c r="P108" i="10" s="1"/>
  <c r="O997" i="10"/>
  <c r="O1105" i="15" s="1"/>
  <c r="O1122" i="15"/>
  <c r="O1117" i="15" s="1"/>
  <c r="P52" i="10"/>
  <c r="P48" i="15" s="1"/>
  <c r="P162" i="10"/>
  <c r="P65" i="15"/>
  <c r="P60" i="15" s="1"/>
  <c r="P1213" i="15"/>
  <c r="K806" i="10"/>
  <c r="K801" i="10" s="1"/>
  <c r="K764" i="10" s="1"/>
  <c r="K813" i="15" s="1"/>
  <c r="K1095" i="10"/>
  <c r="K1090" i="10" s="1"/>
  <c r="K1190" i="15" s="1"/>
  <c r="K1185" i="15" s="1"/>
  <c r="AN1185" i="15" s="1"/>
  <c r="K1157" i="10"/>
  <c r="K1152" i="10" s="1"/>
  <c r="K1236" i="15" s="1"/>
  <c r="K1231" i="15" s="1"/>
  <c r="AN1231" i="15" s="1"/>
  <c r="K484" i="10"/>
  <c r="K479" i="10" s="1"/>
  <c r="K442" i="10" s="1"/>
  <c r="K429" i="15" s="1"/>
  <c r="K596" i="10"/>
  <c r="K591" i="10" s="1"/>
  <c r="K554" i="10" s="1"/>
  <c r="K163" i="15"/>
  <c r="AN193" i="15" s="1"/>
  <c r="K296" i="10"/>
  <c r="K291" i="10" s="1"/>
  <c r="K254" i="10" s="1"/>
  <c r="K213" i="15" s="1"/>
  <c r="K428" i="10"/>
  <c r="K423" i="10" s="1"/>
  <c r="K386" i="10" s="1"/>
  <c r="K358" i="15" s="1"/>
  <c r="K540" i="10"/>
  <c r="K535" i="10" s="1"/>
  <c r="K498" i="10" s="1"/>
  <c r="K750" i="10"/>
  <c r="K745" i="10" s="1"/>
  <c r="K708" i="10" s="1"/>
  <c r="K742" i="15" s="1"/>
  <c r="I27" i="16"/>
  <c r="AQ1302" i="15"/>
  <c r="O104" i="15"/>
  <c r="O99" i="15" s="1"/>
  <c r="O168" i="10"/>
  <c r="O95" i="10"/>
  <c r="O87" i="15" s="1"/>
  <c r="AS107" i="15"/>
  <c r="N811" i="10"/>
  <c r="N321" i="15"/>
  <c r="AQ344" i="15" s="1"/>
  <c r="N489" i="10"/>
  <c r="N601" i="10"/>
  <c r="P157" i="10"/>
  <c r="P10" i="10"/>
  <c r="P10" i="15" s="1"/>
  <c r="P27" i="15"/>
  <c r="P22" i="15" s="1"/>
  <c r="Q165" i="10"/>
  <c r="Q101" i="15"/>
  <c r="Q96" i="15" s="1"/>
  <c r="Q92" i="10"/>
  <c r="Q84" i="15" s="1"/>
  <c r="N527" i="15"/>
  <c r="N517" i="15" s="1"/>
  <c r="N663" i="15" s="1"/>
  <c r="N653" i="15" s="1"/>
  <c r="N840" i="15"/>
  <c r="N830" i="15" s="1"/>
  <c r="N769" i="15"/>
  <c r="N759" i="15" s="1"/>
  <c r="N240" i="15"/>
  <c r="P298" i="10"/>
  <c r="P1240" i="15"/>
  <c r="AS1263" i="15" s="1"/>
  <c r="P916" i="10"/>
  <c r="P906" i="10" s="1"/>
  <c r="P869" i="10" s="1"/>
  <c r="P955" i="15" s="1"/>
  <c r="P996" i="10"/>
  <c r="P1121" i="15"/>
  <c r="AS1138" i="15" s="1"/>
  <c r="P347" i="10"/>
  <c r="P847" i="15"/>
  <c r="P605" i="15"/>
  <c r="P463" i="15"/>
  <c r="P337" i="15"/>
  <c r="P332" i="15" s="1"/>
  <c r="Q994" i="10"/>
  <c r="Q1102" i="15" s="1"/>
  <c r="Q1119" i="15"/>
  <c r="Q1114" i="15" s="1"/>
  <c r="R887" i="10"/>
  <c r="R882" i="10" s="1"/>
  <c r="R984" i="15" s="1"/>
  <c r="R220" i="10"/>
  <c r="R215" i="10" s="1"/>
  <c r="R179" i="15" s="1"/>
  <c r="R1012" i="10"/>
  <c r="R1007" i="10" s="1"/>
  <c r="R625" i="10"/>
  <c r="R620" i="10" s="1"/>
  <c r="R658" i="15" s="1"/>
  <c r="R674" i="10"/>
  <c r="R669" i="10" s="1"/>
  <c r="R708" i="15" s="1"/>
  <c r="R269" i="10"/>
  <c r="R264" i="10" s="1"/>
  <c r="R235" i="15" s="1"/>
  <c r="R956" i="10"/>
  <c r="R951" i="10" s="1"/>
  <c r="R1130" i="10"/>
  <c r="R1125" i="10" s="1"/>
  <c r="R1211" i="15" s="1"/>
  <c r="R1206" i="15" s="1"/>
  <c r="R513" i="10"/>
  <c r="R508" i="10" s="1"/>
  <c r="R522" i="15" s="1"/>
  <c r="R457" i="10"/>
  <c r="R452" i="10" s="1"/>
  <c r="R451" i="15" s="1"/>
  <c r="R401" i="10"/>
  <c r="R396" i="10" s="1"/>
  <c r="R380" i="15" s="1"/>
  <c r="R26" i="10"/>
  <c r="R21" i="10" s="1"/>
  <c r="R779" i="10"/>
  <c r="R774" i="10" s="1"/>
  <c r="R835" i="15" s="1"/>
  <c r="S9" i="4"/>
  <c r="R68" i="10"/>
  <c r="R63" i="10" s="1"/>
  <c r="R723" i="10"/>
  <c r="R718" i="10" s="1"/>
  <c r="R764" i="15" s="1"/>
  <c r="R363" i="10"/>
  <c r="R358" i="10" s="1"/>
  <c r="R1224" i="10"/>
  <c r="R1219" i="10" s="1"/>
  <c r="R569" i="10"/>
  <c r="R564" i="10" s="1"/>
  <c r="R593" i="15" s="1"/>
  <c r="R1186" i="10"/>
  <c r="R1181" i="10" s="1"/>
  <c r="R110" i="10"/>
  <c r="R105" i="10" s="1"/>
  <c r="R1068" i="10"/>
  <c r="R1063" i="10" s="1"/>
  <c r="R1165" i="15" s="1"/>
  <c r="R1160" i="15" s="1"/>
  <c r="R325" i="10"/>
  <c r="R320" i="10" s="1"/>
  <c r="O158" i="10"/>
  <c r="O28" i="15"/>
  <c r="O23" i="15" s="1"/>
  <c r="O11" i="10"/>
  <c r="O11" i="15" s="1"/>
  <c r="O53" i="10"/>
  <c r="O49" i="15" s="1"/>
  <c r="O66" i="15"/>
  <c r="O61" i="15" s="1"/>
  <c r="O163" i="10"/>
  <c r="AQ1127" i="15"/>
  <c r="J571" i="15"/>
  <c r="J701" i="10"/>
  <c r="J696" i="10" s="1"/>
  <c r="J659" i="10" s="1"/>
  <c r="J692" i="15" s="1"/>
  <c r="AR33" i="15"/>
  <c r="M593" i="10"/>
  <c r="M588" i="10" s="1"/>
  <c r="M551" i="10" s="1"/>
  <c r="M537" i="10"/>
  <c r="M532" i="10" s="1"/>
  <c r="M495" i="10" s="1"/>
  <c r="M425" i="10"/>
  <c r="M420" i="10" s="1"/>
  <c r="M383" i="10" s="1"/>
  <c r="M355" i="15" s="1"/>
  <c r="M481" i="10"/>
  <c r="M476" i="10" s="1"/>
  <c r="M439" i="10" s="1"/>
  <c r="M426" i="15" s="1"/>
  <c r="M293" i="10"/>
  <c r="M288" i="10" s="1"/>
  <c r="M251" i="10" s="1"/>
  <c r="M210" i="15" s="1"/>
  <c r="M160" i="15"/>
  <c r="AP190" i="15" s="1"/>
  <c r="M803" i="10"/>
  <c r="M798" i="10" s="1"/>
  <c r="M761" i="10" s="1"/>
  <c r="M810" i="15" s="1"/>
  <c r="M1154" i="10"/>
  <c r="M1149" i="10" s="1"/>
  <c r="M1233" i="15" s="1"/>
  <c r="M1228" i="15" s="1"/>
  <c r="AP1228" i="15" s="1"/>
  <c r="M1092" i="10"/>
  <c r="M1087" i="10" s="1"/>
  <c r="M1187" i="15" s="1"/>
  <c r="M1182" i="15" s="1"/>
  <c r="AP1182" i="15" s="1"/>
  <c r="M747" i="10"/>
  <c r="M742" i="10" s="1"/>
  <c r="M705" i="10" s="1"/>
  <c r="M739" i="15" s="1"/>
  <c r="P247" i="15"/>
  <c r="P1170" i="10"/>
  <c r="P1259" i="15"/>
  <c r="P991" i="15"/>
  <c r="P981" i="15" s="1"/>
  <c r="Q8" i="10"/>
  <c r="Q8" i="15" s="1"/>
  <c r="Q25" i="15"/>
  <c r="Q20" i="15" s="1"/>
  <c r="Q155" i="10"/>
  <c r="O918" i="10"/>
  <c r="O908" i="10" s="1"/>
  <c r="O871" i="10" s="1"/>
  <c r="O300" i="10"/>
  <c r="O1242" i="15"/>
  <c r="N122" i="15"/>
  <c r="AQ145" i="15" s="1"/>
  <c r="N244" i="10"/>
  <c r="N239" i="10" s="1"/>
  <c r="N202" i="10" s="1"/>
  <c r="P752" i="10"/>
  <c r="P542" i="10"/>
  <c r="P430" i="10"/>
  <c r="P281" i="15"/>
  <c r="AS304" i="15" s="1"/>
  <c r="AR1311" i="15"/>
  <c r="O1291" i="15"/>
  <c r="AR1310" i="15"/>
  <c r="AR1312" i="15"/>
  <c r="O152" i="10"/>
  <c r="P150" i="10"/>
  <c r="O1254" i="15"/>
  <c r="AR1273" i="15"/>
  <c r="O348" i="10"/>
  <c r="O848" i="15"/>
  <c r="O606" i="15"/>
  <c r="O464" i="15"/>
  <c r="O338" i="15"/>
  <c r="O333" i="15" s="1"/>
  <c r="O1279" i="15"/>
  <c r="O8" i="16"/>
  <c r="O17" i="16" s="1"/>
  <c r="O57" i="16" s="1"/>
  <c r="J652" i="10"/>
  <c r="J647" i="10" s="1"/>
  <c r="J610" i="10" s="1"/>
  <c r="J642" i="15" s="1"/>
  <c r="J500" i="15"/>
  <c r="M187" i="15"/>
  <c r="M177" i="15" s="1"/>
  <c r="M142" i="15"/>
  <c r="M137" i="15" s="1"/>
  <c r="M137" i="10"/>
  <c r="P1208" i="10"/>
  <c r="P1296" i="15"/>
  <c r="AS1313" i="15" s="1"/>
  <c r="O248" i="15"/>
  <c r="O1260" i="15"/>
  <c r="O1255" i="15" s="1"/>
  <c r="O1171" i="10"/>
  <c r="O992" i="15"/>
  <c r="O982" i="15" s="1"/>
  <c r="AD29" i="4"/>
  <c r="R866" i="14"/>
  <c r="S911" i="14"/>
  <c r="S912" i="14"/>
  <c r="T203" i="4"/>
  <c r="T938" i="14" s="1"/>
  <c r="T935" i="14" s="1"/>
  <c r="U206" i="4"/>
  <c r="T927" i="14"/>
  <c r="T924" i="14" s="1"/>
  <c r="L569" i="15"/>
  <c r="U192" i="4"/>
  <c r="T189" i="4"/>
  <c r="T883" i="14" s="1"/>
  <c r="T880" i="14" s="1"/>
  <c r="T872" i="14"/>
  <c r="T869" i="14" s="1"/>
  <c r="U194" i="4"/>
  <c r="T885" i="14"/>
  <c r="T882" i="14" s="1"/>
  <c r="T874" i="14"/>
  <c r="T871" i="14" s="1"/>
  <c r="R858" i="14"/>
  <c r="R854" i="14" s="1"/>
  <c r="R859" i="14"/>
  <c r="R857" i="14"/>
  <c r="T193" i="4"/>
  <c r="S884" i="14"/>
  <c r="S881" i="14" s="1"/>
  <c r="S873" i="14"/>
  <c r="S870" i="14" s="1"/>
  <c r="S857" i="14" s="1"/>
  <c r="O140" i="15"/>
  <c r="O135" i="15" s="1"/>
  <c r="O185" i="15"/>
  <c r="O175" i="15" s="1"/>
  <c r="O528" i="15" s="1"/>
  <c r="O518" i="15" s="1"/>
  <c r="O664" i="15" s="1"/>
  <c r="O654" i="15" s="1"/>
  <c r="Y44" i="4"/>
  <c r="AS108" i="15"/>
  <c r="X21" i="4"/>
  <c r="AS32" i="15"/>
  <c r="AA19" i="4"/>
  <c r="Y20" i="4"/>
  <c r="AS70" i="15"/>
  <c r="Q346" i="10"/>
  <c r="Q846" i="15"/>
  <c r="Q336" i="15"/>
  <c r="Q331" i="15" s="1"/>
  <c r="Q604" i="15"/>
  <c r="Q462" i="15"/>
  <c r="AS1080" i="15"/>
  <c r="P917" i="10"/>
  <c r="P907" i="10" s="1"/>
  <c r="P870" i="10" s="1"/>
  <c r="P956" i="15" s="1"/>
  <c r="P1241" i="15"/>
  <c r="AS1264" i="15" s="1"/>
  <c r="P299" i="10"/>
  <c r="M599" i="15"/>
  <c r="M589" i="15" s="1"/>
  <c r="M714" i="15" s="1"/>
  <c r="M704" i="15" s="1"/>
  <c r="M457" i="15"/>
  <c r="M447" i="15" s="1"/>
  <c r="M386" i="15"/>
  <c r="M376" i="15" s="1"/>
  <c r="M231" i="15"/>
  <c r="Q995" i="10"/>
  <c r="Q1103" i="15" s="1"/>
  <c r="Q1120" i="15"/>
  <c r="Q1115" i="15" s="1"/>
  <c r="AS1301" i="15"/>
  <c r="Q64" i="15"/>
  <c r="Q59" i="15" s="1"/>
  <c r="Q51" i="10"/>
  <c r="Q47" i="15" s="1"/>
  <c r="Q161" i="10"/>
  <c r="Q939" i="10"/>
  <c r="Q1057" i="15" s="1"/>
  <c r="Q1074" i="15"/>
  <c r="Q1069" i="15" s="1"/>
  <c r="AS1126" i="15"/>
  <c r="S10" i="4"/>
  <c r="R1013" i="10"/>
  <c r="R1008" i="10" s="1"/>
  <c r="R957" i="10"/>
  <c r="R952" i="10" s="1"/>
  <c r="R1069" i="10"/>
  <c r="R1064" i="10" s="1"/>
  <c r="R1225" i="10"/>
  <c r="R1220" i="10" s="1"/>
  <c r="R1187" i="10"/>
  <c r="R1182" i="10" s="1"/>
  <c r="R780" i="10"/>
  <c r="R775" i="10" s="1"/>
  <c r="R836" i="15" s="1"/>
  <c r="R888" i="10"/>
  <c r="R883" i="10" s="1"/>
  <c r="R985" i="15" s="1"/>
  <c r="R1131" i="10"/>
  <c r="R1126" i="10" s="1"/>
  <c r="R570" i="10"/>
  <c r="R565" i="10" s="1"/>
  <c r="R594" i="15" s="1"/>
  <c r="R326" i="10"/>
  <c r="R321" i="10" s="1"/>
  <c r="R675" i="10"/>
  <c r="R670" i="10" s="1"/>
  <c r="R709" i="15" s="1"/>
  <c r="R221" i="10"/>
  <c r="R216" i="10" s="1"/>
  <c r="R180" i="15" s="1"/>
  <c r="R626" i="10"/>
  <c r="R621" i="10" s="1"/>
  <c r="R659" i="15" s="1"/>
  <c r="R724" i="10"/>
  <c r="R719" i="10" s="1"/>
  <c r="R765" i="15" s="1"/>
  <c r="R270" i="10"/>
  <c r="R265" i="10" s="1"/>
  <c r="R236" i="15" s="1"/>
  <c r="R514" i="10"/>
  <c r="R509" i="10" s="1"/>
  <c r="R523" i="15" s="1"/>
  <c r="R111" i="10"/>
  <c r="R106" i="10" s="1"/>
  <c r="R364" i="10"/>
  <c r="R359" i="10" s="1"/>
  <c r="R69" i="10"/>
  <c r="R64" i="10" s="1"/>
  <c r="R458" i="10"/>
  <c r="R453" i="10" s="1"/>
  <c r="R452" i="15" s="1"/>
  <c r="R402" i="10"/>
  <c r="R397" i="10" s="1"/>
  <c r="R381" i="15" s="1"/>
  <c r="R27" i="10"/>
  <c r="R22" i="10" s="1"/>
  <c r="AA8" i="4"/>
  <c r="Q1166" i="15"/>
  <c r="Q1161" i="15" s="1"/>
  <c r="Q1212" i="15"/>
  <c r="Q1207" i="15" s="1"/>
  <c r="Q156" i="10"/>
  <c r="Q26" i="15"/>
  <c r="Q21" i="15" s="1"/>
  <c r="Q9" i="10"/>
  <c r="Q9" i="15" s="1"/>
  <c r="Q1169" i="10"/>
  <c r="Q1258" i="15"/>
  <c r="Q1253" i="15" s="1"/>
  <c r="Q990" i="15"/>
  <c r="Q980" i="15" s="1"/>
  <c r="Q246" i="15"/>
  <c r="P151" i="10"/>
  <c r="N241" i="15"/>
  <c r="N770" i="15"/>
  <c r="N760" i="15" s="1"/>
  <c r="N841" i="15"/>
  <c r="N831" i="15" s="1"/>
  <c r="N528" i="15"/>
  <c r="N518" i="15" s="1"/>
  <c r="N664" i="15" s="1"/>
  <c r="N654" i="15" s="1"/>
  <c r="Q308" i="10"/>
  <c r="Q391" i="15"/>
  <c r="Q299" i="15"/>
  <c r="Q294" i="15" s="1"/>
  <c r="Q775" i="15"/>
  <c r="Q533" i="15"/>
  <c r="P809" i="10"/>
  <c r="P319" i="15"/>
  <c r="AS342" i="15" s="1"/>
  <c r="P487" i="10"/>
  <c r="P599" i="10"/>
  <c r="P431" i="10"/>
  <c r="P282" i="15"/>
  <c r="AS305" i="15" s="1"/>
  <c r="P753" i="10"/>
  <c r="P543" i="10"/>
  <c r="N123" i="15"/>
  <c r="AQ146" i="15" s="1"/>
  <c r="N245" i="10"/>
  <c r="N240" i="10" s="1"/>
  <c r="N203" i="10" s="1"/>
  <c r="O245" i="10"/>
  <c r="O240" i="10" s="1"/>
  <c r="O203" i="10" s="1"/>
  <c r="O123" i="15"/>
  <c r="Q93" i="10"/>
  <c r="Q85" i="15" s="1"/>
  <c r="Q166" i="10"/>
  <c r="Q102" i="15"/>
  <c r="Q97" i="15" s="1"/>
  <c r="M594" i="10"/>
  <c r="M589" i="10" s="1"/>
  <c r="M552" i="10" s="1"/>
  <c r="M748" i="10"/>
  <c r="M743" i="10" s="1"/>
  <c r="M706" i="10" s="1"/>
  <c r="M740" i="15" s="1"/>
  <c r="M538" i="10"/>
  <c r="M533" i="10" s="1"/>
  <c r="M496" i="10" s="1"/>
  <c r="M804" i="10"/>
  <c r="M799" i="10" s="1"/>
  <c r="M762" i="10" s="1"/>
  <c r="M811" i="15" s="1"/>
  <c r="M482" i="10"/>
  <c r="M477" i="10" s="1"/>
  <c r="M440" i="10" s="1"/>
  <c r="M427" i="15" s="1"/>
  <c r="M426" i="10"/>
  <c r="M421" i="10" s="1"/>
  <c r="M384" i="10" s="1"/>
  <c r="M356" i="15" s="1"/>
  <c r="M1093" i="10"/>
  <c r="M1088" i="10" s="1"/>
  <c r="M1188" i="15" s="1"/>
  <c r="M1183" i="15" s="1"/>
  <c r="AP1183" i="15" s="1"/>
  <c r="M1155" i="10"/>
  <c r="M1150" i="10" s="1"/>
  <c r="M1234" i="15" s="1"/>
  <c r="M1229" i="15" s="1"/>
  <c r="AP1229" i="15" s="1"/>
  <c r="M161" i="15"/>
  <c r="AP191" i="15" s="1"/>
  <c r="M294" i="10"/>
  <c r="M289" i="10" s="1"/>
  <c r="M252" i="10" s="1"/>
  <c r="M211" i="15" s="1"/>
  <c r="Q1207" i="10"/>
  <c r="Q1278" i="15" s="1"/>
  <c r="Q1295" i="15"/>
  <c r="Q1290" i="15" s="1"/>
  <c r="AC235" i="4"/>
  <c r="AB232" i="4"/>
  <c r="AB221" i="4"/>
  <c r="AB218" i="4" s="1"/>
  <c r="V148" i="4"/>
  <c r="U704" i="14"/>
  <c r="U701" i="14" s="1"/>
  <c r="U649" i="14"/>
  <c r="U646" i="14" s="1"/>
  <c r="V134" i="4"/>
  <c r="T359" i="14"/>
  <c r="T356" i="14" s="1"/>
  <c r="T414" i="14"/>
  <c r="T411" i="14" s="1"/>
  <c r="U111" i="4"/>
  <c r="S398" i="14"/>
  <c r="S399" i="14"/>
  <c r="S343" i="14"/>
  <c r="S344" i="14"/>
  <c r="S733" i="14"/>
  <c r="S443" i="14"/>
  <c r="S309" i="14"/>
  <c r="S523" i="14"/>
  <c r="S310" i="14"/>
  <c r="U97" i="4"/>
  <c r="T323" i="14"/>
  <c r="T320" i="14" s="1"/>
  <c r="V88" i="4"/>
  <c r="U291" i="14"/>
  <c r="U288" i="14" s="1"/>
  <c r="X6" i="16"/>
  <c r="Q552" i="15" l="1"/>
  <c r="Q542" i="15" s="1"/>
  <c r="Q681" i="15" s="1"/>
  <c r="Q671" i="15" s="1"/>
  <c r="S993" i="10"/>
  <c r="S1101" i="15" s="1"/>
  <c r="AV1124" i="15" s="1"/>
  <c r="Q481" i="15"/>
  <c r="Q471" i="15" s="1"/>
  <c r="Q623" i="15"/>
  <c r="Q613" i="15" s="1"/>
  <c r="Q731" i="15" s="1"/>
  <c r="Q721" i="15" s="1"/>
  <c r="Q265" i="15"/>
  <c r="Q255" i="15" s="1"/>
  <c r="S1101" i="14"/>
  <c r="S1090" i="14" s="1"/>
  <c r="M749" i="10"/>
  <c r="M744" i="10" s="1"/>
  <c r="M707" i="10" s="1"/>
  <c r="M741" i="15" s="1"/>
  <c r="S1256" i="10"/>
  <c r="S1323" i="15" s="1"/>
  <c r="AV1346" i="15" s="1"/>
  <c r="R128" i="15"/>
  <c r="R127" i="15" s="1"/>
  <c r="M805" i="10"/>
  <c r="M800" i="10" s="1"/>
  <c r="M763" i="10" s="1"/>
  <c r="M812" i="15" s="1"/>
  <c r="M1094" i="10"/>
  <c r="M1089" i="10" s="1"/>
  <c r="M1189" i="15" s="1"/>
  <c r="M1184" i="15" s="1"/>
  <c r="AP1184" i="15" s="1"/>
  <c r="M162" i="15"/>
  <c r="AP192" i="15" s="1"/>
  <c r="M295" i="10"/>
  <c r="M290" i="10" s="1"/>
  <c r="M253" i="10" s="1"/>
  <c r="M9" i="16" s="1"/>
  <c r="M18" i="16" s="1"/>
  <c r="M58" i="16" s="1"/>
  <c r="T1026" i="14"/>
  <c r="M483" i="10"/>
  <c r="M478" i="10" s="1"/>
  <c r="M441" i="10" s="1"/>
  <c r="M428" i="15" s="1"/>
  <c r="M427" i="10"/>
  <c r="M422" i="10" s="1"/>
  <c r="M385" i="10" s="1"/>
  <c r="M357" i="15" s="1"/>
  <c r="M539" i="10"/>
  <c r="M534" i="10" s="1"/>
  <c r="M497" i="10" s="1"/>
  <c r="M651" i="10" s="1"/>
  <c r="M646" i="10" s="1"/>
  <c r="M609" i="10" s="1"/>
  <c r="M641" i="15" s="1"/>
  <c r="P1009" i="14"/>
  <c r="P1006" i="14" s="1"/>
  <c r="P987" i="14" s="1"/>
  <c r="P976" i="14" s="1"/>
  <c r="M1156" i="10"/>
  <c r="M1151" i="10" s="1"/>
  <c r="M1235" i="15" s="1"/>
  <c r="M1230" i="15" s="1"/>
  <c r="AP1230" i="15" s="1"/>
  <c r="S276" i="15"/>
  <c r="S275" i="15" s="1"/>
  <c r="S1239" i="15"/>
  <c r="AV1262" i="15" s="1"/>
  <c r="S80" i="15"/>
  <c r="S79" i="15" s="1"/>
  <c r="S877" i="14"/>
  <c r="S492" i="15"/>
  <c r="S491" i="15" s="1"/>
  <c r="S421" i="15"/>
  <c r="S420" i="15" s="1"/>
  <c r="S206" i="15"/>
  <c r="S205" i="15" s="1"/>
  <c r="S634" i="15"/>
  <c r="S633" i="15" s="1"/>
  <c r="S735" i="15" s="1"/>
  <c r="S734" i="15" s="1"/>
  <c r="S805" i="15"/>
  <c r="S804" i="15" s="1"/>
  <c r="T584" i="14"/>
  <c r="S1102" i="14"/>
  <c r="S1091" i="14" s="1"/>
  <c r="S156" i="15"/>
  <c r="S155" i="15" s="1"/>
  <c r="S876" i="15"/>
  <c r="S875" i="15" s="1"/>
  <c r="S118" i="15"/>
  <c r="S117" i="15" s="1"/>
  <c r="AV106" i="15" s="1"/>
  <c r="AU106" i="15"/>
  <c r="S1363" i="15"/>
  <c r="S1358" i="15" s="1"/>
  <c r="AV1358" i="15" s="1"/>
  <c r="P731" i="14"/>
  <c r="P728" i="14" s="1"/>
  <c r="P709" i="14" s="1"/>
  <c r="P698" i="14" s="1"/>
  <c r="P267" i="14"/>
  <c r="P264" i="14" s="1"/>
  <c r="P245" i="14" s="1"/>
  <c r="P234" i="14" s="1"/>
  <c r="S751" i="10"/>
  <c r="P441" i="14"/>
  <c r="P438" i="14" s="1"/>
  <c r="P419" i="14" s="1"/>
  <c r="P408" i="14" s="1"/>
  <c r="S541" i="10"/>
  <c r="P676" i="14"/>
  <c r="P673" i="14" s="1"/>
  <c r="P654" i="14" s="1"/>
  <c r="P643" i="14" s="1"/>
  <c r="S280" i="15"/>
  <c r="AV303" i="15" s="1"/>
  <c r="P521" i="14"/>
  <c r="P518" i="14" s="1"/>
  <c r="P499" i="14" s="1"/>
  <c r="P626" i="14" s="1"/>
  <c r="P623" i="14" s="1"/>
  <c r="P604" i="14" s="1"/>
  <c r="P593" i="14" s="1"/>
  <c r="P481" i="14"/>
  <c r="P478" i="14" s="1"/>
  <c r="P459" i="14" s="1"/>
  <c r="P576" i="14" s="1"/>
  <c r="P573" i="14" s="1"/>
  <c r="P554" i="14" s="1"/>
  <c r="P543" i="14" s="1"/>
  <c r="P386" i="14"/>
  <c r="P383" i="14" s="1"/>
  <c r="P364" i="14" s="1"/>
  <c r="P353" i="14" s="1"/>
  <c r="P184" i="14"/>
  <c r="T1033" i="10"/>
  <c r="T1143" i="15" s="1"/>
  <c r="T1138" i="15" s="1"/>
  <c r="P176" i="14"/>
  <c r="P172" i="14" s="1"/>
  <c r="P177" i="14"/>
  <c r="P173" i="14" s="1"/>
  <c r="U999" i="10"/>
  <c r="AW1357" i="15"/>
  <c r="R913" i="14"/>
  <c r="R909" i="14" s="1"/>
  <c r="T583" i="14"/>
  <c r="S1100" i="14"/>
  <c r="R149" i="10"/>
  <c r="R138" i="15" s="1"/>
  <c r="R133" i="15" s="1"/>
  <c r="T634" i="14"/>
  <c r="U350" i="10"/>
  <c r="U324" i="15" s="1"/>
  <c r="U323" i="15" s="1"/>
  <c r="R123" i="14"/>
  <c r="R216" i="14" s="1"/>
  <c r="R213" i="14" s="1"/>
  <c r="R194" i="14" s="1"/>
  <c r="R183" i="14" s="1"/>
  <c r="L700" i="10"/>
  <c r="L695" i="10" s="1"/>
  <c r="L658" i="10" s="1"/>
  <c r="L691" i="15" s="1"/>
  <c r="T1101" i="14"/>
  <c r="T1090" i="14" s="1"/>
  <c r="T312" i="10"/>
  <c r="T747" i="15" s="1"/>
  <c r="T1190" i="14"/>
  <c r="T1192" i="14"/>
  <c r="S1172" i="14"/>
  <c r="S1173" i="14"/>
  <c r="T827" i="14"/>
  <c r="AW1356" i="15"/>
  <c r="T278" i="10"/>
  <c r="T260" i="15" s="1"/>
  <c r="T974" i="10"/>
  <c r="T1094" i="15" s="1"/>
  <c r="T1089" i="15" s="1"/>
  <c r="S937" i="10"/>
  <c r="S1055" i="15" s="1"/>
  <c r="S978" i="15"/>
  <c r="R1009" i="15"/>
  <c r="R1011" i="15"/>
  <c r="R1007" i="15"/>
  <c r="T1180" i="10"/>
  <c r="T1256" i="15" s="1"/>
  <c r="T1251" i="15" s="1"/>
  <c r="R149" i="15"/>
  <c r="R144" i="15" s="1"/>
  <c r="R1008" i="15"/>
  <c r="AU303" i="15"/>
  <c r="U599" i="14"/>
  <c r="U596" i="14" s="1"/>
  <c r="U24" i="14"/>
  <c r="U21" i="14" s="1"/>
  <c r="U372" i="14"/>
  <c r="U369" i="14" s="1"/>
  <c r="U253" i="14"/>
  <c r="U250" i="14" s="1"/>
  <c r="U251" i="14"/>
  <c r="U248" i="14" s="1"/>
  <c r="U610" i="14"/>
  <c r="U607" i="14" s="1"/>
  <c r="U475" i="14"/>
  <c r="U682" i="14"/>
  <c r="U831" i="14"/>
  <c r="U662" i="14"/>
  <c r="U659" i="14" s="1"/>
  <c r="U763" i="14"/>
  <c r="U760" i="14" s="1"/>
  <c r="U748" i="14" s="1"/>
  <c r="U842" i="14" s="1"/>
  <c r="U68" i="14"/>
  <c r="U551" i="14"/>
  <c r="U548" i="14" s="1"/>
  <c r="U1052" i="14"/>
  <c r="U1049" i="14" s="1"/>
  <c r="U1187" i="14"/>
  <c r="U1184" i="14" s="1"/>
  <c r="U240" i="14"/>
  <c r="U237" i="14" s="1"/>
  <c r="U225" i="14" s="1"/>
  <c r="U252" i="14"/>
  <c r="U249" i="14" s="1"/>
  <c r="U292" i="14"/>
  <c r="U289" i="14" s="1"/>
  <c r="U561" i="14"/>
  <c r="U558" i="14" s="1"/>
  <c r="U59" i="14"/>
  <c r="U56" i="14" s="1"/>
  <c r="U134" i="14" s="1"/>
  <c r="U446" i="14"/>
  <c r="U670" i="14"/>
  <c r="U850" i="14"/>
  <c r="U848" i="14"/>
  <c r="U550" i="14"/>
  <c r="U547" i="14" s="1"/>
  <c r="U391" i="14"/>
  <c r="U527" i="14"/>
  <c r="U681" i="14"/>
  <c r="U416" i="14"/>
  <c r="U413" i="14" s="1"/>
  <c r="U651" i="14"/>
  <c r="U648" i="14" s="1"/>
  <c r="U76" i="14"/>
  <c r="U427" i="14"/>
  <c r="U424" i="14" s="1"/>
  <c r="U380" i="14"/>
  <c r="T633" i="14"/>
  <c r="U96" i="14"/>
  <c r="U93" i="14" s="1"/>
  <c r="U138" i="14" s="1"/>
  <c r="U426" i="14"/>
  <c r="U423" i="14" s="1"/>
  <c r="U982" i="14"/>
  <c r="U979" i="14" s="1"/>
  <c r="U40" i="14"/>
  <c r="U392" i="14"/>
  <c r="U168" i="14"/>
  <c r="U95" i="14"/>
  <c r="U92" i="14" s="1"/>
  <c r="U137" i="14" s="1"/>
  <c r="U515" i="14"/>
  <c r="U505" i="14"/>
  <c r="U502" i="14" s="1"/>
  <c r="U167" i="14"/>
  <c r="U940" i="14"/>
  <c r="U937" i="14" s="1"/>
  <c r="U486" i="14"/>
  <c r="U570" i="14"/>
  <c r="U466" i="14"/>
  <c r="U463" i="14" s="1"/>
  <c r="U717" i="14"/>
  <c r="U714" i="14" s="1"/>
  <c r="U650" i="14"/>
  <c r="U647" i="14" s="1"/>
  <c r="U272" i="14"/>
  <c r="U620" i="14"/>
  <c r="U706" i="14"/>
  <c r="U703" i="14" s="1"/>
  <c r="U600" i="14"/>
  <c r="U597" i="14" s="1"/>
  <c r="U661" i="14"/>
  <c r="U658" i="14" s="1"/>
  <c r="U104" i="14"/>
  <c r="U94" i="14"/>
  <c r="U91" i="14" s="1"/>
  <c r="U136" i="14" s="1"/>
  <c r="U325" i="14"/>
  <c r="U322" i="14" s="1"/>
  <c r="U823" i="14"/>
  <c r="U820" i="14" s="1"/>
  <c r="U948" i="14"/>
  <c r="U611" i="14"/>
  <c r="U608" i="14" s="1"/>
  <c r="U507" i="14"/>
  <c r="U504" i="14" s="1"/>
  <c r="U112" i="14"/>
  <c r="U273" i="14"/>
  <c r="U549" i="14"/>
  <c r="U546" i="14" s="1"/>
  <c r="U370" i="14"/>
  <c r="U367" i="14" s="1"/>
  <c r="U849" i="14"/>
  <c r="U324" i="14"/>
  <c r="U321" i="14" s="1"/>
  <c r="U904" i="14"/>
  <c r="U467" i="14"/>
  <c r="U464" i="14" s="1"/>
  <c r="U705" i="14"/>
  <c r="U702" i="14" s="1"/>
  <c r="U716" i="14"/>
  <c r="U713" i="14" s="1"/>
  <c r="U1196" i="14"/>
  <c r="U500" i="10"/>
  <c r="U503" i="15" s="1"/>
  <c r="V514" i="15"/>
  <c r="V873" i="15"/>
  <c r="U932" i="10"/>
  <c r="U967" i="15" s="1"/>
  <c r="S171" i="10"/>
  <c r="S150" i="15" s="1"/>
  <c r="S145" i="15" s="1"/>
  <c r="V826" i="15"/>
  <c r="T1255" i="10"/>
  <c r="T1322" i="15" s="1"/>
  <c r="AW1345" i="15" s="1"/>
  <c r="V559" i="15"/>
  <c r="V819" i="15"/>
  <c r="V820" i="15"/>
  <c r="V442" i="15"/>
  <c r="V850" i="15"/>
  <c r="R914" i="14"/>
  <c r="R910" i="14" s="1"/>
  <c r="V877" i="15"/>
  <c r="V227" i="15"/>
  <c r="V436" i="15"/>
  <c r="V975" i="15"/>
  <c r="V395" i="15"/>
  <c r="V273" i="15"/>
  <c r="T612" i="10"/>
  <c r="T645" i="15" s="1"/>
  <c r="V802" i="15"/>
  <c r="V806" i="15"/>
  <c r="T104" i="10"/>
  <c r="T164" i="10" s="1"/>
  <c r="T951" i="14"/>
  <c r="R125" i="14"/>
  <c r="T710" i="10"/>
  <c r="T745" i="15" s="1"/>
  <c r="P1028" i="14"/>
  <c r="P1024" i="14" s="1"/>
  <c r="R8" i="14"/>
  <c r="P1027" i="14"/>
  <c r="P1023" i="14" s="1"/>
  <c r="R44" i="14"/>
  <c r="R978" i="15"/>
  <c r="T128" i="14"/>
  <c r="L499" i="15"/>
  <c r="S960" i="15"/>
  <c r="T976" i="10"/>
  <c r="T1096" i="15" s="1"/>
  <c r="T1091" i="15" s="1"/>
  <c r="T688" i="14"/>
  <c r="T409" i="10"/>
  <c r="T404" i="15" s="1"/>
  <c r="T534" i="14"/>
  <c r="T975" i="10"/>
  <c r="T1095" i="15" s="1"/>
  <c r="T1090" i="15" s="1"/>
  <c r="T263" i="10"/>
  <c r="T234" i="15" s="1"/>
  <c r="T897" i="14"/>
  <c r="T878" i="14" s="1"/>
  <c r="T867" i="14" s="1"/>
  <c r="S140" i="10"/>
  <c r="S139" i="10" s="1"/>
  <c r="T357" i="10"/>
  <c r="T602" i="15" s="1"/>
  <c r="T1256" i="10"/>
  <c r="T1323" i="15" s="1"/>
  <c r="AW1346" i="15" s="1"/>
  <c r="T664" i="14"/>
  <c r="T510" i="14"/>
  <c r="T127" i="14"/>
  <c r="T977" i="10"/>
  <c r="T1097" i="15" s="1"/>
  <c r="T1092" i="15" s="1"/>
  <c r="T835" i="14"/>
  <c r="T98" i="14"/>
  <c r="T149" i="14" s="1"/>
  <c r="R1039" i="15"/>
  <c r="R1037" i="15"/>
  <c r="R1040" i="15"/>
  <c r="R1036" i="15"/>
  <c r="R1038" i="15"/>
  <c r="T787" i="10"/>
  <c r="T859" i="15" s="1"/>
  <c r="S123" i="14"/>
  <c r="T1031" i="10"/>
  <c r="T1141" i="15" s="1"/>
  <c r="T1136" i="15" s="1"/>
  <c r="T521" i="10"/>
  <c r="T546" i="15" s="1"/>
  <c r="T35" i="10"/>
  <c r="T178" i="10" s="1"/>
  <c r="S1258" i="10"/>
  <c r="S1364" i="15"/>
  <c r="S1359" i="15" s="1"/>
  <c r="AV1359" i="15" s="1"/>
  <c r="T661" i="10"/>
  <c r="T695" i="15" s="1"/>
  <c r="T407" i="10"/>
  <c r="T402" i="15" s="1"/>
  <c r="T318" i="14"/>
  <c r="T735" i="14" s="1"/>
  <c r="T952" i="14"/>
  <c r="T978" i="10"/>
  <c r="T1098" i="15" s="1"/>
  <c r="T1093" i="15" s="1"/>
  <c r="S1130" i="14"/>
  <c r="S1283" i="15"/>
  <c r="S1282" i="15" s="1"/>
  <c r="S1205" i="10"/>
  <c r="S1276" i="15" s="1"/>
  <c r="T619" i="10"/>
  <c r="T657" i="15" s="1"/>
  <c r="T576" i="10"/>
  <c r="T616" i="15" s="1"/>
  <c r="T1006" i="10"/>
  <c r="T1118" i="15" s="1"/>
  <c r="T1113" i="15" s="1"/>
  <c r="T631" i="10"/>
  <c r="T673" i="15" s="1"/>
  <c r="T680" i="10"/>
  <c r="T723" i="15" s="1"/>
  <c r="T522" i="10"/>
  <c r="T547" i="15" s="1"/>
  <c r="T719" i="14"/>
  <c r="T893" i="10"/>
  <c r="T1012" i="15" s="1"/>
  <c r="T533" i="14"/>
  <c r="T689" i="14"/>
  <c r="S914" i="14"/>
  <c r="S910" i="14" s="1"/>
  <c r="T55" i="10"/>
  <c r="T52" i="15" s="1"/>
  <c r="T51" i="15" s="1"/>
  <c r="T34" i="10"/>
  <c r="T37" i="15" s="1"/>
  <c r="T32" i="15" s="1"/>
  <c r="T1020" i="10"/>
  <c r="T1131" i="15" s="1"/>
  <c r="T1126" i="15" s="1"/>
  <c r="T214" i="10"/>
  <c r="T178" i="15" s="1"/>
  <c r="S913" i="14"/>
  <c r="S909" i="14" s="1"/>
  <c r="T766" i="10"/>
  <c r="T816" i="15" s="1"/>
  <c r="T350" i="10"/>
  <c r="T576" i="15" s="1"/>
  <c r="T331" i="10"/>
  <c r="T796" i="15" s="1"/>
  <c r="T615" i="14"/>
  <c r="R45" i="14"/>
  <c r="T150" i="14"/>
  <c r="T678" i="14"/>
  <c r="T483" i="14"/>
  <c r="T388" i="14"/>
  <c r="T147" i="14"/>
  <c r="T206" i="14"/>
  <c r="N585" i="14"/>
  <c r="N581" i="14" s="1"/>
  <c r="N586" i="14"/>
  <c r="N582" i="14" s="1"/>
  <c r="N592" i="14"/>
  <c r="T376" i="14"/>
  <c r="T566" i="14"/>
  <c r="T100" i="14"/>
  <c r="T896" i="14"/>
  <c r="V4" i="14"/>
  <c r="U208" i="14"/>
  <c r="U210" i="14"/>
  <c r="U203" i="14"/>
  <c r="U200" i="14" s="1"/>
  <c r="U191" i="14"/>
  <c r="U188" i="14" s="1"/>
  <c r="U202" i="14"/>
  <c r="U199" i="14" s="1"/>
  <c r="U211" i="14"/>
  <c r="U209" i="14"/>
  <c r="U190" i="14"/>
  <c r="U187" i="14" s="1"/>
  <c r="U201" i="14"/>
  <c r="U198" i="14" s="1"/>
  <c r="U192" i="14"/>
  <c r="U189" i="14" s="1"/>
  <c r="U29" i="14"/>
  <c r="U26" i="14" s="1"/>
  <c r="U143" i="14" s="1"/>
  <c r="U838" i="14"/>
  <c r="U75" i="14"/>
  <c r="U72" i="14" s="1"/>
  <c r="U161" i="14" s="1"/>
  <c r="U891" i="14"/>
  <c r="U568" i="14"/>
  <c r="U1043" i="14"/>
  <c r="U1040" i="14" s="1"/>
  <c r="U513" i="14"/>
  <c r="U1002" i="14"/>
  <c r="U1159" i="14"/>
  <c r="U1156" i="14" s="1"/>
  <c r="U1152" i="14" s="1"/>
  <c r="U300" i="14"/>
  <c r="U297" i="14" s="1"/>
  <c r="U286" i="14" s="1"/>
  <c r="U1116" i="14"/>
  <c r="U1000" i="14"/>
  <c r="U299" i="14"/>
  <c r="U296" i="14" s="1"/>
  <c r="U433" i="14"/>
  <c r="U430" i="14" s="1"/>
  <c r="U512" i="14"/>
  <c r="U39" i="14"/>
  <c r="U36" i="14" s="1"/>
  <c r="U1122" i="14"/>
  <c r="U1073" i="14"/>
  <c r="U1072" i="14"/>
  <c r="U946" i="14"/>
  <c r="U994" i="14"/>
  <c r="U991" i="14" s="1"/>
  <c r="U1124" i="14"/>
  <c r="U1018" i="14"/>
  <c r="U1001" i="14"/>
  <c r="U260" i="14"/>
  <c r="U257" i="14" s="1"/>
  <c r="U828" i="14"/>
  <c r="U474" i="14"/>
  <c r="U1107" i="14"/>
  <c r="U1104" i="14" s="1"/>
  <c r="U983" i="14"/>
  <c r="U980" i="14" s="1"/>
  <c r="U101" i="14"/>
  <c r="U259" i="14"/>
  <c r="U256" i="14" s="1"/>
  <c r="U1013" i="14"/>
  <c r="U830" i="14"/>
  <c r="U899" i="14"/>
  <c r="U898" i="14"/>
  <c r="U258" i="14"/>
  <c r="U255" i="14" s="1"/>
  <c r="U514" i="14"/>
  <c r="U1016" i="14"/>
  <c r="U722" i="14"/>
  <c r="U719" i="14" s="1"/>
  <c r="U1158" i="14"/>
  <c r="U1155" i="14" s="1"/>
  <c r="U1151" i="14" s="1"/>
  <c r="U1059" i="14"/>
  <c r="U23" i="14"/>
  <c r="U20" i="14" s="1"/>
  <c r="U131" i="14" s="1"/>
  <c r="U1108" i="14"/>
  <c r="U1105" i="14" s="1"/>
  <c r="U1149" i="14"/>
  <c r="U1146" i="14" s="1"/>
  <c r="U892" i="14"/>
  <c r="U889" i="14" s="1"/>
  <c r="U298" i="14"/>
  <c r="U295" i="14" s="1"/>
  <c r="U284" i="14" s="1"/>
  <c r="U332" i="14"/>
  <c r="U329" i="14" s="1"/>
  <c r="U619" i="14"/>
  <c r="U616" i="14" s="1"/>
  <c r="U667" i="14"/>
  <c r="U669" i="14"/>
  <c r="U900" i="14"/>
  <c r="U1125" i="14"/>
  <c r="U379" i="14"/>
  <c r="U1014" i="14"/>
  <c r="U1003" i="14"/>
  <c r="U902" i="14"/>
  <c r="U22" i="14"/>
  <c r="U19" i="14" s="1"/>
  <c r="U130" i="14" s="1"/>
  <c r="U957" i="14"/>
  <c r="U472" i="14"/>
  <c r="U837" i="14"/>
  <c r="U111" i="14"/>
  <c r="U108" i="14" s="1"/>
  <c r="U164" i="14" s="1"/>
  <c r="U37" i="14"/>
  <c r="U34" i="14" s="1"/>
  <c r="U156" i="14" s="1"/>
  <c r="U66" i="14"/>
  <c r="U473" i="14"/>
  <c r="U1160" i="14"/>
  <c r="U1157" i="14" s="1"/>
  <c r="U1153" i="14" s="1"/>
  <c r="U836" i="14"/>
  <c r="U67" i="14"/>
  <c r="U956" i="14"/>
  <c r="U618" i="14"/>
  <c r="U615" i="14" s="1"/>
  <c r="U31" i="14"/>
  <c r="U28" i="14" s="1"/>
  <c r="U145" i="14" s="1"/>
  <c r="U984" i="14"/>
  <c r="U981" i="14" s="1"/>
  <c r="U434" i="14"/>
  <c r="U431" i="14" s="1"/>
  <c r="U995" i="14"/>
  <c r="U992" i="14" s="1"/>
  <c r="U110" i="14"/>
  <c r="U107" i="14" s="1"/>
  <c r="U163" i="14" s="1"/>
  <c r="U1060" i="14"/>
  <c r="U724" i="14"/>
  <c r="U721" i="14" s="1"/>
  <c r="U723" i="14"/>
  <c r="U720" i="14" s="1"/>
  <c r="U103" i="14"/>
  <c r="U30" i="14"/>
  <c r="U27" i="14" s="1"/>
  <c r="U144" i="14" s="1"/>
  <c r="U102" i="14"/>
  <c r="U890" i="14"/>
  <c r="U953" i="14"/>
  <c r="U569" i="14"/>
  <c r="U829" i="14"/>
  <c r="U1017" i="14"/>
  <c r="U1117" i="14"/>
  <c r="U1054" i="14"/>
  <c r="U1051" i="14" s="1"/>
  <c r="U74" i="14"/>
  <c r="U71" i="14" s="1"/>
  <c r="U160" i="14" s="1"/>
  <c r="U954" i="14"/>
  <c r="U109" i="14"/>
  <c r="U106" i="14" s="1"/>
  <c r="U162" i="14" s="1"/>
  <c r="U378" i="14"/>
  <c r="U903" i="14"/>
  <c r="U1148" i="14"/>
  <c r="U1145" i="14" s="1"/>
  <c r="U1141" i="14" s="1"/>
  <c r="U377" i="14"/>
  <c r="U1193" i="14"/>
  <c r="U567" i="14"/>
  <c r="U1012" i="14"/>
  <c r="U1109" i="14"/>
  <c r="U1106" i="14" s="1"/>
  <c r="U1015" i="14"/>
  <c r="U955" i="14"/>
  <c r="U668" i="14"/>
  <c r="U1041" i="14"/>
  <c r="U1038" i="14" s="1"/>
  <c r="U1042" i="14"/>
  <c r="U1039" i="14" s="1"/>
  <c r="U1098" i="14"/>
  <c r="U1095" i="14" s="1"/>
  <c r="U945" i="14"/>
  <c r="U1195" i="14"/>
  <c r="U73" i="14"/>
  <c r="U70" i="14" s="1"/>
  <c r="U159" i="14" s="1"/>
  <c r="U1194" i="14"/>
  <c r="U1147" i="14"/>
  <c r="U1144" i="14" s="1"/>
  <c r="U1061" i="14"/>
  <c r="U993" i="14"/>
  <c r="U990" i="14" s="1"/>
  <c r="U1097" i="14"/>
  <c r="U1094" i="14" s="1"/>
  <c r="U1071" i="14"/>
  <c r="U1123" i="14"/>
  <c r="U1115" i="14"/>
  <c r="U1062" i="14"/>
  <c r="U617" i="14"/>
  <c r="U614" i="14" s="1"/>
  <c r="U38" i="14"/>
  <c r="U35" i="14" s="1"/>
  <c r="U157" i="14" s="1"/>
  <c r="U947" i="14"/>
  <c r="U65" i="14"/>
  <c r="U1096" i="14"/>
  <c r="U1093" i="14" s="1"/>
  <c r="U901" i="14"/>
  <c r="U1053" i="14"/>
  <c r="U1050" i="14" s="1"/>
  <c r="U1019" i="14"/>
  <c r="U331" i="14"/>
  <c r="U328" i="14" s="1"/>
  <c r="U1074" i="14"/>
  <c r="U432" i="14"/>
  <c r="U429" i="14" s="1"/>
  <c r="U1011" i="14"/>
  <c r="U1070" i="14"/>
  <c r="U1114" i="14"/>
  <c r="U958" i="14"/>
  <c r="U330" i="14"/>
  <c r="U327" i="14" s="1"/>
  <c r="T944" i="14"/>
  <c r="T106" i="14"/>
  <c r="R9" i="14"/>
  <c r="T62" i="14"/>
  <c r="T146" i="14" s="1"/>
  <c r="T108" i="14"/>
  <c r="T164" i="14" s="1"/>
  <c r="T895" i="14"/>
  <c r="T876" i="14" s="1"/>
  <c r="T865" i="14" s="1"/>
  <c r="T207" i="14"/>
  <c r="T431" i="14"/>
  <c r="T36" i="14"/>
  <c r="T158" i="14" s="1"/>
  <c r="T328" i="14"/>
  <c r="T317" i="14" s="1"/>
  <c r="T374" i="14"/>
  <c r="T72" i="14"/>
  <c r="T161" i="14" s="1"/>
  <c r="T255" i="14"/>
  <c r="T826" i="14"/>
  <c r="T950" i="14"/>
  <c r="T931" i="14" s="1"/>
  <c r="T920" i="14" s="1"/>
  <c r="T256" i="14"/>
  <c r="R217" i="14"/>
  <c r="R214" i="14" s="1"/>
  <c r="R195" i="14" s="1"/>
  <c r="R184" i="14" s="1"/>
  <c r="T614" i="14"/>
  <c r="T943" i="14"/>
  <c r="T471" i="14"/>
  <c r="T834" i="14"/>
  <c r="T794" i="14"/>
  <c r="T795" i="14"/>
  <c r="T205" i="14"/>
  <c r="T296" i="14"/>
  <c r="T285" i="14" s="1"/>
  <c r="T565" i="14"/>
  <c r="T297" i="14"/>
  <c r="T286" i="14" s="1"/>
  <c r="S1129" i="14"/>
  <c r="S46" i="16" s="1"/>
  <c r="R218" i="14"/>
  <c r="R215" i="14" s="1"/>
  <c r="R196" i="14" s="1"/>
  <c r="R185" i="14" s="1"/>
  <c r="T720" i="14"/>
  <c r="T470" i="14"/>
  <c r="T665" i="14"/>
  <c r="T174" i="14"/>
  <c r="T175" i="14"/>
  <c r="T327" i="14"/>
  <c r="T316" i="14" s="1"/>
  <c r="T523" i="14" s="1"/>
  <c r="T71" i="14"/>
  <c r="T160" i="14" s="1"/>
  <c r="T430" i="14"/>
  <c r="T34" i="14"/>
  <c r="T156" i="14" s="1"/>
  <c r="T511" i="14"/>
  <c r="T64" i="14"/>
  <c r="T129" i="14"/>
  <c r="T225" i="14"/>
  <c r="T224" i="14"/>
  <c r="T70" i="14"/>
  <c r="T159" i="14" s="1"/>
  <c r="T107" i="14"/>
  <c r="T163" i="14" s="1"/>
  <c r="R803" i="14"/>
  <c r="R796" i="14"/>
  <c r="R792" i="14" s="1"/>
  <c r="R50" i="16" s="1"/>
  <c r="R797" i="14"/>
  <c r="R793" i="14" s="1"/>
  <c r="T16" i="14"/>
  <c r="T842" i="14"/>
  <c r="T833" i="14" s="1"/>
  <c r="T814" i="14" s="1"/>
  <c r="T741" i="14"/>
  <c r="T742" i="14"/>
  <c r="R81" i="14"/>
  <c r="R80" i="14"/>
  <c r="N542" i="14"/>
  <c r="N536" i="14"/>
  <c r="N532" i="14" s="1"/>
  <c r="N535" i="14"/>
  <c r="N531" i="14" s="1"/>
  <c r="S8" i="14"/>
  <c r="T962" i="10"/>
  <c r="T1083" i="15" s="1"/>
  <c r="T1078" i="15" s="1"/>
  <c r="T964" i="10"/>
  <c r="T1085" i="15" s="1"/>
  <c r="T1080" i="15" s="1"/>
  <c r="T950" i="10"/>
  <c r="T1072" i="15" s="1"/>
  <c r="T1067" i="15" s="1"/>
  <c r="T186" i="10"/>
  <c r="T112" i="15"/>
  <c r="T107" i="15" s="1"/>
  <c r="T180" i="10"/>
  <c r="T73" i="15"/>
  <c r="T68" i="15" s="1"/>
  <c r="T349" i="15"/>
  <c r="T344" i="15" s="1"/>
  <c r="T629" i="15"/>
  <c r="T871" i="15"/>
  <c r="T487" i="15"/>
  <c r="T1267" i="15"/>
  <c r="T1262" i="15" s="1"/>
  <c r="T1017" i="15"/>
  <c r="T267" i="15"/>
  <c r="T558" i="15"/>
  <c r="T312" i="15"/>
  <c r="T307" i="15" s="1"/>
  <c r="T416" i="15"/>
  <c r="T800" i="15"/>
  <c r="T175" i="10"/>
  <c r="T35" i="15"/>
  <c r="T30" i="15" s="1"/>
  <c r="T14" i="15"/>
  <c r="T13" i="15" s="1"/>
  <c r="T140" i="10"/>
  <c r="T146" i="10"/>
  <c r="T55" i="15"/>
  <c r="T54" i="15" s="1"/>
  <c r="T177" i="10"/>
  <c r="T395" i="10"/>
  <c r="T379" i="15" s="1"/>
  <c r="T507" i="10"/>
  <c r="T521" i="15" s="1"/>
  <c r="T1249" i="15"/>
  <c r="T1248" i="15" s="1"/>
  <c r="T971" i="15"/>
  <c r="T225" i="15"/>
  <c r="P791" i="15"/>
  <c r="P781" i="15" s="1"/>
  <c r="P862" i="15"/>
  <c r="P852" i="15" s="1"/>
  <c r="P620" i="15"/>
  <c r="P610" i="15" s="1"/>
  <c r="P728" i="15" s="1"/>
  <c r="P718" i="15" s="1"/>
  <c r="P478" i="15"/>
  <c r="P468" i="15" s="1"/>
  <c r="P407" i="15"/>
  <c r="P397" i="15" s="1"/>
  <c r="P262" i="15"/>
  <c r="P252" i="15" s="1"/>
  <c r="P549" i="15"/>
  <c r="P539" i="15" s="1"/>
  <c r="P678" i="15" s="1"/>
  <c r="P668" i="15" s="1"/>
  <c r="R201" i="15"/>
  <c r="R191" i="15" s="1"/>
  <c r="R151" i="15"/>
  <c r="R146" i="15" s="1"/>
  <c r="P411" i="15"/>
  <c r="P401" i="15" s="1"/>
  <c r="P624" i="15"/>
  <c r="P614" i="15" s="1"/>
  <c r="P732" i="15" s="1"/>
  <c r="P722" i="15" s="1"/>
  <c r="P866" i="15"/>
  <c r="P856" i="15" s="1"/>
  <c r="P266" i="15"/>
  <c r="P256" i="15" s="1"/>
  <c r="P482" i="15"/>
  <c r="P472" i="15" s="1"/>
  <c r="P795" i="15"/>
  <c r="P785" i="15" s="1"/>
  <c r="P553" i="15"/>
  <c r="P543" i="15" s="1"/>
  <c r="P682" i="15" s="1"/>
  <c r="P672" i="15" s="1"/>
  <c r="T730" i="10"/>
  <c r="T787" i="15" s="1"/>
  <c r="T896" i="10"/>
  <c r="T1015" i="15" s="1"/>
  <c r="T463" i="10"/>
  <c r="T473" i="15" s="1"/>
  <c r="T682" i="10"/>
  <c r="T725" i="15" s="1"/>
  <c r="T116" i="10"/>
  <c r="T732" i="10"/>
  <c r="T789" i="15" s="1"/>
  <c r="T1030" i="10"/>
  <c r="T1140" i="15" s="1"/>
  <c r="T1135" i="15" s="1"/>
  <c r="T943" i="10"/>
  <c r="T145" i="10"/>
  <c r="T17" i="15"/>
  <c r="T16" i="15" s="1"/>
  <c r="T754" i="15"/>
  <c r="T512" i="15"/>
  <c r="T370" i="15"/>
  <c r="T290" i="15"/>
  <c r="T289" i="15" s="1"/>
  <c r="V4" i="10"/>
  <c r="V887" i="15" s="1"/>
  <c r="V886" i="15" s="1"/>
  <c r="V963" i="15" s="1"/>
  <c r="U1340" i="15"/>
  <c r="U1335" i="15" s="1"/>
  <c r="U935" i="15"/>
  <c r="U930" i="15" s="1"/>
  <c r="U1031" i="15"/>
  <c r="U1047" i="15"/>
  <c r="U910" i="15"/>
  <c r="U905" i="15" s="1"/>
  <c r="U1026" i="15"/>
  <c r="U912" i="15"/>
  <c r="U907" i="15" s="1"/>
  <c r="U1341" i="15"/>
  <c r="U1336" i="15" s="1"/>
  <c r="U887" i="15"/>
  <c r="U886" i="15" s="1"/>
  <c r="U963" i="15" s="1"/>
  <c r="U934" i="15"/>
  <c r="U929" i="15" s="1"/>
  <c r="U1332" i="15"/>
  <c r="U1331" i="15" s="1"/>
  <c r="U1351" i="15"/>
  <c r="U1346" i="15" s="1"/>
  <c r="U997" i="15"/>
  <c r="U1023" i="15"/>
  <c r="V1027" i="15"/>
  <c r="U937" i="15"/>
  <c r="U932" i="15" s="1"/>
  <c r="V1342" i="15"/>
  <c r="V1337" i="15" s="1"/>
  <c r="V947" i="15"/>
  <c r="V942" i="15" s="1"/>
  <c r="V900" i="15"/>
  <c r="V895" i="15" s="1"/>
  <c r="U1025" i="15"/>
  <c r="U1352" i="15"/>
  <c r="U1347" i="15" s="1"/>
  <c r="V909" i="15"/>
  <c r="V904" i="15" s="1"/>
  <c r="V949" i="15"/>
  <c r="V944" i="15" s="1"/>
  <c r="V1329" i="15"/>
  <c r="V1328" i="15" s="1"/>
  <c r="U1000" i="15"/>
  <c r="U1001" i="15"/>
  <c r="U1342" i="15"/>
  <c r="U1337" i="15" s="1"/>
  <c r="V995" i="15"/>
  <c r="V1340" i="15"/>
  <c r="V1335" i="15" s="1"/>
  <c r="V945" i="15"/>
  <c r="V940" i="15" s="1"/>
  <c r="V934" i="15"/>
  <c r="V929" i="15" s="1"/>
  <c r="V938" i="15"/>
  <c r="V933" i="15" s="1"/>
  <c r="U1022" i="15"/>
  <c r="V935" i="15"/>
  <c r="V930" i="15" s="1"/>
  <c r="U924" i="15"/>
  <c r="U923" i="15" s="1"/>
  <c r="U964" i="15" s="1"/>
  <c r="U1029" i="15"/>
  <c r="V1029" i="15"/>
  <c r="U994" i="15"/>
  <c r="U995" i="15"/>
  <c r="U993" i="15"/>
  <c r="U1028" i="15"/>
  <c r="V1000" i="15"/>
  <c r="U1027" i="15"/>
  <c r="U909" i="15"/>
  <c r="U904" i="15" s="1"/>
  <c r="U900" i="15"/>
  <c r="U895" i="15" s="1"/>
  <c r="U898" i="15"/>
  <c r="U893" i="15" s="1"/>
  <c r="U999" i="15"/>
  <c r="V897" i="15"/>
  <c r="V892" i="15" s="1"/>
  <c r="V1332" i="15"/>
  <c r="V1331" i="15" s="1"/>
  <c r="U1030" i="15"/>
  <c r="U998" i="15"/>
  <c r="V908" i="15"/>
  <c r="V903" i="15" s="1"/>
  <c r="U1002" i="15"/>
  <c r="U901" i="15"/>
  <c r="U896" i="15" s="1"/>
  <c r="V1047" i="15"/>
  <c r="V1343" i="15"/>
  <c r="V1338" i="15" s="1"/>
  <c r="U946" i="15"/>
  <c r="U941" i="15" s="1"/>
  <c r="U908" i="15"/>
  <c r="U903" i="15" s="1"/>
  <c r="V1024" i="15"/>
  <c r="V997" i="15"/>
  <c r="V936" i="15"/>
  <c r="V931" i="15" s="1"/>
  <c r="V1030" i="15"/>
  <c r="V1025" i="15"/>
  <c r="V1002" i="15"/>
  <c r="V1022" i="15"/>
  <c r="U996" i="15"/>
  <c r="V1353" i="15"/>
  <c r="V1348" i="15" s="1"/>
  <c r="U949" i="15"/>
  <c r="U944" i="15" s="1"/>
  <c r="U1329" i="15"/>
  <c r="U1328" i="15" s="1"/>
  <c r="U1353" i="15"/>
  <c r="U1348" i="15" s="1"/>
  <c r="V1350" i="15"/>
  <c r="V1345" i="15" s="1"/>
  <c r="U1024" i="15"/>
  <c r="U936" i="15"/>
  <c r="U931" i="15" s="1"/>
  <c r="U1048" i="15"/>
  <c r="V937" i="15"/>
  <c r="V932" i="15" s="1"/>
  <c r="U897" i="15"/>
  <c r="U892" i="15" s="1"/>
  <c r="V946" i="15"/>
  <c r="V941" i="15" s="1"/>
  <c r="V924" i="15"/>
  <c r="V923" i="15" s="1"/>
  <c r="V964" i="15" s="1"/>
  <c r="U1339" i="15"/>
  <c r="U1334" i="15" s="1"/>
  <c r="V898" i="15"/>
  <c r="V893" i="15" s="1"/>
  <c r="V996" i="15"/>
  <c r="U947" i="15"/>
  <c r="U942" i="15" s="1"/>
  <c r="V1023" i="15"/>
  <c r="V999" i="15"/>
  <c r="V1001" i="15"/>
  <c r="V993" i="15"/>
  <c r="U1343" i="15"/>
  <c r="U1338" i="15" s="1"/>
  <c r="U1350" i="15"/>
  <c r="U1345" i="15" s="1"/>
  <c r="U945" i="15"/>
  <c r="U940" i="15" s="1"/>
  <c r="U899" i="15"/>
  <c r="U894" i="15" s="1"/>
  <c r="V1341" i="15"/>
  <c r="V1336" i="15" s="1"/>
  <c r="V994" i="15"/>
  <c r="U901" i="10"/>
  <c r="U896" i="10" s="1"/>
  <c r="U1015" i="15" s="1"/>
  <c r="U282" i="10"/>
  <c r="U277" i="10" s="1"/>
  <c r="U259" i="15" s="1"/>
  <c r="U1044" i="10"/>
  <c r="U1161" i="10"/>
  <c r="U1118" i="10"/>
  <c r="U81" i="10"/>
  <c r="U76" i="10" s="1"/>
  <c r="U1239" i="10"/>
  <c r="U339" i="10"/>
  <c r="U334" i="10" s="1"/>
  <c r="U1096" i="10"/>
  <c r="U1036" i="10"/>
  <c r="U281" i="10"/>
  <c r="U276" i="10" s="1"/>
  <c r="U258" i="15" s="1"/>
  <c r="U130" i="10"/>
  <c r="U128" i="10" s="1"/>
  <c r="U194" i="10" s="1"/>
  <c r="U377" i="10"/>
  <c r="U372" i="10" s="1"/>
  <c r="U486" i="15" s="1"/>
  <c r="U1240" i="10"/>
  <c r="U1067" i="10"/>
  <c r="U794" i="10"/>
  <c r="U789" i="10" s="1"/>
  <c r="U861" i="15" s="1"/>
  <c r="U208" i="10"/>
  <c r="U41" i="10"/>
  <c r="U1040" i="10"/>
  <c r="U969" i="10"/>
  <c r="U964" i="10" s="1"/>
  <c r="U1085" i="15" s="1"/>
  <c r="U1080" i="15" s="1"/>
  <c r="U18" i="10"/>
  <c r="U17" i="10" s="1"/>
  <c r="U988" i="10"/>
  <c r="U1197" i="10"/>
  <c r="U1192" i="10" s="1"/>
  <c r="U233" i="10"/>
  <c r="U232" i="10"/>
  <c r="U968" i="10"/>
  <c r="U963" i="10" s="1"/>
  <c r="U1084" i="15" s="1"/>
  <c r="U1079" i="15" s="1"/>
  <c r="U638" i="10"/>
  <c r="U633" i="10" s="1"/>
  <c r="U675" i="15" s="1"/>
  <c r="U1038" i="10"/>
  <c r="U912" i="10"/>
  <c r="U1043" i="15" s="1"/>
  <c r="U1056" i="10"/>
  <c r="U971" i="10"/>
  <c r="U966" i="10" s="1"/>
  <c r="U1087" i="15" s="1"/>
  <c r="U1082" i="15" s="1"/>
  <c r="U1162" i="10"/>
  <c r="U738" i="10"/>
  <c r="U733" i="10" s="1"/>
  <c r="U790" i="15" s="1"/>
  <c r="U1057" i="10"/>
  <c r="U1163" i="10"/>
  <c r="U374" i="10"/>
  <c r="U369" i="10" s="1"/>
  <c r="U483" i="15" s="1"/>
  <c r="U414" i="10"/>
  <c r="U409" i="10" s="1"/>
  <c r="U404" i="15" s="1"/>
  <c r="U284" i="10"/>
  <c r="U279" i="10" s="1"/>
  <c r="U261" i="15" s="1"/>
  <c r="U1145" i="10"/>
  <c r="U722" i="10"/>
  <c r="U717" i="10" s="1"/>
  <c r="U763" i="15" s="1"/>
  <c r="U898" i="10"/>
  <c r="U893" i="10" s="1"/>
  <c r="U1012" i="15" s="1"/>
  <c r="U1025" i="10"/>
  <c r="U1020" i="10" s="1"/>
  <c r="U1131" i="15" s="1"/>
  <c r="U1126" i="15" s="1"/>
  <c r="U1198" i="10"/>
  <c r="U1193" i="10" s="1"/>
  <c r="U1037" i="10"/>
  <c r="U412" i="10"/>
  <c r="U407" i="10" s="1"/>
  <c r="U402" i="15" s="1"/>
  <c r="U1247" i="10"/>
  <c r="U1105" i="10"/>
  <c r="U1159" i="10"/>
  <c r="U1097" i="10"/>
  <c r="U979" i="10"/>
  <c r="U88" i="10"/>
  <c r="U86" i="10" s="1"/>
  <c r="U193" i="10" s="1"/>
  <c r="U1287" i="10"/>
  <c r="U914" i="10"/>
  <c r="U1045" i="15" s="1"/>
  <c r="U987" i="10"/>
  <c r="U375" i="10"/>
  <c r="U370" i="10" s="1"/>
  <c r="U484" i="15" s="1"/>
  <c r="U1201" i="10"/>
  <c r="U1196" i="10" s="1"/>
  <c r="U1251" i="10"/>
  <c r="U1144" i="10"/>
  <c r="U121" i="10"/>
  <c r="U116" i="10" s="1"/>
  <c r="U1134" i="10"/>
  <c r="U982" i="10"/>
  <c r="U688" i="10"/>
  <c r="U683" i="10" s="1"/>
  <c r="U726" i="15" s="1"/>
  <c r="U1286" i="10"/>
  <c r="U1248" i="10"/>
  <c r="U582" i="10"/>
  <c r="U577" i="10" s="1"/>
  <c r="U617" i="15" s="1"/>
  <c r="U40" i="10"/>
  <c r="U524" i="10"/>
  <c r="U519" i="10" s="1"/>
  <c r="U544" i="15" s="1"/>
  <c r="U1072" i="10"/>
  <c r="U526" i="10"/>
  <c r="U521" i="10" s="1"/>
  <c r="U546" i="15" s="1"/>
  <c r="U362" i="10"/>
  <c r="U357" i="10" s="1"/>
  <c r="U334" i="15" s="1"/>
  <c r="U329" i="15" s="1"/>
  <c r="U793" i="10"/>
  <c r="U788" i="10" s="1"/>
  <c r="U860" i="15" s="1"/>
  <c r="U219" i="10"/>
  <c r="U67" i="10"/>
  <c r="U62" i="10" s="1"/>
  <c r="U735" i="10"/>
  <c r="U730" i="10" s="1"/>
  <c r="U787" i="15" s="1"/>
  <c r="U1141" i="10"/>
  <c r="U580" i="10"/>
  <c r="U575" i="10" s="1"/>
  <c r="U615" i="15" s="1"/>
  <c r="U512" i="10"/>
  <c r="U507" i="10" s="1"/>
  <c r="U521" i="15" s="1"/>
  <c r="U685" i="10"/>
  <c r="U680" i="10" s="1"/>
  <c r="U723" i="15" s="1"/>
  <c r="U38" i="10"/>
  <c r="U280" i="10"/>
  <c r="U275" i="10" s="1"/>
  <c r="U257" i="15" s="1"/>
  <c r="U1200" i="10"/>
  <c r="U1195" i="10" s="1"/>
  <c r="U270" i="15" s="1"/>
  <c r="U1106" i="10"/>
  <c r="U1081" i="10"/>
  <c r="U336" i="10"/>
  <c r="U331" i="10" s="1"/>
  <c r="U412" i="15" s="1"/>
  <c r="U37" i="10"/>
  <c r="U1108" i="10"/>
  <c r="U1228" i="10"/>
  <c r="U1039" i="10"/>
  <c r="U25" i="10"/>
  <c r="U124" i="10"/>
  <c r="U119" i="10" s="1"/>
  <c r="U114" i="15" s="1"/>
  <c r="U109" i="15" s="1"/>
  <c r="U39" i="10"/>
  <c r="U56" i="10"/>
  <c r="U55" i="10" s="1"/>
  <c r="U46" i="10"/>
  <c r="U44" i="10" s="1"/>
  <c r="U192" i="10" s="1"/>
  <c r="U1011" i="10"/>
  <c r="U1006" i="10" s="1"/>
  <c r="U1107" i="10"/>
  <c r="U955" i="10"/>
  <c r="U950" i="10" s="1"/>
  <c r="U1072" i="15" s="1"/>
  <c r="U1067" i="15" s="1"/>
  <c r="U525" i="10"/>
  <c r="U520" i="10" s="1"/>
  <c r="U545" i="15" s="1"/>
  <c r="U900" i="10"/>
  <c r="U895" i="10" s="1"/>
  <c r="U1014" i="15" s="1"/>
  <c r="U1027" i="10"/>
  <c r="U1022" i="10" s="1"/>
  <c r="U1133" i="15" s="1"/>
  <c r="U1128" i="15" s="1"/>
  <c r="U376" i="10"/>
  <c r="U371" i="10" s="1"/>
  <c r="U347" i="15" s="1"/>
  <c r="U342" i="15" s="1"/>
  <c r="U527" i="10"/>
  <c r="U522" i="10" s="1"/>
  <c r="U547" i="15" s="1"/>
  <c r="U1102" i="10"/>
  <c r="U82" i="10"/>
  <c r="U77" i="10" s="1"/>
  <c r="U76" i="15" s="1"/>
  <c r="U71" i="15" s="1"/>
  <c r="U791" i="10"/>
  <c r="U786" i="10" s="1"/>
  <c r="U858" i="15" s="1"/>
  <c r="U1216" i="10"/>
  <c r="U1215" i="10" s="1"/>
  <c r="U1286" i="15" s="1"/>
  <c r="U1285" i="15" s="1"/>
  <c r="U1023" i="10"/>
  <c r="U1018" i="10" s="1"/>
  <c r="U1129" i="15" s="1"/>
  <c r="U1124" i="15" s="1"/>
  <c r="U1043" i="10"/>
  <c r="U415" i="10"/>
  <c r="U410" i="10" s="1"/>
  <c r="U405" i="15" s="1"/>
  <c r="U640" i="10"/>
  <c r="U635" i="10" s="1"/>
  <c r="U677" i="15" s="1"/>
  <c r="U910" i="10"/>
  <c r="U1041" i="15" s="1"/>
  <c r="U792" i="10"/>
  <c r="U787" i="10" s="1"/>
  <c r="U859" i="15" s="1"/>
  <c r="U80" i="10"/>
  <c r="U75" i="10" s="1"/>
  <c r="U74" i="15" s="1"/>
  <c r="U69" i="15" s="1"/>
  <c r="U1143" i="10"/>
  <c r="U109" i="10"/>
  <c r="U104" i="10" s="1"/>
  <c r="U231" i="10"/>
  <c r="U902" i="10"/>
  <c r="U897" i="10" s="1"/>
  <c r="U1016" i="15" s="1"/>
  <c r="U734" i="10"/>
  <c r="U729" i="10" s="1"/>
  <c r="U786" i="15" s="1"/>
  <c r="U338" i="10"/>
  <c r="U333" i="10" s="1"/>
  <c r="U283" i="10"/>
  <c r="U278" i="10" s="1"/>
  <c r="U260" i="15" s="1"/>
  <c r="U737" i="10"/>
  <c r="U732" i="10" s="1"/>
  <c r="U789" i="15" s="1"/>
  <c r="U1236" i="10"/>
  <c r="U637" i="10"/>
  <c r="U632" i="10" s="1"/>
  <c r="U674" i="15" s="1"/>
  <c r="U1158" i="10"/>
  <c r="U1099" i="10"/>
  <c r="U1250" i="10"/>
  <c r="U1060" i="10"/>
  <c r="U1059" i="10" s="1"/>
  <c r="U1157" i="15" s="1"/>
  <c r="U1156" i="15" s="1"/>
  <c r="U1079" i="10"/>
  <c r="U1252" i="10"/>
  <c r="U1142" i="10"/>
  <c r="U790" i="10"/>
  <c r="U785" i="10" s="1"/>
  <c r="U857" i="15" s="1"/>
  <c r="U456" i="10"/>
  <c r="U451" i="10" s="1"/>
  <c r="U450" i="15" s="1"/>
  <c r="U400" i="10"/>
  <c r="U395" i="10" s="1"/>
  <c r="U379" i="15" s="1"/>
  <c r="U1185" i="10"/>
  <c r="U1180" i="10" s="1"/>
  <c r="U1160" i="10"/>
  <c r="U79" i="10"/>
  <c r="U74" i="10" s="1"/>
  <c r="U1024" i="10"/>
  <c r="U1019" i="10" s="1"/>
  <c r="U1130" i="15" s="1"/>
  <c r="U1125" i="15" s="1"/>
  <c r="U1212" i="10"/>
  <c r="U1249" i="10"/>
  <c r="U639" i="10"/>
  <c r="U634" i="10" s="1"/>
  <c r="U676" i="15" s="1"/>
  <c r="U983" i="10"/>
  <c r="U1199" i="10"/>
  <c r="U1194" i="10" s="1"/>
  <c r="U340" i="10"/>
  <c r="U335" i="10" s="1"/>
  <c r="U337" i="10"/>
  <c r="U332" i="10" s="1"/>
  <c r="U309" i="15" s="1"/>
  <c r="U304" i="15" s="1"/>
  <c r="U967" i="10"/>
  <c r="U962" i="10" s="1"/>
  <c r="U1083" i="15" s="1"/>
  <c r="U1078" i="15" s="1"/>
  <c r="U1082" i="10"/>
  <c r="U1042" i="10"/>
  <c r="U911" i="10"/>
  <c r="U1042" i="15" s="1"/>
  <c r="U83" i="10"/>
  <c r="U78" i="10" s="1"/>
  <c r="U1238" i="10"/>
  <c r="U469" i="10"/>
  <c r="U464" i="10" s="1"/>
  <c r="U474" i="15" s="1"/>
  <c r="U1103" i="10"/>
  <c r="U472" i="10"/>
  <c r="U467" i="10" s="1"/>
  <c r="U477" i="15" s="1"/>
  <c r="U970" i="10"/>
  <c r="U965" i="10" s="1"/>
  <c r="U1086" i="15" s="1"/>
  <c r="U1081" i="15" s="1"/>
  <c r="U1237" i="10"/>
  <c r="U235" i="10"/>
  <c r="U470" i="10"/>
  <c r="U465" i="10" s="1"/>
  <c r="U475" i="15" s="1"/>
  <c r="U1129" i="10"/>
  <c r="U268" i="10"/>
  <c r="U263" i="10" s="1"/>
  <c r="U234" i="15" s="1"/>
  <c r="U1119" i="10"/>
  <c r="V1339" i="15"/>
  <c r="V1334" i="15" s="1"/>
  <c r="U938" i="15"/>
  <c r="U933" i="15" s="1"/>
  <c r="V1352" i="15"/>
  <c r="V1347" i="15" s="1"/>
  <c r="U1282" i="10"/>
  <c r="U583" i="10"/>
  <c r="U578" i="10" s="1"/>
  <c r="U618" i="15" s="1"/>
  <c r="U416" i="10"/>
  <c r="U411" i="10" s="1"/>
  <c r="U406" i="15" s="1"/>
  <c r="U1284" i="10"/>
  <c r="U986" i="10"/>
  <c r="U984" i="10"/>
  <c r="U980" i="10"/>
  <c r="U1101" i="10"/>
  <c r="U1146" i="10"/>
  <c r="U1283" i="10"/>
  <c r="U1278" i="10" s="1"/>
  <c r="U528" i="10"/>
  <c r="U523" i="10" s="1"/>
  <c r="U548" i="15" s="1"/>
  <c r="U1235" i="10"/>
  <c r="U123" i="10"/>
  <c r="U118" i="10" s="1"/>
  <c r="U1104" i="10"/>
  <c r="U468" i="10"/>
  <c r="U463" i="10" s="1"/>
  <c r="U473" i="15" s="1"/>
  <c r="U1083" i="10"/>
  <c r="U673" i="10"/>
  <c r="U668" i="10" s="1"/>
  <c r="U707" i="15" s="1"/>
  <c r="U413" i="10"/>
  <c r="U408" i="10" s="1"/>
  <c r="U403" i="15" s="1"/>
  <c r="U778" i="10"/>
  <c r="U773" i="10" s="1"/>
  <c r="U834" i="15" s="1"/>
  <c r="U234" i="10"/>
  <c r="U324" i="10"/>
  <c r="U319" i="10" s="1"/>
  <c r="U1354" i="15"/>
  <c r="U1349" i="15" s="1"/>
  <c r="U1098" i="10"/>
  <c r="U1084" i="10"/>
  <c r="V1026" i="15"/>
  <c r="U911" i="15"/>
  <c r="U906" i="15" s="1"/>
  <c r="U1100" i="10"/>
  <c r="U981" i="10"/>
  <c r="U471" i="10"/>
  <c r="U466" i="10" s="1"/>
  <c r="U476" i="15" s="1"/>
  <c r="U1026" i="10"/>
  <c r="U1021" i="10" s="1"/>
  <c r="U1132" i="15" s="1"/>
  <c r="U1127" i="15" s="1"/>
  <c r="U1122" i="10"/>
  <c r="U1121" i="10" s="1"/>
  <c r="U1203" i="15" s="1"/>
  <c r="U1202" i="15" s="1"/>
  <c r="U1285" i="10"/>
  <c r="U1041" i="10"/>
  <c r="U568" i="10"/>
  <c r="U563" i="10" s="1"/>
  <c r="U592" i="15" s="1"/>
  <c r="U624" i="10"/>
  <c r="U619" i="10" s="1"/>
  <c r="U657" i="15" s="1"/>
  <c r="U1223" i="10"/>
  <c r="U886" i="10"/>
  <c r="U881" i="10" s="1"/>
  <c r="U983" i="15" s="1"/>
  <c r="U98" i="10"/>
  <c r="U736" i="10"/>
  <c r="U731" i="10" s="1"/>
  <c r="U788" i="15" s="1"/>
  <c r="U636" i="10"/>
  <c r="U631" i="10" s="1"/>
  <c r="U673" i="15" s="1"/>
  <c r="V1031" i="15"/>
  <c r="U899" i="10"/>
  <c r="U894" i="10" s="1"/>
  <c r="U1013" i="15" s="1"/>
  <c r="U687" i="10"/>
  <c r="U682" i="10" s="1"/>
  <c r="U725" i="15" s="1"/>
  <c r="U378" i="10"/>
  <c r="U373" i="10" s="1"/>
  <c r="U913" i="10"/>
  <c r="U1044" i="15" s="1"/>
  <c r="U122" i="10"/>
  <c r="U117" i="10" s="1"/>
  <c r="U1080" i="10"/>
  <c r="U1213" i="10"/>
  <c r="U985" i="10"/>
  <c r="U1164" i="10"/>
  <c r="U581" i="10"/>
  <c r="U576" i="10" s="1"/>
  <c r="U616" i="15" s="1"/>
  <c r="U686" i="10"/>
  <c r="U681" i="10" s="1"/>
  <c r="U724" i="15" s="1"/>
  <c r="U689" i="10"/>
  <c r="U684" i="10" s="1"/>
  <c r="U727" i="15" s="1"/>
  <c r="U125" i="10"/>
  <c r="U120" i="10" s="1"/>
  <c r="U14" i="10"/>
  <c r="U584" i="10"/>
  <c r="U579" i="10" s="1"/>
  <c r="U619" i="15" s="1"/>
  <c r="U1035" i="10"/>
  <c r="P243" i="10"/>
  <c r="P238" i="10" s="1"/>
  <c r="P201" i="10" s="1"/>
  <c r="P121" i="15"/>
  <c r="AS144" i="15" s="1"/>
  <c r="T467" i="10"/>
  <c r="T477" i="15" s="1"/>
  <c r="T731" i="10"/>
  <c r="T788" i="15" s="1"/>
  <c r="T788" i="10"/>
  <c r="T860" i="15" s="1"/>
  <c r="T465" i="10"/>
  <c r="T475" i="15" s="1"/>
  <c r="T1193" i="10"/>
  <c r="T874" i="10"/>
  <c r="T961" i="15" s="1"/>
  <c r="T327" i="15"/>
  <c r="T326" i="15" s="1"/>
  <c r="T583" i="15"/>
  <c r="T441" i="15"/>
  <c r="T825" i="15"/>
  <c r="T500" i="10"/>
  <c r="T503" i="15" s="1"/>
  <c r="R171" i="15"/>
  <c r="R169" i="15" s="1"/>
  <c r="R131" i="15"/>
  <c r="R130" i="15" s="1"/>
  <c r="T895" i="10"/>
  <c r="T1014" i="15" s="1"/>
  <c r="T577" i="10"/>
  <c r="T617" i="15" s="1"/>
  <c r="T575" i="10"/>
  <c r="T615" i="15" s="1"/>
  <c r="T119" i="10"/>
  <c r="T370" i="10"/>
  <c r="Q839" i="15"/>
  <c r="Q829" i="15" s="1"/>
  <c r="Q239" i="15"/>
  <c r="Q526" i="15"/>
  <c r="Q516" i="15" s="1"/>
  <c r="Q662" i="15" s="1"/>
  <c r="Q652" i="15" s="1"/>
  <c r="Q768" i="15"/>
  <c r="Q758" i="15" s="1"/>
  <c r="P481" i="15"/>
  <c r="P471" i="15" s="1"/>
  <c r="P552" i="15"/>
  <c r="P542" i="15" s="1"/>
  <c r="P681" i="15" s="1"/>
  <c r="P671" i="15" s="1"/>
  <c r="P623" i="15"/>
  <c r="P613" i="15" s="1"/>
  <c r="P731" i="15" s="1"/>
  <c r="P721" i="15" s="1"/>
  <c r="P865" i="15"/>
  <c r="P855" i="15" s="1"/>
  <c r="P794" i="15"/>
  <c r="P784" i="15" s="1"/>
  <c r="P265" i="15"/>
  <c r="P255" i="15" s="1"/>
  <c r="P410" i="15"/>
  <c r="P400" i="15" s="1"/>
  <c r="T1018" i="10"/>
  <c r="T1129" i="15" s="1"/>
  <c r="T1124" i="15" s="1"/>
  <c r="T276" i="10"/>
  <c r="T258" i="15" s="1"/>
  <c r="T120" i="10"/>
  <c r="T1021" i="10"/>
  <c r="T1132" i="15" s="1"/>
  <c r="T1127" i="15" s="1"/>
  <c r="T520" i="10"/>
  <c r="T545" i="15" s="1"/>
  <c r="T36" i="10"/>
  <c r="T633" i="10"/>
  <c r="T675" i="15" s="1"/>
  <c r="T33" i="10"/>
  <c r="T1173" i="10"/>
  <c r="T819" i="10"/>
  <c r="T818" i="10"/>
  <c r="T820" i="10"/>
  <c r="T816" i="10"/>
  <c r="T817" i="10"/>
  <c r="T890" i="15"/>
  <c r="T889" i="15" s="1"/>
  <c r="T972" i="15" s="1"/>
  <c r="T118" i="10"/>
  <c r="T332" i="10"/>
  <c r="T464" i="10"/>
  <c r="T474" i="15" s="1"/>
  <c r="T733" i="10"/>
  <c r="T790" i="15" s="1"/>
  <c r="T369" i="10"/>
  <c r="T444" i="10"/>
  <c r="T432" i="15" s="1"/>
  <c r="T999" i="10"/>
  <c r="T556" i="10"/>
  <c r="T574" i="15" s="1"/>
  <c r="T97" i="10"/>
  <c r="R171" i="10"/>
  <c r="Q362" i="15"/>
  <c r="Q360" i="15" s="1"/>
  <c r="Q217" i="15"/>
  <c r="Q215" i="15" s="1"/>
  <c r="Q817" i="15"/>
  <c r="Q815" i="15" s="1"/>
  <c r="Q746" i="15"/>
  <c r="Q744" i="15" s="1"/>
  <c r="Q504" i="15"/>
  <c r="Q502" i="15" s="1"/>
  <c r="Q646" i="15" s="1"/>
  <c r="Q644" i="15" s="1"/>
  <c r="Q575" i="15"/>
  <c r="Q573" i="15" s="1"/>
  <c r="Q696" i="15" s="1"/>
  <c r="Q694" i="15" s="1"/>
  <c r="Q433" i="15"/>
  <c r="Q431" i="15" s="1"/>
  <c r="T634" i="10"/>
  <c r="T676" i="15" s="1"/>
  <c r="T372" i="10"/>
  <c r="AU68" i="15"/>
  <c r="T1196" i="10"/>
  <c r="T681" i="10"/>
  <c r="T724" i="15" s="1"/>
  <c r="T1195" i="10"/>
  <c r="AU30" i="15"/>
  <c r="T1034" i="10"/>
  <c r="T1144" i="15" s="1"/>
  <c r="T1139" i="15" s="1"/>
  <c r="N246" i="10"/>
  <c r="N241" i="10" s="1"/>
  <c r="N204" i="10" s="1"/>
  <c r="N1094" i="10" s="1"/>
  <c r="N1089" i="10" s="1"/>
  <c r="T932" i="10"/>
  <c r="T62" i="10"/>
  <c r="T927" i="15"/>
  <c r="T926" i="15" s="1"/>
  <c r="T973" i="15" s="1"/>
  <c r="T843" i="10"/>
  <c r="T844" i="10"/>
  <c r="T842" i="10"/>
  <c r="T846" i="10"/>
  <c r="T845" i="10"/>
  <c r="T717" i="10"/>
  <c r="T763" i="15" s="1"/>
  <c r="T319" i="10"/>
  <c r="T333" i="10"/>
  <c r="T411" i="10"/>
  <c r="T406" i="15" s="1"/>
  <c r="T1022" i="10"/>
  <c r="T1133" i="15" s="1"/>
  <c r="T1128" i="15" s="1"/>
  <c r="T75" i="10"/>
  <c r="T578" i="10"/>
  <c r="T618" i="15" s="1"/>
  <c r="T966" i="10"/>
  <c r="T1087" i="15" s="1"/>
  <c r="T1082" i="15" s="1"/>
  <c r="T1194" i="10"/>
  <c r="T684" i="10"/>
  <c r="T727" i="15" s="1"/>
  <c r="P597" i="15"/>
  <c r="P587" i="15" s="1"/>
  <c r="P712" i="15" s="1"/>
  <c r="P702" i="15" s="1"/>
  <c r="P384" i="15"/>
  <c r="P374" i="15" s="1"/>
  <c r="P229" i="15"/>
  <c r="P455" i="15"/>
  <c r="P445" i="15" s="1"/>
  <c r="T1032" i="10"/>
  <c r="T1142" i="15" s="1"/>
  <c r="T1137" i="15" s="1"/>
  <c r="T451" i="10"/>
  <c r="T450" i="15" s="1"/>
  <c r="R173" i="10"/>
  <c r="T275" i="10"/>
  <c r="T257" i="15" s="1"/>
  <c r="T897" i="10"/>
  <c r="T1016" i="15" s="1"/>
  <c r="T965" i="10"/>
  <c r="T1086" i="15" s="1"/>
  <c r="T1081" i="15" s="1"/>
  <c r="T635" i="10"/>
  <c r="T677" i="15" s="1"/>
  <c r="T789" i="10"/>
  <c r="T861" i="15" s="1"/>
  <c r="T519" i="10"/>
  <c r="T544" i="15" s="1"/>
  <c r="T785" i="10"/>
  <c r="T857" i="15" s="1"/>
  <c r="T77" i="10"/>
  <c r="T334" i="10"/>
  <c r="T277" i="10"/>
  <c r="T259" i="15" s="1"/>
  <c r="T881" i="10"/>
  <c r="T983" i="15" s="1"/>
  <c r="T256" i="10"/>
  <c r="T216" i="15" s="1"/>
  <c r="T563" i="10"/>
  <c r="T592" i="15" s="1"/>
  <c r="T668" i="10"/>
  <c r="T707" i="15" s="1"/>
  <c r="T147" i="10"/>
  <c r="T101" i="10"/>
  <c r="T93" i="15" s="1"/>
  <c r="T92" i="15" s="1"/>
  <c r="S154" i="10"/>
  <c r="S149" i="10" s="1"/>
  <c r="S24" i="15"/>
  <c r="S19" i="15" s="1"/>
  <c r="S7" i="10"/>
  <c r="S7" i="15" s="1"/>
  <c r="R174" i="10"/>
  <c r="R1239" i="15"/>
  <c r="AU1262" i="15" s="1"/>
  <c r="R297" i="10"/>
  <c r="R915" i="10"/>
  <c r="R905" i="10" s="1"/>
  <c r="R868" i="10" s="1"/>
  <c r="R954" i="15" s="1"/>
  <c r="T76" i="10"/>
  <c r="T371" i="10"/>
  <c r="T78" i="10"/>
  <c r="T408" i="10"/>
  <c r="T403" i="15" s="1"/>
  <c r="T773" i="10"/>
  <c r="T834" i="15" s="1"/>
  <c r="T388" i="10"/>
  <c r="T361" i="15" s="1"/>
  <c r="R485" i="10"/>
  <c r="R597" i="10"/>
  <c r="R317" i="15"/>
  <c r="AU340" i="15" s="1"/>
  <c r="R807" i="10"/>
  <c r="P409" i="15"/>
  <c r="P399" i="15" s="1"/>
  <c r="P551" i="15"/>
  <c r="P541" i="15" s="1"/>
  <c r="P680" i="15" s="1"/>
  <c r="P670" i="15" s="1"/>
  <c r="P264" i="15"/>
  <c r="P254" i="15" s="1"/>
  <c r="P480" i="15"/>
  <c r="P470" i="15" s="1"/>
  <c r="P622" i="15"/>
  <c r="P612" i="15" s="1"/>
  <c r="P730" i="15" s="1"/>
  <c r="P720" i="15" s="1"/>
  <c r="P864" i="15"/>
  <c r="P854" i="15" s="1"/>
  <c r="P793" i="15"/>
  <c r="P783" i="15" s="1"/>
  <c r="T1205" i="10"/>
  <c r="T1276" i="15" s="1"/>
  <c r="AW1299" i="15" s="1"/>
  <c r="T1364" i="15"/>
  <c r="T1359" i="15" s="1"/>
  <c r="AW1359" i="15" s="1"/>
  <c r="O567" i="15"/>
  <c r="O697" i="10"/>
  <c r="O692" i="10" s="1"/>
  <c r="O655" i="10" s="1"/>
  <c r="O688" i="15" s="1"/>
  <c r="O648" i="10"/>
  <c r="O643" i="10" s="1"/>
  <c r="O606" i="10" s="1"/>
  <c r="O638" i="15" s="1"/>
  <c r="O496" i="15"/>
  <c r="O1232" i="15"/>
  <c r="O1227" i="15" s="1"/>
  <c r="AR1227" i="15" s="1"/>
  <c r="O1111" i="10"/>
  <c r="O1193" i="15" s="1"/>
  <c r="AR1216" i="15" s="1"/>
  <c r="O1186" i="15"/>
  <c r="O1181" i="15" s="1"/>
  <c r="AR1181" i="15" s="1"/>
  <c r="O1049" i="10"/>
  <c r="O1147" i="15" s="1"/>
  <c r="AR1170" i="15" s="1"/>
  <c r="AV68" i="15"/>
  <c r="T1102" i="14"/>
  <c r="T1091" i="14" s="1"/>
  <c r="S125" i="14"/>
  <c r="T1100" i="14"/>
  <c r="T1089" i="14" s="1"/>
  <c r="S172" i="10"/>
  <c r="S201" i="15" s="1"/>
  <c r="S191" i="15" s="1"/>
  <c r="S1010" i="15"/>
  <c r="S45" i="14"/>
  <c r="U874" i="10"/>
  <c r="U961" i="15" s="1"/>
  <c r="U612" i="10"/>
  <c r="U645" i="15" s="1"/>
  <c r="S1008" i="15"/>
  <c r="T1130" i="14"/>
  <c r="S1011" i="15"/>
  <c r="S124" i="14"/>
  <c r="S796" i="14"/>
  <c r="S792" i="14" s="1"/>
  <c r="S50" i="16" s="1"/>
  <c r="S797" i="14"/>
  <c r="S793" i="14" s="1"/>
  <c r="S44" i="14"/>
  <c r="U312" i="10"/>
  <c r="U363" i="15" s="1"/>
  <c r="R504" i="15"/>
  <c r="R502" i="15" s="1"/>
  <c r="R646" i="15" s="1"/>
  <c r="R644" i="15" s="1"/>
  <c r="R746" i="15"/>
  <c r="R744" i="15" s="1"/>
  <c r="R362" i="15"/>
  <c r="R360" i="15" s="1"/>
  <c r="R575" i="15"/>
  <c r="R573" i="15" s="1"/>
  <c r="R696" i="15" s="1"/>
  <c r="R694" i="15" s="1"/>
  <c r="R217" i="15"/>
  <c r="R215" i="15" s="1"/>
  <c r="R817" i="15"/>
  <c r="R815" i="15" s="1"/>
  <c r="R433" i="15"/>
  <c r="R431" i="15" s="1"/>
  <c r="U147" i="10"/>
  <c r="U101" i="10"/>
  <c r="U93" i="15" s="1"/>
  <c r="U92" i="15" s="1"/>
  <c r="U795" i="14"/>
  <c r="U794" i="14"/>
  <c r="S969" i="15"/>
  <c r="S905" i="10"/>
  <c r="S868" i="10" s="1"/>
  <c r="S954" i="15" s="1"/>
  <c r="Q621" i="15"/>
  <c r="Q611" i="15" s="1"/>
  <c r="Q729" i="15" s="1"/>
  <c r="Q719" i="15" s="1"/>
  <c r="Q550" i="15"/>
  <c r="Q540" i="15" s="1"/>
  <c r="Q679" i="15" s="1"/>
  <c r="Q669" i="15" s="1"/>
  <c r="Q408" i="15"/>
  <c r="Q398" i="15" s="1"/>
  <c r="Q479" i="15"/>
  <c r="Q469" i="15" s="1"/>
  <c r="Q792" i="15"/>
  <c r="Q782" i="15" s="1"/>
  <c r="Q263" i="15"/>
  <c r="Q253" i="15" s="1"/>
  <c r="Q863" i="15"/>
  <c r="Q853" i="15" s="1"/>
  <c r="U133" i="14"/>
  <c r="U1108" i="15"/>
  <c r="U1107" i="15" s="1"/>
  <c r="U388" i="10"/>
  <c r="U361" i="15" s="1"/>
  <c r="U817" i="10"/>
  <c r="U819" i="10"/>
  <c r="U818" i="10"/>
  <c r="U820" i="10"/>
  <c r="U890" i="15"/>
  <c r="U889" i="15" s="1"/>
  <c r="U972" i="15" s="1"/>
  <c r="U816" i="10"/>
  <c r="R262" i="15"/>
  <c r="R252" i="15" s="1"/>
  <c r="R791" i="15"/>
  <c r="R781" i="15" s="1"/>
  <c r="R407" i="15"/>
  <c r="R397" i="15" s="1"/>
  <c r="R620" i="15"/>
  <c r="R610" i="15" s="1"/>
  <c r="R728" i="15" s="1"/>
  <c r="R718" i="15" s="1"/>
  <c r="R862" i="15"/>
  <c r="R852" i="15" s="1"/>
  <c r="R549" i="15"/>
  <c r="R539" i="15" s="1"/>
  <c r="R678" i="15" s="1"/>
  <c r="R668" i="15" s="1"/>
  <c r="R478" i="15"/>
  <c r="R468" i="15" s="1"/>
  <c r="T1259" i="10"/>
  <c r="T1326" i="15" s="1"/>
  <c r="AW1349" i="15" s="1"/>
  <c r="T1365" i="15"/>
  <c r="T1360" i="15" s="1"/>
  <c r="AW1360" i="15" s="1"/>
  <c r="S174" i="10"/>
  <c r="S9" i="14"/>
  <c r="U843" i="10"/>
  <c r="U845" i="10"/>
  <c r="U844" i="10"/>
  <c r="U927" i="15"/>
  <c r="U926" i="15" s="1"/>
  <c r="U973" i="15" s="1"/>
  <c r="U842" i="10"/>
  <c r="U846" i="10"/>
  <c r="U444" i="10"/>
  <c r="U432" i="15" s="1"/>
  <c r="S317" i="15"/>
  <c r="AV340" i="15" s="1"/>
  <c r="S597" i="10"/>
  <c r="S485" i="10"/>
  <c r="S807" i="10"/>
  <c r="Q409" i="15"/>
  <c r="Q399" i="15" s="1"/>
  <c r="Q793" i="15"/>
  <c r="Q783" i="15" s="1"/>
  <c r="Q480" i="15"/>
  <c r="Q470" i="15" s="1"/>
  <c r="Q622" i="15"/>
  <c r="Q612" i="15" s="1"/>
  <c r="Q730" i="15" s="1"/>
  <c r="Q720" i="15" s="1"/>
  <c r="Q864" i="15"/>
  <c r="Q854" i="15" s="1"/>
  <c r="Q264" i="15"/>
  <c r="Q254" i="15" s="1"/>
  <c r="Q551" i="15"/>
  <c r="Q541" i="15" s="1"/>
  <c r="Q680" i="15" s="1"/>
  <c r="Q670" i="15" s="1"/>
  <c r="S171" i="15"/>
  <c r="S131" i="15"/>
  <c r="S130" i="15" s="1"/>
  <c r="U146" i="10"/>
  <c r="U55" i="15"/>
  <c r="U54" i="15" s="1"/>
  <c r="U1173" i="10"/>
  <c r="S1009" i="15"/>
  <c r="S170" i="10"/>
  <c r="P542" i="14"/>
  <c r="U132" i="14"/>
  <c r="U225" i="15"/>
  <c r="U971" i="15"/>
  <c r="U1249" i="15"/>
  <c r="U1248" i="15" s="1"/>
  <c r="U1005" i="15"/>
  <c r="T1129" i="14"/>
  <c r="T46" i="16" s="1"/>
  <c r="U556" i="10"/>
  <c r="U574" i="15" s="1"/>
  <c r="P592" i="14"/>
  <c r="U135" i="14"/>
  <c r="S1038" i="15"/>
  <c r="S1040" i="15"/>
  <c r="S1036" i="15"/>
  <c r="S1037" i="15"/>
  <c r="S1039" i="15"/>
  <c r="Q121" i="15"/>
  <c r="AT144" i="15" s="1"/>
  <c r="Q243" i="10"/>
  <c r="Q238" i="10" s="1"/>
  <c r="Q201" i="10" s="1"/>
  <c r="T1325" i="15"/>
  <c r="AW1348" i="15" s="1"/>
  <c r="T7" i="16"/>
  <c r="T16" i="16" s="1"/>
  <c r="U766" i="10"/>
  <c r="U816" i="15" s="1"/>
  <c r="U710" i="10"/>
  <c r="U745" i="15" s="1"/>
  <c r="U661" i="10"/>
  <c r="U695" i="15" s="1"/>
  <c r="W4" i="4"/>
  <c r="V111" i="14"/>
  <c r="V1250" i="10"/>
  <c r="V1122" i="10"/>
  <c r="V1121" i="10" s="1"/>
  <c r="V1203" i="15" s="1"/>
  <c r="V1202" i="15" s="1"/>
  <c r="V640" i="10"/>
  <c r="V580" i="10"/>
  <c r="V1228" i="10"/>
  <c r="V979" i="10"/>
  <c r="V986" i="10"/>
  <c r="V669" i="14"/>
  <c r="V983" i="10"/>
  <c r="V525" i="10"/>
  <c r="V110" i="14"/>
  <c r="V1012" i="14"/>
  <c r="V1054" i="14"/>
  <c r="V1051" i="14" s="1"/>
  <c r="V618" i="14"/>
  <c r="V639" i="10"/>
  <c r="V567" i="14"/>
  <c r="V617" i="14"/>
  <c r="V75" i="14"/>
  <c r="V953" i="14"/>
  <c r="V59" i="14"/>
  <c r="V56" i="14" s="1"/>
  <c r="V968" i="10"/>
  <c r="V46" i="10"/>
  <c r="V1238" i="10"/>
  <c r="V947" i="14"/>
  <c r="V899" i="14"/>
  <c r="V967" i="10"/>
  <c r="V1146" i="10"/>
  <c r="V636" i="10"/>
  <c r="V954" i="14"/>
  <c r="V984" i="14"/>
  <c r="V981" i="14" s="1"/>
  <c r="V793" i="10"/>
  <c r="V1098" i="10"/>
  <c r="V1001" i="14"/>
  <c r="V970" i="10"/>
  <c r="V1116" i="14"/>
  <c r="V902" i="10"/>
  <c r="V375" i="10"/>
  <c r="V39" i="14"/>
  <c r="V1027" i="10"/>
  <c r="V1284" i="10"/>
  <c r="V1287" i="10"/>
  <c r="V830" i="14"/>
  <c r="V1125" i="14"/>
  <c r="V1158" i="10"/>
  <c r="V1082" i="10"/>
  <c r="V569" i="14"/>
  <c r="V568" i="14"/>
  <c r="V1161" i="10"/>
  <c r="V1062" i="14"/>
  <c r="V1038" i="10"/>
  <c r="V234" i="10"/>
  <c r="V1040" i="10"/>
  <c r="V987" i="10"/>
  <c r="V983" i="14"/>
  <c r="V980" i="14" s="1"/>
  <c r="V981" i="10"/>
  <c r="V1073" i="14"/>
  <c r="V1035" i="10"/>
  <c r="V331" i="14"/>
  <c r="V298" i="14"/>
  <c r="V1099" i="10"/>
  <c r="V1213" i="10"/>
  <c r="V1148" i="14"/>
  <c r="V1145" i="14" s="1"/>
  <c r="V231" i="10"/>
  <c r="V1144" i="10"/>
  <c r="V1141" i="10"/>
  <c r="V1015" i="14"/>
  <c r="V1247" i="10"/>
  <c r="V74" i="14"/>
  <c r="V901" i="10"/>
  <c r="V900" i="10"/>
  <c r="V1134" i="10"/>
  <c r="V914" i="10"/>
  <c r="V1045" i="15" s="1"/>
  <c r="V40" i="10"/>
  <c r="V37" i="14"/>
  <c r="V31" i="14"/>
  <c r="V955" i="14"/>
  <c r="V792" i="10"/>
  <c r="V910" i="10"/>
  <c r="V1041" i="15" s="1"/>
  <c r="V336" i="10"/>
  <c r="V1285" i="10"/>
  <c r="V1114" i="14"/>
  <c r="V1079" i="10"/>
  <c r="V901" i="14"/>
  <c r="V988" i="10"/>
  <c r="V1249" i="10"/>
  <c r="V898" i="14"/>
  <c r="V1248" i="10"/>
  <c r="V723" i="14"/>
  <c r="V1123" i="14"/>
  <c r="V686" i="10"/>
  <c r="V903" i="14"/>
  <c r="V1097" i="10"/>
  <c r="V911" i="10"/>
  <c r="V1042" i="15" s="1"/>
  <c r="V300" i="14"/>
  <c r="V469" i="10"/>
  <c r="V1070" i="14"/>
  <c r="V472" i="10"/>
  <c r="V1074" i="14"/>
  <c r="V1072" i="14"/>
  <c r="V1052" i="14"/>
  <c r="V1049" i="14" s="1"/>
  <c r="V1102" i="10"/>
  <c r="V1286" i="10"/>
  <c r="V415" i="10"/>
  <c r="V376" i="10"/>
  <c r="V413" i="10"/>
  <c r="V737" i="10"/>
  <c r="V1212" i="10"/>
  <c r="V898" i="10"/>
  <c r="V412" i="10"/>
  <c r="V722" i="14"/>
  <c r="V526" i="10"/>
  <c r="V524" i="10"/>
  <c r="V1042" i="14"/>
  <c r="V1039" i="14" s="1"/>
  <c r="V1104" i="10"/>
  <c r="V667" i="14"/>
  <c r="V1216" i="10"/>
  <c r="V1215" i="10" s="1"/>
  <c r="V1286" i="15" s="1"/>
  <c r="V1285" i="15" s="1"/>
  <c r="V582" i="10"/>
  <c r="V1200" i="10"/>
  <c r="V1039" i="10"/>
  <c r="V474" i="14"/>
  <c r="V1197" i="10"/>
  <c r="V1251" i="10"/>
  <c r="V1106" i="10"/>
  <c r="V1000" i="14"/>
  <c r="V1081" i="10"/>
  <c r="V688" i="10"/>
  <c r="V900" i="14"/>
  <c r="V377" i="14"/>
  <c r="V235" i="10"/>
  <c r="V1053" i="14"/>
  <c r="V1050" i="14" s="1"/>
  <c r="V232" i="10"/>
  <c r="V837" i="14"/>
  <c r="V432" i="14"/>
  <c r="V794" i="10"/>
  <c r="V945" i="14"/>
  <c r="V259" i="14"/>
  <c r="V735" i="10"/>
  <c r="V1072" i="10"/>
  <c r="V1060" i="14"/>
  <c r="V1043" i="14"/>
  <c r="V1040" i="14" s="1"/>
  <c r="V283" i="10"/>
  <c r="V1083" i="10"/>
  <c r="V473" i="14"/>
  <c r="V101" i="14"/>
  <c r="V1036" i="10"/>
  <c r="V1162" i="10"/>
  <c r="V995" i="14"/>
  <c r="V992" i="14" s="1"/>
  <c r="V1236" i="10"/>
  <c r="V83" i="10"/>
  <c r="V1084" i="10"/>
  <c r="V1061" i="14"/>
  <c r="V82" i="10"/>
  <c r="V969" i="10"/>
  <c r="V994" i="14"/>
  <c r="V991" i="14" s="1"/>
  <c r="V125" i="10"/>
  <c r="V734" i="10"/>
  <c r="V1096" i="14"/>
  <c r="V1093" i="14" s="1"/>
  <c r="V37" i="10"/>
  <c r="V339" i="10"/>
  <c r="V1237" i="10"/>
  <c r="V984" i="10"/>
  <c r="V1107" i="10"/>
  <c r="V899" i="10"/>
  <c r="V913" i="10"/>
  <c r="V1044" i="15" s="1"/>
  <c r="V1107" i="14"/>
  <c r="V1104" i="14" s="1"/>
  <c r="V514" i="14"/>
  <c r="V736" i="10"/>
  <c r="V109" i="14"/>
  <c r="V414" i="10"/>
  <c r="V637" i="10"/>
  <c r="V1108" i="10"/>
  <c r="V377" i="10"/>
  <c r="V471" i="10"/>
  <c r="V122" i="10"/>
  <c r="V282" i="10"/>
  <c r="V619" i="14"/>
  <c r="V1118" i="10"/>
  <c r="V1195" i="14"/>
  <c r="V79" i="10"/>
  <c r="V374" i="10"/>
  <c r="V66" i="14"/>
  <c r="V891" i="14"/>
  <c r="V689" i="10"/>
  <c r="V892" i="14"/>
  <c r="V889" i="14" s="1"/>
  <c r="V1283" i="10"/>
  <c r="V1278" i="10" s="1"/>
  <c r="V790" i="10"/>
  <c r="V1143" i="10"/>
  <c r="V1014" i="14"/>
  <c r="V1103" i="10"/>
  <c r="V1071" i="14"/>
  <c r="V1060" i="10"/>
  <c r="V1059" i="10" s="1"/>
  <c r="V1157" i="15" s="1"/>
  <c r="V1156" i="15" s="1"/>
  <c r="V130" i="10"/>
  <c r="V1011" i="14"/>
  <c r="V957" i="14"/>
  <c r="V1159" i="10"/>
  <c r="V1101" i="10"/>
  <c r="V1023" i="10"/>
  <c r="V1042" i="10"/>
  <c r="V583" i="10"/>
  <c r="V985" i="10"/>
  <c r="V1105" i="10"/>
  <c r="V528" i="10"/>
  <c r="V433" i="14"/>
  <c r="V1026" i="10"/>
  <c r="V1252" i="10"/>
  <c r="V1199" i="10"/>
  <c r="V1025" i="10"/>
  <c r="V1016" i="14"/>
  <c r="V1240" i="10"/>
  <c r="V1109" i="14"/>
  <c r="V1106" i="14" s="1"/>
  <c r="V685" i="10"/>
  <c r="V1096" i="10"/>
  <c r="V233" i="10"/>
  <c r="V638" i="10"/>
  <c r="V828" i="14"/>
  <c r="V280" i="10"/>
  <c r="V890" i="14"/>
  <c r="V124" i="10"/>
  <c r="V527" i="10"/>
  <c r="V1164" i="10"/>
  <c r="V1056" i="10"/>
  <c r="V416" i="10"/>
  <c r="V65" i="14"/>
  <c r="V338" i="10"/>
  <c r="V1145" i="10"/>
  <c r="V1140" i="10" s="1"/>
  <c r="V1225" i="15" s="1"/>
  <c r="V1220" i="15" s="1"/>
  <c r="V340" i="10"/>
  <c r="V958" i="14"/>
  <c r="V67" i="14"/>
  <c r="V80" i="10"/>
  <c r="V1163" i="10"/>
  <c r="V1147" i="14"/>
  <c r="V1144" i="14" s="1"/>
  <c r="V791" i="10"/>
  <c r="V81" i="10"/>
  <c r="V1059" i="14"/>
  <c r="V1239" i="10"/>
  <c r="V1201" i="10"/>
  <c r="V1098" i="14"/>
  <c r="V1095" i="14" s="1"/>
  <c r="V1013" i="14"/>
  <c r="V330" i="14"/>
  <c r="V299" i="14"/>
  <c r="V1158" i="14"/>
  <c r="V1155" i="14" s="1"/>
  <c r="V1151" i="14" s="1"/>
  <c r="V1037" i="10"/>
  <c r="V982" i="10"/>
  <c r="V260" i="14"/>
  <c r="V1108" i="14"/>
  <c r="V1105" i="14" s="1"/>
  <c r="V687" i="10"/>
  <c r="V912" i="10"/>
  <c r="V1043" i="15" s="1"/>
  <c r="V73" i="14"/>
  <c r="V946" i="14"/>
  <c r="V512" i="14"/>
  <c r="V123" i="10"/>
  <c r="V584" i="10"/>
  <c r="V472" i="14"/>
  <c r="V724" i="14"/>
  <c r="V1142" i="10"/>
  <c r="V1124" i="14"/>
  <c r="V1194" i="14"/>
  <c r="V513" i="14"/>
  <c r="V971" i="10"/>
  <c r="V1003" i="14"/>
  <c r="V1115" i="14"/>
  <c r="V378" i="10"/>
  <c r="V902" i="14"/>
  <c r="V1041" i="10"/>
  <c r="V434" i="14"/>
  <c r="V24" i="14"/>
  <c r="V21" i="14" s="1"/>
  <c r="V1198" i="10"/>
  <c r="V738" i="10"/>
  <c r="V39" i="10"/>
  <c r="V1100" i="10"/>
  <c r="V838" i="14"/>
  <c r="V470" i="10"/>
  <c r="V1043" i="10"/>
  <c r="V379" i="14"/>
  <c r="V956" i="14"/>
  <c r="V1159" i="14"/>
  <c r="V1156" i="14" s="1"/>
  <c r="V1152" i="14" s="1"/>
  <c r="V1097" i="14"/>
  <c r="V1094" i="14" s="1"/>
  <c r="V1193" i="14"/>
  <c r="V378" i="14"/>
  <c r="V468" i="10"/>
  <c r="V1019" i="14"/>
  <c r="V41" i="10"/>
  <c r="V258" i="14"/>
  <c r="V38" i="14"/>
  <c r="V1149" i="14"/>
  <c r="V1146" i="14" s="1"/>
  <c r="V281" i="10"/>
  <c r="V1017" i="14"/>
  <c r="V668" i="14"/>
  <c r="V103" i="14"/>
  <c r="V1044" i="10"/>
  <c r="V284" i="10"/>
  <c r="V1160" i="14"/>
  <c r="V1157" i="14" s="1"/>
  <c r="V1153" i="14" s="1"/>
  <c r="V836" i="14"/>
  <c r="V1282" i="10"/>
  <c r="V1235" i="10"/>
  <c r="V982" i="14"/>
  <c r="V979" i="14" s="1"/>
  <c r="V1018" i="14"/>
  <c r="V1002" i="14"/>
  <c r="V102" i="14"/>
  <c r="V30" i="14"/>
  <c r="V38" i="10"/>
  <c r="V337" i="10"/>
  <c r="V1080" i="10"/>
  <c r="V1057" i="10"/>
  <c r="V88" i="10"/>
  <c r="V1119" i="10"/>
  <c r="V1117" i="14"/>
  <c r="V1122" i="14"/>
  <c r="V121" i="10"/>
  <c r="V332" i="14"/>
  <c r="V829" i="14"/>
  <c r="V1024" i="10"/>
  <c r="V29" i="14"/>
  <c r="V581" i="10"/>
  <c r="V980" i="10"/>
  <c r="AV1078" i="15"/>
  <c r="S202" i="15"/>
  <c r="S192" i="15" s="1"/>
  <c r="S152" i="15"/>
  <c r="S147" i="15" s="1"/>
  <c r="U583" i="15"/>
  <c r="U825" i="15"/>
  <c r="U441" i="15"/>
  <c r="U327" i="15"/>
  <c r="U326" i="15" s="1"/>
  <c r="S1007" i="15"/>
  <c r="S81" i="14"/>
  <c r="S80" i="14"/>
  <c r="U370" i="15"/>
  <c r="U512" i="15"/>
  <c r="U290" i="15"/>
  <c r="U289" i="15" s="1"/>
  <c r="U754" i="15"/>
  <c r="U943" i="10"/>
  <c r="Q262" i="15"/>
  <c r="Q252" i="15" s="1"/>
  <c r="Q407" i="15"/>
  <c r="Q397" i="15" s="1"/>
  <c r="Q478" i="15"/>
  <c r="Q468" i="15" s="1"/>
  <c r="Q862" i="15"/>
  <c r="Q852" i="15" s="1"/>
  <c r="Q791" i="15"/>
  <c r="Q781" i="15" s="1"/>
  <c r="Q620" i="15"/>
  <c r="Q610" i="15" s="1"/>
  <c r="Q728" i="15" s="1"/>
  <c r="Q718" i="15" s="1"/>
  <c r="Q549" i="15"/>
  <c r="Q539" i="15" s="1"/>
  <c r="Q678" i="15" s="1"/>
  <c r="Q668" i="15" s="1"/>
  <c r="T1257" i="10"/>
  <c r="T1324" i="15" s="1"/>
  <c r="AW1347" i="15" s="1"/>
  <c r="T1363" i="15"/>
  <c r="T1358" i="15" s="1"/>
  <c r="AW1358" i="15" s="1"/>
  <c r="L9" i="16"/>
  <c r="L18" i="16" s="1"/>
  <c r="L58" i="16" s="1"/>
  <c r="N40" i="16"/>
  <c r="M458" i="15"/>
  <c r="M448" i="15" s="1"/>
  <c r="N842" i="15"/>
  <c r="N832" i="15" s="1"/>
  <c r="N529" i="15"/>
  <c r="N519" i="15" s="1"/>
  <c r="N665" i="15" s="1"/>
  <c r="N655" i="15" s="1"/>
  <c r="N771" i="15"/>
  <c r="N761" i="15" s="1"/>
  <c r="N124" i="15"/>
  <c r="AQ147" i="15" s="1"/>
  <c r="M232" i="15"/>
  <c r="M387" i="15"/>
  <c r="M377" i="15" s="1"/>
  <c r="AR72" i="15"/>
  <c r="AS33" i="15"/>
  <c r="O153" i="10"/>
  <c r="O142" i="15" s="1"/>
  <c r="O137" i="15" s="1"/>
  <c r="P152" i="10"/>
  <c r="P136" i="10" s="1"/>
  <c r="AT1300" i="15"/>
  <c r="AR1128" i="15"/>
  <c r="AR1093" i="15"/>
  <c r="AR1082" i="15"/>
  <c r="AR34" i="15"/>
  <c r="AS109" i="15"/>
  <c r="L296" i="10"/>
  <c r="L291" i="10" s="1"/>
  <c r="L254" i="10" s="1"/>
  <c r="L213" i="15" s="1"/>
  <c r="L540" i="10"/>
  <c r="L535" i="10" s="1"/>
  <c r="L498" i="10" s="1"/>
  <c r="L596" i="10"/>
  <c r="L591" i="10" s="1"/>
  <c r="L554" i="10" s="1"/>
  <c r="L1095" i="10"/>
  <c r="L1090" i="10" s="1"/>
  <c r="L1190" i="15" s="1"/>
  <c r="L1185" i="15" s="1"/>
  <c r="AO1185" i="15" s="1"/>
  <c r="L484" i="10"/>
  <c r="L479" i="10" s="1"/>
  <c r="L442" i="10" s="1"/>
  <c r="L429" i="15" s="1"/>
  <c r="L750" i="10"/>
  <c r="L745" i="10" s="1"/>
  <c r="L708" i="10" s="1"/>
  <c r="L742" i="15" s="1"/>
  <c r="L806" i="10"/>
  <c r="L801" i="10" s="1"/>
  <c r="L764" i="10" s="1"/>
  <c r="L813" i="15" s="1"/>
  <c r="L1157" i="10"/>
  <c r="L1152" i="10" s="1"/>
  <c r="L1236" i="15" s="1"/>
  <c r="L1231" i="15" s="1"/>
  <c r="AO1231" i="15" s="1"/>
  <c r="L163" i="15"/>
  <c r="AO193" i="15" s="1"/>
  <c r="L428" i="10"/>
  <c r="L423" i="10" s="1"/>
  <c r="L386" i="10" s="1"/>
  <c r="L358" i="15" s="1"/>
  <c r="Q150" i="10"/>
  <c r="AT107" i="15"/>
  <c r="O244" i="10"/>
  <c r="O239" i="10" s="1"/>
  <c r="O202" i="10" s="1"/>
  <c r="O122" i="15"/>
  <c r="AR145" i="15" s="1"/>
  <c r="L601" i="15"/>
  <c r="L591" i="15" s="1"/>
  <c r="L716" i="15" s="1"/>
  <c r="L706" i="15" s="1"/>
  <c r="L459" i="15"/>
  <c r="L449" i="15" s="1"/>
  <c r="L388" i="15"/>
  <c r="L378" i="15" s="1"/>
  <c r="L233" i="15"/>
  <c r="O769" i="15"/>
  <c r="O759" i="15" s="1"/>
  <c r="O240" i="15"/>
  <c r="O527" i="15"/>
  <c r="O517" i="15" s="1"/>
  <c r="O663" i="15" s="1"/>
  <c r="O653" i="15" s="1"/>
  <c r="O840" i="15"/>
  <c r="O830" i="15" s="1"/>
  <c r="O301" i="10"/>
  <c r="O1243" i="15"/>
  <c r="AR1266" i="15" s="1"/>
  <c r="O919" i="10"/>
  <c r="O909" i="10" s="1"/>
  <c r="O872" i="10" s="1"/>
  <c r="O958" i="15" s="1"/>
  <c r="R1206" i="10"/>
  <c r="R1277" i="15" s="1"/>
  <c r="R1294" i="15"/>
  <c r="R1289" i="15" s="1"/>
  <c r="R938" i="10"/>
  <c r="R1056" i="15" s="1"/>
  <c r="R1073" i="15"/>
  <c r="R1068" i="15" s="1"/>
  <c r="K571" i="15"/>
  <c r="K701" i="10"/>
  <c r="K696" i="10" s="1"/>
  <c r="K659" i="10" s="1"/>
  <c r="K692" i="15" s="1"/>
  <c r="P1209" i="10"/>
  <c r="P1280" i="15" s="1"/>
  <c r="P1297" i="15"/>
  <c r="P1292" i="15" s="1"/>
  <c r="Q167" i="10"/>
  <c r="Q94" i="10"/>
  <c r="Q86" i="15" s="1"/>
  <c r="Q103" i="15"/>
  <c r="Q98" i="15" s="1"/>
  <c r="AT1079" i="15"/>
  <c r="AR1303" i="15"/>
  <c r="O957" i="15"/>
  <c r="O11" i="16"/>
  <c r="O20" i="16" s="1"/>
  <c r="O60" i="16" s="1"/>
  <c r="R845" i="15"/>
  <c r="R603" i="15"/>
  <c r="R345" i="10"/>
  <c r="R461" i="15"/>
  <c r="R335" i="15"/>
  <c r="R330" i="15" s="1"/>
  <c r="P600" i="10"/>
  <c r="P488" i="10"/>
  <c r="P320" i="15"/>
  <c r="AS343" i="15" s="1"/>
  <c r="P810" i="10"/>
  <c r="P168" i="10"/>
  <c r="P104" i="15"/>
  <c r="P99" i="15" s="1"/>
  <c r="P95" i="10"/>
  <c r="P87" i="15" s="1"/>
  <c r="R1070" i="10"/>
  <c r="R1065" i="10" s="1"/>
  <c r="R1167" i="15" s="1"/>
  <c r="R1162" i="15" s="1"/>
  <c r="R327" i="10"/>
  <c r="R322" i="10" s="1"/>
  <c r="R889" i="10"/>
  <c r="R884" i="10" s="1"/>
  <c r="R986" i="15" s="1"/>
  <c r="R459" i="10"/>
  <c r="R454" i="10" s="1"/>
  <c r="R453" i="15" s="1"/>
  <c r="R627" i="10"/>
  <c r="R622" i="10" s="1"/>
  <c r="R660" i="15" s="1"/>
  <c r="R222" i="10"/>
  <c r="R217" i="10" s="1"/>
  <c r="R181" i="15" s="1"/>
  <c r="R676" i="10"/>
  <c r="R671" i="10" s="1"/>
  <c r="R710" i="15" s="1"/>
  <c r="R725" i="10"/>
  <c r="R720" i="10" s="1"/>
  <c r="R766" i="15" s="1"/>
  <c r="R403" i="10"/>
  <c r="R398" i="10" s="1"/>
  <c r="R382" i="15" s="1"/>
  <c r="R365" i="10"/>
  <c r="R360" i="10" s="1"/>
  <c r="R28" i="10"/>
  <c r="R23" i="10" s="1"/>
  <c r="S11" i="4"/>
  <c r="R1132" i="10"/>
  <c r="R1127" i="10" s="1"/>
  <c r="R1213" i="15" s="1"/>
  <c r="R1208" i="15" s="1"/>
  <c r="R1226" i="10"/>
  <c r="R1221" i="10" s="1"/>
  <c r="R515" i="10"/>
  <c r="R510" i="10" s="1"/>
  <c r="R524" i="15" s="1"/>
  <c r="R1188" i="10"/>
  <c r="R1183" i="10" s="1"/>
  <c r="R70" i="10"/>
  <c r="R65" i="10" s="1"/>
  <c r="R1014" i="10"/>
  <c r="R1009" i="10" s="1"/>
  <c r="R571" i="10"/>
  <c r="R566" i="10" s="1"/>
  <c r="R595" i="15" s="1"/>
  <c r="R958" i="10"/>
  <c r="R953" i="10" s="1"/>
  <c r="R112" i="10"/>
  <c r="R107" i="10" s="1"/>
  <c r="R781" i="10"/>
  <c r="R776" i="10" s="1"/>
  <c r="R837" i="15" s="1"/>
  <c r="R271" i="10"/>
  <c r="R266" i="10" s="1"/>
  <c r="R237" i="15" s="1"/>
  <c r="Q1259" i="15"/>
  <c r="Q1170" i="10"/>
  <c r="Q991" i="15"/>
  <c r="Q981" i="15" s="1"/>
  <c r="Q247" i="15"/>
  <c r="AR1314" i="15"/>
  <c r="AR1302" i="15"/>
  <c r="P1116" i="15"/>
  <c r="AS1139" i="15" s="1"/>
  <c r="AS1135" i="15"/>
  <c r="AS1136" i="15"/>
  <c r="AS1137" i="15"/>
  <c r="AT69" i="15"/>
  <c r="AS1310" i="15"/>
  <c r="AS1311" i="15"/>
  <c r="P1291" i="15"/>
  <c r="AS1312" i="15"/>
  <c r="AT31" i="15"/>
  <c r="R50" i="10"/>
  <c r="R46" i="15" s="1"/>
  <c r="R63" i="15"/>
  <c r="R58" i="15" s="1"/>
  <c r="R160" i="10"/>
  <c r="P1104" i="15"/>
  <c r="P310" i="10"/>
  <c r="P301" i="15"/>
  <c r="P296" i="15" s="1"/>
  <c r="P777" i="15"/>
  <c r="P535" i="15"/>
  <c r="P393" i="15"/>
  <c r="Q1208" i="10"/>
  <c r="Q1296" i="15"/>
  <c r="AT1313" i="15" s="1"/>
  <c r="P1162" i="15"/>
  <c r="M212" i="15"/>
  <c r="P1279" i="15"/>
  <c r="P8" i="16"/>
  <c r="P17" i="16" s="1"/>
  <c r="P57" i="16" s="1"/>
  <c r="T9" i="4"/>
  <c r="S363" i="10"/>
  <c r="S358" i="10" s="1"/>
  <c r="S779" i="10"/>
  <c r="S774" i="10" s="1"/>
  <c r="S835" i="15" s="1"/>
  <c r="S325" i="10"/>
  <c r="S320" i="10" s="1"/>
  <c r="S1224" i="10"/>
  <c r="S1219" i="10" s="1"/>
  <c r="S723" i="10"/>
  <c r="S718" i="10" s="1"/>
  <c r="S764" i="15" s="1"/>
  <c r="S220" i="10"/>
  <c r="S215" i="10" s="1"/>
  <c r="S179" i="15" s="1"/>
  <c r="S1186" i="10"/>
  <c r="S1181" i="10" s="1"/>
  <c r="S625" i="10"/>
  <c r="S620" i="10" s="1"/>
  <c r="S658" i="15" s="1"/>
  <c r="S1130" i="10"/>
  <c r="S1125" i="10" s="1"/>
  <c r="S1211" i="15" s="1"/>
  <c r="S1206" i="15" s="1"/>
  <c r="S887" i="10"/>
  <c r="S882" i="10" s="1"/>
  <c r="S984" i="15" s="1"/>
  <c r="S269" i="10"/>
  <c r="S264" i="10" s="1"/>
  <c r="S235" i="15" s="1"/>
  <c r="S1012" i="10"/>
  <c r="S1007" i="10" s="1"/>
  <c r="S401" i="10"/>
  <c r="S396" i="10" s="1"/>
  <c r="S380" i="15" s="1"/>
  <c r="S569" i="10"/>
  <c r="S564" i="10" s="1"/>
  <c r="S593" i="15" s="1"/>
  <c r="S110" i="10"/>
  <c r="S105" i="10" s="1"/>
  <c r="S1068" i="10"/>
  <c r="S1063" i="10" s="1"/>
  <c r="S1165" i="15" s="1"/>
  <c r="S1160" i="15" s="1"/>
  <c r="S68" i="10"/>
  <c r="S63" i="10" s="1"/>
  <c r="S513" i="10"/>
  <c r="S508" i="10" s="1"/>
  <c r="S522" i="15" s="1"/>
  <c r="S956" i="10"/>
  <c r="S951" i="10" s="1"/>
  <c r="S674" i="10"/>
  <c r="S669" i="10" s="1"/>
  <c r="S708" i="15" s="1"/>
  <c r="S457" i="10"/>
  <c r="S452" i="10" s="1"/>
  <c r="S451" i="15" s="1"/>
  <c r="S26" i="10"/>
  <c r="S21" i="10" s="1"/>
  <c r="R994" i="10"/>
  <c r="R1102" i="15" s="1"/>
  <c r="R1119" i="15"/>
  <c r="R1114" i="15" s="1"/>
  <c r="AR110" i="15"/>
  <c r="P1122" i="15"/>
  <c r="P1117" i="15" s="1"/>
  <c r="P997" i="10"/>
  <c r="P1105" i="15" s="1"/>
  <c r="Q726" i="10"/>
  <c r="Q721" i="10" s="1"/>
  <c r="Q767" i="15" s="1"/>
  <c r="Q328" i="10"/>
  <c r="Q323" i="10" s="1"/>
  <c r="Q782" i="10"/>
  <c r="Q777" i="10" s="1"/>
  <c r="Q838" i="15" s="1"/>
  <c r="Q404" i="10"/>
  <c r="Q399" i="10" s="1"/>
  <c r="Q383" i="15" s="1"/>
  <c r="Q1227" i="10"/>
  <c r="Q1222" i="10" s="1"/>
  <c r="Q29" i="10"/>
  <c r="Q24" i="10" s="1"/>
  <c r="Q460" i="10"/>
  <c r="Q455" i="10" s="1"/>
  <c r="Q454" i="15" s="1"/>
  <c r="Q1133" i="10"/>
  <c r="Q1128" i="10" s="1"/>
  <c r="Q1214" i="15" s="1"/>
  <c r="Q1209" i="15" s="1"/>
  <c r="Q1015" i="10"/>
  <c r="Q1010" i="10" s="1"/>
  <c r="R12" i="4"/>
  <c r="Q572" i="10"/>
  <c r="Q567" i="10" s="1"/>
  <c r="Q596" i="15" s="1"/>
  <c r="Q516" i="10"/>
  <c r="Q511" i="10" s="1"/>
  <c r="Q525" i="15" s="1"/>
  <c r="Q272" i="10"/>
  <c r="Q267" i="10" s="1"/>
  <c r="Q238" i="15" s="1"/>
  <c r="Q677" i="10"/>
  <c r="Q672" i="10" s="1"/>
  <c r="Q711" i="15" s="1"/>
  <c r="Q113" i="10"/>
  <c r="Q108" i="10" s="1"/>
  <c r="Q1071" i="10"/>
  <c r="Q1066" i="10" s="1"/>
  <c r="Q1168" i="15" s="1"/>
  <c r="Q1163" i="15" s="1"/>
  <c r="Q890" i="10"/>
  <c r="Q885" i="10" s="1"/>
  <c r="Q987" i="15" s="1"/>
  <c r="Q1189" i="10"/>
  <c r="Q1184" i="10" s="1"/>
  <c r="Q223" i="10"/>
  <c r="Q218" i="10" s="1"/>
  <c r="Q182" i="15" s="1"/>
  <c r="Q628" i="10"/>
  <c r="Q623" i="10" s="1"/>
  <c r="Q661" i="15" s="1"/>
  <c r="Q366" i="10"/>
  <c r="Q361" i="10" s="1"/>
  <c r="Q959" i="10"/>
  <c r="Q954" i="10" s="1"/>
  <c r="Q71" i="10"/>
  <c r="Q66" i="10" s="1"/>
  <c r="P754" i="10"/>
  <c r="P283" i="15"/>
  <c r="AS306" i="15" s="1"/>
  <c r="P544" i="10"/>
  <c r="P432" i="10"/>
  <c r="O811" i="10"/>
  <c r="O321" i="15"/>
  <c r="AR344" i="15" s="1"/>
  <c r="O601" i="10"/>
  <c r="O489" i="10"/>
  <c r="P1254" i="15"/>
  <c r="AS1273" i="15"/>
  <c r="R155" i="10"/>
  <c r="R25" i="15"/>
  <c r="R20" i="15" s="1"/>
  <c r="R8" i="10"/>
  <c r="R8" i="15" s="1"/>
  <c r="I37" i="16"/>
  <c r="M27" i="16"/>
  <c r="P1208" i="15"/>
  <c r="M247" i="10"/>
  <c r="M242" i="10" s="1"/>
  <c r="M205" i="10" s="1"/>
  <c r="M125" i="15"/>
  <c r="AP148" i="15" s="1"/>
  <c r="P918" i="10"/>
  <c r="P908" i="10" s="1"/>
  <c r="P871" i="10" s="1"/>
  <c r="P300" i="10"/>
  <c r="P1242" i="15"/>
  <c r="M497" i="15"/>
  <c r="M649" i="10"/>
  <c r="M644" i="10" s="1"/>
  <c r="M607" i="10" s="1"/>
  <c r="M639" i="15" s="1"/>
  <c r="R307" i="10"/>
  <c r="R298" i="15"/>
  <c r="R293" i="15" s="1"/>
  <c r="R390" i="15"/>
  <c r="R532" i="15"/>
  <c r="R774" i="15"/>
  <c r="AT1125" i="15"/>
  <c r="AS71" i="15"/>
  <c r="P158" i="10"/>
  <c r="P28" i="15"/>
  <c r="P23" i="15" s="1"/>
  <c r="P11" i="10"/>
  <c r="P11" i="15" s="1"/>
  <c r="Q298" i="10"/>
  <c r="Q1240" i="15"/>
  <c r="AT1263" i="15" s="1"/>
  <c r="Q916" i="10"/>
  <c r="Q906" i="10" s="1"/>
  <c r="Q869" i="10" s="1"/>
  <c r="Q955" i="15" s="1"/>
  <c r="Q940" i="10"/>
  <c r="Q1058" i="15" s="1"/>
  <c r="Q1075" i="15"/>
  <c r="AT1092" i="15" s="1"/>
  <c r="Q27" i="15"/>
  <c r="Q22" i="15" s="1"/>
  <c r="Q157" i="10"/>
  <c r="Q10" i="10"/>
  <c r="Q10" i="15" s="1"/>
  <c r="N142" i="15"/>
  <c r="N137" i="15" s="1"/>
  <c r="N137" i="10"/>
  <c r="N187" i="15"/>
  <c r="N177" i="15" s="1"/>
  <c r="O284" i="15"/>
  <c r="AR307" i="15" s="1"/>
  <c r="O433" i="10"/>
  <c r="O755" i="10"/>
  <c r="O545" i="10"/>
  <c r="Q486" i="10"/>
  <c r="Q808" i="10"/>
  <c r="Q598" i="10"/>
  <c r="Q318" i="15"/>
  <c r="AT341" i="15" s="1"/>
  <c r="AR1265" i="15"/>
  <c r="M698" i="10"/>
  <c r="M693" i="10" s="1"/>
  <c r="M656" i="10" s="1"/>
  <c r="M689" i="15" s="1"/>
  <c r="M568" i="15"/>
  <c r="K652" i="10"/>
  <c r="K647" i="10" s="1"/>
  <c r="K610" i="10" s="1"/>
  <c r="K642" i="15" s="1"/>
  <c r="K500" i="15"/>
  <c r="Q309" i="10"/>
  <c r="Q392" i="15"/>
  <c r="Q534" i="15"/>
  <c r="Q300" i="15"/>
  <c r="Q295" i="15" s="1"/>
  <c r="Q776" i="15"/>
  <c r="AR1127" i="15"/>
  <c r="M843" i="15"/>
  <c r="M833" i="15" s="1"/>
  <c r="M772" i="15"/>
  <c r="M762" i="15" s="1"/>
  <c r="M243" i="15"/>
  <c r="M530" i="15"/>
  <c r="M520" i="15" s="1"/>
  <c r="M666" i="15" s="1"/>
  <c r="M656" i="15" s="1"/>
  <c r="N747" i="10"/>
  <c r="N742" i="10" s="1"/>
  <c r="N705" i="10" s="1"/>
  <c r="N739" i="15" s="1"/>
  <c r="N537" i="10"/>
  <c r="N532" i="10" s="1"/>
  <c r="N495" i="10" s="1"/>
  <c r="N593" i="10"/>
  <c r="N588" i="10" s="1"/>
  <c r="N551" i="10" s="1"/>
  <c r="N481" i="10"/>
  <c r="N476" i="10" s="1"/>
  <c r="N439" i="10" s="1"/>
  <c r="N426" i="15" s="1"/>
  <c r="N425" i="10"/>
  <c r="N420" i="10" s="1"/>
  <c r="N383" i="10" s="1"/>
  <c r="N355" i="15" s="1"/>
  <c r="N293" i="10"/>
  <c r="N288" i="10" s="1"/>
  <c r="N251" i="10" s="1"/>
  <c r="N210" i="15" s="1"/>
  <c r="N160" i="15"/>
  <c r="AQ190" i="15" s="1"/>
  <c r="N1092" i="10"/>
  <c r="N1087" i="10" s="1"/>
  <c r="N1154" i="10"/>
  <c r="N1149" i="10" s="1"/>
  <c r="N803" i="10"/>
  <c r="N798" i="10" s="1"/>
  <c r="N761" i="10" s="1"/>
  <c r="N810" i="15" s="1"/>
  <c r="R165" i="10"/>
  <c r="R101" i="15"/>
  <c r="R96" i="15" s="1"/>
  <c r="R92" i="10"/>
  <c r="R84" i="15" s="1"/>
  <c r="N456" i="15"/>
  <c r="N446" i="15" s="1"/>
  <c r="N230" i="15"/>
  <c r="N385" i="15"/>
  <c r="N375" i="15" s="1"/>
  <c r="N598" i="15"/>
  <c r="N588" i="15" s="1"/>
  <c r="N713" i="15" s="1"/>
  <c r="N703" i="15" s="1"/>
  <c r="P348" i="10"/>
  <c r="P606" i="15"/>
  <c r="P464" i="15"/>
  <c r="P338" i="15"/>
  <c r="P333" i="15" s="1"/>
  <c r="P848" i="15"/>
  <c r="Q996" i="10"/>
  <c r="Q1121" i="15"/>
  <c r="Q162" i="10"/>
  <c r="Q52" i="10"/>
  <c r="Q48" i="15" s="1"/>
  <c r="Q65" i="15"/>
  <c r="Q60" i="15" s="1"/>
  <c r="N600" i="15"/>
  <c r="N590" i="15" s="1"/>
  <c r="N715" i="15" s="1"/>
  <c r="N705" i="15" s="1"/>
  <c r="N458" i="15"/>
  <c r="N448" i="15" s="1"/>
  <c r="N387" i="15"/>
  <c r="N377" i="15" s="1"/>
  <c r="N232" i="15"/>
  <c r="P1070" i="15"/>
  <c r="AS1081" i="15" s="1"/>
  <c r="AS1089" i="15"/>
  <c r="AS1090" i="15"/>
  <c r="AS1091" i="15"/>
  <c r="P134" i="10"/>
  <c r="P184" i="15"/>
  <c r="P174" i="15" s="1"/>
  <c r="P139" i="15"/>
  <c r="P134" i="15" s="1"/>
  <c r="R1168" i="10"/>
  <c r="R245" i="15"/>
  <c r="R1257" i="15"/>
  <c r="R1252" i="15" s="1"/>
  <c r="R989" i="15"/>
  <c r="R979" i="15" s="1"/>
  <c r="P1171" i="10"/>
  <c r="P248" i="15"/>
  <c r="P992" i="15"/>
  <c r="P982" i="15" s="1"/>
  <c r="P1260" i="15"/>
  <c r="P1255" i="15" s="1"/>
  <c r="P941" i="10"/>
  <c r="P1059" i="15" s="1"/>
  <c r="P1076" i="15"/>
  <c r="P1071" i="15" s="1"/>
  <c r="Q542" i="10"/>
  <c r="Q281" i="15"/>
  <c r="AT304" i="15" s="1"/>
  <c r="Q752" i="10"/>
  <c r="Q430" i="10"/>
  <c r="Q463" i="15"/>
  <c r="Q847" i="15"/>
  <c r="Q347" i="10"/>
  <c r="Q337" i="15"/>
  <c r="Q332" i="15" s="1"/>
  <c r="Q605" i="15"/>
  <c r="M700" i="10"/>
  <c r="M695" i="10" s="1"/>
  <c r="M658" i="10" s="1"/>
  <c r="M691" i="15" s="1"/>
  <c r="M570" i="15"/>
  <c r="O186" i="15"/>
  <c r="O176" i="15" s="1"/>
  <c r="O141" i="15"/>
  <c r="O136" i="15" s="1"/>
  <c r="O136" i="10"/>
  <c r="P163" i="10"/>
  <c r="P66" i="15"/>
  <c r="P61" i="15" s="1"/>
  <c r="P53" i="10"/>
  <c r="P49" i="15" s="1"/>
  <c r="AE29" i="4"/>
  <c r="T912" i="14"/>
  <c r="T911" i="14"/>
  <c r="U203" i="4"/>
  <c r="U938" i="14" s="1"/>
  <c r="U935" i="14" s="1"/>
  <c r="V206" i="4"/>
  <c r="U927" i="14"/>
  <c r="U924" i="14" s="1"/>
  <c r="S866" i="14"/>
  <c r="T884" i="14"/>
  <c r="T881" i="14" s="1"/>
  <c r="U193" i="4"/>
  <c r="T873" i="14"/>
  <c r="T870" i="14" s="1"/>
  <c r="T857" i="14" s="1"/>
  <c r="S856" i="14"/>
  <c r="V194" i="4"/>
  <c r="U885" i="14"/>
  <c r="U882" i="14" s="1"/>
  <c r="U874" i="14"/>
  <c r="U871" i="14" s="1"/>
  <c r="U189" i="4"/>
  <c r="U883" i="14" s="1"/>
  <c r="U880" i="14" s="1"/>
  <c r="V192" i="4"/>
  <c r="U872" i="14"/>
  <c r="U869" i="14" s="1"/>
  <c r="S858" i="14"/>
  <c r="R855" i="14"/>
  <c r="S859" i="14"/>
  <c r="S855" i="14" s="1"/>
  <c r="AR146" i="15"/>
  <c r="O770" i="15"/>
  <c r="O760" i="15" s="1"/>
  <c r="O841" i="15"/>
  <c r="O831" i="15" s="1"/>
  <c r="O241" i="15"/>
  <c r="O386" i="15" s="1"/>
  <c r="O376" i="15" s="1"/>
  <c r="Z44" i="4"/>
  <c r="AB19" i="4"/>
  <c r="AT32" i="15"/>
  <c r="Z20" i="4"/>
  <c r="Q151" i="10"/>
  <c r="Q135" i="10" s="1"/>
  <c r="AT108" i="15"/>
  <c r="Y21" i="4"/>
  <c r="R64" i="15"/>
  <c r="R59" i="15" s="1"/>
  <c r="R51" i="10"/>
  <c r="R47" i="15" s="1"/>
  <c r="R161" i="10"/>
  <c r="AT1301" i="15"/>
  <c r="R346" i="10"/>
  <c r="R462" i="15"/>
  <c r="R336" i="15"/>
  <c r="R331" i="15" s="1"/>
  <c r="R604" i="15"/>
  <c r="R846" i="15"/>
  <c r="R308" i="10"/>
  <c r="R775" i="15"/>
  <c r="R533" i="15"/>
  <c r="R299" i="15"/>
  <c r="R294" i="15" s="1"/>
  <c r="R391" i="15"/>
  <c r="R166" i="10"/>
  <c r="R93" i="10"/>
  <c r="R85" i="15" s="1"/>
  <c r="R102" i="15"/>
  <c r="R97" i="15" s="1"/>
  <c r="R1169" i="10"/>
  <c r="R246" i="15"/>
  <c r="R990" i="15"/>
  <c r="R980" i="15" s="1"/>
  <c r="R1258" i="15"/>
  <c r="R1253" i="15" s="1"/>
  <c r="AT1126" i="15"/>
  <c r="R1207" i="10"/>
  <c r="R1278" i="15" s="1"/>
  <c r="R1295" i="15"/>
  <c r="R1290" i="15" s="1"/>
  <c r="AT1080" i="15"/>
  <c r="R1166" i="15"/>
  <c r="R1161" i="15" s="1"/>
  <c r="R1212" i="15"/>
  <c r="R1207" i="15" s="1"/>
  <c r="M650" i="10"/>
  <c r="M645" i="10" s="1"/>
  <c r="M608" i="10" s="1"/>
  <c r="M640" i="15" s="1"/>
  <c r="M498" i="15"/>
  <c r="N599" i="15"/>
  <c r="N589" i="15" s="1"/>
  <c r="N714" i="15" s="1"/>
  <c r="N704" i="15" s="1"/>
  <c r="N457" i="15"/>
  <c r="N447" i="15" s="1"/>
  <c r="N386" i="15"/>
  <c r="N376" i="15" s="1"/>
  <c r="N231" i="15"/>
  <c r="R939" i="10"/>
  <c r="R1057" i="15" s="1"/>
  <c r="R1074" i="15"/>
  <c r="R1069" i="15" s="1"/>
  <c r="P185" i="15"/>
  <c r="P175" i="15" s="1"/>
  <c r="P135" i="10"/>
  <c r="P140" i="15"/>
  <c r="P135" i="15" s="1"/>
  <c r="R995" i="10"/>
  <c r="R1103" i="15" s="1"/>
  <c r="R1120" i="15"/>
  <c r="R1115" i="15" s="1"/>
  <c r="R156" i="10"/>
  <c r="R9" i="10"/>
  <c r="R9" i="15" s="1"/>
  <c r="R26" i="15"/>
  <c r="R21" i="15" s="1"/>
  <c r="M699" i="10"/>
  <c r="M694" i="10" s="1"/>
  <c r="M657" i="10" s="1"/>
  <c r="M690" i="15" s="1"/>
  <c r="M569" i="15"/>
  <c r="O294" i="10"/>
  <c r="O289" i="10" s="1"/>
  <c r="O252" i="10" s="1"/>
  <c r="O211" i="15" s="1"/>
  <c r="O161" i="15"/>
  <c r="AR191" i="15" s="1"/>
  <c r="O1155" i="10"/>
  <c r="O1150" i="10" s="1"/>
  <c r="O1093" i="10"/>
  <c r="O1088" i="10" s="1"/>
  <c r="O804" i="10"/>
  <c r="O799" i="10" s="1"/>
  <c r="O762" i="10" s="1"/>
  <c r="O811" i="15" s="1"/>
  <c r="O748" i="10"/>
  <c r="O743" i="10" s="1"/>
  <c r="O706" i="10" s="1"/>
  <c r="O740" i="15" s="1"/>
  <c r="O482" i="10"/>
  <c r="O477" i="10" s="1"/>
  <c r="O440" i="10" s="1"/>
  <c r="O427" i="15" s="1"/>
  <c r="O594" i="10"/>
  <c r="O589" i="10" s="1"/>
  <c r="O552" i="10" s="1"/>
  <c r="O538" i="10"/>
  <c r="O533" i="10" s="1"/>
  <c r="O496" i="10" s="1"/>
  <c r="O426" i="10"/>
  <c r="O421" i="10" s="1"/>
  <c r="O384" i="10" s="1"/>
  <c r="O356" i="15" s="1"/>
  <c r="Q753" i="10"/>
  <c r="Q543" i="10"/>
  <c r="Q282" i="15"/>
  <c r="AT305" i="15" s="1"/>
  <c r="Q431" i="10"/>
  <c r="Q299" i="10"/>
  <c r="Q1241" i="15"/>
  <c r="AT1264" i="15" s="1"/>
  <c r="Q917" i="10"/>
  <c r="Q907" i="10" s="1"/>
  <c r="Q870" i="10" s="1"/>
  <c r="Q956" i="15" s="1"/>
  <c r="AB8" i="4"/>
  <c r="T10" i="4"/>
  <c r="S888" i="10"/>
  <c r="S883" i="10" s="1"/>
  <c r="S985" i="15" s="1"/>
  <c r="S780" i="10"/>
  <c r="S775" i="10" s="1"/>
  <c r="S836" i="15" s="1"/>
  <c r="S1225" i="10"/>
  <c r="S1220" i="10" s="1"/>
  <c r="S1187" i="10"/>
  <c r="S1182" i="10" s="1"/>
  <c r="S1131" i="10"/>
  <c r="S1126" i="10" s="1"/>
  <c r="S570" i="10"/>
  <c r="S565" i="10" s="1"/>
  <c r="S594" i="15" s="1"/>
  <c r="S957" i="10"/>
  <c r="S952" i="10" s="1"/>
  <c r="S675" i="10"/>
  <c r="S670" i="10" s="1"/>
  <c r="S709" i="15" s="1"/>
  <c r="S221" i="10"/>
  <c r="S216" i="10" s="1"/>
  <c r="S180" i="15" s="1"/>
  <c r="S458" i="10"/>
  <c r="S453" i="10" s="1"/>
  <c r="S452" i="15" s="1"/>
  <c r="S626" i="10"/>
  <c r="S621" i="10" s="1"/>
  <c r="S659" i="15" s="1"/>
  <c r="S514" i="10"/>
  <c r="S509" i="10" s="1"/>
  <c r="S523" i="15" s="1"/>
  <c r="S364" i="10"/>
  <c r="S359" i="10" s="1"/>
  <c r="S326" i="10"/>
  <c r="S321" i="10" s="1"/>
  <c r="S69" i="10"/>
  <c r="S64" i="10" s="1"/>
  <c r="S270" i="10"/>
  <c r="S265" i="10" s="1"/>
  <c r="S236" i="15" s="1"/>
  <c r="S724" i="10"/>
  <c r="S719" i="10" s="1"/>
  <c r="S765" i="15" s="1"/>
  <c r="S1069" i="10"/>
  <c r="S1064" i="10" s="1"/>
  <c r="S111" i="10"/>
  <c r="S106" i="10" s="1"/>
  <c r="S1013" i="10"/>
  <c r="S1008" i="10" s="1"/>
  <c r="S402" i="10"/>
  <c r="S397" i="10" s="1"/>
  <c r="S381" i="15" s="1"/>
  <c r="S27" i="10"/>
  <c r="S22" i="10" s="1"/>
  <c r="AT70" i="15"/>
  <c r="N482" i="10"/>
  <c r="N477" i="10" s="1"/>
  <c r="N440" i="10" s="1"/>
  <c r="N427" i="15" s="1"/>
  <c r="N594" i="10"/>
  <c r="N589" i="10" s="1"/>
  <c r="N552" i="10" s="1"/>
  <c r="N294" i="10"/>
  <c r="N289" i="10" s="1"/>
  <c r="N252" i="10" s="1"/>
  <c r="N211" i="15" s="1"/>
  <c r="N748" i="10"/>
  <c r="N743" i="10" s="1"/>
  <c r="N706" i="10" s="1"/>
  <c r="N740" i="15" s="1"/>
  <c r="N804" i="10"/>
  <c r="N799" i="10" s="1"/>
  <c r="N762" i="10" s="1"/>
  <c r="N811" i="15" s="1"/>
  <c r="N1093" i="10"/>
  <c r="N1088" i="10" s="1"/>
  <c r="N426" i="10"/>
  <c r="N421" i="10" s="1"/>
  <c r="N384" i="10" s="1"/>
  <c r="N356" i="15" s="1"/>
  <c r="N1155" i="10"/>
  <c r="N1150" i="10" s="1"/>
  <c r="N538" i="10"/>
  <c r="N533" i="10" s="1"/>
  <c r="N496" i="10" s="1"/>
  <c r="N161" i="15"/>
  <c r="AQ191" i="15" s="1"/>
  <c r="Q487" i="10"/>
  <c r="Q599" i="10"/>
  <c r="Q809" i="10"/>
  <c r="Q319" i="15"/>
  <c r="AT342" i="15" s="1"/>
  <c r="AD235" i="4"/>
  <c r="AC232" i="4"/>
  <c r="AC221" i="4"/>
  <c r="AC218" i="4" s="1"/>
  <c r="W148" i="4"/>
  <c r="V704" i="14"/>
  <c r="V701" i="14" s="1"/>
  <c r="V649" i="14"/>
  <c r="V646" i="14" s="1"/>
  <c r="V599" i="14"/>
  <c r="V596" i="14" s="1"/>
  <c r="W134" i="4"/>
  <c r="V549" i="14"/>
  <c r="V546" i="14" s="1"/>
  <c r="U414" i="14"/>
  <c r="U411" i="14" s="1"/>
  <c r="V111" i="4"/>
  <c r="U359" i="14"/>
  <c r="U356" i="14" s="1"/>
  <c r="T398" i="14"/>
  <c r="T399" i="14"/>
  <c r="T344" i="14"/>
  <c r="T343" i="14"/>
  <c r="V97" i="4"/>
  <c r="U323" i="14"/>
  <c r="U320" i="14" s="1"/>
  <c r="W88" i="4"/>
  <c r="V291" i="14"/>
  <c r="V288" i="14" s="1"/>
  <c r="Y6" i="16"/>
  <c r="U633" i="14" l="1"/>
  <c r="U510" i="14"/>
  <c r="U634" i="14"/>
  <c r="P691" i="14"/>
  <c r="P687" i="14" s="1"/>
  <c r="U509" i="14"/>
  <c r="U511" i="14"/>
  <c r="U285" i="14"/>
  <c r="U389" i="14" s="1"/>
  <c r="T38" i="15"/>
  <c r="T33" i="15" s="1"/>
  <c r="P690" i="14"/>
  <c r="P686" i="14" s="1"/>
  <c r="S200" i="15"/>
  <c r="S190" i="15" s="1"/>
  <c r="U602" i="15"/>
  <c r="T505" i="15"/>
  <c r="U460" i="15"/>
  <c r="T287" i="15"/>
  <c r="T286" i="15" s="1"/>
  <c r="M10" i="16"/>
  <c r="M19" i="16" s="1"/>
  <c r="M59" i="16" s="1"/>
  <c r="P400" i="14"/>
  <c r="P396" i="14" s="1"/>
  <c r="P49" i="16" s="1"/>
  <c r="U1031" i="10"/>
  <c r="U1141" i="15" s="1"/>
  <c r="U1136" i="15" s="1"/>
  <c r="U469" i="14"/>
  <c r="P401" i="14"/>
  <c r="P397" i="14" s="1"/>
  <c r="U844" i="15"/>
  <c r="T363" i="15"/>
  <c r="P968" i="14"/>
  <c r="P964" i="14" s="1"/>
  <c r="U308" i="15"/>
  <c r="U303" i="15" s="1"/>
  <c r="S1082" i="14"/>
  <c r="S1078" i="14" s="1"/>
  <c r="S47" i="16" s="1"/>
  <c r="U1124" i="10"/>
  <c r="U1210" i="15" s="1"/>
  <c r="U1205" i="15" s="1"/>
  <c r="S1083" i="14"/>
  <c r="S1079" i="14" s="1"/>
  <c r="P969" i="14"/>
  <c r="P965" i="14" s="1"/>
  <c r="S1089" i="14"/>
  <c r="P227" i="14"/>
  <c r="P223" i="14" s="1"/>
  <c r="R676" i="14"/>
  <c r="R673" i="14" s="1"/>
  <c r="R654" i="14" s="1"/>
  <c r="R643" i="14" s="1"/>
  <c r="P451" i="14"/>
  <c r="R133" i="10"/>
  <c r="R243" i="10" s="1"/>
  <c r="R238" i="10" s="1"/>
  <c r="R201" i="10" s="1"/>
  <c r="R424" i="10" s="1"/>
  <c r="R419" i="10" s="1"/>
  <c r="R382" i="10" s="1"/>
  <c r="R354" i="15" s="1"/>
  <c r="U98" i="14"/>
  <c r="U149" i="14" s="1"/>
  <c r="P536" i="14"/>
  <c r="P532" i="14" s="1"/>
  <c r="P535" i="14"/>
  <c r="P531" i="14" s="1"/>
  <c r="N749" i="10"/>
  <c r="N744" i="10" s="1"/>
  <c r="N707" i="10" s="1"/>
  <c r="N741" i="15" s="1"/>
  <c r="V1277" i="10"/>
  <c r="U470" i="14"/>
  <c r="U316" i="14"/>
  <c r="U443" i="14" s="1"/>
  <c r="U471" i="14"/>
  <c r="M499" i="15"/>
  <c r="P636" i="14"/>
  <c r="P632" i="14" s="1"/>
  <c r="P635" i="14"/>
  <c r="P631" i="14" s="1"/>
  <c r="U100" i="14"/>
  <c r="U151" i="14" s="1"/>
  <c r="U99" i="14"/>
  <c r="U150" i="14" s="1"/>
  <c r="U317" i="14"/>
  <c r="U524" i="14" s="1"/>
  <c r="U374" i="14"/>
  <c r="P492" i="14"/>
  <c r="P586" i="14"/>
  <c r="P582" i="14" s="1"/>
  <c r="U827" i="14"/>
  <c r="P226" i="14"/>
  <c r="P222" i="14" s="1"/>
  <c r="P48" i="16" s="1"/>
  <c r="P585" i="14"/>
  <c r="P581" i="14" s="1"/>
  <c r="P491" i="14"/>
  <c r="T244" i="15"/>
  <c r="R183" i="15"/>
  <c r="R173" i="15" s="1"/>
  <c r="R526" i="15" s="1"/>
  <c r="R516" i="15" s="1"/>
  <c r="R662" i="15" s="1"/>
  <c r="R652" i="15" s="1"/>
  <c r="T988" i="15"/>
  <c r="U826" i="14"/>
  <c r="U434" i="15"/>
  <c r="U1034" i="10"/>
  <c r="U1144" i="15" s="1"/>
  <c r="U1139" i="15" s="1"/>
  <c r="P345" i="14"/>
  <c r="P341" i="14" s="1"/>
  <c r="U818" i="15"/>
  <c r="U576" i="15"/>
  <c r="P346" i="14"/>
  <c r="P342" i="14" s="1"/>
  <c r="P452" i="14"/>
  <c r="U62" i="14"/>
  <c r="U146" i="14" s="1"/>
  <c r="R117" i="14"/>
  <c r="T100" i="15"/>
  <c r="T95" i="15" s="1"/>
  <c r="U583" i="14"/>
  <c r="U1191" i="14"/>
  <c r="U1190" i="14"/>
  <c r="U742" i="14"/>
  <c r="U1192" i="14"/>
  <c r="U584" i="14"/>
  <c r="U741" i="14"/>
  <c r="U1030" i="10"/>
  <c r="U1140" i="15" s="1"/>
  <c r="U1135" i="15" s="1"/>
  <c r="T932" i="14"/>
  <c r="T921" i="14" s="1"/>
  <c r="T816" i="14"/>
  <c r="T805" i="14" s="1"/>
  <c r="T818" i="15"/>
  <c r="U533" i="14"/>
  <c r="T434" i="15"/>
  <c r="R116" i="14"/>
  <c r="R1068" i="14"/>
  <c r="R1065" i="14" s="1"/>
  <c r="R1046" i="14" s="1"/>
  <c r="R1035" i="14" s="1"/>
  <c r="U976" i="15"/>
  <c r="R267" i="14"/>
  <c r="R264" i="14" s="1"/>
  <c r="R245" i="14" s="1"/>
  <c r="R234" i="14" s="1"/>
  <c r="U1034" i="15"/>
  <c r="R521" i="14"/>
  <c r="R518" i="14" s="1"/>
  <c r="R499" i="14" s="1"/>
  <c r="R626" i="14" s="1"/>
  <c r="R623" i="14" s="1"/>
  <c r="R604" i="14" s="1"/>
  <c r="U1052" i="15"/>
  <c r="U1040" i="15" s="1"/>
  <c r="R441" i="14"/>
  <c r="R438" i="14" s="1"/>
  <c r="R419" i="14" s="1"/>
  <c r="R408" i="14" s="1"/>
  <c r="U534" i="14"/>
  <c r="U627" i="15"/>
  <c r="U688" i="14"/>
  <c r="U318" i="14"/>
  <c r="U735" i="14" s="1"/>
  <c r="R386" i="14"/>
  <c r="R383" i="14" s="1"/>
  <c r="R364" i="14" s="1"/>
  <c r="R353" i="14" s="1"/>
  <c r="R481" i="14"/>
  <c r="R478" i="14" s="1"/>
  <c r="R459" i="14" s="1"/>
  <c r="R576" i="14" s="1"/>
  <c r="R573" i="14" s="1"/>
  <c r="R554" i="14" s="1"/>
  <c r="R543" i="14" s="1"/>
  <c r="R731" i="14"/>
  <c r="R728" i="14" s="1"/>
  <c r="R709" i="14" s="1"/>
  <c r="R698" i="14" s="1"/>
  <c r="R1009" i="14"/>
  <c r="R1006" i="14" s="1"/>
  <c r="R987" i="14" s="1"/>
  <c r="R976" i="14" s="1"/>
  <c r="V1058" i="14"/>
  <c r="V1056" i="14"/>
  <c r="U896" i="14"/>
  <c r="U375" i="14"/>
  <c r="U679" i="14"/>
  <c r="U665" i="14"/>
  <c r="U951" i="14"/>
  <c r="U376" i="14"/>
  <c r="U484" i="14"/>
  <c r="U976" i="10"/>
  <c r="U1096" i="15" s="1"/>
  <c r="U1091" i="15" s="1"/>
  <c r="U895" i="14"/>
  <c r="U666" i="14"/>
  <c r="U825" i="14"/>
  <c r="U664" i="14"/>
  <c r="U887" i="14"/>
  <c r="U944" i="14"/>
  <c r="U224" i="14"/>
  <c r="U834" i="14"/>
  <c r="U833" i="14"/>
  <c r="I29" i="16"/>
  <c r="I39" i="16" s="1"/>
  <c r="U1271" i="15"/>
  <c r="U1266" i="15" s="1"/>
  <c r="U1021" i="15"/>
  <c r="U271" i="15"/>
  <c r="V1354" i="15"/>
  <c r="V1349" i="15" s="1"/>
  <c r="V948" i="15"/>
  <c r="V943" i="15" s="1"/>
  <c r="U1032" i="10"/>
  <c r="U1142" i="15" s="1"/>
  <c r="U1137" i="15" s="1"/>
  <c r="T91" i="10"/>
  <c r="T83" i="15" s="1"/>
  <c r="V899" i="15"/>
  <c r="V894" i="15" s="1"/>
  <c r="V911" i="15"/>
  <c r="V906" i="15" s="1"/>
  <c r="V1028" i="15"/>
  <c r="V901" i="15"/>
  <c r="V896" i="15" s="1"/>
  <c r="V912" i="15"/>
  <c r="V907" i="15" s="1"/>
  <c r="V1351" i="15"/>
  <c r="V1346" i="15" s="1"/>
  <c r="V1048" i="15"/>
  <c r="V998" i="15"/>
  <c r="V910" i="15"/>
  <c r="V905" i="15" s="1"/>
  <c r="U1218" i="10"/>
  <c r="U1293" i="15" s="1"/>
  <c r="U1288" i="15" s="1"/>
  <c r="U1244" i="10"/>
  <c r="U1317" i="15" s="1"/>
  <c r="U1312" i="15" s="1"/>
  <c r="T17" i="14"/>
  <c r="U966" i="14"/>
  <c r="U565" i="14"/>
  <c r="U689" i="14"/>
  <c r="U63" i="14"/>
  <c r="U147" i="14" s="1"/>
  <c r="U835" i="14"/>
  <c r="U564" i="14"/>
  <c r="T445" i="14"/>
  <c r="U566" i="14"/>
  <c r="U943" i="14"/>
  <c r="U64" i="14"/>
  <c r="U148" i="14" s="1"/>
  <c r="U942" i="14"/>
  <c r="U416" i="15"/>
  <c r="U800" i="15"/>
  <c r="U558" i="15"/>
  <c r="T460" i="15"/>
  <c r="U978" i="10"/>
  <c r="U1098" i="15" s="1"/>
  <c r="U1093" i="15" s="1"/>
  <c r="T844" i="15"/>
  <c r="V1117" i="10"/>
  <c r="V1200" i="15" s="1"/>
  <c r="V1199" i="15" s="1"/>
  <c r="T334" i="15"/>
  <c r="T329" i="15" s="1"/>
  <c r="U977" i="10"/>
  <c r="U1097" i="15" s="1"/>
  <c r="U1092" i="15" s="1"/>
  <c r="U164" i="10"/>
  <c r="U100" i="15"/>
  <c r="U95" i="15" s="1"/>
  <c r="U188" i="10"/>
  <c r="U183" i="10"/>
  <c r="U967" i="14"/>
  <c r="U1117" i="10"/>
  <c r="U1200" i="15" s="1"/>
  <c r="U1199" i="15" s="1"/>
  <c r="T141" i="10"/>
  <c r="U950" i="14"/>
  <c r="T140" i="14"/>
  <c r="R753" i="15"/>
  <c r="R751" i="15" s="1"/>
  <c r="R511" i="15"/>
  <c r="R509" i="15" s="1"/>
  <c r="R650" i="15" s="1"/>
  <c r="R648" i="15" s="1"/>
  <c r="R582" i="15"/>
  <c r="R580" i="15" s="1"/>
  <c r="R700" i="15" s="1"/>
  <c r="R698" i="15" s="1"/>
  <c r="R824" i="15"/>
  <c r="R822" i="15" s="1"/>
  <c r="R369" i="15"/>
  <c r="R367" i="15" s="1"/>
  <c r="R224" i="15"/>
  <c r="R222" i="15" s="1"/>
  <c r="R440" i="15"/>
  <c r="R438" i="15" s="1"/>
  <c r="N162" i="15"/>
  <c r="AQ192" i="15" s="1"/>
  <c r="U1281" i="10"/>
  <c r="N805" i="10"/>
  <c r="N800" i="10" s="1"/>
  <c r="N763" i="10" s="1"/>
  <c r="N812" i="15" s="1"/>
  <c r="R1010" i="14"/>
  <c r="R1007" i="14" s="1"/>
  <c r="R988" i="14" s="1"/>
  <c r="R977" i="14" s="1"/>
  <c r="U1280" i="10"/>
  <c r="U1258" i="10" s="1"/>
  <c r="T154" i="14"/>
  <c r="N295" i="10"/>
  <c r="N290" i="10" s="1"/>
  <c r="N253" i="10" s="1"/>
  <c r="N212" i="15" s="1"/>
  <c r="R442" i="14"/>
  <c r="R439" i="14" s="1"/>
  <c r="R420" i="14" s="1"/>
  <c r="R409" i="14" s="1"/>
  <c r="U952" i="14"/>
  <c r="U867" i="15"/>
  <c r="T15" i="14"/>
  <c r="U1033" i="10"/>
  <c r="U1143" i="15" s="1"/>
  <c r="U1138" i="15" s="1"/>
  <c r="T278" i="14"/>
  <c r="N427" i="10"/>
  <c r="N422" i="10" s="1"/>
  <c r="N385" i="10" s="1"/>
  <c r="N357" i="15" s="1"/>
  <c r="U1279" i="10"/>
  <c r="N483" i="10"/>
  <c r="N478" i="10" s="1"/>
  <c r="N441" i="10" s="1"/>
  <c r="T933" i="14"/>
  <c r="T922" i="14" s="1"/>
  <c r="N595" i="10"/>
  <c r="N590" i="10" s="1"/>
  <c r="N553" i="10" s="1"/>
  <c r="N570" i="15" s="1"/>
  <c r="T525" i="14"/>
  <c r="N1156" i="10"/>
  <c r="N1151" i="10" s="1"/>
  <c r="N1114" i="10" s="1"/>
  <c r="N1196" i="15" s="1"/>
  <c r="AQ1219" i="15" s="1"/>
  <c r="U1277" i="10"/>
  <c r="N539" i="10"/>
  <c r="N534" i="10" s="1"/>
  <c r="N497" i="10" s="1"/>
  <c r="N651" i="10" s="1"/>
  <c r="N646" i="10" s="1"/>
  <c r="N609" i="10" s="1"/>
  <c r="N641" i="15" s="1"/>
  <c r="U158" i="14"/>
  <c r="U17" i="14"/>
  <c r="S167" i="15"/>
  <c r="S165" i="15" s="1"/>
  <c r="S128" i="15"/>
  <c r="S127" i="15" s="1"/>
  <c r="U1020" i="15"/>
  <c r="U345" i="15"/>
  <c r="U340" i="15" s="1"/>
  <c r="U1057" i="14"/>
  <c r="U897" i="14"/>
  <c r="U878" i="14" s="1"/>
  <c r="U867" i="14" s="1"/>
  <c r="U1270" i="15"/>
  <c r="U1265" i="15" s="1"/>
  <c r="T815" i="14"/>
  <c r="T804" i="14" s="1"/>
  <c r="U1058" i="14"/>
  <c r="V1280" i="10"/>
  <c r="V1258" i="10" s="1"/>
  <c r="U344" i="10"/>
  <c r="U807" i="10" s="1"/>
  <c r="V1281" i="10"/>
  <c r="V1259" i="10" s="1"/>
  <c r="V1326" i="15" s="1"/>
  <c r="T51" i="14"/>
  <c r="U974" i="10"/>
  <c r="U1094" i="15" s="1"/>
  <c r="U1089" i="15" s="1"/>
  <c r="T141" i="14"/>
  <c r="U626" i="15"/>
  <c r="R480" i="14"/>
  <c r="R477" i="14" s="1"/>
  <c r="R458" i="14" s="1"/>
  <c r="R575" i="14" s="1"/>
  <c r="R572" i="14" s="1"/>
  <c r="R553" i="14" s="1"/>
  <c r="R542" i="14" s="1"/>
  <c r="R266" i="14"/>
  <c r="R263" i="14" s="1"/>
  <c r="R244" i="14" s="1"/>
  <c r="R233" i="14" s="1"/>
  <c r="R675" i="14"/>
  <c r="R672" i="14" s="1"/>
  <c r="R653" i="14" s="1"/>
  <c r="R642" i="14" s="1"/>
  <c r="R440" i="14"/>
  <c r="R437" i="14" s="1"/>
  <c r="R418" i="14" s="1"/>
  <c r="R407" i="14" s="1"/>
  <c r="R730" i="14"/>
  <c r="R727" i="14" s="1"/>
  <c r="R708" i="14" s="1"/>
  <c r="R697" i="14" s="1"/>
  <c r="R1067" i="14"/>
  <c r="R1064" i="14" s="1"/>
  <c r="R1045" i="14" s="1"/>
  <c r="R1034" i="14" s="1"/>
  <c r="R520" i="14"/>
  <c r="R517" i="14" s="1"/>
  <c r="R498" i="14" s="1"/>
  <c r="R625" i="14" s="1"/>
  <c r="R622" i="14" s="1"/>
  <c r="R603" i="14" s="1"/>
  <c r="R592" i="14" s="1"/>
  <c r="R385" i="14"/>
  <c r="R382" i="14" s="1"/>
  <c r="R363" i="14" s="1"/>
  <c r="R352" i="14" s="1"/>
  <c r="R1008" i="14"/>
  <c r="R1005" i="14" s="1"/>
  <c r="R986" i="14" s="1"/>
  <c r="R975" i="14" s="1"/>
  <c r="U625" i="15"/>
  <c r="U244" i="15"/>
  <c r="U988" i="15"/>
  <c r="U978" i="15" s="1"/>
  <c r="U1256" i="15"/>
  <c r="U1251" i="15" s="1"/>
  <c r="U531" i="15"/>
  <c r="U773" i="15"/>
  <c r="U297" i="15"/>
  <c r="U292" i="15" s="1"/>
  <c r="U389" i="15"/>
  <c r="T324" i="15"/>
  <c r="T323" i="15" s="1"/>
  <c r="T733" i="14"/>
  <c r="U1076" i="10"/>
  <c r="U1177" i="15" s="1"/>
  <c r="U1172" i="15" s="1"/>
  <c r="U1232" i="10"/>
  <c r="U1306" i="15" s="1"/>
  <c r="U1301" i="15" s="1"/>
  <c r="U207" i="14"/>
  <c r="T309" i="14"/>
  <c r="U1137" i="10"/>
  <c r="U1222" i="15" s="1"/>
  <c r="U1217" i="15" s="1"/>
  <c r="U975" i="10"/>
  <c r="U1095" i="15" s="1"/>
  <c r="U1090" i="15" s="1"/>
  <c r="U205" i="14"/>
  <c r="T310" i="14"/>
  <c r="S1325" i="15"/>
  <c r="AV1348" i="15" s="1"/>
  <c r="S7" i="16"/>
  <c r="S16" i="16" s="1"/>
  <c r="S56" i="16" s="1"/>
  <c r="T443" i="14"/>
  <c r="U870" i="15"/>
  <c r="U181" i="10"/>
  <c r="U1230" i="10"/>
  <c r="U1304" i="15" s="1"/>
  <c r="U1299" i="15" s="1"/>
  <c r="V999" i="14"/>
  <c r="U312" i="15"/>
  <c r="U307" i="15" s="1"/>
  <c r="U1233" i="10"/>
  <c r="U1307" i="15" s="1"/>
  <c r="U1302" i="15" s="1"/>
  <c r="U1245" i="10"/>
  <c r="U1318" i="15" s="1"/>
  <c r="U1313" i="15" s="1"/>
  <c r="U1138" i="10"/>
  <c r="U1223" i="15" s="1"/>
  <c r="U1218" i="15" s="1"/>
  <c r="U1120" i="14"/>
  <c r="T277" i="14"/>
  <c r="U206" i="14"/>
  <c r="S216" i="14"/>
  <c r="S213" i="14" s="1"/>
  <c r="S194" i="14" s="1"/>
  <c r="S183" i="14" s="1"/>
  <c r="T412" i="15"/>
  <c r="T308" i="15"/>
  <c r="T303" i="15" s="1"/>
  <c r="T554" i="15"/>
  <c r="AV1299" i="15"/>
  <c r="T1082" i="14"/>
  <c r="T1078" i="14" s="1"/>
  <c r="T47" i="16" s="1"/>
  <c r="U1136" i="10"/>
  <c r="U1221" i="15" s="1"/>
  <c r="U1216" i="15" s="1"/>
  <c r="T803" i="14"/>
  <c r="R482" i="14"/>
  <c r="R479" i="14" s="1"/>
  <c r="R460" i="14" s="1"/>
  <c r="R577" i="14" s="1"/>
  <c r="R574" i="14" s="1"/>
  <c r="R555" i="14" s="1"/>
  <c r="R544" i="14" s="1"/>
  <c r="S218" i="14"/>
  <c r="S215" i="14" s="1"/>
  <c r="S196" i="14" s="1"/>
  <c r="S185" i="14" s="1"/>
  <c r="U1080" i="14"/>
  <c r="U1081" i="14"/>
  <c r="U1140" i="14"/>
  <c r="U1131" i="14"/>
  <c r="U1132" i="14"/>
  <c r="T151" i="14"/>
  <c r="T89" i="14"/>
  <c r="T162" i="14"/>
  <c r="T153" i="14" s="1"/>
  <c r="T87" i="14"/>
  <c r="R732" i="14"/>
  <c r="R729" i="14" s="1"/>
  <c r="R710" i="14" s="1"/>
  <c r="R699" i="14" s="1"/>
  <c r="R177" i="14"/>
  <c r="R173" i="14" s="1"/>
  <c r="T444" i="14"/>
  <c r="T524" i="14"/>
  <c r="T734" i="14"/>
  <c r="U998" i="14"/>
  <c r="U997" i="14"/>
  <c r="T877" i="14"/>
  <c r="T859" i="14" s="1"/>
  <c r="T855" i="14" s="1"/>
  <c r="R176" i="14"/>
  <c r="R172" i="14" s="1"/>
  <c r="T148" i="14"/>
  <c r="T53" i="14"/>
  <c r="T390" i="14"/>
  <c r="T680" i="14"/>
  <c r="T485" i="14"/>
  <c r="T155" i="14"/>
  <c r="U1113" i="14"/>
  <c r="U1111" i="14"/>
  <c r="U1121" i="14"/>
  <c r="T389" i="14"/>
  <c r="T484" i="14"/>
  <c r="T679" i="14"/>
  <c r="R522" i="14"/>
  <c r="R519" i="14" s="1"/>
  <c r="R500" i="14" s="1"/>
  <c r="R627" i="14" s="1"/>
  <c r="R624" i="14" s="1"/>
  <c r="R605" i="14" s="1"/>
  <c r="R594" i="14" s="1"/>
  <c r="U1142" i="14"/>
  <c r="U999" i="14"/>
  <c r="U174" i="14"/>
  <c r="U175" i="14"/>
  <c r="T52" i="14"/>
  <c r="T88" i="14"/>
  <c r="R1069" i="14"/>
  <c r="R1066" i="14" s="1"/>
  <c r="R1047" i="14" s="1"/>
  <c r="R1036" i="14" s="1"/>
  <c r="S217" i="14"/>
  <c r="S214" i="14" s="1"/>
  <c r="S195" i="14" s="1"/>
  <c r="S184" i="14" s="1"/>
  <c r="U1112" i="14"/>
  <c r="R387" i="14"/>
  <c r="R384" i="14" s="1"/>
  <c r="R365" i="14" s="1"/>
  <c r="R354" i="14" s="1"/>
  <c r="U1026" i="14"/>
  <c r="U1025" i="14"/>
  <c r="R268" i="14"/>
  <c r="R265" i="14" s="1"/>
  <c r="R246" i="14" s="1"/>
  <c r="R235" i="14" s="1"/>
  <c r="U1056" i="14"/>
  <c r="U1119" i="14"/>
  <c r="R677" i="14"/>
  <c r="R674" i="14" s="1"/>
  <c r="R655" i="14" s="1"/>
  <c r="R644" i="14" s="1"/>
  <c r="U1134" i="14"/>
  <c r="U1133" i="14"/>
  <c r="U888" i="14"/>
  <c r="W4" i="14"/>
  <c r="V210" i="14"/>
  <c r="V202" i="14"/>
  <c r="V199" i="14" s="1"/>
  <c r="V190" i="14"/>
  <c r="V187" i="14" s="1"/>
  <c r="V192" i="14"/>
  <c r="V189" i="14" s="1"/>
  <c r="V201" i="14"/>
  <c r="V198" i="14" s="1"/>
  <c r="V203" i="14"/>
  <c r="V200" i="14" s="1"/>
  <c r="V209" i="14"/>
  <c r="V211" i="14"/>
  <c r="V191" i="14"/>
  <c r="V188" i="14" s="1"/>
  <c r="V208" i="14"/>
  <c r="V361" i="14"/>
  <c r="V358" i="14" s="1"/>
  <c r="V905" i="14"/>
  <c r="V610" i="14"/>
  <c r="V607" i="14" s="1"/>
  <c r="V427" i="14"/>
  <c r="V424" i="14" s="1"/>
  <c r="V333" i="14"/>
  <c r="V329" i="14" s="1"/>
  <c r="V681" i="14"/>
  <c r="V506" i="14"/>
  <c r="V503" i="14" s="1"/>
  <c r="V515" i="14"/>
  <c r="V510" i="14" s="1"/>
  <c r="V261" i="14"/>
  <c r="V255" i="14" s="1"/>
  <c r="V273" i="14"/>
  <c r="V670" i="14"/>
  <c r="V664" i="14" s="1"/>
  <c r="V849" i="14"/>
  <c r="V95" i="14"/>
  <c r="V92" i="14" s="1"/>
  <c r="V137" i="14" s="1"/>
  <c r="V716" i="14"/>
  <c r="V713" i="14" s="1"/>
  <c r="V612" i="14"/>
  <c r="V609" i="14" s="1"/>
  <c r="V94" i="14"/>
  <c r="V91" i="14" s="1"/>
  <c r="V136" i="14" s="1"/>
  <c r="V242" i="14"/>
  <c r="V239" i="14" s="1"/>
  <c r="V272" i="14"/>
  <c r="V763" i="14"/>
  <c r="V760" i="14" s="1"/>
  <c r="V748" i="14" s="1"/>
  <c r="V293" i="14"/>
  <c r="V290" i="14" s="1"/>
  <c r="V1187" i="14"/>
  <c r="V1184" i="14" s="1"/>
  <c r="V600" i="14"/>
  <c r="V597" i="14" s="1"/>
  <c r="V823" i="14"/>
  <c r="V820" i="14" s="1"/>
  <c r="V660" i="14"/>
  <c r="V657" i="14" s="1"/>
  <c r="V23" i="14"/>
  <c r="V20" i="14" s="1"/>
  <c r="V131" i="14" s="1"/>
  <c r="V706" i="14"/>
  <c r="V703" i="14" s="1"/>
  <c r="V948" i="14"/>
  <c r="V943" i="14" s="1"/>
  <c r="V620" i="14"/>
  <c r="V614" i="14" s="1"/>
  <c r="V527" i="14"/>
  <c r="V426" i="14"/>
  <c r="V423" i="14" s="1"/>
  <c r="V551" i="14"/>
  <c r="V548" i="14" s="1"/>
  <c r="V415" i="14"/>
  <c r="V412" i="14" s="1"/>
  <c r="V447" i="14"/>
  <c r="V821" i="14"/>
  <c r="V818" i="14" s="1"/>
  <c r="V466" i="14"/>
  <c r="V463" i="14" s="1"/>
  <c r="V650" i="14"/>
  <c r="V647" i="14" s="1"/>
  <c r="V253" i="14"/>
  <c r="V250" i="14" s="1"/>
  <c r="V705" i="14"/>
  <c r="V702" i="14" s="1"/>
  <c r="V688" i="14" s="1"/>
  <c r="V467" i="14"/>
  <c r="V464" i="14" s="1"/>
  <c r="V550" i="14"/>
  <c r="V547" i="14" s="1"/>
  <c r="V715" i="14"/>
  <c r="V712" i="14" s="1"/>
  <c r="V505" i="14"/>
  <c r="V502" i="14" s="1"/>
  <c r="V611" i="14"/>
  <c r="V608" i="14" s="1"/>
  <c r="V425" i="14"/>
  <c r="V422" i="14" s="1"/>
  <c r="V959" i="14"/>
  <c r="V58" i="14"/>
  <c r="V55" i="14" s="1"/>
  <c r="V133" i="14" s="1"/>
  <c r="V241" i="14"/>
  <c r="V238" i="14" s="1"/>
  <c r="V360" i="14"/>
  <c r="V357" i="14" s="1"/>
  <c r="V562" i="14"/>
  <c r="V559" i="14" s="1"/>
  <c r="V104" i="14"/>
  <c r="V100" i="14" s="1"/>
  <c r="V151" i="14" s="1"/>
  <c r="V68" i="14"/>
  <c r="V62" i="14" s="1"/>
  <c r="V446" i="14"/>
  <c r="V1188" i="14"/>
  <c r="V1185" i="14" s="1"/>
  <c r="V60" i="14"/>
  <c r="V57" i="14" s="1"/>
  <c r="V135" i="14" s="1"/>
  <c r="V893" i="14"/>
  <c r="V560" i="14"/>
  <c r="V557" i="14" s="1"/>
  <c r="V526" i="14"/>
  <c r="V737" i="14"/>
  <c r="V40" i="14"/>
  <c r="V107" i="14" s="1"/>
  <c r="V717" i="14"/>
  <c r="V714" i="14" s="1"/>
  <c r="V848" i="14"/>
  <c r="V325" i="14"/>
  <c r="V322" i="14" s="1"/>
  <c r="V301" i="14"/>
  <c r="V297" i="14" s="1"/>
  <c r="V1041" i="14"/>
  <c r="V1038" i="14" s="1"/>
  <c r="V1025" i="14" s="1"/>
  <c r="V487" i="14"/>
  <c r="V32" i="14"/>
  <c r="V28" i="14" s="1"/>
  <c r="V810" i="14"/>
  <c r="V807" i="14" s="1"/>
  <c r="V324" i="14"/>
  <c r="V321" i="14" s="1"/>
  <c r="V601" i="14"/>
  <c r="V598" i="14" s="1"/>
  <c r="V928" i="14"/>
  <c r="V925" i="14" s="1"/>
  <c r="V662" i="14"/>
  <c r="V659" i="14" s="1"/>
  <c r="V465" i="14"/>
  <c r="V462" i="14" s="1"/>
  <c r="V416" i="14"/>
  <c r="V413" i="14" s="1"/>
  <c r="V252" i="14"/>
  <c r="V249" i="14" s="1"/>
  <c r="V570" i="14"/>
  <c r="V566" i="14" s="1"/>
  <c r="V251" i="14"/>
  <c r="V248" i="14" s="1"/>
  <c r="V391" i="14"/>
  <c r="V371" i="14"/>
  <c r="V368" i="14" s="1"/>
  <c r="V167" i="14"/>
  <c r="V940" i="14"/>
  <c r="V937" i="14" s="1"/>
  <c r="V1196" i="14"/>
  <c r="V1191" i="14" s="1"/>
  <c r="V168" i="14"/>
  <c r="V561" i="14"/>
  <c r="V558" i="14" s="1"/>
  <c r="V475" i="14"/>
  <c r="V470" i="14" s="1"/>
  <c r="V112" i="14"/>
  <c r="V370" i="14"/>
  <c r="V367" i="14" s="1"/>
  <c r="V76" i="14"/>
  <c r="V435" i="14"/>
  <c r="V430" i="14" s="1"/>
  <c r="V372" i="14"/>
  <c r="V369" i="14" s="1"/>
  <c r="V380" i="14"/>
  <c r="V376" i="14" s="1"/>
  <c r="V929" i="14"/>
  <c r="V926" i="14" s="1"/>
  <c r="V682" i="14"/>
  <c r="V507" i="14"/>
  <c r="V504" i="14" s="1"/>
  <c r="V96" i="14"/>
  <c r="V93" i="14" s="1"/>
  <c r="V138" i="14" s="1"/>
  <c r="V831" i="14"/>
  <c r="V827" i="14" s="1"/>
  <c r="V904" i="14"/>
  <c r="V811" i="14"/>
  <c r="V808" i="14" s="1"/>
  <c r="V850" i="14"/>
  <c r="V486" i="14"/>
  <c r="V22" i="14"/>
  <c r="V19" i="14" s="1"/>
  <c r="V130" i="14" s="1"/>
  <c r="V392" i="14"/>
  <c r="V960" i="14"/>
  <c r="V939" i="14"/>
  <c r="V936" i="14" s="1"/>
  <c r="V812" i="14"/>
  <c r="V809" i="14" s="1"/>
  <c r="V725" i="14"/>
  <c r="V721" i="14" s="1"/>
  <c r="V736" i="14"/>
  <c r="V240" i="14"/>
  <c r="V237" i="14" s="1"/>
  <c r="V661" i="14"/>
  <c r="V658" i="14" s="1"/>
  <c r="V822" i="14"/>
  <c r="V819" i="14" s="1"/>
  <c r="V292" i="14"/>
  <c r="V289" i="14" s="1"/>
  <c r="T1083" i="14"/>
  <c r="T1079" i="14" s="1"/>
  <c r="S117" i="14"/>
  <c r="AV30" i="15"/>
  <c r="U1211" i="10"/>
  <c r="U1283" i="15" s="1"/>
  <c r="U1282" i="15" s="1"/>
  <c r="U1231" i="10"/>
  <c r="U1305" i="15" s="1"/>
  <c r="U1300" i="15" s="1"/>
  <c r="R203" i="15"/>
  <c r="R193" i="15" s="1"/>
  <c r="R153" i="15"/>
  <c r="R148" i="15" s="1"/>
  <c r="T773" i="15"/>
  <c r="T297" i="15"/>
  <c r="T292" i="15" s="1"/>
  <c r="T389" i="15"/>
  <c r="T531" i="15"/>
  <c r="T306" i="10"/>
  <c r="U487" i="15"/>
  <c r="U629" i="15"/>
  <c r="U349" i="15"/>
  <c r="U344" i="15" s="1"/>
  <c r="U871" i="15"/>
  <c r="U62" i="15"/>
  <c r="U57" i="15" s="1"/>
  <c r="U159" i="10"/>
  <c r="U306" i="10"/>
  <c r="U751" i="10" s="1"/>
  <c r="U554" i="15"/>
  <c r="U796" i="15"/>
  <c r="U185" i="10"/>
  <c r="U111" i="15"/>
  <c r="U106" i="15" s="1"/>
  <c r="U1118" i="15"/>
  <c r="U1113" i="15" s="1"/>
  <c r="U145" i="10"/>
  <c r="U17" i="15"/>
  <c r="U16" i="15" s="1"/>
  <c r="U141" i="10"/>
  <c r="U52" i="15"/>
  <c r="U51" i="15" s="1"/>
  <c r="U268" i="15"/>
  <c r="U1268" i="15"/>
  <c r="U1263" i="15" s="1"/>
  <c r="U1018" i="15"/>
  <c r="T1108" i="15"/>
  <c r="T1107" i="15" s="1"/>
  <c r="T993" i="10"/>
  <c r="T1101" i="15" s="1"/>
  <c r="T920" i="10"/>
  <c r="T880" i="15"/>
  <c r="AW903" i="15" s="1"/>
  <c r="U1256" i="10"/>
  <c r="U1323" i="15" s="1"/>
  <c r="AX1346" i="15" s="1"/>
  <c r="U1362" i="15"/>
  <c r="U1357" i="15" s="1"/>
  <c r="AX1357" i="15" s="1"/>
  <c r="T924" i="10"/>
  <c r="T884" i="15"/>
  <c r="AW907" i="15" s="1"/>
  <c r="T115" i="15"/>
  <c r="T110" i="15" s="1"/>
  <c r="T189" i="10"/>
  <c r="Q384" i="15"/>
  <c r="Q374" i="15" s="1"/>
  <c r="Q455" i="15"/>
  <c r="Q445" i="15" s="1"/>
  <c r="Q229" i="15"/>
  <c r="Q597" i="15"/>
  <c r="Q587" i="15" s="1"/>
  <c r="Q712" i="15" s="1"/>
  <c r="Q702" i="15" s="1"/>
  <c r="U869" i="15"/>
  <c r="U485" i="15"/>
  <c r="R152" i="15"/>
  <c r="R147" i="15" s="1"/>
  <c r="R202" i="15"/>
  <c r="R192" i="15" s="1"/>
  <c r="T1269" i="15"/>
  <c r="T1264" i="15" s="1"/>
  <c r="T269" i="15"/>
  <c r="T1019" i="15"/>
  <c r="T922" i="10"/>
  <c r="T882" i="15"/>
  <c r="AW905" i="15" s="1"/>
  <c r="U1243" i="10"/>
  <c r="U1316" i="15" s="1"/>
  <c r="U1311" i="15" s="1"/>
  <c r="U1234" i="10"/>
  <c r="U1308" i="15" s="1"/>
  <c r="U1303" i="15" s="1"/>
  <c r="T920" i="15"/>
  <c r="AW943" i="15" s="1"/>
  <c r="T928" i="10"/>
  <c r="T923" i="10"/>
  <c r="T883" i="15"/>
  <c r="AW906" i="15" s="1"/>
  <c r="U1074" i="10"/>
  <c r="U1175" i="15" s="1"/>
  <c r="U1170" i="15" s="1"/>
  <c r="T1062" i="15"/>
  <c r="T1061" i="15" s="1"/>
  <c r="T937" i="10"/>
  <c r="T1055" i="15" s="1"/>
  <c r="U49" i="10"/>
  <c r="U45" i="15" s="1"/>
  <c r="S183" i="15"/>
  <c r="S173" i="15" s="1"/>
  <c r="S138" i="15"/>
  <c r="S133" i="15" s="1"/>
  <c r="T929" i="10"/>
  <c r="T921" i="15"/>
  <c r="AW944" i="15" s="1"/>
  <c r="T962" i="15"/>
  <c r="T1246" i="15"/>
  <c r="T1245" i="15" s="1"/>
  <c r="T218" i="15"/>
  <c r="T1167" i="10"/>
  <c r="T626" i="15"/>
  <c r="T484" i="15"/>
  <c r="T868" i="15"/>
  <c r="T346" i="15"/>
  <c r="T341" i="15" s="1"/>
  <c r="P802" i="10"/>
  <c r="P797" i="10" s="1"/>
  <c r="P760" i="10" s="1"/>
  <c r="P809" i="15" s="1"/>
  <c r="P536" i="10"/>
  <c r="P531" i="10" s="1"/>
  <c r="P494" i="10" s="1"/>
  <c r="P480" i="10"/>
  <c r="P475" i="10" s="1"/>
  <c r="P438" i="10" s="1"/>
  <c r="P425" i="15" s="1"/>
  <c r="P592" i="10"/>
  <c r="P587" i="10" s="1"/>
  <c r="P550" i="10" s="1"/>
  <c r="P292" i="10"/>
  <c r="P287" i="10" s="1"/>
  <c r="P250" i="10" s="1"/>
  <c r="P209" i="15" s="1"/>
  <c r="P1091" i="10"/>
  <c r="P1086" i="10" s="1"/>
  <c r="P159" i="15"/>
  <c r="AS189" i="15" s="1"/>
  <c r="P1153" i="10"/>
  <c r="P1148" i="10" s="1"/>
  <c r="P424" i="10"/>
  <c r="P419" i="10" s="1"/>
  <c r="P382" i="10" s="1"/>
  <c r="P354" i="15" s="1"/>
  <c r="P746" i="10"/>
  <c r="P741" i="10" s="1"/>
  <c r="P704" i="10" s="1"/>
  <c r="P738" i="15" s="1"/>
  <c r="U1075" i="10"/>
  <c r="U1176" i="15" s="1"/>
  <c r="U1171" i="15" s="1"/>
  <c r="U1140" i="10"/>
  <c r="U1225" i="15" s="1"/>
  <c r="U1220" i="15" s="1"/>
  <c r="T415" i="15"/>
  <c r="T311" i="15"/>
  <c r="T306" i="15" s="1"/>
  <c r="T799" i="15"/>
  <c r="T557" i="15"/>
  <c r="T925" i="10"/>
  <c r="T917" i="15"/>
  <c r="AW940" i="15" s="1"/>
  <c r="T345" i="15"/>
  <c r="T340" i="15" s="1"/>
  <c r="T867" i="15"/>
  <c r="T625" i="15"/>
  <c r="T483" i="15"/>
  <c r="T114" i="15"/>
  <c r="T109" i="15" s="1"/>
  <c r="T188" i="10"/>
  <c r="T185" i="10"/>
  <c r="T111" i="15"/>
  <c r="T106" i="15" s="1"/>
  <c r="T183" i="10"/>
  <c r="T76" i="15"/>
  <c r="T71" i="15" s="1"/>
  <c r="T927" i="10"/>
  <c r="T919" i="15"/>
  <c r="AW942" i="15" s="1"/>
  <c r="U1062" i="10"/>
  <c r="U1164" i="15" s="1"/>
  <c r="U1159" i="15" s="1"/>
  <c r="T77" i="15"/>
  <c r="T72" i="15" s="1"/>
  <c r="T184" i="10"/>
  <c r="T926" i="10"/>
  <c r="T918" i="15"/>
  <c r="AW941" i="15" s="1"/>
  <c r="T1020" i="15"/>
  <c r="T270" i="15"/>
  <c r="T1270" i="15"/>
  <c r="T1265" i="15" s="1"/>
  <c r="U1078" i="10"/>
  <c r="U1179" i="15" s="1"/>
  <c r="U1174" i="15" s="1"/>
  <c r="U1077" i="10"/>
  <c r="U1178" i="15" s="1"/>
  <c r="U1173" i="15" s="1"/>
  <c r="R264" i="15"/>
  <c r="R254" i="15" s="1"/>
  <c r="R409" i="15"/>
  <c r="R399" i="15" s="1"/>
  <c r="R622" i="15"/>
  <c r="R612" i="15" s="1"/>
  <c r="R730" i="15" s="1"/>
  <c r="R720" i="15" s="1"/>
  <c r="R864" i="15"/>
  <c r="R854" i="15" s="1"/>
  <c r="R480" i="15"/>
  <c r="R470" i="15" s="1"/>
  <c r="R793" i="15"/>
  <c r="R783" i="15" s="1"/>
  <c r="R551" i="15"/>
  <c r="R541" i="15" s="1"/>
  <c r="R680" i="15" s="1"/>
  <c r="R670" i="15" s="1"/>
  <c r="T869" i="15"/>
  <c r="T347" i="15"/>
  <c r="T342" i="15" s="1"/>
  <c r="T485" i="15"/>
  <c r="T627" i="15"/>
  <c r="T74" i="15"/>
  <c r="T69" i="15" s="1"/>
  <c r="T181" i="10"/>
  <c r="R200" i="15"/>
  <c r="R190" i="15" s="1"/>
  <c r="R150" i="15"/>
  <c r="R145" i="15" s="1"/>
  <c r="T555" i="15"/>
  <c r="T797" i="15"/>
  <c r="T309" i="15"/>
  <c r="T304" i="15" s="1"/>
  <c r="T413" i="15"/>
  <c r="T176" i="10"/>
  <c r="T36" i="15"/>
  <c r="T31" i="15" s="1"/>
  <c r="U1139" i="10"/>
  <c r="U1224" i="15" s="1"/>
  <c r="U1219" i="15" s="1"/>
  <c r="U1242" i="10"/>
  <c r="U1315" i="15" s="1"/>
  <c r="U1310" i="15" s="1"/>
  <c r="W4" i="10"/>
  <c r="W1043" i="10" s="1"/>
  <c r="V617" i="10"/>
  <c r="V616" i="10" s="1"/>
  <c r="V649" i="15" s="1"/>
  <c r="V1129" i="10"/>
  <c r="V1124" i="10" s="1"/>
  <c r="V1210" i="15" s="1"/>
  <c r="V1205" i="15" s="1"/>
  <c r="V851" i="10"/>
  <c r="V850" i="10" s="1"/>
  <c r="V1028" i="10"/>
  <c r="V1019" i="10" s="1"/>
  <c r="V1130" i="15" s="1"/>
  <c r="V1125" i="15" s="1"/>
  <c r="V317" i="10"/>
  <c r="V316" i="10" s="1"/>
  <c r="V948" i="10"/>
  <c r="V947" i="10" s="1"/>
  <c r="V1065" i="15" s="1"/>
  <c r="V1064" i="15" s="1"/>
  <c r="V302" i="10"/>
  <c r="V558" i="10"/>
  <c r="V461" i="10"/>
  <c r="V1016" i="10"/>
  <c r="V529" i="10"/>
  <c r="V522" i="10" s="1"/>
  <c r="V547" i="15" s="1"/>
  <c r="V87" i="10"/>
  <c r="V86" i="10" s="1"/>
  <c r="V193" i="10" s="1"/>
  <c r="V546" i="10"/>
  <c r="V84" i="10"/>
  <c r="V76" i="10" s="1"/>
  <c r="V352" i="10"/>
  <c r="V547" i="10"/>
  <c r="V613" i="10"/>
  <c r="V1001" i="10"/>
  <c r="V258" i="10"/>
  <c r="V60" i="10"/>
  <c r="V59" i="10" s="1"/>
  <c r="V329" i="10"/>
  <c r="V602" i="10"/>
  <c r="V1223" i="10"/>
  <c r="V1218" i="10" s="1"/>
  <c r="V1293" i="15" s="1"/>
  <c r="V1288" i="15" s="1"/>
  <c r="V25" i="10"/>
  <c r="V434" i="10"/>
  <c r="V1046" i="10"/>
  <c r="V673" i="10"/>
  <c r="V972" i="10"/>
  <c r="V962" i="10" s="1"/>
  <c r="V1083" i="15" s="1"/>
  <c r="V1078" i="15" s="1"/>
  <c r="V678" i="10"/>
  <c r="V711" i="10"/>
  <c r="V561" i="10"/>
  <c r="V560" i="10" s="1"/>
  <c r="V581" i="15" s="1"/>
  <c r="V715" i="10"/>
  <c r="V714" i="10" s="1"/>
  <c r="V752" i="15" s="1"/>
  <c r="V313" i="10"/>
  <c r="V367" i="10"/>
  <c r="V268" i="10"/>
  <c r="V198" i="10"/>
  <c r="V379" i="10"/>
  <c r="V369" i="10" s="1"/>
  <c r="V351" i="10"/>
  <c r="V114" i="10"/>
  <c r="V1160" i="10"/>
  <c r="V490" i="10"/>
  <c r="V14" i="10"/>
  <c r="V512" i="10"/>
  <c r="V955" i="10"/>
  <c r="V903" i="10"/>
  <c r="V895" i="10" s="1"/>
  <c r="V1014" i="15" s="1"/>
  <c r="V1011" i="10"/>
  <c r="V324" i="10"/>
  <c r="V875" i="10"/>
  <c r="V72" i="10"/>
  <c r="V261" i="10"/>
  <c r="V260" i="10" s="1"/>
  <c r="V223" i="15" s="1"/>
  <c r="V891" i="10"/>
  <c r="V1190" i="10"/>
  <c r="V314" i="10"/>
  <c r="V641" i="10"/>
  <c r="V631" i="10" s="1"/>
  <c r="V673" i="15" s="1"/>
  <c r="V67" i="10"/>
  <c r="V56" i="10"/>
  <c r="V585" i="10"/>
  <c r="V576" i="10" s="1"/>
  <c r="V616" i="15" s="1"/>
  <c r="V934" i="10"/>
  <c r="V614" i="10"/>
  <c r="V690" i="10"/>
  <c r="V684" i="10" s="1"/>
  <c r="V727" i="15" s="1"/>
  <c r="V756" i="10"/>
  <c r="V212" i="10"/>
  <c r="V211" i="10" s="1"/>
  <c r="V170" i="15" s="1"/>
  <c r="V449" i="10"/>
  <c r="V448" i="10" s="1"/>
  <c r="V439" i="15" s="1"/>
  <c r="V624" i="10"/>
  <c r="V1175" i="10"/>
  <c r="V355" i="10"/>
  <c r="V354" i="10" s="1"/>
  <c r="V629" i="10"/>
  <c r="V712" i="10"/>
  <c r="V573" i="10"/>
  <c r="V568" i="10"/>
  <c r="V778" i="10"/>
  <c r="V945" i="10"/>
  <c r="V129" i="10"/>
  <c r="V128" i="10" s="1"/>
  <c r="V194" i="10" s="1"/>
  <c r="V825" i="10"/>
  <c r="V824" i="10" s="1"/>
  <c r="V285" i="10"/>
  <c r="V276" i="10" s="1"/>
  <c r="V258" i="15" s="1"/>
  <c r="V768" i="10"/>
  <c r="V795" i="10"/>
  <c r="V785" i="10" s="1"/>
  <c r="V857" i="15" s="1"/>
  <c r="V557" i="10"/>
  <c r="V446" i="10"/>
  <c r="V417" i="10"/>
  <c r="V409" i="10" s="1"/>
  <c r="V404" i="15" s="1"/>
  <c r="V57" i="10"/>
  <c r="V767" i="10"/>
  <c r="V944" i="10"/>
  <c r="V603" i="10"/>
  <c r="V1178" i="10"/>
  <c r="V1177" i="10" s="1"/>
  <c r="V362" i="10"/>
  <c r="V930" i="10"/>
  <c r="V208" i="10"/>
  <c r="V102" i="10"/>
  <c r="V1185" i="10"/>
  <c r="V886" i="10"/>
  <c r="V990" i="10"/>
  <c r="V445" i="10"/>
  <c r="V771" i="10"/>
  <c r="V770" i="10" s="1"/>
  <c r="V823" i="15" s="1"/>
  <c r="V18" i="10"/>
  <c r="V17" i="10" s="1"/>
  <c r="V303" i="10"/>
  <c r="V502" i="10"/>
  <c r="V389" i="10"/>
  <c r="V257" i="10"/>
  <c r="V662" i="10"/>
  <c r="V109" i="10"/>
  <c r="V757" i="10"/>
  <c r="V1067" i="10"/>
  <c r="V1062" i="10" s="1"/>
  <c r="V1164" i="15" s="1"/>
  <c r="V1159" i="15" s="1"/>
  <c r="V933" i="10"/>
  <c r="V960" i="10"/>
  <c r="V879" i="10"/>
  <c r="V878" i="10" s="1"/>
  <c r="V970" i="15" s="1"/>
  <c r="V273" i="10"/>
  <c r="V727" i="10"/>
  <c r="V1004" i="10"/>
  <c r="V1003" i="10" s="1"/>
  <c r="V1111" i="15" s="1"/>
  <c r="V1110" i="15" s="1"/>
  <c r="V783" i="10"/>
  <c r="V666" i="10"/>
  <c r="V665" i="10" s="1"/>
  <c r="V699" i="15" s="1"/>
  <c r="V491" i="10"/>
  <c r="V126" i="10"/>
  <c r="V120" i="10" s="1"/>
  <c r="V876" i="10"/>
  <c r="V663" i="10"/>
  <c r="V99" i="10"/>
  <c r="V98" i="10"/>
  <c r="V435" i="10"/>
  <c r="V989" i="10"/>
  <c r="V209" i="10"/>
  <c r="V456" i="10"/>
  <c r="W897" i="15"/>
  <c r="W892" i="15" s="1"/>
  <c r="V722" i="10"/>
  <c r="V517" i="10"/>
  <c r="V1000" i="10"/>
  <c r="V505" i="10"/>
  <c r="V504" i="10" s="1"/>
  <c r="V510" i="15" s="1"/>
  <c r="V341" i="10"/>
  <c r="V334" i="10" s="1"/>
  <c r="V390" i="10"/>
  <c r="V405" i="10"/>
  <c r="V1174" i="10"/>
  <c r="V931" i="10"/>
  <c r="V219" i="10"/>
  <c r="V400" i="10"/>
  <c r="V739" i="10"/>
  <c r="V733" i="10" s="1"/>
  <c r="V790" i="15" s="1"/>
  <c r="V501" i="10"/>
  <c r="V393" i="10"/>
  <c r="V392" i="10" s="1"/>
  <c r="V368" i="15" s="1"/>
  <c r="V1045" i="10"/>
  <c r="V813" i="10"/>
  <c r="V812" i="10"/>
  <c r="V473" i="10"/>
  <c r="V463" i="10" s="1"/>
  <c r="V473" i="15" s="1"/>
  <c r="V1202" i="10"/>
  <c r="V1194" i="10" s="1"/>
  <c r="T75" i="15"/>
  <c r="T70" i="15" s="1"/>
  <c r="T182" i="10"/>
  <c r="T159" i="10"/>
  <c r="T62" i="15"/>
  <c r="T57" i="15" s="1"/>
  <c r="T1271" i="15"/>
  <c r="T1266" i="15" s="1"/>
  <c r="T1021" i="15"/>
  <c r="T271" i="15"/>
  <c r="T113" i="15"/>
  <c r="T108" i="15" s="1"/>
  <c r="T187" i="10"/>
  <c r="T49" i="10"/>
  <c r="T45" i="15" s="1"/>
  <c r="U1246" i="10"/>
  <c r="U1319" i="15" s="1"/>
  <c r="U1314" i="15" s="1"/>
  <c r="U1055" i="10"/>
  <c r="U1154" i="15" s="1"/>
  <c r="U1153" i="15" s="1"/>
  <c r="T967" i="15"/>
  <c r="T1052" i="15"/>
  <c r="T1005" i="15"/>
  <c r="T1034" i="15"/>
  <c r="T976" i="15"/>
  <c r="T969" i="15" s="1"/>
  <c r="T90" i="15"/>
  <c r="T89" i="15" s="1"/>
  <c r="T142" i="10"/>
  <c r="T179" i="10"/>
  <c r="T39" i="15"/>
  <c r="T34" i="15" s="1"/>
  <c r="T268" i="15"/>
  <c r="T1268" i="15"/>
  <c r="T1263" i="15" s="1"/>
  <c r="T1018" i="15"/>
  <c r="T414" i="15"/>
  <c r="T310" i="15"/>
  <c r="T305" i="15" s="1"/>
  <c r="T556" i="15"/>
  <c r="T798" i="15"/>
  <c r="T348" i="15"/>
  <c r="T343" i="15" s="1"/>
  <c r="T486" i="15"/>
  <c r="T870" i="15"/>
  <c r="T628" i="15"/>
  <c r="T921" i="10"/>
  <c r="T881" i="15"/>
  <c r="AW904" i="15" s="1"/>
  <c r="T344" i="10"/>
  <c r="U505" i="15"/>
  <c r="U287" i="15"/>
  <c r="U286" i="15" s="1"/>
  <c r="U747" i="15"/>
  <c r="U348" i="15"/>
  <c r="U343" i="15" s="1"/>
  <c r="V1055" i="10"/>
  <c r="V1154" i="15" s="1"/>
  <c r="V1153" i="15" s="1"/>
  <c r="V1279" i="10"/>
  <c r="V1363" i="15" s="1"/>
  <c r="V1358" i="15" s="1"/>
  <c r="AY1358" i="15" s="1"/>
  <c r="V1075" i="10"/>
  <c r="V1176" i="15" s="1"/>
  <c r="V1171" i="15" s="1"/>
  <c r="U628" i="15"/>
  <c r="S151" i="15"/>
  <c r="S146" i="15" s="1"/>
  <c r="U413" i="15"/>
  <c r="U16" i="14"/>
  <c r="U15" i="14"/>
  <c r="U388" i="14"/>
  <c r="U678" i="14"/>
  <c r="U277" i="14"/>
  <c r="U278" i="14"/>
  <c r="U483" i="14"/>
  <c r="V1057" i="14"/>
  <c r="V1076" i="10"/>
  <c r="V1177" i="15" s="1"/>
  <c r="V1172" i="15" s="1"/>
  <c r="U346" i="15"/>
  <c r="U341" i="15" s="1"/>
  <c r="S116" i="14"/>
  <c r="U868" i="15"/>
  <c r="U797" i="15"/>
  <c r="P141" i="15"/>
  <c r="P136" i="15" s="1"/>
  <c r="U555" i="15"/>
  <c r="P186" i="15"/>
  <c r="P176" i="15" s="1"/>
  <c r="P842" i="15" s="1"/>
  <c r="P832" i="15" s="1"/>
  <c r="V1230" i="10"/>
  <c r="V1304" i="15" s="1"/>
  <c r="V1299" i="15" s="1"/>
  <c r="V1121" i="14"/>
  <c r="V1138" i="10"/>
  <c r="V1223" i="15" s="1"/>
  <c r="V1218" i="15" s="1"/>
  <c r="V1137" i="10"/>
  <c r="V1222" i="15" s="1"/>
  <c r="V1217" i="15" s="1"/>
  <c r="V1120" i="14"/>
  <c r="W568" i="10"/>
  <c r="W434" i="14"/>
  <c r="W260" i="14"/>
  <c r="V1136" i="10"/>
  <c r="V1221" i="15" s="1"/>
  <c r="V1216" i="15" s="1"/>
  <c r="V1139" i="10"/>
  <c r="V1224" i="15" s="1"/>
  <c r="V1219" i="15" s="1"/>
  <c r="V1234" i="10"/>
  <c r="V1308" i="15" s="1"/>
  <c r="V1303" i="15" s="1"/>
  <c r="V887" i="14"/>
  <c r="W468" i="10"/>
  <c r="V1119" i="14"/>
  <c r="W1060" i="14"/>
  <c r="W1101" i="10"/>
  <c r="V1242" i="10"/>
  <c r="V1315" i="15" s="1"/>
  <c r="V1310" i="15" s="1"/>
  <c r="W332" i="14"/>
  <c r="W994" i="14"/>
  <c r="W991" i="14" s="1"/>
  <c r="W1018" i="14"/>
  <c r="W336" i="10"/>
  <c r="W1199" i="10"/>
  <c r="V1081" i="14"/>
  <c r="V1080" i="14"/>
  <c r="U927" i="10"/>
  <c r="U919" i="15"/>
  <c r="AX942" i="15" s="1"/>
  <c r="U113" i="15"/>
  <c r="U108" i="15" s="1"/>
  <c r="U187" i="10"/>
  <c r="V1077" i="10"/>
  <c r="V1178" i="15" s="1"/>
  <c r="V1173" i="15" s="1"/>
  <c r="Q159" i="15"/>
  <c r="AT189" i="15" s="1"/>
  <c r="Q746" i="10"/>
  <c r="Q741" i="10" s="1"/>
  <c r="Q704" i="10" s="1"/>
  <c r="Q738" i="15" s="1"/>
  <c r="Q480" i="10"/>
  <c r="Q475" i="10" s="1"/>
  <c r="Q438" i="10" s="1"/>
  <c r="Q425" i="15" s="1"/>
  <c r="Q802" i="10"/>
  <c r="Q797" i="10" s="1"/>
  <c r="Q760" i="10" s="1"/>
  <c r="Q809" i="15" s="1"/>
  <c r="Q592" i="10"/>
  <c r="Q587" i="10" s="1"/>
  <c r="Q550" i="10" s="1"/>
  <c r="Q536" i="10"/>
  <c r="Q531" i="10" s="1"/>
  <c r="Q494" i="10" s="1"/>
  <c r="Q424" i="10"/>
  <c r="Q419" i="10" s="1"/>
  <c r="Q382" i="10" s="1"/>
  <c r="Q354" i="15" s="1"/>
  <c r="Q1091" i="10"/>
  <c r="Q1086" i="10" s="1"/>
  <c r="Q1153" i="10"/>
  <c r="Q1148" i="10" s="1"/>
  <c r="Q292" i="10"/>
  <c r="Q287" i="10" s="1"/>
  <c r="Q250" i="10" s="1"/>
  <c r="Q209" i="15" s="1"/>
  <c r="U928" i="10"/>
  <c r="U920" i="15"/>
  <c r="AX943" i="15" s="1"/>
  <c r="U112" i="15"/>
  <c r="U107" i="15" s="1"/>
  <c r="U186" i="10"/>
  <c r="U799" i="15"/>
  <c r="U415" i="15"/>
  <c r="U557" i="15"/>
  <c r="U311" i="15"/>
  <c r="U306" i="15" s="1"/>
  <c r="U115" i="15"/>
  <c r="U110" i="15" s="1"/>
  <c r="U189" i="10"/>
  <c r="V132" i="14"/>
  <c r="V1141" i="14"/>
  <c r="V998" i="14"/>
  <c r="U926" i="10"/>
  <c r="U918" i="15"/>
  <c r="AX941" i="15" s="1"/>
  <c r="U485" i="14"/>
  <c r="U390" i="14"/>
  <c r="U680" i="14"/>
  <c r="U180" i="10"/>
  <c r="U73" i="15"/>
  <c r="U68" i="15" s="1"/>
  <c r="V1231" i="10"/>
  <c r="V1305" i="15" s="1"/>
  <c r="V1300" i="15" s="1"/>
  <c r="V997" i="14"/>
  <c r="U269" i="15"/>
  <c r="U1019" i="15"/>
  <c r="U1269" i="15"/>
  <c r="U1264" i="15" s="1"/>
  <c r="U920" i="10"/>
  <c r="U880" i="15"/>
  <c r="AX903" i="15" s="1"/>
  <c r="U184" i="10"/>
  <c r="U77" i="15"/>
  <c r="U72" i="15" s="1"/>
  <c r="V1246" i="10"/>
  <c r="V1319" i="15" s="1"/>
  <c r="V1314" i="15" s="1"/>
  <c r="S153" i="15"/>
  <c r="S148" i="15" s="1"/>
  <c r="S203" i="15"/>
  <c r="S193" i="15" s="1"/>
  <c r="S480" i="15"/>
  <c r="S470" i="15" s="1"/>
  <c r="S264" i="15"/>
  <c r="S254" i="15" s="1"/>
  <c r="S793" i="15"/>
  <c r="S783" i="15" s="1"/>
  <c r="S409" i="15"/>
  <c r="S399" i="15" s="1"/>
  <c r="S864" i="15"/>
  <c r="S854" i="15" s="1"/>
  <c r="S622" i="15"/>
  <c r="S612" i="15" s="1"/>
  <c r="S730" i="15" s="1"/>
  <c r="S720" i="15" s="1"/>
  <c r="S551" i="15"/>
  <c r="S541" i="15" s="1"/>
  <c r="S680" i="15" s="1"/>
  <c r="S670" i="15" s="1"/>
  <c r="X4" i="4"/>
  <c r="W59" i="14"/>
  <c r="W56" i="14" s="1"/>
  <c r="W24" i="14"/>
  <c r="W21" i="14" s="1"/>
  <c r="W982" i="14"/>
  <c r="W979" i="14" s="1"/>
  <c r="W1052" i="14"/>
  <c r="W1049" i="14" s="1"/>
  <c r="U924" i="10"/>
  <c r="U884" i="15"/>
  <c r="AX907" i="15" s="1"/>
  <c r="V1078" i="10"/>
  <c r="V1179" i="15" s="1"/>
  <c r="V1174" i="15" s="1"/>
  <c r="V1211" i="10"/>
  <c r="U218" i="15"/>
  <c r="U1246" i="15"/>
  <c r="U1245" i="15" s="1"/>
  <c r="U962" i="15"/>
  <c r="U960" i="15" s="1"/>
  <c r="U1167" i="10"/>
  <c r="U922" i="10"/>
  <c r="U882" i="15"/>
  <c r="AX905" i="15" s="1"/>
  <c r="S265" i="15"/>
  <c r="S255" i="15" s="1"/>
  <c r="S410" i="15"/>
  <c r="S400" i="15" s="1"/>
  <c r="S794" i="15"/>
  <c r="S784" i="15" s="1"/>
  <c r="S865" i="15"/>
  <c r="S855" i="15" s="1"/>
  <c r="S481" i="15"/>
  <c r="S471" i="15" s="1"/>
  <c r="S552" i="15"/>
  <c r="S542" i="15" s="1"/>
  <c r="S681" i="15" s="1"/>
  <c r="S671" i="15" s="1"/>
  <c r="S623" i="15"/>
  <c r="S613" i="15" s="1"/>
  <c r="S731" i="15" s="1"/>
  <c r="S721" i="15" s="1"/>
  <c r="U923" i="10"/>
  <c r="U883" i="15"/>
  <c r="AX906" i="15" s="1"/>
  <c r="V967" i="14"/>
  <c r="V966" i="14"/>
  <c r="V1112" i="14"/>
  <c r="V1362" i="15"/>
  <c r="V1357" i="15" s="1"/>
  <c r="V1256" i="10"/>
  <c r="V1323" i="15" s="1"/>
  <c r="U921" i="10"/>
  <c r="U881" i="15"/>
  <c r="AX904" i="15" s="1"/>
  <c r="S479" i="15"/>
  <c r="S469" i="15" s="1"/>
  <c r="S550" i="15"/>
  <c r="S540" i="15" s="1"/>
  <c r="S679" i="15" s="1"/>
  <c r="S669" i="15" s="1"/>
  <c r="S792" i="15"/>
  <c r="S782" i="15" s="1"/>
  <c r="S263" i="15"/>
  <c r="S253" i="15" s="1"/>
  <c r="S863" i="15"/>
  <c r="S853" i="15" s="1"/>
  <c r="S408" i="15"/>
  <c r="S398" i="15" s="1"/>
  <c r="S621" i="15"/>
  <c r="S611" i="15" s="1"/>
  <c r="S729" i="15" s="1"/>
  <c r="S719" i="15" s="1"/>
  <c r="U1038" i="15"/>
  <c r="V1243" i="10"/>
  <c r="V1316" i="15" s="1"/>
  <c r="V1311" i="15" s="1"/>
  <c r="V1113" i="14"/>
  <c r="U267" i="15"/>
  <c r="U1017" i="15"/>
  <c r="U1007" i="15" s="1"/>
  <c r="U1267" i="15"/>
  <c r="U1262" i="15" s="1"/>
  <c r="U929" i="10"/>
  <c r="U921" i="15"/>
  <c r="AX944" i="15" s="1"/>
  <c r="U182" i="10"/>
  <c r="U75" i="15"/>
  <c r="U70" i="15" s="1"/>
  <c r="V1255" i="10"/>
  <c r="V1322" i="15" s="1"/>
  <c r="AY1345" i="15" s="1"/>
  <c r="V1361" i="15"/>
  <c r="V1356" i="15" s="1"/>
  <c r="AY1356" i="15" s="1"/>
  <c r="V1142" i="14"/>
  <c r="V1133" i="14"/>
  <c r="V1134" i="14"/>
  <c r="V1132" i="14"/>
  <c r="V1131" i="14"/>
  <c r="V1140" i="14"/>
  <c r="V888" i="14"/>
  <c r="V1244" i="10"/>
  <c r="V1317" i="15" s="1"/>
  <c r="V1312" i="15" s="1"/>
  <c r="V1074" i="10"/>
  <c r="V1175" i="15" s="1"/>
  <c r="V1170" i="15" s="1"/>
  <c r="V1233" i="10"/>
  <c r="V1307" i="15" s="1"/>
  <c r="V1302" i="15" s="1"/>
  <c r="V134" i="14"/>
  <c r="T56" i="16"/>
  <c r="U414" i="15"/>
  <c r="U798" i="15"/>
  <c r="U310" i="15"/>
  <c r="U305" i="15" s="1"/>
  <c r="U556" i="15"/>
  <c r="U925" i="10"/>
  <c r="U917" i="15"/>
  <c r="AX940" i="15" s="1"/>
  <c r="U1062" i="15"/>
  <c r="U1061" i="15" s="1"/>
  <c r="V1232" i="10"/>
  <c r="V1306" i="15" s="1"/>
  <c r="V1301" i="15" s="1"/>
  <c r="V1111" i="14"/>
  <c r="V1245" i="10"/>
  <c r="V1318" i="15" s="1"/>
  <c r="V1313" i="15" s="1"/>
  <c r="S199" i="15"/>
  <c r="S189" i="15" s="1"/>
  <c r="S149" i="15"/>
  <c r="S144" i="15" s="1"/>
  <c r="S133" i="10"/>
  <c r="O137" i="10"/>
  <c r="O187" i="15"/>
  <c r="O177" i="15" s="1"/>
  <c r="O243" i="15" s="1"/>
  <c r="O388" i="15" s="1"/>
  <c r="O378" i="15" s="1"/>
  <c r="AU1300" i="15"/>
  <c r="AU1125" i="15"/>
  <c r="AS72" i="15"/>
  <c r="AU107" i="15"/>
  <c r="AS1093" i="15"/>
  <c r="AS1303" i="15"/>
  <c r="Q134" i="10"/>
  <c r="Q184" i="15"/>
  <c r="Q174" i="15" s="1"/>
  <c r="Q139" i="15"/>
  <c r="Q134" i="15" s="1"/>
  <c r="O598" i="15"/>
  <c r="O588" i="15" s="1"/>
  <c r="O713" i="15" s="1"/>
  <c r="O703" i="15" s="1"/>
  <c r="O456" i="15"/>
  <c r="O446" i="15" s="1"/>
  <c r="O385" i="15"/>
  <c r="O375" i="15" s="1"/>
  <c r="O230" i="15"/>
  <c r="AU1079" i="15"/>
  <c r="L701" i="10"/>
  <c r="L696" i="10" s="1"/>
  <c r="L659" i="10" s="1"/>
  <c r="L692" i="15" s="1"/>
  <c r="L571" i="15"/>
  <c r="O160" i="15"/>
  <c r="AR190" i="15" s="1"/>
  <c r="O1154" i="10"/>
  <c r="O1149" i="10" s="1"/>
  <c r="O537" i="10"/>
  <c r="O532" i="10" s="1"/>
  <c r="O495" i="10" s="1"/>
  <c r="O1092" i="10"/>
  <c r="O1087" i="10" s="1"/>
  <c r="O803" i="10"/>
  <c r="O798" i="10" s="1"/>
  <c r="O761" i="10" s="1"/>
  <c r="O810" i="15" s="1"/>
  <c r="O747" i="10"/>
  <c r="O742" i="10" s="1"/>
  <c r="O705" i="10" s="1"/>
  <c r="O739" i="15" s="1"/>
  <c r="O593" i="10"/>
  <c r="O588" i="10" s="1"/>
  <c r="O551" i="10" s="1"/>
  <c r="O481" i="10"/>
  <c r="O476" i="10" s="1"/>
  <c r="O439" i="10" s="1"/>
  <c r="O426" i="15" s="1"/>
  <c r="O425" i="10"/>
  <c r="O420" i="10" s="1"/>
  <c r="O383" i="10" s="1"/>
  <c r="O355" i="15" s="1"/>
  <c r="O293" i="10"/>
  <c r="O288" i="10" s="1"/>
  <c r="O251" i="10" s="1"/>
  <c r="O210" i="15" s="1"/>
  <c r="L500" i="15"/>
  <c r="L652" i="10"/>
  <c r="L647" i="10" s="1"/>
  <c r="L610" i="10" s="1"/>
  <c r="L642" i="15" s="1"/>
  <c r="AU69" i="15"/>
  <c r="AT109" i="15"/>
  <c r="Q488" i="10"/>
  <c r="Q600" i="10"/>
  <c r="Q810" i="10"/>
  <c r="Q320" i="15"/>
  <c r="AT343" i="15" s="1"/>
  <c r="P919" i="10"/>
  <c r="P909" i="10" s="1"/>
  <c r="P872" i="10" s="1"/>
  <c r="P958" i="15" s="1"/>
  <c r="P1243" i="15"/>
  <c r="AS1266" i="15" s="1"/>
  <c r="P301" i="10"/>
  <c r="Q1104" i="15"/>
  <c r="M233" i="15"/>
  <c r="M459" i="15"/>
  <c r="M449" i="15" s="1"/>
  <c r="M601" i="15"/>
  <c r="M591" i="15" s="1"/>
  <c r="M716" i="15" s="1"/>
  <c r="M706" i="15" s="1"/>
  <c r="M388" i="15"/>
  <c r="M378" i="15" s="1"/>
  <c r="S994" i="10"/>
  <c r="S1102" i="15" s="1"/>
  <c r="S1119" i="15"/>
  <c r="S1114" i="15" s="1"/>
  <c r="T569" i="10"/>
  <c r="T564" i="10" s="1"/>
  <c r="T593" i="15" s="1"/>
  <c r="T779" i="10"/>
  <c r="T774" i="10" s="1"/>
  <c r="T835" i="15" s="1"/>
  <c r="T220" i="10"/>
  <c r="T215" i="10" s="1"/>
  <c r="T179" i="15" s="1"/>
  <c r="T625" i="10"/>
  <c r="T620" i="10" s="1"/>
  <c r="T658" i="15" s="1"/>
  <c r="T269" i="10"/>
  <c r="T264" i="10" s="1"/>
  <c r="T235" i="15" s="1"/>
  <c r="T1012" i="10"/>
  <c r="T1007" i="10" s="1"/>
  <c r="T401" i="10"/>
  <c r="T396" i="10" s="1"/>
  <c r="T380" i="15" s="1"/>
  <c r="T956" i="10"/>
  <c r="T951" i="10" s="1"/>
  <c r="T363" i="10"/>
  <c r="T358" i="10" s="1"/>
  <c r="T513" i="10"/>
  <c r="T508" i="10" s="1"/>
  <c r="T522" i="15" s="1"/>
  <c r="T68" i="10"/>
  <c r="T63" i="10" s="1"/>
  <c r="T457" i="10"/>
  <c r="T452" i="10" s="1"/>
  <c r="T451" i="15" s="1"/>
  <c r="T26" i="10"/>
  <c r="U9" i="4"/>
  <c r="T325" i="10"/>
  <c r="T320" i="10" s="1"/>
  <c r="T1130" i="10"/>
  <c r="T1125" i="10" s="1"/>
  <c r="T1211" i="15" s="1"/>
  <c r="T1206" i="15" s="1"/>
  <c r="T110" i="10"/>
  <c r="T105" i="10" s="1"/>
  <c r="T674" i="10"/>
  <c r="T669" i="10" s="1"/>
  <c r="T708" i="15" s="1"/>
  <c r="T723" i="10"/>
  <c r="T718" i="10" s="1"/>
  <c r="T764" i="15" s="1"/>
  <c r="T1224" i="10"/>
  <c r="T1219" i="10" s="1"/>
  <c r="T1068" i="10"/>
  <c r="T1063" i="10" s="1"/>
  <c r="T1165" i="15" s="1"/>
  <c r="T1160" i="15" s="1"/>
  <c r="T1186" i="10"/>
  <c r="T1181" i="10" s="1"/>
  <c r="T887" i="10"/>
  <c r="T882" i="10" s="1"/>
  <c r="T984" i="15" s="1"/>
  <c r="M37" i="16"/>
  <c r="N37" i="16"/>
  <c r="Q1171" i="10"/>
  <c r="Q1260" i="15"/>
  <c r="Q1255" i="15" s="1"/>
  <c r="Q248" i="15"/>
  <c r="Q992" i="15"/>
  <c r="Q982" i="15" s="1"/>
  <c r="S8" i="10"/>
  <c r="S8" i="15" s="1"/>
  <c r="S155" i="10"/>
  <c r="S25" i="15"/>
  <c r="S20" i="15" s="1"/>
  <c r="R1208" i="10"/>
  <c r="R1296" i="15"/>
  <c r="AU1313" i="15" s="1"/>
  <c r="R486" i="10"/>
  <c r="R598" i="10"/>
  <c r="R318" i="15"/>
  <c r="AU341" i="15" s="1"/>
  <c r="R808" i="10"/>
  <c r="Q1116" i="15"/>
  <c r="AT1135" i="15"/>
  <c r="AT1136" i="15"/>
  <c r="AT1137" i="15"/>
  <c r="R991" i="15"/>
  <c r="R981" i="15" s="1"/>
  <c r="R1170" i="10"/>
  <c r="R247" i="15"/>
  <c r="R1259" i="15"/>
  <c r="AT1138" i="15"/>
  <c r="N1233" i="15"/>
  <c r="N1228" i="15" s="1"/>
  <c r="AQ1228" i="15" s="1"/>
  <c r="N1112" i="10"/>
  <c r="N1194" i="15" s="1"/>
  <c r="AQ1217" i="15" s="1"/>
  <c r="N530" i="15"/>
  <c r="N520" i="15" s="1"/>
  <c r="N666" i="15" s="1"/>
  <c r="N656" i="15" s="1"/>
  <c r="N772" i="15"/>
  <c r="N762" i="15" s="1"/>
  <c r="N843" i="15"/>
  <c r="N833" i="15" s="1"/>
  <c r="N243" i="15"/>
  <c r="AS34" i="15"/>
  <c r="Q11" i="10"/>
  <c r="Q11" i="15" s="1"/>
  <c r="Q28" i="15"/>
  <c r="Q23" i="15" s="1"/>
  <c r="Q158" i="10"/>
  <c r="P545" i="10"/>
  <c r="P284" i="15"/>
  <c r="AS307" i="15" s="1"/>
  <c r="P433" i="10"/>
  <c r="P755" i="10"/>
  <c r="Q300" i="10"/>
  <c r="Q1242" i="15"/>
  <c r="Q918" i="10"/>
  <c r="Q908" i="10" s="1"/>
  <c r="Q871" i="10" s="1"/>
  <c r="R309" i="10"/>
  <c r="R300" i="15"/>
  <c r="R295" i="15" s="1"/>
  <c r="R534" i="15"/>
  <c r="R776" i="15"/>
  <c r="R392" i="15"/>
  <c r="S345" i="10"/>
  <c r="S335" i="15"/>
  <c r="S330" i="15" s="1"/>
  <c r="S603" i="15"/>
  <c r="S461" i="15"/>
  <c r="S845" i="15"/>
  <c r="N1187" i="15"/>
  <c r="N1182" i="15" s="1"/>
  <c r="AQ1182" i="15" s="1"/>
  <c r="N1050" i="10"/>
  <c r="N1148" i="15" s="1"/>
  <c r="AQ1171" i="15" s="1"/>
  <c r="N125" i="15"/>
  <c r="AQ148" i="15" s="1"/>
  <c r="N247" i="10"/>
  <c r="N242" i="10" s="1"/>
  <c r="N205" i="10" s="1"/>
  <c r="P153" i="10"/>
  <c r="P957" i="15"/>
  <c r="P11" i="16"/>
  <c r="P20" i="16" s="1"/>
  <c r="P60" i="16" s="1"/>
  <c r="Q1209" i="10"/>
  <c r="Q1280" i="15" s="1"/>
  <c r="Q1297" i="15"/>
  <c r="Q1292" i="15" s="1"/>
  <c r="AT1273" i="15"/>
  <c r="Q1254" i="15"/>
  <c r="S958" i="10"/>
  <c r="S953" i="10" s="1"/>
  <c r="S222" i="10"/>
  <c r="S217" i="10" s="1"/>
  <c r="S181" i="15" s="1"/>
  <c r="S889" i="10"/>
  <c r="S884" i="10" s="1"/>
  <c r="S986" i="15" s="1"/>
  <c r="S327" i="10"/>
  <c r="S322" i="10" s="1"/>
  <c r="S627" i="10"/>
  <c r="S622" i="10" s="1"/>
  <c r="S660" i="15" s="1"/>
  <c r="S271" i="10"/>
  <c r="S266" i="10" s="1"/>
  <c r="S237" i="15" s="1"/>
  <c r="S1014" i="10"/>
  <c r="S1009" i="10" s="1"/>
  <c r="S112" i="10"/>
  <c r="S107" i="10" s="1"/>
  <c r="S725" i="10"/>
  <c r="S720" i="10" s="1"/>
  <c r="S766" i="15" s="1"/>
  <c r="S676" i="10"/>
  <c r="S671" i="10" s="1"/>
  <c r="S710" i="15" s="1"/>
  <c r="S365" i="10"/>
  <c r="S360" i="10" s="1"/>
  <c r="S515" i="10"/>
  <c r="S510" i="10" s="1"/>
  <c r="S524" i="15" s="1"/>
  <c r="S28" i="10"/>
  <c r="S23" i="10" s="1"/>
  <c r="S459" i="10"/>
  <c r="S454" i="10" s="1"/>
  <c r="S453" i="15" s="1"/>
  <c r="S403" i="10"/>
  <c r="S398" i="10" s="1"/>
  <c r="S382" i="15" s="1"/>
  <c r="T11" i="4"/>
  <c r="S1226" i="10"/>
  <c r="S1221" i="10" s="1"/>
  <c r="S781" i="10"/>
  <c r="S776" i="10" s="1"/>
  <c r="S837" i="15" s="1"/>
  <c r="S1188" i="10"/>
  <c r="S1183" i="10" s="1"/>
  <c r="S1132" i="10"/>
  <c r="S1127" i="10" s="1"/>
  <c r="S1213" i="15" s="1"/>
  <c r="S70" i="10"/>
  <c r="S65" i="10" s="1"/>
  <c r="S1070" i="10"/>
  <c r="S1065" i="10" s="1"/>
  <c r="S1167" i="15" s="1"/>
  <c r="S571" i="10"/>
  <c r="S566" i="10" s="1"/>
  <c r="S595" i="15" s="1"/>
  <c r="O246" i="10"/>
  <c r="O241" i="10" s="1"/>
  <c r="O204" i="10" s="1"/>
  <c r="O124" i="15"/>
  <c r="AR147" i="15" s="1"/>
  <c r="R916" i="10"/>
  <c r="R906" i="10" s="1"/>
  <c r="R869" i="10" s="1"/>
  <c r="R955" i="15" s="1"/>
  <c r="R1240" i="15"/>
  <c r="AU1263" i="15" s="1"/>
  <c r="R298" i="10"/>
  <c r="N1052" i="10"/>
  <c r="N1150" i="15" s="1"/>
  <c r="AQ1173" i="15" s="1"/>
  <c r="N1189" i="15"/>
  <c r="N1184" i="15" s="1"/>
  <c r="AQ1184" i="15" s="1"/>
  <c r="Q104" i="15"/>
  <c r="Q99" i="15" s="1"/>
  <c r="Q168" i="10"/>
  <c r="Q95" i="10"/>
  <c r="Q87" i="15" s="1"/>
  <c r="R157" i="10"/>
  <c r="R10" i="10"/>
  <c r="R10" i="15" s="1"/>
  <c r="R27" i="15"/>
  <c r="R22" i="15" s="1"/>
  <c r="P811" i="10"/>
  <c r="P489" i="10"/>
  <c r="P321" i="15"/>
  <c r="AS344" i="15" s="1"/>
  <c r="P601" i="10"/>
  <c r="P246" i="10"/>
  <c r="P241" i="10" s="1"/>
  <c r="P204" i="10" s="1"/>
  <c r="P124" i="15"/>
  <c r="S938" i="10"/>
  <c r="S1056" i="15" s="1"/>
  <c r="S1073" i="15"/>
  <c r="S1068" i="15" s="1"/>
  <c r="S245" i="15"/>
  <c r="S989" i="15"/>
  <c r="S979" i="15" s="1"/>
  <c r="S1168" i="10"/>
  <c r="S1257" i="15"/>
  <c r="S1252" i="15" s="1"/>
  <c r="R605" i="15"/>
  <c r="R463" i="15"/>
  <c r="R347" i="10"/>
  <c r="R337" i="15"/>
  <c r="R332" i="15" s="1"/>
  <c r="R847" i="15"/>
  <c r="AS110" i="15"/>
  <c r="O529" i="15"/>
  <c r="O519" i="15" s="1"/>
  <c r="O665" i="15" s="1"/>
  <c r="O655" i="15" s="1"/>
  <c r="O771" i="15"/>
  <c r="O761" i="15" s="1"/>
  <c r="O842" i="15"/>
  <c r="O832" i="15" s="1"/>
  <c r="O242" i="15"/>
  <c r="Q152" i="10"/>
  <c r="M296" i="10"/>
  <c r="M291" i="10" s="1"/>
  <c r="M254" i="10" s="1"/>
  <c r="M213" i="15" s="1"/>
  <c r="M163" i="15"/>
  <c r="AP193" i="15" s="1"/>
  <c r="M1157" i="10"/>
  <c r="M1152" i="10" s="1"/>
  <c r="M1236" i="15" s="1"/>
  <c r="M1231" i="15" s="1"/>
  <c r="AP1231" i="15" s="1"/>
  <c r="M596" i="10"/>
  <c r="M591" i="10" s="1"/>
  <c r="M554" i="10" s="1"/>
  <c r="M1095" i="10"/>
  <c r="M1090" i="10" s="1"/>
  <c r="M1190" i="15" s="1"/>
  <c r="M1185" i="15" s="1"/>
  <c r="AP1185" i="15" s="1"/>
  <c r="M806" i="10"/>
  <c r="M801" i="10" s="1"/>
  <c r="M764" i="10" s="1"/>
  <c r="M813" i="15" s="1"/>
  <c r="M750" i="10"/>
  <c r="M745" i="10" s="1"/>
  <c r="M708" i="10" s="1"/>
  <c r="M742" i="15" s="1"/>
  <c r="M484" i="10"/>
  <c r="M479" i="10" s="1"/>
  <c r="M442" i="10" s="1"/>
  <c r="M429" i="15" s="1"/>
  <c r="M540" i="10"/>
  <c r="M535" i="10" s="1"/>
  <c r="M498" i="10" s="1"/>
  <c r="M428" i="10"/>
  <c r="M423" i="10" s="1"/>
  <c r="M386" i="10" s="1"/>
  <c r="M358" i="15" s="1"/>
  <c r="Q310" i="10"/>
  <c r="Q393" i="15"/>
  <c r="Q301" i="15"/>
  <c r="Q296" i="15" s="1"/>
  <c r="Q535" i="15"/>
  <c r="Q777" i="15"/>
  <c r="R94" i="10"/>
  <c r="R86" i="15" s="1"/>
  <c r="R103" i="15"/>
  <c r="R98" i="15" s="1"/>
  <c r="R167" i="10"/>
  <c r="AS1082" i="15"/>
  <c r="P240" i="15"/>
  <c r="P840" i="15"/>
  <c r="P830" i="15" s="1"/>
  <c r="P769" i="15"/>
  <c r="P759" i="15" s="1"/>
  <c r="P527" i="15"/>
  <c r="P517" i="15" s="1"/>
  <c r="P663" i="15" s="1"/>
  <c r="P653" i="15" s="1"/>
  <c r="AT33" i="15"/>
  <c r="AU31" i="15"/>
  <c r="S50" i="10"/>
  <c r="S46" i="15" s="1"/>
  <c r="S160" i="10"/>
  <c r="S63" i="15"/>
  <c r="S58" i="15" s="1"/>
  <c r="R940" i="10"/>
  <c r="R1058" i="15" s="1"/>
  <c r="R1075" i="15"/>
  <c r="AU1092" i="15" s="1"/>
  <c r="P244" i="10"/>
  <c r="P239" i="10" s="1"/>
  <c r="P202" i="10" s="1"/>
  <c r="P122" i="15"/>
  <c r="AS145" i="15" s="1"/>
  <c r="AT71" i="15"/>
  <c r="I28" i="16"/>
  <c r="N698" i="10"/>
  <c r="N693" i="10" s="1"/>
  <c r="N656" i="10" s="1"/>
  <c r="N689" i="15" s="1"/>
  <c r="N568" i="15"/>
  <c r="Q1070" i="15"/>
  <c r="AT1081" i="15" s="1"/>
  <c r="AT1090" i="15"/>
  <c r="AT1089" i="15"/>
  <c r="AT1091" i="15"/>
  <c r="R150" i="10"/>
  <c r="Q163" i="10"/>
  <c r="Q53" i="10"/>
  <c r="Q49" i="15" s="1"/>
  <c r="Q66" i="15"/>
  <c r="Q61" i="15" s="1"/>
  <c r="S1206" i="10"/>
  <c r="S1277" i="15" s="1"/>
  <c r="S1294" i="15"/>
  <c r="S1289" i="15" s="1"/>
  <c r="Q1291" i="15"/>
  <c r="AT1310" i="15"/>
  <c r="AT1311" i="15"/>
  <c r="AT1312" i="15"/>
  <c r="N649" i="10"/>
  <c r="N644" i="10" s="1"/>
  <c r="N607" i="10" s="1"/>
  <c r="N639" i="15" s="1"/>
  <c r="N497" i="15"/>
  <c r="Q941" i="10"/>
  <c r="Q1059" i="15" s="1"/>
  <c r="Q1076" i="15"/>
  <c r="Q1071" i="15" s="1"/>
  <c r="R1189" i="10"/>
  <c r="R1184" i="10" s="1"/>
  <c r="R460" i="10"/>
  <c r="R455" i="10" s="1"/>
  <c r="R454" i="15" s="1"/>
  <c r="R1015" i="10"/>
  <c r="R1010" i="10" s="1"/>
  <c r="R328" i="10"/>
  <c r="R323" i="10" s="1"/>
  <c r="R366" i="10"/>
  <c r="R361" i="10" s="1"/>
  <c r="R959" i="10"/>
  <c r="R954" i="10" s="1"/>
  <c r="R1071" i="10"/>
  <c r="R1066" i="10" s="1"/>
  <c r="R1168" i="15" s="1"/>
  <c r="R1163" i="15" s="1"/>
  <c r="R890" i="10"/>
  <c r="R885" i="10" s="1"/>
  <c r="R987" i="15" s="1"/>
  <c r="R677" i="10"/>
  <c r="R672" i="10" s="1"/>
  <c r="R711" i="15" s="1"/>
  <c r="R1133" i="10"/>
  <c r="R1128" i="10" s="1"/>
  <c r="R1214" i="15" s="1"/>
  <c r="R1209" i="15" s="1"/>
  <c r="R782" i="10"/>
  <c r="R777" i="10" s="1"/>
  <c r="R838" i="15" s="1"/>
  <c r="R223" i="10"/>
  <c r="R218" i="10" s="1"/>
  <c r="R182" i="15" s="1"/>
  <c r="R726" i="10"/>
  <c r="R721" i="10" s="1"/>
  <c r="R767" i="15" s="1"/>
  <c r="R71" i="10"/>
  <c r="R66" i="10" s="1"/>
  <c r="R628" i="10"/>
  <c r="R623" i="10" s="1"/>
  <c r="R661" i="15" s="1"/>
  <c r="R404" i="10"/>
  <c r="R399" i="10" s="1"/>
  <c r="R383" i="15" s="1"/>
  <c r="R516" i="10"/>
  <c r="R511" i="10" s="1"/>
  <c r="R525" i="15" s="1"/>
  <c r="R29" i="10"/>
  <c r="R24" i="10" s="1"/>
  <c r="R572" i="10"/>
  <c r="R567" i="10" s="1"/>
  <c r="R596" i="15" s="1"/>
  <c r="S12" i="4"/>
  <c r="R272" i="10"/>
  <c r="R267" i="10" s="1"/>
  <c r="R238" i="15" s="1"/>
  <c r="R1227" i="10"/>
  <c r="R1222" i="10" s="1"/>
  <c r="R113" i="10"/>
  <c r="R108" i="10" s="1"/>
  <c r="AS1128" i="15"/>
  <c r="S165" i="10"/>
  <c r="S101" i="15"/>
  <c r="S96" i="15" s="1"/>
  <c r="S92" i="10"/>
  <c r="S84" i="15" s="1"/>
  <c r="S307" i="10"/>
  <c r="S390" i="15"/>
  <c r="S774" i="15"/>
  <c r="S532" i="15"/>
  <c r="S298" i="15"/>
  <c r="S293" i="15" s="1"/>
  <c r="Q1279" i="15"/>
  <c r="Q8" i="16"/>
  <c r="Q17" i="16" s="1"/>
  <c r="Q57" i="16" s="1"/>
  <c r="AS1127" i="15"/>
  <c r="R996" i="10"/>
  <c r="R1121" i="15"/>
  <c r="AU1138" i="15" s="1"/>
  <c r="Q754" i="10"/>
  <c r="Q544" i="10"/>
  <c r="Q432" i="10"/>
  <c r="Q283" i="15"/>
  <c r="AT306" i="15" s="1"/>
  <c r="R752" i="10"/>
  <c r="R430" i="10"/>
  <c r="R281" i="15"/>
  <c r="AU304" i="15" s="1"/>
  <c r="R542" i="10"/>
  <c r="AS1265" i="15"/>
  <c r="Q348" i="10"/>
  <c r="Q848" i="15"/>
  <c r="Q338" i="15"/>
  <c r="Q333" i="15" s="1"/>
  <c r="Q464" i="15"/>
  <c r="Q606" i="15"/>
  <c r="Q997" i="10"/>
  <c r="Q1105" i="15" s="1"/>
  <c r="Q1122" i="15"/>
  <c r="Q1117" i="15" s="1"/>
  <c r="AS1314" i="15"/>
  <c r="AS1302" i="15"/>
  <c r="R162" i="10"/>
  <c r="R52" i="10"/>
  <c r="R48" i="15" s="1"/>
  <c r="R65" i="15"/>
  <c r="R60" i="15" s="1"/>
  <c r="AF29" i="4"/>
  <c r="U912" i="14"/>
  <c r="U911" i="14"/>
  <c r="V203" i="4"/>
  <c r="V938" i="14" s="1"/>
  <c r="V935" i="14" s="1"/>
  <c r="W206" i="4"/>
  <c r="V927" i="14"/>
  <c r="V924" i="14" s="1"/>
  <c r="S854" i="14"/>
  <c r="T856" i="14"/>
  <c r="W194" i="4"/>
  <c r="V885" i="14"/>
  <c r="V882" i="14" s="1"/>
  <c r="V874" i="14"/>
  <c r="V871" i="14" s="1"/>
  <c r="V189" i="4"/>
  <c r="V883" i="14" s="1"/>
  <c r="V880" i="14" s="1"/>
  <c r="W192" i="4"/>
  <c r="V872" i="14"/>
  <c r="V869" i="14" s="1"/>
  <c r="V193" i="4"/>
  <c r="U884" i="14"/>
  <c r="U881" i="14" s="1"/>
  <c r="U873" i="14"/>
  <c r="U870" i="14" s="1"/>
  <c r="U856" i="14" s="1"/>
  <c r="O231" i="15"/>
  <c r="O457" i="15"/>
  <c r="O447" i="15" s="1"/>
  <c r="O599" i="15"/>
  <c r="O589" i="15" s="1"/>
  <c r="O714" i="15" s="1"/>
  <c r="O704" i="15" s="1"/>
  <c r="R151" i="10"/>
  <c r="AA44" i="4"/>
  <c r="Q140" i="15"/>
  <c r="Q135" i="15" s="1"/>
  <c r="Q185" i="15"/>
  <c r="Q175" i="15" s="1"/>
  <c r="Q770" i="15" s="1"/>
  <c r="Q760" i="15" s="1"/>
  <c r="AU108" i="15"/>
  <c r="AA20" i="4"/>
  <c r="Z21" i="4"/>
  <c r="AC19" i="4"/>
  <c r="S1166" i="15"/>
  <c r="S1161" i="15" s="1"/>
  <c r="P245" i="10"/>
  <c r="P240" i="10" s="1"/>
  <c r="P203" i="10" s="1"/>
  <c r="P123" i="15"/>
  <c r="AS146" i="15" s="1"/>
  <c r="S1169" i="10"/>
  <c r="S990" i="15"/>
  <c r="S980" i="15" s="1"/>
  <c r="S246" i="15"/>
  <c r="S1258" i="15"/>
  <c r="S1253" i="15" s="1"/>
  <c r="AU32" i="15"/>
  <c r="R809" i="10"/>
  <c r="R599" i="10"/>
  <c r="R487" i="10"/>
  <c r="R319" i="15"/>
  <c r="AU342" i="15" s="1"/>
  <c r="Q245" i="10"/>
  <c r="Q240" i="10" s="1"/>
  <c r="Q203" i="10" s="1"/>
  <c r="Q123" i="15"/>
  <c r="S51" i="10"/>
  <c r="S47" i="15" s="1"/>
  <c r="S161" i="10"/>
  <c r="S64" i="15"/>
  <c r="S59" i="15" s="1"/>
  <c r="S1207" i="10"/>
  <c r="S1278" i="15" s="1"/>
  <c r="S1295" i="15"/>
  <c r="S1290" i="15" s="1"/>
  <c r="O1188" i="15"/>
  <c r="O1183" i="15" s="1"/>
  <c r="AR1183" i="15" s="1"/>
  <c r="O1051" i="10"/>
  <c r="O1149" i="15" s="1"/>
  <c r="AR1172" i="15" s="1"/>
  <c r="P241" i="15"/>
  <c r="P770" i="15"/>
  <c r="P760" i="15" s="1"/>
  <c r="P841" i="15"/>
  <c r="P831" i="15" s="1"/>
  <c r="P528" i="15"/>
  <c r="P518" i="15" s="1"/>
  <c r="P664" i="15" s="1"/>
  <c r="P654" i="15" s="1"/>
  <c r="S308" i="10"/>
  <c r="S775" i="15"/>
  <c r="S391" i="15"/>
  <c r="S533" i="15"/>
  <c r="S299" i="15"/>
  <c r="S294" i="15" s="1"/>
  <c r="O1234" i="15"/>
  <c r="O1229" i="15" s="1"/>
  <c r="AR1229" i="15" s="1"/>
  <c r="O1113" i="10"/>
  <c r="O1195" i="15" s="1"/>
  <c r="AR1218" i="15" s="1"/>
  <c r="AU1301" i="15"/>
  <c r="AU70" i="15"/>
  <c r="S939" i="10"/>
  <c r="S1057" i="15" s="1"/>
  <c r="S1074" i="15"/>
  <c r="S1069" i="15" s="1"/>
  <c r="S346" i="10"/>
  <c r="S336" i="15"/>
  <c r="S331" i="15" s="1"/>
  <c r="S604" i="15"/>
  <c r="S846" i="15"/>
  <c r="S462" i="15"/>
  <c r="AU1126" i="15"/>
  <c r="R917" i="10"/>
  <c r="R907" i="10" s="1"/>
  <c r="R870" i="10" s="1"/>
  <c r="R956" i="15" s="1"/>
  <c r="R299" i="10"/>
  <c r="R1241" i="15"/>
  <c r="AU1264" i="15" s="1"/>
  <c r="N498" i="15"/>
  <c r="N650" i="10"/>
  <c r="N645" i="10" s="1"/>
  <c r="N608" i="10" s="1"/>
  <c r="N640" i="15" s="1"/>
  <c r="U10" i="4"/>
  <c r="T1069" i="10"/>
  <c r="T1064" i="10" s="1"/>
  <c r="T724" i="10"/>
  <c r="T719" i="10" s="1"/>
  <c r="T765" i="15" s="1"/>
  <c r="T1225" i="10"/>
  <c r="T1220" i="10" s="1"/>
  <c r="T1187" i="10"/>
  <c r="T1182" i="10" s="1"/>
  <c r="T1131" i="10"/>
  <c r="T1126" i="10" s="1"/>
  <c r="T888" i="10"/>
  <c r="T883" i="10" s="1"/>
  <c r="T985" i="15" s="1"/>
  <c r="T1013" i="10"/>
  <c r="T1008" i="10" s="1"/>
  <c r="T957" i="10"/>
  <c r="T952" i="10" s="1"/>
  <c r="T780" i="10"/>
  <c r="T775" i="10" s="1"/>
  <c r="T836" i="15" s="1"/>
  <c r="T570" i="10"/>
  <c r="T565" i="10" s="1"/>
  <c r="T594" i="15" s="1"/>
  <c r="T458" i="10"/>
  <c r="T453" i="10" s="1"/>
  <c r="T452" i="15" s="1"/>
  <c r="T626" i="10"/>
  <c r="T621" i="10" s="1"/>
  <c r="T659" i="15" s="1"/>
  <c r="T514" i="10"/>
  <c r="T509" i="10" s="1"/>
  <c r="T523" i="15" s="1"/>
  <c r="T364" i="10"/>
  <c r="T359" i="10" s="1"/>
  <c r="T270" i="10"/>
  <c r="T265" i="10" s="1"/>
  <c r="T236" i="15" s="1"/>
  <c r="T111" i="10"/>
  <c r="T106" i="10" s="1"/>
  <c r="T221" i="10"/>
  <c r="T216" i="10" s="1"/>
  <c r="T180" i="15" s="1"/>
  <c r="T675" i="10"/>
  <c r="T670" i="10" s="1"/>
  <c r="T709" i="15" s="1"/>
  <c r="T326" i="10"/>
  <c r="T321" i="10" s="1"/>
  <c r="T69" i="10"/>
  <c r="T64" i="10" s="1"/>
  <c r="T27" i="10"/>
  <c r="T402" i="10"/>
  <c r="T397" i="10" s="1"/>
  <c r="T381" i="15" s="1"/>
  <c r="AC8" i="4"/>
  <c r="S1212" i="15"/>
  <c r="S1207" i="15" s="1"/>
  <c r="N1113" i="10"/>
  <c r="N1195" i="15" s="1"/>
  <c r="AQ1218" i="15" s="1"/>
  <c r="N1234" i="15"/>
  <c r="N1229" i="15" s="1"/>
  <c r="AQ1229" i="15" s="1"/>
  <c r="S9" i="10"/>
  <c r="S9" i="15" s="1"/>
  <c r="S26" i="15"/>
  <c r="S21" i="15" s="1"/>
  <c r="S156" i="10"/>
  <c r="R753" i="10"/>
  <c r="R282" i="15"/>
  <c r="AU305" i="15" s="1"/>
  <c r="R543" i="10"/>
  <c r="R431" i="10"/>
  <c r="S102" i="15"/>
  <c r="S97" i="15" s="1"/>
  <c r="S93" i="10"/>
  <c r="S85" i="15" s="1"/>
  <c r="S166" i="10"/>
  <c r="N699" i="10"/>
  <c r="N694" i="10" s="1"/>
  <c r="N657" i="10" s="1"/>
  <c r="N690" i="15" s="1"/>
  <c r="N569" i="15"/>
  <c r="N1188" i="15"/>
  <c r="N1183" i="15" s="1"/>
  <c r="AQ1183" i="15" s="1"/>
  <c r="N1051" i="10"/>
  <c r="N1149" i="15" s="1"/>
  <c r="AQ1172" i="15" s="1"/>
  <c r="AU1080" i="15"/>
  <c r="O569" i="15"/>
  <c r="O699" i="10"/>
  <c r="O694" i="10" s="1"/>
  <c r="O657" i="10" s="1"/>
  <c r="O690" i="15" s="1"/>
  <c r="S995" i="10"/>
  <c r="S1103" i="15" s="1"/>
  <c r="S1120" i="15"/>
  <c r="S1115" i="15" s="1"/>
  <c r="O650" i="10"/>
  <c r="O645" i="10" s="1"/>
  <c r="O608" i="10" s="1"/>
  <c r="O640" i="15" s="1"/>
  <c r="O498" i="15"/>
  <c r="AE235" i="4"/>
  <c r="AD232" i="4"/>
  <c r="AD221" i="4"/>
  <c r="AD218" i="4" s="1"/>
  <c r="X148" i="4"/>
  <c r="W704" i="14"/>
  <c r="W701" i="14" s="1"/>
  <c r="W649" i="14"/>
  <c r="W646" i="14" s="1"/>
  <c r="W549" i="14"/>
  <c r="W546" i="14" s="1"/>
  <c r="W599" i="14"/>
  <c r="W596" i="14" s="1"/>
  <c r="X134" i="4"/>
  <c r="U344" i="14"/>
  <c r="U343" i="14"/>
  <c r="W111" i="4"/>
  <c r="V359" i="14"/>
  <c r="V356" i="14" s="1"/>
  <c r="V414" i="14"/>
  <c r="V411" i="14" s="1"/>
  <c r="U399" i="14"/>
  <c r="U398" i="14"/>
  <c r="U523" i="14"/>
  <c r="W97" i="4"/>
  <c r="V323" i="14"/>
  <c r="V320" i="14" s="1"/>
  <c r="X88" i="4"/>
  <c r="W291" i="14"/>
  <c r="W288" i="14" s="1"/>
  <c r="Z6" i="16"/>
  <c r="U733" i="14" l="1"/>
  <c r="U734" i="14"/>
  <c r="U444" i="14"/>
  <c r="U816" i="14"/>
  <c r="U805" i="14" s="1"/>
  <c r="V1026" i="14"/>
  <c r="U88" i="14"/>
  <c r="R839" i="15"/>
  <c r="R829" i="15" s="1"/>
  <c r="R239" i="15"/>
  <c r="R768" i="15"/>
  <c r="R758" i="15" s="1"/>
  <c r="T978" i="15"/>
  <c r="R121" i="15"/>
  <c r="AU144" i="15" s="1"/>
  <c r="U815" i="14"/>
  <c r="U804" i="14" s="1"/>
  <c r="U87" i="14"/>
  <c r="U89" i="14"/>
  <c r="T9" i="14"/>
  <c r="U1037" i="15"/>
  <c r="R536" i="10"/>
  <c r="R531" i="10" s="1"/>
  <c r="R494" i="10" s="1"/>
  <c r="R648" i="10" s="1"/>
  <c r="R643" i="10" s="1"/>
  <c r="R606" i="10" s="1"/>
  <c r="R638" i="15" s="1"/>
  <c r="R746" i="10"/>
  <c r="R741" i="10" s="1"/>
  <c r="R704" i="10" s="1"/>
  <c r="R738" i="15" s="1"/>
  <c r="R159" i="15"/>
  <c r="AU189" i="15" s="1"/>
  <c r="R480" i="10"/>
  <c r="R475" i="10" s="1"/>
  <c r="R438" i="10" s="1"/>
  <c r="R425" i="15" s="1"/>
  <c r="R1091" i="10"/>
  <c r="R1086" i="10" s="1"/>
  <c r="R1049" i="10" s="1"/>
  <c r="R1147" i="15" s="1"/>
  <c r="AU1170" i="15" s="1"/>
  <c r="R592" i="10"/>
  <c r="R587" i="10" s="1"/>
  <c r="R550" i="10" s="1"/>
  <c r="R697" i="10" s="1"/>
  <c r="R692" i="10" s="1"/>
  <c r="R655" i="10" s="1"/>
  <c r="R688" i="15" s="1"/>
  <c r="U933" i="14"/>
  <c r="U922" i="14" s="1"/>
  <c r="R1153" i="10"/>
  <c r="R1148" i="10" s="1"/>
  <c r="U51" i="14"/>
  <c r="N499" i="15"/>
  <c r="R802" i="10"/>
  <c r="R797" i="10" s="1"/>
  <c r="R760" i="10" s="1"/>
  <c r="R809" i="15" s="1"/>
  <c r="R292" i="10"/>
  <c r="R287" i="10" s="1"/>
  <c r="R250" i="10" s="1"/>
  <c r="R209" i="15" s="1"/>
  <c r="U937" i="10"/>
  <c r="U1055" i="15" s="1"/>
  <c r="AX1078" i="15" s="1"/>
  <c r="AY1346" i="15"/>
  <c r="AY1357" i="15"/>
  <c r="U1011" i="15"/>
  <c r="U1010" i="15"/>
  <c r="U814" i="14"/>
  <c r="U803" i="14" s="1"/>
  <c r="T8" i="14"/>
  <c r="U1009" i="15"/>
  <c r="U1008" i="15"/>
  <c r="U993" i="10"/>
  <c r="U1101" i="15" s="1"/>
  <c r="AX1124" i="15" s="1"/>
  <c r="R691" i="14"/>
  <c r="R687" i="14" s="1"/>
  <c r="R690" i="14"/>
  <c r="R686" i="14" s="1"/>
  <c r="U1039" i="15"/>
  <c r="U1036" i="15"/>
  <c r="V874" i="10"/>
  <c r="V961" i="15" s="1"/>
  <c r="U317" i="15"/>
  <c r="AX340" i="15" s="1"/>
  <c r="U52" i="14"/>
  <c r="T124" i="14"/>
  <c r="T217" i="14" s="1"/>
  <c r="T214" i="14" s="1"/>
  <c r="T195" i="14" s="1"/>
  <c r="T184" i="14" s="1"/>
  <c r="U309" i="14"/>
  <c r="V1365" i="15"/>
  <c r="V1360" i="15" s="1"/>
  <c r="AY1360" i="15" s="1"/>
  <c r="R491" i="14"/>
  <c r="R492" i="14"/>
  <c r="U310" i="14"/>
  <c r="U445" i="14"/>
  <c r="S268" i="14"/>
  <c r="S265" i="14" s="1"/>
  <c r="S246" i="14" s="1"/>
  <c r="S235" i="14" s="1"/>
  <c r="U525" i="14"/>
  <c r="S440" i="14"/>
  <c r="S437" i="14" s="1"/>
  <c r="S418" i="14" s="1"/>
  <c r="S407" i="14" s="1"/>
  <c r="U932" i="14"/>
  <c r="U921" i="14" s="1"/>
  <c r="S1008" i="14"/>
  <c r="S1005" i="14" s="1"/>
  <c r="S986" i="14" s="1"/>
  <c r="S975" i="14" s="1"/>
  <c r="V978" i="10"/>
  <c r="V1098" i="15" s="1"/>
  <c r="V1093" i="15" s="1"/>
  <c r="U876" i="14"/>
  <c r="U865" i="14" s="1"/>
  <c r="R346" i="14"/>
  <c r="R342" i="14" s="1"/>
  <c r="V896" i="14"/>
  <c r="V1101" i="14"/>
  <c r="V1090" i="14" s="1"/>
  <c r="V534" i="14"/>
  <c r="U931" i="14"/>
  <c r="U920" i="14" s="1"/>
  <c r="T858" i="14"/>
  <c r="T854" i="14" s="1"/>
  <c r="T866" i="14"/>
  <c r="N428" i="15"/>
  <c r="N10" i="16"/>
  <c r="N19" i="16" s="1"/>
  <c r="N59" i="16" s="1"/>
  <c r="N700" i="10"/>
  <c r="N695" i="10" s="1"/>
  <c r="N658" i="10" s="1"/>
  <c r="N691" i="15" s="1"/>
  <c r="V717" i="10"/>
  <c r="V763" i="15" s="1"/>
  <c r="V897" i="14"/>
  <c r="V878" i="14" s="1"/>
  <c r="V867" i="14" s="1"/>
  <c r="V689" i="14"/>
  <c r="AY1349" i="15"/>
  <c r="V635" i="10"/>
  <c r="V677" i="15" s="1"/>
  <c r="V895" i="14"/>
  <c r="V876" i="14" s="1"/>
  <c r="V865" i="14" s="1"/>
  <c r="M29" i="16"/>
  <c r="V1190" i="14"/>
  <c r="V1192" i="14"/>
  <c r="R227" i="14"/>
  <c r="R223" i="14" s="1"/>
  <c r="R226" i="14"/>
  <c r="R222" i="14" s="1"/>
  <c r="R48" i="16" s="1"/>
  <c r="T960" i="15"/>
  <c r="U485" i="10"/>
  <c r="U597" i="10"/>
  <c r="V1034" i="10"/>
  <c r="V1144" i="15" s="1"/>
  <c r="V1139" i="15" s="1"/>
  <c r="N9" i="16"/>
  <c r="N18" i="16" s="1"/>
  <c r="N58" i="16" s="1"/>
  <c r="U53" i="14"/>
  <c r="S482" i="14"/>
  <c r="S479" i="14" s="1"/>
  <c r="S460" i="14" s="1"/>
  <c r="S577" i="14" s="1"/>
  <c r="S574" i="14" s="1"/>
  <c r="S555" i="14" s="1"/>
  <c r="S544" i="14" s="1"/>
  <c r="V533" i="14"/>
  <c r="S522" i="14"/>
  <c r="S519" i="14" s="1"/>
  <c r="S500" i="14" s="1"/>
  <c r="S627" i="14" s="1"/>
  <c r="S624" i="14" s="1"/>
  <c r="S605" i="14" s="1"/>
  <c r="S594" i="14" s="1"/>
  <c r="S1069" i="14"/>
  <c r="S1066" i="14" s="1"/>
  <c r="S1047" i="14" s="1"/>
  <c r="S1036" i="14" s="1"/>
  <c r="S730" i="14"/>
  <c r="S727" i="14" s="1"/>
  <c r="S708" i="14" s="1"/>
  <c r="S697" i="14" s="1"/>
  <c r="S387" i="14"/>
  <c r="S384" i="14" s="1"/>
  <c r="S365" i="14" s="1"/>
  <c r="S354" i="14" s="1"/>
  <c r="S675" i="14"/>
  <c r="S672" i="14" s="1"/>
  <c r="S653" i="14" s="1"/>
  <c r="S642" i="14" s="1"/>
  <c r="S1010" i="14"/>
  <c r="S1007" i="14" s="1"/>
  <c r="S988" i="14" s="1"/>
  <c r="S977" i="14" s="1"/>
  <c r="S1067" i="14"/>
  <c r="S1064" i="14" s="1"/>
  <c r="S1045" i="14" s="1"/>
  <c r="S1034" i="14" s="1"/>
  <c r="S442" i="14"/>
  <c r="S439" i="14" s="1"/>
  <c r="S420" i="14" s="1"/>
  <c r="S409" i="14" s="1"/>
  <c r="S266" i="14"/>
  <c r="S263" i="14" s="1"/>
  <c r="S244" i="14" s="1"/>
  <c r="S233" i="14" s="1"/>
  <c r="R968" i="14"/>
  <c r="R964" i="14" s="1"/>
  <c r="S520" i="14"/>
  <c r="S517" i="14" s="1"/>
  <c r="S498" i="14" s="1"/>
  <c r="S625" i="14" s="1"/>
  <c r="S622" i="14" s="1"/>
  <c r="S603" i="14" s="1"/>
  <c r="R969" i="14"/>
  <c r="R965" i="14" s="1"/>
  <c r="S480" i="14"/>
  <c r="S477" i="14" s="1"/>
  <c r="S458" i="14" s="1"/>
  <c r="S267" i="14"/>
  <c r="S264" i="14" s="1"/>
  <c r="S245" i="14" s="1"/>
  <c r="S234" i="14" s="1"/>
  <c r="S385" i="14"/>
  <c r="S382" i="14" s="1"/>
  <c r="S363" i="14" s="1"/>
  <c r="S352" i="14" s="1"/>
  <c r="S732" i="14"/>
  <c r="S729" i="14" s="1"/>
  <c r="S710" i="14" s="1"/>
  <c r="S699" i="14" s="1"/>
  <c r="S677" i="14"/>
  <c r="S674" i="14" s="1"/>
  <c r="S655" i="14" s="1"/>
  <c r="S644" i="14" s="1"/>
  <c r="P242" i="15"/>
  <c r="P232" i="15" s="1"/>
  <c r="P529" i="15"/>
  <c r="P519" i="15" s="1"/>
  <c r="P665" i="15" s="1"/>
  <c r="P655" i="15" s="1"/>
  <c r="R400" i="14"/>
  <c r="R396" i="14" s="1"/>
  <c r="R49" i="16" s="1"/>
  <c r="R401" i="14"/>
  <c r="R397" i="14" s="1"/>
  <c r="N1235" i="15"/>
  <c r="N1230" i="15" s="1"/>
  <c r="AQ1230" i="15" s="1"/>
  <c r="V977" i="10"/>
  <c r="V1097" i="15" s="1"/>
  <c r="V1092" i="15" s="1"/>
  <c r="V1180" i="10"/>
  <c r="V1256" i="15" s="1"/>
  <c r="V1251" i="15" s="1"/>
  <c r="T914" i="14"/>
  <c r="T910" i="14" s="1"/>
  <c r="R1028" i="14"/>
  <c r="R1024" i="14" s="1"/>
  <c r="R1027" i="14"/>
  <c r="R1023" i="14" s="1"/>
  <c r="T123" i="14"/>
  <c r="U877" i="14"/>
  <c r="R345" i="14"/>
  <c r="R341" i="14" s="1"/>
  <c r="U1364" i="15"/>
  <c r="U1359" i="15" s="1"/>
  <c r="AX1359" i="15" s="1"/>
  <c r="V207" i="10"/>
  <c r="V166" i="15" s="1"/>
  <c r="V974" i="10"/>
  <c r="V1094" i="15" s="1"/>
  <c r="V1089" i="15" s="1"/>
  <c r="T913" i="14"/>
  <c r="T909" i="14" s="1"/>
  <c r="V893" i="10"/>
  <c r="V1012" i="15" s="1"/>
  <c r="S1068" i="14"/>
  <c r="S1065" i="14" s="1"/>
  <c r="S1046" i="14" s="1"/>
  <c r="S1035" i="14" s="1"/>
  <c r="V583" i="14"/>
  <c r="S441" i="14"/>
  <c r="S438" i="14" s="1"/>
  <c r="S419" i="14" s="1"/>
  <c r="S408" i="14" s="1"/>
  <c r="S731" i="14"/>
  <c r="S728" i="14" s="1"/>
  <c r="S709" i="14" s="1"/>
  <c r="S698" i="14" s="1"/>
  <c r="U1361" i="15"/>
  <c r="U1356" i="15" s="1"/>
  <c r="AX1356" i="15" s="1"/>
  <c r="U1255" i="10"/>
  <c r="U1322" i="15" s="1"/>
  <c r="AX1345" i="15" s="1"/>
  <c r="S386" i="14"/>
  <c r="S383" i="14" s="1"/>
  <c r="S364" i="14" s="1"/>
  <c r="S353" i="14" s="1"/>
  <c r="U1130" i="14"/>
  <c r="V1364" i="15"/>
  <c r="V1359" i="15" s="1"/>
  <c r="AY1359" i="15" s="1"/>
  <c r="S521" i="14"/>
  <c r="S518" i="14" s="1"/>
  <c r="S499" i="14" s="1"/>
  <c r="S626" i="14" s="1"/>
  <c r="S623" i="14" s="1"/>
  <c r="S604" i="14" s="1"/>
  <c r="S593" i="14" s="1"/>
  <c r="V881" i="10"/>
  <c r="V983" i="15" s="1"/>
  <c r="S1009" i="14"/>
  <c r="S1006" i="14" s="1"/>
  <c r="S987" i="14" s="1"/>
  <c r="S976" i="14" s="1"/>
  <c r="V665" i="14"/>
  <c r="U1257" i="10"/>
  <c r="U1324" i="15" s="1"/>
  <c r="AX1347" i="15" s="1"/>
  <c r="U1363" i="15"/>
  <c r="U1358" i="15" s="1"/>
  <c r="AX1358" i="15" s="1"/>
  <c r="R636" i="14"/>
  <c r="R632" i="14" s="1"/>
  <c r="S481" i="14"/>
  <c r="S478" i="14" s="1"/>
  <c r="S459" i="14" s="1"/>
  <c r="S576" i="14" s="1"/>
  <c r="S573" i="14" s="1"/>
  <c r="S554" i="14" s="1"/>
  <c r="S543" i="14" s="1"/>
  <c r="R635" i="14"/>
  <c r="R631" i="14" s="1"/>
  <c r="V104" i="10"/>
  <c r="V164" i="10" s="1"/>
  <c r="V835" i="14"/>
  <c r="V816" i="14" s="1"/>
  <c r="V805" i="14" s="1"/>
  <c r="U1365" i="15"/>
  <c r="U1360" i="15" s="1"/>
  <c r="AX1360" i="15" s="1"/>
  <c r="U1259" i="10"/>
  <c r="U1326" i="15" s="1"/>
  <c r="AX1349" i="15" s="1"/>
  <c r="S676" i="14"/>
  <c r="S673" i="14" s="1"/>
  <c r="S654" i="14" s="1"/>
  <c r="S643" i="14" s="1"/>
  <c r="T797" i="14"/>
  <c r="T793" i="14" s="1"/>
  <c r="V787" i="10"/>
  <c r="V859" i="15" s="1"/>
  <c r="V612" i="10"/>
  <c r="V645" i="15" s="1"/>
  <c r="V825" i="14"/>
  <c r="V942" i="14"/>
  <c r="T796" i="14"/>
  <c r="T792" i="14" s="1"/>
  <c r="T50" i="16" s="1"/>
  <c r="V666" i="14"/>
  <c r="U9" i="14"/>
  <c r="V388" i="10"/>
  <c r="V361" i="15" s="1"/>
  <c r="U1102" i="14"/>
  <c r="U1091" i="14" s="1"/>
  <c r="V296" i="14"/>
  <c r="V285" i="14" s="1"/>
  <c r="V389" i="14" s="1"/>
  <c r="V564" i="14"/>
  <c r="V615" i="14"/>
  <c r="S433" i="15"/>
  <c r="S431" i="15" s="1"/>
  <c r="S575" i="15"/>
  <c r="S573" i="15" s="1"/>
  <c r="S696" i="15" s="1"/>
  <c r="S694" i="15" s="1"/>
  <c r="S217" i="15"/>
  <c r="S215" i="15" s="1"/>
  <c r="S746" i="15"/>
  <c r="S744" i="15" s="1"/>
  <c r="S362" i="15"/>
  <c r="S360" i="15" s="1"/>
  <c r="S504" i="15"/>
  <c r="S502" i="15" s="1"/>
  <c r="S646" i="15" s="1"/>
  <c r="S644" i="15" s="1"/>
  <c r="S817" i="15"/>
  <c r="S815" i="15" s="1"/>
  <c r="V951" i="14"/>
  <c r="V932" i="14" s="1"/>
  <c r="V921" i="14" s="1"/>
  <c r="V509" i="14"/>
  <c r="U1101" i="14"/>
  <c r="U1090" i="14" s="1"/>
  <c r="V950" i="14"/>
  <c r="V975" i="10"/>
  <c r="V1095" i="15" s="1"/>
  <c r="V1090" i="15" s="1"/>
  <c r="V710" i="10"/>
  <c r="V745" i="15" s="1"/>
  <c r="U1100" i="14"/>
  <c r="U1089" i="14" s="1"/>
  <c r="V719" i="14"/>
  <c r="V99" i="14"/>
  <c r="V150" i="14" s="1"/>
  <c r="V952" i="14"/>
  <c r="R452" i="14"/>
  <c r="V1257" i="10"/>
  <c r="V1324" i="15" s="1"/>
  <c r="AY1347" i="15" s="1"/>
  <c r="V444" i="10"/>
  <c r="V432" i="15" s="1"/>
  <c r="V584" i="14"/>
  <c r="R451" i="14"/>
  <c r="V681" i="10"/>
  <c r="V724" i="15" s="1"/>
  <c r="V318" i="14"/>
  <c r="V445" i="14" s="1"/>
  <c r="V256" i="14"/>
  <c r="V312" i="10"/>
  <c r="V363" i="15" s="1"/>
  <c r="V766" i="10"/>
  <c r="V816" i="15" s="1"/>
  <c r="V286" i="14"/>
  <c r="V485" i="14" s="1"/>
  <c r="V1006" i="10"/>
  <c r="V1118" i="15" s="1"/>
  <c r="V1113" i="15" s="1"/>
  <c r="V668" i="10"/>
  <c r="V707" i="15" s="1"/>
  <c r="T1008" i="15"/>
  <c r="V897" i="10"/>
  <c r="V1016" i="15" s="1"/>
  <c r="V357" i="10"/>
  <c r="V460" i="15" s="1"/>
  <c r="V1032" i="10"/>
  <c r="V1142" i="15" s="1"/>
  <c r="V1137" i="15" s="1"/>
  <c r="V36" i="14"/>
  <c r="V158" i="14" s="1"/>
  <c r="R536" i="14"/>
  <c r="R532" i="14" s="1"/>
  <c r="V395" i="10"/>
  <c r="V379" i="15" s="1"/>
  <c r="V451" i="10"/>
  <c r="V450" i="15" s="1"/>
  <c r="V834" i="14"/>
  <c r="V70" i="14"/>
  <c r="V159" i="14" s="1"/>
  <c r="R535" i="14"/>
  <c r="R531" i="14" s="1"/>
  <c r="V575" i="10"/>
  <c r="V615" i="15" s="1"/>
  <c r="V682" i="10"/>
  <c r="V725" i="15" s="1"/>
  <c r="V319" i="10"/>
  <c r="V297" i="15" s="1"/>
  <c r="V292" i="15" s="1"/>
  <c r="V263" i="10"/>
  <c r="V234" i="15" s="1"/>
  <c r="V277" i="10"/>
  <c r="V259" i="15" s="1"/>
  <c r="V163" i="14"/>
  <c r="V146" i="14"/>
  <c r="V145" i="14"/>
  <c r="X1041" i="14"/>
  <c r="X1038" i="14" s="1"/>
  <c r="X4" i="14"/>
  <c r="W208" i="14"/>
  <c r="W201" i="14"/>
  <c r="W198" i="14" s="1"/>
  <c r="W209" i="14"/>
  <c r="W192" i="14"/>
  <c r="W189" i="14" s="1"/>
  <c r="W203" i="14"/>
  <c r="W200" i="14" s="1"/>
  <c r="W210" i="14"/>
  <c r="W190" i="14"/>
  <c r="W187" i="14" s="1"/>
  <c r="W191" i="14"/>
  <c r="W188" i="14" s="1"/>
  <c r="W202" i="14"/>
  <c r="W199" i="14" s="1"/>
  <c r="W211" i="14"/>
  <c r="W946" i="14"/>
  <c r="W379" i="14"/>
  <c r="W1097" i="14"/>
  <c r="W1094" i="14" s="1"/>
  <c r="W837" i="14"/>
  <c r="W1124" i="14"/>
  <c r="W1117" i="14"/>
  <c r="W75" i="14"/>
  <c r="W298" i="14"/>
  <c r="W378" i="14"/>
  <c r="W1001" i="14"/>
  <c r="W110" i="14"/>
  <c r="W836" i="14"/>
  <c r="W1053" i="14"/>
  <c r="W1050" i="14" s="1"/>
  <c r="W1016" i="14"/>
  <c r="W569" i="14"/>
  <c r="W1054" i="14"/>
  <c r="W1051" i="14" s="1"/>
  <c r="W330" i="14"/>
  <c r="W258" i="14"/>
  <c r="W66" i="14"/>
  <c r="W1073" i="14"/>
  <c r="W1059" i="14"/>
  <c r="W983" i="14"/>
  <c r="W980" i="14" s="1"/>
  <c r="W1125" i="14"/>
  <c r="W1147" i="14"/>
  <c r="W1144" i="14" s="1"/>
  <c r="W1109" i="14"/>
  <c r="W1106" i="14" s="1"/>
  <c r="W900" i="14"/>
  <c r="W1193" i="14"/>
  <c r="W1002" i="14"/>
  <c r="W667" i="14"/>
  <c r="W1114" i="14"/>
  <c r="W111" i="14"/>
  <c r="W103" i="14"/>
  <c r="W954" i="14"/>
  <c r="W669" i="14"/>
  <c r="W1014" i="14"/>
  <c r="W67" i="14"/>
  <c r="W1115" i="14"/>
  <c r="W474" i="14"/>
  <c r="W1195" i="14"/>
  <c r="W891" i="14"/>
  <c r="W890" i="14"/>
  <c r="W1123" i="14"/>
  <c r="W514" i="14"/>
  <c r="W995" i="14"/>
  <c r="W992" i="14" s="1"/>
  <c r="W1159" i="14"/>
  <c r="W1156" i="14" s="1"/>
  <c r="W1152" i="14" s="1"/>
  <c r="W958" i="14"/>
  <c r="W1096" i="14"/>
  <c r="W1093" i="14" s="1"/>
  <c r="W101" i="14"/>
  <c r="W1070" i="14"/>
  <c r="W957" i="14"/>
  <c r="W829" i="14"/>
  <c r="W724" i="14"/>
  <c r="W259" i="14"/>
  <c r="W1000" i="14"/>
  <c r="W433" i="14"/>
  <c r="W1062" i="14"/>
  <c r="W1057" i="14" s="1"/>
  <c r="W618" i="14"/>
  <c r="W902" i="14"/>
  <c r="W953" i="14"/>
  <c r="W1149" i="14"/>
  <c r="W1146" i="14" s="1"/>
  <c r="W1015" i="14"/>
  <c r="W22" i="14"/>
  <c r="W19" i="14" s="1"/>
  <c r="W130" i="14" s="1"/>
  <c r="W512" i="14"/>
  <c r="W1108" i="14"/>
  <c r="W1105" i="14" s="1"/>
  <c r="W1160" i="14"/>
  <c r="W1157" i="14" s="1"/>
  <c r="W1153" i="14" s="1"/>
  <c r="W39" i="14"/>
  <c r="W331" i="14"/>
  <c r="W513" i="14"/>
  <c r="W1148" i="14"/>
  <c r="W1145" i="14" s="1"/>
  <c r="W1141" i="14" s="1"/>
  <c r="W1041" i="14"/>
  <c r="W1038" i="14" s="1"/>
  <c r="W109" i="14"/>
  <c r="W722" i="14"/>
  <c r="W901" i="14"/>
  <c r="W38" i="14"/>
  <c r="W898" i="14"/>
  <c r="W65" i="14"/>
  <c r="W1011" i="14"/>
  <c r="W102" i="14"/>
  <c r="W567" i="14"/>
  <c r="W73" i="14"/>
  <c r="W1194" i="14"/>
  <c r="W23" i="14"/>
  <c r="W20" i="14" s="1"/>
  <c r="W131" i="14" s="1"/>
  <c r="W432" i="14"/>
  <c r="W37" i="14"/>
  <c r="W473" i="14"/>
  <c r="W1074" i="14"/>
  <c r="W899" i="14"/>
  <c r="W1158" i="14"/>
  <c r="W1155" i="14" s="1"/>
  <c r="W1151" i="14" s="1"/>
  <c r="W1043" i="14"/>
  <c r="W1040" i="14" s="1"/>
  <c r="W1019" i="14"/>
  <c r="W1003" i="14"/>
  <c r="W1071" i="14"/>
  <c r="W1013" i="14"/>
  <c r="W892" i="14"/>
  <c r="W889" i="14" s="1"/>
  <c r="W838" i="14"/>
  <c r="W984" i="14"/>
  <c r="W981" i="14" s="1"/>
  <c r="W377" i="14"/>
  <c r="W956" i="14"/>
  <c r="W1098" i="14"/>
  <c r="W1095" i="14" s="1"/>
  <c r="W619" i="14"/>
  <c r="W945" i="14"/>
  <c r="W29" i="14"/>
  <c r="W1072" i="14"/>
  <c r="W723" i="14"/>
  <c r="W30" i="14"/>
  <c r="W830" i="14"/>
  <c r="W903" i="14"/>
  <c r="W31" i="14"/>
  <c r="W1042" i="14"/>
  <c r="W1039" i="14" s="1"/>
  <c r="W668" i="14"/>
  <c r="W472" i="14"/>
  <c r="W300" i="14"/>
  <c r="W299" i="14"/>
  <c r="W1122" i="14"/>
  <c r="W947" i="14"/>
  <c r="W74" i="14"/>
  <c r="W1017" i="14"/>
  <c r="W1107" i="14"/>
  <c r="W1104" i="14" s="1"/>
  <c r="W828" i="14"/>
  <c r="W617" i="14"/>
  <c r="W568" i="14"/>
  <c r="W993" i="14"/>
  <c r="W990" i="14" s="1"/>
  <c r="W1061" i="14"/>
  <c r="W1116" i="14"/>
  <c r="W1012" i="14"/>
  <c r="W955" i="14"/>
  <c r="V720" i="14"/>
  <c r="V257" i="14"/>
  <c r="V71" i="14"/>
  <c r="V160" i="14" s="1"/>
  <c r="V27" i="14"/>
  <c r="V826" i="14"/>
  <c r="V34" i="14"/>
  <c r="V156" i="14" s="1"/>
  <c r="V374" i="14"/>
  <c r="T81" i="14"/>
  <c r="T80" i="14"/>
  <c r="U1129" i="14"/>
  <c r="U46" i="16" s="1"/>
  <c r="V26" i="14"/>
  <c r="V174" i="14"/>
  <c r="V175" i="14"/>
  <c r="V106" i="14"/>
  <c r="V162" i="14" s="1"/>
  <c r="T142" i="14"/>
  <c r="T125" i="14" s="1"/>
  <c r="V295" i="14"/>
  <c r="V284" i="14" s="1"/>
  <c r="V565" i="14"/>
  <c r="V64" i="14"/>
  <c r="V63" i="14"/>
  <c r="V225" i="14"/>
  <c r="V224" i="14"/>
  <c r="V207" i="14"/>
  <c r="V471" i="14"/>
  <c r="V328" i="14"/>
  <c r="V317" i="14" s="1"/>
  <c r="V469" i="14"/>
  <c r="V944" i="14"/>
  <c r="V375" i="14"/>
  <c r="V205" i="14"/>
  <c r="V72" i="14"/>
  <c r="V161" i="14" s="1"/>
  <c r="V429" i="14"/>
  <c r="T44" i="14"/>
  <c r="T45" i="14"/>
  <c r="V616" i="14"/>
  <c r="V327" i="14"/>
  <c r="V316" i="14" s="1"/>
  <c r="V98" i="14"/>
  <c r="V431" i="14"/>
  <c r="S177" i="14"/>
  <c r="S173" i="14" s="1"/>
  <c r="V794" i="14"/>
  <c r="V795" i="14"/>
  <c r="V842" i="14"/>
  <c r="V833" i="14" s="1"/>
  <c r="V814" i="14" s="1"/>
  <c r="V742" i="14"/>
  <c r="V741" i="14"/>
  <c r="V35" i="14"/>
  <c r="V157" i="14" s="1"/>
  <c r="V511" i="14"/>
  <c r="V108" i="14"/>
  <c r="V164" i="14" s="1"/>
  <c r="S176" i="14"/>
  <c r="S172" i="14" s="1"/>
  <c r="V206" i="14"/>
  <c r="U8" i="14"/>
  <c r="V1100" i="14"/>
  <c r="V1089" i="14" s="1"/>
  <c r="U1205" i="10"/>
  <c r="U1276" i="15" s="1"/>
  <c r="AX1299" i="15" s="1"/>
  <c r="P771" i="15"/>
  <c r="P761" i="15" s="1"/>
  <c r="T1011" i="15"/>
  <c r="AW1124" i="15"/>
  <c r="V976" i="10"/>
  <c r="V1096" i="15" s="1"/>
  <c r="V1091" i="15" s="1"/>
  <c r="V557" i="15"/>
  <c r="V799" i="15"/>
  <c r="V311" i="15"/>
  <c r="V306" i="15" s="1"/>
  <c r="V415" i="15"/>
  <c r="V189" i="10"/>
  <c r="V115" i="15"/>
  <c r="V110" i="15" s="1"/>
  <c r="V75" i="15"/>
  <c r="V70" i="15" s="1"/>
  <c r="V182" i="10"/>
  <c r="V867" i="15"/>
  <c r="V345" i="15"/>
  <c r="V340" i="15" s="1"/>
  <c r="V625" i="15"/>
  <c r="V483" i="15"/>
  <c r="V1019" i="15"/>
  <c r="V1269" i="15"/>
  <c r="V1264" i="15" s="1"/>
  <c r="V269" i="15"/>
  <c r="R552" i="15"/>
  <c r="R542" i="15" s="1"/>
  <c r="R681" i="15" s="1"/>
  <c r="R671" i="15" s="1"/>
  <c r="R794" i="15"/>
  <c r="R784" i="15" s="1"/>
  <c r="R265" i="15"/>
  <c r="R255" i="15" s="1"/>
  <c r="R481" i="15"/>
  <c r="R471" i="15" s="1"/>
  <c r="R623" i="15"/>
  <c r="R613" i="15" s="1"/>
  <c r="R731" i="15" s="1"/>
  <c r="R721" i="15" s="1"/>
  <c r="R865" i="15"/>
  <c r="R855" i="15" s="1"/>
  <c r="R410" i="15"/>
  <c r="R400" i="15" s="1"/>
  <c r="U280" i="15"/>
  <c r="AX303" i="15" s="1"/>
  <c r="V147" i="10"/>
  <c r="V101" i="10"/>
  <c r="V93" i="15" s="1"/>
  <c r="V92" i="15" s="1"/>
  <c r="V932" i="10"/>
  <c r="V846" i="10"/>
  <c r="V843" i="10"/>
  <c r="V845" i="10"/>
  <c r="V844" i="10"/>
  <c r="V842" i="10"/>
  <c r="V927" i="15"/>
  <c r="V926" i="15" s="1"/>
  <c r="V973" i="15" s="1"/>
  <c r="V373" i="10"/>
  <c r="V1021" i="10"/>
  <c r="V1132" i="15" s="1"/>
  <c r="V1127" i="15" s="1"/>
  <c r="V465" i="10"/>
  <c r="V475" i="15" s="1"/>
  <c r="V732" i="10"/>
  <c r="V789" i="15" s="1"/>
  <c r="V407" i="10"/>
  <c r="V402" i="15" s="1"/>
  <c r="V1033" i="10"/>
  <c r="V1143" i="15" s="1"/>
  <c r="V1138" i="15" s="1"/>
  <c r="U429" i="10"/>
  <c r="V119" i="10"/>
  <c r="V966" i="10"/>
  <c r="V1087" i="15" s="1"/>
  <c r="V1082" i="15" s="1"/>
  <c r="V632" i="10"/>
  <c r="V674" i="15" s="1"/>
  <c r="V278" i="10"/>
  <c r="V260" i="15" s="1"/>
  <c r="V577" i="10"/>
  <c r="V617" i="15" s="1"/>
  <c r="R384" i="15"/>
  <c r="R374" i="15" s="1"/>
  <c r="R597" i="15"/>
  <c r="R587" i="15" s="1"/>
  <c r="R712" i="15" s="1"/>
  <c r="R702" i="15" s="1"/>
  <c r="R229" i="15"/>
  <c r="R455" i="15"/>
  <c r="R445" i="15" s="1"/>
  <c r="O125" i="15"/>
  <c r="AR148" i="15" s="1"/>
  <c r="U541" i="10"/>
  <c r="V825" i="15"/>
  <c r="V327" i="15"/>
  <c r="V326" i="15" s="1"/>
  <c r="V441" i="15"/>
  <c r="V583" i="15"/>
  <c r="V950" i="10"/>
  <c r="V1072" i="15" s="1"/>
  <c r="V1067" i="15" s="1"/>
  <c r="V965" i="10"/>
  <c r="V1086" i="15" s="1"/>
  <c r="V1081" i="15" s="1"/>
  <c r="V1022" i="10"/>
  <c r="V1133" i="15" s="1"/>
  <c r="V1128" i="15" s="1"/>
  <c r="V333" i="10"/>
  <c r="V788" i="10"/>
  <c r="V860" i="15" s="1"/>
  <c r="V633" i="10"/>
  <c r="V675" i="15" s="1"/>
  <c r="V467" i="10"/>
  <c r="V477" i="15" s="1"/>
  <c r="V894" i="10"/>
  <c r="V1013" i="15" s="1"/>
  <c r="V117" i="10"/>
  <c r="S768" i="15"/>
  <c r="S758" i="15" s="1"/>
  <c r="S526" i="15"/>
  <c r="S516" i="15" s="1"/>
  <c r="S662" i="15" s="1"/>
  <c r="S652" i="15" s="1"/>
  <c r="S239" i="15"/>
  <c r="S839" i="15"/>
  <c r="S829" i="15" s="1"/>
  <c r="V500" i="10"/>
  <c r="V503" i="15" s="1"/>
  <c r="V1173" i="10"/>
  <c r="V62" i="10"/>
  <c r="V507" i="10"/>
  <c r="V521" i="15" s="1"/>
  <c r="V963" i="10"/>
  <c r="V1084" i="15" s="1"/>
  <c r="V1079" i="15" s="1"/>
  <c r="V786" i="10"/>
  <c r="V858" i="15" s="1"/>
  <c r="V464" i="10"/>
  <c r="V474" i="15" s="1"/>
  <c r="V279" i="10"/>
  <c r="V261" i="15" s="1"/>
  <c r="V789" i="10"/>
  <c r="V861" i="15" s="1"/>
  <c r="V466" i="10"/>
  <c r="V476" i="15" s="1"/>
  <c r="V74" i="10"/>
  <c r="R411" i="15"/>
  <c r="R401" i="15" s="1"/>
  <c r="R482" i="15"/>
  <c r="R472" i="15" s="1"/>
  <c r="R866" i="15"/>
  <c r="R856" i="15" s="1"/>
  <c r="R795" i="15"/>
  <c r="R785" i="15" s="1"/>
  <c r="R624" i="15"/>
  <c r="R614" i="15" s="1"/>
  <c r="R732" i="15" s="1"/>
  <c r="R722" i="15" s="1"/>
  <c r="R266" i="15"/>
  <c r="R256" i="15" s="1"/>
  <c r="R553" i="15"/>
  <c r="R543" i="15" s="1"/>
  <c r="R682" i="15" s="1"/>
  <c r="R672" i="15" s="1"/>
  <c r="V1031" i="10"/>
  <c r="V1141" i="15" s="1"/>
  <c r="V1136" i="15" s="1"/>
  <c r="V225" i="15"/>
  <c r="V1249" i="15"/>
  <c r="V1248" i="15" s="1"/>
  <c r="V971" i="15"/>
  <c r="V816" i="10"/>
  <c r="V818" i="10"/>
  <c r="V820" i="10"/>
  <c r="V817" i="10"/>
  <c r="V819" i="10"/>
  <c r="V890" i="15"/>
  <c r="V889" i="15" s="1"/>
  <c r="V972" i="15" s="1"/>
  <c r="V619" i="10"/>
  <c r="V657" i="15" s="1"/>
  <c r="V370" i="10"/>
  <c r="T1010" i="15"/>
  <c r="P1232" i="15"/>
  <c r="P1227" i="15" s="1"/>
  <c r="AS1227" i="15" s="1"/>
  <c r="P1111" i="10"/>
  <c r="P1193" i="15" s="1"/>
  <c r="AS1216" i="15" s="1"/>
  <c r="T915" i="10"/>
  <c r="T905" i="10" s="1"/>
  <c r="T868" i="10" s="1"/>
  <c r="T954" i="15" s="1"/>
  <c r="T1239" i="15"/>
  <c r="AW1262" i="15" s="1"/>
  <c r="T297" i="10"/>
  <c r="AW1078" i="15"/>
  <c r="V410" i="10"/>
  <c r="V405" i="15" s="1"/>
  <c r="V118" i="10"/>
  <c r="V408" i="10"/>
  <c r="V403" i="15" s="1"/>
  <c r="V1196" i="10"/>
  <c r="V372" i="10"/>
  <c r="V116" i="10"/>
  <c r="V275" i="10"/>
  <c r="V257" i="15" s="1"/>
  <c r="V1195" i="10"/>
  <c r="V97" i="10"/>
  <c r="V145" i="10"/>
  <c r="V17" i="15"/>
  <c r="V16" i="15" s="1"/>
  <c r="V146" i="10"/>
  <c r="V55" i="15"/>
  <c r="V54" i="15" s="1"/>
  <c r="V519" i="10"/>
  <c r="V544" i="15" s="1"/>
  <c r="V1193" i="10"/>
  <c r="V1192" i="10"/>
  <c r="V1020" i="10"/>
  <c r="V1131" i="15" s="1"/>
  <c r="V1126" i="15" s="1"/>
  <c r="V75" i="10"/>
  <c r="V77" i="10"/>
  <c r="V943" i="10"/>
  <c r="V1062" i="15" s="1"/>
  <c r="V1061" i="15" s="1"/>
  <c r="V256" i="10"/>
  <c r="V216" i="15" s="1"/>
  <c r="P1186" i="15"/>
  <c r="P1181" i="15" s="1"/>
  <c r="AS1181" i="15" s="1"/>
  <c r="P1049" i="10"/>
  <c r="P1147" i="15" s="1"/>
  <c r="AS1170" i="15" s="1"/>
  <c r="V964" i="10"/>
  <c r="V1085" i="15" s="1"/>
  <c r="V1080" i="15" s="1"/>
  <c r="V371" i="10"/>
  <c r="V78" i="10"/>
  <c r="V411" i="10"/>
  <c r="V406" i="15" s="1"/>
  <c r="V661" i="10"/>
  <c r="V695" i="15" s="1"/>
  <c r="V999" i="10"/>
  <c r="V1108" i="15" s="1"/>
  <c r="V1107" i="15" s="1"/>
  <c r="V556" i="10"/>
  <c r="V574" i="15" s="1"/>
  <c r="X4" i="10"/>
  <c r="X1350" i="15" s="1"/>
  <c r="X1345" i="15" s="1"/>
  <c r="W1354" i="15"/>
  <c r="W1349" i="15" s="1"/>
  <c r="W1028" i="15"/>
  <c r="W1024" i="15"/>
  <c r="W1026" i="15"/>
  <c r="X1025" i="15"/>
  <c r="W911" i="15"/>
  <c r="W906" i="15" s="1"/>
  <c r="X900" i="15"/>
  <c r="X895" i="15" s="1"/>
  <c r="W909" i="15"/>
  <c r="W904" i="15" s="1"/>
  <c r="W995" i="15"/>
  <c r="W988" i="10"/>
  <c r="W1097" i="10"/>
  <c r="W1027" i="10"/>
  <c r="W778" i="10"/>
  <c r="W1102" i="10"/>
  <c r="W993" i="15"/>
  <c r="X998" i="15"/>
  <c r="W948" i="15"/>
  <c r="W943" i="15" s="1"/>
  <c r="W1350" i="15"/>
  <c r="W1345" i="15" s="1"/>
  <c r="W900" i="15"/>
  <c r="W895" i="15" s="1"/>
  <c r="W1056" i="10"/>
  <c r="W1108" i="10"/>
  <c r="W1106" i="10"/>
  <c r="W1022" i="15"/>
  <c r="W1340" i="15"/>
  <c r="W1335" i="15" s="1"/>
  <c r="X1353" i="15"/>
  <c r="X1348" i="15" s="1"/>
  <c r="W1343" i="15"/>
  <c r="W1338" i="15" s="1"/>
  <c r="X1047" i="15"/>
  <c r="W1000" i="15"/>
  <c r="W1339" i="15"/>
  <c r="W1334" i="15" s="1"/>
  <c r="W1023" i="15"/>
  <c r="X1340" i="15"/>
  <c r="X1335" i="15" s="1"/>
  <c r="W525" i="10"/>
  <c r="W1057" i="10"/>
  <c r="W687" i="10"/>
  <c r="W232" i="10"/>
  <c r="X997" i="15"/>
  <c r="W1031" i="15"/>
  <c r="W899" i="15"/>
  <c r="W894" i="15" s="1"/>
  <c r="X946" i="15"/>
  <c r="X941" i="15" s="1"/>
  <c r="X887" i="15"/>
  <c r="X886" i="15" s="1"/>
  <c r="X963" i="15" s="1"/>
  <c r="W910" i="15"/>
  <c r="W905" i="15" s="1"/>
  <c r="X1000" i="15"/>
  <c r="W1353" i="15"/>
  <c r="W1348" i="15" s="1"/>
  <c r="W1198" i="10"/>
  <c r="W987" i="10"/>
  <c r="W233" i="10"/>
  <c r="W80" i="10"/>
  <c r="W130" i="10"/>
  <c r="W122" i="10"/>
  <c r="W1026" i="10"/>
  <c r="W524" i="10"/>
  <c r="W1236" i="10"/>
  <c r="W1083" i="10"/>
  <c r="W924" i="15"/>
  <c r="W923" i="15" s="1"/>
  <c r="W964" i="15" s="1"/>
  <c r="W935" i="15"/>
  <c r="W930" i="15" s="1"/>
  <c r="W934" i="15"/>
  <c r="W929" i="15" s="1"/>
  <c r="X1002" i="15"/>
  <c r="W936" i="15"/>
  <c r="W931" i="15" s="1"/>
  <c r="W1047" i="15"/>
  <c r="X1339" i="15"/>
  <c r="X1334" i="15" s="1"/>
  <c r="X994" i="15"/>
  <c r="X934" i="15"/>
  <c r="X929" i="15" s="1"/>
  <c r="W937" i="15"/>
  <c r="W932" i="15" s="1"/>
  <c r="W999" i="15"/>
  <c r="W37" i="10"/>
  <c r="W219" i="10"/>
  <c r="W1212" i="10"/>
  <c r="W1060" i="10"/>
  <c r="W1059" i="10" s="1"/>
  <c r="W1157" i="15" s="1"/>
  <c r="W1156" i="15" s="1"/>
  <c r="W82" i="10"/>
  <c r="W25" i="10"/>
  <c r="W234" i="10"/>
  <c r="X1027" i="15"/>
  <c r="W997" i="15"/>
  <c r="X1343" i="15"/>
  <c r="X1338" i="15" s="1"/>
  <c r="X996" i="15"/>
  <c r="W947" i="15"/>
  <c r="W942" i="15" s="1"/>
  <c r="W900" i="10"/>
  <c r="W469" i="10"/>
  <c r="W1044" i="10"/>
  <c r="W790" i="10"/>
  <c r="W1030" i="15"/>
  <c r="X1030" i="15"/>
  <c r="W898" i="15"/>
  <c r="W893" i="15" s="1"/>
  <c r="X908" i="15"/>
  <c r="X903" i="15" s="1"/>
  <c r="W1351" i="15"/>
  <c r="W1346" i="15" s="1"/>
  <c r="W1048" i="15"/>
  <c r="X948" i="15"/>
  <c r="X943" i="15" s="1"/>
  <c r="W945" i="15"/>
  <c r="W940" i="15" s="1"/>
  <c r="X1026" i="15"/>
  <c r="W1332" i="15"/>
  <c r="W1331" i="15" s="1"/>
  <c r="W901" i="15"/>
  <c r="W896" i="15" s="1"/>
  <c r="W1213" i="10"/>
  <c r="W377" i="10"/>
  <c r="W1141" i="10"/>
  <c r="W1329" i="15"/>
  <c r="W1328" i="15" s="1"/>
  <c r="X935" i="15"/>
  <c r="X930" i="15" s="1"/>
  <c r="X1023" i="15"/>
  <c r="X924" i="15"/>
  <c r="X923" i="15" s="1"/>
  <c r="X964" i="15" s="1"/>
  <c r="W912" i="15"/>
  <c r="W907" i="15" s="1"/>
  <c r="W949" i="15"/>
  <c r="W944" i="15" s="1"/>
  <c r="W1029" i="15"/>
  <c r="W998" i="15"/>
  <c r="X947" i="15"/>
  <c r="X942" i="15" s="1"/>
  <c r="W1001" i="15"/>
  <c r="X1022" i="15"/>
  <c r="X949" i="15"/>
  <c r="X944" i="15" s="1"/>
  <c r="X1024" i="15"/>
  <c r="W1146" i="10"/>
  <c r="W1239" i="10"/>
  <c r="W528" i="10"/>
  <c r="W985" i="10"/>
  <c r="X909" i="15"/>
  <c r="X904" i="15" s="1"/>
  <c r="X993" i="15"/>
  <c r="W996" i="15"/>
  <c r="W946" i="15"/>
  <c r="W941" i="15" s="1"/>
  <c r="X995" i="15"/>
  <c r="W1341" i="15"/>
  <c r="W1336" i="15" s="1"/>
  <c r="X1352" i="15"/>
  <c r="X1347" i="15" s="1"/>
  <c r="X1031" i="15"/>
  <c r="X911" i="15"/>
  <c r="X906" i="15" s="1"/>
  <c r="W1240" i="10"/>
  <c r="W792" i="10"/>
  <c r="W734" i="10"/>
  <c r="W1238" i="10"/>
  <c r="W415" i="10"/>
  <c r="W887" i="15"/>
  <c r="W886" i="15" s="1"/>
  <c r="W963" i="15" s="1"/>
  <c r="X936" i="15"/>
  <c r="X931" i="15" s="1"/>
  <c r="W1342" i="15"/>
  <c r="W1337" i="15" s="1"/>
  <c r="W1002" i="15"/>
  <c r="W994" i="15"/>
  <c r="X1332" i="15"/>
  <c r="X1331" i="15" s="1"/>
  <c r="X912" i="15"/>
  <c r="X907" i="15" s="1"/>
  <c r="W1096" i="10"/>
  <c r="W637" i="10"/>
  <c r="W984" i="10"/>
  <c r="W124" i="10"/>
  <c r="W1039" i="10"/>
  <c r="W908" i="15"/>
  <c r="W903" i="15" s="1"/>
  <c r="X899" i="15"/>
  <c r="X894" i="15" s="1"/>
  <c r="W1352" i="15"/>
  <c r="W1347" i="15" s="1"/>
  <c r="X937" i="15"/>
  <c r="X932" i="15" s="1"/>
  <c r="X1048" i="15"/>
  <c r="X1342" i="15"/>
  <c r="X1337" i="15" s="1"/>
  <c r="W1027" i="15"/>
  <c r="W1025" i="15"/>
  <c r="W374" i="10"/>
  <c r="W580" i="10"/>
  <c r="W1284" i="10"/>
  <c r="W584" i="10"/>
  <c r="W1248" i="10"/>
  <c r="W982" i="10"/>
  <c r="W1197" i="10"/>
  <c r="W639" i="10"/>
  <c r="W1025" i="10"/>
  <c r="W1035" i="10"/>
  <c r="W738" i="10"/>
  <c r="W1023" i="10"/>
  <c r="W1041" i="10"/>
  <c r="W109" i="10"/>
  <c r="W14" i="10"/>
  <c r="W1080" i="10"/>
  <c r="W1143" i="10"/>
  <c r="W1072" i="10"/>
  <c r="W1200" i="10"/>
  <c r="W1104" i="10"/>
  <c r="W235" i="10"/>
  <c r="W83" i="10"/>
  <c r="W735" i="10"/>
  <c r="W1160" i="10"/>
  <c r="W339" i="10"/>
  <c r="W1252" i="10"/>
  <c r="W1145" i="10"/>
  <c r="W673" i="10"/>
  <c r="W1040" i="10"/>
  <c r="W722" i="10"/>
  <c r="W282" i="10"/>
  <c r="W98" i="10"/>
  <c r="W1036" i="10"/>
  <c r="W686" i="10"/>
  <c r="W583" i="10"/>
  <c r="W414" i="10"/>
  <c r="W1228" i="10"/>
  <c r="W280" i="10"/>
  <c r="W901" i="10"/>
  <c r="W81" i="10"/>
  <c r="W1237" i="10"/>
  <c r="W638" i="10"/>
  <c r="W1283" i="10"/>
  <c r="W899" i="10"/>
  <c r="W967" i="10"/>
  <c r="W1079" i="10"/>
  <c r="W1250" i="10"/>
  <c r="W1118" i="10"/>
  <c r="W983" i="10"/>
  <c r="W971" i="10"/>
  <c r="W1201" i="10"/>
  <c r="W1287" i="10"/>
  <c r="W793" i="10"/>
  <c r="W1067" i="10"/>
  <c r="W1144" i="10"/>
  <c r="W38" i="10"/>
  <c r="W794" i="10"/>
  <c r="W337" i="10"/>
  <c r="W470" i="10"/>
  <c r="W1185" i="10"/>
  <c r="W1158" i="10"/>
  <c r="W736" i="10"/>
  <c r="W526" i="10"/>
  <c r="W375" i="10"/>
  <c r="W1119" i="10"/>
  <c r="W737" i="10"/>
  <c r="W581" i="10"/>
  <c r="W1038" i="10"/>
  <c r="W685" i="10"/>
  <c r="W980" i="10"/>
  <c r="W1286" i="10"/>
  <c r="W121" i="10"/>
  <c r="W981" i="10"/>
  <c r="W413" i="10"/>
  <c r="W970" i="10"/>
  <c r="W902" i="10"/>
  <c r="W471" i="10"/>
  <c r="W340" i="10"/>
  <c r="W268" i="10"/>
  <c r="W338" i="10"/>
  <c r="X945" i="15"/>
  <c r="X940" i="15" s="1"/>
  <c r="W1162" i="10"/>
  <c r="W1024" i="10"/>
  <c r="W1105" i="10"/>
  <c r="W911" i="10"/>
  <c r="W1042" i="15" s="1"/>
  <c r="W979" i="10"/>
  <c r="W913" i="10"/>
  <c r="W1044" i="15" s="1"/>
  <c r="W1164" i="10"/>
  <c r="W67" i="10"/>
  <c r="W400" i="10"/>
  <c r="W1129" i="10"/>
  <c r="W1249" i="10"/>
  <c r="W1122" i="10"/>
  <c r="W1121" i="10" s="1"/>
  <c r="W1203" i="15" s="1"/>
  <c r="W1202" i="15" s="1"/>
  <c r="W231" i="10"/>
  <c r="W914" i="10"/>
  <c r="W1045" i="15" s="1"/>
  <c r="W582" i="10"/>
  <c r="W41" i="10"/>
  <c r="W1099" i="10"/>
  <c r="W969" i="10"/>
  <c r="W791" i="10"/>
  <c r="W416" i="10"/>
  <c r="W636" i="10"/>
  <c r="W624" i="10"/>
  <c r="W39" i="10"/>
  <c r="W1161" i="10"/>
  <c r="W376" i="10"/>
  <c r="W640" i="10"/>
  <c r="W283" i="10"/>
  <c r="W1084" i="10"/>
  <c r="W1163" i="10"/>
  <c r="W1107" i="10"/>
  <c r="W1282" i="10"/>
  <c r="W362" i="10"/>
  <c r="W1247" i="10"/>
  <c r="W1082" i="10"/>
  <c r="W886" i="10"/>
  <c r="W472" i="10"/>
  <c r="W968" i="10"/>
  <c r="W208" i="10"/>
  <c r="W1011" i="10"/>
  <c r="W88" i="10"/>
  <c r="W1142" i="10"/>
  <c r="W123" i="10"/>
  <c r="W284" i="10"/>
  <c r="W456" i="10"/>
  <c r="W688" i="10"/>
  <c r="W955" i="10"/>
  <c r="W1285" i="10"/>
  <c r="W1037" i="10"/>
  <c r="W281" i="10"/>
  <c r="W512" i="10"/>
  <c r="W56" i="10"/>
  <c r="W1235" i="10"/>
  <c r="W378" i="10"/>
  <c r="W46" i="10"/>
  <c r="W324" i="10"/>
  <c r="W938" i="15"/>
  <c r="W933" i="15" s="1"/>
  <c r="W412" i="10"/>
  <c r="W79" i="10"/>
  <c r="W1042" i="10"/>
  <c r="W1159" i="10"/>
  <c r="W986" i="10"/>
  <c r="W1251" i="10"/>
  <c r="W1134" i="10"/>
  <c r="W1098" i="10"/>
  <c r="W1223" i="10"/>
  <c r="W1100" i="10"/>
  <c r="W910" i="10"/>
  <c r="W1041" i="15" s="1"/>
  <c r="W125" i="10"/>
  <c r="W40" i="10"/>
  <c r="W1081" i="10"/>
  <c r="W898" i="10"/>
  <c r="W1103" i="10"/>
  <c r="W689" i="10"/>
  <c r="W1216" i="10"/>
  <c r="W1215" i="10" s="1"/>
  <c r="W1286" i="15" s="1"/>
  <c r="W1285" i="15" s="1"/>
  <c r="W912" i="10"/>
  <c r="W1043" i="15" s="1"/>
  <c r="R408" i="15"/>
  <c r="R398" i="15" s="1"/>
  <c r="R550" i="15"/>
  <c r="R540" i="15" s="1"/>
  <c r="R679" i="15" s="1"/>
  <c r="R669" i="15" s="1"/>
  <c r="R621" i="15"/>
  <c r="R611" i="15" s="1"/>
  <c r="R729" i="15" s="1"/>
  <c r="R719" i="15" s="1"/>
  <c r="R263" i="15"/>
  <c r="R253" i="15" s="1"/>
  <c r="R792" i="15"/>
  <c r="R782" i="15" s="1"/>
  <c r="R863" i="15"/>
  <c r="R853" i="15" s="1"/>
  <c r="R479" i="15"/>
  <c r="R469" i="15" s="1"/>
  <c r="V520" i="10"/>
  <c r="V545" i="15" s="1"/>
  <c r="V896" i="10"/>
  <c r="V1015" i="15" s="1"/>
  <c r="V578" i="10"/>
  <c r="V618" i="15" s="1"/>
  <c r="V579" i="10"/>
  <c r="V619" i="15" s="1"/>
  <c r="V332" i="10"/>
  <c r="U1325" i="15"/>
  <c r="AX1348" i="15" s="1"/>
  <c r="U7" i="16"/>
  <c r="U16" i="16" s="1"/>
  <c r="V1030" i="10"/>
  <c r="V1140" i="15" s="1"/>
  <c r="V1135" i="15" s="1"/>
  <c r="T1009" i="15"/>
  <c r="T1007" i="15"/>
  <c r="P697" i="10"/>
  <c r="P692" i="10" s="1"/>
  <c r="P655" i="10" s="1"/>
  <c r="P688" i="15" s="1"/>
  <c r="P567" i="15"/>
  <c r="V331" i="10"/>
  <c r="V683" i="10"/>
  <c r="V726" i="15" s="1"/>
  <c r="V729" i="10"/>
  <c r="V786" i="15" s="1"/>
  <c r="V335" i="10"/>
  <c r="T541" i="10"/>
  <c r="T751" i="10"/>
  <c r="T429" i="10"/>
  <c r="T280" i="15"/>
  <c r="AW303" i="15" s="1"/>
  <c r="V523" i="10"/>
  <c r="V548" i="15" s="1"/>
  <c r="T317" i="15"/>
  <c r="AW340" i="15" s="1"/>
  <c r="T807" i="10"/>
  <c r="T597" i="10"/>
  <c r="T485" i="10"/>
  <c r="V55" i="10"/>
  <c r="V773" i="10"/>
  <c r="V834" i="15" s="1"/>
  <c r="V634" i="10"/>
  <c r="V676" i="15" s="1"/>
  <c r="V521" i="10"/>
  <c r="V546" i="15" s="1"/>
  <c r="V730" i="10"/>
  <c r="V787" i="15" s="1"/>
  <c r="V731" i="10"/>
  <c r="V788" i="15" s="1"/>
  <c r="V680" i="10"/>
  <c r="V723" i="15" s="1"/>
  <c r="V563" i="10"/>
  <c r="V592" i="15" s="1"/>
  <c r="V350" i="10"/>
  <c r="V370" i="15"/>
  <c r="V290" i="15"/>
  <c r="V289" i="15" s="1"/>
  <c r="V512" i="15"/>
  <c r="V754" i="15"/>
  <c r="P648" i="10"/>
  <c r="P643" i="10" s="1"/>
  <c r="P606" i="10" s="1"/>
  <c r="P638" i="15" s="1"/>
  <c r="P496" i="15"/>
  <c r="V1018" i="10"/>
  <c r="V1129" i="15" s="1"/>
  <c r="V1124" i="15" s="1"/>
  <c r="AS147" i="15"/>
  <c r="V1102" i="14"/>
  <c r="V1091" i="14" s="1"/>
  <c r="V1129" i="14"/>
  <c r="V46" i="16" s="1"/>
  <c r="X208" i="10"/>
  <c r="X568" i="10"/>
  <c r="X673" i="10"/>
  <c r="X778" i="10"/>
  <c r="X624" i="10"/>
  <c r="X324" i="10"/>
  <c r="R1232" i="15"/>
  <c r="R1227" i="15" s="1"/>
  <c r="AU1227" i="15" s="1"/>
  <c r="R1111" i="10"/>
  <c r="R1193" i="15" s="1"/>
  <c r="AU1216" i="15" s="1"/>
  <c r="S553" i="15"/>
  <c r="S543" i="15" s="1"/>
  <c r="S682" i="15" s="1"/>
  <c r="S672" i="15" s="1"/>
  <c r="S624" i="15"/>
  <c r="S614" i="15" s="1"/>
  <c r="S732" i="15" s="1"/>
  <c r="S722" i="15" s="1"/>
  <c r="S411" i="15"/>
  <c r="S401" i="15" s="1"/>
  <c r="S795" i="15"/>
  <c r="S785" i="15" s="1"/>
  <c r="S482" i="15"/>
  <c r="S472" i="15" s="1"/>
  <c r="S266" i="15"/>
  <c r="S256" i="15" s="1"/>
  <c r="S866" i="15"/>
  <c r="S856" i="15" s="1"/>
  <c r="O247" i="10"/>
  <c r="O242" i="10" s="1"/>
  <c r="O205" i="10" s="1"/>
  <c r="O596" i="10" s="1"/>
  <c r="O591" i="10" s="1"/>
  <c r="O554" i="10" s="1"/>
  <c r="V1130" i="14"/>
  <c r="X22" i="14"/>
  <c r="X19" i="14" s="1"/>
  <c r="X1067" i="10"/>
  <c r="X1129" i="10"/>
  <c r="U915" i="10"/>
  <c r="U905" i="10" s="1"/>
  <c r="U868" i="10" s="1"/>
  <c r="U954" i="15" s="1"/>
  <c r="U297" i="10"/>
  <c r="U1239" i="15"/>
  <c r="AX1262" i="15" s="1"/>
  <c r="X67" i="10"/>
  <c r="X886" i="10"/>
  <c r="W134" i="14"/>
  <c r="S121" i="15"/>
  <c r="AV144" i="15" s="1"/>
  <c r="S243" i="10"/>
  <c r="S238" i="10" s="1"/>
  <c r="Y4" i="4"/>
  <c r="X59" i="14"/>
  <c r="X56" i="14" s="1"/>
  <c r="X24" i="14"/>
  <c r="X21" i="14" s="1"/>
  <c r="X1052" i="14"/>
  <c r="X1049" i="14" s="1"/>
  <c r="X982" i="14"/>
  <c r="X979" i="14" s="1"/>
  <c r="X98" i="10"/>
  <c r="V1325" i="15"/>
  <c r="AY1348" i="15" s="1"/>
  <c r="V7" i="16"/>
  <c r="V16" i="16" s="1"/>
  <c r="S478" i="15"/>
  <c r="S468" i="15" s="1"/>
  <c r="S262" i="15"/>
  <c r="S252" i="15" s="1"/>
  <c r="S791" i="15"/>
  <c r="S781" i="15" s="1"/>
  <c r="S407" i="15"/>
  <c r="S397" i="15" s="1"/>
  <c r="S549" i="15"/>
  <c r="S539" i="15" s="1"/>
  <c r="S678" i="15" s="1"/>
  <c r="S668" i="15" s="1"/>
  <c r="S620" i="15"/>
  <c r="S610" i="15" s="1"/>
  <c r="S728" i="15" s="1"/>
  <c r="S718" i="15" s="1"/>
  <c r="S862" i="15"/>
  <c r="S852" i="15" s="1"/>
  <c r="X23" i="14"/>
  <c r="X20" i="14" s="1"/>
  <c r="Q1111" i="10"/>
  <c r="Q1193" i="15" s="1"/>
  <c r="AT1216" i="15" s="1"/>
  <c r="Q1232" i="15"/>
  <c r="Q1227" i="15" s="1"/>
  <c r="AT1227" i="15" s="1"/>
  <c r="X56" i="10"/>
  <c r="X993" i="14"/>
  <c r="X990" i="14" s="1"/>
  <c r="X1185" i="10"/>
  <c r="Q1186" i="15"/>
  <c r="Q1181" i="15" s="1"/>
  <c r="AT1181" i="15" s="1"/>
  <c r="Q1049" i="10"/>
  <c r="Q1147" i="15" s="1"/>
  <c r="AT1170" i="15" s="1"/>
  <c r="R593" i="14"/>
  <c r="R585" i="14"/>
  <c r="R581" i="14" s="1"/>
  <c r="R586" i="14"/>
  <c r="R582" i="14" s="1"/>
  <c r="X400" i="10"/>
  <c r="X268" i="10"/>
  <c r="X1011" i="10"/>
  <c r="X219" i="10"/>
  <c r="X456" i="10"/>
  <c r="X14" i="10"/>
  <c r="X109" i="10"/>
  <c r="X722" i="10"/>
  <c r="Q496" i="15"/>
  <c r="Q648" i="10"/>
  <c r="Q643" i="10" s="1"/>
  <c r="Q606" i="10" s="1"/>
  <c r="Q638" i="15" s="1"/>
  <c r="X955" i="10"/>
  <c r="X1223" i="10"/>
  <c r="X25" i="10"/>
  <c r="W132" i="14"/>
  <c r="Q697" i="10"/>
  <c r="Q692" i="10" s="1"/>
  <c r="Q655" i="10" s="1"/>
  <c r="Q688" i="15" s="1"/>
  <c r="Q567" i="15"/>
  <c r="V1283" i="15"/>
  <c r="V1282" i="15" s="1"/>
  <c r="V1205" i="10"/>
  <c r="V1276" i="15" s="1"/>
  <c r="X512" i="10"/>
  <c r="X362" i="10"/>
  <c r="O601" i="15"/>
  <c r="O591" i="15" s="1"/>
  <c r="O716" i="15" s="1"/>
  <c r="O706" i="15" s="1"/>
  <c r="O772" i="15"/>
  <c r="O762" i="15" s="1"/>
  <c r="O459" i="15"/>
  <c r="O449" i="15" s="1"/>
  <c r="O843" i="15"/>
  <c r="O833" i="15" s="1"/>
  <c r="O530" i="15"/>
  <c r="O520" i="15" s="1"/>
  <c r="O666" i="15" s="1"/>
  <c r="O656" i="15" s="1"/>
  <c r="O233" i="15"/>
  <c r="AU109" i="15"/>
  <c r="AT1265" i="15"/>
  <c r="AV31" i="15"/>
  <c r="AT1127" i="15"/>
  <c r="AT110" i="15"/>
  <c r="AU33" i="15"/>
  <c r="AT1303" i="15"/>
  <c r="AT1128" i="15"/>
  <c r="O568" i="15"/>
  <c r="O698" i="10"/>
  <c r="O693" i="10" s="1"/>
  <c r="O656" i="10" s="1"/>
  <c r="O689" i="15" s="1"/>
  <c r="O1187" i="15"/>
  <c r="O1182" i="15" s="1"/>
  <c r="AR1182" i="15" s="1"/>
  <c r="O1050" i="10"/>
  <c r="O1148" i="15" s="1"/>
  <c r="AR1171" i="15" s="1"/>
  <c r="O497" i="15"/>
  <c r="O649" i="10"/>
  <c r="O644" i="10" s="1"/>
  <c r="O607" i="10" s="1"/>
  <c r="O639" i="15" s="1"/>
  <c r="O1233" i="15"/>
  <c r="O1228" i="15" s="1"/>
  <c r="AR1228" i="15" s="1"/>
  <c r="O1112" i="10"/>
  <c r="O1194" i="15" s="1"/>
  <c r="AR1217" i="15" s="1"/>
  <c r="Q769" i="15"/>
  <c r="Q759" i="15" s="1"/>
  <c r="Q840" i="15"/>
  <c r="Q830" i="15" s="1"/>
  <c r="Q527" i="15"/>
  <c r="Q517" i="15" s="1"/>
  <c r="Q663" i="15" s="1"/>
  <c r="Q653" i="15" s="1"/>
  <c r="Q240" i="15"/>
  <c r="AT1082" i="15"/>
  <c r="AT72" i="15"/>
  <c r="Q244" i="10"/>
  <c r="Q239" i="10" s="1"/>
  <c r="Q202" i="10" s="1"/>
  <c r="Q122" i="15"/>
  <c r="AT145" i="15" s="1"/>
  <c r="N39" i="16"/>
  <c r="M39" i="16"/>
  <c r="M500" i="15"/>
  <c r="M652" i="10"/>
  <c r="M647" i="10" s="1"/>
  <c r="M610" i="10" s="1"/>
  <c r="M642" i="15" s="1"/>
  <c r="AV1079" i="15"/>
  <c r="S309" i="10"/>
  <c r="S776" i="15"/>
  <c r="S300" i="15"/>
  <c r="S295" i="15" s="1"/>
  <c r="S392" i="15"/>
  <c r="S534" i="15"/>
  <c r="R158" i="10"/>
  <c r="R11" i="10"/>
  <c r="R11" i="15" s="1"/>
  <c r="R28" i="15"/>
  <c r="R23" i="15" s="1"/>
  <c r="R941" i="10"/>
  <c r="R1059" i="15" s="1"/>
  <c r="R1076" i="15"/>
  <c r="R1071" i="15" s="1"/>
  <c r="P456" i="15"/>
  <c r="P446" i="15" s="1"/>
  <c r="P385" i="15"/>
  <c r="P375" i="15" s="1"/>
  <c r="P230" i="15"/>
  <c r="P598" i="15"/>
  <c r="P588" i="15" s="1"/>
  <c r="P713" i="15" s="1"/>
  <c r="P703" i="15" s="1"/>
  <c r="P187" i="15"/>
  <c r="P177" i="15" s="1"/>
  <c r="P142" i="15"/>
  <c r="P137" i="15" s="1"/>
  <c r="P137" i="10"/>
  <c r="T994" i="10"/>
  <c r="T1102" i="15" s="1"/>
  <c r="T1119" i="15"/>
  <c r="T1114" i="15" s="1"/>
  <c r="S281" i="15"/>
  <c r="AV304" i="15" s="1"/>
  <c r="S752" i="10"/>
  <c r="S542" i="10"/>
  <c r="S430" i="10"/>
  <c r="R348" i="10"/>
  <c r="R338" i="15"/>
  <c r="R333" i="15" s="1"/>
  <c r="R464" i="15"/>
  <c r="R848" i="15"/>
  <c r="R606" i="15"/>
  <c r="AT1093" i="15"/>
  <c r="S157" i="10"/>
  <c r="S10" i="10"/>
  <c r="S10" i="15" s="1"/>
  <c r="S27" i="15"/>
  <c r="S22" i="15" s="1"/>
  <c r="N540" i="10"/>
  <c r="N535" i="10" s="1"/>
  <c r="N498" i="10" s="1"/>
  <c r="N806" i="10"/>
  <c r="N801" i="10" s="1"/>
  <c r="N764" i="10" s="1"/>
  <c r="N813" i="15" s="1"/>
  <c r="N163" i="15"/>
  <c r="AQ193" i="15" s="1"/>
  <c r="N1095" i="10"/>
  <c r="N1090" i="10" s="1"/>
  <c r="N1157" i="10"/>
  <c r="N1152" i="10" s="1"/>
  <c r="N484" i="10"/>
  <c r="N479" i="10" s="1"/>
  <c r="N442" i="10" s="1"/>
  <c r="N429" i="15" s="1"/>
  <c r="N296" i="10"/>
  <c r="N291" i="10" s="1"/>
  <c r="N254" i="10" s="1"/>
  <c r="N213" i="15" s="1"/>
  <c r="N428" i="10"/>
  <c r="N423" i="10" s="1"/>
  <c r="N386" i="10" s="1"/>
  <c r="N358" i="15" s="1"/>
  <c r="N596" i="10"/>
  <c r="N591" i="10" s="1"/>
  <c r="N554" i="10" s="1"/>
  <c r="N750" i="10"/>
  <c r="N745" i="10" s="1"/>
  <c r="N708" i="10" s="1"/>
  <c r="N742" i="15" s="1"/>
  <c r="S486" i="10"/>
  <c r="S598" i="10"/>
  <c r="S808" i="10"/>
  <c r="S318" i="15"/>
  <c r="AV341" i="15" s="1"/>
  <c r="Q301" i="10"/>
  <c r="Q1243" i="15"/>
  <c r="AT1266" i="15" s="1"/>
  <c r="Q919" i="10"/>
  <c r="Q909" i="10" s="1"/>
  <c r="Q872" i="10" s="1"/>
  <c r="Q958" i="15" s="1"/>
  <c r="T165" i="10"/>
  <c r="T92" i="10"/>
  <c r="T84" i="15" s="1"/>
  <c r="T101" i="15"/>
  <c r="T96" i="15" s="1"/>
  <c r="R310" i="10"/>
  <c r="R393" i="15"/>
  <c r="R777" i="15"/>
  <c r="R301" i="15"/>
  <c r="R296" i="15" s="1"/>
  <c r="R535" i="15"/>
  <c r="R1070" i="15"/>
  <c r="AU1089" i="15"/>
  <c r="AU1090" i="15"/>
  <c r="AU1091" i="15"/>
  <c r="O427" i="10"/>
  <c r="O422" i="10" s="1"/>
  <c r="O385" i="10" s="1"/>
  <c r="O357" i="15" s="1"/>
  <c r="O295" i="10"/>
  <c r="O290" i="10" s="1"/>
  <c r="O253" i="10" s="1"/>
  <c r="O805" i="10"/>
  <c r="O800" i="10" s="1"/>
  <c r="O763" i="10" s="1"/>
  <c r="O812" i="15" s="1"/>
  <c r="O162" i="15"/>
  <c r="AR192" i="15" s="1"/>
  <c r="O1156" i="10"/>
  <c r="O1151" i="10" s="1"/>
  <c r="O1094" i="10"/>
  <c r="O1089" i="10" s="1"/>
  <c r="O749" i="10"/>
  <c r="O744" i="10" s="1"/>
  <c r="O707" i="10" s="1"/>
  <c r="O741" i="15" s="1"/>
  <c r="O595" i="10"/>
  <c r="O590" i="10" s="1"/>
  <c r="O553" i="10" s="1"/>
  <c r="O539" i="10"/>
  <c r="O534" i="10" s="1"/>
  <c r="O497" i="10" s="1"/>
  <c r="O483" i="10"/>
  <c r="O478" i="10" s="1"/>
  <c r="O441" i="10" s="1"/>
  <c r="S1075" i="15"/>
  <c r="AV1092" i="15" s="1"/>
  <c r="S940" i="10"/>
  <c r="S1058" i="15" s="1"/>
  <c r="Q153" i="10"/>
  <c r="AV107" i="15"/>
  <c r="R1122" i="15"/>
  <c r="R1117" i="15" s="1"/>
  <c r="R997" i="10"/>
  <c r="R1105" i="15" s="1"/>
  <c r="AT1314" i="15"/>
  <c r="AT1302" i="15"/>
  <c r="P427" i="10"/>
  <c r="P422" i="10" s="1"/>
  <c r="P385" i="10" s="1"/>
  <c r="P357" i="15" s="1"/>
  <c r="P295" i="10"/>
  <c r="P290" i="10" s="1"/>
  <c r="P253" i="10" s="1"/>
  <c r="P162" i="15"/>
  <c r="AS192" i="15" s="1"/>
  <c r="P1156" i="10"/>
  <c r="P1151" i="10" s="1"/>
  <c r="P1094" i="10"/>
  <c r="P1089" i="10" s="1"/>
  <c r="P805" i="10"/>
  <c r="P800" i="10" s="1"/>
  <c r="P763" i="10" s="1"/>
  <c r="P812" i="15" s="1"/>
  <c r="P539" i="10"/>
  <c r="P534" i="10" s="1"/>
  <c r="P497" i="10" s="1"/>
  <c r="P595" i="10"/>
  <c r="P590" i="10" s="1"/>
  <c r="P553" i="10" s="1"/>
  <c r="P749" i="10"/>
  <c r="P744" i="10" s="1"/>
  <c r="P707" i="10" s="1"/>
  <c r="P741" i="15" s="1"/>
  <c r="P483" i="10"/>
  <c r="P478" i="10" s="1"/>
  <c r="P441" i="10" s="1"/>
  <c r="AT34" i="15"/>
  <c r="T307" i="10"/>
  <c r="T774" i="15"/>
  <c r="T390" i="15"/>
  <c r="T298" i="15"/>
  <c r="T293" i="15" s="1"/>
  <c r="T532" i="15"/>
  <c r="R1116" i="15"/>
  <c r="AU1136" i="15"/>
  <c r="AU1135" i="15"/>
  <c r="AU1137" i="15"/>
  <c r="R163" i="10"/>
  <c r="R66" i="15"/>
  <c r="R61" i="15" s="1"/>
  <c r="R53" i="10"/>
  <c r="R49" i="15" s="1"/>
  <c r="AV1300" i="15"/>
  <c r="AV69" i="15"/>
  <c r="M701" i="10"/>
  <c r="M696" i="10" s="1"/>
  <c r="M659" i="10" s="1"/>
  <c r="M692" i="15" s="1"/>
  <c r="M571" i="15"/>
  <c r="R810" i="10"/>
  <c r="R320" i="15"/>
  <c r="AU343" i="15" s="1"/>
  <c r="R488" i="10"/>
  <c r="R600" i="10"/>
  <c r="S1162" i="15"/>
  <c r="S337" i="15"/>
  <c r="S332" i="15" s="1"/>
  <c r="S605" i="15"/>
  <c r="S847" i="15"/>
  <c r="S347" i="10"/>
  <c r="S463" i="15"/>
  <c r="R1254" i="15"/>
  <c r="AU1273" i="15"/>
  <c r="U1186" i="10"/>
  <c r="U1181" i="10" s="1"/>
  <c r="U887" i="10"/>
  <c r="U882" i="10" s="1"/>
  <c r="U984" i="15" s="1"/>
  <c r="U1012" i="10"/>
  <c r="U1007" i="10" s="1"/>
  <c r="U269" i="10"/>
  <c r="U264" i="10" s="1"/>
  <c r="U235" i="15" s="1"/>
  <c r="U956" i="10"/>
  <c r="U951" i="10" s="1"/>
  <c r="U457" i="10"/>
  <c r="U452" i="10" s="1"/>
  <c r="U451" i="15" s="1"/>
  <c r="U674" i="10"/>
  <c r="U669" i="10" s="1"/>
  <c r="U708" i="15" s="1"/>
  <c r="U220" i="10"/>
  <c r="U779" i="10"/>
  <c r="U774" i="10" s="1"/>
  <c r="U835" i="15" s="1"/>
  <c r="V9" i="4"/>
  <c r="U325" i="10"/>
  <c r="U320" i="10" s="1"/>
  <c r="U1068" i="10"/>
  <c r="U1063" i="10" s="1"/>
  <c r="U1165" i="15" s="1"/>
  <c r="U1160" i="15" s="1"/>
  <c r="U513" i="10"/>
  <c r="U508" i="10" s="1"/>
  <c r="U522" i="15" s="1"/>
  <c r="U1130" i="10"/>
  <c r="U1125" i="10" s="1"/>
  <c r="U1211" i="15" s="1"/>
  <c r="U1206" i="15" s="1"/>
  <c r="U363" i="10"/>
  <c r="U358" i="10" s="1"/>
  <c r="U569" i="10"/>
  <c r="U564" i="10" s="1"/>
  <c r="U593" i="15" s="1"/>
  <c r="U68" i="10"/>
  <c r="U63" i="10" s="1"/>
  <c r="U625" i="10"/>
  <c r="U620" i="10" s="1"/>
  <c r="U658" i="15" s="1"/>
  <c r="U401" i="10"/>
  <c r="U396" i="10" s="1"/>
  <c r="U380" i="15" s="1"/>
  <c r="U110" i="10"/>
  <c r="U105" i="10" s="1"/>
  <c r="U26" i="10"/>
  <c r="U723" i="10"/>
  <c r="U718" i="10" s="1"/>
  <c r="U764" i="15" s="1"/>
  <c r="U1224" i="10"/>
  <c r="U1219" i="10" s="1"/>
  <c r="Q601" i="10"/>
  <c r="Q811" i="10"/>
  <c r="Q489" i="10"/>
  <c r="Q321" i="15"/>
  <c r="AT344" i="15" s="1"/>
  <c r="R1104" i="15"/>
  <c r="R992" i="15"/>
  <c r="R982" i="15" s="1"/>
  <c r="R1260" i="15"/>
  <c r="R1255" i="15" s="1"/>
  <c r="R1171" i="10"/>
  <c r="R248" i="15"/>
  <c r="S65" i="15"/>
  <c r="S60" i="15" s="1"/>
  <c r="S162" i="10"/>
  <c r="S52" i="10"/>
  <c r="S48" i="15" s="1"/>
  <c r="AU1310" i="15"/>
  <c r="R1291" i="15"/>
  <c r="AU1311" i="15"/>
  <c r="AU1312" i="15"/>
  <c r="AU71" i="15"/>
  <c r="R168" i="10"/>
  <c r="R104" i="15"/>
  <c r="R99" i="15" s="1"/>
  <c r="R95" i="10"/>
  <c r="R87" i="15" s="1"/>
  <c r="S1208" i="15"/>
  <c r="R754" i="10"/>
  <c r="R544" i="10"/>
  <c r="R432" i="10"/>
  <c r="R283" i="15"/>
  <c r="AU306" i="15" s="1"/>
  <c r="R918" i="10"/>
  <c r="R908" i="10" s="1"/>
  <c r="R871" i="10" s="1"/>
  <c r="R1242" i="15"/>
  <c r="R300" i="10"/>
  <c r="R8" i="16"/>
  <c r="R17" i="16" s="1"/>
  <c r="R57" i="16" s="1"/>
  <c r="R1279" i="15"/>
  <c r="R1209" i="10"/>
  <c r="R1280" i="15" s="1"/>
  <c r="R1297" i="15"/>
  <c r="R1292" i="15" s="1"/>
  <c r="I38" i="16"/>
  <c r="M28" i="16"/>
  <c r="S1170" i="10"/>
  <c r="S247" i="15"/>
  <c r="S1259" i="15"/>
  <c r="S991" i="15"/>
  <c r="S981" i="15" s="1"/>
  <c r="S167" i="10"/>
  <c r="S103" i="15"/>
  <c r="S98" i="15" s="1"/>
  <c r="S94" i="10"/>
  <c r="S86" i="15" s="1"/>
  <c r="Q957" i="15"/>
  <c r="Q11" i="16"/>
  <c r="Q20" i="16" s="1"/>
  <c r="Q60" i="16" s="1"/>
  <c r="T160" i="10"/>
  <c r="T63" i="15"/>
  <c r="T58" i="15" s="1"/>
  <c r="T50" i="10"/>
  <c r="T46" i="15" s="1"/>
  <c r="AV1125" i="15"/>
  <c r="Q186" i="15"/>
  <c r="Q176" i="15" s="1"/>
  <c r="Q141" i="15"/>
  <c r="Q136" i="15" s="1"/>
  <c r="Q136" i="10"/>
  <c r="S1240" i="15"/>
  <c r="AV1263" i="15" s="1"/>
  <c r="S298" i="10"/>
  <c r="S916" i="10"/>
  <c r="S906" i="10" s="1"/>
  <c r="S869" i="10" s="1"/>
  <c r="S955" i="15" s="1"/>
  <c r="S996" i="10"/>
  <c r="S1121" i="15"/>
  <c r="AV1138" i="15" s="1"/>
  <c r="S150" i="10"/>
  <c r="T1168" i="10"/>
  <c r="T989" i="15"/>
  <c r="T979" i="15" s="1"/>
  <c r="T1257" i="15"/>
  <c r="T1252" i="15" s="1"/>
  <c r="T245" i="15"/>
  <c r="S890" i="10"/>
  <c r="S885" i="10" s="1"/>
  <c r="S987" i="15" s="1"/>
  <c r="S516" i="10"/>
  <c r="S511" i="10" s="1"/>
  <c r="S525" i="15" s="1"/>
  <c r="S726" i="10"/>
  <c r="S721" i="10" s="1"/>
  <c r="S767" i="15" s="1"/>
  <c r="S71" i="10"/>
  <c r="S66" i="10" s="1"/>
  <c r="S328" i="10"/>
  <c r="S323" i="10" s="1"/>
  <c r="S1015" i="10"/>
  <c r="S1010" i="10" s="1"/>
  <c r="S29" i="10"/>
  <c r="S24" i="10" s="1"/>
  <c r="T12" i="4"/>
  <c r="S460" i="10"/>
  <c r="S455" i="10" s="1"/>
  <c r="S454" i="15" s="1"/>
  <c r="S1133" i="10"/>
  <c r="S1128" i="10" s="1"/>
  <c r="S1214" i="15" s="1"/>
  <c r="S1209" i="15" s="1"/>
  <c r="S677" i="10"/>
  <c r="S672" i="10" s="1"/>
  <c r="S711" i="15" s="1"/>
  <c r="S628" i="10"/>
  <c r="S623" i="10" s="1"/>
  <c r="S661" i="15" s="1"/>
  <c r="S782" i="10"/>
  <c r="S777" i="10" s="1"/>
  <c r="S838" i="15" s="1"/>
  <c r="S404" i="10"/>
  <c r="S399" i="10" s="1"/>
  <c r="S383" i="15" s="1"/>
  <c r="S1227" i="10"/>
  <c r="S1222" i="10" s="1"/>
  <c r="S572" i="10"/>
  <c r="S567" i="10" s="1"/>
  <c r="S596" i="15" s="1"/>
  <c r="S1071" i="10"/>
  <c r="S1066" i="10" s="1"/>
  <c r="S1168" i="15" s="1"/>
  <c r="S1163" i="15" s="1"/>
  <c r="S272" i="10"/>
  <c r="S267" i="10" s="1"/>
  <c r="S238" i="15" s="1"/>
  <c r="S959" i="10"/>
  <c r="S954" i="10" s="1"/>
  <c r="S223" i="10"/>
  <c r="S218" i="10" s="1"/>
  <c r="S182" i="15" s="1"/>
  <c r="S1189" i="10"/>
  <c r="S1184" i="10" s="1"/>
  <c r="S366" i="10"/>
  <c r="S361" i="10" s="1"/>
  <c r="S113" i="10"/>
  <c r="S108" i="10" s="1"/>
  <c r="R184" i="15"/>
  <c r="R174" i="15" s="1"/>
  <c r="R139" i="15"/>
  <c r="R134" i="15" s="1"/>
  <c r="R134" i="10"/>
  <c r="Q284" i="15"/>
  <c r="AT307" i="15" s="1"/>
  <c r="Q545" i="10"/>
  <c r="Q755" i="10"/>
  <c r="Q433" i="10"/>
  <c r="O600" i="15"/>
  <c r="O590" i="15" s="1"/>
  <c r="O715" i="15" s="1"/>
  <c r="O705" i="15" s="1"/>
  <c r="O387" i="15"/>
  <c r="O377" i="15" s="1"/>
  <c r="O458" i="15"/>
  <c r="O448" i="15" s="1"/>
  <c r="O232" i="15"/>
  <c r="S1208" i="10"/>
  <c r="S1296" i="15"/>
  <c r="AV1313" i="15" s="1"/>
  <c r="N459" i="15"/>
  <c r="N449" i="15" s="1"/>
  <c r="N388" i="15"/>
  <c r="N378" i="15" s="1"/>
  <c r="N233" i="15"/>
  <c r="N601" i="15"/>
  <c r="N591" i="15" s="1"/>
  <c r="N716" i="15" s="1"/>
  <c r="N706" i="15" s="1"/>
  <c r="AT1139" i="15"/>
  <c r="T345" i="10"/>
  <c r="T845" i="15"/>
  <c r="T603" i="15"/>
  <c r="T461" i="15"/>
  <c r="T335" i="15"/>
  <c r="T330" i="15" s="1"/>
  <c r="P1092" i="10"/>
  <c r="P1087" i="10" s="1"/>
  <c r="P593" i="10"/>
  <c r="P588" i="10" s="1"/>
  <c r="P551" i="10" s="1"/>
  <c r="P537" i="10"/>
  <c r="P532" i="10" s="1"/>
  <c r="P495" i="10" s="1"/>
  <c r="P481" i="10"/>
  <c r="P476" i="10" s="1"/>
  <c r="P439" i="10" s="1"/>
  <c r="P426" i="15" s="1"/>
  <c r="P293" i="10"/>
  <c r="P288" i="10" s="1"/>
  <c r="P251" i="10" s="1"/>
  <c r="P210" i="15" s="1"/>
  <c r="P425" i="10"/>
  <c r="P420" i="10" s="1"/>
  <c r="P383" i="10" s="1"/>
  <c r="P355" i="15" s="1"/>
  <c r="P160" i="15"/>
  <c r="AS190" i="15" s="1"/>
  <c r="P803" i="10"/>
  <c r="P798" i="10" s="1"/>
  <c r="P761" i="10" s="1"/>
  <c r="P810" i="15" s="1"/>
  <c r="P747" i="10"/>
  <c r="P742" i="10" s="1"/>
  <c r="P705" i="10" s="1"/>
  <c r="P739" i="15" s="1"/>
  <c r="P1154" i="10"/>
  <c r="P1149" i="10" s="1"/>
  <c r="R152" i="10"/>
  <c r="T1226" i="10"/>
  <c r="T1221" i="10" s="1"/>
  <c r="T271" i="10"/>
  <c r="T266" i="10" s="1"/>
  <c r="T237" i="15" s="1"/>
  <c r="T1188" i="10"/>
  <c r="T1183" i="10" s="1"/>
  <c r="T1014" i="10"/>
  <c r="T1009" i="10" s="1"/>
  <c r="T1070" i="10"/>
  <c r="T1065" i="10" s="1"/>
  <c r="T1167" i="15" s="1"/>
  <c r="T327" i="10"/>
  <c r="T322" i="10" s="1"/>
  <c r="T958" i="10"/>
  <c r="T953" i="10" s="1"/>
  <c r="T365" i="10"/>
  <c r="T360" i="10" s="1"/>
  <c r="T889" i="10"/>
  <c r="T884" i="10" s="1"/>
  <c r="T986" i="15" s="1"/>
  <c r="T112" i="10"/>
  <c r="T107" i="10" s="1"/>
  <c r="T676" i="10"/>
  <c r="T671" i="10" s="1"/>
  <c r="T710" i="15" s="1"/>
  <c r="T222" i="10"/>
  <c r="T217" i="10" s="1"/>
  <c r="T181" i="15" s="1"/>
  <c r="T515" i="10"/>
  <c r="T510" i="10" s="1"/>
  <c r="T524" i="15" s="1"/>
  <c r="T70" i="10"/>
  <c r="T65" i="10" s="1"/>
  <c r="T459" i="10"/>
  <c r="T454" i="10" s="1"/>
  <c r="T453" i="15" s="1"/>
  <c r="T28" i="10"/>
  <c r="T1132" i="10"/>
  <c r="T1127" i="10" s="1"/>
  <c r="T1213" i="15" s="1"/>
  <c r="T781" i="10"/>
  <c r="T776" i="10" s="1"/>
  <c r="T837" i="15" s="1"/>
  <c r="T403" i="10"/>
  <c r="T398" i="10" s="1"/>
  <c r="T382" i="15" s="1"/>
  <c r="U11" i="4"/>
  <c r="T627" i="10"/>
  <c r="T622" i="10" s="1"/>
  <c r="T660" i="15" s="1"/>
  <c r="T725" i="10"/>
  <c r="T720" i="10" s="1"/>
  <c r="T766" i="15" s="1"/>
  <c r="T571" i="10"/>
  <c r="T566" i="10" s="1"/>
  <c r="T595" i="15" s="1"/>
  <c r="T1206" i="10"/>
  <c r="T1277" i="15" s="1"/>
  <c r="T1294" i="15"/>
  <c r="T1289" i="15" s="1"/>
  <c r="T938" i="10"/>
  <c r="T1056" i="15" s="1"/>
  <c r="T1073" i="15"/>
  <c r="T1068" i="15" s="1"/>
  <c r="AG29" i="4"/>
  <c r="R135" i="10"/>
  <c r="R140" i="15"/>
  <c r="R135" i="15" s="1"/>
  <c r="V912" i="14"/>
  <c r="V911" i="14"/>
  <c r="W203" i="4"/>
  <c r="W938" i="14" s="1"/>
  <c r="W935" i="14" s="1"/>
  <c r="X206" i="4"/>
  <c r="W927" i="14"/>
  <c r="W924" i="14" s="1"/>
  <c r="U857" i="14"/>
  <c r="U866" i="14"/>
  <c r="W189" i="4"/>
  <c r="W883" i="14" s="1"/>
  <c r="W880" i="14" s="1"/>
  <c r="X192" i="4"/>
  <c r="W872" i="14"/>
  <c r="W869" i="14" s="1"/>
  <c r="V884" i="14"/>
  <c r="V881" i="14" s="1"/>
  <c r="W193" i="4"/>
  <c r="V873" i="14"/>
  <c r="V870" i="14" s="1"/>
  <c r="V856" i="14" s="1"/>
  <c r="W885" i="14"/>
  <c r="W882" i="14" s="1"/>
  <c r="X194" i="4"/>
  <c r="W874" i="14"/>
  <c r="W871" i="14" s="1"/>
  <c r="Q241" i="15"/>
  <c r="Q231" i="15" s="1"/>
  <c r="Q528" i="15"/>
  <c r="Q518" i="15" s="1"/>
  <c r="Q664" i="15" s="1"/>
  <c r="Q654" i="15" s="1"/>
  <c r="R185" i="15"/>
  <c r="R175" i="15" s="1"/>
  <c r="R528" i="15" s="1"/>
  <c r="R518" i="15" s="1"/>
  <c r="R664" i="15" s="1"/>
  <c r="R654" i="15" s="1"/>
  <c r="Q841" i="15"/>
  <c r="Q831" i="15" s="1"/>
  <c r="AT146" i="15"/>
  <c r="AB44" i="4"/>
  <c r="AV32" i="15"/>
  <c r="AA21" i="4"/>
  <c r="AB20" i="4"/>
  <c r="AV108" i="15"/>
  <c r="S151" i="10"/>
  <c r="S140" i="15" s="1"/>
  <c r="S135" i="15" s="1"/>
  <c r="AD19" i="4"/>
  <c r="S809" i="10"/>
  <c r="S487" i="10"/>
  <c r="S319" i="15"/>
  <c r="AV342" i="15" s="1"/>
  <c r="S599" i="10"/>
  <c r="AV1080" i="15"/>
  <c r="T161" i="10"/>
  <c r="T64" i="15"/>
  <c r="T59" i="15" s="1"/>
  <c r="T51" i="10"/>
  <c r="T47" i="15" s="1"/>
  <c r="P294" i="10"/>
  <c r="P289" i="10" s="1"/>
  <c r="P252" i="10" s="1"/>
  <c r="P211" i="15" s="1"/>
  <c r="P161" i="15"/>
  <c r="AS191" i="15" s="1"/>
  <c r="P1155" i="10"/>
  <c r="P1150" i="10" s="1"/>
  <c r="P538" i="10"/>
  <c r="P533" i="10" s="1"/>
  <c r="P496" i="10" s="1"/>
  <c r="P1093" i="10"/>
  <c r="P1088" i="10" s="1"/>
  <c r="P804" i="10"/>
  <c r="P799" i="10" s="1"/>
  <c r="P762" i="10" s="1"/>
  <c r="P811" i="15" s="1"/>
  <c r="P748" i="10"/>
  <c r="P743" i="10" s="1"/>
  <c r="P706" i="10" s="1"/>
  <c r="P740" i="15" s="1"/>
  <c r="P594" i="10"/>
  <c r="P589" i="10" s="1"/>
  <c r="P552" i="10" s="1"/>
  <c r="P426" i="10"/>
  <c r="P421" i="10" s="1"/>
  <c r="P384" i="10" s="1"/>
  <c r="P356" i="15" s="1"/>
  <c r="P482" i="10"/>
  <c r="P477" i="10" s="1"/>
  <c r="P440" i="10" s="1"/>
  <c r="P427" i="15" s="1"/>
  <c r="T308" i="10"/>
  <c r="T775" i="15"/>
  <c r="T533" i="15"/>
  <c r="T391" i="15"/>
  <c r="T299" i="15"/>
  <c r="T294" i="15" s="1"/>
  <c r="T939" i="10"/>
  <c r="T1057" i="15" s="1"/>
  <c r="T1074" i="15"/>
  <c r="T1069" i="15" s="1"/>
  <c r="T995" i="10"/>
  <c r="T1103" i="15" s="1"/>
  <c r="T1120" i="15"/>
  <c r="T1115" i="15" s="1"/>
  <c r="T102" i="15"/>
  <c r="T97" i="15" s="1"/>
  <c r="T93" i="10"/>
  <c r="T85" i="15" s="1"/>
  <c r="T166" i="10"/>
  <c r="T1212" i="15"/>
  <c r="T1207" i="15" s="1"/>
  <c r="AV1301" i="15"/>
  <c r="T1169" i="10"/>
  <c r="T990" i="15"/>
  <c r="T980" i="15" s="1"/>
  <c r="T246" i="15"/>
  <c r="T1258" i="15"/>
  <c r="T1253" i="15" s="1"/>
  <c r="AV1126" i="15"/>
  <c r="T1207" i="10"/>
  <c r="T1278" i="15" s="1"/>
  <c r="T1295" i="15"/>
  <c r="T1290" i="15" s="1"/>
  <c r="P386" i="15"/>
  <c r="P376" i="15" s="1"/>
  <c r="P457" i="15"/>
  <c r="P447" i="15" s="1"/>
  <c r="P599" i="15"/>
  <c r="P589" i="15" s="1"/>
  <c r="P714" i="15" s="1"/>
  <c r="P704" i="15" s="1"/>
  <c r="P231" i="15"/>
  <c r="AV70" i="15"/>
  <c r="AD8" i="4"/>
  <c r="V10" i="4"/>
  <c r="U888" i="10"/>
  <c r="U883" i="10" s="1"/>
  <c r="U985" i="15" s="1"/>
  <c r="U1225" i="10"/>
  <c r="U1220" i="10" s="1"/>
  <c r="U1187" i="10"/>
  <c r="U1182" i="10" s="1"/>
  <c r="U1131" i="10"/>
  <c r="U1126" i="10" s="1"/>
  <c r="U1013" i="10"/>
  <c r="U1008" i="10" s="1"/>
  <c r="U626" i="10"/>
  <c r="U621" i="10" s="1"/>
  <c r="U659" i="15" s="1"/>
  <c r="U957" i="10"/>
  <c r="U952" i="10" s="1"/>
  <c r="U780" i="10"/>
  <c r="U775" i="10" s="1"/>
  <c r="U836" i="15" s="1"/>
  <c r="U364" i="10"/>
  <c r="U359" i="10" s="1"/>
  <c r="U724" i="10"/>
  <c r="U719" i="10" s="1"/>
  <c r="U765" i="15" s="1"/>
  <c r="U514" i="10"/>
  <c r="U509" i="10" s="1"/>
  <c r="U523" i="15" s="1"/>
  <c r="U570" i="10"/>
  <c r="U565" i="10" s="1"/>
  <c r="U594" i="15" s="1"/>
  <c r="U111" i="10"/>
  <c r="U106" i="10" s="1"/>
  <c r="U270" i="10"/>
  <c r="U265" i="10" s="1"/>
  <c r="U236" i="15" s="1"/>
  <c r="U458" i="10"/>
  <c r="U453" i="10" s="1"/>
  <c r="U452" i="15" s="1"/>
  <c r="U1069" i="10"/>
  <c r="U1064" i="10" s="1"/>
  <c r="U221" i="10"/>
  <c r="U675" i="10"/>
  <c r="U670" i="10" s="1"/>
  <c r="U709" i="15" s="1"/>
  <c r="U402" i="10"/>
  <c r="U397" i="10" s="1"/>
  <c r="U381" i="15" s="1"/>
  <c r="U326" i="10"/>
  <c r="U321" i="10" s="1"/>
  <c r="U69" i="10"/>
  <c r="U64" i="10" s="1"/>
  <c r="U27" i="10"/>
  <c r="T346" i="10"/>
  <c r="T462" i="15"/>
  <c r="T604" i="15"/>
  <c r="T846" i="15"/>
  <c r="T336" i="15"/>
  <c r="T331" i="15" s="1"/>
  <c r="S282" i="15"/>
  <c r="AV305" i="15" s="1"/>
  <c r="S543" i="10"/>
  <c r="S431" i="10"/>
  <c r="S753" i="10"/>
  <c r="Q1155" i="10"/>
  <c r="Q1150" i="10" s="1"/>
  <c r="Q1093" i="10"/>
  <c r="Q1088" i="10" s="1"/>
  <c r="Q804" i="10"/>
  <c r="Q799" i="10" s="1"/>
  <c r="Q762" i="10" s="1"/>
  <c r="Q811" i="15" s="1"/>
  <c r="Q748" i="10"/>
  <c r="Q743" i="10" s="1"/>
  <c r="Q706" i="10" s="1"/>
  <c r="Q740" i="15" s="1"/>
  <c r="Q161" i="15"/>
  <c r="AT191" i="15" s="1"/>
  <c r="Q294" i="10"/>
  <c r="Q289" i="10" s="1"/>
  <c r="Q252" i="10" s="1"/>
  <c r="Q211" i="15" s="1"/>
  <c r="Q594" i="10"/>
  <c r="Q589" i="10" s="1"/>
  <c r="Q552" i="10" s="1"/>
  <c r="Q538" i="10"/>
  <c r="Q533" i="10" s="1"/>
  <c r="Q496" i="10" s="1"/>
  <c r="Q426" i="10"/>
  <c r="Q421" i="10" s="1"/>
  <c r="Q384" i="10" s="1"/>
  <c r="Q356" i="15" s="1"/>
  <c r="Q482" i="10"/>
  <c r="Q477" i="10" s="1"/>
  <c r="Q440" i="10" s="1"/>
  <c r="Q427" i="15" s="1"/>
  <c r="T1166" i="15"/>
  <c r="T1161" i="15" s="1"/>
  <c r="S917" i="10"/>
  <c r="S907" i="10" s="1"/>
  <c r="S870" i="10" s="1"/>
  <c r="S956" i="15" s="1"/>
  <c r="S1241" i="15"/>
  <c r="AV1264" i="15" s="1"/>
  <c r="S299" i="10"/>
  <c r="AF235" i="4"/>
  <c r="AE232" i="4"/>
  <c r="AE221" i="4"/>
  <c r="AE218" i="4" s="1"/>
  <c r="Y148" i="4"/>
  <c r="X704" i="14"/>
  <c r="X701" i="14" s="1"/>
  <c r="X649" i="14"/>
  <c r="X646" i="14" s="1"/>
  <c r="X599" i="14"/>
  <c r="X596" i="14" s="1"/>
  <c r="Y134" i="4"/>
  <c r="X549" i="14"/>
  <c r="X546" i="14" s="1"/>
  <c r="V399" i="14"/>
  <c r="V398" i="14"/>
  <c r="V344" i="14"/>
  <c r="V343" i="14"/>
  <c r="X111" i="4"/>
  <c r="W359" i="14"/>
  <c r="W356" i="14" s="1"/>
  <c r="W414" i="14"/>
  <c r="W411" i="14" s="1"/>
  <c r="X97" i="4"/>
  <c r="W323" i="14"/>
  <c r="W320" i="14" s="1"/>
  <c r="Y88" i="4"/>
  <c r="X291" i="14"/>
  <c r="X288" i="14" s="1"/>
  <c r="AA6" i="16"/>
  <c r="U797" i="14" l="1"/>
  <c r="U793" i="14" s="1"/>
  <c r="U80" i="14"/>
  <c r="P458" i="15"/>
  <c r="P448" i="15" s="1"/>
  <c r="U81" i="14"/>
  <c r="P387" i="15"/>
  <c r="P377" i="15" s="1"/>
  <c r="P600" i="15"/>
  <c r="P590" i="15" s="1"/>
  <c r="P715" i="15" s="1"/>
  <c r="P705" i="15" s="1"/>
  <c r="R496" i="15"/>
  <c r="R1186" i="15"/>
  <c r="R1181" i="15" s="1"/>
  <c r="AU1181" i="15" s="1"/>
  <c r="V933" i="14"/>
  <c r="V922" i="14" s="1"/>
  <c r="U796" i="14"/>
  <c r="U792" i="14" s="1"/>
  <c r="U50" i="16" s="1"/>
  <c r="R567" i="15"/>
  <c r="W1111" i="14"/>
  <c r="V877" i="14"/>
  <c r="V858" i="14" s="1"/>
  <c r="V854" i="14" s="1"/>
  <c r="W1218" i="10"/>
  <c r="W1293" i="15" s="1"/>
  <c r="W1288" i="15" s="1"/>
  <c r="W1062" i="10"/>
  <c r="W1164" i="15" s="1"/>
  <c r="W1159" i="15" s="1"/>
  <c r="S451" i="14"/>
  <c r="S452" i="14"/>
  <c r="S575" i="14"/>
  <c r="S572" i="14" s="1"/>
  <c r="S553" i="14" s="1"/>
  <c r="S542" i="14" s="1"/>
  <c r="V244" i="15"/>
  <c r="V988" i="15"/>
  <c r="W1058" i="14"/>
  <c r="S1027" i="14"/>
  <c r="S1023" i="14" s="1"/>
  <c r="V17" i="14"/>
  <c r="U913" i="14"/>
  <c r="U909" i="14" s="1"/>
  <c r="S968" i="14"/>
  <c r="S964" i="14" s="1"/>
  <c r="U44" i="14"/>
  <c r="W1113" i="14"/>
  <c r="U45" i="14"/>
  <c r="S491" i="14"/>
  <c r="V844" i="15"/>
  <c r="S492" i="14"/>
  <c r="W1119" i="14"/>
  <c r="W1120" i="14"/>
  <c r="U858" i="14"/>
  <c r="U854" i="14" s="1"/>
  <c r="U914" i="14"/>
  <c r="U910" i="14" s="1"/>
  <c r="U859" i="14"/>
  <c r="U855" i="14" s="1"/>
  <c r="V747" i="15"/>
  <c r="V505" i="15"/>
  <c r="V287" i="15"/>
  <c r="V286" i="15" s="1"/>
  <c r="V306" i="10"/>
  <c r="V429" i="10" s="1"/>
  <c r="O428" i="15"/>
  <c r="O10" i="16"/>
  <c r="O19" i="16" s="1"/>
  <c r="O59" i="16" s="1"/>
  <c r="S400" i="14"/>
  <c r="S396" i="14" s="1"/>
  <c r="S49" i="16" s="1"/>
  <c r="S401" i="14"/>
  <c r="S397" i="14" s="1"/>
  <c r="S345" i="14"/>
  <c r="S341" i="14" s="1"/>
  <c r="S346" i="14"/>
  <c r="S342" i="14" s="1"/>
  <c r="P428" i="15"/>
  <c r="P10" i="16"/>
  <c r="P19" i="16" s="1"/>
  <c r="P59" i="16" s="1"/>
  <c r="X898" i="15"/>
  <c r="X893" i="15" s="1"/>
  <c r="X1354" i="15"/>
  <c r="X1349" i="15" s="1"/>
  <c r="X1351" i="15"/>
  <c r="X1346" i="15" s="1"/>
  <c r="V100" i="15"/>
  <c r="V95" i="15" s="1"/>
  <c r="X938" i="15"/>
  <c r="X933" i="15" s="1"/>
  <c r="X999" i="15"/>
  <c r="X1341" i="15"/>
  <c r="X1336" i="15" s="1"/>
  <c r="X897" i="15"/>
  <c r="X892" i="15" s="1"/>
  <c r="X1001" i="15"/>
  <c r="X901" i="15"/>
  <c r="X896" i="15" s="1"/>
  <c r="X1029" i="15"/>
  <c r="X1028" i="15"/>
  <c r="S226" i="14"/>
  <c r="S222" i="14" s="1"/>
  <c r="S48" i="16" s="1"/>
  <c r="S1028" i="14"/>
  <c r="S1024" i="14" s="1"/>
  <c r="S227" i="14"/>
  <c r="S223" i="14" s="1"/>
  <c r="W1211" i="10"/>
  <c r="W1283" i="15" s="1"/>
  <c r="W1282" i="15" s="1"/>
  <c r="W1055" i="10"/>
  <c r="W1154" i="15" s="1"/>
  <c r="W1153" i="15" s="1"/>
  <c r="V334" i="15"/>
  <c r="V329" i="15" s="1"/>
  <c r="S690" i="14"/>
  <c r="S686" i="14" s="1"/>
  <c r="V773" i="15"/>
  <c r="V602" i="15"/>
  <c r="T216" i="14"/>
  <c r="T213" i="14" s="1"/>
  <c r="T194" i="14" s="1"/>
  <c r="T183" i="14" s="1"/>
  <c r="V484" i="14"/>
  <c r="U1083" i="14"/>
  <c r="U1079" i="14" s="1"/>
  <c r="U1082" i="14"/>
  <c r="U1078" i="14" s="1"/>
  <c r="U47" i="16" s="1"/>
  <c r="S691" i="14"/>
  <c r="S687" i="14" s="1"/>
  <c r="V679" i="14"/>
  <c r="V931" i="14"/>
  <c r="V920" i="14" s="1"/>
  <c r="W1112" i="14"/>
  <c r="O750" i="10"/>
  <c r="O745" i="10" s="1"/>
  <c r="O708" i="10" s="1"/>
  <c r="O742" i="15" s="1"/>
  <c r="W1139" i="10"/>
  <c r="W1224" i="15" s="1"/>
  <c r="W1219" i="15" s="1"/>
  <c r="V525" i="14"/>
  <c r="V735" i="14"/>
  <c r="W1117" i="10"/>
  <c r="W1200" i="15" s="1"/>
  <c r="W1199" i="15" s="1"/>
  <c r="W1138" i="10"/>
  <c r="W1223" i="15" s="1"/>
  <c r="W1218" i="15" s="1"/>
  <c r="S636" i="14"/>
  <c r="S632" i="14" s="1"/>
  <c r="W1140" i="10"/>
  <c r="W1225" i="15" s="1"/>
  <c r="W1220" i="15" s="1"/>
  <c r="S635" i="14"/>
  <c r="S631" i="14" s="1"/>
  <c r="W1137" i="10"/>
  <c r="W1222" i="15" s="1"/>
  <c r="W1217" i="15" s="1"/>
  <c r="S969" i="14"/>
  <c r="S965" i="14" s="1"/>
  <c r="W1142" i="14"/>
  <c r="W966" i="14"/>
  <c r="W998" i="14"/>
  <c r="O428" i="10"/>
  <c r="O423" i="10" s="1"/>
  <c r="O386" i="10" s="1"/>
  <c r="O358" i="15" s="1"/>
  <c r="V680" i="14"/>
  <c r="O163" i="15"/>
  <c r="AR193" i="15" s="1"/>
  <c r="V88" i="14"/>
  <c r="O540" i="10"/>
  <c r="O535" i="10" s="1"/>
  <c r="O498" i="10" s="1"/>
  <c r="O652" i="10" s="1"/>
  <c r="O647" i="10" s="1"/>
  <c r="O610" i="10" s="1"/>
  <c r="O642" i="15" s="1"/>
  <c r="W967" i="14"/>
  <c r="O806" i="10"/>
  <c r="O801" i="10" s="1"/>
  <c r="O764" i="10" s="1"/>
  <c r="O813" i="15" s="1"/>
  <c r="V51" i="14"/>
  <c r="V531" i="15"/>
  <c r="V389" i="15"/>
  <c r="V815" i="14"/>
  <c r="V804" i="14" s="1"/>
  <c r="W1076" i="10"/>
  <c r="W1177" i="15" s="1"/>
  <c r="W1172" i="15" s="1"/>
  <c r="V89" i="14"/>
  <c r="V390" i="14"/>
  <c r="W205" i="14"/>
  <c r="V733" i="14"/>
  <c r="V309" i="14"/>
  <c r="V310" i="14"/>
  <c r="V443" i="14"/>
  <c r="V523" i="14"/>
  <c r="V803" i="14"/>
  <c r="T218" i="14"/>
  <c r="T215" i="14" s="1"/>
  <c r="T196" i="14" s="1"/>
  <c r="T185" i="14" s="1"/>
  <c r="T116" i="14"/>
  <c r="T117" i="14"/>
  <c r="V147" i="14"/>
  <c r="V52" i="14"/>
  <c r="W1131" i="14"/>
  <c r="W1132" i="14"/>
  <c r="W1140" i="14"/>
  <c r="W206" i="14"/>
  <c r="V148" i="14"/>
  <c r="V53" i="14"/>
  <c r="V144" i="14"/>
  <c r="V16" i="14"/>
  <c r="W1080" i="14"/>
  <c r="W1081" i="14"/>
  <c r="W1026" i="14"/>
  <c r="W1025" i="14"/>
  <c r="V444" i="14"/>
  <c r="V524" i="14"/>
  <c r="V734" i="14"/>
  <c r="V388" i="14"/>
  <c r="V277" i="14"/>
  <c r="V278" i="14"/>
  <c r="V678" i="14"/>
  <c r="V483" i="14"/>
  <c r="V143" i="14"/>
  <c r="V15" i="14"/>
  <c r="W1056" i="14"/>
  <c r="W174" i="14"/>
  <c r="W175" i="14"/>
  <c r="U56" i="16"/>
  <c r="W997" i="14"/>
  <c r="W887" i="14"/>
  <c r="W1121" i="14"/>
  <c r="V149" i="14"/>
  <c r="V87" i="14"/>
  <c r="W1134" i="14"/>
  <c r="W1133" i="14"/>
  <c r="W888" i="14"/>
  <c r="W999" i="14"/>
  <c r="W207" i="14"/>
  <c r="Y4" i="14"/>
  <c r="X203" i="14"/>
  <c r="X200" i="14" s="1"/>
  <c r="X191" i="14"/>
  <c r="X188" i="14" s="1"/>
  <c r="X208" i="14"/>
  <c r="X192" i="14"/>
  <c r="X189" i="14" s="1"/>
  <c r="X211" i="14"/>
  <c r="X202" i="14"/>
  <c r="X199" i="14" s="1"/>
  <c r="X210" i="14"/>
  <c r="X190" i="14"/>
  <c r="X187" i="14" s="1"/>
  <c r="X209" i="14"/>
  <c r="X201" i="14"/>
  <c r="X198" i="14" s="1"/>
  <c r="W1230" i="10"/>
  <c r="W1304" i="15" s="1"/>
  <c r="W1299" i="15" s="1"/>
  <c r="W1246" i="10"/>
  <c r="W1319" i="15" s="1"/>
  <c r="W1314" i="15" s="1"/>
  <c r="W1245" i="10"/>
  <c r="W1318" i="15" s="1"/>
  <c r="W1313" i="15" s="1"/>
  <c r="W1244" i="10"/>
  <c r="W1317" i="15" s="1"/>
  <c r="W1312" i="15" s="1"/>
  <c r="W1242" i="10"/>
  <c r="W1315" i="15" s="1"/>
  <c r="W1310" i="15" s="1"/>
  <c r="W1232" i="10"/>
  <c r="W1306" i="15" s="1"/>
  <c r="W1301" i="15" s="1"/>
  <c r="V937" i="10"/>
  <c r="V1055" i="15" s="1"/>
  <c r="AY1078" i="15" s="1"/>
  <c r="V310" i="15"/>
  <c r="V305" i="15" s="1"/>
  <c r="V414" i="15"/>
  <c r="V798" i="15"/>
  <c r="V556" i="15"/>
  <c r="V187" i="10"/>
  <c r="V113" i="15"/>
  <c r="V108" i="15" s="1"/>
  <c r="V1271" i="15"/>
  <c r="V1266" i="15" s="1"/>
  <c r="V271" i="15"/>
  <c r="V1021" i="15"/>
  <c r="W1281" i="10"/>
  <c r="W1075" i="10"/>
  <c r="W1176" i="15" s="1"/>
  <c r="W1171" i="15" s="1"/>
  <c r="W1243" i="10"/>
  <c r="W1316" i="15" s="1"/>
  <c r="W1311" i="15" s="1"/>
  <c r="V184" i="10"/>
  <c r="V77" i="15"/>
  <c r="V72" i="15" s="1"/>
  <c r="V487" i="15"/>
  <c r="V629" i="15"/>
  <c r="V349" i="15"/>
  <c r="V344" i="15" s="1"/>
  <c r="V871" i="15"/>
  <c r="R245" i="10"/>
  <c r="R240" i="10" s="1"/>
  <c r="R203" i="10" s="1"/>
  <c r="R426" i="10" s="1"/>
  <c r="R421" i="10" s="1"/>
  <c r="R384" i="10" s="1"/>
  <c r="R356" i="15" s="1"/>
  <c r="V312" i="15"/>
  <c r="V307" i="15" s="1"/>
  <c r="V416" i="15"/>
  <c r="V558" i="15"/>
  <c r="V800" i="15"/>
  <c r="V347" i="15"/>
  <c r="V342" i="15" s="1"/>
  <c r="V869" i="15"/>
  <c r="V485" i="15"/>
  <c r="V627" i="15"/>
  <c r="V883" i="15"/>
  <c r="AY906" i="15" s="1"/>
  <c r="V923" i="10"/>
  <c r="V52" i="15"/>
  <c r="V51" i="15" s="1"/>
  <c r="V141" i="10"/>
  <c r="V49" i="10"/>
  <c r="V45" i="15" s="1"/>
  <c r="W1280" i="10"/>
  <c r="W1279" i="10"/>
  <c r="V76" i="15"/>
  <c r="V71" i="15" s="1"/>
  <c r="V183" i="10"/>
  <c r="V881" i="15"/>
  <c r="AY904" i="15" s="1"/>
  <c r="V921" i="10"/>
  <c r="S597" i="15"/>
  <c r="S587" i="15" s="1"/>
  <c r="S712" i="15" s="1"/>
  <c r="S702" i="15" s="1"/>
  <c r="S455" i="15"/>
  <c r="S445" i="15" s="1"/>
  <c r="S384" i="15"/>
  <c r="S374" i="15" s="1"/>
  <c r="S229" i="15"/>
  <c r="V925" i="10"/>
  <c r="V917" i="15"/>
  <c r="AY940" i="15" s="1"/>
  <c r="W1074" i="10"/>
  <c r="W1175" i="15" s="1"/>
  <c r="W1170" i="15" s="1"/>
  <c r="W1136" i="10"/>
  <c r="W1221" i="15" s="1"/>
  <c r="W1216" i="15" s="1"/>
  <c r="V181" i="10"/>
  <c r="V74" i="15"/>
  <c r="V69" i="15" s="1"/>
  <c r="V924" i="10"/>
  <c r="V884" i="15"/>
  <c r="AY907" i="15" s="1"/>
  <c r="V927" i="10"/>
  <c r="V919" i="15"/>
  <c r="AY942" i="15" s="1"/>
  <c r="V180" i="10"/>
  <c r="V73" i="15"/>
  <c r="V68" i="15" s="1"/>
  <c r="V412" i="15"/>
  <c r="V796" i="15"/>
  <c r="V554" i="15"/>
  <c r="V308" i="15"/>
  <c r="V303" i="15" s="1"/>
  <c r="W1077" i="10"/>
  <c r="W1178" i="15" s="1"/>
  <c r="W1173" i="15" s="1"/>
  <c r="W1124" i="10"/>
  <c r="W1210" i="15" s="1"/>
  <c r="W1205" i="15" s="1"/>
  <c r="W1233" i="10"/>
  <c r="W1307" i="15" s="1"/>
  <c r="W1302" i="15" s="1"/>
  <c r="V142" i="10"/>
  <c r="V90" i="15"/>
  <c r="V89" i="15" s="1"/>
  <c r="V91" i="10"/>
  <c r="V83" i="15" s="1"/>
  <c r="V882" i="15"/>
  <c r="AY905" i="15" s="1"/>
  <c r="V922" i="10"/>
  <c r="V920" i="15"/>
  <c r="AY943" i="15" s="1"/>
  <c r="V928" i="10"/>
  <c r="O1157" i="10"/>
  <c r="O1152" i="10" s="1"/>
  <c r="O1236" i="15" s="1"/>
  <c r="O1231" i="15" s="1"/>
  <c r="AR1231" i="15" s="1"/>
  <c r="V818" i="15"/>
  <c r="V434" i="15"/>
  <c r="V324" i="15"/>
  <c r="V323" i="15" s="1"/>
  <c r="V576" i="15"/>
  <c r="V344" i="10"/>
  <c r="V1267" i="15"/>
  <c r="V1262" i="15" s="1"/>
  <c r="V267" i="15"/>
  <c r="V1017" i="15"/>
  <c r="V1270" i="15"/>
  <c r="V1265" i="15" s="1"/>
  <c r="V270" i="15"/>
  <c r="V1020" i="15"/>
  <c r="V880" i="15"/>
  <c r="AY903" i="15" s="1"/>
  <c r="V920" i="10"/>
  <c r="V159" i="10"/>
  <c r="V62" i="15"/>
  <c r="V57" i="15" s="1"/>
  <c r="V186" i="10"/>
  <c r="V112" i="15"/>
  <c r="V107" i="15" s="1"/>
  <c r="V188" i="10"/>
  <c r="V114" i="15"/>
  <c r="V109" i="15" s="1"/>
  <c r="V926" i="10"/>
  <c r="V918" i="15"/>
  <c r="AY941" i="15" s="1"/>
  <c r="O484" i="10"/>
  <c r="O479" i="10" s="1"/>
  <c r="O442" i="10" s="1"/>
  <c r="O429" i="15" s="1"/>
  <c r="W1278" i="10"/>
  <c r="W1234" i="10"/>
  <c r="W1308" i="15" s="1"/>
  <c r="W1303" i="15" s="1"/>
  <c r="V268" i="15"/>
  <c r="V1018" i="15"/>
  <c r="V1268" i="15"/>
  <c r="V1263" i="15" s="1"/>
  <c r="V218" i="15"/>
  <c r="V962" i="15"/>
  <c r="V1246" i="15"/>
  <c r="V1245" i="15" s="1"/>
  <c r="V1167" i="10"/>
  <c r="V929" i="10"/>
  <c r="V921" i="15"/>
  <c r="AY944" i="15" s="1"/>
  <c r="V797" i="15"/>
  <c r="V555" i="15"/>
  <c r="V413" i="15"/>
  <c r="V309" i="15"/>
  <c r="V304" i="15" s="1"/>
  <c r="W1277" i="10"/>
  <c r="W1078" i="10"/>
  <c r="W1179" i="15" s="1"/>
  <c r="W1174" i="15" s="1"/>
  <c r="Y4" i="10"/>
  <c r="Y955" i="10" s="1"/>
  <c r="V185" i="10"/>
  <c r="V111" i="15"/>
  <c r="V106" i="15" s="1"/>
  <c r="V1005" i="15"/>
  <c r="V978" i="15" s="1"/>
  <c r="V967" i="15"/>
  <c r="V976" i="15"/>
  <c r="V969" i="15" s="1"/>
  <c r="V1034" i="15"/>
  <c r="V1009" i="15" s="1"/>
  <c r="V1052" i="15"/>
  <c r="V993" i="10"/>
  <c r="V1101" i="15" s="1"/>
  <c r="AY1124" i="15" s="1"/>
  <c r="W1231" i="10"/>
  <c r="W1305" i="15" s="1"/>
  <c r="W1300" i="15" s="1"/>
  <c r="V486" i="15"/>
  <c r="V348" i="15"/>
  <c r="V343" i="15" s="1"/>
  <c r="V870" i="15"/>
  <c r="V628" i="15"/>
  <c r="V346" i="15"/>
  <c r="V341" i="15" s="1"/>
  <c r="V626" i="15"/>
  <c r="V484" i="15"/>
  <c r="V868" i="15"/>
  <c r="V1083" i="14"/>
  <c r="V1079" i="14" s="1"/>
  <c r="V1082" i="14"/>
  <c r="V1078" i="14" s="1"/>
  <c r="V47" i="16" s="1"/>
  <c r="V56" i="16"/>
  <c r="Y362" i="10"/>
  <c r="Y67" i="10"/>
  <c r="Y673" i="10"/>
  <c r="Y1011" i="10"/>
  <c r="Y400" i="10"/>
  <c r="Y25" i="10"/>
  <c r="AY1299" i="15"/>
  <c r="X131" i="14"/>
  <c r="O1095" i="10"/>
  <c r="O1090" i="10" s="1"/>
  <c r="O1053" i="10" s="1"/>
  <c r="O1151" i="15" s="1"/>
  <c r="AR1174" i="15" s="1"/>
  <c r="X132" i="14"/>
  <c r="Z4" i="4"/>
  <c r="Y24" i="14"/>
  <c r="Y21" i="14" s="1"/>
  <c r="O296" i="10"/>
  <c r="O291" i="10" s="1"/>
  <c r="O254" i="10" s="1"/>
  <c r="O213" i="15" s="1"/>
  <c r="Y208" i="10"/>
  <c r="X130" i="14"/>
  <c r="S535" i="14"/>
  <c r="S531" i="14" s="1"/>
  <c r="S586" i="14"/>
  <c r="S582" i="14" s="1"/>
  <c r="S585" i="14"/>
  <c r="S581" i="14" s="1"/>
  <c r="S592" i="14"/>
  <c r="X134" i="14"/>
  <c r="Y456" i="10"/>
  <c r="Y1067" i="10"/>
  <c r="Y512" i="10"/>
  <c r="Y324" i="10"/>
  <c r="Y23" i="14"/>
  <c r="Y20" i="14" s="1"/>
  <c r="Y624" i="10"/>
  <c r="Q599" i="15"/>
  <c r="Q589" i="15" s="1"/>
  <c r="Q714" i="15" s="1"/>
  <c r="Q704" i="15" s="1"/>
  <c r="Q457" i="15"/>
  <c r="Q447" i="15" s="1"/>
  <c r="AV71" i="15"/>
  <c r="R123" i="15"/>
  <c r="AU146" i="15" s="1"/>
  <c r="AU110" i="15"/>
  <c r="AU1128" i="15"/>
  <c r="AU34" i="15"/>
  <c r="AW1125" i="15"/>
  <c r="AU1082" i="15"/>
  <c r="AV33" i="15"/>
  <c r="AU1303" i="15"/>
  <c r="AW1300" i="15"/>
  <c r="Q160" i="15"/>
  <c r="AT190" i="15" s="1"/>
  <c r="Q481" i="10"/>
  <c r="Q476" i="10" s="1"/>
  <c r="Q439" i="10" s="1"/>
  <c r="Q426" i="15" s="1"/>
  <c r="Q537" i="10"/>
  <c r="Q532" i="10" s="1"/>
  <c r="Q495" i="10" s="1"/>
  <c r="Q1092" i="10"/>
  <c r="Q1087" i="10" s="1"/>
  <c r="Q425" i="10"/>
  <c r="Q420" i="10" s="1"/>
  <c r="Q383" i="10" s="1"/>
  <c r="Q355" i="15" s="1"/>
  <c r="Q803" i="10"/>
  <c r="Q798" i="10" s="1"/>
  <c r="Q761" i="10" s="1"/>
  <c r="Q810" i="15" s="1"/>
  <c r="Q293" i="10"/>
  <c r="Q288" i="10" s="1"/>
  <c r="Q251" i="10" s="1"/>
  <c r="Q210" i="15" s="1"/>
  <c r="Q747" i="10"/>
  <c r="Q742" i="10" s="1"/>
  <c r="Q705" i="10" s="1"/>
  <c r="Q739" i="15" s="1"/>
  <c r="Q1154" i="10"/>
  <c r="Q1149" i="10" s="1"/>
  <c r="Q593" i="10"/>
  <c r="Q588" i="10" s="1"/>
  <c r="Q551" i="10" s="1"/>
  <c r="O571" i="15"/>
  <c r="O701" i="10"/>
  <c r="O696" i="10" s="1"/>
  <c r="O659" i="10" s="1"/>
  <c r="O692" i="15" s="1"/>
  <c r="Q456" i="15"/>
  <c r="Q446" i="15" s="1"/>
  <c r="Q385" i="15"/>
  <c r="Q375" i="15" s="1"/>
  <c r="Q230" i="15"/>
  <c r="Q598" i="15"/>
  <c r="Q588" i="15" s="1"/>
  <c r="Q713" i="15" s="1"/>
  <c r="Q703" i="15" s="1"/>
  <c r="R186" i="15"/>
  <c r="R176" i="15" s="1"/>
  <c r="R141" i="15"/>
  <c r="R136" i="15" s="1"/>
  <c r="R136" i="10"/>
  <c r="S1291" i="15"/>
  <c r="AV1314" i="15" s="1"/>
  <c r="AV1310" i="15"/>
  <c r="AV1311" i="15"/>
  <c r="AV1312" i="15"/>
  <c r="Q246" i="10"/>
  <c r="Q241" i="10" s="1"/>
  <c r="Q204" i="10" s="1"/>
  <c r="Q124" i="15"/>
  <c r="AT147" i="15" s="1"/>
  <c r="R1243" i="15"/>
  <c r="AU1266" i="15" s="1"/>
  <c r="R919" i="10"/>
  <c r="R909" i="10" s="1"/>
  <c r="R872" i="10" s="1"/>
  <c r="R958" i="15" s="1"/>
  <c r="R301" i="10"/>
  <c r="S320" i="15"/>
  <c r="AV343" i="15" s="1"/>
  <c r="S810" i="10"/>
  <c r="S600" i="10"/>
  <c r="S488" i="10"/>
  <c r="P651" i="10"/>
  <c r="P646" i="10" s="1"/>
  <c r="P609" i="10" s="1"/>
  <c r="P641" i="15" s="1"/>
  <c r="P499" i="15"/>
  <c r="Q137" i="10"/>
  <c r="Q142" i="15"/>
  <c r="Q137" i="15" s="1"/>
  <c r="Q187" i="15"/>
  <c r="Q177" i="15" s="1"/>
  <c r="P530" i="15"/>
  <c r="P520" i="15" s="1"/>
  <c r="P666" i="15" s="1"/>
  <c r="P656" i="15" s="1"/>
  <c r="P843" i="15"/>
  <c r="P833" i="15" s="1"/>
  <c r="P772" i="15"/>
  <c r="P762" i="15" s="1"/>
  <c r="P243" i="15"/>
  <c r="P1233" i="15"/>
  <c r="P1228" i="15" s="1"/>
  <c r="AS1228" i="15" s="1"/>
  <c r="P1112" i="10"/>
  <c r="P1194" i="15" s="1"/>
  <c r="AS1217" i="15" s="1"/>
  <c r="S1279" i="15"/>
  <c r="S8" i="16"/>
  <c r="S17" i="16" s="1"/>
  <c r="S57" i="16" s="1"/>
  <c r="R769" i="15"/>
  <c r="R759" i="15" s="1"/>
  <c r="R840" i="15"/>
  <c r="R830" i="15" s="1"/>
  <c r="R527" i="15"/>
  <c r="R517" i="15" s="1"/>
  <c r="R663" i="15" s="1"/>
  <c r="R653" i="15" s="1"/>
  <c r="R240" i="15"/>
  <c r="U165" i="10"/>
  <c r="U101" i="15"/>
  <c r="U96" i="15" s="1"/>
  <c r="N1236" i="15"/>
  <c r="N1231" i="15" s="1"/>
  <c r="AQ1231" i="15" s="1"/>
  <c r="N1115" i="10"/>
  <c r="N1197" i="15" s="1"/>
  <c r="AQ1220" i="15" s="1"/>
  <c r="T94" i="10"/>
  <c r="T86" i="15" s="1"/>
  <c r="T167" i="10"/>
  <c r="T103" i="15"/>
  <c r="T98" i="15" s="1"/>
  <c r="S95" i="10"/>
  <c r="S87" i="15" s="1"/>
  <c r="S168" i="10"/>
  <c r="S104" i="15"/>
  <c r="S99" i="15" s="1"/>
  <c r="S1254" i="15"/>
  <c r="AV1273" i="15"/>
  <c r="R957" i="15"/>
  <c r="R11" i="16"/>
  <c r="R20" i="16" s="1"/>
  <c r="R60" i="16" s="1"/>
  <c r="P1189" i="15"/>
  <c r="P1184" i="15" s="1"/>
  <c r="AS1184" i="15" s="1"/>
  <c r="P1052" i="10"/>
  <c r="P1150" i="15" s="1"/>
  <c r="AS1173" i="15" s="1"/>
  <c r="AV1089" i="15"/>
  <c r="AV1090" i="15"/>
  <c r="S1070" i="15"/>
  <c r="AV1091" i="15"/>
  <c r="N1190" i="15"/>
  <c r="N1185" i="15" s="1"/>
  <c r="AQ1185" i="15" s="1"/>
  <c r="N1053" i="10"/>
  <c r="N1151" i="15" s="1"/>
  <c r="AQ1174" i="15" s="1"/>
  <c r="R601" i="10"/>
  <c r="R321" i="15"/>
  <c r="AU344" i="15" s="1"/>
  <c r="R811" i="10"/>
  <c r="R489" i="10"/>
  <c r="U515" i="10"/>
  <c r="U510" i="10" s="1"/>
  <c r="U524" i="15" s="1"/>
  <c r="V11" i="4"/>
  <c r="U459" i="10"/>
  <c r="U454" i="10" s="1"/>
  <c r="U453" i="15" s="1"/>
  <c r="U781" i="10"/>
  <c r="U776" i="10" s="1"/>
  <c r="U837" i="15" s="1"/>
  <c r="U403" i="10"/>
  <c r="U398" i="10" s="1"/>
  <c r="U382" i="15" s="1"/>
  <c r="U1226" i="10"/>
  <c r="U1221" i="10" s="1"/>
  <c r="U365" i="10"/>
  <c r="U360" i="10" s="1"/>
  <c r="U1188" i="10"/>
  <c r="U1183" i="10" s="1"/>
  <c r="U271" i="10"/>
  <c r="U266" i="10" s="1"/>
  <c r="U237" i="15" s="1"/>
  <c r="U1132" i="10"/>
  <c r="U1127" i="10" s="1"/>
  <c r="U28" i="10"/>
  <c r="U889" i="10"/>
  <c r="U884" i="10" s="1"/>
  <c r="U986" i="15" s="1"/>
  <c r="U222" i="10"/>
  <c r="U1070" i="10"/>
  <c r="U1065" i="10" s="1"/>
  <c r="U627" i="10"/>
  <c r="U622" i="10" s="1"/>
  <c r="U660" i="15" s="1"/>
  <c r="U958" i="10"/>
  <c r="U953" i="10" s="1"/>
  <c r="U327" i="10"/>
  <c r="U322" i="10" s="1"/>
  <c r="U571" i="10"/>
  <c r="U566" i="10" s="1"/>
  <c r="U595" i="15" s="1"/>
  <c r="U112" i="10"/>
  <c r="U107" i="10" s="1"/>
  <c r="U1014" i="10"/>
  <c r="U1009" i="10" s="1"/>
  <c r="U676" i="10"/>
  <c r="U671" i="10" s="1"/>
  <c r="U710" i="15" s="1"/>
  <c r="U725" i="10"/>
  <c r="U720" i="10" s="1"/>
  <c r="U766" i="15" s="1"/>
  <c r="U70" i="10"/>
  <c r="U65" i="10" s="1"/>
  <c r="S348" i="10"/>
  <c r="S338" i="15"/>
  <c r="S333" i="15" s="1"/>
  <c r="S606" i="15"/>
  <c r="S464" i="15"/>
  <c r="S848" i="15"/>
  <c r="Q842" i="15"/>
  <c r="Q832" i="15" s="1"/>
  <c r="Q529" i="15"/>
  <c r="Q519" i="15" s="1"/>
  <c r="Q665" i="15" s="1"/>
  <c r="Q655" i="15" s="1"/>
  <c r="Q771" i="15"/>
  <c r="Q761" i="15" s="1"/>
  <c r="Q242" i="15"/>
  <c r="AU72" i="15"/>
  <c r="T542" i="10"/>
  <c r="T281" i="15"/>
  <c r="AW304" i="15" s="1"/>
  <c r="T430" i="10"/>
  <c r="T752" i="10"/>
  <c r="P1235" i="15"/>
  <c r="P1230" i="15" s="1"/>
  <c r="AS1230" i="15" s="1"/>
  <c r="P1114" i="10"/>
  <c r="P1196" i="15" s="1"/>
  <c r="AS1219" i="15" s="1"/>
  <c r="T347" i="10"/>
  <c r="T463" i="15"/>
  <c r="T847" i="15"/>
  <c r="T337" i="15"/>
  <c r="T332" i="15" s="1"/>
  <c r="T605" i="15"/>
  <c r="S1260" i="15"/>
  <c r="S1255" i="15" s="1"/>
  <c r="S1171" i="10"/>
  <c r="S992" i="15"/>
  <c r="S982" i="15" s="1"/>
  <c r="S248" i="15"/>
  <c r="S300" i="10"/>
  <c r="S918" i="10"/>
  <c r="S908" i="10" s="1"/>
  <c r="S871" i="10" s="1"/>
  <c r="S1242" i="15"/>
  <c r="U160" i="10"/>
  <c r="U50" i="10"/>
  <c r="U46" i="15" s="1"/>
  <c r="U63" i="15"/>
  <c r="U58" i="15" s="1"/>
  <c r="U1073" i="15"/>
  <c r="U1068" i="15" s="1"/>
  <c r="U938" i="10"/>
  <c r="U1056" i="15" s="1"/>
  <c r="O651" i="10"/>
  <c r="O646" i="10" s="1"/>
  <c r="O609" i="10" s="1"/>
  <c r="O641" i="15" s="1"/>
  <c r="O499" i="15"/>
  <c r="AU1093" i="15"/>
  <c r="AU1081" i="15"/>
  <c r="S754" i="10"/>
  <c r="S283" i="15"/>
  <c r="AV306" i="15" s="1"/>
  <c r="S544" i="10"/>
  <c r="S432" i="10"/>
  <c r="T1075" i="15"/>
  <c r="AW1092" i="15" s="1"/>
  <c r="T940" i="10"/>
  <c r="T1058" i="15" s="1"/>
  <c r="T808" i="10"/>
  <c r="T486" i="10"/>
  <c r="T318" i="15"/>
  <c r="AW341" i="15" s="1"/>
  <c r="T598" i="10"/>
  <c r="T298" i="10"/>
  <c r="T916" i="10"/>
  <c r="T906" i="10" s="1"/>
  <c r="T869" i="10" s="1"/>
  <c r="T955" i="15" s="1"/>
  <c r="T1240" i="15"/>
  <c r="AW1263" i="15" s="1"/>
  <c r="P212" i="15"/>
  <c r="P9" i="16"/>
  <c r="P18" i="16" s="1"/>
  <c r="P58" i="16" s="1"/>
  <c r="O700" i="10"/>
  <c r="O695" i="10" s="1"/>
  <c r="O658" i="10" s="1"/>
  <c r="O691" i="15" s="1"/>
  <c r="O570" i="15"/>
  <c r="N652" i="10"/>
  <c r="N647" i="10" s="1"/>
  <c r="N610" i="10" s="1"/>
  <c r="N642" i="15" s="1"/>
  <c r="N500" i="15"/>
  <c r="T300" i="15"/>
  <c r="T295" i="15" s="1"/>
  <c r="T309" i="10"/>
  <c r="T776" i="15"/>
  <c r="T534" i="15"/>
  <c r="T392" i="15"/>
  <c r="S941" i="10"/>
  <c r="S1059" i="15" s="1"/>
  <c r="S1076" i="15"/>
  <c r="S1071" i="15" s="1"/>
  <c r="T959" i="10"/>
  <c r="T954" i="10" s="1"/>
  <c r="T1133" i="10"/>
  <c r="T1128" i="10" s="1"/>
  <c r="T1214" i="15" s="1"/>
  <c r="T1209" i="15" s="1"/>
  <c r="T1071" i="10"/>
  <c r="T1066" i="10" s="1"/>
  <c r="T1168" i="15" s="1"/>
  <c r="T1163" i="15" s="1"/>
  <c r="T516" i="10"/>
  <c r="T511" i="10" s="1"/>
  <c r="T525" i="15" s="1"/>
  <c r="T1227" i="10"/>
  <c r="T1222" i="10" s="1"/>
  <c r="T29" i="10"/>
  <c r="T272" i="10"/>
  <c r="T267" i="10" s="1"/>
  <c r="T238" i="15" s="1"/>
  <c r="T460" i="10"/>
  <c r="T455" i="10" s="1"/>
  <c r="T454" i="15" s="1"/>
  <c r="T1189" i="10"/>
  <c r="T1184" i="10" s="1"/>
  <c r="T782" i="10"/>
  <c r="T777" i="10" s="1"/>
  <c r="T838" i="15" s="1"/>
  <c r="T404" i="10"/>
  <c r="T399" i="10" s="1"/>
  <c r="T383" i="15" s="1"/>
  <c r="T890" i="10"/>
  <c r="T885" i="10" s="1"/>
  <c r="T987" i="15" s="1"/>
  <c r="T113" i="10"/>
  <c r="T108" i="10" s="1"/>
  <c r="T328" i="10"/>
  <c r="T323" i="10" s="1"/>
  <c r="T726" i="10"/>
  <c r="T721" i="10" s="1"/>
  <c r="T767" i="15" s="1"/>
  <c r="T71" i="10"/>
  <c r="T66" i="10" s="1"/>
  <c r="T572" i="10"/>
  <c r="T567" i="10" s="1"/>
  <c r="T596" i="15" s="1"/>
  <c r="T628" i="10"/>
  <c r="T623" i="10" s="1"/>
  <c r="T661" i="15" s="1"/>
  <c r="U12" i="4"/>
  <c r="T366" i="10"/>
  <c r="T361" i="10" s="1"/>
  <c r="T677" i="10"/>
  <c r="T672" i="10" s="1"/>
  <c r="T711" i="15" s="1"/>
  <c r="T1015" i="10"/>
  <c r="T1010" i="10" s="1"/>
  <c r="T223" i="10"/>
  <c r="T218" i="10" s="1"/>
  <c r="T182" i="15" s="1"/>
  <c r="S139" i="15"/>
  <c r="S134" i="15" s="1"/>
  <c r="S184" i="15"/>
  <c r="S174" i="15" s="1"/>
  <c r="S134" i="10"/>
  <c r="N38" i="16"/>
  <c r="M38" i="16"/>
  <c r="AU1314" i="15"/>
  <c r="AU1302" i="15"/>
  <c r="U345" i="10"/>
  <c r="U335" i="15"/>
  <c r="U330" i="15" s="1"/>
  <c r="U461" i="15"/>
  <c r="U603" i="15"/>
  <c r="U845" i="15"/>
  <c r="U994" i="10"/>
  <c r="U1102" i="15" s="1"/>
  <c r="U1119" i="15"/>
  <c r="U1114" i="15" s="1"/>
  <c r="T1208" i="15"/>
  <c r="T1162" i="15"/>
  <c r="S158" i="10"/>
  <c r="S28" i="15"/>
  <c r="S23" i="15" s="1"/>
  <c r="S11" i="10"/>
  <c r="S11" i="15" s="1"/>
  <c r="S1116" i="15"/>
  <c r="AV1135" i="15"/>
  <c r="AV1136" i="15"/>
  <c r="AV1137" i="15"/>
  <c r="O1052" i="10"/>
  <c r="O1150" i="15" s="1"/>
  <c r="AR1173" i="15" s="1"/>
  <c r="O1189" i="15"/>
  <c r="O1184" i="15" s="1"/>
  <c r="AR1184" i="15" s="1"/>
  <c r="AW1079" i="15"/>
  <c r="T996" i="10"/>
  <c r="T1121" i="15"/>
  <c r="AW1138" i="15" s="1"/>
  <c r="P649" i="10"/>
  <c r="P644" i="10" s="1"/>
  <c r="P607" i="10" s="1"/>
  <c r="P639" i="15" s="1"/>
  <c r="P497" i="15"/>
  <c r="S997" i="10"/>
  <c r="S1105" i="15" s="1"/>
  <c r="S1122" i="15"/>
  <c r="S1117" i="15" s="1"/>
  <c r="S1104" i="15"/>
  <c r="U1168" i="10"/>
  <c r="U245" i="15"/>
  <c r="U989" i="15"/>
  <c r="U979" i="15" s="1"/>
  <c r="U1257" i="15"/>
  <c r="U1252" i="15" s="1"/>
  <c r="AU1139" i="15"/>
  <c r="AU1127" i="15"/>
  <c r="O1114" i="10"/>
  <c r="O1196" i="15" s="1"/>
  <c r="AR1219" i="15" s="1"/>
  <c r="O1235" i="15"/>
  <c r="O1230" i="15" s="1"/>
  <c r="AR1230" i="15" s="1"/>
  <c r="S152" i="10"/>
  <c r="T1170" i="10"/>
  <c r="T991" i="15"/>
  <c r="T981" i="15" s="1"/>
  <c r="T247" i="15"/>
  <c r="T1259" i="15"/>
  <c r="P698" i="10"/>
  <c r="P693" i="10" s="1"/>
  <c r="P656" i="10" s="1"/>
  <c r="P689" i="15" s="1"/>
  <c r="P568" i="15"/>
  <c r="S310" i="10"/>
  <c r="S393" i="15"/>
  <c r="S301" i="15"/>
  <c r="S296" i="15" s="1"/>
  <c r="S777" i="15"/>
  <c r="S535" i="15"/>
  <c r="U1294" i="15"/>
  <c r="U1289" i="15" s="1"/>
  <c r="U1206" i="10"/>
  <c r="U1277" i="15" s="1"/>
  <c r="R284" i="15"/>
  <c r="AU307" i="15" s="1"/>
  <c r="R755" i="10"/>
  <c r="R545" i="10"/>
  <c r="R433" i="10"/>
  <c r="N701" i="10"/>
  <c r="N696" i="10" s="1"/>
  <c r="N659" i="10" s="1"/>
  <c r="N692" i="15" s="1"/>
  <c r="N571" i="15"/>
  <c r="P247" i="10"/>
  <c r="P242" i="10" s="1"/>
  <c r="P205" i="10" s="1"/>
  <c r="P125" i="15"/>
  <c r="AS148" i="15" s="1"/>
  <c r="T162" i="10"/>
  <c r="T52" i="10"/>
  <c r="T48" i="15" s="1"/>
  <c r="T65" i="15"/>
  <c r="T60" i="15" s="1"/>
  <c r="P1187" i="15"/>
  <c r="P1182" i="15" s="1"/>
  <c r="AS1182" i="15" s="1"/>
  <c r="P1050" i="10"/>
  <c r="P1148" i="15" s="1"/>
  <c r="AS1171" i="15" s="1"/>
  <c r="S1209" i="10"/>
  <c r="S1280" i="15" s="1"/>
  <c r="S1297" i="15"/>
  <c r="S1292" i="15" s="1"/>
  <c r="S163" i="10"/>
  <c r="S66" i="15"/>
  <c r="S61" i="15" s="1"/>
  <c r="S53" i="10"/>
  <c r="S49" i="15" s="1"/>
  <c r="U307" i="10"/>
  <c r="U390" i="15"/>
  <c r="U298" i="15"/>
  <c r="U293" i="15" s="1"/>
  <c r="U532" i="15"/>
  <c r="U774" i="15"/>
  <c r="AU1265" i="15"/>
  <c r="T1208" i="10"/>
  <c r="T1296" i="15"/>
  <c r="AW1313" i="15" s="1"/>
  <c r="R244" i="10"/>
  <c r="R239" i="10" s="1"/>
  <c r="R202" i="10" s="1"/>
  <c r="R122" i="15"/>
  <c r="AU145" i="15" s="1"/>
  <c r="AV109" i="15"/>
  <c r="V887" i="10"/>
  <c r="V882" i="10" s="1"/>
  <c r="V984" i="15" s="1"/>
  <c r="V110" i="10"/>
  <c r="V105" i="10" s="1"/>
  <c r="V1186" i="10"/>
  <c r="V1181" i="10" s="1"/>
  <c r="V513" i="10"/>
  <c r="V508" i="10" s="1"/>
  <c r="V522" i="15" s="1"/>
  <c r="V723" i="10"/>
  <c r="V718" i="10" s="1"/>
  <c r="V764" i="15" s="1"/>
  <c r="V269" i="10"/>
  <c r="V264" i="10" s="1"/>
  <c r="V235" i="15" s="1"/>
  <c r="V401" i="10"/>
  <c r="V396" i="10" s="1"/>
  <c r="V380" i="15" s="1"/>
  <c r="V68" i="10"/>
  <c r="V63" i="10" s="1"/>
  <c r="V363" i="10"/>
  <c r="V358" i="10" s="1"/>
  <c r="V26" i="10"/>
  <c r="V1130" i="10"/>
  <c r="V1125" i="10" s="1"/>
  <c r="V1211" i="15" s="1"/>
  <c r="V1206" i="15" s="1"/>
  <c r="V1068" i="10"/>
  <c r="V1063" i="10" s="1"/>
  <c r="V1165" i="15" s="1"/>
  <c r="V1160" i="15" s="1"/>
  <c r="W9" i="4"/>
  <c r="V625" i="10"/>
  <c r="V620" i="10" s="1"/>
  <c r="V658" i="15" s="1"/>
  <c r="V956" i="10"/>
  <c r="V951" i="10" s="1"/>
  <c r="V457" i="10"/>
  <c r="V452" i="10" s="1"/>
  <c r="V451" i="15" s="1"/>
  <c r="V569" i="10"/>
  <c r="V564" i="10" s="1"/>
  <c r="V593" i="15" s="1"/>
  <c r="V1224" i="10"/>
  <c r="V1219" i="10" s="1"/>
  <c r="V779" i="10"/>
  <c r="V774" i="10" s="1"/>
  <c r="V835" i="15" s="1"/>
  <c r="V220" i="10"/>
  <c r="V674" i="10"/>
  <c r="V669" i="10" s="1"/>
  <c r="V708" i="15" s="1"/>
  <c r="V1012" i="10"/>
  <c r="V1007" i="10" s="1"/>
  <c r="V325" i="10"/>
  <c r="V320" i="10" s="1"/>
  <c r="P570" i="15"/>
  <c r="P700" i="10"/>
  <c r="P695" i="10" s="1"/>
  <c r="P658" i="10" s="1"/>
  <c r="P691" i="15" s="1"/>
  <c r="O212" i="15"/>
  <c r="O9" i="16"/>
  <c r="O18" i="16" s="1"/>
  <c r="O58" i="16" s="1"/>
  <c r="R153" i="10"/>
  <c r="AH29" i="4"/>
  <c r="Q386" i="15"/>
  <c r="Q376" i="15" s="1"/>
  <c r="R241" i="15"/>
  <c r="R457" i="15" s="1"/>
  <c r="R447" i="15" s="1"/>
  <c r="R841" i="15"/>
  <c r="R831" i="15" s="1"/>
  <c r="R770" i="15"/>
  <c r="R760" i="15" s="1"/>
  <c r="X203" i="4"/>
  <c r="X938" i="14" s="1"/>
  <c r="X935" i="14" s="1"/>
  <c r="Y206" i="4"/>
  <c r="X927" i="14"/>
  <c r="X924" i="14" s="1"/>
  <c r="Y192" i="4"/>
  <c r="X189" i="4"/>
  <c r="X883" i="14" s="1"/>
  <c r="X880" i="14" s="1"/>
  <c r="X872" i="14"/>
  <c r="X869" i="14" s="1"/>
  <c r="V857" i="14"/>
  <c r="X885" i="14"/>
  <c r="X882" i="14" s="1"/>
  <c r="Y194" i="4"/>
  <c r="X874" i="14"/>
  <c r="X871" i="14" s="1"/>
  <c r="V859" i="14"/>
  <c r="X193" i="4"/>
  <c r="W884" i="14"/>
  <c r="W881" i="14" s="1"/>
  <c r="W873" i="14"/>
  <c r="W870" i="14" s="1"/>
  <c r="W857" i="14" s="1"/>
  <c r="V866" i="14"/>
  <c r="S135" i="10"/>
  <c r="S185" i="15"/>
  <c r="S175" i="15" s="1"/>
  <c r="S528" i="15" s="1"/>
  <c r="S518" i="15" s="1"/>
  <c r="S664" i="15" s="1"/>
  <c r="S654" i="15" s="1"/>
  <c r="AC44" i="4"/>
  <c r="AE19" i="4"/>
  <c r="AC20" i="4"/>
  <c r="AB21" i="4"/>
  <c r="T599" i="10"/>
  <c r="T319" i="15"/>
  <c r="AW342" i="15" s="1"/>
  <c r="T487" i="10"/>
  <c r="T809" i="10"/>
  <c r="U161" i="10"/>
  <c r="U64" i="15"/>
  <c r="U59" i="15" s="1"/>
  <c r="U51" i="10"/>
  <c r="U47" i="15" s="1"/>
  <c r="U346" i="10"/>
  <c r="U336" i="15"/>
  <c r="U331" i="15" s="1"/>
  <c r="U846" i="15"/>
  <c r="U604" i="15"/>
  <c r="U462" i="15"/>
  <c r="AW1080" i="15"/>
  <c r="Q1234" i="15"/>
  <c r="Q1229" i="15" s="1"/>
  <c r="AT1229" i="15" s="1"/>
  <c r="Q1113" i="10"/>
  <c r="Q1195" i="15" s="1"/>
  <c r="AT1218" i="15" s="1"/>
  <c r="U939" i="10"/>
  <c r="U1057" i="15" s="1"/>
  <c r="U1074" i="15"/>
  <c r="U1069" i="15" s="1"/>
  <c r="AW1301" i="15"/>
  <c r="P569" i="15"/>
  <c r="P699" i="10"/>
  <c r="P694" i="10" s="1"/>
  <c r="P657" i="10" s="1"/>
  <c r="P690" i="15" s="1"/>
  <c r="U995" i="10"/>
  <c r="U1103" i="15" s="1"/>
  <c r="U1120" i="15"/>
  <c r="U1115" i="15" s="1"/>
  <c r="U1166" i="15"/>
  <c r="U1161" i="15" s="1"/>
  <c r="U1212" i="15"/>
  <c r="U1207" i="15" s="1"/>
  <c r="T917" i="10"/>
  <c r="T907" i="10" s="1"/>
  <c r="T870" i="10" s="1"/>
  <c r="T956" i="15" s="1"/>
  <c r="T1241" i="15"/>
  <c r="AW1264" i="15" s="1"/>
  <c r="T299" i="10"/>
  <c r="Q1188" i="15"/>
  <c r="Q1183" i="15" s="1"/>
  <c r="AT1183" i="15" s="1"/>
  <c r="Q1051" i="10"/>
  <c r="Q1149" i="15" s="1"/>
  <c r="AT1172" i="15" s="1"/>
  <c r="U1169" i="10"/>
  <c r="U246" i="15"/>
  <c r="U1258" i="15"/>
  <c r="U1253" i="15" s="1"/>
  <c r="U990" i="15"/>
  <c r="U980" i="15" s="1"/>
  <c r="T543" i="10"/>
  <c r="T753" i="10"/>
  <c r="T431" i="10"/>
  <c r="T282" i="15"/>
  <c r="AW305" i="15" s="1"/>
  <c r="P1188" i="15"/>
  <c r="P1183" i="15" s="1"/>
  <c r="AS1183" i="15" s="1"/>
  <c r="P1051" i="10"/>
  <c r="P1149" i="15" s="1"/>
  <c r="AS1172" i="15" s="1"/>
  <c r="Q650" i="10"/>
  <c r="Q645" i="10" s="1"/>
  <c r="Q608" i="10" s="1"/>
  <c r="Q640" i="15" s="1"/>
  <c r="Q498" i="15"/>
  <c r="U1207" i="10"/>
  <c r="U1278" i="15" s="1"/>
  <c r="U1295" i="15"/>
  <c r="U1290" i="15" s="1"/>
  <c r="P650" i="10"/>
  <c r="P645" i="10" s="1"/>
  <c r="P608" i="10" s="1"/>
  <c r="P640" i="15" s="1"/>
  <c r="P498" i="15"/>
  <c r="Q569" i="15"/>
  <c r="Q699" i="10"/>
  <c r="Q694" i="10" s="1"/>
  <c r="Q657" i="10" s="1"/>
  <c r="Q690" i="15" s="1"/>
  <c r="U166" i="10"/>
  <c r="U102" i="15"/>
  <c r="U97" i="15" s="1"/>
  <c r="P1234" i="15"/>
  <c r="P1229" i="15" s="1"/>
  <c r="AS1229" i="15" s="1"/>
  <c r="P1113" i="10"/>
  <c r="P1195" i="15" s="1"/>
  <c r="AS1218" i="15" s="1"/>
  <c r="U308" i="10"/>
  <c r="U775" i="15"/>
  <c r="U299" i="15"/>
  <c r="U294" i="15" s="1"/>
  <c r="U533" i="15"/>
  <c r="U391" i="15"/>
  <c r="W10" i="4"/>
  <c r="V1131" i="10"/>
  <c r="V1126" i="10" s="1"/>
  <c r="V1013" i="10"/>
  <c r="V1008" i="10" s="1"/>
  <c r="V957" i="10"/>
  <c r="V952" i="10" s="1"/>
  <c r="V1225" i="10"/>
  <c r="V1220" i="10" s="1"/>
  <c r="V1187" i="10"/>
  <c r="V1182" i="10" s="1"/>
  <c r="V270" i="10"/>
  <c r="V265" i="10" s="1"/>
  <c r="V236" i="15" s="1"/>
  <c r="V724" i="10"/>
  <c r="V719" i="10" s="1"/>
  <c r="V765" i="15" s="1"/>
  <c r="V514" i="10"/>
  <c r="V509" i="10" s="1"/>
  <c r="V523" i="15" s="1"/>
  <c r="V458" i="10"/>
  <c r="V453" i="10" s="1"/>
  <c r="V452" i="15" s="1"/>
  <c r="V675" i="10"/>
  <c r="V670" i="10" s="1"/>
  <c r="V709" i="15" s="1"/>
  <c r="V626" i="10"/>
  <c r="V621" i="10" s="1"/>
  <c r="V659" i="15" s="1"/>
  <c r="V570" i="10"/>
  <c r="V565" i="10" s="1"/>
  <c r="V594" i="15" s="1"/>
  <c r="V364" i="10"/>
  <c r="V359" i="10" s="1"/>
  <c r="V1069" i="10"/>
  <c r="V1064" i="10" s="1"/>
  <c r="V221" i="10"/>
  <c r="V111" i="10"/>
  <c r="V106" i="10" s="1"/>
  <c r="V780" i="10"/>
  <c r="V775" i="10" s="1"/>
  <c r="V836" i="15" s="1"/>
  <c r="V326" i="10"/>
  <c r="V321" i="10" s="1"/>
  <c r="V69" i="10"/>
  <c r="V64" i="10" s="1"/>
  <c r="V888" i="10"/>
  <c r="V883" i="10" s="1"/>
  <c r="V985" i="15" s="1"/>
  <c r="V27" i="10"/>
  <c r="V402" i="10"/>
  <c r="V397" i="10" s="1"/>
  <c r="V381" i="15" s="1"/>
  <c r="AE8" i="4"/>
  <c r="AW1126" i="15"/>
  <c r="AG235" i="4"/>
  <c r="AF232" i="4"/>
  <c r="AF221" i="4"/>
  <c r="AF218" i="4" s="1"/>
  <c r="Z148" i="4"/>
  <c r="Y704" i="14"/>
  <c r="Y701" i="14" s="1"/>
  <c r="Y649" i="14"/>
  <c r="Y646" i="14" s="1"/>
  <c r="Y599" i="14"/>
  <c r="Y596" i="14" s="1"/>
  <c r="Y549" i="14"/>
  <c r="Y546" i="14" s="1"/>
  <c r="Z134" i="4"/>
  <c r="Y111" i="4"/>
  <c r="X359" i="14"/>
  <c r="X356" i="14" s="1"/>
  <c r="X414" i="14"/>
  <c r="X411" i="14" s="1"/>
  <c r="X323" i="14"/>
  <c r="X320" i="14" s="1"/>
  <c r="Y97" i="4"/>
  <c r="Z88" i="4"/>
  <c r="Y291" i="14"/>
  <c r="Y288" i="14" s="1"/>
  <c r="AB6" i="16"/>
  <c r="W1100" i="14" l="1"/>
  <c r="W1089" i="14" s="1"/>
  <c r="S536" i="14"/>
  <c r="S532" i="14" s="1"/>
  <c r="O1115" i="10"/>
  <c r="O1197" i="15" s="1"/>
  <c r="AR1220" i="15" s="1"/>
  <c r="W1102" i="14"/>
  <c r="W1091" i="14" s="1"/>
  <c r="V280" i="15"/>
  <c r="V541" i="10"/>
  <c r="V751" i="10"/>
  <c r="W1101" i="14"/>
  <c r="W1090" i="14" s="1"/>
  <c r="V796" i="14"/>
  <c r="V792" i="14" s="1"/>
  <c r="V50" i="16" s="1"/>
  <c r="O500" i="15"/>
  <c r="V913" i="14"/>
  <c r="V909" i="14" s="1"/>
  <c r="V914" i="14"/>
  <c r="V910" i="14" s="1"/>
  <c r="V797" i="14"/>
  <c r="V793" i="14" s="1"/>
  <c r="Y722" i="10"/>
  <c r="Y1185" i="10"/>
  <c r="R161" i="15"/>
  <c r="AU191" i="15" s="1"/>
  <c r="R1093" i="10"/>
  <c r="R1088" i="10" s="1"/>
  <c r="Y1129" i="10"/>
  <c r="R1155" i="10"/>
  <c r="R1150" i="10" s="1"/>
  <c r="R1234" i="15" s="1"/>
  <c r="R1229" i="15" s="1"/>
  <c r="AU1229" i="15" s="1"/>
  <c r="R294" i="10"/>
  <c r="R289" i="10" s="1"/>
  <c r="R252" i="10" s="1"/>
  <c r="R211" i="15" s="1"/>
  <c r="W1082" i="14"/>
  <c r="W1078" i="14" s="1"/>
  <c r="W47" i="16" s="1"/>
  <c r="W1083" i="14"/>
  <c r="W1079" i="14" s="1"/>
  <c r="R594" i="10"/>
  <c r="R589" i="10" s="1"/>
  <c r="R552" i="10" s="1"/>
  <c r="R699" i="10" s="1"/>
  <c r="R694" i="10" s="1"/>
  <c r="R657" i="10" s="1"/>
  <c r="R690" i="15" s="1"/>
  <c r="T177" i="14"/>
  <c r="T173" i="14" s="1"/>
  <c r="T176" i="14"/>
  <c r="T172" i="14" s="1"/>
  <c r="R748" i="10"/>
  <c r="R743" i="10" s="1"/>
  <c r="R706" i="10" s="1"/>
  <c r="R740" i="15" s="1"/>
  <c r="X206" i="14"/>
  <c r="W1205" i="10"/>
  <c r="W1276" i="15" s="1"/>
  <c r="AZ1299" i="15" s="1"/>
  <c r="R482" i="10"/>
  <c r="R477" i="10" s="1"/>
  <c r="R440" i="10" s="1"/>
  <c r="R427" i="15" s="1"/>
  <c r="W1130" i="14"/>
  <c r="R804" i="10"/>
  <c r="R799" i="10" s="1"/>
  <c r="R762" i="10" s="1"/>
  <c r="R811" i="15" s="1"/>
  <c r="W1129" i="14"/>
  <c r="W46" i="16" s="1"/>
  <c r="R538" i="10"/>
  <c r="R533" i="10" s="1"/>
  <c r="R496" i="10" s="1"/>
  <c r="R498" i="15" s="1"/>
  <c r="V44" i="14"/>
  <c r="Z4" i="14"/>
  <c r="Y210" i="14"/>
  <c r="Y191" i="14"/>
  <c r="Y188" i="14" s="1"/>
  <c r="Y211" i="14"/>
  <c r="Y202" i="14"/>
  <c r="Y199" i="14" s="1"/>
  <c r="Y208" i="14"/>
  <c r="Y192" i="14"/>
  <c r="Y189" i="14" s="1"/>
  <c r="Y201" i="14"/>
  <c r="Y198" i="14" s="1"/>
  <c r="Y209" i="14"/>
  <c r="Y190" i="14"/>
  <c r="Y187" i="14" s="1"/>
  <c r="Y203" i="14"/>
  <c r="Y200" i="14" s="1"/>
  <c r="Y59" i="14"/>
  <c r="Y56" i="14" s="1"/>
  <c r="Y134" i="14" s="1"/>
  <c r="Y22" i="14"/>
  <c r="Y19" i="14" s="1"/>
  <c r="Y130" i="14" s="1"/>
  <c r="Y993" i="14"/>
  <c r="Y990" i="14" s="1"/>
  <c r="Y982" i="14"/>
  <c r="Y979" i="14" s="1"/>
  <c r="Y1052" i="14"/>
  <c r="Y1049" i="14" s="1"/>
  <c r="Y1041" i="14"/>
  <c r="Y1038" i="14" s="1"/>
  <c r="V8" i="14"/>
  <c r="V9" i="14"/>
  <c r="X205" i="14"/>
  <c r="V80" i="14"/>
  <c r="V81" i="14"/>
  <c r="X175" i="14"/>
  <c r="X174" i="14"/>
  <c r="X207" i="14"/>
  <c r="V45" i="14"/>
  <c r="W1256" i="10"/>
  <c r="W1323" i="15" s="1"/>
  <c r="AZ1346" i="15" s="1"/>
  <c r="W1362" i="15"/>
  <c r="W1357" i="15" s="1"/>
  <c r="AZ1357" i="15" s="1"/>
  <c r="V1010" i="15"/>
  <c r="O1190" i="15"/>
  <c r="O1185" i="15" s="1"/>
  <c r="AR1185" i="15" s="1"/>
  <c r="V1239" i="15"/>
  <c r="AY1262" i="15" s="1"/>
  <c r="V297" i="10"/>
  <c r="V915" i="10"/>
  <c r="V905" i="10" s="1"/>
  <c r="V868" i="10" s="1"/>
  <c r="V954" i="15" s="1"/>
  <c r="V1007" i="15"/>
  <c r="W1257" i="10"/>
  <c r="W1324" i="15" s="1"/>
  <c r="AZ1347" i="15" s="1"/>
  <c r="W1363" i="15"/>
  <c r="W1358" i="15" s="1"/>
  <c r="AZ1358" i="15" s="1"/>
  <c r="W1364" i="15"/>
  <c r="W1359" i="15" s="1"/>
  <c r="AZ1359" i="15" s="1"/>
  <c r="W1258" i="10"/>
  <c r="V960" i="15"/>
  <c r="S245" i="10"/>
  <c r="S240" i="10" s="1"/>
  <c r="Z4" i="10"/>
  <c r="Y1223" i="10"/>
  <c r="Y568" i="10"/>
  <c r="Y56" i="10"/>
  <c r="Y219" i="10"/>
  <c r="Y14" i="10"/>
  <c r="Y886" i="10"/>
  <c r="Y109" i="10"/>
  <c r="Y98" i="10"/>
  <c r="Y268" i="10"/>
  <c r="Y778" i="10"/>
  <c r="AY303" i="15"/>
  <c r="Z1223" i="10"/>
  <c r="V1040" i="15"/>
  <c r="V1038" i="15"/>
  <c r="V1037" i="15"/>
  <c r="V1036" i="15"/>
  <c r="V1039" i="15"/>
  <c r="V597" i="10"/>
  <c r="V807" i="10"/>
  <c r="V317" i="15"/>
  <c r="AY340" i="15" s="1"/>
  <c r="V485" i="10"/>
  <c r="W1255" i="10"/>
  <c r="W1322" i="15" s="1"/>
  <c r="AZ1345" i="15" s="1"/>
  <c r="W1361" i="15"/>
  <c r="W1356" i="15" s="1"/>
  <c r="AZ1356" i="15" s="1"/>
  <c r="V1008" i="15"/>
  <c r="W1259" i="10"/>
  <c r="W1326" i="15" s="1"/>
  <c r="AZ1349" i="15" s="1"/>
  <c r="W1365" i="15"/>
  <c r="W1360" i="15" s="1"/>
  <c r="AZ1360" i="15" s="1"/>
  <c r="V1011" i="15"/>
  <c r="Z98" i="10"/>
  <c r="Z568" i="10"/>
  <c r="Z67" i="10"/>
  <c r="Z56" i="10"/>
  <c r="AA4" i="4"/>
  <c r="Z886" i="10"/>
  <c r="Z673" i="10"/>
  <c r="Z324" i="10"/>
  <c r="Z982" i="14"/>
  <c r="Z979" i="14" s="1"/>
  <c r="Z955" i="10"/>
  <c r="Z512" i="10"/>
  <c r="Z24" i="14"/>
  <c r="Z21" i="14" s="1"/>
  <c r="Z22" i="14"/>
  <c r="Z19" i="14" s="1"/>
  <c r="Z624" i="10"/>
  <c r="Z1011" i="10"/>
  <c r="Z1129" i="10"/>
  <c r="Z456" i="10"/>
  <c r="Z109" i="10"/>
  <c r="Z1185" i="10"/>
  <c r="Z1052" i="14"/>
  <c r="Z1049" i="14" s="1"/>
  <c r="Z1067" i="10"/>
  <c r="Z400" i="10"/>
  <c r="Z722" i="10"/>
  <c r="Z1041" i="14"/>
  <c r="Z1038" i="14" s="1"/>
  <c r="Y131" i="14"/>
  <c r="Y132" i="14"/>
  <c r="R386" i="15"/>
  <c r="R376" i="15" s="1"/>
  <c r="R231" i="15"/>
  <c r="R599" i="15"/>
  <c r="R589" i="15" s="1"/>
  <c r="R714" i="15" s="1"/>
  <c r="R704" i="15" s="1"/>
  <c r="AV1127" i="15"/>
  <c r="Q1187" i="15"/>
  <c r="Q1182" i="15" s="1"/>
  <c r="AT1182" i="15" s="1"/>
  <c r="Q1050" i="10"/>
  <c r="Q1148" i="15" s="1"/>
  <c r="AT1171" i="15" s="1"/>
  <c r="Q649" i="10"/>
  <c r="Q644" i="10" s="1"/>
  <c r="Q607" i="10" s="1"/>
  <c r="Q639" i="15" s="1"/>
  <c r="Q497" i="15"/>
  <c r="S153" i="10"/>
  <c r="Q698" i="10"/>
  <c r="Q693" i="10" s="1"/>
  <c r="Q656" i="10" s="1"/>
  <c r="Q689" i="15" s="1"/>
  <c r="Q568" i="15"/>
  <c r="AX1125" i="15"/>
  <c r="Q1233" i="15"/>
  <c r="Q1228" i="15" s="1"/>
  <c r="AT1228" i="15" s="1"/>
  <c r="Q1112" i="10"/>
  <c r="Q1194" i="15" s="1"/>
  <c r="AT1217" i="15" s="1"/>
  <c r="AX1300" i="15"/>
  <c r="V1206" i="10"/>
  <c r="V1277" i="15" s="1"/>
  <c r="V1294" i="15"/>
  <c r="V1289" i="15" s="1"/>
  <c r="U223" i="10"/>
  <c r="V12" i="4"/>
  <c r="U1071" i="10"/>
  <c r="U1066" i="10" s="1"/>
  <c r="U1168" i="15" s="1"/>
  <c r="U1163" i="15" s="1"/>
  <c r="U890" i="10"/>
  <c r="U885" i="10" s="1"/>
  <c r="U987" i="15" s="1"/>
  <c r="U328" i="10"/>
  <c r="U323" i="10" s="1"/>
  <c r="U782" i="10"/>
  <c r="U777" i="10" s="1"/>
  <c r="U838" i="15" s="1"/>
  <c r="U516" i="10"/>
  <c r="U511" i="10" s="1"/>
  <c r="U525" i="15" s="1"/>
  <c r="U1227" i="10"/>
  <c r="U1222" i="10" s="1"/>
  <c r="U272" i="10"/>
  <c r="U267" i="10" s="1"/>
  <c r="U238" i="15" s="1"/>
  <c r="U1189" i="10"/>
  <c r="U1184" i="10" s="1"/>
  <c r="U726" i="10"/>
  <c r="U721" i="10" s="1"/>
  <c r="U767" i="15" s="1"/>
  <c r="U1133" i="10"/>
  <c r="U1128" i="10" s="1"/>
  <c r="U1214" i="15" s="1"/>
  <c r="U1209" i="15" s="1"/>
  <c r="U29" i="10"/>
  <c r="U959" i="10"/>
  <c r="U954" i="10" s="1"/>
  <c r="U460" i="10"/>
  <c r="U455" i="10" s="1"/>
  <c r="U454" i="15" s="1"/>
  <c r="U677" i="10"/>
  <c r="U672" i="10" s="1"/>
  <c r="U711" i="15" s="1"/>
  <c r="U71" i="10"/>
  <c r="U66" i="10" s="1"/>
  <c r="U572" i="10"/>
  <c r="U567" i="10" s="1"/>
  <c r="U596" i="15" s="1"/>
  <c r="U113" i="10"/>
  <c r="U108" i="10" s="1"/>
  <c r="U628" i="10"/>
  <c r="U623" i="10" s="1"/>
  <c r="U661" i="15" s="1"/>
  <c r="U1015" i="10"/>
  <c r="U1010" i="10" s="1"/>
  <c r="U366" i="10"/>
  <c r="U361" i="10" s="1"/>
  <c r="U404" i="10"/>
  <c r="U399" i="10" s="1"/>
  <c r="U383" i="15" s="1"/>
  <c r="R137" i="10"/>
  <c r="R142" i="15"/>
  <c r="R137" i="15" s="1"/>
  <c r="R187" i="15"/>
  <c r="R177" i="15" s="1"/>
  <c r="T1254" i="15"/>
  <c r="AW1273" i="15"/>
  <c r="U298" i="10"/>
  <c r="U1240" i="15"/>
  <c r="AX1263" i="15" s="1"/>
  <c r="U916" i="10"/>
  <c r="U906" i="10" s="1"/>
  <c r="U869" i="10" s="1"/>
  <c r="U955" i="15" s="1"/>
  <c r="T544" i="10"/>
  <c r="T432" i="10"/>
  <c r="T754" i="10"/>
  <c r="T283" i="15"/>
  <c r="AW306" i="15" s="1"/>
  <c r="S489" i="10"/>
  <c r="S321" i="15"/>
  <c r="AV344" i="15" s="1"/>
  <c r="S601" i="10"/>
  <c r="S811" i="10"/>
  <c r="Q295" i="10"/>
  <c r="Q290" i="10" s="1"/>
  <c r="Q253" i="10" s="1"/>
  <c r="Q539" i="10"/>
  <c r="Q534" i="10" s="1"/>
  <c r="Q497" i="10" s="1"/>
  <c r="Q162" i="15"/>
  <c r="AT192" i="15" s="1"/>
  <c r="Q595" i="10"/>
  <c r="Q590" i="10" s="1"/>
  <c r="Q553" i="10" s="1"/>
  <c r="Q1156" i="10"/>
  <c r="Q1151" i="10" s="1"/>
  <c r="Q1094" i="10"/>
  <c r="Q1089" i="10" s="1"/>
  <c r="Q749" i="10"/>
  <c r="Q744" i="10" s="1"/>
  <c r="Q707" i="10" s="1"/>
  <c r="Q741" i="15" s="1"/>
  <c r="Q805" i="10"/>
  <c r="Q800" i="10" s="1"/>
  <c r="Q763" i="10" s="1"/>
  <c r="Q812" i="15" s="1"/>
  <c r="Q427" i="10"/>
  <c r="Q422" i="10" s="1"/>
  <c r="Q385" i="10" s="1"/>
  <c r="Q357" i="15" s="1"/>
  <c r="Q483" i="10"/>
  <c r="Q478" i="10" s="1"/>
  <c r="Q441" i="10" s="1"/>
  <c r="S919" i="10"/>
  <c r="S909" i="10" s="1"/>
  <c r="S872" i="10" s="1"/>
  <c r="S958" i="15" s="1"/>
  <c r="S301" i="10"/>
  <c r="S1243" i="15"/>
  <c r="AV1266" i="15" s="1"/>
  <c r="U162" i="10"/>
  <c r="U52" i="10"/>
  <c r="U48" i="15" s="1"/>
  <c r="U65" i="15"/>
  <c r="U60" i="15" s="1"/>
  <c r="V938" i="10"/>
  <c r="V1056" i="15" s="1"/>
  <c r="V1073" i="15"/>
  <c r="V1068" i="15" s="1"/>
  <c r="V989" i="15"/>
  <c r="V979" i="15" s="1"/>
  <c r="V1168" i="10"/>
  <c r="V1257" i="15"/>
  <c r="V1252" i="15" s="1"/>
  <c r="V245" i="15"/>
  <c r="T1209" i="10"/>
  <c r="T1280" i="15" s="1"/>
  <c r="T1297" i="15"/>
  <c r="T1292" i="15" s="1"/>
  <c r="U1213" i="15"/>
  <c r="P459" i="15"/>
  <c r="P449" i="15" s="1"/>
  <c r="P388" i="15"/>
  <c r="P378" i="15" s="1"/>
  <c r="P601" i="15"/>
  <c r="P591" i="15" s="1"/>
  <c r="P716" i="15" s="1"/>
  <c r="P706" i="15" s="1"/>
  <c r="P233" i="15"/>
  <c r="V101" i="15"/>
  <c r="V96" i="15" s="1"/>
  <c r="V92" i="10"/>
  <c r="V84" i="15" s="1"/>
  <c r="V165" i="10"/>
  <c r="T918" i="10"/>
  <c r="T908" i="10" s="1"/>
  <c r="T871" i="10" s="1"/>
  <c r="T1242" i="15"/>
  <c r="T300" i="10"/>
  <c r="AV1128" i="15"/>
  <c r="S122" i="15"/>
  <c r="AV145" i="15" s="1"/>
  <c r="S244" i="10"/>
  <c r="S239" i="10" s="1"/>
  <c r="T53" i="10"/>
  <c r="T49" i="15" s="1"/>
  <c r="T163" i="10"/>
  <c r="T66" i="15"/>
  <c r="T61" i="15" s="1"/>
  <c r="W723" i="10"/>
  <c r="W26" i="10"/>
  <c r="W569" i="10"/>
  <c r="X9" i="4"/>
  <c r="W401" i="10"/>
  <c r="W1012" i="10"/>
  <c r="W363" i="10"/>
  <c r="W956" i="10"/>
  <c r="W220" i="10"/>
  <c r="W1068" i="10"/>
  <c r="W1063" i="10" s="1"/>
  <c r="W1165" i="15" s="1"/>
  <c r="W1160" i="15" s="1"/>
  <c r="W1130" i="10"/>
  <c r="W1125" i="10" s="1"/>
  <c r="W1211" i="15" s="1"/>
  <c r="W1206" i="15" s="1"/>
  <c r="W1224" i="10"/>
  <c r="W1219" i="10" s="1"/>
  <c r="W513" i="10"/>
  <c r="W1186" i="10"/>
  <c r="W325" i="10"/>
  <c r="W779" i="10"/>
  <c r="W110" i="10"/>
  <c r="W674" i="10"/>
  <c r="W457" i="10"/>
  <c r="W625" i="10"/>
  <c r="W269" i="10"/>
  <c r="W887" i="10"/>
  <c r="W68" i="10"/>
  <c r="U752" i="10"/>
  <c r="U542" i="10"/>
  <c r="U281" i="15"/>
  <c r="AX304" i="15" s="1"/>
  <c r="U430" i="10"/>
  <c r="S186" i="15"/>
  <c r="S176" i="15" s="1"/>
  <c r="S141" i="15"/>
  <c r="S136" i="15" s="1"/>
  <c r="S136" i="10"/>
  <c r="S240" i="15"/>
  <c r="S769" i="15"/>
  <c r="S759" i="15" s="1"/>
  <c r="S840" i="15"/>
  <c r="S830" i="15" s="1"/>
  <c r="S527" i="15"/>
  <c r="S517" i="15" s="1"/>
  <c r="S663" i="15" s="1"/>
  <c r="S653" i="15" s="1"/>
  <c r="AX1079" i="15"/>
  <c r="Q387" i="15"/>
  <c r="Q377" i="15" s="1"/>
  <c r="Q600" i="15"/>
  <c r="Q590" i="15" s="1"/>
  <c r="Q715" i="15" s="1"/>
  <c r="Q705" i="15" s="1"/>
  <c r="Q458" i="15"/>
  <c r="Q448" i="15" s="1"/>
  <c r="Q232" i="15"/>
  <c r="U996" i="10"/>
  <c r="U1121" i="15"/>
  <c r="AX1138" i="15" s="1"/>
  <c r="U1170" i="10"/>
  <c r="U1259" i="15"/>
  <c r="U247" i="15"/>
  <c r="U991" i="15"/>
  <c r="U981" i="15" s="1"/>
  <c r="AV1139" i="15"/>
  <c r="T535" i="15"/>
  <c r="T777" i="15"/>
  <c r="T310" i="10"/>
  <c r="T301" i="15"/>
  <c r="T296" i="15" s="1"/>
  <c r="T393" i="15"/>
  <c r="U103" i="15"/>
  <c r="U98" i="15" s="1"/>
  <c r="U167" i="10"/>
  <c r="U347" i="10"/>
  <c r="U847" i="15"/>
  <c r="U605" i="15"/>
  <c r="U337" i="15"/>
  <c r="U332" i="15" s="1"/>
  <c r="U463" i="15"/>
  <c r="AV1265" i="15"/>
  <c r="AV1302" i="15"/>
  <c r="V307" i="10"/>
  <c r="V390" i="15"/>
  <c r="V532" i="15"/>
  <c r="V774" i="15"/>
  <c r="V298" i="15"/>
  <c r="V293" i="15" s="1"/>
  <c r="AV72" i="15"/>
  <c r="P596" i="10"/>
  <c r="P591" i="10" s="1"/>
  <c r="P554" i="10" s="1"/>
  <c r="P484" i="10"/>
  <c r="P479" i="10" s="1"/>
  <c r="P442" i="10" s="1"/>
  <c r="P429" i="15" s="1"/>
  <c r="P296" i="10"/>
  <c r="P291" i="10" s="1"/>
  <c r="P254" i="10" s="1"/>
  <c r="P213" i="15" s="1"/>
  <c r="P163" i="15"/>
  <c r="AS193" i="15" s="1"/>
  <c r="P1157" i="10"/>
  <c r="P1152" i="10" s="1"/>
  <c r="P1095" i="10"/>
  <c r="P1090" i="10" s="1"/>
  <c r="P428" i="10"/>
  <c r="P423" i="10" s="1"/>
  <c r="P386" i="10" s="1"/>
  <c r="P358" i="15" s="1"/>
  <c r="P806" i="10"/>
  <c r="P801" i="10" s="1"/>
  <c r="P764" i="10" s="1"/>
  <c r="P813" i="15" s="1"/>
  <c r="P750" i="10"/>
  <c r="P745" i="10" s="1"/>
  <c r="P708" i="10" s="1"/>
  <c r="P742" i="15" s="1"/>
  <c r="P540" i="10"/>
  <c r="P535" i="10" s="1"/>
  <c r="P498" i="10" s="1"/>
  <c r="T168" i="10"/>
  <c r="T104" i="15"/>
  <c r="T99" i="15" s="1"/>
  <c r="T95" i="10"/>
  <c r="T87" i="15" s="1"/>
  <c r="T941" i="10"/>
  <c r="T1059" i="15" s="1"/>
  <c r="T1076" i="15"/>
  <c r="T1071" i="15" s="1"/>
  <c r="T1070" i="15"/>
  <c r="AW1081" i="15" s="1"/>
  <c r="AW1089" i="15"/>
  <c r="AW1090" i="15"/>
  <c r="AW1091" i="15"/>
  <c r="U1208" i="10"/>
  <c r="U1296" i="15"/>
  <c r="AX1313" i="15" s="1"/>
  <c r="AV110" i="15"/>
  <c r="R385" i="15"/>
  <c r="R375" i="15" s="1"/>
  <c r="R456" i="15"/>
  <c r="R446" i="15" s="1"/>
  <c r="R230" i="15"/>
  <c r="R598" i="15"/>
  <c r="R588" i="15" s="1"/>
  <c r="R713" i="15" s="1"/>
  <c r="R703" i="15" s="1"/>
  <c r="Q772" i="15"/>
  <c r="Q762" i="15" s="1"/>
  <c r="Q530" i="15"/>
  <c r="Q520" i="15" s="1"/>
  <c r="Q666" i="15" s="1"/>
  <c r="Q656" i="15" s="1"/>
  <c r="Q843" i="15"/>
  <c r="Q833" i="15" s="1"/>
  <c r="Q243" i="15"/>
  <c r="V994" i="10"/>
  <c r="V1102" i="15" s="1"/>
  <c r="V1119" i="15"/>
  <c r="V1114" i="15" s="1"/>
  <c r="AW1135" i="15"/>
  <c r="T1116" i="15"/>
  <c r="AW1136" i="15"/>
  <c r="AW1137" i="15"/>
  <c r="AV1082" i="15"/>
  <c r="T488" i="10"/>
  <c r="T810" i="10"/>
  <c r="T600" i="10"/>
  <c r="T320" i="15"/>
  <c r="AW343" i="15" s="1"/>
  <c r="U534" i="15"/>
  <c r="U300" i="15"/>
  <c r="U295" i="15" s="1"/>
  <c r="U776" i="15"/>
  <c r="U309" i="10"/>
  <c r="U392" i="15"/>
  <c r="R124" i="15"/>
  <c r="AU147" i="15" s="1"/>
  <c r="R246" i="10"/>
  <c r="R241" i="10" s="1"/>
  <c r="R204" i="10" s="1"/>
  <c r="V345" i="10"/>
  <c r="V461" i="15"/>
  <c r="V603" i="15"/>
  <c r="V335" i="15"/>
  <c r="V330" i="15" s="1"/>
  <c r="V845" i="15"/>
  <c r="R160" i="15"/>
  <c r="AU190" i="15" s="1"/>
  <c r="R293" i="10"/>
  <c r="R288" i="10" s="1"/>
  <c r="R251" i="10" s="1"/>
  <c r="R210" i="15" s="1"/>
  <c r="R1154" i="10"/>
  <c r="R1149" i="10" s="1"/>
  <c r="R1092" i="10"/>
  <c r="R1087" i="10" s="1"/>
  <c r="R803" i="10"/>
  <c r="R798" i="10" s="1"/>
  <c r="R761" i="10" s="1"/>
  <c r="R810" i="15" s="1"/>
  <c r="R747" i="10"/>
  <c r="R742" i="10" s="1"/>
  <c r="R705" i="10" s="1"/>
  <c r="R739" i="15" s="1"/>
  <c r="R593" i="10"/>
  <c r="R588" i="10" s="1"/>
  <c r="R551" i="10" s="1"/>
  <c r="R537" i="10"/>
  <c r="R532" i="10" s="1"/>
  <c r="R495" i="10" s="1"/>
  <c r="R481" i="10"/>
  <c r="R476" i="10" s="1"/>
  <c r="R439" i="10" s="1"/>
  <c r="R426" i="15" s="1"/>
  <c r="R425" i="10"/>
  <c r="R420" i="10" s="1"/>
  <c r="R383" i="10" s="1"/>
  <c r="R355" i="15" s="1"/>
  <c r="AV1303" i="15"/>
  <c r="T1104" i="15"/>
  <c r="T997" i="10"/>
  <c r="T1105" i="15" s="1"/>
  <c r="T1122" i="15"/>
  <c r="T1117" i="15" s="1"/>
  <c r="U940" i="10"/>
  <c r="U1058" i="15" s="1"/>
  <c r="U1075" i="15"/>
  <c r="AX1092" i="15" s="1"/>
  <c r="Q125" i="15"/>
  <c r="AT148" i="15" s="1"/>
  <c r="Q247" i="10"/>
  <c r="Q242" i="10" s="1"/>
  <c r="Q205" i="10" s="1"/>
  <c r="V160" i="10"/>
  <c r="V63" i="15"/>
  <c r="V58" i="15" s="1"/>
  <c r="V50" i="10"/>
  <c r="V46" i="15" s="1"/>
  <c r="T1291" i="15"/>
  <c r="AW1310" i="15"/>
  <c r="AW1311" i="15"/>
  <c r="AW1312" i="15"/>
  <c r="S284" i="15"/>
  <c r="AV307" i="15" s="1"/>
  <c r="S755" i="10"/>
  <c r="S545" i="10"/>
  <c r="S433" i="10"/>
  <c r="S957" i="15"/>
  <c r="S11" i="16"/>
  <c r="S20" i="16" s="1"/>
  <c r="S60" i="16" s="1"/>
  <c r="AV1093" i="15"/>
  <c r="AV1081" i="15"/>
  <c r="T1279" i="15"/>
  <c r="T8" i="16"/>
  <c r="T17" i="16" s="1"/>
  <c r="T57" i="16" s="1"/>
  <c r="AV34" i="15"/>
  <c r="U808" i="10"/>
  <c r="U318" i="15"/>
  <c r="AX341" i="15" s="1"/>
  <c r="U486" i="10"/>
  <c r="U598" i="10"/>
  <c r="T338" i="15"/>
  <c r="T333" i="15" s="1"/>
  <c r="T348" i="10"/>
  <c r="T606" i="15"/>
  <c r="T464" i="15"/>
  <c r="T848" i="15"/>
  <c r="T1171" i="10"/>
  <c r="T1260" i="15"/>
  <c r="T1255" i="15" s="1"/>
  <c r="T992" i="15"/>
  <c r="T982" i="15" s="1"/>
  <c r="T248" i="15"/>
  <c r="U1167" i="15"/>
  <c r="V958" i="10"/>
  <c r="V953" i="10" s="1"/>
  <c r="V222" i="10"/>
  <c r="V1014" i="10"/>
  <c r="V1009" i="10" s="1"/>
  <c r="V725" i="10"/>
  <c r="V720" i="10" s="1"/>
  <c r="V766" i="15" s="1"/>
  <c r="V271" i="10"/>
  <c r="V266" i="10" s="1"/>
  <c r="V237" i="15" s="1"/>
  <c r="V515" i="10"/>
  <c r="V510" i="10" s="1"/>
  <c r="V524" i="15" s="1"/>
  <c r="V627" i="10"/>
  <c r="V622" i="10" s="1"/>
  <c r="V660" i="15" s="1"/>
  <c r="V459" i="10"/>
  <c r="V454" i="10" s="1"/>
  <c r="V453" i="15" s="1"/>
  <c r="V403" i="10"/>
  <c r="V398" i="10" s="1"/>
  <c r="V382" i="15" s="1"/>
  <c r="V1070" i="10"/>
  <c r="V1065" i="10" s="1"/>
  <c r="V1167" i="15" s="1"/>
  <c r="V28" i="10"/>
  <c r="W11" i="4"/>
  <c r="V571" i="10"/>
  <c r="V566" i="10" s="1"/>
  <c r="V595" i="15" s="1"/>
  <c r="V1132" i="10"/>
  <c r="V1127" i="10" s="1"/>
  <c r="V1213" i="15" s="1"/>
  <c r="V781" i="10"/>
  <c r="V776" i="10" s="1"/>
  <c r="V837" i="15" s="1"/>
  <c r="V889" i="10"/>
  <c r="V884" i="10" s="1"/>
  <c r="V986" i="15" s="1"/>
  <c r="V112" i="10"/>
  <c r="V107" i="10" s="1"/>
  <c r="V1226" i="10"/>
  <c r="V1221" i="10" s="1"/>
  <c r="V327" i="10"/>
  <c r="V322" i="10" s="1"/>
  <c r="V676" i="10"/>
  <c r="V671" i="10" s="1"/>
  <c r="V710" i="15" s="1"/>
  <c r="V365" i="10"/>
  <c r="V360" i="10" s="1"/>
  <c r="V1188" i="10"/>
  <c r="V1183" i="10" s="1"/>
  <c r="V70" i="10"/>
  <c r="V65" i="10" s="1"/>
  <c r="R842" i="15"/>
  <c r="R832" i="15" s="1"/>
  <c r="R771" i="15"/>
  <c r="R761" i="15" s="1"/>
  <c r="R242" i="15"/>
  <c r="R529" i="15"/>
  <c r="R519" i="15" s="1"/>
  <c r="R665" i="15" s="1"/>
  <c r="R655" i="15" s="1"/>
  <c r="Y203" i="4"/>
  <c r="Y938" i="14" s="1"/>
  <c r="Y935" i="14" s="1"/>
  <c r="Z206" i="4"/>
  <c r="Y927" i="14"/>
  <c r="Y924" i="14" s="1"/>
  <c r="X884" i="14"/>
  <c r="X881" i="14" s="1"/>
  <c r="Y193" i="4"/>
  <c r="X873" i="14"/>
  <c r="X870" i="14" s="1"/>
  <c r="X856" i="14" s="1"/>
  <c r="V855" i="14"/>
  <c r="W856" i="14"/>
  <c r="Y885" i="14"/>
  <c r="Y882" i="14" s="1"/>
  <c r="Z194" i="4"/>
  <c r="Y874" i="14"/>
  <c r="Y871" i="14" s="1"/>
  <c r="Z192" i="4"/>
  <c r="Y189" i="4"/>
  <c r="Y883" i="14" s="1"/>
  <c r="Y880" i="14" s="1"/>
  <c r="Y872" i="14"/>
  <c r="Y869" i="14" s="1"/>
  <c r="S841" i="15"/>
  <c r="S831" i="15" s="1"/>
  <c r="S770" i="15"/>
  <c r="S760" i="15" s="1"/>
  <c r="S241" i="15"/>
  <c r="S457" i="15" s="1"/>
  <c r="S447" i="15" s="1"/>
  <c r="S123" i="15"/>
  <c r="AV146" i="15" s="1"/>
  <c r="AD44" i="4"/>
  <c r="AD20" i="4"/>
  <c r="AC21" i="4"/>
  <c r="AF19" i="4"/>
  <c r="V51" i="10"/>
  <c r="V47" i="15" s="1"/>
  <c r="V161" i="10"/>
  <c r="V64" i="15"/>
  <c r="V59" i="15" s="1"/>
  <c r="V1169" i="10"/>
  <c r="V990" i="15"/>
  <c r="V980" i="15" s="1"/>
  <c r="V246" i="15"/>
  <c r="V1258" i="15"/>
  <c r="V1253" i="15" s="1"/>
  <c r="AX1301" i="15"/>
  <c r="U599" i="10"/>
  <c r="U319" i="15"/>
  <c r="AX342" i="15" s="1"/>
  <c r="U809" i="10"/>
  <c r="U487" i="10"/>
  <c r="V308" i="10"/>
  <c r="V533" i="15"/>
  <c r="V299" i="15"/>
  <c r="V294" i="15" s="1"/>
  <c r="V391" i="15"/>
  <c r="V775" i="15"/>
  <c r="V166" i="10"/>
  <c r="V102" i="15"/>
  <c r="V97" i="15" s="1"/>
  <c r="V93" i="10"/>
  <c r="V85" i="15" s="1"/>
  <c r="V1207" i="10"/>
  <c r="V1278" i="15" s="1"/>
  <c r="V1295" i="15"/>
  <c r="V1290" i="15" s="1"/>
  <c r="AX1126" i="15"/>
  <c r="V939" i="10"/>
  <c r="V1057" i="15" s="1"/>
  <c r="V1074" i="15"/>
  <c r="V1069" i="15" s="1"/>
  <c r="U753" i="10"/>
  <c r="U543" i="10"/>
  <c r="U431" i="10"/>
  <c r="U282" i="15"/>
  <c r="AX305" i="15" s="1"/>
  <c r="AX1080" i="15"/>
  <c r="AF8" i="4"/>
  <c r="V1166" i="15"/>
  <c r="V1161" i="15" s="1"/>
  <c r="V995" i="10"/>
  <c r="V1103" i="15" s="1"/>
  <c r="V1120" i="15"/>
  <c r="V1115" i="15" s="1"/>
  <c r="R1188" i="15"/>
  <c r="R1183" i="15" s="1"/>
  <c r="AU1183" i="15" s="1"/>
  <c r="R1051" i="10"/>
  <c r="R1149" i="15" s="1"/>
  <c r="AU1172" i="15" s="1"/>
  <c r="V346" i="10"/>
  <c r="V846" i="15"/>
  <c r="V336" i="15"/>
  <c r="V331" i="15" s="1"/>
  <c r="V462" i="15"/>
  <c r="V604" i="15"/>
  <c r="V1212" i="15"/>
  <c r="V1207" i="15" s="1"/>
  <c r="R1113" i="10"/>
  <c r="R1195" i="15" s="1"/>
  <c r="AU1218" i="15" s="1"/>
  <c r="X10" i="4"/>
  <c r="W1225" i="10"/>
  <c r="W1220" i="10" s="1"/>
  <c r="W1187" i="10"/>
  <c r="W1013" i="10"/>
  <c r="W957" i="10"/>
  <c r="W626" i="10"/>
  <c r="W1069" i="10"/>
  <c r="W1064" i="10" s="1"/>
  <c r="W675" i="10"/>
  <c r="W1131" i="10"/>
  <c r="W1126" i="10" s="1"/>
  <c r="W1212" i="15" s="1"/>
  <c r="W1207" i="15" s="1"/>
  <c r="W780" i="10"/>
  <c r="W402" i="10"/>
  <c r="W364" i="10"/>
  <c r="W270" i="10"/>
  <c r="W69" i="10"/>
  <c r="W724" i="10"/>
  <c r="W111" i="10"/>
  <c r="W326" i="10"/>
  <c r="W221" i="10"/>
  <c r="W570" i="10"/>
  <c r="W458" i="10"/>
  <c r="W514" i="10"/>
  <c r="W888" i="10"/>
  <c r="W27" i="10"/>
  <c r="U917" i="10"/>
  <c r="U907" i="10" s="1"/>
  <c r="U870" i="10" s="1"/>
  <c r="U956" i="15" s="1"/>
  <c r="U1241" i="15"/>
  <c r="AX1264" i="15" s="1"/>
  <c r="U299" i="10"/>
  <c r="AH235" i="4"/>
  <c r="AG232" i="4"/>
  <c r="AG221" i="4"/>
  <c r="AG218" i="4" s="1"/>
  <c r="Z704" i="14"/>
  <c r="Z701" i="14" s="1"/>
  <c r="Z649" i="14"/>
  <c r="Z646" i="14" s="1"/>
  <c r="AA148" i="4"/>
  <c r="AA134" i="4"/>
  <c r="Z599" i="14"/>
  <c r="Z596" i="14" s="1"/>
  <c r="Z549" i="14"/>
  <c r="Z546" i="14" s="1"/>
  <c r="Z111" i="4"/>
  <c r="Y359" i="14"/>
  <c r="Y356" i="14" s="1"/>
  <c r="Y414" i="14"/>
  <c r="Y411" i="14" s="1"/>
  <c r="Y323" i="14"/>
  <c r="Y320" i="14" s="1"/>
  <c r="Z97" i="4"/>
  <c r="Z291" i="14"/>
  <c r="Z288" i="14" s="1"/>
  <c r="AA88" i="4"/>
  <c r="AC6" i="16"/>
  <c r="R650" i="10" l="1"/>
  <c r="R645" i="10" s="1"/>
  <c r="R608" i="10" s="1"/>
  <c r="R640" i="15" s="1"/>
  <c r="Q428" i="15"/>
  <c r="Q10" i="16"/>
  <c r="Q19" i="16" s="1"/>
  <c r="R569" i="15"/>
  <c r="Y205" i="14"/>
  <c r="Y207" i="14"/>
  <c r="Y206" i="14"/>
  <c r="Y174" i="14"/>
  <c r="Y175" i="14"/>
  <c r="AA4" i="14"/>
  <c r="Z210" i="14"/>
  <c r="Z192" i="14"/>
  <c r="Z189" i="14" s="1"/>
  <c r="Z209" i="14"/>
  <c r="Z208" i="14"/>
  <c r="Z190" i="14"/>
  <c r="Z187" i="14" s="1"/>
  <c r="Z211" i="14"/>
  <c r="Z202" i="14"/>
  <c r="Z199" i="14" s="1"/>
  <c r="Z201" i="14"/>
  <c r="Z198" i="14" s="1"/>
  <c r="Z203" i="14"/>
  <c r="Z200" i="14" s="1"/>
  <c r="Z191" i="14"/>
  <c r="Z188" i="14" s="1"/>
  <c r="Z59" i="14"/>
  <c r="Z56" i="14" s="1"/>
  <c r="Z134" i="14" s="1"/>
  <c r="Z23" i="14"/>
  <c r="Z20" i="14" s="1"/>
  <c r="Z131" i="14" s="1"/>
  <c r="Z993" i="14"/>
  <c r="Z990" i="14" s="1"/>
  <c r="AA4" i="10"/>
  <c r="AA778" i="10" s="1"/>
  <c r="Z208" i="10"/>
  <c r="Z14" i="10"/>
  <c r="Z25" i="10"/>
  <c r="Z362" i="10"/>
  <c r="Z219" i="10"/>
  <c r="Z778" i="10"/>
  <c r="Z268" i="10"/>
  <c r="W1325" i="15"/>
  <c r="AZ1348" i="15" s="1"/>
  <c r="W7" i="16"/>
  <c r="W16" i="16" s="1"/>
  <c r="W56" i="16" s="1"/>
  <c r="Z132" i="14"/>
  <c r="Z130" i="14"/>
  <c r="AB4" i="4"/>
  <c r="AA59" i="14"/>
  <c r="AA56" i="14" s="1"/>
  <c r="AA24" i="14"/>
  <c r="AA21" i="14" s="1"/>
  <c r="AA512" i="10"/>
  <c r="AA722" i="10"/>
  <c r="AA22" i="14"/>
  <c r="AA19" i="14" s="1"/>
  <c r="AA982" i="14"/>
  <c r="AA979" i="14" s="1"/>
  <c r="S231" i="15"/>
  <c r="AW1303" i="15"/>
  <c r="AY1300" i="15"/>
  <c r="S137" i="10"/>
  <c r="S187" i="15"/>
  <c r="S177" i="15" s="1"/>
  <c r="S142" i="15"/>
  <c r="S137" i="15" s="1"/>
  <c r="V167" i="10"/>
  <c r="V94" i="10"/>
  <c r="V86" i="15" s="1"/>
  <c r="V103" i="15"/>
  <c r="V98" i="15" s="1"/>
  <c r="AW1128" i="15"/>
  <c r="R1112" i="10"/>
  <c r="R1194" i="15" s="1"/>
  <c r="AU1217" i="15" s="1"/>
  <c r="R1233" i="15"/>
  <c r="R1228" i="15" s="1"/>
  <c r="AU1228" i="15" s="1"/>
  <c r="AW1139" i="15"/>
  <c r="AW1127" i="15"/>
  <c r="AW1082" i="15"/>
  <c r="U941" i="10"/>
  <c r="U1059" i="15" s="1"/>
  <c r="U1076" i="15"/>
  <c r="U1071" i="15" s="1"/>
  <c r="V677" i="10"/>
  <c r="V672" i="10" s="1"/>
  <c r="V711" i="15" s="1"/>
  <c r="V29" i="10"/>
  <c r="V516" i="10"/>
  <c r="V511" i="10" s="1"/>
  <c r="V525" i="15" s="1"/>
  <c r="V366" i="10"/>
  <c r="V361" i="10" s="1"/>
  <c r="V404" i="10"/>
  <c r="V399" i="10" s="1"/>
  <c r="V383" i="15" s="1"/>
  <c r="W12" i="4"/>
  <c r="V572" i="10"/>
  <c r="V567" i="10" s="1"/>
  <c r="V596" i="15" s="1"/>
  <c r="V1071" i="10"/>
  <c r="V1066" i="10" s="1"/>
  <c r="V1168" i="15" s="1"/>
  <c r="V1163" i="15" s="1"/>
  <c r="V223" i="10"/>
  <c r="V726" i="10"/>
  <c r="V721" i="10" s="1"/>
  <c r="V767" i="15" s="1"/>
  <c r="V460" i="10"/>
  <c r="V455" i="10" s="1"/>
  <c r="V454" i="15" s="1"/>
  <c r="V1227" i="10"/>
  <c r="V1222" i="10" s="1"/>
  <c r="V628" i="10"/>
  <c r="V623" i="10" s="1"/>
  <c r="V661" i="15" s="1"/>
  <c r="V1189" i="10"/>
  <c r="V1184" i="10" s="1"/>
  <c r="V328" i="10"/>
  <c r="V323" i="10" s="1"/>
  <c r="V1133" i="10"/>
  <c r="V1128" i="10" s="1"/>
  <c r="V1214" i="15" s="1"/>
  <c r="V1209" i="15" s="1"/>
  <c r="V71" i="10"/>
  <c r="V66" i="10" s="1"/>
  <c r="V782" i="10"/>
  <c r="V777" i="10" s="1"/>
  <c r="V838" i="15" s="1"/>
  <c r="V1015" i="10"/>
  <c r="V1010" i="10" s="1"/>
  <c r="V890" i="10"/>
  <c r="V885" i="10" s="1"/>
  <c r="V987" i="15" s="1"/>
  <c r="V272" i="10"/>
  <c r="V267" i="10" s="1"/>
  <c r="V238" i="15" s="1"/>
  <c r="V959" i="10"/>
  <c r="V954" i="10" s="1"/>
  <c r="V113" i="10"/>
  <c r="V108" i="10" s="1"/>
  <c r="U432" i="10"/>
  <c r="U283" i="15"/>
  <c r="AX306" i="15" s="1"/>
  <c r="U754" i="10"/>
  <c r="U544" i="10"/>
  <c r="U1208" i="15"/>
  <c r="P571" i="15"/>
  <c r="P701" i="10"/>
  <c r="P696" i="10" s="1"/>
  <c r="P659" i="10" s="1"/>
  <c r="P692" i="15" s="1"/>
  <c r="W1206" i="10"/>
  <c r="W1277" i="15" s="1"/>
  <c r="W1294" i="15"/>
  <c r="W1289" i="15" s="1"/>
  <c r="R125" i="15"/>
  <c r="AU148" i="15" s="1"/>
  <c r="R247" i="10"/>
  <c r="R242" i="10" s="1"/>
  <c r="R205" i="10" s="1"/>
  <c r="R387" i="15"/>
  <c r="R377" i="15" s="1"/>
  <c r="R600" i="15"/>
  <c r="R590" i="15" s="1"/>
  <c r="R715" i="15" s="1"/>
  <c r="R705" i="15" s="1"/>
  <c r="R458" i="15"/>
  <c r="R448" i="15" s="1"/>
  <c r="R232" i="15"/>
  <c r="V1208" i="15"/>
  <c r="V1121" i="15"/>
  <c r="V996" i="10"/>
  <c r="T321" i="15"/>
  <c r="AW344" i="15" s="1"/>
  <c r="T601" i="10"/>
  <c r="T811" i="10"/>
  <c r="T489" i="10"/>
  <c r="AW1314" i="15"/>
  <c r="AW1302" i="15"/>
  <c r="U810" i="10"/>
  <c r="U320" i="15"/>
  <c r="AX343" i="15" s="1"/>
  <c r="U600" i="10"/>
  <c r="U488" i="10"/>
  <c r="T957" i="15"/>
  <c r="T11" i="16"/>
  <c r="T20" i="16" s="1"/>
  <c r="T60" i="16" s="1"/>
  <c r="Q1189" i="15"/>
  <c r="Q1184" i="15" s="1"/>
  <c r="AT1184" i="15" s="1"/>
  <c r="Q1052" i="10"/>
  <c r="Q1150" i="15" s="1"/>
  <c r="AT1173" i="15" s="1"/>
  <c r="U348" i="10"/>
  <c r="U848" i="15"/>
  <c r="U464" i="15"/>
  <c r="U338" i="15"/>
  <c r="U333" i="15" s="1"/>
  <c r="U606" i="15"/>
  <c r="U248" i="15"/>
  <c r="U1260" i="15"/>
  <c r="U1255" i="15" s="1"/>
  <c r="U992" i="15"/>
  <c r="U982" i="15" s="1"/>
  <c r="U1171" i="10"/>
  <c r="W571" i="10"/>
  <c r="W28" i="10"/>
  <c r="X11" i="4"/>
  <c r="W112" i="10"/>
  <c r="W1226" i="10"/>
  <c r="W1221" i="10" s="1"/>
  <c r="W365" i="10"/>
  <c r="W459" i="10"/>
  <c r="W1188" i="10"/>
  <c r="W271" i="10"/>
  <c r="W1014" i="10"/>
  <c r="W327" i="10"/>
  <c r="W676" i="10"/>
  <c r="W222" i="10"/>
  <c r="W1132" i="10"/>
  <c r="W1127" i="10" s="1"/>
  <c r="W70" i="10"/>
  <c r="W725" i="10"/>
  <c r="W515" i="10"/>
  <c r="W958" i="10"/>
  <c r="W781" i="10"/>
  <c r="W403" i="10"/>
  <c r="W889" i="10"/>
  <c r="W1070" i="10"/>
  <c r="W1065" i="10" s="1"/>
  <c r="W627" i="10"/>
  <c r="V940" i="10"/>
  <c r="V1058" i="15" s="1"/>
  <c r="V1075" i="15"/>
  <c r="AY1092" i="15" s="1"/>
  <c r="AY1125" i="15"/>
  <c r="AX1311" i="15"/>
  <c r="U1291" i="15"/>
  <c r="AX1310" i="15"/>
  <c r="AX1312" i="15"/>
  <c r="P500" i="15"/>
  <c r="P652" i="10"/>
  <c r="P647" i="10" s="1"/>
  <c r="P610" i="10" s="1"/>
  <c r="P642" i="15" s="1"/>
  <c r="Q1235" i="15"/>
  <c r="Q1230" i="15" s="1"/>
  <c r="AT1230" i="15" s="1"/>
  <c r="Q1114" i="10"/>
  <c r="Q1196" i="15" s="1"/>
  <c r="AT1219" i="15" s="1"/>
  <c r="U997" i="10"/>
  <c r="U1105" i="15" s="1"/>
  <c r="U1122" i="15"/>
  <c r="U1117" i="15" s="1"/>
  <c r="V162" i="10"/>
  <c r="V52" i="10"/>
  <c r="V48" i="15" s="1"/>
  <c r="V65" i="15"/>
  <c r="V60" i="15" s="1"/>
  <c r="U1279" i="15"/>
  <c r="U8" i="16"/>
  <c r="U17" i="16" s="1"/>
  <c r="U57" i="16" s="1"/>
  <c r="AX1273" i="15"/>
  <c r="U1254" i="15"/>
  <c r="S385" i="15"/>
  <c r="S375" i="15" s="1"/>
  <c r="S598" i="15"/>
  <c r="S588" i="15" s="1"/>
  <c r="S713" i="15" s="1"/>
  <c r="S703" i="15" s="1"/>
  <c r="S456" i="15"/>
  <c r="S446" i="15" s="1"/>
  <c r="S230" i="15"/>
  <c r="Q570" i="15"/>
  <c r="Q700" i="10"/>
  <c r="Q695" i="10" s="1"/>
  <c r="Q658" i="10" s="1"/>
  <c r="Q691" i="15" s="1"/>
  <c r="U1209" i="10"/>
  <c r="U1280" i="15" s="1"/>
  <c r="U1297" i="15"/>
  <c r="U1292" i="15" s="1"/>
  <c r="V247" i="15"/>
  <c r="V991" i="15"/>
  <c r="V981" i="15" s="1"/>
  <c r="V1170" i="10"/>
  <c r="V1259" i="15"/>
  <c r="V1162" i="15"/>
  <c r="U1162" i="15"/>
  <c r="R649" i="10"/>
  <c r="R644" i="10" s="1"/>
  <c r="R607" i="10" s="1"/>
  <c r="R639" i="15" s="1"/>
  <c r="R497" i="15"/>
  <c r="V486" i="10"/>
  <c r="V598" i="10"/>
  <c r="V318" i="15"/>
  <c r="AY341" i="15" s="1"/>
  <c r="V808" i="10"/>
  <c r="U1242" i="15"/>
  <c r="U300" i="10"/>
  <c r="U918" i="10"/>
  <c r="U908" i="10" s="1"/>
  <c r="U871" i="10" s="1"/>
  <c r="S246" i="10"/>
  <c r="S241" i="10" s="1"/>
  <c r="S124" i="15"/>
  <c r="AV147" i="15" s="1"/>
  <c r="U168" i="10"/>
  <c r="U104" i="15"/>
  <c r="U99" i="15" s="1"/>
  <c r="V605" i="15"/>
  <c r="V347" i="10"/>
  <c r="V337" i="15"/>
  <c r="V332" i="15" s="1"/>
  <c r="V463" i="15"/>
  <c r="V847" i="15"/>
  <c r="Q1157" i="10"/>
  <c r="Q1152" i="10" s="1"/>
  <c r="Q596" i="10"/>
  <c r="Q591" i="10" s="1"/>
  <c r="Q554" i="10" s="1"/>
  <c r="Q296" i="10"/>
  <c r="Q291" i="10" s="1"/>
  <c r="Q254" i="10" s="1"/>
  <c r="Q213" i="15" s="1"/>
  <c r="Q806" i="10"/>
  <c r="Q801" i="10" s="1"/>
  <c r="Q764" i="10" s="1"/>
  <c r="Q813" i="15" s="1"/>
  <c r="Q428" i="10"/>
  <c r="Q423" i="10" s="1"/>
  <c r="Q386" i="10" s="1"/>
  <c r="Q358" i="15" s="1"/>
  <c r="Q163" i="15"/>
  <c r="AT193" i="15" s="1"/>
  <c r="Q484" i="10"/>
  <c r="Q479" i="10" s="1"/>
  <c r="Q442" i="10" s="1"/>
  <c r="Q429" i="15" s="1"/>
  <c r="Q750" i="10"/>
  <c r="Q745" i="10" s="1"/>
  <c r="Q708" i="10" s="1"/>
  <c r="Q742" i="15" s="1"/>
  <c r="Q540" i="10"/>
  <c r="Q535" i="10" s="1"/>
  <c r="Q498" i="10" s="1"/>
  <c r="Q1095" i="10"/>
  <c r="Q1090" i="10" s="1"/>
  <c r="R698" i="10"/>
  <c r="R693" i="10" s="1"/>
  <c r="R656" i="10" s="1"/>
  <c r="R689" i="15" s="1"/>
  <c r="R568" i="15"/>
  <c r="Q388" i="15"/>
  <c r="Q378" i="15" s="1"/>
  <c r="Q233" i="15"/>
  <c r="Q601" i="15"/>
  <c r="Q591" i="15" s="1"/>
  <c r="Q716" i="15" s="1"/>
  <c r="Q706" i="15" s="1"/>
  <c r="Q459" i="15"/>
  <c r="Q449" i="15" s="1"/>
  <c r="AW1093" i="15"/>
  <c r="V430" i="10"/>
  <c r="V281" i="15"/>
  <c r="AY304" i="15" s="1"/>
  <c r="V752" i="10"/>
  <c r="V542" i="10"/>
  <c r="U1116" i="15"/>
  <c r="AX1139" i="15" s="1"/>
  <c r="AX1136" i="15"/>
  <c r="AX1135" i="15"/>
  <c r="AX1137" i="15"/>
  <c r="V916" i="10"/>
  <c r="V906" i="10" s="1"/>
  <c r="V869" i="10" s="1"/>
  <c r="V955" i="15" s="1"/>
  <c r="V298" i="10"/>
  <c r="V1240" i="15"/>
  <c r="AY1263" i="15" s="1"/>
  <c r="Q499" i="15"/>
  <c r="Q651" i="10"/>
  <c r="Q646" i="10" s="1"/>
  <c r="Q609" i="10" s="1"/>
  <c r="Q641" i="15" s="1"/>
  <c r="R483" i="10"/>
  <c r="R478" i="10" s="1"/>
  <c r="R441" i="10" s="1"/>
  <c r="R539" i="10"/>
  <c r="R534" i="10" s="1"/>
  <c r="R497" i="10" s="1"/>
  <c r="R1156" i="10"/>
  <c r="R1151" i="10" s="1"/>
  <c r="R427" i="10"/>
  <c r="R422" i="10" s="1"/>
  <c r="R385" i="10" s="1"/>
  <c r="R357" i="15" s="1"/>
  <c r="R162" i="15"/>
  <c r="AU192" i="15" s="1"/>
  <c r="R1094" i="10"/>
  <c r="R1089" i="10" s="1"/>
  <c r="R805" i="10"/>
  <c r="R800" i="10" s="1"/>
  <c r="R763" i="10" s="1"/>
  <c r="R812" i="15" s="1"/>
  <c r="R295" i="10"/>
  <c r="R290" i="10" s="1"/>
  <c r="R253" i="10" s="1"/>
  <c r="R595" i="10"/>
  <c r="R590" i="10" s="1"/>
  <c r="R553" i="10" s="1"/>
  <c r="R749" i="10"/>
  <c r="R744" i="10" s="1"/>
  <c r="R707" i="10" s="1"/>
  <c r="R741" i="15" s="1"/>
  <c r="P1190" i="15"/>
  <c r="P1185" i="15" s="1"/>
  <c r="AS1185" i="15" s="1"/>
  <c r="P1053" i="10"/>
  <c r="P1151" i="15" s="1"/>
  <c r="AS1174" i="15" s="1"/>
  <c r="U1104" i="15"/>
  <c r="Q212" i="15"/>
  <c r="Q9" i="16"/>
  <c r="Q18" i="16" s="1"/>
  <c r="U163" i="10"/>
  <c r="U53" i="10"/>
  <c r="U49" i="15" s="1"/>
  <c r="U66" i="15"/>
  <c r="U61" i="15" s="1"/>
  <c r="U301" i="15"/>
  <c r="U296" i="15" s="1"/>
  <c r="U310" i="10"/>
  <c r="U393" i="15"/>
  <c r="U535" i="15"/>
  <c r="U777" i="15"/>
  <c r="V309" i="10"/>
  <c r="V534" i="15"/>
  <c r="V300" i="15"/>
  <c r="V295" i="15" s="1"/>
  <c r="V776" i="15"/>
  <c r="V392" i="15"/>
  <c r="AX1089" i="15"/>
  <c r="AX1090" i="15"/>
  <c r="U1070" i="15"/>
  <c r="AX1091" i="15"/>
  <c r="P1236" i="15"/>
  <c r="P1231" i="15" s="1"/>
  <c r="AS1231" i="15" s="1"/>
  <c r="P1115" i="10"/>
  <c r="P1197" i="15" s="1"/>
  <c r="AS1220" i="15" s="1"/>
  <c r="S242" i="15"/>
  <c r="S842" i="15"/>
  <c r="S832" i="15" s="1"/>
  <c r="S771" i="15"/>
  <c r="S761" i="15" s="1"/>
  <c r="S529" i="15"/>
  <c r="S519" i="15" s="1"/>
  <c r="S665" i="15" s="1"/>
  <c r="S655" i="15" s="1"/>
  <c r="X723" i="10"/>
  <c r="X68" i="10"/>
  <c r="X674" i="10"/>
  <c r="X956" i="10"/>
  <c r="X625" i="10"/>
  <c r="X110" i="10"/>
  <c r="X220" i="10"/>
  <c r="X401" i="10"/>
  <c r="X1012" i="10"/>
  <c r="X26" i="10"/>
  <c r="Y9" i="4"/>
  <c r="X887" i="10"/>
  <c r="X513" i="10"/>
  <c r="X779" i="10"/>
  <c r="X569" i="10"/>
  <c r="X1224" i="10"/>
  <c r="X325" i="10"/>
  <c r="X1186" i="10"/>
  <c r="X457" i="10"/>
  <c r="X1130" i="10"/>
  <c r="X363" i="10"/>
  <c r="X1068" i="10"/>
  <c r="X269" i="10"/>
  <c r="AY1079" i="15"/>
  <c r="AW1265" i="15"/>
  <c r="V1208" i="10"/>
  <c r="V1296" i="15"/>
  <c r="AY1313" i="15" s="1"/>
  <c r="T919" i="10"/>
  <c r="T909" i="10" s="1"/>
  <c r="T872" i="10" s="1"/>
  <c r="T958" i="15" s="1"/>
  <c r="T1243" i="15"/>
  <c r="AW1266" i="15" s="1"/>
  <c r="T301" i="10"/>
  <c r="R1187" i="15"/>
  <c r="R1182" i="15" s="1"/>
  <c r="AU1182" i="15" s="1"/>
  <c r="R1050" i="10"/>
  <c r="R1148" i="15" s="1"/>
  <c r="AU1171" i="15" s="1"/>
  <c r="T545" i="10"/>
  <c r="T433" i="10"/>
  <c r="T284" i="15"/>
  <c r="AW307" i="15" s="1"/>
  <c r="T755" i="10"/>
  <c r="R772" i="15"/>
  <c r="R762" i="15" s="1"/>
  <c r="R530" i="15"/>
  <c r="R520" i="15" s="1"/>
  <c r="R666" i="15" s="1"/>
  <c r="R656" i="15" s="1"/>
  <c r="R843" i="15"/>
  <c r="R833" i="15" s="1"/>
  <c r="R243" i="15"/>
  <c r="S599" i="15"/>
  <c r="S589" i="15" s="1"/>
  <c r="S714" i="15" s="1"/>
  <c r="S704" i="15" s="1"/>
  <c r="S386" i="15"/>
  <c r="S376" i="15" s="1"/>
  <c r="Z203" i="4"/>
  <c r="Z938" i="14" s="1"/>
  <c r="Z935" i="14" s="1"/>
  <c r="AA206" i="4"/>
  <c r="Z927" i="14"/>
  <c r="Z924" i="14" s="1"/>
  <c r="X857" i="14"/>
  <c r="Z189" i="4"/>
  <c r="Z883" i="14" s="1"/>
  <c r="Z880" i="14" s="1"/>
  <c r="AA192" i="4"/>
  <c r="Z872" i="14"/>
  <c r="Z869" i="14" s="1"/>
  <c r="Y884" i="14"/>
  <c r="Y881" i="14" s="1"/>
  <c r="Z193" i="4"/>
  <c r="Y873" i="14"/>
  <c r="Y870" i="14" s="1"/>
  <c r="Y856" i="14" s="1"/>
  <c r="Z885" i="14"/>
  <c r="Z882" i="14" s="1"/>
  <c r="AA194" i="4"/>
  <c r="Z874" i="14"/>
  <c r="Z871" i="14" s="1"/>
  <c r="AE44" i="4"/>
  <c r="AD21" i="4"/>
  <c r="AG19" i="4"/>
  <c r="AE20" i="4"/>
  <c r="AY1126" i="15"/>
  <c r="V917" i="10"/>
  <c r="V907" i="10" s="1"/>
  <c r="V870" i="10" s="1"/>
  <c r="V956" i="15" s="1"/>
  <c r="V299" i="10"/>
  <c r="V1241" i="15"/>
  <c r="AY1264" i="15" s="1"/>
  <c r="AY1080" i="15"/>
  <c r="V431" i="10"/>
  <c r="V282" i="15"/>
  <c r="AY305" i="15" s="1"/>
  <c r="V543" i="10"/>
  <c r="V753" i="10"/>
  <c r="AG8" i="4"/>
  <c r="W1166" i="15"/>
  <c r="W1161" i="15" s="1"/>
  <c r="Y10" i="4"/>
  <c r="X780" i="10"/>
  <c r="X1131" i="10"/>
  <c r="X1069" i="10"/>
  <c r="X1013" i="10"/>
  <c r="X626" i="10"/>
  <c r="X724" i="10"/>
  <c r="X1225" i="10"/>
  <c r="X364" i="10"/>
  <c r="X514" i="10"/>
  <c r="X458" i="10"/>
  <c r="X1187" i="10"/>
  <c r="X675" i="10"/>
  <c r="X888" i="10"/>
  <c r="X957" i="10"/>
  <c r="X270" i="10"/>
  <c r="X69" i="10"/>
  <c r="X570" i="10"/>
  <c r="X221" i="10"/>
  <c r="X111" i="10"/>
  <c r="X326" i="10"/>
  <c r="X27" i="10"/>
  <c r="X402" i="10"/>
  <c r="W1207" i="10"/>
  <c r="W1278" i="15" s="1"/>
  <c r="W1295" i="15"/>
  <c r="W1290" i="15" s="1"/>
  <c r="V809" i="10"/>
  <c r="V319" i="15"/>
  <c r="AY342" i="15" s="1"/>
  <c r="V487" i="10"/>
  <c r="V599" i="10"/>
  <c r="AY1301" i="15"/>
  <c r="AH232" i="4"/>
  <c r="AH221" i="4"/>
  <c r="AB148" i="4"/>
  <c r="AA704" i="14"/>
  <c r="AA701" i="14" s="1"/>
  <c r="AA649" i="14"/>
  <c r="AA646" i="14" s="1"/>
  <c r="AB134" i="4"/>
  <c r="AA599" i="14"/>
  <c r="AA596" i="14" s="1"/>
  <c r="AA549" i="14"/>
  <c r="AA546" i="14" s="1"/>
  <c r="AA111" i="4"/>
  <c r="Z359" i="14"/>
  <c r="Z356" i="14" s="1"/>
  <c r="Z414" i="14"/>
  <c r="Z411" i="14" s="1"/>
  <c r="Z323" i="14"/>
  <c r="Z320" i="14" s="1"/>
  <c r="AA97" i="4"/>
  <c r="AA291" i="14"/>
  <c r="AA288" i="14" s="1"/>
  <c r="AB88" i="4"/>
  <c r="AD6" i="16"/>
  <c r="R428" i="15" l="1"/>
  <c r="R10" i="16"/>
  <c r="R19" i="16" s="1"/>
  <c r="R59" i="16" s="1"/>
  <c r="AA362" i="10"/>
  <c r="Z207" i="14"/>
  <c r="Z206" i="14"/>
  <c r="AB4" i="14"/>
  <c r="AB24" i="14" s="1"/>
  <c r="AB21" i="14" s="1"/>
  <c r="AA208" i="14"/>
  <c r="AA201" i="14"/>
  <c r="AA198" i="14" s="1"/>
  <c r="AA203" i="14"/>
  <c r="AA200" i="14" s="1"/>
  <c r="AA210" i="14"/>
  <c r="AA191" i="14"/>
  <c r="AA188" i="14" s="1"/>
  <c r="AA209" i="14"/>
  <c r="AA190" i="14"/>
  <c r="AA187" i="14" s="1"/>
  <c r="AA211" i="14"/>
  <c r="AA202" i="14"/>
  <c r="AA199" i="14" s="1"/>
  <c r="AA192" i="14"/>
  <c r="AA189" i="14" s="1"/>
  <c r="AA1041" i="14"/>
  <c r="AA1038" i="14" s="1"/>
  <c r="AA1052" i="14"/>
  <c r="AA1049" i="14" s="1"/>
  <c r="AA23" i="14"/>
  <c r="AA20" i="14" s="1"/>
  <c r="AA131" i="14" s="1"/>
  <c r="Z174" i="14"/>
  <c r="Z175" i="14"/>
  <c r="Z205" i="14"/>
  <c r="AB4" i="10"/>
  <c r="AB362" i="10" s="1"/>
  <c r="AA109" i="10"/>
  <c r="AA56" i="10"/>
  <c r="AA1129" i="10"/>
  <c r="AA25" i="10"/>
  <c r="AA324" i="10"/>
  <c r="AA67" i="10"/>
  <c r="AA400" i="10"/>
  <c r="AA624" i="10"/>
  <c r="AA208" i="10"/>
  <c r="AA1223" i="10"/>
  <c r="AA886" i="10"/>
  <c r="AA14" i="10"/>
  <c r="AA1011" i="10"/>
  <c r="AA1185" i="10"/>
  <c r="AA98" i="10"/>
  <c r="AA456" i="10"/>
  <c r="AA568" i="10"/>
  <c r="AA1067" i="10"/>
  <c r="AA268" i="10"/>
  <c r="AA219" i="10"/>
  <c r="AA673" i="10"/>
  <c r="AA955" i="10"/>
  <c r="AB886" i="10"/>
  <c r="AA134" i="14"/>
  <c r="AC4" i="4"/>
  <c r="AB955" i="10"/>
  <c r="AB1041" i="14"/>
  <c r="AB1038" i="14" s="1"/>
  <c r="AB400" i="10"/>
  <c r="AA130" i="14"/>
  <c r="AA132" i="14"/>
  <c r="AB722" i="10"/>
  <c r="AX1082" i="15"/>
  <c r="AH218" i="4"/>
  <c r="AZ1300" i="15"/>
  <c r="AX1302" i="15"/>
  <c r="S243" i="15"/>
  <c r="S772" i="15"/>
  <c r="S762" i="15" s="1"/>
  <c r="S843" i="15"/>
  <c r="S833" i="15" s="1"/>
  <c r="S530" i="15"/>
  <c r="S520" i="15" s="1"/>
  <c r="S666" i="15" s="1"/>
  <c r="S656" i="15" s="1"/>
  <c r="S125" i="15"/>
  <c r="AV148" i="15" s="1"/>
  <c r="S247" i="10"/>
  <c r="S242" i="10" s="1"/>
  <c r="Q500" i="15"/>
  <c r="Q652" i="10"/>
  <c r="Q647" i="10" s="1"/>
  <c r="Q610" i="10" s="1"/>
  <c r="Q642" i="15" s="1"/>
  <c r="V320" i="15"/>
  <c r="AY343" i="15" s="1"/>
  <c r="V600" i="10"/>
  <c r="V810" i="10"/>
  <c r="V488" i="10"/>
  <c r="V310" i="10"/>
  <c r="V535" i="15"/>
  <c r="V301" i="15"/>
  <c r="V296" i="15" s="1"/>
  <c r="V393" i="15"/>
  <c r="V777" i="15"/>
  <c r="AX1128" i="15"/>
  <c r="X403" i="10"/>
  <c r="X222" i="10"/>
  <c r="X781" i="10"/>
  <c r="X327" i="10"/>
  <c r="X112" i="10"/>
  <c r="X889" i="10"/>
  <c r="X70" i="10"/>
  <c r="X627" i="10"/>
  <c r="X1070" i="10"/>
  <c r="X571" i="10"/>
  <c r="X515" i="10"/>
  <c r="X1188" i="10"/>
  <c r="X28" i="10"/>
  <c r="X459" i="10"/>
  <c r="Y11" i="4"/>
  <c r="X958" i="10"/>
  <c r="X1132" i="10"/>
  <c r="X676" i="10"/>
  <c r="X365" i="10"/>
  <c r="X1226" i="10"/>
  <c r="X725" i="10"/>
  <c r="X1014" i="10"/>
  <c r="X271" i="10"/>
  <c r="U489" i="10"/>
  <c r="U321" i="15"/>
  <c r="AX344" i="15" s="1"/>
  <c r="U811" i="10"/>
  <c r="U601" i="10"/>
  <c r="V1260" i="15"/>
  <c r="V1255" i="15" s="1"/>
  <c r="V248" i="15"/>
  <c r="V1171" i="10"/>
  <c r="V992" i="15"/>
  <c r="V982" i="15" s="1"/>
  <c r="AX1265" i="15"/>
  <c r="V1070" i="15"/>
  <c r="AY1089" i="15"/>
  <c r="AY1090" i="15"/>
  <c r="AY1091" i="15"/>
  <c r="W1213" i="15"/>
  <c r="V1116" i="15"/>
  <c r="AY1135" i="15"/>
  <c r="AY1136" i="15"/>
  <c r="AY1137" i="15"/>
  <c r="R700" i="10"/>
  <c r="R695" i="10" s="1"/>
  <c r="R658" i="10" s="1"/>
  <c r="R691" i="15" s="1"/>
  <c r="R570" i="15"/>
  <c r="U957" i="15"/>
  <c r="U11" i="16"/>
  <c r="U20" i="16" s="1"/>
  <c r="U60" i="16" s="1"/>
  <c r="V1209" i="10"/>
  <c r="V1280" i="15" s="1"/>
  <c r="V1297" i="15"/>
  <c r="V1292" i="15" s="1"/>
  <c r="AY1138" i="15"/>
  <c r="Z9" i="4"/>
  <c r="Y1012" i="10"/>
  <c r="Y1068" i="10"/>
  <c r="Y513" i="10"/>
  <c r="Y723" i="10"/>
  <c r="Y569" i="10"/>
  <c r="Y1224" i="10"/>
  <c r="Y1186" i="10"/>
  <c r="Y457" i="10"/>
  <c r="Y1130" i="10"/>
  <c r="Y363" i="10"/>
  <c r="Y956" i="10"/>
  <c r="Y220" i="10"/>
  <c r="Y887" i="10"/>
  <c r="Y68" i="10"/>
  <c r="Y401" i="10"/>
  <c r="Y625" i="10"/>
  <c r="Y110" i="10"/>
  <c r="Y269" i="10"/>
  <c r="Y779" i="10"/>
  <c r="Y325" i="10"/>
  <c r="Y674" i="10"/>
  <c r="Y26" i="10"/>
  <c r="R212" i="15"/>
  <c r="R9" i="16"/>
  <c r="R18" i="16" s="1"/>
  <c r="R58" i="16" s="1"/>
  <c r="AX1303" i="15"/>
  <c r="V168" i="10"/>
  <c r="V104" i="15"/>
  <c r="V99" i="15" s="1"/>
  <c r="V95" i="10"/>
  <c r="V87" i="15" s="1"/>
  <c r="R601" i="15"/>
  <c r="R591" i="15" s="1"/>
  <c r="R716" i="15" s="1"/>
  <c r="R706" i="15" s="1"/>
  <c r="R459" i="15"/>
  <c r="R449" i="15" s="1"/>
  <c r="R388" i="15"/>
  <c r="R378" i="15" s="1"/>
  <c r="R233" i="15"/>
  <c r="V544" i="10"/>
  <c r="V432" i="10"/>
  <c r="V754" i="10"/>
  <c r="V283" i="15"/>
  <c r="AY306" i="15" s="1"/>
  <c r="U919" i="10"/>
  <c r="U909" i="10" s="1"/>
  <c r="U872" i="10" s="1"/>
  <c r="U958" i="15" s="1"/>
  <c r="U301" i="10"/>
  <c r="U1243" i="15"/>
  <c r="AX1266" i="15" s="1"/>
  <c r="V941" i="10"/>
  <c r="V1059" i="15" s="1"/>
  <c r="V1076" i="15"/>
  <c r="V1071" i="15" s="1"/>
  <c r="S600" i="15"/>
  <c r="S590" i="15" s="1"/>
  <c r="S715" i="15" s="1"/>
  <c r="S705" i="15" s="1"/>
  <c r="S387" i="15"/>
  <c r="S377" i="15" s="1"/>
  <c r="S458" i="15"/>
  <c r="S448" i="15" s="1"/>
  <c r="S232" i="15"/>
  <c r="R1052" i="10"/>
  <c r="R1150" i="15" s="1"/>
  <c r="AU1173" i="15" s="1"/>
  <c r="R1189" i="15"/>
  <c r="R1184" i="15" s="1"/>
  <c r="AU1184" i="15" s="1"/>
  <c r="W1167" i="15"/>
  <c r="Q571" i="15"/>
  <c r="Q701" i="10"/>
  <c r="Q696" i="10" s="1"/>
  <c r="Q659" i="10" s="1"/>
  <c r="Q692" i="15" s="1"/>
  <c r="R540" i="10"/>
  <c r="R535" i="10" s="1"/>
  <c r="R498" i="10" s="1"/>
  <c r="R296" i="10"/>
  <c r="R291" i="10" s="1"/>
  <c r="R254" i="10" s="1"/>
  <c r="R213" i="15" s="1"/>
  <c r="R163" i="15"/>
  <c r="AU193" i="15" s="1"/>
  <c r="R596" i="10"/>
  <c r="R591" i="10" s="1"/>
  <c r="R554" i="10" s="1"/>
  <c r="R1157" i="10"/>
  <c r="R1152" i="10" s="1"/>
  <c r="R806" i="10"/>
  <c r="R801" i="10" s="1"/>
  <c r="R764" i="10" s="1"/>
  <c r="R813" i="15" s="1"/>
  <c r="R1095" i="10"/>
  <c r="R1090" i="10" s="1"/>
  <c r="R484" i="10"/>
  <c r="R479" i="10" s="1"/>
  <c r="R442" i="10" s="1"/>
  <c r="R429" i="15" s="1"/>
  <c r="R428" i="10"/>
  <c r="R423" i="10" s="1"/>
  <c r="R386" i="10" s="1"/>
  <c r="R358" i="15" s="1"/>
  <c r="R750" i="10"/>
  <c r="R745" i="10" s="1"/>
  <c r="R708" i="10" s="1"/>
  <c r="R742" i="15" s="1"/>
  <c r="V1279" i="15"/>
  <c r="V8" i="16"/>
  <c r="V17" i="16" s="1"/>
  <c r="V57" i="16" s="1"/>
  <c r="U545" i="10"/>
  <c r="U284" i="15"/>
  <c r="AX307" i="15" s="1"/>
  <c r="U755" i="10"/>
  <c r="U433" i="10"/>
  <c r="Q1236" i="15"/>
  <c r="Q1231" i="15" s="1"/>
  <c r="AT1231" i="15" s="1"/>
  <c r="Q1115" i="10"/>
  <c r="Q1197" i="15" s="1"/>
  <c r="AT1220" i="15" s="1"/>
  <c r="V1254" i="15"/>
  <c r="AY1273" i="15"/>
  <c r="AX1314" i="15"/>
  <c r="V1122" i="15"/>
  <c r="V1117" i="15" s="1"/>
  <c r="V997" i="10"/>
  <c r="V1105" i="15" s="1"/>
  <c r="R1235" i="15"/>
  <c r="R1230" i="15" s="1"/>
  <c r="AU1230" i="15" s="1"/>
  <c r="R1114" i="10"/>
  <c r="R1196" i="15" s="1"/>
  <c r="AU1219" i="15" s="1"/>
  <c r="V300" i="10"/>
  <c r="V1242" i="15"/>
  <c r="V918" i="10"/>
  <c r="V908" i="10" s="1"/>
  <c r="V871" i="10" s="1"/>
  <c r="X12" i="4"/>
  <c r="W366" i="10"/>
  <c r="W890" i="10"/>
  <c r="W782" i="10"/>
  <c r="W1227" i="10"/>
  <c r="W1222" i="10" s="1"/>
  <c r="W516" i="10"/>
  <c r="W1189" i="10"/>
  <c r="W272" i="10"/>
  <c r="W1133" i="10"/>
  <c r="W1128" i="10" s="1"/>
  <c r="W1214" i="15" s="1"/>
  <c r="W1209" i="15" s="1"/>
  <c r="W113" i="10"/>
  <c r="W959" i="10"/>
  <c r="W223" i="10"/>
  <c r="W1071" i="10"/>
  <c r="W1066" i="10" s="1"/>
  <c r="W1168" i="15" s="1"/>
  <c r="W1163" i="15" s="1"/>
  <c r="W460" i="10"/>
  <c r="W572" i="10"/>
  <c r="W628" i="10"/>
  <c r="W328" i="10"/>
  <c r="W29" i="10"/>
  <c r="W1015" i="10"/>
  <c r="W71" i="10"/>
  <c r="W726" i="10"/>
  <c r="W677" i="10"/>
  <c r="W404" i="10"/>
  <c r="AX1093" i="15"/>
  <c r="AX1081" i="15"/>
  <c r="R651" i="10"/>
  <c r="R646" i="10" s="1"/>
  <c r="R609" i="10" s="1"/>
  <c r="R641" i="15" s="1"/>
  <c r="R499" i="15"/>
  <c r="V66" i="15"/>
  <c r="V61" i="15" s="1"/>
  <c r="V163" i="10"/>
  <c r="V53" i="10"/>
  <c r="V49" i="15" s="1"/>
  <c r="V1291" i="15"/>
  <c r="AY1310" i="15"/>
  <c r="AY1311" i="15"/>
  <c r="AY1312" i="15"/>
  <c r="AX1127" i="15"/>
  <c r="Q1190" i="15"/>
  <c r="Q1185" i="15" s="1"/>
  <c r="AT1185" i="15" s="1"/>
  <c r="Q1053" i="10"/>
  <c r="Q1151" i="15" s="1"/>
  <c r="AT1174" i="15" s="1"/>
  <c r="W1208" i="10"/>
  <c r="W1296" i="15"/>
  <c r="AZ1313" i="15" s="1"/>
  <c r="V1104" i="15"/>
  <c r="V348" i="10"/>
  <c r="V338" i="15"/>
  <c r="V333" i="15" s="1"/>
  <c r="V848" i="15"/>
  <c r="V606" i="15"/>
  <c r="V464" i="15"/>
  <c r="AB206" i="4"/>
  <c r="AA203" i="4"/>
  <c r="AA938" i="14" s="1"/>
  <c r="AA935" i="14" s="1"/>
  <c r="AA927" i="14"/>
  <c r="AA924" i="14" s="1"/>
  <c r="AB192" i="4"/>
  <c r="AA189" i="4"/>
  <c r="AA883" i="14" s="1"/>
  <c r="AA880" i="14" s="1"/>
  <c r="AA872" i="14"/>
  <c r="AA869" i="14" s="1"/>
  <c r="AA885" i="14"/>
  <c r="AA882" i="14" s="1"/>
  <c r="AB194" i="4"/>
  <c r="AA874" i="14"/>
  <c r="AA871" i="14" s="1"/>
  <c r="AA193" i="4"/>
  <c r="Z884" i="14"/>
  <c r="Z881" i="14" s="1"/>
  <c r="Z873" i="14"/>
  <c r="Z870" i="14" s="1"/>
  <c r="Z856" i="14" s="1"/>
  <c r="Y857" i="14"/>
  <c r="AF44" i="4"/>
  <c r="AF20" i="4"/>
  <c r="AE21" i="4"/>
  <c r="AH19" i="4"/>
  <c r="Z10" i="4"/>
  <c r="Y724" i="10"/>
  <c r="Y1225" i="10"/>
  <c r="Y1187" i="10"/>
  <c r="Y1069" i="10"/>
  <c r="Y1013" i="10"/>
  <c r="Y675" i="10"/>
  <c r="Y1131" i="10"/>
  <c r="Y957" i="10"/>
  <c r="Y780" i="10"/>
  <c r="Y514" i="10"/>
  <c r="Y458" i="10"/>
  <c r="Y888" i="10"/>
  <c r="Y626" i="10"/>
  <c r="Y570" i="10"/>
  <c r="Y326" i="10"/>
  <c r="Y221" i="10"/>
  <c r="Y111" i="10"/>
  <c r="Y69" i="10"/>
  <c r="Y364" i="10"/>
  <c r="Y270" i="10"/>
  <c r="Y27" i="10"/>
  <c r="Y402" i="10"/>
  <c r="AH8" i="4"/>
  <c r="AZ1301" i="15"/>
  <c r="AC148" i="4"/>
  <c r="AB704" i="14"/>
  <c r="AB701" i="14" s="1"/>
  <c r="AC134" i="4"/>
  <c r="AA359" i="14"/>
  <c r="AA356" i="14" s="1"/>
  <c r="AA414" i="14"/>
  <c r="AA411" i="14" s="1"/>
  <c r="AB111" i="4"/>
  <c r="AA323" i="14"/>
  <c r="AA320" i="14" s="1"/>
  <c r="AB97" i="4"/>
  <c r="AC88" i="4"/>
  <c r="AE6" i="16"/>
  <c r="AB1011" i="10" l="1"/>
  <c r="AB1185" i="10"/>
  <c r="AB1067" i="10"/>
  <c r="AB1129" i="10"/>
  <c r="AB778" i="10"/>
  <c r="AB109" i="10"/>
  <c r="AB25" i="10"/>
  <c r="AB568" i="10"/>
  <c r="AA206" i="14"/>
  <c r="AB1052" i="14"/>
  <c r="AB1049" i="14" s="1"/>
  <c r="AA175" i="14"/>
  <c r="AA174" i="14"/>
  <c r="AB993" i="14"/>
  <c r="AB990" i="14" s="1"/>
  <c r="AA207" i="14"/>
  <c r="AB291" i="14"/>
  <c r="AB288" i="14" s="1"/>
  <c r="AB549" i="14"/>
  <c r="AB546" i="14" s="1"/>
  <c r="AA205" i="14"/>
  <c r="AC4" i="14"/>
  <c r="AB191" i="14"/>
  <c r="AB188" i="14" s="1"/>
  <c r="AB201" i="14"/>
  <c r="AB198" i="14" s="1"/>
  <c r="AB203" i="14"/>
  <c r="AB200" i="14" s="1"/>
  <c r="AB210" i="14"/>
  <c r="AB202" i="14"/>
  <c r="AB199" i="14" s="1"/>
  <c r="AB209" i="14"/>
  <c r="AB208" i="14"/>
  <c r="AB190" i="14"/>
  <c r="AB187" i="14" s="1"/>
  <c r="AB211" i="14"/>
  <c r="AB192" i="14"/>
  <c r="AB189" i="14" s="1"/>
  <c r="AB22" i="14"/>
  <c r="AB19" i="14" s="1"/>
  <c r="AB130" i="14" s="1"/>
  <c r="AB23" i="14"/>
  <c r="AB20" i="14" s="1"/>
  <c r="AB131" i="14" s="1"/>
  <c r="AB599" i="14"/>
  <c r="AB596" i="14" s="1"/>
  <c r="AB982" i="14"/>
  <c r="AB979" i="14" s="1"/>
  <c r="AB59" i="14"/>
  <c r="AB56" i="14" s="1"/>
  <c r="AB134" i="14" s="1"/>
  <c r="AB649" i="14"/>
  <c r="AB646" i="14" s="1"/>
  <c r="AC4" i="10"/>
  <c r="AC1129" i="10" s="1"/>
  <c r="AB512" i="10"/>
  <c r="AB67" i="10"/>
  <c r="AB56" i="10"/>
  <c r="AB456" i="10"/>
  <c r="AB219" i="10"/>
  <c r="AB1223" i="10"/>
  <c r="AB624" i="10"/>
  <c r="AB208" i="10"/>
  <c r="AB14" i="10"/>
  <c r="AB324" i="10"/>
  <c r="AB98" i="10"/>
  <c r="AB673" i="10"/>
  <c r="AB268" i="10"/>
  <c r="AD4" i="4"/>
  <c r="AC59" i="14"/>
  <c r="AC56" i="14" s="1"/>
  <c r="AC24" i="14"/>
  <c r="AC21" i="14" s="1"/>
  <c r="AB132" i="14"/>
  <c r="AC993" i="14"/>
  <c r="AC990" i="14" s="1"/>
  <c r="AY1303" i="15"/>
  <c r="AY1128" i="15"/>
  <c r="S601" i="15"/>
  <c r="S591" i="15" s="1"/>
  <c r="S716" i="15" s="1"/>
  <c r="S706" i="15" s="1"/>
  <c r="S388" i="15"/>
  <c r="S378" i="15" s="1"/>
  <c r="S459" i="15"/>
  <c r="S449" i="15" s="1"/>
  <c r="S233" i="15"/>
  <c r="X223" i="10"/>
  <c r="X460" i="10"/>
  <c r="X516" i="10"/>
  <c r="X404" i="10"/>
  <c r="X782" i="10"/>
  <c r="X1189" i="10"/>
  <c r="X29" i="10"/>
  <c r="Y12" i="4"/>
  <c r="X677" i="10"/>
  <c r="X1227" i="10"/>
  <c r="X1133" i="10"/>
  <c r="X328" i="10"/>
  <c r="X1015" i="10"/>
  <c r="X366" i="10"/>
  <c r="X272" i="10"/>
  <c r="X959" i="10"/>
  <c r="X71" i="10"/>
  <c r="X890" i="10"/>
  <c r="X628" i="10"/>
  <c r="X1071" i="10"/>
  <c r="X726" i="10"/>
  <c r="X572" i="10"/>
  <c r="X113" i="10"/>
  <c r="R500" i="15"/>
  <c r="R652" i="10"/>
  <c r="R647" i="10" s="1"/>
  <c r="R610" i="10" s="1"/>
  <c r="R642" i="15" s="1"/>
  <c r="W1162" i="15"/>
  <c r="W1291" i="15"/>
  <c r="AZ1311" i="15"/>
  <c r="AZ1310" i="15"/>
  <c r="AZ1312" i="15"/>
  <c r="AY1314" i="15"/>
  <c r="AY1302" i="15"/>
  <c r="V957" i="15"/>
  <c r="V11" i="16"/>
  <c r="V20" i="16" s="1"/>
  <c r="V60" i="16" s="1"/>
  <c r="W1279" i="15"/>
  <c r="W8" i="16"/>
  <c r="W17" i="16" s="1"/>
  <c r="W57" i="16" s="1"/>
  <c r="V301" i="10"/>
  <c r="V1243" i="15"/>
  <c r="AY1266" i="15" s="1"/>
  <c r="V919" i="10"/>
  <c r="V909" i="10" s="1"/>
  <c r="V872" i="10" s="1"/>
  <c r="V958" i="15" s="1"/>
  <c r="Z723" i="10"/>
  <c r="Z401" i="10"/>
  <c r="Z26" i="10"/>
  <c r="AA9" i="4"/>
  <c r="Z363" i="10"/>
  <c r="Z887" i="10"/>
  <c r="Z513" i="10"/>
  <c r="Z68" i="10"/>
  <c r="Z1224" i="10"/>
  <c r="Z269" i="10"/>
  <c r="Z1130" i="10"/>
  <c r="Z1186" i="10"/>
  <c r="Z457" i="10"/>
  <c r="Z569" i="10"/>
  <c r="Z1068" i="10"/>
  <c r="Z325" i="10"/>
  <c r="Z956" i="10"/>
  <c r="Z110" i="10"/>
  <c r="Z1012" i="10"/>
  <c r="Z779" i="10"/>
  <c r="Z674" i="10"/>
  <c r="Z625" i="10"/>
  <c r="Z220" i="10"/>
  <c r="V433" i="10"/>
  <c r="V284" i="15"/>
  <c r="AY307" i="15" s="1"/>
  <c r="V545" i="10"/>
  <c r="V755" i="10"/>
  <c r="AY1265" i="15"/>
  <c r="R1190" i="15"/>
  <c r="R1185" i="15" s="1"/>
  <c r="AU1185" i="15" s="1"/>
  <c r="R1053" i="10"/>
  <c r="R1151" i="15" s="1"/>
  <c r="AU1174" i="15" s="1"/>
  <c r="W1208" i="15"/>
  <c r="W1297" i="15"/>
  <c r="W1292" i="15" s="1"/>
  <c r="W1209" i="10"/>
  <c r="W1280" i="15" s="1"/>
  <c r="R1236" i="15"/>
  <c r="R1231" i="15" s="1"/>
  <c r="AU1231" i="15" s="1"/>
  <c r="R1115" i="10"/>
  <c r="R1197" i="15" s="1"/>
  <c r="AU1220" i="15" s="1"/>
  <c r="Y1014" i="10"/>
  <c r="Y271" i="10"/>
  <c r="Y958" i="10"/>
  <c r="Y112" i="10"/>
  <c r="Y676" i="10"/>
  <c r="Y1070" i="10"/>
  <c r="Y70" i="10"/>
  <c r="Y1226" i="10"/>
  <c r="Y1188" i="10"/>
  <c r="Y327" i="10"/>
  <c r="Y725" i="10"/>
  <c r="Y571" i="10"/>
  <c r="Y781" i="10"/>
  <c r="Y515" i="10"/>
  <c r="Y1132" i="10"/>
  <c r="Y627" i="10"/>
  <c r="Y889" i="10"/>
  <c r="Y459" i="10"/>
  <c r="Y28" i="10"/>
  <c r="Y222" i="10"/>
  <c r="Y403" i="10"/>
  <c r="Z11" i="4"/>
  <c r="Y365" i="10"/>
  <c r="R701" i="10"/>
  <c r="R696" i="10" s="1"/>
  <c r="R659" i="10" s="1"/>
  <c r="R692" i="15" s="1"/>
  <c r="R571" i="15"/>
  <c r="AY1082" i="15"/>
  <c r="V601" i="10"/>
  <c r="V321" i="15"/>
  <c r="AY344" i="15" s="1"/>
  <c r="V811" i="10"/>
  <c r="V489" i="10"/>
  <c r="AY1139" i="15"/>
  <c r="AY1127" i="15"/>
  <c r="AY1093" i="15"/>
  <c r="AY1081" i="15"/>
  <c r="AC206" i="4"/>
  <c r="AB203" i="4"/>
  <c r="AB938" i="14" s="1"/>
  <c r="AB935" i="14" s="1"/>
  <c r="AB927" i="14"/>
  <c r="AB924" i="14" s="1"/>
  <c r="AB193" i="4"/>
  <c r="AA884" i="14"/>
  <c r="AA881" i="14" s="1"/>
  <c r="AA873" i="14"/>
  <c r="AA870" i="14" s="1"/>
  <c r="AA856" i="14" s="1"/>
  <c r="AB189" i="4"/>
  <c r="AB883" i="14" s="1"/>
  <c r="AB880" i="14" s="1"/>
  <c r="AC192" i="4"/>
  <c r="AB872" i="14"/>
  <c r="AB869" i="14" s="1"/>
  <c r="Z857" i="14"/>
  <c r="AC194" i="4"/>
  <c r="AB885" i="14"/>
  <c r="AB882" i="14" s="1"/>
  <c r="AB874" i="14"/>
  <c r="AB871" i="14" s="1"/>
  <c r="AG44" i="4"/>
  <c r="AG20" i="4"/>
  <c r="AF21" i="4"/>
  <c r="Z780" i="10"/>
  <c r="Z1225" i="10"/>
  <c r="Z1187" i="10"/>
  <c r="Z1131" i="10"/>
  <c r="Z888" i="10"/>
  <c r="AA10" i="4"/>
  <c r="Z570" i="10"/>
  <c r="Z514" i="10"/>
  <c r="Z458" i="10"/>
  <c r="Z402" i="10"/>
  <c r="Z724" i="10"/>
  <c r="Z364" i="10"/>
  <c r="Z626" i="10"/>
  <c r="Z957" i="10"/>
  <c r="Z221" i="10"/>
  <c r="Z1069" i="10"/>
  <c r="Z1013" i="10"/>
  <c r="Z111" i="10"/>
  <c r="Z675" i="10"/>
  <c r="Z326" i="10"/>
  <c r="Z69" i="10"/>
  <c r="Z270" i="10"/>
  <c r="Z27" i="10"/>
  <c r="AD148" i="4"/>
  <c r="AC704" i="14"/>
  <c r="AC701" i="14" s="1"/>
  <c r="AC649" i="14"/>
  <c r="AC646" i="14" s="1"/>
  <c r="AC599" i="14"/>
  <c r="AC596" i="14" s="1"/>
  <c r="AD134" i="4"/>
  <c r="AC549" i="14"/>
  <c r="AC546" i="14" s="1"/>
  <c r="AB359" i="14"/>
  <c r="AB356" i="14" s="1"/>
  <c r="AB414" i="14"/>
  <c r="AB411" i="14" s="1"/>
  <c r="AC111" i="4"/>
  <c r="AB323" i="14"/>
  <c r="AB320" i="14" s="1"/>
  <c r="AC97" i="4"/>
  <c r="AC291" i="14"/>
  <c r="AC288" i="14" s="1"/>
  <c r="AD88" i="4"/>
  <c r="AF6" i="16"/>
  <c r="AC673" i="10" l="1"/>
  <c r="AB175" i="14"/>
  <c r="AB174" i="14"/>
  <c r="AB205" i="14"/>
  <c r="AB206" i="14"/>
  <c r="AD4" i="14"/>
  <c r="AC208" i="14"/>
  <c r="AC192" i="14"/>
  <c r="AC189" i="14" s="1"/>
  <c r="AC203" i="14"/>
  <c r="AC200" i="14" s="1"/>
  <c r="AC210" i="14"/>
  <c r="AC191" i="14"/>
  <c r="AC188" i="14" s="1"/>
  <c r="AC190" i="14"/>
  <c r="AC187" i="14" s="1"/>
  <c r="AC202" i="14"/>
  <c r="AC199" i="14" s="1"/>
  <c r="AC209" i="14"/>
  <c r="AC211" i="14"/>
  <c r="AC201" i="14"/>
  <c r="AC198" i="14" s="1"/>
  <c r="AC1052" i="14"/>
  <c r="AC1049" i="14" s="1"/>
  <c r="AC982" i="14"/>
  <c r="AC979" i="14" s="1"/>
  <c r="AC1041" i="14"/>
  <c r="AC1038" i="14" s="1"/>
  <c r="AC22" i="14"/>
  <c r="AC19" i="14" s="1"/>
  <c r="AC130" i="14" s="1"/>
  <c r="AC23" i="14"/>
  <c r="AC20" i="14" s="1"/>
  <c r="AC131" i="14" s="1"/>
  <c r="AB207" i="14"/>
  <c r="AC886" i="10"/>
  <c r="AD4" i="10"/>
  <c r="AD722" i="10" s="1"/>
  <c r="AC624" i="10"/>
  <c r="AC324" i="10"/>
  <c r="AC208" i="10"/>
  <c r="AC1185" i="10"/>
  <c r="AC98" i="10"/>
  <c r="AC512" i="10"/>
  <c r="AC25" i="10"/>
  <c r="AC1067" i="10"/>
  <c r="AC56" i="10"/>
  <c r="AC400" i="10"/>
  <c r="AC1223" i="10"/>
  <c r="AC67" i="10"/>
  <c r="AC722" i="10"/>
  <c r="AC268" i="10"/>
  <c r="AC109" i="10"/>
  <c r="AC219" i="10"/>
  <c r="AC778" i="10"/>
  <c r="AC456" i="10"/>
  <c r="AC955" i="10"/>
  <c r="AC362" i="10"/>
  <c r="AC14" i="10"/>
  <c r="AC568" i="10"/>
  <c r="AC1011" i="10"/>
  <c r="AC134" i="14"/>
  <c r="AE4" i="4"/>
  <c r="AD24" i="14"/>
  <c r="AD21" i="14" s="1"/>
  <c r="AD993" i="14"/>
  <c r="AD990" i="14" s="1"/>
  <c r="AD59" i="14"/>
  <c r="AD56" i="14" s="1"/>
  <c r="AD982" i="14"/>
  <c r="AD979" i="14" s="1"/>
  <c r="AC132" i="14"/>
  <c r="Y1189" i="10"/>
  <c r="Y328" i="10"/>
  <c r="Y1015" i="10"/>
  <c r="Y71" i="10"/>
  <c r="Y959" i="10"/>
  <c r="Y113" i="10"/>
  <c r="Y890" i="10"/>
  <c r="Y1133" i="10"/>
  <c r="Y1071" i="10"/>
  <c r="Y460" i="10"/>
  <c r="Y726" i="10"/>
  <c r="Y223" i="10"/>
  <c r="Y628" i="10"/>
  <c r="Y272" i="10"/>
  <c r="Y572" i="10"/>
  <c r="Y29" i="10"/>
  <c r="Y677" i="10"/>
  <c r="Y404" i="10"/>
  <c r="Y1227" i="10"/>
  <c r="Y782" i="10"/>
  <c r="Z12" i="4"/>
  <c r="Y366" i="10"/>
  <c r="Y516" i="10"/>
  <c r="AA1130" i="10"/>
  <c r="AA569" i="10"/>
  <c r="AA325" i="10"/>
  <c r="AA1012" i="10"/>
  <c r="AA887" i="10"/>
  <c r="AA956" i="10"/>
  <c r="AA674" i="10"/>
  <c r="AA1068" i="10"/>
  <c r="AA363" i="10"/>
  <c r="AA1186" i="10"/>
  <c r="AA1224" i="10"/>
  <c r="AA68" i="10"/>
  <c r="AA625" i="10"/>
  <c r="AB9" i="4"/>
  <c r="AA723" i="10"/>
  <c r="AA110" i="10"/>
  <c r="AA779" i="10"/>
  <c r="AA220" i="10"/>
  <c r="AA457" i="10"/>
  <c r="AA269" i="10"/>
  <c r="AA401" i="10"/>
  <c r="AA513" i="10"/>
  <c r="AA26" i="10"/>
  <c r="AZ1303" i="15"/>
  <c r="AZ1314" i="15"/>
  <c r="AZ1302" i="15"/>
  <c r="Z1226" i="10"/>
  <c r="Z515" i="10"/>
  <c r="Z1188" i="10"/>
  <c r="Z112" i="10"/>
  <c r="Z1132" i="10"/>
  <c r="Z70" i="10"/>
  <c r="Z1014" i="10"/>
  <c r="Z365" i="10"/>
  <c r="Z627" i="10"/>
  <c r="Z1070" i="10"/>
  <c r="Z571" i="10"/>
  <c r="Z327" i="10"/>
  <c r="Z676" i="10"/>
  <c r="Z28" i="10"/>
  <c r="Z459" i="10"/>
  <c r="Z403" i="10"/>
  <c r="Z222" i="10"/>
  <c r="AA11" i="4"/>
  <c r="Z958" i="10"/>
  <c r="Z889" i="10"/>
  <c r="Z725" i="10"/>
  <c r="Z781" i="10"/>
  <c r="Z271" i="10"/>
  <c r="AD206" i="4"/>
  <c r="AC203" i="4"/>
  <c r="AC938" i="14" s="1"/>
  <c r="AC935" i="14" s="1"/>
  <c r="AC927" i="14"/>
  <c r="AC924" i="14" s="1"/>
  <c r="AA857" i="14"/>
  <c r="AD194" i="4"/>
  <c r="AC885" i="14"/>
  <c r="AC882" i="14" s="1"/>
  <c r="AC874" i="14"/>
  <c r="AC871" i="14" s="1"/>
  <c r="AC193" i="4"/>
  <c r="AB884" i="14"/>
  <c r="AB881" i="14" s="1"/>
  <c r="AB873" i="14"/>
  <c r="AB870" i="14" s="1"/>
  <c r="AB856" i="14" s="1"/>
  <c r="AC189" i="4"/>
  <c r="AC883" i="14" s="1"/>
  <c r="AC880" i="14" s="1"/>
  <c r="AD192" i="4"/>
  <c r="AC872" i="14"/>
  <c r="AC869" i="14" s="1"/>
  <c r="AH44" i="4"/>
  <c r="AH20" i="4"/>
  <c r="AG21" i="4"/>
  <c r="AA1131" i="10"/>
  <c r="AB10" i="4"/>
  <c r="AA1225" i="10"/>
  <c r="AA675" i="10"/>
  <c r="AA1187" i="10"/>
  <c r="AA1069" i="10"/>
  <c r="AA957" i="10"/>
  <c r="AA724" i="10"/>
  <c r="AA888" i="10"/>
  <c r="AA402" i="10"/>
  <c r="AA780" i="10"/>
  <c r="AA626" i="10"/>
  <c r="AA570" i="10"/>
  <c r="AA514" i="10"/>
  <c r="AA458" i="10"/>
  <c r="AA111" i="10"/>
  <c r="AA1013" i="10"/>
  <c r="AA221" i="10"/>
  <c r="AA364" i="10"/>
  <c r="AA326" i="10"/>
  <c r="AA69" i="10"/>
  <c r="AA270" i="10"/>
  <c r="AA27" i="10"/>
  <c r="AE148" i="4"/>
  <c r="AD704" i="14"/>
  <c r="AD701" i="14" s="1"/>
  <c r="AD649" i="14"/>
  <c r="AD646" i="14" s="1"/>
  <c r="AD599" i="14"/>
  <c r="AD596" i="14" s="1"/>
  <c r="AE134" i="4"/>
  <c r="AD549" i="14"/>
  <c r="AD546" i="14" s="1"/>
  <c r="AC359" i="14"/>
  <c r="AC356" i="14" s="1"/>
  <c r="AC414" i="14"/>
  <c r="AC411" i="14" s="1"/>
  <c r="AD111" i="4"/>
  <c r="AD97" i="4"/>
  <c r="AC323" i="14"/>
  <c r="AC320" i="14" s="1"/>
  <c r="AD291" i="14"/>
  <c r="AD288" i="14" s="1"/>
  <c r="AE88" i="4"/>
  <c r="AG6" i="16"/>
  <c r="AD1185" i="10" l="1"/>
  <c r="AE4" i="14"/>
  <c r="AD192" i="14"/>
  <c r="AD189" i="14" s="1"/>
  <c r="AD210" i="14"/>
  <c r="AD208" i="14"/>
  <c r="AD201" i="14"/>
  <c r="AD198" i="14" s="1"/>
  <c r="AD191" i="14"/>
  <c r="AD188" i="14" s="1"/>
  <c r="AD190" i="14"/>
  <c r="AD187" i="14" s="1"/>
  <c r="AD209" i="14"/>
  <c r="AD211" i="14"/>
  <c r="AD203" i="14"/>
  <c r="AD200" i="14" s="1"/>
  <c r="AD202" i="14"/>
  <c r="AD199" i="14" s="1"/>
  <c r="AD23" i="14"/>
  <c r="AD20" i="14" s="1"/>
  <c r="AD131" i="14" s="1"/>
  <c r="AD1041" i="14"/>
  <c r="AD1038" i="14" s="1"/>
  <c r="AD1052" i="14"/>
  <c r="AD1049" i="14" s="1"/>
  <c r="AD22" i="14"/>
  <c r="AD19" i="14" s="1"/>
  <c r="AD130" i="14" s="1"/>
  <c r="AC175" i="14"/>
  <c r="AC174" i="14"/>
  <c r="AC207" i="14"/>
  <c r="AC205" i="14"/>
  <c r="AC206" i="14"/>
  <c r="AE4" i="10"/>
  <c r="AE955" i="10" s="1"/>
  <c r="AD98" i="10"/>
  <c r="AD25" i="10"/>
  <c r="AD1067" i="10"/>
  <c r="AD1129" i="10"/>
  <c r="AD362" i="10"/>
  <c r="AD778" i="10"/>
  <c r="AD1223" i="10"/>
  <c r="AD208" i="10"/>
  <c r="AD512" i="10"/>
  <c r="AD324" i="10"/>
  <c r="AD624" i="10"/>
  <c r="AD1011" i="10"/>
  <c r="AD673" i="10"/>
  <c r="AD67" i="10"/>
  <c r="AD400" i="10"/>
  <c r="AD456" i="10"/>
  <c r="AD886" i="10"/>
  <c r="AD56" i="10"/>
  <c r="AD14" i="10"/>
  <c r="AD219" i="10"/>
  <c r="AD955" i="10"/>
  <c r="AD268" i="10"/>
  <c r="AD109" i="10"/>
  <c r="AD568" i="10"/>
  <c r="AD134" i="14"/>
  <c r="AD132" i="14"/>
  <c r="AF4" i="4"/>
  <c r="AE1041" i="14"/>
  <c r="AE1038" i="14" s="1"/>
  <c r="AE982" i="14"/>
  <c r="AE979" i="14" s="1"/>
  <c r="AE993" i="14"/>
  <c r="AE990" i="14" s="1"/>
  <c r="AE1052" i="14"/>
  <c r="AE1049" i="14" s="1"/>
  <c r="AE24" i="14"/>
  <c r="AE21" i="14" s="1"/>
  <c r="AA676" i="10"/>
  <c r="AB11" i="4"/>
  <c r="AA327" i="10"/>
  <c r="AA1070" i="10"/>
  <c r="AA515" i="10"/>
  <c r="AA725" i="10"/>
  <c r="AA271" i="10"/>
  <c r="AA1226" i="10"/>
  <c r="AA112" i="10"/>
  <c r="AA1188" i="10"/>
  <c r="AA70" i="10"/>
  <c r="AA1132" i="10"/>
  <c r="AA459" i="10"/>
  <c r="AA1014" i="10"/>
  <c r="AA222" i="10"/>
  <c r="AA781" i="10"/>
  <c r="AA958" i="10"/>
  <c r="AA627" i="10"/>
  <c r="AA365" i="10"/>
  <c r="AA571" i="10"/>
  <c r="AA403" i="10"/>
  <c r="AA889" i="10"/>
  <c r="AA28" i="10"/>
  <c r="AB779" i="10"/>
  <c r="AB401" i="10"/>
  <c r="AB625" i="10"/>
  <c r="AB569" i="10"/>
  <c r="AB1130" i="10"/>
  <c r="AB220" i="10"/>
  <c r="AB269" i="10"/>
  <c r="AB887" i="10"/>
  <c r="AB723" i="10"/>
  <c r="AB674" i="10"/>
  <c r="AB26" i="10"/>
  <c r="AB1068" i="10"/>
  <c r="AB363" i="10"/>
  <c r="AC9" i="4"/>
  <c r="AB457" i="10"/>
  <c r="AB1224" i="10"/>
  <c r="AB68" i="10"/>
  <c r="AB1186" i="10"/>
  <c r="AB325" i="10"/>
  <c r="AB1012" i="10"/>
  <c r="AB110" i="10"/>
  <c r="AB956" i="10"/>
  <c r="AB513" i="10"/>
  <c r="Z460" i="10"/>
  <c r="Z29" i="10"/>
  <c r="Z890" i="10"/>
  <c r="AA12" i="4"/>
  <c r="Z1015" i="10"/>
  <c r="Z782" i="10"/>
  <c r="Z71" i="10"/>
  <c r="Z1133" i="10"/>
  <c r="Z272" i="10"/>
  <c r="Z1071" i="10"/>
  <c r="Z516" i="10"/>
  <c r="Z404" i="10"/>
  <c r="Z959" i="10"/>
  <c r="Z223" i="10"/>
  <c r="Z628" i="10"/>
  <c r="Z677" i="10"/>
  <c r="Z366" i="10"/>
  <c r="Z1227" i="10"/>
  <c r="Z328" i="10"/>
  <c r="Z1189" i="10"/>
  <c r="Z113" i="10"/>
  <c r="Z572" i="10"/>
  <c r="Z726" i="10"/>
  <c r="AE206" i="4"/>
  <c r="AD203" i="4"/>
  <c r="AD938" i="14" s="1"/>
  <c r="AD935" i="14" s="1"/>
  <c r="AD927" i="14"/>
  <c r="AD924" i="14" s="1"/>
  <c r="AD189" i="4"/>
  <c r="AD883" i="14" s="1"/>
  <c r="AD880" i="14" s="1"/>
  <c r="AE192" i="4"/>
  <c r="AD872" i="14"/>
  <c r="AD869" i="14" s="1"/>
  <c r="AE194" i="4"/>
  <c r="AD885" i="14"/>
  <c r="AD882" i="14" s="1"/>
  <c r="AD874" i="14"/>
  <c r="AD871" i="14" s="1"/>
  <c r="AB857" i="14"/>
  <c r="AD193" i="4"/>
  <c r="AC884" i="14"/>
  <c r="AC881" i="14" s="1"/>
  <c r="AC873" i="14"/>
  <c r="AC870" i="14" s="1"/>
  <c r="AC856" i="14" s="1"/>
  <c r="AH21" i="4"/>
  <c r="AC10" i="4"/>
  <c r="AB1225" i="10"/>
  <c r="AB1187" i="10"/>
  <c r="AB1013" i="10"/>
  <c r="AB957" i="10"/>
  <c r="AB675" i="10"/>
  <c r="AB780" i="10"/>
  <c r="AB724" i="10"/>
  <c r="AB626" i="10"/>
  <c r="AB570" i="10"/>
  <c r="AB1069" i="10"/>
  <c r="AB1131" i="10"/>
  <c r="AB402" i="10"/>
  <c r="AB111" i="10"/>
  <c r="AB514" i="10"/>
  <c r="AB364" i="10"/>
  <c r="AB326" i="10"/>
  <c r="AB69" i="10"/>
  <c r="AB458" i="10"/>
  <c r="AB888" i="10"/>
  <c r="AB270" i="10"/>
  <c r="AB221" i="10"/>
  <c r="AB27" i="10"/>
  <c r="AF148" i="4"/>
  <c r="AE704" i="14"/>
  <c r="AE701" i="14" s="1"/>
  <c r="AE649" i="14"/>
  <c r="AE646" i="14" s="1"/>
  <c r="AE599" i="14"/>
  <c r="AE596" i="14" s="1"/>
  <c r="AF134" i="4"/>
  <c r="AE549" i="14"/>
  <c r="AE546" i="14" s="1"/>
  <c r="AD359" i="14"/>
  <c r="AD356" i="14" s="1"/>
  <c r="AD414" i="14"/>
  <c r="AD411" i="14" s="1"/>
  <c r="AE111" i="4"/>
  <c r="AE97" i="4"/>
  <c r="AD323" i="14"/>
  <c r="AD320" i="14" s="1"/>
  <c r="AF88" i="4"/>
  <c r="AE291" i="14"/>
  <c r="AE288" i="14" s="1"/>
  <c r="AH6" i="16"/>
  <c r="AE1185" i="10" l="1"/>
  <c r="AE778" i="10"/>
  <c r="AE1067" i="10"/>
  <c r="AE673" i="10"/>
  <c r="AE268" i="10"/>
  <c r="AE886" i="10"/>
  <c r="AE456" i="10"/>
  <c r="AE568" i="10"/>
  <c r="AE400" i="10"/>
  <c r="AE109" i="10"/>
  <c r="AE512" i="10"/>
  <c r="AE362" i="10"/>
  <c r="AE1129" i="10"/>
  <c r="AE1223" i="10"/>
  <c r="AD206" i="14"/>
  <c r="AF4" i="14"/>
  <c r="AE203" i="14"/>
  <c r="AE200" i="14" s="1"/>
  <c r="AE201" i="14"/>
  <c r="AE198" i="14" s="1"/>
  <c r="AE208" i="14"/>
  <c r="AE191" i="14"/>
  <c r="AE188" i="14" s="1"/>
  <c r="AE211" i="14"/>
  <c r="AE210" i="14"/>
  <c r="AE202" i="14"/>
  <c r="AE199" i="14" s="1"/>
  <c r="AE190" i="14"/>
  <c r="AE187" i="14" s="1"/>
  <c r="AE192" i="14"/>
  <c r="AE189" i="14" s="1"/>
  <c r="AE209" i="14"/>
  <c r="AE22" i="14"/>
  <c r="AE19" i="14" s="1"/>
  <c r="AE130" i="14" s="1"/>
  <c r="AE23" i="14"/>
  <c r="AE20" i="14" s="1"/>
  <c r="AE131" i="14" s="1"/>
  <c r="AE59" i="14"/>
  <c r="AE56" i="14" s="1"/>
  <c r="AE134" i="14" s="1"/>
  <c r="AD205" i="14"/>
  <c r="AD207" i="14"/>
  <c r="AD174" i="14"/>
  <c r="AD175" i="14"/>
  <c r="AF4" i="10"/>
  <c r="AF624" i="10" s="1"/>
  <c r="AE14" i="10"/>
  <c r="AE98" i="10"/>
  <c r="AE219" i="10"/>
  <c r="AE324" i="10"/>
  <c r="AE1011" i="10"/>
  <c r="AE208" i="10"/>
  <c r="AE67" i="10"/>
  <c r="AE722" i="10"/>
  <c r="AE624" i="10"/>
  <c r="AE56" i="10"/>
  <c r="AE25" i="10"/>
  <c r="AF1223" i="10"/>
  <c r="AE132" i="14"/>
  <c r="AG4" i="4"/>
  <c r="AF993" i="14"/>
  <c r="AF990" i="14" s="1"/>
  <c r="AF59" i="14"/>
  <c r="AF56" i="14" s="1"/>
  <c r="AF24" i="14"/>
  <c r="AF21" i="14" s="1"/>
  <c r="AF982" i="14"/>
  <c r="AF979" i="14" s="1"/>
  <c r="AC956" i="10"/>
  <c r="AC220" i="10"/>
  <c r="AC1224" i="10"/>
  <c r="AC269" i="10"/>
  <c r="AC625" i="10"/>
  <c r="AC110" i="10"/>
  <c r="AC723" i="10"/>
  <c r="AC325" i="10"/>
  <c r="AC363" i="10"/>
  <c r="AC674" i="10"/>
  <c r="AC887" i="10"/>
  <c r="AC513" i="10"/>
  <c r="AC26" i="10"/>
  <c r="AC1068" i="10"/>
  <c r="AC457" i="10"/>
  <c r="AC401" i="10"/>
  <c r="AC1012" i="10"/>
  <c r="AD9" i="4"/>
  <c r="AC569" i="10"/>
  <c r="AC779" i="10"/>
  <c r="AC1186" i="10"/>
  <c r="AC1130" i="10"/>
  <c r="AC68" i="10"/>
  <c r="AA677" i="10"/>
  <c r="AA890" i="10"/>
  <c r="AA782" i="10"/>
  <c r="AA366" i="10"/>
  <c r="AA460" i="10"/>
  <c r="AA404" i="10"/>
  <c r="AA516" i="10"/>
  <c r="AA628" i="10"/>
  <c r="AA29" i="10"/>
  <c r="AB12" i="4"/>
  <c r="AA572" i="10"/>
  <c r="AA726" i="10"/>
  <c r="AA1133" i="10"/>
  <c r="AA1227" i="10"/>
  <c r="AA328" i="10"/>
  <c r="AA1189" i="10"/>
  <c r="AA71" i="10"/>
  <c r="AA1071" i="10"/>
  <c r="AA113" i="10"/>
  <c r="AA223" i="10"/>
  <c r="AA959" i="10"/>
  <c r="AA272" i="10"/>
  <c r="AA1015" i="10"/>
  <c r="AB627" i="10"/>
  <c r="AB222" i="10"/>
  <c r="AB1070" i="10"/>
  <c r="AB403" i="10"/>
  <c r="AB958" i="10"/>
  <c r="AB28" i="10"/>
  <c r="AB571" i="10"/>
  <c r="AC11" i="4"/>
  <c r="AB365" i="10"/>
  <c r="AB889" i="10"/>
  <c r="AB515" i="10"/>
  <c r="AB1226" i="10"/>
  <c r="AB327" i="10"/>
  <c r="AB781" i="10"/>
  <c r="AB1188" i="10"/>
  <c r="AB271" i="10"/>
  <c r="AB1132" i="10"/>
  <c r="AB676" i="10"/>
  <c r="AB1014" i="10"/>
  <c r="AB112" i="10"/>
  <c r="AB725" i="10"/>
  <c r="AB70" i="10"/>
  <c r="AB459" i="10"/>
  <c r="AE203" i="4"/>
  <c r="AE938" i="14" s="1"/>
  <c r="AE935" i="14" s="1"/>
  <c r="AF206" i="4"/>
  <c r="AE927" i="14"/>
  <c r="AE924" i="14" s="1"/>
  <c r="AE193" i="4"/>
  <c r="AD884" i="14"/>
  <c r="AD881" i="14" s="1"/>
  <c r="AD873" i="14"/>
  <c r="AD870" i="14" s="1"/>
  <c r="AD857" i="14" s="1"/>
  <c r="AE885" i="14"/>
  <c r="AE882" i="14" s="1"/>
  <c r="AF194" i="4"/>
  <c r="AE874" i="14"/>
  <c r="AE871" i="14" s="1"/>
  <c r="AE189" i="4"/>
  <c r="AE883" i="14" s="1"/>
  <c r="AE880" i="14" s="1"/>
  <c r="AF192" i="4"/>
  <c r="AE872" i="14"/>
  <c r="AE869" i="14" s="1"/>
  <c r="AC857" i="14"/>
  <c r="AD10" i="4"/>
  <c r="AC1131" i="10"/>
  <c r="AC1225" i="10"/>
  <c r="AC1069" i="10"/>
  <c r="AC724" i="10"/>
  <c r="AC888" i="10"/>
  <c r="AC780" i="10"/>
  <c r="AC626" i="10"/>
  <c r="AC1187" i="10"/>
  <c r="AC675" i="10"/>
  <c r="AC326" i="10"/>
  <c r="AC957" i="10"/>
  <c r="AC570" i="10"/>
  <c r="AC364" i="10"/>
  <c r="AC514" i="10"/>
  <c r="AC1013" i="10"/>
  <c r="AC270" i="10"/>
  <c r="AC69" i="10"/>
  <c r="AC221" i="10"/>
  <c r="AC458" i="10"/>
  <c r="AC402" i="10"/>
  <c r="AC111" i="10"/>
  <c r="AC27" i="10"/>
  <c r="AG148" i="4"/>
  <c r="AF704" i="14"/>
  <c r="AF701" i="14" s="1"/>
  <c r="AF649" i="14"/>
  <c r="AF646" i="14" s="1"/>
  <c r="AF599" i="14"/>
  <c r="AF596" i="14" s="1"/>
  <c r="AG134" i="4"/>
  <c r="AF549" i="14"/>
  <c r="AF546" i="14" s="1"/>
  <c r="AE359" i="14"/>
  <c r="AE356" i="14" s="1"/>
  <c r="AE414" i="14"/>
  <c r="AE411" i="14" s="1"/>
  <c r="AF111" i="4"/>
  <c r="AF97" i="4"/>
  <c r="AE323" i="14"/>
  <c r="AE320" i="14" s="1"/>
  <c r="AG88" i="4"/>
  <c r="AF291" i="14"/>
  <c r="AF288" i="14" s="1"/>
  <c r="AF400" i="10" l="1"/>
  <c r="AF1067" i="10"/>
  <c r="AE206" i="14"/>
  <c r="AE207" i="14"/>
  <c r="AG4" i="14"/>
  <c r="AF203" i="14"/>
  <c r="AF200" i="14" s="1"/>
  <c r="AF210" i="14"/>
  <c r="AF208" i="14"/>
  <c r="AF201" i="14"/>
  <c r="AF198" i="14" s="1"/>
  <c r="AF190" i="14"/>
  <c r="AF187" i="14" s="1"/>
  <c r="AF192" i="14"/>
  <c r="AF189" i="14" s="1"/>
  <c r="AF209" i="14"/>
  <c r="AF211" i="14"/>
  <c r="AF191" i="14"/>
  <c r="AF188" i="14" s="1"/>
  <c r="AF202" i="14"/>
  <c r="AF199" i="14" s="1"/>
  <c r="AF1041" i="14"/>
  <c r="AF1038" i="14" s="1"/>
  <c r="AF22" i="14"/>
  <c r="AF19" i="14" s="1"/>
  <c r="AF130" i="14" s="1"/>
  <c r="AF1052" i="14"/>
  <c r="AF1049" i="14" s="1"/>
  <c r="AF23" i="14"/>
  <c r="AF20" i="14" s="1"/>
  <c r="AF131" i="14" s="1"/>
  <c r="AE175" i="14"/>
  <c r="AE174" i="14"/>
  <c r="AE205" i="14"/>
  <c r="AG4" i="10"/>
  <c r="AF1011" i="10"/>
  <c r="AF324" i="10"/>
  <c r="AF219" i="10"/>
  <c r="AF512" i="10"/>
  <c r="AF673" i="10"/>
  <c r="AF67" i="10"/>
  <c r="AF25" i="10"/>
  <c r="AF886" i="10"/>
  <c r="AF208" i="10"/>
  <c r="AF98" i="10"/>
  <c r="AF456" i="10"/>
  <c r="AF955" i="10"/>
  <c r="AF1129" i="10"/>
  <c r="AF14" i="10"/>
  <c r="AF1185" i="10"/>
  <c r="AF109" i="10"/>
  <c r="AF268" i="10"/>
  <c r="AF778" i="10"/>
  <c r="AF722" i="10"/>
  <c r="AF568" i="10"/>
  <c r="AF362" i="10"/>
  <c r="AF56" i="10"/>
  <c r="AF132" i="14"/>
  <c r="AH4" i="4"/>
  <c r="AG1041" i="14"/>
  <c r="AG1038" i="14" s="1"/>
  <c r="AG993" i="14"/>
  <c r="AG990" i="14" s="1"/>
  <c r="AG982" i="14"/>
  <c r="AG979" i="14" s="1"/>
  <c r="AG24" i="14"/>
  <c r="AG21" i="14" s="1"/>
  <c r="AG1052" i="14"/>
  <c r="AG1049" i="14" s="1"/>
  <c r="AG59" i="14"/>
  <c r="AG56" i="14" s="1"/>
  <c r="AF134" i="14"/>
  <c r="AG23" i="14"/>
  <c r="AG20" i="14" s="1"/>
  <c r="AG778" i="10"/>
  <c r="AG886" i="10"/>
  <c r="AB516" i="10"/>
  <c r="AB404" i="10"/>
  <c r="AB726" i="10"/>
  <c r="AB1015" i="10"/>
  <c r="AB460" i="10"/>
  <c r="AB782" i="10"/>
  <c r="AB628" i="10"/>
  <c r="AB1133" i="10"/>
  <c r="AB1227" i="10"/>
  <c r="AB959" i="10"/>
  <c r="AB223" i="10"/>
  <c r="AB1189" i="10"/>
  <c r="AB366" i="10"/>
  <c r="AB113" i="10"/>
  <c r="AB890" i="10"/>
  <c r="AB272" i="10"/>
  <c r="AC12" i="4"/>
  <c r="AB328" i="10"/>
  <c r="AB29" i="10"/>
  <c r="AB1071" i="10"/>
  <c r="AB71" i="10"/>
  <c r="AB572" i="10"/>
  <c r="AB677" i="10"/>
  <c r="AC958" i="10"/>
  <c r="AC571" i="10"/>
  <c r="AC1226" i="10"/>
  <c r="AC112" i="10"/>
  <c r="AC725" i="10"/>
  <c r="AC222" i="10"/>
  <c r="AC1188" i="10"/>
  <c r="AC70" i="10"/>
  <c r="AC889" i="10"/>
  <c r="AC365" i="10"/>
  <c r="AC627" i="10"/>
  <c r="AC327" i="10"/>
  <c r="AC1014" i="10"/>
  <c r="AC676" i="10"/>
  <c r="AC403" i="10"/>
  <c r="AC271" i="10"/>
  <c r="AC28" i="10"/>
  <c r="AC515" i="10"/>
  <c r="AD11" i="4"/>
  <c r="AC459" i="10"/>
  <c r="AC781" i="10"/>
  <c r="AC1132" i="10"/>
  <c r="AC1070" i="10"/>
  <c r="AD1068" i="10"/>
  <c r="AD269" i="10"/>
  <c r="AD956" i="10"/>
  <c r="AD68" i="10"/>
  <c r="AD779" i="10"/>
  <c r="AD110" i="10"/>
  <c r="AD401" i="10"/>
  <c r="AD1186" i="10"/>
  <c r="AD887" i="10"/>
  <c r="AD220" i="10"/>
  <c r="AD1012" i="10"/>
  <c r="AD325" i="10"/>
  <c r="AD513" i="10"/>
  <c r="AD674" i="10"/>
  <c r="AD457" i="10"/>
  <c r="AD26" i="10"/>
  <c r="AE9" i="4"/>
  <c r="AD569" i="10"/>
  <c r="AD363" i="10"/>
  <c r="AD723" i="10"/>
  <c r="AD625" i="10"/>
  <c r="AD1224" i="10"/>
  <c r="AD1130" i="10"/>
  <c r="AD856" i="14"/>
  <c r="AF203" i="4"/>
  <c r="AF938" i="14" s="1"/>
  <c r="AF935" i="14" s="1"/>
  <c r="AG206" i="4"/>
  <c r="AF927" i="14"/>
  <c r="AF924" i="14" s="1"/>
  <c r="AG194" i="4"/>
  <c r="AF885" i="14"/>
  <c r="AF882" i="14" s="1"/>
  <c r="AF874" i="14"/>
  <c r="AF871" i="14" s="1"/>
  <c r="AE884" i="14"/>
  <c r="AE881" i="14" s="1"/>
  <c r="AF193" i="4"/>
  <c r="AE873" i="14"/>
  <c r="AE870" i="14" s="1"/>
  <c r="AE857" i="14" s="1"/>
  <c r="AG192" i="4"/>
  <c r="AF189" i="4"/>
  <c r="AF883" i="14" s="1"/>
  <c r="AF880" i="14" s="1"/>
  <c r="AF872" i="14"/>
  <c r="AF869" i="14" s="1"/>
  <c r="AE10" i="4"/>
  <c r="AD1013" i="10"/>
  <c r="AD957" i="10"/>
  <c r="AD1069" i="10"/>
  <c r="AD1225" i="10"/>
  <c r="AD1187" i="10"/>
  <c r="AD724" i="10"/>
  <c r="AD780" i="10"/>
  <c r="AD1131" i="10"/>
  <c r="AD675" i="10"/>
  <c r="AD888" i="10"/>
  <c r="AD570" i="10"/>
  <c r="AD626" i="10"/>
  <c r="AD364" i="10"/>
  <c r="AD514" i="10"/>
  <c r="AD326" i="10"/>
  <c r="AD221" i="10"/>
  <c r="AD458" i="10"/>
  <c r="AD69" i="10"/>
  <c r="AD270" i="10"/>
  <c r="AD111" i="10"/>
  <c r="AD27" i="10"/>
  <c r="AD402" i="10"/>
  <c r="AH148" i="4"/>
  <c r="AG704" i="14"/>
  <c r="AG701" i="14" s="1"/>
  <c r="AG649" i="14"/>
  <c r="AG646" i="14" s="1"/>
  <c r="AG599" i="14"/>
  <c r="AG596" i="14" s="1"/>
  <c r="AH134" i="4"/>
  <c r="AG549" i="14"/>
  <c r="AG546" i="14" s="1"/>
  <c r="AF359" i="14"/>
  <c r="AF356" i="14" s="1"/>
  <c r="AF414" i="14"/>
  <c r="AF411" i="14" s="1"/>
  <c r="AG111" i="4"/>
  <c r="AG97" i="4"/>
  <c r="AF323" i="14"/>
  <c r="AF320" i="14" s="1"/>
  <c r="AH88" i="4"/>
  <c r="AG291" i="14"/>
  <c r="AG288" i="14" s="1"/>
  <c r="AH4" i="14" l="1"/>
  <c r="AG191" i="14"/>
  <c r="AG188" i="14" s="1"/>
  <c r="AG210" i="14"/>
  <c r="AG208" i="14"/>
  <c r="AG202" i="14"/>
  <c r="AG199" i="14" s="1"/>
  <c r="AG190" i="14"/>
  <c r="AG187" i="14" s="1"/>
  <c r="AG201" i="14"/>
  <c r="AG198" i="14" s="1"/>
  <c r="AG211" i="14"/>
  <c r="AG192" i="14"/>
  <c r="AG189" i="14" s="1"/>
  <c r="AG209" i="14"/>
  <c r="AG203" i="14"/>
  <c r="AG200" i="14" s="1"/>
  <c r="AG22" i="14"/>
  <c r="AG19" i="14" s="1"/>
  <c r="AG130" i="14" s="1"/>
  <c r="AF206" i="14"/>
  <c r="AF174" i="14"/>
  <c r="AF175" i="14"/>
  <c r="AH291" i="14"/>
  <c r="AH288" i="14" s="1"/>
  <c r="AF205" i="14"/>
  <c r="AF207" i="14"/>
  <c r="AH4" i="10"/>
  <c r="AG673" i="10"/>
  <c r="AG400" i="10"/>
  <c r="AG1223" i="10"/>
  <c r="AG25" i="10"/>
  <c r="AG1185" i="10"/>
  <c r="AG268" i="10"/>
  <c r="AG722" i="10"/>
  <c r="AG98" i="10"/>
  <c r="AG14" i="10"/>
  <c r="AG67" i="10"/>
  <c r="AG56" i="10"/>
  <c r="AG109" i="10"/>
  <c r="AG456" i="10"/>
  <c r="AG208" i="10"/>
  <c r="AG219" i="10"/>
  <c r="AG1067" i="10"/>
  <c r="AG512" i="10"/>
  <c r="AG568" i="10"/>
  <c r="AG362" i="10"/>
  <c r="AG1011" i="10"/>
  <c r="AG955" i="10"/>
  <c r="AG1129" i="10"/>
  <c r="AG324" i="10"/>
  <c r="AG624" i="10"/>
  <c r="U209" i="10"/>
  <c r="U207" i="10" s="1"/>
  <c r="U166" i="15" s="1"/>
  <c r="U224" i="10"/>
  <c r="AB196" i="10"/>
  <c r="V30" i="10"/>
  <c r="AC30" i="10"/>
  <c r="AC23" i="10" s="1"/>
  <c r="T30" i="10"/>
  <c r="T236" i="10"/>
  <c r="AH196" i="10"/>
  <c r="AC212" i="10"/>
  <c r="AC211" i="10" s="1"/>
  <c r="AC170" i="15" s="1"/>
  <c r="S212" i="10"/>
  <c r="S211" i="10" s="1"/>
  <c r="Q166" i="14"/>
  <c r="W196" i="10"/>
  <c r="W236" i="10"/>
  <c r="AF15" i="10"/>
  <c r="AF13" i="10" s="1"/>
  <c r="V224" i="10"/>
  <c r="AH166" i="14"/>
  <c r="V236" i="10"/>
  <c r="U236" i="10"/>
  <c r="AA236" i="10"/>
  <c r="AH212" i="10"/>
  <c r="AH211" i="10" s="1"/>
  <c r="AH170" i="15" s="1"/>
  <c r="W15" i="10"/>
  <c r="W13" i="10" s="1"/>
  <c r="X15" i="10"/>
  <c r="X13" i="10" s="1"/>
  <c r="Z30" i="10"/>
  <c r="X196" i="10"/>
  <c r="AB166" i="14"/>
  <c r="AF236" i="10"/>
  <c r="AG196" i="10"/>
  <c r="X167" i="14"/>
  <c r="AE166" i="14"/>
  <c r="AE209" i="10"/>
  <c r="AE207" i="10" s="1"/>
  <c r="AE166" i="15" s="1"/>
  <c r="AG212" i="10"/>
  <c r="AG211" i="10" s="1"/>
  <c r="AG170" i="15" s="1"/>
  <c r="AF224" i="10"/>
  <c r="AF214" i="10" s="1"/>
  <c r="AF178" i="15" s="1"/>
  <c r="W45" i="10"/>
  <c r="W44" i="10" s="1"/>
  <c r="W192" i="10" s="1"/>
  <c r="AB15" i="10"/>
  <c r="AB13" i="10" s="1"/>
  <c r="Z15" i="10"/>
  <c r="Z13" i="10" s="1"/>
  <c r="U42" i="10"/>
  <c r="U30" i="10"/>
  <c r="AD166" i="14"/>
  <c r="AE224" i="10"/>
  <c r="AE214" i="10" s="1"/>
  <c r="AE178" i="15" s="1"/>
  <c r="AG30" i="10"/>
  <c r="AH15" i="10"/>
  <c r="AA166" i="14"/>
  <c r="AH30" i="10"/>
  <c r="W527" i="10"/>
  <c r="AA220" i="15"/>
  <c r="U196" i="10"/>
  <c r="AG209" i="10"/>
  <c r="AF84" i="10"/>
  <c r="W224" i="10"/>
  <c r="AD212" i="10"/>
  <c r="AD211" i="10" s="1"/>
  <c r="AD170" i="15" s="1"/>
  <c r="Y196" i="10"/>
  <c r="Z272" i="14"/>
  <c r="AF196" i="10"/>
  <c r="AG166" i="14"/>
  <c r="X212" i="10"/>
  <c r="X211" i="10" s="1"/>
  <c r="X170" i="15" s="1"/>
  <c r="AA196" i="10"/>
  <c r="T45" i="10"/>
  <c r="T44" i="10" s="1"/>
  <c r="T192" i="10" s="1"/>
  <c r="AH236" i="10"/>
  <c r="AC196" i="10"/>
  <c r="AF30" i="10"/>
  <c r="AF20" i="10" s="1"/>
  <c r="U166" i="14"/>
  <c r="AG236" i="10"/>
  <c r="AF166" i="14"/>
  <c r="T196" i="10"/>
  <c r="AG224" i="10"/>
  <c r="T209" i="10"/>
  <c r="T207" i="10" s="1"/>
  <c r="T166" i="15" s="1"/>
  <c r="Z209" i="10"/>
  <c r="Z207" i="10" s="1"/>
  <c r="Z166" i="15" s="1"/>
  <c r="X30" i="10"/>
  <c r="AA224" i="10"/>
  <c r="V45" i="10"/>
  <c r="V44" i="10" s="1"/>
  <c r="V192" i="10" s="1"/>
  <c r="W212" i="10"/>
  <c r="W211" i="10" s="1"/>
  <c r="W170" i="15" s="1"/>
  <c r="AB273" i="15"/>
  <c r="AD30" i="10"/>
  <c r="AD20" i="10" s="1"/>
  <c r="AD15" i="10"/>
  <c r="AD13" i="10" s="1"/>
  <c r="X236" i="10"/>
  <c r="W30" i="10"/>
  <c r="Y30" i="10"/>
  <c r="AE212" i="10"/>
  <c r="AE211" i="10" s="1"/>
  <c r="AE170" i="15" s="1"/>
  <c r="AE442" i="15"/>
  <c r="Y76" i="14"/>
  <c r="AD236" i="10"/>
  <c r="Y166" i="14"/>
  <c r="AC60" i="14"/>
  <c r="AC57" i="14" s="1"/>
  <c r="U975" i="15"/>
  <c r="U969" i="15" s="1"/>
  <c r="AE15" i="10"/>
  <c r="AE13" i="10" s="1"/>
  <c r="V42" i="10"/>
  <c r="T1050" i="15"/>
  <c r="AE30" i="10"/>
  <c r="AE20" i="10" s="1"/>
  <c r="AA488" i="15"/>
  <c r="AA250" i="15"/>
  <c r="AE236" i="10"/>
  <c r="Y236" i="10"/>
  <c r="Z212" i="10"/>
  <c r="Z211" i="10" s="1"/>
  <c r="Z170" i="15" s="1"/>
  <c r="AD32" i="14"/>
  <c r="U99" i="10"/>
  <c r="U97" i="10" s="1"/>
  <c r="AC442" i="15"/>
  <c r="AH989" i="10"/>
  <c r="U15" i="10"/>
  <c r="U13" i="10" s="1"/>
  <c r="V15" i="10"/>
  <c r="V13" i="10" s="1"/>
  <c r="U212" i="10"/>
  <c r="U211" i="10" s="1"/>
  <c r="U170" i="15" s="1"/>
  <c r="V196" i="10"/>
  <c r="U272" i="15"/>
  <c r="AC236" i="10"/>
  <c r="W442" i="15"/>
  <c r="AD84" i="10"/>
  <c r="AA1175" i="10"/>
  <c r="Y277" i="15"/>
  <c r="Z253" i="14"/>
  <c r="Z250" i="14" s="1"/>
  <c r="W166" i="14"/>
  <c r="AB96" i="14"/>
  <c r="AB93" i="14" s="1"/>
  <c r="Z104" i="14"/>
  <c r="AB209" i="10"/>
  <c r="AB207" i="10" s="1"/>
  <c r="AB166" i="15" s="1"/>
  <c r="Z166" i="14"/>
  <c r="AE261" i="14"/>
  <c r="AH114" i="10"/>
  <c r="AB30" i="10"/>
  <c r="AB24" i="10" s="1"/>
  <c r="AB28" i="15" s="1"/>
  <c r="AB23" i="15" s="1"/>
  <c r="Y15" i="10"/>
  <c r="Y13" i="10" s="1"/>
  <c r="AC18" i="10"/>
  <c r="AC17" i="10" s="1"/>
  <c r="Z60" i="10"/>
  <c r="Z59" i="10" s="1"/>
  <c r="V489" i="15"/>
  <c r="AB236" i="10"/>
  <c r="Z757" i="10"/>
  <c r="AE196" i="10"/>
  <c r="AG277" i="15"/>
  <c r="AF1001" i="10"/>
  <c r="V651" i="14"/>
  <c r="V648" i="14" s="1"/>
  <c r="AA466" i="15"/>
  <c r="AH980" i="10"/>
  <c r="AA15" i="10"/>
  <c r="AA13" i="10" s="1"/>
  <c r="AC620" i="14"/>
  <c r="AD660" i="14"/>
  <c r="AD657" i="14" s="1"/>
  <c r="AH1202" i="10"/>
  <c r="AC493" i="15"/>
  <c r="AC15" i="10"/>
  <c r="AC13" i="10" s="1"/>
  <c r="AC32" i="14"/>
  <c r="AH324" i="14"/>
  <c r="AH321" i="14" s="1"/>
  <c r="V564" i="15"/>
  <c r="AF104" i="14"/>
  <c r="Z251" i="14"/>
  <c r="Z248" i="14" s="1"/>
  <c r="AC435" i="15"/>
  <c r="AD486" i="14"/>
  <c r="AB45" i="10"/>
  <c r="AA30" i="10"/>
  <c r="AC166" i="14"/>
  <c r="X303" i="10"/>
  <c r="U273" i="15"/>
  <c r="V1186" i="14"/>
  <c r="V1183" i="14" s="1"/>
  <c r="AD227" i="15"/>
  <c r="Z196" i="10"/>
  <c r="V166" i="14"/>
  <c r="AC272" i="14"/>
  <c r="W209" i="10"/>
  <c r="W207" i="10" s="1"/>
  <c r="W166" i="15" s="1"/>
  <c r="AH224" i="10"/>
  <c r="AG715" i="14"/>
  <c r="AG712" i="14" s="1"/>
  <c r="Z242" i="14"/>
  <c r="Z239" i="14" s="1"/>
  <c r="AA209" i="10"/>
  <c r="AA207" i="10" s="1"/>
  <c r="AA166" i="15" s="1"/>
  <c r="X166" i="14"/>
  <c r="AC502" i="10"/>
  <c r="AG15" i="10"/>
  <c r="AG13" i="10" s="1"/>
  <c r="AH1100" i="10"/>
  <c r="AC219" i="15"/>
  <c r="X1049" i="15"/>
  <c r="AF1016" i="10"/>
  <c r="AF1006" i="10" s="1"/>
  <c r="AF1118" i="15" s="1"/>
  <c r="AF1113" i="15" s="1"/>
  <c r="AA848" i="14"/>
  <c r="Z600" i="14"/>
  <c r="Z597" i="14" s="1"/>
  <c r="Y611" i="14"/>
  <c r="Y608" i="14" s="1"/>
  <c r="AC42" i="10"/>
  <c r="AD488" i="15"/>
  <c r="AA94" i="14"/>
  <c r="AA91" i="14" s="1"/>
  <c r="AD196" i="10"/>
  <c r="Y72" i="10"/>
  <c r="W527" i="14"/>
  <c r="X468" i="10"/>
  <c r="Y372" i="14"/>
  <c r="Y369" i="14" s="1"/>
  <c r="X629" i="10"/>
  <c r="V993" i="14"/>
  <c r="V990" i="14" s="1"/>
  <c r="AB273" i="14"/>
  <c r="AC392" i="14"/>
  <c r="X850" i="14"/>
  <c r="AF528" i="10"/>
  <c r="V197" i="10"/>
  <c r="W620" i="14"/>
  <c r="W811" i="14"/>
  <c r="W808" i="14" s="1"/>
  <c r="AA660" i="14"/>
  <c r="AA657" i="14" s="1"/>
  <c r="AG706" i="14"/>
  <c r="AG703" i="14" s="1"/>
  <c r="AG367" i="10"/>
  <c r="AG507" i="14"/>
  <c r="AG504" i="14" s="1"/>
  <c r="W487" i="14"/>
  <c r="AH635" i="15"/>
  <c r="AD242" i="14"/>
  <c r="AD239" i="14" s="1"/>
  <c r="AD425" i="14"/>
  <c r="AD422" i="14" s="1"/>
  <c r="Y560" i="15"/>
  <c r="AF611" i="14"/>
  <c r="AF608" i="14" s="1"/>
  <c r="AG292" i="14"/>
  <c r="AG289" i="14" s="1"/>
  <c r="AC904" i="14"/>
  <c r="AD1196" i="14"/>
  <c r="AG536" i="15"/>
  <c r="AA608" i="15"/>
  <c r="AB602" i="10"/>
  <c r="AG806" i="15"/>
  <c r="AH778" i="15"/>
  <c r="AH756" i="15"/>
  <c r="Y341" i="10"/>
  <c r="AB819" i="15"/>
  <c r="AB391" i="14"/>
  <c r="Y811" i="14"/>
  <c r="Y808" i="14" s="1"/>
  <c r="X564" i="15"/>
  <c r="AB1186" i="14"/>
  <c r="AB1183" i="14" s="1"/>
  <c r="AD517" i="10"/>
  <c r="AD507" i="10" s="1"/>
  <c r="AD521" i="15" s="1"/>
  <c r="AB488" i="15"/>
  <c r="X241" i="14"/>
  <c r="X238" i="14" s="1"/>
  <c r="AC945" i="10"/>
  <c r="Z706" i="14"/>
  <c r="Z703" i="14" s="1"/>
  <c r="AH1175" i="10"/>
  <c r="AB879" i="10"/>
  <c r="AB878" i="10" s="1"/>
  <c r="AB970" i="15" s="1"/>
  <c r="AE167" i="14"/>
  <c r="Z417" i="15"/>
  <c r="AH465" i="14"/>
  <c r="AH462" i="14" s="1"/>
  <c r="AG608" i="15"/>
  <c r="AG242" i="14"/>
  <c r="AG239" i="14" s="1"/>
  <c r="Y45" i="10"/>
  <c r="AH220" i="15"/>
  <c r="Y904" i="14"/>
  <c r="AA84" i="10"/>
  <c r="AD546" i="10"/>
  <c r="AC725" i="14"/>
  <c r="AD812" i="14"/>
  <c r="AD809" i="14" s="1"/>
  <c r="AE550" i="14"/>
  <c r="AE547" i="14" s="1"/>
  <c r="AG849" i="14"/>
  <c r="AD929" i="14"/>
  <c r="AD926" i="14" s="1"/>
  <c r="AF821" i="14"/>
  <c r="AF818" i="14" s="1"/>
  <c r="AF974" i="15"/>
  <c r="AG95" i="14"/>
  <c r="AG92" i="14" s="1"/>
  <c r="AC240" i="14"/>
  <c r="AC237" i="14" s="1"/>
  <c r="AB558" i="10"/>
  <c r="AC1001" i="10"/>
  <c r="AH756" i="10"/>
  <c r="AC361" i="14"/>
  <c r="AC358" i="14" s="1"/>
  <c r="X390" i="10"/>
  <c r="AF434" i="10"/>
  <c r="AH613" i="10"/>
  <c r="W756" i="15"/>
  <c r="Y241" i="14"/>
  <c r="Y238" i="14" s="1"/>
  <c r="AE515" i="14"/>
  <c r="AD725" i="14"/>
  <c r="Y959" i="14"/>
  <c r="AA873" i="15"/>
  <c r="X475" i="14"/>
  <c r="AA812" i="10"/>
  <c r="Z405" i="10"/>
  <c r="AC475" i="14"/>
  <c r="AE435" i="15"/>
  <c r="AC355" i="10"/>
  <c r="AC354" i="10" s="1"/>
  <c r="X505" i="14"/>
  <c r="X502" i="14" s="1"/>
  <c r="AF467" i="14"/>
  <c r="AF464" i="14" s="1"/>
  <c r="Y167" i="14"/>
  <c r="W425" i="14"/>
  <c r="W422" i="14" s="1"/>
  <c r="AF756" i="10"/>
  <c r="Z705" i="14"/>
  <c r="Z702" i="14" s="1"/>
  <c r="AB58" i="14"/>
  <c r="AB55" i="14" s="1"/>
  <c r="AF473" i="10"/>
  <c r="Z435" i="14"/>
  <c r="AG821" i="14"/>
  <c r="AG818" i="14" s="1"/>
  <c r="Y466" i="15"/>
  <c r="AB418" i="15"/>
  <c r="Z929" i="14"/>
  <c r="Z926" i="14" s="1"/>
  <c r="AF570" i="14"/>
  <c r="X1004" i="15"/>
  <c r="AD58" i="14"/>
  <c r="AD55" i="14" s="1"/>
  <c r="AC1186" i="14"/>
  <c r="AC1183" i="14" s="1"/>
  <c r="AG405" i="10"/>
  <c r="AF465" i="15"/>
  <c r="AC712" i="10"/>
  <c r="AF489" i="15"/>
  <c r="AD99" i="10"/>
  <c r="AD97" i="10" s="1"/>
  <c r="AF557" i="10"/>
  <c r="Z493" i="15"/>
  <c r="AG250" i="15"/>
  <c r="AB614" i="10"/>
  <c r="Y737" i="14"/>
  <c r="Y872" i="15"/>
  <c r="AG813" i="10"/>
  <c r="AF241" i="14"/>
  <c r="AF238" i="14" s="1"/>
  <c r="Y662" i="10"/>
  <c r="AA277" i="15"/>
  <c r="AE663" i="10"/>
  <c r="Z293" i="14"/>
  <c r="Z290" i="14" s="1"/>
  <c r="AC727" i="10"/>
  <c r="AC720" i="10" s="1"/>
  <c r="AC766" i="15" s="1"/>
  <c r="AA560" i="15"/>
  <c r="AA905" i="14"/>
  <c r="Y801" i="15"/>
  <c r="X114" i="10"/>
  <c r="AA561" i="14"/>
  <c r="AA558" i="14" s="1"/>
  <c r="AC351" i="10"/>
  <c r="W715" i="10"/>
  <c r="W714" i="10" s="1"/>
  <c r="W752" i="15" s="1"/>
  <c r="AF209" i="10"/>
  <c r="AF207" i="10" s="1"/>
  <c r="AF166" i="15" s="1"/>
  <c r="AE546" i="10"/>
  <c r="AB608" i="15"/>
  <c r="X819" i="15"/>
  <c r="AA197" i="10"/>
  <c r="Z434" i="10"/>
  <c r="AD717" i="14"/>
  <c r="AD714" i="14" s="1"/>
  <c r="AG876" i="10"/>
  <c r="X514" i="15"/>
  <c r="AH663" i="10"/>
  <c r="Y620" i="14"/>
  <c r="W219" i="15"/>
  <c r="Z737" i="14"/>
  <c r="X493" i="15"/>
  <c r="X434" i="10"/>
  <c r="X570" i="14"/>
  <c r="AF1050" i="15"/>
  <c r="AE948" i="14"/>
  <c r="AF933" i="10"/>
  <c r="AH1032" i="15"/>
  <c r="W662" i="14"/>
  <c r="W659" i="14" s="1"/>
  <c r="X929" i="14"/>
  <c r="X926" i="14" s="1"/>
  <c r="Y467" i="14"/>
  <c r="Y464" i="14" s="1"/>
  <c r="Z872" i="15"/>
  <c r="AG715" i="10"/>
  <c r="AG714" i="10" s="1"/>
  <c r="AG752" i="15" s="1"/>
  <c r="AE727" i="10"/>
  <c r="AE717" i="10" s="1"/>
  <c r="AE763" i="15" s="1"/>
  <c r="AF602" i="10"/>
  <c r="X584" i="15"/>
  <c r="AB99" i="10"/>
  <c r="AB97" i="10" s="1"/>
  <c r="X277" i="15"/>
  <c r="AF68" i="14"/>
  <c r="AE610" i="14"/>
  <c r="AE607" i="14" s="1"/>
  <c r="W550" i="14"/>
  <c r="W547" i="14" s="1"/>
  <c r="AE333" i="14"/>
  <c r="AB948" i="14"/>
  <c r="W443" i="15"/>
  <c r="AB507" i="14"/>
  <c r="AB504" i="14" s="1"/>
  <c r="AF905" i="14"/>
  <c r="W1049" i="15"/>
  <c r="AD650" i="14"/>
  <c r="AD647" i="14" s="1"/>
  <c r="AF662" i="14"/>
  <c r="AF659" i="14" s="1"/>
  <c r="W813" i="10"/>
  <c r="AA96" i="14"/>
  <c r="AA93" i="14" s="1"/>
  <c r="AA767" i="10"/>
  <c r="AH600" i="14"/>
  <c r="AH597" i="14" s="1"/>
  <c r="AA465" i="14"/>
  <c r="AA462" i="14" s="1"/>
  <c r="AA461" i="10"/>
  <c r="AC877" i="15"/>
  <c r="AC445" i="10"/>
  <c r="W32" i="14"/>
  <c r="AH87" i="10"/>
  <c r="AE293" i="14"/>
  <c r="AE290" i="14" s="1"/>
  <c r="AC811" i="14"/>
  <c r="AC808" i="14" s="1"/>
  <c r="AC466" i="15"/>
  <c r="AH811" i="14"/>
  <c r="AH808" i="14" s="1"/>
  <c r="AG415" i="14"/>
  <c r="AG412" i="14" s="1"/>
  <c r="AC324" i="14"/>
  <c r="AC321" i="14" s="1"/>
  <c r="W253" i="14"/>
  <c r="W250" i="14" s="1"/>
  <c r="AA272" i="15"/>
  <c r="Y876" i="10"/>
  <c r="W489" i="15"/>
  <c r="Z1033" i="15"/>
  <c r="Y725" i="14"/>
  <c r="AE285" i="10"/>
  <c r="AE944" i="10"/>
  <c r="W360" i="14"/>
  <c r="W357" i="14" s="1"/>
  <c r="AH546" i="10"/>
  <c r="AC473" i="10"/>
  <c r="AH487" i="14"/>
  <c r="AD536" i="15"/>
  <c r="Y603" i="10"/>
  <c r="Z380" i="14"/>
  <c r="Z76" i="14"/>
  <c r="AD822" i="14"/>
  <c r="AD819" i="14" s="1"/>
  <c r="AD551" i="14"/>
  <c r="AD548" i="14" s="1"/>
  <c r="AH426" i="14"/>
  <c r="AH423" i="14" s="1"/>
  <c r="W564" i="15"/>
  <c r="Y505" i="10"/>
  <c r="Y504" i="10" s="1"/>
  <c r="Y510" i="15" s="1"/>
  <c r="AB877" i="15"/>
  <c r="AE712" i="10"/>
  <c r="AG87" i="10"/>
  <c r="AB272" i="14"/>
  <c r="AB585" i="15"/>
  <c r="AD1001" i="10"/>
  <c r="AH379" i="10"/>
  <c r="AA559" i="15"/>
  <c r="X422" i="15"/>
  <c r="AH827" i="15"/>
  <c r="Z1004" i="10"/>
  <c r="Z1003" i="10" s="1"/>
  <c r="Z1111" i="15" s="1"/>
  <c r="Z1110" i="15" s="1"/>
  <c r="Y168" i="14"/>
  <c r="AA711" i="10"/>
  <c r="AC763" i="14"/>
  <c r="AC760" i="14" s="1"/>
  <c r="AC748" i="14" s="1"/>
  <c r="AH435" i="14"/>
  <c r="AH1190" i="10"/>
  <c r="AD756" i="10"/>
  <c r="AC611" i="14"/>
  <c r="AC608" i="14" s="1"/>
  <c r="W810" i="14"/>
  <c r="W807" i="14" s="1"/>
  <c r="AD756" i="15"/>
  <c r="AH559" i="15"/>
  <c r="AE715" i="14"/>
  <c r="AE712" i="14" s="1"/>
  <c r="AF1000" i="10"/>
  <c r="X415" i="14"/>
  <c r="X412" i="14" s="1"/>
  <c r="Z393" i="10"/>
  <c r="Z392" i="10" s="1"/>
  <c r="Z368" i="15" s="1"/>
  <c r="AF367" i="10"/>
  <c r="AF357" i="10" s="1"/>
  <c r="AA613" i="10"/>
  <c r="AC435" i="14"/>
  <c r="Y224" i="10"/>
  <c r="AD361" i="14"/>
  <c r="AD358" i="14" s="1"/>
  <c r="AB251" i="14"/>
  <c r="AB248" i="14" s="1"/>
  <c r="X931" i="10"/>
  <c r="AC559" i="15"/>
  <c r="Z224" i="10"/>
  <c r="AA965" i="15"/>
  <c r="AH168" i="14"/>
  <c r="Y662" i="14"/>
  <c r="Y659" i="14" s="1"/>
  <c r="AF32" i="14"/>
  <c r="Z585" i="10"/>
  <c r="AA466" i="14"/>
  <c r="AA463" i="14" s="1"/>
  <c r="AF1175" i="10"/>
  <c r="AB536" i="15"/>
  <c r="Z418" i="15"/>
  <c r="AH242" i="14"/>
  <c r="AH239" i="14" s="1"/>
  <c r="AF755" i="15"/>
  <c r="AA584" i="15"/>
  <c r="AC405" i="10"/>
  <c r="AC398" i="10" s="1"/>
  <c r="AC382" i="15" s="1"/>
  <c r="W486" i="14"/>
  <c r="AA505" i="10"/>
  <c r="AA504" i="10" s="1"/>
  <c r="AA510" i="15" s="1"/>
  <c r="AC756" i="15"/>
  <c r="AB663" i="10"/>
  <c r="Y617" i="10"/>
  <c r="Y616" i="10" s="1"/>
  <c r="Y649" i="15" s="1"/>
  <c r="AF513" i="15"/>
  <c r="AD739" i="10"/>
  <c r="AH931" i="10"/>
  <c r="AC1003" i="15"/>
  <c r="W422" i="15"/>
  <c r="AE763" i="14"/>
  <c r="AE760" i="14" s="1"/>
  <c r="AE748" i="14" s="1"/>
  <c r="Z585" i="15"/>
  <c r="Y712" i="10"/>
  <c r="AE1050" i="15"/>
  <c r="W372" i="15"/>
  <c r="AH614" i="10"/>
  <c r="AF801" i="15"/>
  <c r="X104" i="14"/>
  <c r="AA661" i="14"/>
  <c r="AA658" i="14" s="1"/>
  <c r="AD651" i="14"/>
  <c r="AD648" i="14" s="1"/>
  <c r="AD767" i="10"/>
  <c r="AE891" i="10"/>
  <c r="AE881" i="10" s="1"/>
  <c r="AE983" i="15" s="1"/>
  <c r="AB578" i="15"/>
  <c r="W380" i="14"/>
  <c r="AA537" i="15"/>
  <c r="X1033" i="15"/>
  <c r="AA875" i="10"/>
  <c r="AB18" i="10"/>
  <c r="AB17" i="10" s="1"/>
  <c r="Y965" i="15"/>
  <c r="AC629" i="10"/>
  <c r="AD446" i="10"/>
  <c r="Y820" i="15"/>
  <c r="X250" i="15"/>
  <c r="X1045" i="10"/>
  <c r="X341" i="10"/>
  <c r="W513" i="15"/>
  <c r="Y352" i="10"/>
  <c r="AD469" i="10"/>
  <c r="AC821" i="14"/>
  <c r="AC818" i="14" s="1"/>
  <c r="AC227" i="15"/>
  <c r="AC812" i="10"/>
  <c r="X76" i="14"/>
  <c r="X557" i="10"/>
  <c r="Y748" i="15"/>
  <c r="AA405" i="10"/>
  <c r="AH32" i="14"/>
  <c r="AE739" i="10"/>
  <c r="Z475" i="14"/>
  <c r="X771" i="10"/>
  <c r="X770" i="10" s="1"/>
  <c r="X823" i="15" s="1"/>
  <c r="X293" i="14"/>
  <c r="X290" i="14" s="1"/>
  <c r="AF505" i="10"/>
  <c r="AF504" i="10" s="1"/>
  <c r="AF510" i="15" s="1"/>
  <c r="Y928" i="14"/>
  <c r="Y925" i="14" s="1"/>
  <c r="AH876" i="10"/>
  <c r="AD948" i="10"/>
  <c r="AD947" i="10" s="1"/>
  <c r="AD1065" i="15" s="1"/>
  <c r="AD1064" i="15" s="1"/>
  <c r="AA1202" i="10"/>
  <c r="AH507" i="14"/>
  <c r="AH504" i="14" s="1"/>
  <c r="AH317" i="10"/>
  <c r="AH316" i="10" s="1"/>
  <c r="AC198" i="10"/>
  <c r="AA771" i="10"/>
  <c r="AA770" i="10" s="1"/>
  <c r="AA823" i="15" s="1"/>
  <c r="W716" i="14"/>
  <c r="W713" i="14" s="1"/>
  <c r="Z1187" i="14"/>
  <c r="Z1184" i="14" s="1"/>
  <c r="W252" i="14"/>
  <c r="W249" i="14" s="1"/>
  <c r="AC293" i="14"/>
  <c r="AC290" i="14" s="1"/>
  <c r="W573" i="10"/>
  <c r="AH303" i="10"/>
  <c r="AH1186" i="14"/>
  <c r="AH1183" i="14" s="1"/>
  <c r="X324" i="14"/>
  <c r="X321" i="14" s="1"/>
  <c r="X783" i="10"/>
  <c r="Z442" i="15"/>
  <c r="AH112" i="14"/>
  <c r="Z601" i="14"/>
  <c r="Z598" i="14" s="1"/>
  <c r="AE934" i="10"/>
  <c r="AD355" i="10"/>
  <c r="AD354" i="10" s="1"/>
  <c r="Y690" i="10"/>
  <c r="AG1033" i="15"/>
  <c r="Y666" i="10"/>
  <c r="Y665" i="10" s="1"/>
  <c r="Y699" i="15" s="1"/>
  <c r="AD629" i="10"/>
  <c r="AD619" i="10" s="1"/>
  <c r="AD657" i="15" s="1"/>
  <c r="W445" i="10"/>
  <c r="AE371" i="14"/>
  <c r="AE368" i="14" s="1"/>
  <c r="AD126" i="10"/>
  <c r="W1190" i="10"/>
  <c r="AG965" i="15"/>
  <c r="Z32" i="14"/>
  <c r="AB405" i="10"/>
  <c r="AB399" i="10" s="1"/>
  <c r="AB383" i="15" s="1"/>
  <c r="AH301" i="14"/>
  <c r="W60" i="10"/>
  <c r="W59" i="10" s="1"/>
  <c r="AA1178" i="10"/>
  <c r="AA1177" i="10" s="1"/>
  <c r="AC873" i="15"/>
  <c r="W426" i="14"/>
  <c r="W423" i="14" s="1"/>
  <c r="Y1187" i="14"/>
  <c r="Y1184" i="14" s="1"/>
  <c r="Y447" i="14"/>
  <c r="Y585" i="15"/>
  <c r="AE960" i="14"/>
  <c r="Y475" i="14"/>
  <c r="AD712" i="10"/>
  <c r="AH825" i="10"/>
  <c r="AH824" i="10" s="1"/>
  <c r="X670" i="14"/>
  <c r="AF405" i="10"/>
  <c r="AF395" i="10" s="1"/>
  <c r="AF379" i="15" s="1"/>
  <c r="AG811" i="14"/>
  <c r="AG808" i="14" s="1"/>
  <c r="Z1004" i="15"/>
  <c r="AF449" i="10"/>
  <c r="AF448" i="10" s="1"/>
  <c r="AF439" i="15" s="1"/>
  <c r="AC1174" i="10"/>
  <c r="Z1202" i="10"/>
  <c r="AA930" i="10"/>
  <c r="W771" i="10"/>
  <c r="W770" i="10" s="1"/>
  <c r="W823" i="15" s="1"/>
  <c r="AH102" i="10"/>
  <c r="W812" i="10"/>
  <c r="AC564" i="15"/>
  <c r="AB617" i="10"/>
  <c r="AB616" i="10" s="1"/>
  <c r="AB649" i="15" s="1"/>
  <c r="X1190" i="10"/>
  <c r="W417" i="15"/>
  <c r="AF272" i="15"/>
  <c r="AD768" i="10"/>
  <c r="X102" i="10"/>
  <c r="AD1190" i="10"/>
  <c r="AD1180" i="10" s="1"/>
  <c r="Z607" i="15"/>
  <c r="X449" i="10"/>
  <c r="X448" i="10" s="1"/>
  <c r="X439" i="15" s="1"/>
  <c r="X614" i="10"/>
  <c r="W990" i="10"/>
  <c r="AC1190" i="10"/>
  <c r="AC1183" i="10" s="1"/>
  <c r="AC247" i="15" s="1"/>
  <c r="W72" i="10"/>
  <c r="X251" i="14"/>
  <c r="X248" i="14" s="1"/>
  <c r="W416" i="14"/>
  <c r="W413" i="14" s="1"/>
  <c r="AD876" i="10"/>
  <c r="AA768" i="10"/>
  <c r="AD560" i="15"/>
  <c r="AH795" i="10"/>
  <c r="AE929" i="14"/>
  <c r="AE926" i="14" s="1"/>
  <c r="AC526" i="14"/>
  <c r="Z506" i="15"/>
  <c r="AH325" i="14"/>
  <c r="AH322" i="14" s="1"/>
  <c r="Y303" i="10"/>
  <c r="AG314" i="10"/>
  <c r="AA630" i="15"/>
  <c r="AE465" i="14"/>
  <c r="AE462" i="14" s="1"/>
  <c r="AD631" i="15"/>
  <c r="W600" i="14"/>
  <c r="W597" i="14" s="1"/>
  <c r="X224" i="10"/>
  <c r="AE1178" i="10"/>
  <c r="AE1177" i="10" s="1"/>
  <c r="AH391" i="14"/>
  <c r="Y779" i="15"/>
  <c r="AB258" i="10"/>
  <c r="AC491" i="10"/>
  <c r="Z944" i="10"/>
  <c r="AF435" i="15"/>
  <c r="AD931" i="10"/>
  <c r="AD475" i="14"/>
  <c r="AC372" i="14"/>
  <c r="AC369" i="14" s="1"/>
  <c r="Y487" i="14"/>
  <c r="AA1033" i="15"/>
  <c r="AH849" i="15"/>
  <c r="Y501" i="10"/>
  <c r="W608" i="15"/>
  <c r="AD547" i="10"/>
  <c r="W585" i="15"/>
  <c r="AD258" i="10"/>
  <c r="AE666" i="10"/>
  <c r="AE665" i="10" s="1"/>
  <c r="AE699" i="15" s="1"/>
  <c r="AH779" i="15"/>
  <c r="AH877" i="15"/>
  <c r="AE57" i="10"/>
  <c r="AE55" i="10" s="1"/>
  <c r="AA364" i="15"/>
  <c r="AD240" i="14"/>
  <c r="AD237" i="14" s="1"/>
  <c r="AG272" i="15"/>
  <c r="Z537" i="15"/>
  <c r="AG585" i="10"/>
  <c r="AC60" i="10"/>
  <c r="AC59" i="10" s="1"/>
  <c r="AH57" i="10"/>
  <c r="W934" i="10"/>
  <c r="Z603" i="10"/>
  <c r="AD76" i="14"/>
  <c r="Y272" i="15"/>
  <c r="AE227" i="15"/>
  <c r="AF546" i="10"/>
  <c r="Y513" i="15"/>
  <c r="W612" i="14"/>
  <c r="W609" i="14" s="1"/>
  <c r="AB905" i="14"/>
  <c r="AB466" i="14"/>
  <c r="AB463" i="14" s="1"/>
  <c r="AF826" i="15"/>
  <c r="AE129" i="10"/>
  <c r="W705" i="14"/>
  <c r="W702" i="14" s="1"/>
  <c r="W872" i="15"/>
  <c r="AD630" i="15"/>
  <c r="Z536" i="15"/>
  <c r="AG875" i="10"/>
  <c r="X45" i="10"/>
  <c r="AF301" i="14"/>
  <c r="AA826" i="15"/>
  <c r="X928" i="14"/>
  <c r="X925" i="14" s="1"/>
  <c r="AF635" i="15"/>
  <c r="AB487" i="14"/>
  <c r="AG60" i="10"/>
  <c r="AG59" i="10" s="1"/>
  <c r="W727" i="10"/>
  <c r="AH341" i="10"/>
  <c r="AH393" i="10"/>
  <c r="AH392" i="10" s="1"/>
  <c r="AH368" i="15" s="1"/>
  <c r="AE904" i="14"/>
  <c r="Z933" i="10"/>
  <c r="AG329" i="10"/>
  <c r="AG319" i="10" s="1"/>
  <c r="Z379" i="10"/>
  <c r="AC662" i="14"/>
  <c r="AC659" i="14" s="1"/>
  <c r="AA272" i="14"/>
  <c r="AA966" i="15"/>
  <c r="W367" i="10"/>
  <c r="Z716" i="14"/>
  <c r="Z713" i="14" s="1"/>
  <c r="AB112" i="14"/>
  <c r="AA1187" i="14"/>
  <c r="AA1184" i="14" s="1"/>
  <c r="Y826" i="15"/>
  <c r="AF507" i="15"/>
  <c r="W806" i="15"/>
  <c r="AA95" i="14"/>
  <c r="AA92" i="14" s="1"/>
  <c r="AC40" i="14"/>
  <c r="AC715" i="14"/>
  <c r="AC712" i="14" s="1"/>
  <c r="Z443" i="15"/>
  <c r="AE795" i="10"/>
  <c r="AF40" i="14"/>
  <c r="AD197" i="10"/>
  <c r="AG227" i="15"/>
  <c r="X436" i="15"/>
  <c r="AH461" i="10"/>
  <c r="AA651" i="14"/>
  <c r="AA648" i="14" s="1"/>
  <c r="AF465" i="14"/>
  <c r="AF462" i="14" s="1"/>
  <c r="Y261" i="10"/>
  <c r="Y260" i="10" s="1"/>
  <c r="Y223" i="15" s="1"/>
  <c r="Y727" i="10"/>
  <c r="Y391" i="14"/>
  <c r="Z227" i="15"/>
  <c r="AF446" i="10"/>
  <c r="AH226" i="15"/>
  <c r="AH551" i="14"/>
  <c r="AH548" i="14" s="1"/>
  <c r="AE564" i="15"/>
  <c r="AC974" i="15"/>
  <c r="AE1045" i="10"/>
  <c r="AE601" i="14"/>
  <c r="AE598" i="14" s="1"/>
  <c r="AB715" i="14"/>
  <c r="AB712" i="14" s="1"/>
  <c r="AB876" i="10"/>
  <c r="AD972" i="10"/>
  <c r="Y505" i="14"/>
  <c r="Y502" i="14" s="1"/>
  <c r="AD435" i="14"/>
  <c r="Y893" i="14"/>
  <c r="AC1051" i="15"/>
  <c r="Y905" i="14"/>
  <c r="AF559" i="15"/>
  <c r="Z602" i="10"/>
  <c r="AC578" i="15"/>
  <c r="X58" i="14"/>
  <c r="X55" i="14" s="1"/>
  <c r="AD104" i="14"/>
  <c r="AE561" i="14"/>
  <c r="AE558" i="14" s="1"/>
  <c r="W446" i="10"/>
  <c r="W444" i="10" s="1"/>
  <c r="W432" i="15" s="1"/>
  <c r="AA948" i="14"/>
  <c r="Z558" i="10"/>
  <c r="AH601" i="14"/>
  <c r="AH598" i="14" s="1"/>
  <c r="AB682" i="14"/>
  <c r="W372" i="14"/>
  <c r="W369" i="14" s="1"/>
  <c r="AD422" i="15"/>
  <c r="Z446" i="10"/>
  <c r="AD602" i="10"/>
  <c r="Y465" i="15"/>
  <c r="X795" i="10"/>
  <c r="AA449" i="10"/>
  <c r="AA448" i="10" s="1"/>
  <c r="AA439" i="15" s="1"/>
  <c r="AD391" i="14"/>
  <c r="Z1001" i="10"/>
  <c r="AB352" i="10"/>
  <c r="AD60" i="10"/>
  <c r="AD59" i="10" s="1"/>
  <c r="AD293" i="14"/>
  <c r="AD290" i="14" s="1"/>
  <c r="Z258" i="10"/>
  <c r="AD905" i="14"/>
  <c r="AE72" i="10"/>
  <c r="AE62" i="10" s="1"/>
  <c r="AF252" i="14"/>
  <c r="AF249" i="14" s="1"/>
  <c r="AB325" i="14"/>
  <c r="AB322" i="14" s="1"/>
  <c r="X1175" i="10"/>
  <c r="AG249" i="15"/>
  <c r="AE112" i="14"/>
  <c r="AB514" i="15"/>
  <c r="AC929" i="14"/>
  <c r="AC926" i="14" s="1"/>
  <c r="AB631" i="15"/>
  <c r="AG705" i="14"/>
  <c r="AG702" i="14" s="1"/>
  <c r="AH505" i="14"/>
  <c r="AH502" i="14" s="1"/>
  <c r="AH1178" i="10"/>
  <c r="AH1177" i="10" s="1"/>
  <c r="AH367" i="10"/>
  <c r="AA831" i="14"/>
  <c r="Z507" i="14"/>
  <c r="Z504" i="14" s="1"/>
  <c r="AB965" i="15"/>
  <c r="Y1000" i="10"/>
  <c r="X650" i="14"/>
  <c r="X647" i="14" s="1"/>
  <c r="AA249" i="15"/>
  <c r="AD945" i="10"/>
  <c r="AE620" i="14"/>
  <c r="Z801" i="15"/>
  <c r="AB827" i="15"/>
  <c r="X360" i="14"/>
  <c r="X357" i="14" s="1"/>
  <c r="AF529" i="10"/>
  <c r="W285" i="10"/>
  <c r="AG446" i="10"/>
  <c r="AC365" i="15"/>
  <c r="Z931" i="10"/>
  <c r="AF372" i="15"/>
  <c r="Z779" i="15"/>
  <c r="AE514" i="15"/>
  <c r="X445" i="10"/>
  <c r="AC273" i="15"/>
  <c r="Z738" i="10"/>
  <c r="AC1046" i="10"/>
  <c r="Y823" i="14"/>
  <c r="Y820" i="14" s="1"/>
  <c r="X585" i="10"/>
  <c r="AH872" i="15"/>
  <c r="AD795" i="10"/>
  <c r="W755" i="15"/>
  <c r="AE490" i="10"/>
  <c r="AD445" i="10"/>
  <c r="AG333" i="14"/>
  <c r="AF827" i="15"/>
  <c r="AD250" i="15"/>
  <c r="AF678" i="10"/>
  <c r="AF668" i="10" s="1"/>
  <c r="AF707" i="15" s="1"/>
  <c r="X227" i="15"/>
  <c r="X32" i="14"/>
  <c r="W490" i="10"/>
  <c r="AE608" i="15"/>
  <c r="AA802" i="15"/>
  <c r="W975" i="15"/>
  <c r="AD114" i="10"/>
  <c r="AD104" i="10" s="1"/>
  <c r="AG220" i="15"/>
  <c r="AF756" i="15"/>
  <c r="AF848" i="14"/>
  <c r="AH608" i="15"/>
  <c r="AG1175" i="10"/>
  <c r="AC489" i="15"/>
  <c r="W893" i="14"/>
  <c r="Z712" i="10"/>
  <c r="AH60" i="10"/>
  <c r="AH59" i="10" s="1"/>
  <c r="AC602" i="10"/>
  <c r="AA425" i="14"/>
  <c r="AA422" i="14" s="1"/>
  <c r="Z629" i="10"/>
  <c r="AA610" i="14"/>
  <c r="AA607" i="14" s="1"/>
  <c r="X561" i="14"/>
  <c r="X558" i="14" s="1"/>
  <c r="AD806" i="15"/>
  <c r="Y227" i="15"/>
  <c r="AB893" i="14"/>
  <c r="AB767" i="10"/>
  <c r="AH573" i="10"/>
  <c r="AB415" i="14"/>
  <c r="AB412" i="14" s="1"/>
  <c r="AC367" i="10"/>
  <c r="AF879" i="10"/>
  <c r="AF878" i="10" s="1"/>
  <c r="AF970" i="15" s="1"/>
  <c r="AH651" i="14"/>
  <c r="AH648" i="14" s="1"/>
  <c r="W537" i="15"/>
  <c r="AH650" i="14"/>
  <c r="AH647" i="14" s="1"/>
  <c r="AH1216" i="10"/>
  <c r="AH1215" i="10" s="1"/>
  <c r="AH1286" i="15" s="1"/>
  <c r="AH1285" i="15" s="1"/>
  <c r="AD302" i="10"/>
  <c r="AH392" i="14"/>
  <c r="AE372" i="15"/>
  <c r="AC771" i="10"/>
  <c r="AC770" i="10" s="1"/>
  <c r="AC823" i="15" s="1"/>
  <c r="AH515" i="14"/>
  <c r="W562" i="14"/>
  <c r="W559" i="14" s="1"/>
  <c r="AG570" i="14"/>
  <c r="W763" i="14"/>
  <c r="W760" i="14" s="1"/>
  <c r="W748" i="14" s="1"/>
  <c r="AF893" i="14"/>
  <c r="AG827" i="15"/>
  <c r="AF536" i="15"/>
  <c r="X617" i="10"/>
  <c r="X616" i="10" s="1"/>
  <c r="X649" i="15" s="1"/>
  <c r="AE670" i="14"/>
  <c r="AE603" i="10"/>
  <c r="AG365" i="15"/>
  <c r="W257" i="10"/>
  <c r="Z820" i="15"/>
  <c r="Z505" i="10"/>
  <c r="Z504" i="10" s="1"/>
  <c r="Z510" i="15" s="1"/>
  <c r="AD418" i="15"/>
  <c r="AH850" i="14"/>
  <c r="Y261" i="14"/>
  <c r="AC536" i="15"/>
  <c r="AE960" i="10"/>
  <c r="AE950" i="10" s="1"/>
  <c r="AE1072" i="15" s="1"/>
  <c r="AE1067" i="15" s="1"/>
  <c r="AD893" i="14"/>
  <c r="AE948" i="10"/>
  <c r="AE947" i="10" s="1"/>
  <c r="AE1065" i="15" s="1"/>
  <c r="AE1064" i="15" s="1"/>
  <c r="AB1190" i="10"/>
  <c r="AB1184" i="10" s="1"/>
  <c r="AG550" i="14"/>
  <c r="AG547" i="14" s="1"/>
  <c r="AE584" i="15"/>
  <c r="Z285" i="10"/>
  <c r="AE351" i="10"/>
  <c r="AA45" i="10"/>
  <c r="AE391" i="14"/>
  <c r="AG517" i="10"/>
  <c r="Y249" i="15"/>
  <c r="AB959" i="14"/>
  <c r="Z767" i="10"/>
  <c r="AG823" i="14"/>
  <c r="AG820" i="14" s="1"/>
  <c r="AF690" i="10"/>
  <c r="AD515" i="14"/>
  <c r="AA778" i="15"/>
  <c r="Y393" i="10"/>
  <c r="Y392" i="10" s="1"/>
  <c r="Y368" i="15" s="1"/>
  <c r="AF1004" i="10"/>
  <c r="AF1003" i="10" s="1"/>
  <c r="AF1111" i="15" s="1"/>
  <c r="AF1110" i="15" s="1"/>
  <c r="W505" i="14"/>
  <c r="W502" i="14" s="1"/>
  <c r="AE959" i="14"/>
  <c r="AG960" i="10"/>
  <c r="Y715" i="14"/>
  <c r="Y712" i="14" s="1"/>
  <c r="AA198" i="10"/>
  <c r="AB990" i="10"/>
  <c r="W241" i="14"/>
  <c r="W238" i="14" s="1"/>
  <c r="Z466" i="15"/>
  <c r="AH1174" i="10"/>
  <c r="W514" i="15"/>
  <c r="AD872" i="15"/>
  <c r="Y95" i="14"/>
  <c r="Y92" i="14" s="1"/>
  <c r="AD801" i="15"/>
  <c r="Z466" i="14"/>
  <c r="Z463" i="14" s="1"/>
  <c r="AE1186" i="14"/>
  <c r="AE1183" i="14" s="1"/>
  <c r="Y333" i="14"/>
  <c r="W778" i="15"/>
  <c r="AA285" i="10"/>
  <c r="AC551" i="14"/>
  <c r="AC548" i="14" s="1"/>
  <c r="AF820" i="15"/>
  <c r="AD763" i="14"/>
  <c r="AD760" i="14" s="1"/>
  <c r="AD748" i="14" s="1"/>
  <c r="Y819" i="15"/>
  <c r="AA670" i="14"/>
  <c r="X72" i="10"/>
  <c r="AD415" i="14"/>
  <c r="AD412" i="14" s="1"/>
  <c r="X620" i="14"/>
  <c r="AB651" i="14"/>
  <c r="AB648" i="14" s="1"/>
  <c r="X1028" i="10"/>
  <c r="AB662" i="14"/>
  <c r="AB659" i="14" s="1"/>
  <c r="AE249" i="15"/>
  <c r="AA360" i="14"/>
  <c r="AA357" i="14" s="1"/>
  <c r="X313" i="10"/>
  <c r="AF577" i="15"/>
  <c r="AE325" i="14"/>
  <c r="AE322" i="14" s="1"/>
  <c r="AA876" i="10"/>
  <c r="Y739" i="10"/>
  <c r="W826" i="15"/>
  <c r="AE756" i="10"/>
  <c r="Z1174" i="10"/>
  <c r="AC641" i="10"/>
  <c r="AB226" i="15"/>
  <c r="AH425" i="14"/>
  <c r="AH422" i="14" s="1"/>
  <c r="W850" i="15"/>
  <c r="AB473" i="10"/>
  <c r="X94" i="14"/>
  <c r="X91" i="14" s="1"/>
  <c r="AC1202" i="10"/>
  <c r="W551" i="14"/>
  <c r="W548" i="14" s="1"/>
  <c r="AH333" i="14"/>
  <c r="AD608" i="15"/>
  <c r="AG537" i="15"/>
  <c r="AB252" i="14"/>
  <c r="AB249" i="14" s="1"/>
  <c r="AD778" i="15"/>
  <c r="AA974" i="15"/>
  <c r="AH812" i="14"/>
  <c r="AH809" i="14" s="1"/>
  <c r="X466" i="15"/>
  <c r="Y272" i="14"/>
  <c r="AB1051" i="15"/>
  <c r="AH417" i="15"/>
  <c r="AF390" i="10"/>
  <c r="Z313" i="10"/>
  <c r="Z126" i="10"/>
  <c r="AF302" i="10"/>
  <c r="AF72" i="10"/>
  <c r="AF62" i="10" s="1"/>
  <c r="AH755" i="15"/>
  <c r="AC546" i="10"/>
  <c r="Z435" i="15"/>
  <c r="Z57" i="10"/>
  <c r="Z55" i="10" s="1"/>
  <c r="AG717" i="14"/>
  <c r="AG714" i="14" s="1"/>
  <c r="AC905" i="14"/>
  <c r="AF1187" i="14"/>
  <c r="AF1184" i="14" s="1"/>
  <c r="AG32" i="14"/>
  <c r="AH850" i="15"/>
  <c r="AB561" i="14"/>
  <c r="AB558" i="14" s="1"/>
  <c r="AA252" i="14"/>
  <c r="AA249" i="14" s="1"/>
  <c r="W903" i="10"/>
  <c r="X467" i="14"/>
  <c r="X464" i="14" s="1"/>
  <c r="Y18" i="10"/>
  <c r="Y17" i="10" s="1"/>
  <c r="AA801" i="15"/>
  <c r="Y850" i="15"/>
  <c r="AH739" i="10"/>
  <c r="AB449" i="10"/>
  <c r="AB448" i="10" s="1"/>
  <c r="AB439" i="15" s="1"/>
  <c r="AC585" i="15"/>
  <c r="X57" i="10"/>
  <c r="X55" i="10" s="1"/>
  <c r="Z425" i="14"/>
  <c r="Z422" i="14" s="1"/>
  <c r="AB380" i="14"/>
  <c r="AA705" i="14"/>
  <c r="AA702" i="14" s="1"/>
  <c r="AH443" i="15"/>
  <c r="AG313" i="10"/>
  <c r="AG933" i="10"/>
  <c r="AE42" i="10"/>
  <c r="AG551" i="14"/>
  <c r="AG548" i="14" s="1"/>
  <c r="AE573" i="10"/>
  <c r="AE563" i="10" s="1"/>
  <c r="AE592" i="15" s="1"/>
  <c r="AD277" i="15"/>
  <c r="Y507" i="15"/>
  <c r="X820" i="15"/>
  <c r="Z848" i="14"/>
  <c r="Y507" i="14"/>
  <c r="Y504" i="14" s="1"/>
  <c r="AH768" i="10"/>
  <c r="AC715" i="10"/>
  <c r="AC714" i="10" s="1"/>
  <c r="AC752" i="15" s="1"/>
  <c r="Z802" i="15"/>
  <c r="X715" i="14"/>
  <c r="X712" i="14" s="1"/>
  <c r="AE487" i="14"/>
  <c r="AH584" i="15"/>
  <c r="Z465" i="15"/>
  <c r="AF811" i="14"/>
  <c r="AF808" i="14" s="1"/>
  <c r="Y491" i="10"/>
  <c r="Y1045" i="10"/>
  <c r="AA578" i="15"/>
  <c r="Y934" i="10"/>
  <c r="AG578" i="15"/>
  <c r="AF771" i="10"/>
  <c r="AF770" i="10" s="1"/>
  <c r="AF823" i="15" s="1"/>
  <c r="AG442" i="15"/>
  <c r="AF959" i="14"/>
  <c r="X767" i="10"/>
  <c r="AE303" i="10"/>
  <c r="AB848" i="14"/>
  <c r="AG257" i="10"/>
  <c r="Y372" i="15"/>
  <c r="AG959" i="14"/>
  <c r="AA32" i="14"/>
  <c r="AD1004" i="15"/>
  <c r="AD757" i="10"/>
  <c r="AH502" i="10"/>
  <c r="AB517" i="10"/>
  <c r="AA739" i="10"/>
  <c r="Z611" i="14"/>
  <c r="Z608" i="14" s="1"/>
  <c r="AD251" i="14"/>
  <c r="AD248" i="14" s="1"/>
  <c r="AH465" i="15"/>
  <c r="AF391" i="14"/>
  <c r="W1000" i="10"/>
  <c r="AA706" i="14"/>
  <c r="AA703" i="14" s="1"/>
  <c r="AF681" i="14"/>
  <c r="AF960" i="14"/>
  <c r="AG293" i="14"/>
  <c r="AG290" i="14" s="1"/>
  <c r="AF850" i="14"/>
  <c r="AE272" i="15"/>
  <c r="AB1003" i="15"/>
  <c r="AF198" i="10"/>
  <c r="W536" i="15"/>
  <c r="AH1003" i="15"/>
  <c r="Z112" i="14"/>
  <c r="AB610" i="14"/>
  <c r="AB607" i="14" s="1"/>
  <c r="AH1001" i="10"/>
  <c r="X893" i="14"/>
  <c r="AB417" i="15"/>
  <c r="AC427" i="14"/>
  <c r="AC424" i="14" s="1"/>
  <c r="Z84" i="10"/>
  <c r="W570" i="14"/>
  <c r="Z879" i="10"/>
  <c r="Z878" i="10" s="1"/>
  <c r="Z970" i="15" s="1"/>
  <c r="AE635" i="15"/>
  <c r="AH558" i="10"/>
  <c r="AG739" i="10"/>
  <c r="W1004" i="10"/>
  <c r="W1003" i="10" s="1"/>
  <c r="W1111" i="15" s="1"/>
  <c r="W1110" i="15" s="1"/>
  <c r="AC893" i="14"/>
  <c r="AA507" i="14"/>
  <c r="AA504" i="14" s="1"/>
  <c r="Y42" i="10"/>
  <c r="AA757" i="10"/>
  <c r="AH473" i="10"/>
  <c r="W891" i="10"/>
  <c r="AC872" i="15"/>
  <c r="W261" i="14"/>
  <c r="X1051" i="15"/>
  <c r="W972" i="10"/>
  <c r="Z715" i="10"/>
  <c r="Z714" i="10" s="1"/>
  <c r="Z752" i="15" s="1"/>
  <c r="Z277" i="15"/>
  <c r="AC739" i="10"/>
  <c r="AD578" i="15"/>
  <c r="AD442" i="15"/>
  <c r="AE489" i="15"/>
  <c r="Z114" i="10"/>
  <c r="AG361" i="14"/>
  <c r="AG358" i="14" s="1"/>
  <c r="AE736" i="14"/>
  <c r="AC851" i="10"/>
  <c r="AC850" i="10" s="1"/>
  <c r="AF551" i="14"/>
  <c r="AF548" i="14" s="1"/>
  <c r="AA261" i="14"/>
  <c r="AF314" i="10"/>
  <c r="AH95" i="14"/>
  <c r="AH92" i="14" s="1"/>
  <c r="AF877" i="15"/>
  <c r="AE390" i="10"/>
  <c r="AC443" i="15"/>
  <c r="AH819" i="15"/>
  <c r="AB739" i="10"/>
  <c r="Z414" i="10"/>
  <c r="X285" i="10"/>
  <c r="W427" i="14"/>
  <c r="W424" i="14" s="1"/>
  <c r="AG490" i="10"/>
  <c r="AH405" i="10"/>
  <c r="AG515" i="14"/>
  <c r="Y825" i="10"/>
  <c r="Y824" i="10" s="1"/>
  <c r="W827" i="15"/>
  <c r="AD706" i="14"/>
  <c r="AD703" i="14" s="1"/>
  <c r="AC966" i="15"/>
  <c r="AC601" i="14"/>
  <c r="AC598" i="14" s="1"/>
  <c r="AD561" i="14"/>
  <c r="AD558" i="14" s="1"/>
  <c r="W904" i="14"/>
  <c r="AG831" i="14"/>
  <c r="W603" i="10"/>
  <c r="AF466" i="14"/>
  <c r="AF463" i="14" s="1"/>
  <c r="Z727" i="10"/>
  <c r="AG1188" i="14"/>
  <c r="AG1185" i="14" s="1"/>
  <c r="AE877" i="15"/>
  <c r="AE872" i="15"/>
  <c r="Z355" i="10"/>
  <c r="Z354" i="10" s="1"/>
  <c r="W292" i="14"/>
  <c r="W289" i="14" s="1"/>
  <c r="AD873" i="15"/>
  <c r="AC1033" i="15"/>
  <c r="W928" i="14"/>
  <c r="W925" i="14" s="1"/>
  <c r="AG317" i="10"/>
  <c r="AG316" i="10" s="1"/>
  <c r="Z219" i="15"/>
  <c r="AG546" i="10"/>
  <c r="X945" i="10"/>
  <c r="AG1051" i="15"/>
  <c r="X365" i="15"/>
  <c r="W756" i="10"/>
  <c r="AG341" i="10"/>
  <c r="AC756" i="10"/>
  <c r="AC1196" i="14"/>
  <c r="AH258" i="10"/>
  <c r="AG68" i="14"/>
  <c r="AH631" i="15"/>
  <c r="AE273" i="10"/>
  <c r="AE263" i="10" s="1"/>
  <c r="AE234" i="15" s="1"/>
  <c r="AB1174" i="10"/>
  <c r="AE505" i="10"/>
  <c r="AE504" i="10" s="1"/>
  <c r="AE510" i="15" s="1"/>
  <c r="AA629" i="10"/>
  <c r="W1202" i="10"/>
  <c r="AC757" i="10"/>
  <c r="Y365" i="15"/>
  <c r="Z501" i="10"/>
  <c r="X739" i="10"/>
  <c r="Z324" i="14"/>
  <c r="Z321" i="14" s="1"/>
  <c r="Y537" i="15"/>
  <c r="AD948" i="14"/>
  <c r="AA261" i="10"/>
  <c r="AA260" i="10" s="1"/>
  <c r="AA223" i="15" s="1"/>
  <c r="AF812" i="14"/>
  <c r="AF809" i="14" s="1"/>
  <c r="Z661" i="14"/>
  <c r="Z658" i="14" s="1"/>
  <c r="Y102" i="10"/>
  <c r="AE1049" i="15"/>
  <c r="AF819" i="15"/>
  <c r="Z850" i="14"/>
  <c r="AF931" i="10"/>
  <c r="AH975" i="15"/>
  <c r="AF507" i="14"/>
  <c r="AF504" i="14" s="1"/>
  <c r="AA68" i="14"/>
  <c r="X607" i="15"/>
  <c r="AE443" i="15"/>
  <c r="AF273" i="15"/>
  <c r="W930" i="10"/>
  <c r="AB416" i="14"/>
  <c r="AB413" i="14" s="1"/>
  <c r="AE778" i="15"/>
  <c r="Z317" i="10"/>
  <c r="Z316" i="10" s="1"/>
  <c r="X491" i="10"/>
  <c r="AA1016" i="10"/>
  <c r="AF370" i="14"/>
  <c r="AF367" i="14" s="1"/>
  <c r="AE168" i="14"/>
  <c r="AH560" i="14"/>
  <c r="AH557" i="14" s="1"/>
  <c r="AA813" i="10"/>
  <c r="AA422" i="15"/>
  <c r="AB960" i="10"/>
  <c r="AB954" i="10" s="1"/>
  <c r="X301" i="14"/>
  <c r="AB87" i="10"/>
  <c r="AF515" i="14"/>
  <c r="AB1187" i="14"/>
  <c r="AB1184" i="14" s="1"/>
  <c r="Z72" i="10"/>
  <c r="Z928" i="14"/>
  <c r="Z925" i="14" s="1"/>
  <c r="AB1178" i="10"/>
  <c r="AB1177" i="10" s="1"/>
  <c r="AC940" i="14"/>
  <c r="AC937" i="14" s="1"/>
  <c r="AF975" i="15"/>
  <c r="AB505" i="10"/>
  <c r="AB504" i="10" s="1"/>
  <c r="AB510" i="15" s="1"/>
  <c r="AD372" i="14"/>
  <c r="AD369" i="14" s="1"/>
  <c r="W1028" i="10"/>
  <c r="Z329" i="10"/>
  <c r="AH965" i="15"/>
  <c r="AF76" i="14"/>
  <c r="AB850" i="14"/>
  <c r="W611" i="14"/>
  <c r="W608" i="14" s="1"/>
  <c r="AD825" i="10"/>
  <c r="AD824" i="10" s="1"/>
  <c r="AG57" i="10"/>
  <c r="AG55" i="10" s="1"/>
  <c r="AB831" i="14"/>
  <c r="AA1186" i="14"/>
  <c r="AA1183" i="14" s="1"/>
  <c r="AG802" i="15"/>
  <c r="Z736" i="14"/>
  <c r="AH630" i="15"/>
  <c r="AB370" i="14"/>
  <c r="AB367" i="14" s="1"/>
  <c r="AC505" i="10"/>
  <c r="AC504" i="10" s="1"/>
  <c r="AC510" i="15" s="1"/>
  <c r="AC466" i="14"/>
  <c r="AC463" i="14" s="1"/>
  <c r="Y58" i="14"/>
  <c r="Y55" i="14" s="1"/>
  <c r="AB1004" i="10"/>
  <c r="AB1003" i="10" s="1"/>
  <c r="AB1111" i="15" s="1"/>
  <c r="AB1110" i="15" s="1"/>
  <c r="X87" i="10"/>
  <c r="W757" i="10"/>
  <c r="AE600" i="14"/>
  <c r="AE597" i="14" s="1"/>
  <c r="AB394" i="15"/>
  <c r="Z934" i="10"/>
  <c r="AD491" i="10"/>
  <c r="AC960" i="10"/>
  <c r="Y783" i="10"/>
  <c r="AD314" i="10"/>
  <c r="AG631" i="15"/>
  <c r="AC261" i="10"/>
  <c r="AC260" i="10" s="1"/>
  <c r="AC223" i="15" s="1"/>
  <c r="AF261" i="10"/>
  <c r="AF260" i="10" s="1"/>
  <c r="AF223" i="15" s="1"/>
  <c r="AB660" i="14"/>
  <c r="AB657" i="14" s="1"/>
  <c r="Y827" i="15"/>
  <c r="W960" i="14"/>
  <c r="AB445" i="10"/>
  <c r="Y526" i="14"/>
  <c r="AD584" i="15"/>
  <c r="AE585" i="15"/>
  <c r="AA812" i="14"/>
  <c r="AA809" i="14" s="1"/>
  <c r="X112" i="14"/>
  <c r="AF873" i="15"/>
  <c r="W1196" i="14"/>
  <c r="AC617" i="10"/>
  <c r="AC616" i="10" s="1"/>
  <c r="AC649" i="15" s="1"/>
  <c r="AB661" i="14"/>
  <c r="AB658" i="14" s="1"/>
  <c r="AC371" i="15"/>
  <c r="AC965" i="15"/>
  <c r="AF395" i="15"/>
  <c r="Z557" i="10"/>
  <c r="AF251" i="14"/>
  <c r="AF248" i="14" s="1"/>
  <c r="AE18" i="10"/>
  <c r="AE17" i="10" s="1"/>
  <c r="AB944" i="10"/>
  <c r="AA557" i="10"/>
  <c r="AG416" i="14"/>
  <c r="AG413" i="14" s="1"/>
  <c r="AC755" i="15"/>
  <c r="X507" i="14"/>
  <c r="X504" i="14" s="1"/>
  <c r="Z314" i="10"/>
  <c r="AA126" i="10"/>
  <c r="AD585" i="15"/>
  <c r="AA367" i="10"/>
  <c r="AA517" i="10"/>
  <c r="W877" i="15"/>
  <c r="AA303" i="10"/>
  <c r="Y558" i="10"/>
  <c r="AF491" i="10"/>
  <c r="Z301" i="14"/>
  <c r="AE930" i="10"/>
  <c r="AG559" i="15"/>
  <c r="Y757" i="10"/>
  <c r="X537" i="15"/>
  <c r="Z651" i="14"/>
  <c r="Z648" i="14" s="1"/>
  <c r="AC948" i="14"/>
  <c r="X1202" i="10"/>
  <c r="X559" i="15"/>
  <c r="AE526" i="14"/>
  <c r="AF670" i="14"/>
  <c r="AB611" i="14"/>
  <c r="AB608" i="14" s="1"/>
  <c r="Z1196" i="14"/>
  <c r="AD514" i="15"/>
  <c r="Y974" i="15"/>
  <c r="AC670" i="14"/>
  <c r="AF258" i="10"/>
  <c r="Y502" i="10"/>
  <c r="X711" i="10"/>
  <c r="AA57" i="10"/>
  <c r="AA55" i="10" s="1"/>
  <c r="AC812" i="14"/>
  <c r="AC809" i="14" s="1"/>
  <c r="AF506" i="15"/>
  <c r="AE975" i="15"/>
  <c r="AB329" i="10"/>
  <c r="AH372" i="15"/>
  <c r="AF1033" i="15"/>
  <c r="AA547" i="10"/>
  <c r="AF612" i="14"/>
  <c r="AF609" i="14" s="1"/>
  <c r="AA1174" i="10"/>
  <c r="W447" i="14"/>
  <c r="X1004" i="10"/>
  <c r="X1003" i="10" s="1"/>
  <c r="X1111" i="15" s="1"/>
  <c r="X1110" i="15" s="1"/>
  <c r="AA849" i="15"/>
  <c r="Y717" i="14"/>
  <c r="Y714" i="14" s="1"/>
  <c r="W435" i="10"/>
  <c r="Z547" i="10"/>
  <c r="W736" i="14"/>
  <c r="Z849" i="15"/>
  <c r="AG372" i="14"/>
  <c r="AG369" i="14" s="1"/>
  <c r="AD827" i="15"/>
  <c r="AF891" i="10"/>
  <c r="AF881" i="10" s="1"/>
  <c r="AF983" i="15" s="1"/>
  <c r="W250" i="15"/>
  <c r="AB493" i="15"/>
  <c r="Y561" i="10"/>
  <c r="Y560" i="10" s="1"/>
  <c r="Y581" i="15" s="1"/>
  <c r="AD819" i="15"/>
  <c r="AB314" i="10"/>
  <c r="Y778" i="15"/>
  <c r="AA168" i="14"/>
  <c r="AC325" i="14"/>
  <c r="AC322" i="14" s="1"/>
  <c r="AE939" i="14"/>
  <c r="AE936" i="14" s="1"/>
  <c r="AG302" i="10"/>
  <c r="X612" i="14"/>
  <c r="X609" i="14" s="1"/>
  <c r="AA87" i="10"/>
  <c r="AB447" i="14"/>
  <c r="AB513" i="15"/>
  <c r="X220" i="15"/>
  <c r="AA434" i="10"/>
  <c r="AH104" i="14"/>
  <c r="AF427" i="14"/>
  <c r="AF424" i="14" s="1"/>
  <c r="Z822" i="14"/>
  <c r="Z819" i="14" s="1"/>
  <c r="X242" i="14"/>
  <c r="X239" i="14" s="1"/>
  <c r="Y584" i="15"/>
  <c r="Y1003" i="15"/>
  <c r="W435" i="14"/>
  <c r="AF629" i="10"/>
  <c r="AF619" i="10" s="1"/>
  <c r="AF657" i="15" s="1"/>
  <c r="AA795" i="10"/>
  <c r="AG513" i="15"/>
  <c r="AC612" i="14"/>
  <c r="AC609" i="14" s="1"/>
  <c r="AB1175" i="10"/>
  <c r="W1045" i="10"/>
  <c r="W989" i="10"/>
  <c r="AC1178" i="10"/>
  <c r="AC1177" i="10" s="1"/>
  <c r="AH873" i="15"/>
  <c r="AB292" i="14"/>
  <c r="AB289" i="14" s="1"/>
  <c r="AC96" i="14"/>
  <c r="AC93" i="14" s="1"/>
  <c r="X611" i="14"/>
  <c r="X608" i="14" s="1"/>
  <c r="AD1187" i="14"/>
  <c r="AD1184" i="14" s="1"/>
  <c r="Y370" i="14"/>
  <c r="Y367" i="14" s="1"/>
  <c r="AA934" i="10"/>
  <c r="AC333" i="14"/>
  <c r="AB650" i="14"/>
  <c r="AB647" i="14" s="1"/>
  <c r="AF372" i="14"/>
  <c r="AF369" i="14" s="1"/>
  <c r="AD663" i="10"/>
  <c r="AG391" i="14"/>
  <c r="AB1045" i="10"/>
  <c r="AB224" i="10"/>
  <c r="AB218" i="10" s="1"/>
  <c r="AB182" i="15" s="1"/>
  <c r="AB613" i="10"/>
  <c r="AE114" i="10"/>
  <c r="AE104" i="10" s="1"/>
  <c r="X95" i="14"/>
  <c r="X92" i="14" s="1"/>
  <c r="AC660" i="14"/>
  <c r="AC657" i="14" s="1"/>
  <c r="AG651" i="14"/>
  <c r="AG648" i="14" s="1"/>
  <c r="AF42" i="10"/>
  <c r="Z515" i="14"/>
  <c r="AE102" i="10"/>
  <c r="Z550" i="14"/>
  <c r="Z547" i="14" s="1"/>
  <c r="AF547" i="10"/>
  <c r="W526" i="14"/>
  <c r="AH249" i="15"/>
  <c r="AA756" i="15"/>
  <c r="AC1050" i="15"/>
  <c r="AE716" i="14"/>
  <c r="AE713" i="14" s="1"/>
  <c r="Z96" i="14"/>
  <c r="Z93" i="14" s="1"/>
  <c r="AA820" i="15"/>
  <c r="AG364" i="15"/>
  <c r="AD561" i="10"/>
  <c r="AD560" i="10" s="1"/>
  <c r="AD581" i="15" s="1"/>
  <c r="AE126" i="10"/>
  <c r="Z561" i="10"/>
  <c r="Z560" i="10" s="1"/>
  <c r="Z581" i="15" s="1"/>
  <c r="W506" i="15"/>
  <c r="AE905" i="14"/>
  <c r="X536" i="15"/>
  <c r="AH810" i="14"/>
  <c r="AH807" i="14" s="1"/>
  <c r="AE1046" i="10"/>
  <c r="Y446" i="14"/>
  <c r="Y60" i="14"/>
  <c r="Y57" i="14" s="1"/>
  <c r="Y314" i="10"/>
  <c r="Y96" i="14"/>
  <c r="Y93" i="14" s="1"/>
  <c r="AC1004" i="15"/>
  <c r="AE1196" i="14"/>
  <c r="Z650" i="14"/>
  <c r="Z647" i="14" s="1"/>
  <c r="AE272" i="14"/>
  <c r="AB562" i="14"/>
  <c r="AB559" i="14" s="1"/>
  <c r="AB527" i="14"/>
  <c r="Z570" i="14"/>
  <c r="AG272" i="14"/>
  <c r="AB422" i="15"/>
  <c r="AF417" i="10"/>
  <c r="AB940" i="14"/>
  <c r="AB937" i="14" s="1"/>
  <c r="AF129" i="10"/>
  <c r="Z960" i="14"/>
  <c r="AB960" i="14"/>
  <c r="Z371" i="15"/>
  <c r="AE84" i="10"/>
  <c r="AC651" i="14"/>
  <c r="AC648" i="14" s="1"/>
  <c r="X446" i="10"/>
  <c r="AC507" i="14"/>
  <c r="AC504" i="14" s="1"/>
  <c r="Z1175" i="10"/>
  <c r="Y875" i="10"/>
  <c r="AD489" i="15"/>
  <c r="AA617" i="10"/>
  <c r="AA616" i="10" s="1"/>
  <c r="AA649" i="15" s="1"/>
  <c r="AF778" i="15"/>
  <c r="Y126" i="10"/>
  <c r="AD253" i="14"/>
  <c r="AD250" i="14" s="1"/>
  <c r="X756" i="15"/>
  <c r="AD501" i="10"/>
  <c r="AB32" i="14"/>
  <c r="AA212" i="10"/>
  <c r="AA211" i="10" s="1"/>
  <c r="AA170" i="15" s="1"/>
  <c r="AF168" i="14"/>
  <c r="Y443" i="15"/>
  <c r="X60" i="10"/>
  <c r="X59" i="10" s="1"/>
  <c r="X712" i="10"/>
  <c r="Z974" i="15"/>
  <c r="AA389" i="10"/>
  <c r="AF783" i="10"/>
  <c r="AF773" i="10" s="1"/>
  <c r="AF834" i="15" s="1"/>
  <c r="AA536" i="15"/>
  <c r="AA546" i="10"/>
  <c r="AA975" i="15"/>
  <c r="W849" i="15"/>
  <c r="W812" i="14"/>
  <c r="W809" i="14" s="1"/>
  <c r="AF273" i="10"/>
  <c r="AF263" i="10" s="1"/>
  <c r="AF234" i="15" s="1"/>
  <c r="AG1004" i="15"/>
  <c r="AC515" i="14"/>
  <c r="Y806" i="15"/>
  <c r="AB303" i="10"/>
  <c r="AE68" i="14"/>
  <c r="W329" i="10"/>
  <c r="X392" i="14"/>
  <c r="AE831" i="14"/>
  <c r="AC372" i="15"/>
  <c r="Z891" i="10"/>
  <c r="AE873" i="15"/>
  <c r="AG355" i="10"/>
  <c r="AG354" i="10" s="1"/>
  <c r="AE678" i="10"/>
  <c r="AE668" i="10" s="1"/>
  <c r="AE707" i="15" s="1"/>
  <c r="AG561" i="10"/>
  <c r="AG560" i="10" s="1"/>
  <c r="AG581" i="15" s="1"/>
  <c r="X813" i="10"/>
  <c r="Y435" i="15"/>
  <c r="Z370" i="14"/>
  <c r="Z367" i="14" s="1"/>
  <c r="X756" i="10"/>
  <c r="AD72" i="10"/>
  <c r="AD62" i="10" s="1"/>
  <c r="X529" i="10"/>
  <c r="X876" i="10"/>
  <c r="AB1032" i="15"/>
  <c r="Z364" i="15"/>
  <c r="AG617" i="10"/>
  <c r="AG616" i="10" s="1"/>
  <c r="AG649" i="15" s="1"/>
  <c r="X546" i="10"/>
  <c r="AH72" i="10"/>
  <c r="AE95" i="14"/>
  <c r="AE92" i="14" s="1"/>
  <c r="AD614" i="10"/>
  <c r="AE822" i="14"/>
  <c r="AE819" i="14" s="1"/>
  <c r="AE779" i="15"/>
  <c r="X257" i="10"/>
  <c r="AH273" i="10"/>
  <c r="X827" i="15"/>
  <c r="AH418" i="15"/>
  <c r="Z526" i="14"/>
  <c r="AA1004" i="10"/>
  <c r="AA1003" i="10" s="1"/>
  <c r="AA1111" i="15" s="1"/>
  <c r="AA1110" i="15" s="1"/>
  <c r="AG1178" i="10"/>
  <c r="AG1177" i="10" s="1"/>
  <c r="AE367" i="10"/>
  <c r="AE357" i="10" s="1"/>
  <c r="AA850" i="14"/>
  <c r="AC831" i="14"/>
  <c r="W629" i="10"/>
  <c r="AG526" i="14"/>
  <c r="AG929" i="14"/>
  <c r="AG926" i="14" s="1"/>
  <c r="AE559" i="15"/>
  <c r="X435" i="10"/>
  <c r="AH273" i="15"/>
  <c r="AH737" i="14"/>
  <c r="X966" i="15"/>
  <c r="Z578" i="15"/>
  <c r="AB227" i="15"/>
  <c r="AC561" i="10"/>
  <c r="AC560" i="10" s="1"/>
  <c r="AC581" i="15" s="1"/>
  <c r="AA351" i="10"/>
  <c r="AG939" i="14"/>
  <c r="AG936" i="14" s="1"/>
  <c r="Z417" i="10"/>
  <c r="AG613" i="10"/>
  <c r="W559" i="15"/>
  <c r="AE371" i="15"/>
  <c r="AB114" i="10"/>
  <c r="AH488" i="15"/>
  <c r="Z755" i="15"/>
  <c r="AF292" i="14"/>
  <c r="AF289" i="14" s="1"/>
  <c r="Z395" i="15"/>
  <c r="AG850" i="15"/>
  <c r="W251" i="14"/>
  <c r="W248" i="14" s="1"/>
  <c r="Z630" i="15"/>
  <c r="AB324" i="14"/>
  <c r="AB321" i="14" s="1"/>
  <c r="AC242" i="14"/>
  <c r="AC239" i="14" s="1"/>
  <c r="AA561" i="10"/>
  <c r="AA560" i="10" s="1"/>
  <c r="AA581" i="15" s="1"/>
  <c r="X502" i="10"/>
  <c r="AG303" i="10"/>
  <c r="Z795" i="10"/>
  <c r="AG945" i="10"/>
  <c r="Z333" i="14"/>
  <c r="AA1032" i="15"/>
  <c r="AG558" i="10"/>
  <c r="X736" i="14"/>
  <c r="X755" i="15"/>
  <c r="W662" i="10"/>
  <c r="W1004" i="15"/>
  <c r="AD529" i="10"/>
  <c r="W905" i="14"/>
  <c r="W370" i="14"/>
  <c r="W367" i="14" s="1"/>
  <c r="Y1016" i="10"/>
  <c r="AB198" i="10"/>
  <c r="W365" i="15"/>
  <c r="X1188" i="14"/>
  <c r="X1185" i="14" s="1"/>
  <c r="AB560" i="15"/>
  <c r="AA112" i="14"/>
  <c r="AA129" i="10"/>
  <c r="Y252" i="14"/>
  <c r="Y249" i="14" s="1"/>
  <c r="W394" i="15"/>
  <c r="AE1016" i="10"/>
  <c r="AE1006" i="10" s="1"/>
  <c r="AE1118" i="15" s="1"/>
  <c r="AE1113" i="15" s="1"/>
  <c r="AH490" i="10"/>
  <c r="AD219" i="15"/>
  <c r="Y325" i="14"/>
  <c r="Y322" i="14" s="1"/>
  <c r="AB467" i="14"/>
  <c r="AB464" i="14" s="1"/>
  <c r="AB505" i="14"/>
  <c r="AB502" i="14" s="1"/>
  <c r="AH959" i="14"/>
  <c r="AD426" i="14"/>
  <c r="AD423" i="14" s="1"/>
  <c r="AD989" i="10"/>
  <c r="W273" i="10"/>
  <c r="AD96" i="14"/>
  <c r="AD93" i="14" s="1"/>
  <c r="AA505" i="14"/>
  <c r="AA502" i="14" s="1"/>
  <c r="X197" i="10"/>
  <c r="Y390" i="10"/>
  <c r="AF851" i="10"/>
  <c r="AF850" i="10" s="1"/>
  <c r="X1174" i="10"/>
  <c r="AE1028" i="10"/>
  <c r="AB395" i="15"/>
  <c r="Z903" i="10"/>
  <c r="AA473" i="10"/>
  <c r="AA219" i="15"/>
  <c r="AE641" i="10"/>
  <c r="AE812" i="10"/>
  <c r="AH60" i="14"/>
  <c r="AH57" i="14" s="1"/>
  <c r="AA825" i="10"/>
  <c r="AA824" i="10" s="1"/>
  <c r="AA585" i="15"/>
  <c r="Y1004" i="15"/>
  <c r="AE467" i="14"/>
  <c r="AE464" i="14" s="1"/>
  <c r="AH990" i="10"/>
  <c r="AH934" i="10"/>
  <c r="AG948" i="14"/>
  <c r="AF739" i="10"/>
  <c r="Y736" i="14"/>
  <c r="AA435" i="10"/>
  <c r="AD443" i="15"/>
  <c r="AB435" i="10"/>
  <c r="X198" i="10"/>
  <c r="AH678" i="10"/>
  <c r="AH427" i="14"/>
  <c r="AH424" i="14" s="1"/>
  <c r="AA442" i="15"/>
  <c r="AH716" i="14"/>
  <c r="AH713" i="14" s="1"/>
  <c r="Z1045" i="10"/>
  <c r="AB434" i="10"/>
  <c r="W488" i="15"/>
  <c r="Z783" i="10"/>
  <c r="AB823" i="14"/>
  <c r="AB820" i="14" s="1"/>
  <c r="W301" i="14"/>
  <c r="AE768" i="10"/>
  <c r="X249" i="15"/>
  <c r="AH717" i="14"/>
  <c r="AH714" i="14" s="1"/>
  <c r="AG930" i="10"/>
  <c r="Z610" i="14"/>
  <c r="Z607" i="14" s="1"/>
  <c r="AE417" i="10"/>
  <c r="AC112" i="14"/>
  <c r="AA641" i="10"/>
  <c r="AB360" i="14"/>
  <c r="AB357" i="14" s="1"/>
  <c r="AF1003" i="15"/>
  <c r="AC1000" i="10"/>
  <c r="AH537" i="15"/>
  <c r="AB779" i="15"/>
  <c r="Z18" i="10"/>
  <c r="Z17" i="10" s="1"/>
  <c r="AD974" i="15"/>
  <c r="X129" i="10"/>
  <c r="AG507" i="15"/>
  <c r="AF1032" i="15"/>
  <c r="AF603" i="10"/>
  <c r="AC716" i="14"/>
  <c r="AC713" i="14" s="1"/>
  <c r="AD427" i="14"/>
  <c r="AD424" i="14" s="1"/>
  <c r="Y551" i="14"/>
  <c r="Y548" i="14" s="1"/>
  <c r="W220" i="15"/>
  <c r="AH974" i="15"/>
  <c r="W76" i="14"/>
  <c r="AD526" i="14"/>
  <c r="W974" i="15"/>
  <c r="AA325" i="14"/>
  <c r="AA322" i="14" s="1"/>
  <c r="X603" i="10"/>
  <c r="AD303" i="10"/>
  <c r="Z617" i="10"/>
  <c r="Z616" i="10" s="1"/>
  <c r="Z649" i="15" s="1"/>
  <c r="X272" i="15"/>
  <c r="AE273" i="15"/>
  <c r="AA379" i="10"/>
  <c r="AC114" i="10"/>
  <c r="AC107" i="10" s="1"/>
  <c r="AC167" i="10" s="1"/>
  <c r="AA527" i="14"/>
  <c r="AC778" i="15"/>
  <c r="AF102" i="10"/>
  <c r="Y466" i="14"/>
  <c r="Y463" i="14" s="1"/>
  <c r="AC558" i="10"/>
  <c r="X749" i="15"/>
  <c r="AH725" i="14"/>
  <c r="AF662" i="10"/>
  <c r="AF705" i="14"/>
  <c r="AF702" i="14" s="1"/>
  <c r="AF561" i="14"/>
  <c r="AF558" i="14" s="1"/>
  <c r="AD661" i="14"/>
  <c r="AD658" i="14" s="1"/>
  <c r="W392" i="14"/>
  <c r="AD507" i="15"/>
  <c r="AB717" i="14"/>
  <c r="AB714" i="14" s="1"/>
  <c r="AC933" i="10"/>
  <c r="AG42" i="10"/>
  <c r="AG501" i="10"/>
  <c r="AH670" i="14"/>
  <c r="W1003" i="15"/>
  <c r="AF352" i="10"/>
  <c r="AF99" i="10"/>
  <c r="AF97" i="10" s="1"/>
  <c r="Y57" i="10"/>
  <c r="Y55" i="10" s="1"/>
  <c r="X972" i="10"/>
  <c r="AF1004" i="15"/>
  <c r="AG99" i="10"/>
  <c r="AH1049" i="15"/>
  <c r="Z517" i="10"/>
  <c r="AH929" i="14"/>
  <c r="AH926" i="14" s="1"/>
  <c r="AF767" i="10"/>
  <c r="AF928" i="14"/>
  <c r="AF925" i="14" s="1"/>
  <c r="AA933" i="10"/>
  <c r="Z717" i="14"/>
  <c r="Z714" i="14" s="1"/>
  <c r="Y570" i="14"/>
  <c r="Y663" i="10"/>
  <c r="X272" i="14"/>
  <c r="Z250" i="15"/>
  <c r="AA465" i="15"/>
  <c r="AG650" i="14"/>
  <c r="AG647" i="14" s="1"/>
  <c r="AE767" i="10"/>
  <c r="AF939" i="14"/>
  <c r="AF936" i="14" s="1"/>
  <c r="AG72" i="10"/>
  <c r="AC102" i="10"/>
  <c r="AG1000" i="10"/>
  <c r="X426" i="14"/>
  <c r="X423" i="14" s="1"/>
  <c r="AD301" i="14"/>
  <c r="AG352" i="10"/>
  <c r="AF823" i="14"/>
  <c r="AF820" i="14" s="1"/>
  <c r="AC447" i="14"/>
  <c r="AC364" i="15"/>
  <c r="AC394" i="15"/>
  <c r="AB678" i="10"/>
  <c r="AB672" i="10" s="1"/>
  <c r="AB711" i="15" s="1"/>
  <c r="AD1049" i="15"/>
  <c r="Y613" i="10"/>
  <c r="AD329" i="10"/>
  <c r="AD319" i="10" s="1"/>
  <c r="Z613" i="10"/>
  <c r="W333" i="14"/>
  <c r="AF825" i="10"/>
  <c r="AF824" i="10" s="1"/>
  <c r="AC960" i="14"/>
  <c r="AC1016" i="10"/>
  <c r="AC1009" i="10" s="1"/>
  <c r="AC1121" i="15" s="1"/>
  <c r="AH129" i="10"/>
  <c r="AH442" i="15"/>
  <c r="Z129" i="10"/>
  <c r="W507" i="15"/>
  <c r="AB756" i="10"/>
  <c r="AH767" i="10"/>
  <c r="X613" i="10"/>
  <c r="AD405" i="10"/>
  <c r="AD395" i="10" s="1"/>
  <c r="AD379" i="15" s="1"/>
  <c r="AA227" i="15"/>
  <c r="Z614" i="10"/>
  <c r="AA666" i="10"/>
  <c r="AA665" i="10" s="1"/>
  <c r="AA699" i="15" s="1"/>
  <c r="X391" i="14"/>
  <c r="AB559" i="15"/>
  <c r="AG427" i="14"/>
  <c r="AG424" i="14" s="1"/>
  <c r="AH96" i="14"/>
  <c r="AH93" i="14" s="1"/>
  <c r="AE389" i="10"/>
  <c r="W631" i="15"/>
  <c r="AA851" i="10"/>
  <c r="AA850" i="10" s="1"/>
  <c r="AC610" i="14"/>
  <c r="AC607" i="14" s="1"/>
  <c r="X974" i="15"/>
  <c r="AH903" i="10"/>
  <c r="Z670" i="14"/>
  <c r="Z763" i="14"/>
  <c r="Z760" i="14" s="1"/>
  <c r="Z748" i="14" s="1"/>
  <c r="X826" i="15"/>
  <c r="AC129" i="10"/>
  <c r="AD877" i="15"/>
  <c r="AG198" i="10"/>
  <c r="W630" i="15"/>
  <c r="Y465" i="14"/>
  <c r="Y462" i="14" s="1"/>
  <c r="AB60" i="14"/>
  <c r="AB57" i="14" s="1"/>
  <c r="X372" i="15"/>
  <c r="Y361" i="14"/>
  <c r="Y358" i="14" s="1"/>
  <c r="AA501" i="10"/>
  <c r="W461" i="10"/>
  <c r="Z966" i="15"/>
  <c r="AH577" i="15"/>
  <c r="AE517" i="10"/>
  <c r="AE507" i="10" s="1"/>
  <c r="AE521" i="15" s="1"/>
  <c r="Y1196" i="14"/>
  <c r="Z577" i="15"/>
  <c r="AC850" i="15"/>
  <c r="Y670" i="14"/>
  <c r="Z197" i="10"/>
  <c r="AG666" i="10"/>
  <c r="AG665" i="10" s="1"/>
  <c r="AG699" i="15" s="1"/>
  <c r="AG771" i="10"/>
  <c r="AG770" i="10" s="1"/>
  <c r="AG823" i="15" s="1"/>
  <c r="AF488" i="15"/>
  <c r="W57" i="10"/>
  <c r="W55" i="10" s="1"/>
  <c r="W68" i="14"/>
  <c r="W690" i="10"/>
  <c r="AD112" i="14"/>
  <c r="W945" i="10"/>
  <c r="AD226" i="15"/>
  <c r="AA903" i="10"/>
  <c r="AD1004" i="10"/>
  <c r="AD1003" i="10" s="1"/>
  <c r="AD1111" i="15" s="1"/>
  <c r="AD1110" i="15" s="1"/>
  <c r="AA811" i="14"/>
  <c r="AA808" i="14" s="1"/>
  <c r="AH293" i="14"/>
  <c r="AH290" i="14" s="1"/>
  <c r="X405" i="10"/>
  <c r="AA716" i="14"/>
  <c r="AA713" i="14" s="1"/>
  <c r="AH948" i="10"/>
  <c r="AH947" i="10" s="1"/>
  <c r="AH1065" i="15" s="1"/>
  <c r="AH1064" i="15" s="1"/>
  <c r="AE690" i="10"/>
  <c r="AH447" i="14"/>
  <c r="Z529" i="10"/>
  <c r="AG379" i="10"/>
  <c r="X905" i="14"/>
  <c r="AF261" i="14"/>
  <c r="AG620" i="14"/>
  <c r="AF351" i="10"/>
  <c r="Z989" i="10"/>
  <c r="Z666" i="10"/>
  <c r="Z665" i="10" s="1"/>
  <c r="Z699" i="15" s="1"/>
  <c r="AF57" i="10"/>
  <c r="AF55" i="10" s="1"/>
  <c r="AC944" i="10"/>
  <c r="AG940" i="14"/>
  <c r="AG937" i="14" s="1"/>
  <c r="AD436" i="15"/>
  <c r="AE415" i="14"/>
  <c r="AE412" i="14" s="1"/>
  <c r="Z486" i="14"/>
  <c r="AD313" i="10"/>
  <c r="AF585" i="15"/>
  <c r="AD678" i="10"/>
  <c r="AD668" i="10" s="1"/>
  <c r="AD707" i="15" s="1"/>
  <c r="AH661" i="14"/>
  <c r="AH658" i="14" s="1"/>
  <c r="X372" i="14"/>
  <c r="X369" i="14" s="1"/>
  <c r="AH585" i="15"/>
  <c r="X329" i="10"/>
  <c r="AH682" i="14"/>
  <c r="AH715" i="10"/>
  <c r="AH714" i="10" s="1"/>
  <c r="AH752" i="15" s="1"/>
  <c r="W560" i="14"/>
  <c r="W557" i="14" s="1"/>
  <c r="W491" i="10"/>
  <c r="W678" i="10"/>
  <c r="Z394" i="15"/>
  <c r="Y394" i="15"/>
  <c r="Z635" i="15"/>
  <c r="AE491" i="10"/>
  <c r="AC975" i="15"/>
  <c r="AB84" i="10"/>
  <c r="AE903" i="10"/>
  <c r="Z303" i="10"/>
  <c r="AA717" i="14"/>
  <c r="AA714" i="14" s="1"/>
  <c r="AH712" i="10"/>
  <c r="AG466" i="15"/>
  <c r="AC389" i="10"/>
  <c r="AH801" i="15"/>
  <c r="Z341" i="10"/>
  <c r="AD365" i="15"/>
  <c r="Z748" i="15"/>
  <c r="X325" i="14"/>
  <c r="X322" i="14" s="1"/>
  <c r="Z562" i="14"/>
  <c r="Z559" i="14" s="1"/>
  <c r="Z527" i="14"/>
  <c r="AG104" i="14"/>
  <c r="AE850" i="15"/>
  <c r="W661" i="14"/>
  <c r="W658" i="14" s="1"/>
  <c r="AF242" i="14"/>
  <c r="AF239" i="14" s="1"/>
  <c r="Y442" i="15"/>
  <c r="AD390" i="10"/>
  <c r="Z663" i="10"/>
  <c r="AG611" i="14"/>
  <c r="AG608" i="14" s="1"/>
  <c r="AH285" i="10"/>
  <c r="AD1032" i="15"/>
  <c r="AC1187" i="14"/>
  <c r="AC1184" i="14" s="1"/>
  <c r="AE60" i="10"/>
  <c r="AE59" i="10" s="1"/>
  <c r="X351" i="10"/>
  <c r="AC317" i="10"/>
  <c r="AC316" i="10" s="1"/>
  <c r="AB1016" i="10"/>
  <c r="AB1010" i="10" s="1"/>
  <c r="AB1122" i="15" s="1"/>
  <c r="AB1117" i="15" s="1"/>
  <c r="AE1188" i="14"/>
  <c r="AE1185" i="14" s="1"/>
  <c r="AA273" i="10"/>
  <c r="AC241" i="14"/>
  <c r="AC238" i="14" s="1"/>
  <c r="AG848" i="14"/>
  <c r="AG372" i="15"/>
  <c r="AC736" i="14"/>
  <c r="X1001" i="10"/>
  <c r="AD461" i="10"/>
  <c r="AD451" i="10" s="1"/>
  <c r="AD450" i="15" s="1"/>
  <c r="AF779" i="15"/>
  <c r="AH749" i="15"/>
  <c r="X660" i="14"/>
  <c r="X657" i="14" s="1"/>
  <c r="AG903" i="10"/>
  <c r="AB757" i="10"/>
  <c r="AD755" i="15"/>
  <c r="AF1051" i="15"/>
  <c r="AC487" i="14"/>
  <c r="AA715" i="10"/>
  <c r="AA714" i="10" s="1"/>
  <c r="AA752" i="15" s="1"/>
  <c r="AG1032" i="15"/>
  <c r="AF666" i="10"/>
  <c r="AF665" i="10" s="1"/>
  <c r="AF699" i="15" s="1"/>
  <c r="X371" i="15"/>
  <c r="W1174" i="10"/>
  <c r="AA877" i="15"/>
  <c r="AB102" i="10"/>
  <c r="AG505" i="10"/>
  <c r="AG504" i="10" s="1"/>
  <c r="AG510" i="15" s="1"/>
  <c r="AB584" i="15"/>
  <c r="AB220" i="15"/>
  <c r="AE578" i="15"/>
  <c r="Z930" i="10"/>
  <c r="AG557" i="10"/>
  <c r="AH851" i="10"/>
  <c r="AH850" i="10" s="1"/>
  <c r="AC1032" i="15"/>
  <c r="AE570" i="14"/>
  <c r="AH944" i="10"/>
  <c r="AC391" i="14"/>
  <c r="AB443" i="15"/>
  <c r="AC220" i="15"/>
  <c r="AB755" i="15"/>
  <c r="AB426" i="14"/>
  <c r="AB423" i="14" s="1"/>
  <c r="AB783" i="10"/>
  <c r="AB777" i="10" s="1"/>
  <c r="AB838" i="15" s="1"/>
  <c r="AE617" i="10"/>
  <c r="AE616" i="10" s="1"/>
  <c r="AE649" i="15" s="1"/>
  <c r="X60" i="14"/>
  <c r="X57" i="14" s="1"/>
  <c r="AA879" i="10"/>
  <c r="AA878" i="10" s="1"/>
  <c r="AA970" i="15" s="1"/>
  <c r="AD506" i="14"/>
  <c r="AD503" i="14" s="1"/>
  <c r="AD560" i="14"/>
  <c r="AD557" i="14" s="1"/>
  <c r="AE827" i="15"/>
  <c r="AB364" i="15"/>
  <c r="X690" i="10"/>
  <c r="AC506" i="15"/>
  <c r="AC126" i="10"/>
  <c r="AD272" i="15"/>
  <c r="W1016" i="10"/>
  <c r="AG585" i="15"/>
  <c r="AF527" i="14"/>
  <c r="W502" i="10"/>
  <c r="AA506" i="14"/>
  <c r="AA503" i="14" s="1"/>
  <c r="AF361" i="14"/>
  <c r="AF358" i="14" s="1"/>
  <c r="AB715" i="10"/>
  <c r="AB714" i="10" s="1"/>
  <c r="AB752" i="15" s="1"/>
  <c r="X940" i="14"/>
  <c r="X937" i="14" s="1"/>
  <c r="AC1175" i="10"/>
  <c r="Y351" i="10"/>
  <c r="Y802" i="15"/>
  <c r="AD18" i="10"/>
  <c r="AD17" i="10" s="1"/>
  <c r="X763" i="14"/>
  <c r="X760" i="14" s="1"/>
  <c r="X748" i="14" s="1"/>
  <c r="AA415" i="14"/>
  <c r="AA412" i="14" s="1"/>
  <c r="AC783" i="10"/>
  <c r="AC776" i="10" s="1"/>
  <c r="AC837" i="15" s="1"/>
  <c r="Z491" i="10"/>
  <c r="X944" i="10"/>
  <c r="AG1050" i="15"/>
  <c r="Z249" i="15"/>
  <c r="AB537" i="15"/>
  <c r="AH715" i="14"/>
  <c r="AH712" i="14" s="1"/>
  <c r="AE990" i="10"/>
  <c r="AD380" i="14"/>
  <c r="Z42" i="10"/>
  <c r="AF526" i="14"/>
  <c r="AF364" i="15"/>
  <c r="W931" i="10"/>
  <c r="AD940" i="14"/>
  <c r="AD937" i="14" s="1"/>
  <c r="Z168" i="14"/>
  <c r="Y990" i="10"/>
  <c r="AC250" i="15"/>
  <c r="AA749" i="15"/>
  <c r="AB361" i="14"/>
  <c r="AB358" i="14" s="1"/>
  <c r="Y948" i="10"/>
  <c r="Y947" i="10" s="1"/>
  <c r="Y1065" i="15" s="1"/>
  <c r="Y1064" i="15" s="1"/>
  <c r="X273" i="10"/>
  <c r="X812" i="10"/>
  <c r="AE370" i="14"/>
  <c r="AE367" i="14" s="1"/>
  <c r="X18" i="10"/>
  <c r="X17" i="10" s="1"/>
  <c r="AC168" i="14"/>
  <c r="Y631" i="15"/>
  <c r="AG716" i="14"/>
  <c r="AG713" i="14" s="1"/>
  <c r="AG1045" i="10"/>
  <c r="AE58" i="14"/>
  <c r="AE55" i="14" s="1"/>
  <c r="AB241" i="14"/>
  <c r="AB238" i="14" s="1"/>
  <c r="X435" i="14"/>
  <c r="AH99" i="10"/>
  <c r="Y1178" i="10"/>
  <c r="Y1177" i="10" s="1"/>
  <c r="Z389" i="10"/>
  <c r="AE240" i="14"/>
  <c r="AE237" i="14" s="1"/>
  <c r="W717" i="14"/>
  <c r="W714" i="14" s="1"/>
  <c r="AE965" i="15"/>
  <c r="X933" i="10"/>
  <c r="AA635" i="15"/>
  <c r="AB795" i="10"/>
  <c r="AA324" i="14"/>
  <c r="AA321" i="14" s="1"/>
  <c r="AA60" i="10"/>
  <c r="AA59" i="10" s="1"/>
  <c r="Z1178" i="10"/>
  <c r="Z1177" i="10" s="1"/>
  <c r="AE613" i="10"/>
  <c r="AF876" i="10"/>
  <c r="AF447" i="14"/>
  <c r="AD527" i="14"/>
  <c r="X873" i="15"/>
  <c r="AA317" i="10"/>
  <c r="AA316" i="10" s="1"/>
  <c r="Y1050" i="15"/>
  <c r="AH76" i="14"/>
  <c r="X960" i="10"/>
  <c r="Z893" i="14"/>
  <c r="AA564" i="15"/>
  <c r="AH820" i="15"/>
  <c r="AD934" i="10"/>
  <c r="AE502" i="10"/>
  <c r="AC76" i="14"/>
  <c r="AG417" i="10"/>
  <c r="AA850" i="15"/>
  <c r="Y219" i="15"/>
  <c r="AA1050" i="15"/>
  <c r="AA446" i="10"/>
  <c r="AA577" i="15"/>
  <c r="Y831" i="14"/>
  <c r="AH467" i="14"/>
  <c r="AH464" i="14" s="1"/>
  <c r="Y1175" i="10"/>
  <c r="AF600" i="14"/>
  <c r="AF597" i="14" s="1"/>
  <c r="AG253" i="14"/>
  <c r="AG250" i="14" s="1"/>
  <c r="Y197" i="10"/>
  <c r="X682" i="14"/>
  <c r="AB313" i="10"/>
  <c r="AC972" i="10"/>
  <c r="AH849" i="14"/>
  <c r="Z876" i="10"/>
  <c r="AC285" i="10"/>
  <c r="AE810" i="14"/>
  <c r="AE807" i="14" s="1"/>
  <c r="AC682" i="14"/>
  <c r="Y610" i="14"/>
  <c r="Y607" i="14" s="1"/>
  <c r="AF584" i="15"/>
  <c r="AD506" i="15"/>
  <c r="AB253" i="14"/>
  <c r="AB250" i="14" s="1"/>
  <c r="W242" i="14"/>
  <c r="W239" i="14" s="1"/>
  <c r="W850" i="14"/>
  <c r="AD831" i="14"/>
  <c r="W547" i="10"/>
  <c r="AF944" i="10"/>
  <c r="AG466" i="14"/>
  <c r="AG463" i="14" s="1"/>
  <c r="AF948" i="14"/>
  <c r="AG1004" i="10"/>
  <c r="AG1003" i="10" s="1"/>
  <c r="AG1111" i="15" s="1"/>
  <c r="AG1110" i="15" s="1"/>
  <c r="X990" i="10"/>
  <c r="AF930" i="10"/>
  <c r="AG167" i="14"/>
  <c r="Z1190" i="10"/>
  <c r="AC810" i="14"/>
  <c r="AC807" i="14" s="1"/>
  <c r="AH1188" i="14"/>
  <c r="AH1185" i="14" s="1"/>
  <c r="AF45" i="10"/>
  <c r="X757" i="10"/>
  <c r="AF212" i="10"/>
  <c r="AF211" i="10" s="1"/>
  <c r="AF170" i="15" s="1"/>
  <c r="AC875" i="10"/>
  <c r="AE812" i="14"/>
  <c r="AE809" i="14" s="1"/>
  <c r="AG727" i="10"/>
  <c r="AG717" i="10" s="1"/>
  <c r="AG763" i="15" s="1"/>
  <c r="Z361" i="14"/>
  <c r="Z358" i="14" s="1"/>
  <c r="AE475" i="14"/>
  <c r="AB716" i="14"/>
  <c r="AB713" i="14" s="1"/>
  <c r="Y517" i="10"/>
  <c r="AE1187" i="14"/>
  <c r="AE1184" i="14" s="1"/>
  <c r="AF812" i="10"/>
  <c r="X240" i="14"/>
  <c r="X237" i="14" s="1"/>
  <c r="AA872" i="15"/>
  <c r="AE802" i="15"/>
  <c r="X975" i="15"/>
  <c r="Z990" i="10"/>
  <c r="Z392" i="14"/>
  <c r="AF607" i="15"/>
  <c r="AG662" i="14"/>
  <c r="AG659" i="14" s="1"/>
  <c r="Y425" i="14"/>
  <c r="Y422" i="14" s="1"/>
  <c r="X99" i="10"/>
  <c r="X97" i="10" s="1"/>
  <c r="AE820" i="15"/>
  <c r="AF389" i="10"/>
  <c r="AE1003" i="15"/>
  <c r="AE273" i="14"/>
  <c r="W933" i="10"/>
  <c r="AG443" i="15"/>
  <c r="AF285" i="10"/>
  <c r="AE488" i="15"/>
  <c r="AF875" i="10"/>
  <c r="AH806" i="15"/>
  <c r="AF506" i="14"/>
  <c r="AF503" i="14" s="1"/>
  <c r="AD557" i="10"/>
  <c r="X314" i="10"/>
  <c r="AG736" i="14"/>
  <c r="Z612" i="14"/>
  <c r="Z609" i="14" s="1"/>
  <c r="AA443" i="15"/>
  <c r="AF360" i="14"/>
  <c r="AF357" i="14" s="1"/>
  <c r="AA329" i="10"/>
  <c r="AD416" i="14"/>
  <c r="AD413" i="14" s="1"/>
  <c r="Z426" i="14"/>
  <c r="Z423" i="14" s="1"/>
  <c r="AE1004" i="15"/>
  <c r="AF1190" i="10"/>
  <c r="AF1180" i="10" s="1"/>
  <c r="AG607" i="15"/>
  <c r="AC584" i="15"/>
  <c r="AE850" i="14"/>
  <c r="AA371" i="14"/>
  <c r="AA368" i="14" s="1"/>
  <c r="AA393" i="10"/>
  <c r="AA392" i="10" s="1"/>
  <c r="AA368" i="15" s="1"/>
  <c r="AD930" i="10"/>
  <c r="AB435" i="15"/>
  <c r="AD1000" i="10"/>
  <c r="Z849" i="14"/>
  <c r="AH960" i="10"/>
  <c r="X501" i="10"/>
  <c r="AE1033" i="15"/>
  <c r="Y380" i="14"/>
  <c r="AA114" i="10"/>
  <c r="Z95" i="14"/>
  <c r="Z92" i="14" s="1"/>
  <c r="AH329" i="10"/>
  <c r="AC801" i="15"/>
  <c r="Y557" i="10"/>
  <c r="X42" i="10"/>
  <c r="AB557" i="10"/>
  <c r="AG641" i="10"/>
  <c r="AH513" i="15"/>
  <c r="AA293" i="14"/>
  <c r="AA290" i="14" s="1"/>
  <c r="W711" i="10"/>
  <c r="Y966" i="15"/>
  <c r="AC928" i="14"/>
  <c r="AC925" i="14" s="1"/>
  <c r="X364" i="15"/>
  <c r="AE974" i="15"/>
  <c r="AG778" i="15"/>
  <c r="AB1000" i="10"/>
  <c r="X727" i="10"/>
  <c r="Y427" i="14"/>
  <c r="Y424" i="14" s="1"/>
  <c r="AC58" i="14"/>
  <c r="AC55" i="14" s="1"/>
  <c r="AC825" i="10"/>
  <c r="AC824" i="10" s="1"/>
  <c r="AE749" i="15"/>
  <c r="AC666" i="10"/>
  <c r="AC665" i="10" s="1"/>
  <c r="AC699" i="15" s="1"/>
  <c r="AD417" i="15"/>
  <c r="AD564" i="15"/>
  <c r="AH550" i="14"/>
  <c r="AH547" i="14" s="1"/>
  <c r="AH198" i="10"/>
  <c r="AD577" i="15"/>
  <c r="AB872" i="15"/>
  <c r="AE560" i="14"/>
  <c r="AE557" i="14" s="1"/>
  <c r="AE313" i="10"/>
  <c r="AF277" i="15"/>
  <c r="AD573" i="10"/>
  <c r="AD563" i="10" s="1"/>
  <c r="AD592" i="15" s="1"/>
  <c r="AF435" i="10"/>
  <c r="AF716" i="14"/>
  <c r="AF713" i="14" s="1"/>
  <c r="AA600" i="14"/>
  <c r="AA597" i="14" s="1"/>
  <c r="AB355" i="10"/>
  <c r="AB354" i="10" s="1"/>
  <c r="Z560" i="14"/>
  <c r="Z557" i="14" s="1"/>
  <c r="AB585" i="10"/>
  <c r="AB502" i="10"/>
  <c r="X562" i="14"/>
  <c r="X559" i="14" s="1"/>
  <c r="AD1186" i="14"/>
  <c r="AD1183" i="14" s="1"/>
  <c r="AD727" i="10"/>
  <c r="AD717" i="10" s="1"/>
  <c r="AD763" i="15" s="1"/>
  <c r="AD749" i="15"/>
  <c r="AB285" i="10"/>
  <c r="AC678" i="10"/>
  <c r="AC671" i="10" s="1"/>
  <c r="AC710" i="15" s="1"/>
  <c r="AF1202" i="10"/>
  <c r="Y250" i="15"/>
  <c r="AD850" i="14"/>
  <c r="AF560" i="14"/>
  <c r="AF557" i="14" s="1"/>
  <c r="W663" i="10"/>
  <c r="AD372" i="15"/>
  <c r="Z351" i="10"/>
  <c r="AC826" i="15"/>
  <c r="W505" i="10"/>
  <c r="W504" i="10" s="1"/>
  <c r="W510" i="15" s="1"/>
  <c r="AA40" i="14"/>
  <c r="AF355" i="10"/>
  <c r="AF354" i="10" s="1"/>
  <c r="X517" i="10"/>
  <c r="AE445" i="10"/>
  <c r="AC415" i="14"/>
  <c r="AC412" i="14" s="1"/>
  <c r="AB806" i="15"/>
  <c r="AA491" i="10"/>
  <c r="X806" i="15"/>
  <c r="X447" i="14"/>
  <c r="AF219" i="15"/>
  <c r="AG435" i="15"/>
  <c r="Y329" i="10"/>
  <c r="AA849" i="14"/>
  <c r="AB821" i="14"/>
  <c r="AB818" i="14" s="1"/>
  <c r="Y607" i="15"/>
  <c r="AC705" i="14"/>
  <c r="AC702" i="14" s="1"/>
  <c r="X737" i="14"/>
  <c r="AF849" i="14"/>
  <c r="AE392" i="14"/>
  <c r="AD209" i="10"/>
  <c r="AD207" i="10" s="1"/>
  <c r="AD166" i="15" s="1"/>
  <c r="AH351" i="10"/>
  <c r="AD975" i="15"/>
  <c r="X1032" i="15"/>
  <c r="AC379" i="10"/>
  <c r="W84" i="10"/>
  <c r="AD585" i="10"/>
  <c r="Z102" i="10"/>
  <c r="X273" i="15"/>
  <c r="AD505" i="10"/>
  <c r="AD504" i="10" s="1"/>
  <c r="AD510" i="15" s="1"/>
  <c r="X849" i="14"/>
  <c r="AH620" i="14"/>
  <c r="AA1049" i="15"/>
  <c r="AG502" i="10"/>
  <c r="AE473" i="10"/>
  <c r="Z372" i="14"/>
  <c r="Z369" i="14" s="1"/>
  <c r="AH875" i="10"/>
  <c r="AD736" i="14"/>
  <c r="AD87" i="10"/>
  <c r="AF573" i="10"/>
  <c r="AF563" i="10" s="1"/>
  <c r="AF592" i="15" s="1"/>
  <c r="Y273" i="14"/>
  <c r="AF333" i="14"/>
  <c r="Y972" i="10"/>
  <c r="AB76" i="14"/>
  <c r="Z682" i="14"/>
  <c r="AH812" i="10"/>
  <c r="AG602" i="10"/>
  <c r="AG1049" i="15"/>
  <c r="X292" i="14"/>
  <c r="X289" i="14" s="1"/>
  <c r="Y434" i="10"/>
  <c r="Y651" i="14"/>
  <c r="Y648" i="14" s="1"/>
  <c r="AC560" i="14"/>
  <c r="AC557" i="14" s="1"/>
  <c r="AE425" i="14"/>
  <c r="AE422" i="14" s="1"/>
  <c r="AH436" i="15"/>
  <c r="AF682" i="14"/>
  <c r="AB389" i="10"/>
  <c r="Z641" i="10"/>
  <c r="Z257" i="10"/>
  <c r="AF715" i="10"/>
  <c r="AF714" i="10" s="1"/>
  <c r="AF752" i="15" s="1"/>
  <c r="AA929" i="14"/>
  <c r="AA926" i="14" s="1"/>
  <c r="AA682" i="14"/>
  <c r="AE940" i="14"/>
  <c r="AE937" i="14" s="1"/>
  <c r="AG682" i="14"/>
  <c r="Z87" i="10"/>
  <c r="AH629" i="10"/>
  <c r="Z241" i="14"/>
  <c r="Z238" i="14" s="1"/>
  <c r="Y490" i="10"/>
  <c r="AD68" i="14"/>
  <c r="AG737" i="14"/>
  <c r="AF712" i="10"/>
  <c r="AE660" i="14"/>
  <c r="AE657" i="14" s="1"/>
  <c r="AG102" i="10"/>
  <c r="X577" i="15"/>
  <c r="AE219" i="15"/>
  <c r="AH939" i="14"/>
  <c r="AH936" i="14" s="1"/>
  <c r="Z873" i="15"/>
  <c r="AC557" i="10"/>
  <c r="AB392" i="14"/>
  <c r="Y767" i="10"/>
  <c r="AB40" i="14"/>
  <c r="AF60" i="10"/>
  <c r="AF59" i="10" s="1"/>
  <c r="Z505" i="14"/>
  <c r="Z502" i="14" s="1"/>
  <c r="Y705" i="14"/>
  <c r="Y702" i="14" s="1"/>
  <c r="AC527" i="14"/>
  <c r="AF725" i="14"/>
  <c r="AE717" i="14"/>
  <c r="AE714" i="14" s="1"/>
  <c r="AF1188" i="14"/>
  <c r="AF1185" i="14" s="1"/>
  <c r="X465" i="14"/>
  <c r="X462" i="14" s="1"/>
  <c r="AB60" i="10"/>
  <c r="AB59" i="10" s="1"/>
  <c r="W95" i="14"/>
  <c r="W92" i="14" s="1"/>
  <c r="AF443" i="15"/>
  <c r="AG948" i="10"/>
  <c r="AG947" i="10" s="1"/>
  <c r="AG1065" i="15" s="1"/>
  <c r="AG1064" i="15" s="1"/>
  <c r="Y944" i="10"/>
  <c r="Y84" i="10"/>
  <c r="Z564" i="15"/>
  <c r="X600" i="14"/>
  <c r="X597" i="14" s="1"/>
  <c r="W435" i="15"/>
  <c r="AF945" i="10"/>
  <c r="AB351" i="10"/>
  <c r="AD681" i="14"/>
  <c r="AD360" i="14"/>
  <c r="AD357" i="14" s="1"/>
  <c r="AE251" i="14"/>
  <c r="AE248" i="14" s="1"/>
  <c r="AB737" i="14"/>
  <c r="W129" i="10"/>
  <c r="W128" i="10" s="1"/>
  <c r="W194" i="10" s="1"/>
  <c r="AH585" i="10"/>
  <c r="Y564" i="15"/>
  <c r="AB446" i="10"/>
  <c r="AD102" i="10"/>
  <c r="AD325" i="14"/>
  <c r="AD322" i="14" s="1"/>
  <c r="AD613" i="10"/>
  <c r="AE577" i="15"/>
  <c r="AB851" i="10"/>
  <c r="AB850" i="10" s="1"/>
  <c r="Y933" i="10"/>
  <c r="AE725" i="14"/>
  <c r="X1186" i="14"/>
  <c r="X1183" i="14" s="1"/>
  <c r="AD95" i="14"/>
  <c r="AD92" i="14" s="1"/>
  <c r="Y129" i="10"/>
  <c r="AH933" i="10"/>
  <c r="AG810" i="14"/>
  <c r="AG807" i="14" s="1"/>
  <c r="AE806" i="15"/>
  <c r="AG1016" i="10"/>
  <c r="AB372" i="15"/>
  <c r="AC57" i="10"/>
  <c r="AC55" i="10" s="1"/>
  <c r="W739" i="10"/>
  <c r="AD933" i="10"/>
  <c r="Y242" i="14"/>
  <c r="Y239" i="14" s="1"/>
  <c r="AF380" i="14"/>
  <c r="AE365" i="15"/>
  <c r="AH417" i="10"/>
  <c r="W768" i="10"/>
  <c r="Y426" i="14"/>
  <c r="Y423" i="14" s="1"/>
  <c r="AG635" i="15"/>
  <c r="AD493" i="15"/>
  <c r="AB756" i="15"/>
  <c r="AC631" i="15"/>
  <c r="AG670" i="14"/>
  <c r="AE466" i="14"/>
  <c r="AE463" i="14" s="1"/>
  <c r="AG40" i="14"/>
  <c r="AH681" i="14"/>
  <c r="X550" i="14"/>
  <c r="X547" i="14" s="1"/>
  <c r="AD333" i="14"/>
  <c r="Z940" i="14"/>
  <c r="Z937" i="14" s="1"/>
  <c r="AB850" i="15"/>
  <c r="AA242" i="14"/>
  <c r="AA239" i="14" s="1"/>
  <c r="AD220" i="15"/>
  <c r="X891" i="10"/>
  <c r="AH475" i="14"/>
  <c r="Y445" i="10"/>
  <c r="AB820" i="15"/>
  <c r="AE76" i="14"/>
  <c r="AD670" i="14"/>
  <c r="W167" i="14"/>
  <c r="AB635" i="15"/>
  <c r="AC989" i="10"/>
  <c r="AD715" i="10"/>
  <c r="AD714" i="10" s="1"/>
  <c r="AD752" i="15" s="1"/>
  <c r="AC662" i="10"/>
  <c r="AF392" i="14"/>
  <c r="AD371" i="14"/>
  <c r="AD368" i="14" s="1"/>
  <c r="AF610" i="14"/>
  <c r="AF607" i="14" s="1"/>
  <c r="AF650" i="14"/>
  <c r="AF647" i="14" s="1"/>
  <c r="AD241" i="14"/>
  <c r="AD238" i="14" s="1"/>
  <c r="W1187" i="14"/>
  <c r="W1184" i="14" s="1"/>
  <c r="Y486" i="14"/>
  <c r="AF514" i="15"/>
  <c r="Z819" i="15"/>
  <c r="AD465" i="14"/>
  <c r="AD462" i="14" s="1"/>
  <c r="AH486" i="14"/>
  <c r="AE341" i="10"/>
  <c r="AD168" i="14"/>
  <c r="AG58" i="14"/>
  <c r="AG55" i="14" s="1"/>
  <c r="W371" i="14"/>
  <c r="W368" i="14" s="1"/>
  <c r="AG757" i="10"/>
  <c r="Z391" i="14"/>
  <c r="AD813" i="10"/>
  <c r="AC570" i="14"/>
  <c r="AB1202" i="10"/>
  <c r="X551" i="14"/>
  <c r="X548" i="14" s="1"/>
  <c r="AH711" i="10"/>
  <c r="AH395" i="15"/>
  <c r="Y578" i="15"/>
  <c r="AB662" i="10"/>
  <c r="Y527" i="14"/>
  <c r="X418" i="15"/>
  <c r="AF58" i="14"/>
  <c r="AF55" i="14" s="1"/>
  <c r="AB1049" i="15"/>
  <c r="AH822" i="14"/>
  <c r="AH819" i="14" s="1"/>
  <c r="AC352" i="10"/>
  <c r="AC350" i="10" s="1"/>
  <c r="W391" i="14"/>
  <c r="W393" i="10"/>
  <c r="W392" i="10" s="1"/>
  <c r="W368" i="15" s="1"/>
  <c r="AB811" i="14"/>
  <c r="AB808" i="14" s="1"/>
  <c r="AA436" i="15"/>
  <c r="AF379" i="10"/>
  <c r="W94" i="14"/>
  <c r="W91" i="14" s="1"/>
  <c r="X68" i="14"/>
  <c r="AB607" i="15"/>
  <c r="AE547" i="10"/>
  <c r="AH273" i="14"/>
  <c r="AF436" i="15"/>
  <c r="AB436" i="15"/>
  <c r="AA763" i="14"/>
  <c r="AA760" i="14" s="1"/>
  <c r="AA748" i="14" s="1"/>
  <c r="AE329" i="10"/>
  <c r="AE319" i="10" s="1"/>
  <c r="AD1045" i="10"/>
  <c r="W1178" i="10"/>
  <c r="W1177" i="10" s="1"/>
  <c r="Y612" i="14"/>
  <c r="Y609" i="14" s="1"/>
  <c r="AE811" i="14"/>
  <c r="AE808" i="14" s="1"/>
  <c r="AG662" i="10"/>
  <c r="AD505" i="14"/>
  <c r="AD502" i="14" s="1"/>
  <c r="AC630" i="15"/>
  <c r="Z904" i="14"/>
  <c r="AD502" i="10"/>
  <c r="AD500" i="10" s="1"/>
  <c r="AD503" i="15" s="1"/>
  <c r="AC613" i="10"/>
  <c r="AF18" i="10"/>
  <c r="AF17" i="10" s="1"/>
  <c r="AA390" i="10"/>
  <c r="W712" i="10"/>
  <c r="AD779" i="15"/>
  <c r="X355" i="10"/>
  <c r="X354" i="10" s="1"/>
  <c r="W258" i="10"/>
  <c r="W256" i="10" s="1"/>
  <c r="W216" i="15" s="1"/>
  <c r="AD558" i="10"/>
  <c r="AE629" i="10"/>
  <c r="AE619" i="10" s="1"/>
  <c r="AE657" i="15" s="1"/>
  <c r="AG168" i="14"/>
  <c r="AE258" i="10"/>
  <c r="AD849" i="15"/>
  <c r="AG487" i="14"/>
  <c r="AE607" i="15"/>
  <c r="AA273" i="14"/>
  <c r="AA42" i="10"/>
  <c r="Y112" i="14"/>
  <c r="AG972" i="10"/>
  <c r="AA614" i="10"/>
  <c r="AE931" i="10"/>
  <c r="Y1049" i="15"/>
  <c r="W390" i="10"/>
  <c r="AD42" i="10"/>
  <c r="AD641" i="10"/>
  <c r="Y614" i="10"/>
  <c r="AC850" i="14"/>
  <c r="AH241" i="14"/>
  <c r="AH238" i="14" s="1"/>
  <c r="Y389" i="10"/>
  <c r="AA341" i="10"/>
  <c r="Y960" i="14"/>
  <c r="AB641" i="10"/>
  <c r="Z905" i="14"/>
  <c r="W848" i="14"/>
  <c r="AA253" i="14"/>
  <c r="AA250" i="14" s="1"/>
  <c r="AB690" i="10"/>
  <c r="AG226" i="15"/>
  <c r="AA301" i="14"/>
  <c r="AC341" i="10"/>
  <c r="X84" i="10"/>
  <c r="AC360" i="14"/>
  <c r="AC357" i="14" s="1"/>
  <c r="AF1178" i="10"/>
  <c r="AF1177" i="10" s="1"/>
  <c r="AD617" i="10"/>
  <c r="AD616" i="10" s="1"/>
  <c r="AD649" i="15" s="1"/>
  <c r="AH1004" i="10"/>
  <c r="AH1003" i="10" s="1"/>
  <c r="AH1111" i="15" s="1"/>
  <c r="AH1110" i="15" s="1"/>
  <c r="AD473" i="10"/>
  <c r="AB570" i="14"/>
  <c r="AE352" i="10"/>
  <c r="Y851" i="10"/>
  <c r="Y850" i="10" s="1"/>
  <c r="Y573" i="10"/>
  <c r="AG801" i="15"/>
  <c r="AD939" i="14"/>
  <c r="AD936" i="14" s="1"/>
  <c r="X395" i="15"/>
  <c r="X1046" i="10"/>
  <c r="AD447" i="14"/>
  <c r="AH313" i="10"/>
  <c r="AH251" i="14"/>
  <c r="AH248" i="14" s="1"/>
  <c r="W635" i="15"/>
  <c r="Z662" i="14"/>
  <c r="Z659" i="14" s="1"/>
  <c r="W577" i="15"/>
  <c r="AA551" i="14"/>
  <c r="AA548" i="14" s="1"/>
  <c r="X261" i="10"/>
  <c r="X260" i="10" s="1"/>
  <c r="X223" i="15" s="1"/>
  <c r="AH352" i="10"/>
  <c r="AH445" i="10"/>
  <c r="Y94" i="14"/>
  <c r="Y91" i="14" s="1"/>
  <c r="Y1188" i="14"/>
  <c r="Y1185" i="14" s="1"/>
  <c r="AD904" i="14"/>
  <c r="Z620" i="14"/>
  <c r="AH690" i="10"/>
  <c r="Y417" i="15"/>
  <c r="X466" i="14"/>
  <c r="X463" i="14" s="1"/>
  <c r="AC560" i="15"/>
  <c r="AG944" i="10"/>
  <c r="AE823" i="14"/>
  <c r="AE820" i="14" s="1"/>
  <c r="AE252" i="14"/>
  <c r="AE249" i="14" s="1"/>
  <c r="AD611" i="14"/>
  <c r="AD608" i="14" s="1"/>
  <c r="AD379" i="10"/>
  <c r="Z875" i="10"/>
  <c r="AF965" i="15"/>
  <c r="AA487" i="14"/>
  <c r="AH771" i="10"/>
  <c r="AH770" i="10" s="1"/>
  <c r="AH823" i="15" s="1"/>
  <c r="W614" i="10"/>
  <c r="X1000" i="10"/>
  <c r="AC823" i="14"/>
  <c r="AC820" i="14" s="1"/>
  <c r="AD550" i="14"/>
  <c r="AD547" i="14" s="1"/>
  <c r="AC899" i="10"/>
  <c r="W418" i="15"/>
  <c r="AD1188" i="14"/>
  <c r="AD1185" i="14" s="1"/>
  <c r="Z390" i="10"/>
  <c r="AE417" i="15"/>
  <c r="AH250" i="15"/>
  <c r="AG371" i="15"/>
  <c r="Y273" i="15"/>
  <c r="AE748" i="15"/>
  <c r="AA416" i="14"/>
  <c r="AA413" i="14" s="1"/>
  <c r="AD812" i="10"/>
  <c r="AG573" i="10"/>
  <c r="AG563" i="10" s="1"/>
  <c r="AG592" i="15" s="1"/>
  <c r="AF466" i="15"/>
  <c r="AD389" i="10"/>
  <c r="AD1175" i="10"/>
  <c r="AH930" i="10"/>
  <c r="AG690" i="10"/>
  <c r="AA333" i="14"/>
  <c r="AG449" i="10"/>
  <c r="AG448" i="10" s="1"/>
  <c r="AG439" i="15" s="1"/>
  <c r="AD966" i="15"/>
  <c r="AF601" i="14"/>
  <c r="AF598" i="14" s="1"/>
  <c r="AG603" i="10"/>
  <c r="AB603" i="10"/>
  <c r="X367" i="10"/>
  <c r="AB242" i="14"/>
  <c r="AB239" i="14" s="1"/>
  <c r="X393" i="10"/>
  <c r="X392" i="10" s="1"/>
  <c r="X368" i="15" s="1"/>
  <c r="Z725" i="14"/>
  <c r="Y506" i="15"/>
  <c r="AG756" i="15"/>
  <c r="AA756" i="10"/>
  <c r="AA1028" i="10"/>
  <c r="AD1003" i="15"/>
  <c r="W371" i="15"/>
  <c r="Z352" i="10"/>
  <c r="AB577" i="15"/>
  <c r="AC426" i="14"/>
  <c r="AC423" i="14" s="1"/>
  <c r="AE849" i="14"/>
  <c r="AB931" i="10"/>
  <c r="AG820" i="15"/>
  <c r="AE737" i="14"/>
  <c r="AF371" i="14"/>
  <c r="AF368" i="14" s="1"/>
  <c r="AA558" i="10"/>
  <c r="AA556" i="10" s="1"/>
  <c r="AA574" i="15" s="1"/>
  <c r="AF197" i="10"/>
  <c r="AF562" i="14"/>
  <c r="AF559" i="14" s="1"/>
  <c r="AH302" i="10"/>
  <c r="AH167" i="14"/>
  <c r="X768" i="10"/>
  <c r="AG660" i="14"/>
  <c r="AG657" i="14" s="1"/>
  <c r="Z768" i="10"/>
  <c r="AH1004" i="15"/>
  <c r="AB379" i="10"/>
  <c r="AB371" i="15"/>
  <c r="AD903" i="10"/>
  <c r="W944" i="10"/>
  <c r="W725" i="14"/>
  <c r="AE197" i="10"/>
  <c r="AC934" i="10"/>
  <c r="AB365" i="15"/>
  <c r="AC302" i="10"/>
  <c r="AG351" i="10"/>
  <c r="AF660" i="14"/>
  <c r="AF657" i="14" s="1"/>
  <c r="W529" i="10"/>
  <c r="Y1202" i="10"/>
  <c r="AF426" i="14"/>
  <c r="AF423" i="14" s="1"/>
  <c r="AF415" i="14"/>
  <c r="AF412" i="14" s="1"/>
  <c r="AF904" i="14"/>
  <c r="AD40" i="14"/>
  <c r="Z372" i="15"/>
  <c r="AA361" i="14"/>
  <c r="AA358" i="14" s="1"/>
  <c r="AH355" i="10"/>
  <c r="AH354" i="10" s="1"/>
  <c r="AF249" i="15"/>
  <c r="AE849" i="15"/>
  <c r="AC650" i="14"/>
  <c r="AC647" i="14" s="1"/>
  <c r="AE355" i="10"/>
  <c r="AE354" i="10" s="1"/>
  <c r="AD965" i="15"/>
  <c r="Y87" i="10"/>
  <c r="AE801" i="15"/>
  <c r="AB945" i="10"/>
  <c r="AF325" i="14"/>
  <c r="AF322" i="14" s="1"/>
  <c r="Y251" i="14"/>
  <c r="Y248" i="14" s="1"/>
  <c r="AF989" i="10"/>
  <c r="AD364" i="15"/>
  <c r="Y40" i="14"/>
  <c r="Z851" i="10"/>
  <c r="Z850" i="10" s="1"/>
  <c r="AE562" i="14"/>
  <c r="AE559" i="14" s="1"/>
  <c r="AH371" i="14"/>
  <c r="AH368" i="14" s="1"/>
  <c r="AG879" i="10"/>
  <c r="AG878" i="10" s="1"/>
  <c r="AG970" i="15" s="1"/>
  <c r="AF324" i="14"/>
  <c r="AF321" i="14" s="1"/>
  <c r="AE989" i="10"/>
  <c r="AB529" i="10"/>
  <c r="AH1051" i="15"/>
  <c r="AF537" i="15"/>
  <c r="Z584" i="15"/>
  <c r="AB126" i="10"/>
  <c r="AC417" i="15"/>
  <c r="AF948" i="10"/>
  <c r="AF947" i="10" s="1"/>
  <c r="AF1065" i="15" s="1"/>
  <c r="AF1064" i="15" s="1"/>
  <c r="AF461" i="10"/>
  <c r="AF451" i="10" s="1"/>
  <c r="AF450" i="15" s="1"/>
  <c r="AA944" i="10"/>
  <c r="W706" i="14"/>
  <c r="W703" i="14" s="1"/>
  <c r="W355" i="10"/>
  <c r="W354" i="10" s="1"/>
  <c r="AG96" i="14"/>
  <c r="AG93" i="14" s="1"/>
  <c r="AG445" i="10"/>
  <c r="AC167" i="14"/>
  <c r="AB526" i="14"/>
  <c r="X1178" i="10"/>
  <c r="X1177" i="10" s="1"/>
  <c r="Y395" i="15"/>
  <c r="AG252" i="14"/>
  <c r="AG249" i="14" s="1"/>
  <c r="AE819" i="15"/>
  <c r="AH449" i="10"/>
  <c r="AH448" i="10" s="1"/>
  <c r="AH439" i="15" s="1"/>
  <c r="AF501" i="10"/>
  <c r="AC446" i="10"/>
  <c r="AG285" i="10"/>
  <c r="AB810" i="14"/>
  <c r="AB807" i="14" s="1"/>
  <c r="Y678" i="10"/>
  <c r="W112" i="14"/>
  <c r="AG197" i="10"/>
  <c r="Y756" i="15"/>
  <c r="AG663" i="10"/>
  <c r="X253" i="14"/>
  <c r="X250" i="14" s="1"/>
  <c r="AC395" i="15"/>
  <c r="Z445" i="10"/>
  <c r="AB601" i="14"/>
  <c r="AB598" i="14" s="1"/>
  <c r="AA489" i="15"/>
  <c r="AB461" i="10"/>
  <c r="X601" i="14"/>
  <c r="X598" i="14" s="1"/>
  <c r="AA755" i="15"/>
  <c r="AE447" i="14"/>
  <c r="W379" i="10"/>
  <c r="Y879" i="10"/>
  <c r="Y878" i="10" s="1"/>
  <c r="Y970" i="15" s="1"/>
  <c r="AH763" i="14"/>
  <c r="AH760" i="14" s="1"/>
  <c r="AH748" i="14" s="1"/>
  <c r="Y960" i="10"/>
  <c r="AB560" i="14"/>
  <c r="AB557" i="14" s="1"/>
  <c r="AH277" i="15"/>
  <c r="AE416" i="14"/>
  <c r="AE413" i="14" s="1"/>
  <c r="X442" i="15"/>
  <c r="AE427" i="14"/>
  <c r="AE424" i="14" s="1"/>
  <c r="AH435" i="15"/>
  <c r="X678" i="10"/>
  <c r="Z739" i="10"/>
  <c r="AF850" i="15"/>
  <c r="AF661" i="14"/>
  <c r="AF658" i="14" s="1"/>
  <c r="Y706" i="14"/>
  <c r="Y703" i="14" s="1"/>
  <c r="AC370" i="14"/>
  <c r="AC367" i="14" s="1"/>
  <c r="W473" i="10"/>
  <c r="Z1051" i="15"/>
  <c r="AC313" i="10"/>
  <c r="AB301" i="14"/>
  <c r="X811" i="14"/>
  <c r="X808" i="14" s="1"/>
  <c r="AD537" i="15"/>
  <c r="Y416" i="14"/>
  <c r="Y413" i="14" s="1"/>
  <c r="AB219" i="15"/>
  <c r="AB727" i="10"/>
  <c r="AA1001" i="10"/>
  <c r="AF966" i="15"/>
  <c r="AC879" i="10"/>
  <c r="AC878" i="10" s="1"/>
  <c r="AC970" i="15" s="1"/>
  <c r="Y209" i="10"/>
  <c r="Y207" i="10" s="1"/>
  <c r="Y166" i="15" s="1"/>
  <c r="W58" i="14"/>
  <c r="W55" i="14" s="1"/>
  <c r="AH58" i="14"/>
  <c r="AH55" i="14" s="1"/>
  <c r="AA681" i="14"/>
  <c r="W875" i="10"/>
  <c r="AF550" i="14"/>
  <c r="AF547" i="14" s="1"/>
  <c r="AA620" i="14"/>
  <c r="AH45" i="10"/>
  <c r="X1187" i="14"/>
  <c r="X1184" i="14" s="1"/>
  <c r="Z488" i="15"/>
  <c r="AB489" i="15"/>
  <c r="AA240" i="14"/>
  <c r="AA237" i="14" s="1"/>
  <c r="Z236" i="10"/>
  <c r="AA526" i="14"/>
  <c r="AC931" i="10"/>
  <c r="AC104" i="14"/>
  <c r="Z660" i="14"/>
  <c r="Z657" i="14" s="1"/>
  <c r="AH783" i="10"/>
  <c r="AD850" i="15"/>
  <c r="AH617" i="10"/>
  <c r="AH616" i="10" s="1"/>
  <c r="AH649" i="15" s="1"/>
  <c r="AF502" i="10"/>
  <c r="AD570" i="14"/>
  <c r="AB333" i="14"/>
  <c r="Z1050" i="15"/>
  <c r="AH466" i="14"/>
  <c r="AH463" i="14" s="1"/>
  <c r="Z507" i="15"/>
  <c r="X380" i="14"/>
  <c r="AA601" i="14"/>
  <c r="AA598" i="14" s="1"/>
  <c r="AE560" i="15"/>
  <c r="AD60" i="14"/>
  <c r="AD57" i="14" s="1"/>
  <c r="AD960" i="10"/>
  <c r="AD950" i="10" s="1"/>
  <c r="AD1072" i="15" s="1"/>
  <c r="AD1067" i="15" s="1"/>
  <c r="AF620" i="14"/>
  <c r="AG360" i="14"/>
  <c r="AG357" i="14" s="1"/>
  <c r="AE99" i="10"/>
  <c r="AE97" i="10" s="1"/>
  <c r="AC1045" i="10"/>
  <c r="AA58" i="14"/>
  <c r="AA55" i="14" s="1"/>
  <c r="AE317" i="10"/>
  <c r="AE316" i="10" s="1"/>
  <c r="AC434" i="10"/>
  <c r="AH1045" i="10"/>
  <c r="W617" i="10"/>
  <c r="W616" i="10" s="1"/>
  <c r="W649" i="15" s="1"/>
  <c r="AA1196" i="14"/>
  <c r="AG975" i="15"/>
  <c r="AG129" i="10"/>
  <c r="AF505" i="14"/>
  <c r="AF502" i="14" s="1"/>
  <c r="AD802" i="15"/>
  <c r="AG76" i="14"/>
  <c r="AH940" i="14"/>
  <c r="AH937" i="14" s="1"/>
  <c r="AH505" i="10"/>
  <c r="AH504" i="10" s="1"/>
  <c r="AH510" i="15" s="1"/>
  <c r="AG488" i="15"/>
  <c r="AF1186" i="14"/>
  <c r="AF1183" i="14" s="1"/>
  <c r="AH826" i="15"/>
  <c r="Z240" i="14"/>
  <c r="Z237" i="14" s="1"/>
  <c r="AG564" i="15"/>
  <c r="X487" i="14"/>
  <c r="AD513" i="15"/>
  <c r="X258" i="10"/>
  <c r="AF317" i="10"/>
  <c r="AF316" i="10" s="1"/>
  <c r="W795" i="10"/>
  <c r="Z826" i="15"/>
  <c r="Z1016" i="10"/>
  <c r="AG251" i="14"/>
  <c r="AG248" i="14" s="1"/>
  <c r="Y891" i="10"/>
  <c r="W650" i="14"/>
  <c r="W647" i="14" s="1"/>
  <c r="AE682" i="14"/>
  <c r="AD367" i="10"/>
  <c r="AD357" i="10" s="1"/>
  <c r="X96" i="14"/>
  <c r="X93" i="14" s="1"/>
  <c r="W40" i="14"/>
  <c r="AC197" i="10"/>
  <c r="AG584" i="15"/>
  <c r="AD610" i="14"/>
  <c r="AD607" i="14" s="1"/>
  <c r="AA447" i="14"/>
  <c r="AF822" i="14"/>
  <c r="AF819" i="14" s="1"/>
  <c r="Y302" i="10"/>
  <c r="AH610" i="14"/>
  <c r="AH607" i="14" s="1"/>
  <c r="X488" i="15"/>
  <c r="Z502" i="10"/>
  <c r="W825" i="10"/>
  <c r="W824" i="10" s="1"/>
  <c r="AG394" i="15"/>
  <c r="AC258" i="10"/>
  <c r="AD467" i="14"/>
  <c r="AD464" i="14" s="1"/>
  <c r="Z975" i="15"/>
  <c r="AC390" i="10"/>
  <c r="AD823" i="14"/>
  <c r="AD820" i="14" s="1"/>
  <c r="AC706" i="14"/>
  <c r="AC703" i="14" s="1"/>
  <c r="W561" i="14"/>
  <c r="W558" i="14" s="1"/>
  <c r="W325" i="14"/>
  <c r="W322" i="14" s="1"/>
  <c r="W749" i="15"/>
  <c r="Y392" i="14"/>
  <c r="AD57" i="10"/>
  <c r="AD55" i="10" s="1"/>
  <c r="X877" i="15"/>
  <c r="AE507" i="15"/>
  <c r="AC507" i="15"/>
  <c r="AC465" i="14"/>
  <c r="AC462" i="14" s="1"/>
  <c r="W966" i="15"/>
  <c r="Y711" i="10"/>
  <c r="AC435" i="10"/>
  <c r="AD559" i="15"/>
  <c r="Y602" i="10"/>
  <c r="AE94" i="14"/>
  <c r="AE91" i="14" s="1"/>
  <c r="X725" i="14"/>
  <c r="AH261" i="14"/>
  <c r="AC257" i="10"/>
  <c r="AG1046" i="10"/>
  <c r="AC461" i="10"/>
  <c r="AC454" i="10" s="1"/>
  <c r="AC453" i="15" s="1"/>
  <c r="Y1186" i="14"/>
  <c r="Y1183" i="14" s="1"/>
  <c r="AA391" i="14"/>
  <c r="Z365" i="15"/>
  <c r="AB272" i="15"/>
  <c r="AA1004" i="15"/>
  <c r="AF418" i="15"/>
  <c r="X959" i="14"/>
  <c r="X716" i="14"/>
  <c r="X713" i="14" s="1"/>
  <c r="AF1174" i="10"/>
  <c r="X361" i="14"/>
  <c r="X358" i="14" s="1"/>
  <c r="AH660" i="14"/>
  <c r="AH657" i="14" s="1"/>
  <c r="X435" i="15"/>
  <c r="X831" i="14"/>
  <c r="AB506" i="15"/>
  <c r="AB561" i="10"/>
  <c r="AB560" i="10" s="1"/>
  <c r="AB581" i="15" s="1"/>
  <c r="Y473" i="10"/>
  <c r="AE418" i="15"/>
  <c r="AH1000" i="10"/>
  <c r="Y560" i="14"/>
  <c r="Y557" i="14" s="1"/>
  <c r="X630" i="15"/>
  <c r="AG851" i="10"/>
  <c r="AG850" i="10" s="1"/>
  <c r="W682" i="14"/>
  <c r="X394" i="15"/>
  <c r="AF630" i="15"/>
  <c r="AB736" i="14"/>
  <c r="AE465" i="15"/>
  <c r="Y641" i="10"/>
  <c r="AA959" i="14"/>
  <c r="Z965" i="15"/>
  <c r="AD417" i="10"/>
  <c r="AE261" i="10"/>
  <c r="AE260" i="10" s="1"/>
  <c r="AE223" i="15" s="1"/>
  <c r="Y945" i="10"/>
  <c r="AF558" i="10"/>
  <c r="AG486" i="14"/>
  <c r="Z678" i="10"/>
  <c r="X506" i="14"/>
  <c r="X503" i="14" s="1"/>
  <c r="W820" i="15"/>
  <c r="AC1188" i="14"/>
  <c r="AC1185" i="14" s="1"/>
  <c r="AC517" i="10"/>
  <c r="AC510" i="10" s="1"/>
  <c r="AC524" i="15" s="1"/>
  <c r="AD826" i="15"/>
  <c r="AD990" i="10"/>
  <c r="Z560" i="15"/>
  <c r="AB630" i="15"/>
  <c r="AG905" i="14"/>
  <c r="AD394" i="15"/>
  <c r="AE324" i="14"/>
  <c r="AE321" i="14" s="1"/>
  <c r="Y755" i="15"/>
  <c r="X561" i="10"/>
  <c r="X560" i="10" s="1"/>
  <c r="X581" i="15" s="1"/>
  <c r="AE851" i="10"/>
  <c r="AE850" i="10" s="1"/>
  <c r="AB466" i="15"/>
  <c r="X748" i="15"/>
  <c r="AF617" i="10"/>
  <c r="AF616" i="10" s="1"/>
  <c r="AF649" i="15" s="1"/>
  <c r="AE585" i="10"/>
  <c r="Z573" i="10"/>
  <c r="Y371" i="15"/>
  <c r="AE557" i="10"/>
  <c r="Z273" i="14"/>
  <c r="AF960" i="10"/>
  <c r="AF950" i="10" s="1"/>
  <c r="AF1072" i="15" s="1"/>
  <c r="AF1067" i="15" s="1"/>
  <c r="AG1190" i="10"/>
  <c r="AD1174" i="10"/>
  <c r="AE96" i="14"/>
  <c r="AE93" i="14" s="1"/>
  <c r="Y940" i="14"/>
  <c r="Y937" i="14" s="1"/>
  <c r="Z1049" i="15"/>
  <c r="Z1028" i="10"/>
  <c r="W277" i="15"/>
  <c r="AH434" i="10"/>
  <c r="AG1028" i="10"/>
  <c r="AF749" i="15"/>
  <c r="AD507" i="14"/>
  <c r="AD504" i="14" s="1"/>
  <c r="AD737" i="14"/>
  <c r="AH641" i="10"/>
  <c r="AH966" i="15"/>
  <c r="AA394" i="15"/>
  <c r="AH564" i="15"/>
  <c r="AA663" i="10"/>
  <c r="AA486" i="14"/>
  <c r="AG273" i="14"/>
  <c r="AA678" i="10"/>
  <c r="AD370" i="14"/>
  <c r="AD367" i="14" s="1"/>
  <c r="AC806" i="15"/>
  <c r="AH489" i="15"/>
  <c r="AB966" i="15"/>
  <c r="AC303" i="10"/>
  <c r="X662" i="10"/>
  <c r="X1050" i="15"/>
  <c r="AB763" i="14"/>
  <c r="AB760" i="14" s="1"/>
  <c r="AB748" i="14" s="1"/>
  <c r="AC848" i="14"/>
  <c r="AA251" i="14"/>
  <c r="AA248" i="14" s="1"/>
  <c r="X934" i="10"/>
  <c r="AG756" i="10"/>
  <c r="AC84" i="10"/>
  <c r="AH240" i="14"/>
  <c r="AH237" i="14" s="1"/>
  <c r="AD810" i="14"/>
  <c r="AD807" i="14" s="1"/>
  <c r="X715" i="10"/>
  <c r="X714" i="10" s="1"/>
  <c r="X752" i="15" s="1"/>
  <c r="AD292" i="14"/>
  <c r="AD289" i="14" s="1"/>
  <c r="X1196" i="14"/>
  <c r="AE1051" i="15"/>
  <c r="AA273" i="15"/>
  <c r="AF940" i="14"/>
  <c r="AF937" i="14" s="1"/>
  <c r="W851" i="10"/>
  <c r="W850" i="10" s="1"/>
  <c r="AB261" i="14"/>
  <c r="W660" i="14"/>
  <c r="W657" i="14" s="1"/>
  <c r="AH507" i="15"/>
  <c r="AB302" i="10"/>
  <c r="AE561" i="10"/>
  <c r="AE560" i="10" s="1"/>
  <c r="AE581" i="15" s="1"/>
  <c r="AG506" i="15"/>
  <c r="AE612" i="14"/>
  <c r="AE609" i="14" s="1"/>
  <c r="Z513" i="15"/>
  <c r="AB261" i="10"/>
  <c r="AB260" i="10" s="1"/>
  <c r="AB223" i="15" s="1"/>
  <c r="AG725" i="14"/>
  <c r="AF240" i="14"/>
  <c r="AF237" i="14" s="1"/>
  <c r="AC380" i="14"/>
  <c r="AE755" i="15"/>
  <c r="AG261" i="10"/>
  <c r="AG260" i="10" s="1"/>
  <c r="AG223" i="15" s="1"/>
  <c r="AA395" i="15"/>
  <c r="W546" i="10"/>
  <c r="AG301" i="14"/>
  <c r="AG600" i="14"/>
  <c r="AG597" i="14" s="1"/>
  <c r="AE602" i="10"/>
  <c r="AD1051" i="15"/>
  <c r="AG561" i="14"/>
  <c r="AG558" i="14" s="1"/>
  <c r="AC501" i="10"/>
  <c r="AA611" i="14"/>
  <c r="AA608" i="14" s="1"/>
  <c r="AB812" i="10"/>
  <c r="AE711" i="10"/>
  <c r="AE226" i="15"/>
  <c r="AH602" i="10"/>
  <c r="AB1046" i="10"/>
  <c r="AB1001" i="10"/>
  <c r="W114" i="10"/>
  <c r="AF972" i="10"/>
  <c r="AC87" i="10"/>
  <c r="AF487" i="14"/>
  <c r="X417" i="10"/>
  <c r="Y60" i="10"/>
  <c r="Y59" i="10" s="1"/>
  <c r="AA258" i="10"/>
  <c r="Y515" i="14"/>
  <c r="X801" i="15"/>
  <c r="AH561" i="14"/>
  <c r="AH558" i="14" s="1"/>
  <c r="AG1187" i="14"/>
  <c r="AG1184" i="14" s="1"/>
  <c r="W351" i="10"/>
  <c r="AF446" i="14"/>
  <c r="AG974" i="15"/>
  <c r="AA72" i="10"/>
  <c r="AC711" i="10"/>
  <c r="AB490" i="10"/>
  <c r="W681" i="14"/>
  <c r="AG418" i="15"/>
  <c r="AF737" i="14"/>
  <c r="AE493" i="15"/>
  <c r="AG426" i="14"/>
  <c r="AG423" i="14" s="1"/>
  <c r="AF748" i="15"/>
  <c r="AH603" i="10"/>
  <c r="AE650" i="14"/>
  <c r="AE647" i="14" s="1"/>
  <c r="Z812" i="10"/>
  <c r="Y220" i="15"/>
  <c r="AC820" i="15"/>
  <c r="Z1032" i="15"/>
  <c r="AF1049" i="15"/>
  <c r="AA939" i="14"/>
  <c r="AA936" i="14" s="1"/>
  <c r="Z416" i="14"/>
  <c r="Z413" i="14" s="1"/>
  <c r="X371" i="14"/>
  <c r="X368" i="14" s="1"/>
  <c r="Y630" i="15"/>
  <c r="AD94" i="14"/>
  <c r="AD91" i="14" s="1"/>
  <c r="AC513" i="15"/>
  <c r="AH18" i="10"/>
  <c r="AH17" i="10" s="1"/>
  <c r="AD273" i="15"/>
  <c r="AA417" i="15"/>
  <c r="AG112" i="14"/>
  <c r="AC425" i="14"/>
  <c r="AC422" i="14" s="1"/>
  <c r="AG493" i="15"/>
  <c r="AH831" i="14"/>
  <c r="W352" i="10"/>
  <c r="AF253" i="14"/>
  <c r="AF250" i="14" s="1"/>
  <c r="AC95" i="14"/>
  <c r="AC92" i="14" s="1"/>
  <c r="AC253" i="14"/>
  <c r="AC250" i="14" s="1"/>
  <c r="AD783" i="10"/>
  <c r="AD773" i="10" s="1"/>
  <c r="AD834" i="15" s="1"/>
  <c r="AB372" i="14"/>
  <c r="AB369" i="14" s="1"/>
  <c r="Y415" i="14"/>
  <c r="Y412" i="14" s="1"/>
  <c r="AA502" i="10"/>
  <c r="AA467" i="14"/>
  <c r="AA464" i="14" s="1"/>
  <c r="AE706" i="14"/>
  <c r="AE703" i="14" s="1"/>
  <c r="AG966" i="15"/>
  <c r="W226" i="15"/>
  <c r="W303" i="10"/>
  <c r="AC272" i="15"/>
  <c r="AH68" i="14"/>
  <c r="AG435" i="10"/>
  <c r="W1032" i="15"/>
  <c r="Z939" i="14"/>
  <c r="Z936" i="14" s="1"/>
  <c r="AA529" i="10"/>
  <c r="W965" i="15"/>
  <c r="AF651" i="14"/>
  <c r="AF648" i="14" s="1"/>
  <c r="Z831" i="14"/>
  <c r="W948" i="14"/>
  <c r="X662" i="14"/>
  <c r="X659" i="14" s="1"/>
  <c r="AE242" i="14"/>
  <c r="AE239" i="14" s="1"/>
  <c r="X486" i="14"/>
  <c r="X948" i="10"/>
  <c r="X947" i="10" s="1"/>
  <c r="X1065" i="15" s="1"/>
  <c r="X1064" i="15" s="1"/>
  <c r="AH662" i="14"/>
  <c r="AH659" i="14" s="1"/>
  <c r="AC465" i="15"/>
  <c r="Z827" i="15"/>
  <c r="Y506" i="14"/>
  <c r="Y503" i="14" s="1"/>
  <c r="Y601" i="14"/>
  <c r="Y598" i="14" s="1"/>
  <c r="X560" i="14"/>
  <c r="X557" i="14" s="1"/>
  <c r="Y877" i="15"/>
  <c r="X506" i="15"/>
  <c r="Z813" i="10"/>
  <c r="AE1190" i="10"/>
  <c r="AE1180" i="10" s="1"/>
  <c r="AE966" i="15"/>
  <c r="AD601" i="14"/>
  <c r="AD598" i="14" s="1"/>
  <c r="AF813" i="10"/>
  <c r="AH561" i="10"/>
  <c r="AH560" i="10" s="1"/>
  <c r="AH581" i="15" s="1"/>
  <c r="AF517" i="10"/>
  <c r="AF507" i="10" s="1"/>
  <c r="AF521" i="15" s="1"/>
  <c r="AD716" i="14"/>
  <c r="AD713" i="14" s="1"/>
  <c r="AD465" i="15"/>
  <c r="AG629" i="10"/>
  <c r="AC537" i="15"/>
  <c r="AC779" i="15"/>
  <c r="AG877" i="15"/>
  <c r="AC577" i="15"/>
  <c r="X573" i="10"/>
  <c r="W506" i="14"/>
  <c r="W503" i="14" s="1"/>
  <c r="Z948" i="10"/>
  <c r="Z947" i="10" s="1"/>
  <c r="Z1065" i="15" s="1"/>
  <c r="Z1064" i="15" s="1"/>
  <c r="AA690" i="10"/>
  <c r="AG1174" i="10"/>
  <c r="X490" i="10"/>
  <c r="AH536" i="15"/>
  <c r="AC249" i="15"/>
  <c r="X1016" i="10"/>
  <c r="AB873" i="15"/>
  <c r="AG447" i="14"/>
  <c r="Y1190" i="10"/>
  <c r="Y1051" i="15"/>
  <c r="X547" i="10"/>
  <c r="AG661" i="14"/>
  <c r="AG658" i="14" s="1"/>
  <c r="AB129" i="10"/>
  <c r="W341" i="10"/>
  <c r="AG610" i="14"/>
  <c r="AG607" i="14" s="1"/>
  <c r="Y360" i="14"/>
  <c r="Y357" i="14" s="1"/>
  <c r="Z631" i="15"/>
  <c r="Z850" i="15"/>
  <c r="W466" i="15"/>
  <c r="AA313" i="10"/>
  <c r="X930" i="10"/>
  <c r="AH371" i="15"/>
  <c r="AC436" i="15"/>
  <c r="Y716" i="14"/>
  <c r="Y713" i="14" s="1"/>
  <c r="AB446" i="14"/>
  <c r="AG324" i="14"/>
  <c r="AG321" i="14" s="1"/>
  <c r="Z559" i="15"/>
  <c r="AE933" i="10"/>
  <c r="AG763" i="14"/>
  <c r="AG760" i="14" s="1"/>
  <c r="AG748" i="14" s="1"/>
  <c r="AB725" i="14"/>
  <c r="AE32" i="14"/>
  <c r="AC561" i="14"/>
  <c r="AC558" i="14" s="1"/>
  <c r="W87" i="10"/>
  <c r="W86" i="10" s="1"/>
  <c r="W193" i="10" s="1"/>
  <c r="AE662" i="14"/>
  <c r="AE659" i="14" s="1"/>
  <c r="AD449" i="10"/>
  <c r="AD448" i="10" s="1"/>
  <c r="AD439" i="15" s="1"/>
  <c r="W517" i="10"/>
  <c r="Y292" i="14"/>
  <c r="Y289" i="14" s="1"/>
  <c r="Z778" i="15"/>
  <c r="Y367" i="10"/>
  <c r="AG795" i="10"/>
  <c r="AH42" i="10"/>
  <c r="AD285" i="10"/>
  <c r="W466" i="14"/>
  <c r="W463" i="14" s="1"/>
  <c r="AA928" i="14"/>
  <c r="AA925" i="14" s="1"/>
  <c r="AB928" i="14"/>
  <c r="AB925" i="14" s="1"/>
  <c r="AB257" i="10"/>
  <c r="AG1196" i="14"/>
  <c r="X812" i="14"/>
  <c r="X809" i="14" s="1"/>
  <c r="AC903" i="10"/>
  <c r="AA736" i="14"/>
  <c r="AE630" i="15"/>
  <c r="AC600" i="14"/>
  <c r="AC597" i="14" s="1"/>
  <c r="AG612" i="14"/>
  <c r="AG609" i="14" s="1"/>
  <c r="X585" i="15"/>
  <c r="Z302" i="10"/>
  <c r="W314" i="10"/>
  <c r="AA241" i="14"/>
  <c r="AA238" i="14" s="1"/>
  <c r="Z608" i="15"/>
  <c r="W561" i="10"/>
  <c r="W560" i="10" s="1"/>
  <c r="W581" i="15" s="1"/>
  <c r="AG893" i="14"/>
  <c r="Y446" i="10"/>
  <c r="AA1045" i="10"/>
  <c r="Y1001" i="10"/>
  <c r="AF727" i="10"/>
  <c r="AF717" i="10" s="1"/>
  <c r="AF763" i="15" s="1"/>
  <c r="W801" i="15"/>
  <c r="X602" i="10"/>
  <c r="AC959" i="14"/>
  <c r="AB778" i="15"/>
  <c r="AE783" i="10"/>
  <c r="AE773" i="10" s="1"/>
  <c r="AE834" i="15" s="1"/>
  <c r="AG873" i="15"/>
  <c r="AB573" i="10"/>
  <c r="AA715" i="14"/>
  <c r="AA712" i="14" s="1"/>
  <c r="Z435" i="10"/>
  <c r="AE506" i="15"/>
  <c r="AE501" i="10"/>
  <c r="AE253" i="14"/>
  <c r="AE250" i="14" s="1"/>
  <c r="AC224" i="10"/>
  <c r="AC217" i="10" s="1"/>
  <c r="AC181" i="15" s="1"/>
  <c r="AF578" i="15"/>
  <c r="AF757" i="10"/>
  <c r="AB507" i="15"/>
  <c r="AE277" i="15"/>
  <c r="AA427" i="14"/>
  <c r="AA424" i="14" s="1"/>
  <c r="AC573" i="10"/>
  <c r="AC566" i="10" s="1"/>
  <c r="AC595" i="15" s="1"/>
  <c r="AA662" i="10"/>
  <c r="AF220" i="15"/>
  <c r="AA891" i="10"/>
  <c r="Y546" i="10"/>
  <c r="AF585" i="10"/>
  <c r="AE241" i="14"/>
  <c r="AE238" i="14" s="1"/>
  <c r="X939" i="14"/>
  <c r="X936" i="14" s="1"/>
  <c r="Y771" i="10"/>
  <c r="Y770" i="10" s="1"/>
  <c r="Y823" i="15" s="1"/>
  <c r="AE662" i="10"/>
  <c r="Z58" i="14"/>
  <c r="Z55" i="14" s="1"/>
  <c r="AF490" i="10"/>
  <c r="X666" i="10"/>
  <c r="X665" i="10" s="1"/>
  <c r="X699" i="15" s="1"/>
  <c r="Z473" i="10"/>
  <c r="AE434" i="10"/>
  <c r="AA560" i="14"/>
  <c r="AA557" i="14" s="1"/>
  <c r="AC849" i="15"/>
  <c r="AE529" i="10"/>
  <c r="AB367" i="10"/>
  <c r="AB361" i="10" s="1"/>
  <c r="W1046" i="10"/>
  <c r="Y313" i="10"/>
  <c r="AA823" i="14"/>
  <c r="AA820" i="14" s="1"/>
  <c r="X40" i="14"/>
  <c r="AE715" i="10"/>
  <c r="AE714" i="10" s="1"/>
  <c r="AE752" i="15" s="1"/>
  <c r="W940" i="14"/>
  <c r="W937" i="14" s="1"/>
  <c r="X302" i="10"/>
  <c r="AD690" i="10"/>
  <c r="AH1028" i="10"/>
  <c r="AC514" i="15"/>
  <c r="AH823" i="14"/>
  <c r="AH820" i="14" s="1"/>
  <c r="AA257" i="10"/>
  <c r="W748" i="15"/>
  <c r="AA960" i="14"/>
  <c r="AC767" i="10"/>
  <c r="AF631" i="15"/>
  <c r="X872" i="15"/>
  <c r="AH517" i="10"/>
  <c r="Y813" i="10"/>
  <c r="AA445" i="10"/>
  <c r="AC417" i="10"/>
  <c r="W1186" i="14"/>
  <c r="W1183" i="14" s="1"/>
  <c r="X273" i="14"/>
  <c r="AA602" i="10"/>
  <c r="AH209" i="10"/>
  <c r="AB875" i="10"/>
  <c r="AB317" i="10"/>
  <c r="AB316" i="10" s="1"/>
  <c r="AA513" i="15"/>
  <c r="AG989" i="10"/>
  <c r="AD198" i="10"/>
  <c r="AF831" i="14"/>
  <c r="AF272" i="14"/>
  <c r="AG960" i="14"/>
  <c r="AG1186" i="14"/>
  <c r="AG1183" i="14" s="1"/>
  <c r="AA725" i="14"/>
  <c r="X1003" i="15"/>
  <c r="AH666" i="10"/>
  <c r="AH665" i="10" s="1"/>
  <c r="AH699" i="15" s="1"/>
  <c r="X960" i="14"/>
  <c r="AE466" i="15"/>
  <c r="AF849" i="15"/>
  <c r="AG392" i="14"/>
  <c r="Z45" i="10"/>
  <c r="AF329" i="10"/>
  <c r="AF319" i="10" s="1"/>
  <c r="AF250" i="15"/>
  <c r="AC891" i="10"/>
  <c r="AC884" i="10" s="1"/>
  <c r="AC986" i="15" s="1"/>
  <c r="AE813" i="10"/>
  <c r="AF422" i="15"/>
  <c r="AB681" i="14"/>
  <c r="AB930" i="10"/>
  <c r="Z367" i="10"/>
  <c r="Z94" i="14"/>
  <c r="Z91" i="14" s="1"/>
  <c r="AD371" i="15"/>
  <c r="AE705" i="14"/>
  <c r="AE702" i="14" s="1"/>
  <c r="AD811" i="14"/>
  <c r="AD808" i="14" s="1"/>
  <c r="AH529" i="10"/>
  <c r="AE1001" i="10"/>
  <c r="W822" i="14"/>
  <c r="W819" i="14" s="1"/>
  <c r="AD959" i="14"/>
  <c r="Z487" i="14"/>
  <c r="Y660" i="14"/>
  <c r="Y657" i="14" s="1"/>
  <c r="AE379" i="10"/>
  <c r="W293" i="14"/>
  <c r="W290" i="14" s="1"/>
  <c r="AD635" i="15"/>
  <c r="AC393" i="10"/>
  <c r="AC392" i="10" s="1"/>
  <c r="AC368" i="15" s="1"/>
  <c r="AG529" i="10"/>
  <c r="Z662" i="10"/>
  <c r="AB277" i="15"/>
  <c r="AG18" i="10"/>
  <c r="AG17" i="10" s="1"/>
  <c r="AA475" i="14"/>
  <c r="AE446" i="14"/>
  <c r="AH272" i="14"/>
  <c r="AD891" i="10"/>
  <c r="AD881" i="10" s="1"/>
  <c r="AD983" i="15" s="1"/>
  <c r="AH570" i="14"/>
  <c r="AG370" i="14"/>
  <c r="AG367" i="14" s="1"/>
  <c r="W446" i="14"/>
  <c r="AF486" i="14"/>
  <c r="Y461" i="10"/>
  <c r="W1188" i="14"/>
  <c r="W1185" i="14" s="1"/>
  <c r="W959" i="14"/>
  <c r="AD317" i="10"/>
  <c r="AD316" i="10" s="1"/>
  <c r="AH562" i="14"/>
  <c r="AH559" i="14" s="1"/>
  <c r="AH372" i="14"/>
  <c r="AH369" i="14" s="1"/>
  <c r="AG390" i="10"/>
  <c r="AG711" i="10"/>
  <c r="AH364" i="15"/>
  <c r="AC277" i="15"/>
  <c r="AB435" i="14"/>
  <c r="W670" i="14"/>
  <c r="Y285" i="10"/>
  <c r="AA76" i="14"/>
  <c r="AG475" i="14"/>
  <c r="AF394" i="15"/>
  <c r="W272" i="14"/>
  <c r="AG712" i="10"/>
  <c r="AB1188" i="14"/>
  <c r="AB1185" i="14" s="1"/>
  <c r="AD851" i="10"/>
  <c r="AD850" i="10" s="1"/>
  <c r="W849" i="14"/>
  <c r="AB849" i="15"/>
  <c r="AA365" i="15"/>
  <c r="AF1196" i="14"/>
  <c r="AG446" i="14"/>
  <c r="Z959" i="14"/>
  <c r="AB612" i="14"/>
  <c r="AB609" i="14" s="1"/>
  <c r="AC948" i="10"/>
  <c r="AC947" i="10" s="1"/>
  <c r="AC1065" i="15" s="1"/>
  <c r="AC1064" i="15" s="1"/>
  <c r="Y1028" i="10"/>
  <c r="AH879" i="10"/>
  <c r="AH878" i="10" s="1"/>
  <c r="AH970" i="15" s="1"/>
  <c r="AC813" i="10"/>
  <c r="Z821" i="14"/>
  <c r="Z818" i="14" s="1"/>
  <c r="X427" i="14"/>
  <c r="X424" i="14" s="1"/>
  <c r="AC292" i="14"/>
  <c r="AC289" i="14" s="1"/>
  <c r="AA99" i="10"/>
  <c r="AA97" i="10" s="1"/>
  <c r="AC603" i="10"/>
  <c r="AH1033" i="15"/>
  <c r="Y1004" i="10"/>
  <c r="Y1003" i="10" s="1"/>
  <c r="Y1111" i="15" s="1"/>
  <c r="Y1110" i="15" s="1"/>
  <c r="X948" i="14"/>
  <c r="AE1000" i="10"/>
  <c r="Y104" i="14"/>
  <c r="W1033" i="15"/>
  <c r="AD1016" i="10"/>
  <c r="AD1006" i="10" s="1"/>
  <c r="AD1118" i="15" s="1"/>
  <c r="AD1113" i="15" s="1"/>
  <c r="AE825" i="10"/>
  <c r="AE824" i="10" s="1"/>
  <c r="Y822" i="14"/>
  <c r="Y819" i="14" s="1"/>
  <c r="AG891" i="10"/>
  <c r="AG881" i="10" s="1"/>
  <c r="AG983" i="15" s="1"/>
  <c r="W436" i="15"/>
  <c r="AG436" i="15"/>
  <c r="AB712" i="10"/>
  <c r="Z490" i="10"/>
  <c r="AF416" i="14"/>
  <c r="AF413" i="14" s="1"/>
  <c r="Z506" i="14"/>
  <c r="Z503" i="14" s="1"/>
  <c r="AC488" i="15"/>
  <c r="AE486" i="14"/>
  <c r="AG812" i="10"/>
  <c r="W1175" i="10"/>
  <c r="AC1028" i="10"/>
  <c r="Y514" i="15"/>
  <c r="AD272" i="14"/>
  <c r="AA607" i="15"/>
  <c r="AA612" i="14"/>
  <c r="AA609" i="14" s="1"/>
  <c r="AB491" i="10"/>
  <c r="AE505" i="14"/>
  <c r="AE502" i="14" s="1"/>
  <c r="AD849" i="14"/>
  <c r="Z261" i="14"/>
  <c r="AC717" i="14"/>
  <c r="AC714" i="14" s="1"/>
  <c r="Y810" i="14"/>
  <c r="Y807" i="14" s="1"/>
  <c r="AF112" i="14"/>
  <c r="Y763" i="14"/>
  <c r="Y760" i="14" s="1"/>
  <c r="Y748" i="14" s="1"/>
  <c r="W467" i="14"/>
  <c r="W464" i="14" s="1"/>
  <c r="AG467" i="14"/>
  <c r="AG464" i="14" s="1"/>
  <c r="Y435" i="14"/>
  <c r="W560" i="15"/>
  <c r="AG931" i="10"/>
  <c r="X558" i="10"/>
  <c r="X556" i="10" s="1"/>
  <c r="X574" i="15" s="1"/>
  <c r="Y600" i="14"/>
  <c r="Y597" i="14" s="1"/>
  <c r="W819" i="15"/>
  <c r="AF126" i="10"/>
  <c r="AF257" i="10"/>
  <c r="AA515" i="14"/>
  <c r="AH705" i="14"/>
  <c r="AH702" i="14" s="1"/>
  <c r="Z1046" i="10"/>
  <c r="AA226" i="15"/>
  <c r="Y849" i="15"/>
  <c r="Y198" i="10"/>
  <c r="AG1003" i="15"/>
  <c r="W18" i="10"/>
  <c r="W17" i="10" s="1"/>
  <c r="AC446" i="14"/>
  <c r="Y547" i="10"/>
  <c r="AB475" i="14"/>
  <c r="AA945" i="10"/>
  <c r="W715" i="14"/>
  <c r="W712" i="14" s="1"/>
  <c r="X526" i="14"/>
  <c r="AE558" i="10"/>
  <c r="Y559" i="15"/>
  <c r="AE506" i="14"/>
  <c r="AE503" i="14" s="1"/>
  <c r="AF717" i="14"/>
  <c r="AF714" i="14" s="1"/>
  <c r="AB891" i="10"/>
  <c r="AB885" i="10" s="1"/>
  <c r="AB987" i="15" s="1"/>
  <c r="AE220" i="15"/>
  <c r="AF96" i="14"/>
  <c r="AF93" i="14" s="1"/>
  <c r="AA819" i="15"/>
  <c r="AE1175" i="10"/>
  <c r="AC849" i="14"/>
  <c r="Z292" i="14"/>
  <c r="Z289" i="14" s="1"/>
  <c r="AD273" i="14"/>
  <c r="AG577" i="15"/>
  <c r="W465" i="15"/>
  <c r="AB240" i="14"/>
  <c r="AB237" i="14" s="1"/>
  <c r="Y903" i="10"/>
  <c r="X778" i="15"/>
  <c r="AH84" i="10"/>
  <c r="AC547" i="10"/>
  <c r="AA102" i="10"/>
  <c r="W613" i="10"/>
  <c r="AH370" i="14"/>
  <c r="AH367" i="14" s="1"/>
  <c r="AG434" i="10"/>
  <c r="AE879" i="10"/>
  <c r="AE878" i="10" s="1"/>
  <c r="AE970" i="15" s="1"/>
  <c r="AE292" i="14"/>
  <c r="AE289" i="14" s="1"/>
  <c r="AA352" i="10"/>
  <c r="AE372" i="14"/>
  <c r="AE369" i="14" s="1"/>
  <c r="AD715" i="14"/>
  <c r="AD712" i="14" s="1"/>
  <c r="AD487" i="14"/>
  <c r="AA904" i="14"/>
  <c r="AF1028" i="10"/>
  <c r="AB620" i="14"/>
  <c r="X823" i="14"/>
  <c r="X820" i="14" s="1"/>
  <c r="AG389" i="10"/>
  <c r="AG489" i="15"/>
  <c r="AE821" i="14"/>
  <c r="AE818" i="14" s="1"/>
  <c r="AA948" i="10"/>
  <c r="AA947" i="10" s="1"/>
  <c r="AA1065" i="15" s="1"/>
  <c r="AA1064" i="15" s="1"/>
  <c r="AB705" i="14"/>
  <c r="AB702" i="14" s="1"/>
  <c r="AF475" i="14"/>
  <c r="AH219" i="15"/>
  <c r="AH394" i="15"/>
  <c r="AD600" i="14"/>
  <c r="AD597" i="14" s="1"/>
  <c r="AF561" i="10"/>
  <c r="AF560" i="10" s="1"/>
  <c r="AF581" i="15" s="1"/>
  <c r="AD666" i="10"/>
  <c r="AD665" i="10" s="1"/>
  <c r="AD699" i="15" s="1"/>
  <c r="AE60" i="14"/>
  <c r="AE57" i="14" s="1"/>
  <c r="AH904" i="14"/>
  <c r="X252" i="14"/>
  <c r="X249" i="14" s="1"/>
  <c r="Y258" i="10"/>
  <c r="AG1202" i="10"/>
  <c r="AB197" i="10"/>
  <c r="AG126" i="10"/>
  <c r="AE198" i="10"/>
  <c r="AB95" i="14"/>
  <c r="AB92" i="14" s="1"/>
  <c r="AB826" i="15"/>
  <c r="AB771" i="10"/>
  <c r="AB770" i="10" s="1"/>
  <c r="AB823" i="15" s="1"/>
  <c r="AH227" i="15"/>
  <c r="Y661" i="14"/>
  <c r="Y658" i="14" s="1"/>
  <c r="AB371" i="14"/>
  <c r="AB368" i="14" s="1"/>
  <c r="AB94" i="14"/>
  <c r="AB91" i="14" s="1"/>
  <c r="AC422" i="15"/>
  <c r="AB914" i="10"/>
  <c r="AB1045" i="15" s="1"/>
  <c r="AE104" i="14"/>
  <c r="AH314" i="10"/>
  <c r="AF393" i="10"/>
  <c r="AF392" i="10" s="1"/>
  <c r="AF368" i="15" s="1"/>
  <c r="X168" i="14"/>
  <c r="AB989" i="10"/>
  <c r="W126" i="10"/>
  <c r="Z40" i="14"/>
  <c r="AD45" i="10"/>
  <c r="Y301" i="14"/>
  <c r="Y68" i="14"/>
  <c r="AA1051" i="15"/>
  <c r="AG872" i="15"/>
  <c r="X261" i="14"/>
  <c r="Y768" i="10"/>
  <c r="AA18" i="10"/>
  <c r="AA17" i="10" s="1"/>
  <c r="Z514" i="15"/>
  <c r="AG1001" i="10"/>
  <c r="X904" i="14"/>
  <c r="Z1188" i="14"/>
  <c r="Z1185" i="14" s="1"/>
  <c r="AF560" i="15"/>
  <c r="AD224" i="10"/>
  <c r="AD214" i="10" s="1"/>
  <c r="AD178" i="15" s="1"/>
  <c r="AE449" i="10"/>
  <c r="AE448" i="10" s="1"/>
  <c r="AE439" i="15" s="1"/>
  <c r="AC449" i="10"/>
  <c r="AC448" i="10" s="1"/>
  <c r="AC439" i="15" s="1"/>
  <c r="Y989" i="10"/>
  <c r="Y635" i="15"/>
  <c r="AE876" i="10"/>
  <c r="AA1188" i="14"/>
  <c r="AA1185" i="14" s="1"/>
  <c r="AA972" i="10"/>
  <c r="Y417" i="10"/>
  <c r="Y585" i="10"/>
  <c r="W99" i="10"/>
  <c r="W97" i="10" s="1"/>
  <c r="AF810" i="14"/>
  <c r="AF807" i="14" s="1"/>
  <c r="AH821" i="14"/>
  <c r="AH818" i="14" s="1"/>
  <c r="Y650" i="14"/>
  <c r="Y647" i="14" s="1"/>
  <c r="W821" i="14"/>
  <c r="W818" i="14" s="1"/>
  <c r="AG755" i="15"/>
  <c r="AG261" i="14"/>
  <c r="AE631" i="15"/>
  <c r="W227" i="15"/>
  <c r="AC681" i="14"/>
  <c r="AE614" i="10"/>
  <c r="AD748" i="15"/>
  <c r="Z1000" i="10"/>
  <c r="AE756" i="15"/>
  <c r="AE395" i="15"/>
  <c r="AF613" i="10"/>
  <c r="Z465" i="14"/>
  <c r="Z462" i="14" s="1"/>
  <c r="X417" i="15"/>
  <c r="AF365" i="15"/>
  <c r="AG273" i="15"/>
  <c r="AF990" i="10"/>
  <c r="Z811" i="14"/>
  <c r="Z808" i="14" s="1"/>
  <c r="W364" i="15"/>
  <c r="AH945" i="10"/>
  <c r="AB629" i="10"/>
  <c r="AB623" i="10" s="1"/>
  <c r="AB661" i="15" s="1"/>
  <c r="AG380" i="14"/>
  <c r="X802" i="15"/>
  <c r="AE364" i="15"/>
  <c r="W198" i="10"/>
  <c r="Y379" i="10"/>
  <c r="AD1050" i="15"/>
  <c r="X379" i="10"/>
  <c r="AD352" i="10"/>
  <c r="Z715" i="14"/>
  <c r="Z712" i="14" s="1"/>
  <c r="Z561" i="14"/>
  <c r="Z558" i="14" s="1"/>
  <c r="Y821" i="14"/>
  <c r="Y818" i="14" s="1"/>
  <c r="Z749" i="15"/>
  <c r="X651" i="14"/>
  <c r="X648" i="14" s="1"/>
  <c r="AB813" i="10"/>
  <c r="Z812" i="14"/>
  <c r="Z809" i="14" s="1"/>
  <c r="AD960" i="14"/>
  <c r="AA355" i="10"/>
  <c r="AA354" i="10" s="1"/>
  <c r="AA314" i="10"/>
  <c r="AA312" i="10" s="1"/>
  <c r="Z690" i="10"/>
  <c r="AE45" i="10"/>
  <c r="Z415" i="14"/>
  <c r="Z412" i="14" s="1"/>
  <c r="AF763" i="14"/>
  <c r="AF760" i="14" s="1"/>
  <c r="AF748" i="14" s="1"/>
  <c r="W767" i="10"/>
  <c r="AB390" i="10"/>
  <c r="X233" i="10"/>
  <c r="AE360" i="14"/>
  <c r="AE357" i="14" s="1"/>
  <c r="W96" i="14"/>
  <c r="W93" i="14" s="1"/>
  <c r="AH802" i="15"/>
  <c r="AE314" i="10"/>
  <c r="AH380" i="14"/>
  <c r="AB501" i="10"/>
  <c r="AH813" i="10"/>
  <c r="AG506" i="14"/>
  <c r="AG503" i="14" s="1"/>
  <c r="W876" i="10"/>
  <c r="AC329" i="10"/>
  <c r="AC94" i="14"/>
  <c r="AC91" i="14" s="1"/>
  <c r="AB748" i="15"/>
  <c r="W641" i="10"/>
  <c r="Y873" i="15"/>
  <c r="AA550" i="14"/>
  <c r="AA547" i="14" s="1"/>
  <c r="Z226" i="15"/>
  <c r="AD324" i="14"/>
  <c r="AD321" i="14" s="1"/>
  <c r="AB550" i="14"/>
  <c r="AB547" i="14" s="1"/>
  <c r="AB1196" i="14"/>
  <c r="AH972" i="10"/>
  <c r="AB768" i="10"/>
  <c r="AF564" i="15"/>
  <c r="AE893" i="14"/>
  <c r="X527" i="14"/>
  <c r="AE928" i="14"/>
  <c r="AE925" i="14" s="1"/>
  <c r="W578" i="15"/>
  <c r="Y682" i="14"/>
  <c r="X810" i="14"/>
  <c r="X807" i="14" s="1"/>
  <c r="AA372" i="14"/>
  <c r="AA369" i="14" s="1"/>
  <c r="AG422" i="15"/>
  <c r="AE536" i="15"/>
  <c r="AC72" i="10"/>
  <c r="AH891" i="10"/>
  <c r="AB551" i="14"/>
  <c r="AB548" i="14" s="1"/>
  <c r="AB167" i="14"/>
  <c r="AC314" i="10"/>
  <c r="AD612" i="14"/>
  <c r="AD609" i="14" s="1"/>
  <c r="X631" i="15"/>
  <c r="W415" i="14"/>
  <c r="W412" i="14" s="1"/>
  <c r="AD607" i="15"/>
  <c r="Z68" i="14"/>
  <c r="Y257" i="10"/>
  <c r="AC45" i="10"/>
  <c r="X425" i="14"/>
  <c r="X422" i="14" s="1"/>
  <c r="AC251" i="14"/>
  <c r="AC248" i="14" s="1"/>
  <c r="X825" i="10"/>
  <c r="X824" i="10" s="1"/>
  <c r="AB104" i="14"/>
  <c r="X226" i="15"/>
  <c r="Z360" i="14"/>
  <c r="Z357" i="14" s="1"/>
  <c r="AC261" i="14"/>
  <c r="X879" i="10"/>
  <c r="X878" i="10" s="1"/>
  <c r="X970" i="15" s="1"/>
  <c r="W929" i="14"/>
  <c r="W926" i="14" s="1"/>
  <c r="W324" i="14"/>
  <c r="W321" i="14" s="1"/>
  <c r="AC252" i="14"/>
  <c r="AC249" i="14" s="1"/>
  <c r="W273" i="15"/>
  <c r="Y489" i="15"/>
  <c r="AD1028" i="10"/>
  <c r="AA370" i="14"/>
  <c r="AA367" i="14" s="1"/>
  <c r="Y240" i="14"/>
  <c r="Y237" i="14" s="1"/>
  <c r="AA570" i="14"/>
  <c r="W779" i="15"/>
  <c r="AG560" i="14"/>
  <c r="AG557" i="14" s="1"/>
  <c r="AB706" i="14"/>
  <c r="AB703" i="14" s="1"/>
  <c r="AC505" i="14"/>
  <c r="AC502" i="14" s="1"/>
  <c r="Y293" i="14"/>
  <c r="Y290" i="14" s="1"/>
  <c r="Z273" i="15"/>
  <c r="AB417" i="10"/>
  <c r="AC1049" i="15"/>
  <c r="AC68" i="14"/>
  <c r="AA1046" i="10"/>
  <c r="AA603" i="10"/>
  <c r="W879" i="10"/>
  <c r="W878" i="10" s="1"/>
  <c r="W970" i="15" s="1"/>
  <c r="AD1202" i="10"/>
  <c r="X849" i="15"/>
  <c r="Z945" i="10"/>
  <c r="X489" i="15"/>
  <c r="AB168" i="14"/>
  <c r="X989" i="10"/>
  <c r="Z60" i="14"/>
  <c r="Z57" i="14" s="1"/>
  <c r="AH757" i="10"/>
  <c r="AG393" i="10"/>
  <c r="AG392" i="10" s="1"/>
  <c r="AG368" i="15" s="1"/>
  <c r="X317" i="10"/>
  <c r="X316" i="10" s="1"/>
  <c r="AF1045" i="10"/>
  <c r="W42" i="10"/>
  <c r="AF87" i="10"/>
  <c r="AG417" i="15"/>
  <c r="AB1033" i="15"/>
  <c r="AE551" i="14"/>
  <c r="AE548" i="14" s="1"/>
  <c r="AF608" i="15"/>
  <c r="AG767" i="10"/>
  <c r="W584" i="15"/>
  <c r="AF95" i="14"/>
  <c r="AF92" i="14" s="1"/>
  <c r="AA506" i="15"/>
  <c r="AA931" i="10"/>
  <c r="AF493" i="15"/>
  <c r="X681" i="14"/>
  <c r="AE513" i="15"/>
  <c r="AH527" i="14"/>
  <c r="X821" i="14"/>
  <c r="X818" i="14" s="1"/>
  <c r="Z99" i="10"/>
  <c r="Z97" i="10" s="1"/>
  <c r="W1051" i="15"/>
  <c r="Y850" i="14"/>
  <c r="AH435" i="10"/>
  <c r="AA827" i="15"/>
  <c r="AG240" i="14"/>
  <c r="AG237" i="14" s="1"/>
  <c r="AA418" i="15"/>
  <c r="Z467" i="14"/>
  <c r="Z464" i="14" s="1"/>
  <c r="Z325" i="14"/>
  <c r="Z322" i="14" s="1"/>
  <c r="AH557" i="10"/>
  <c r="W1001" i="10"/>
  <c r="W999" i="10" s="1"/>
  <c r="AG630" i="15"/>
  <c r="Y364" i="15"/>
  <c r="AA435" i="14"/>
  <c r="AF435" i="14"/>
  <c r="AA1003" i="15"/>
  <c r="Z272" i="15"/>
  <c r="AF802" i="15"/>
  <c r="X473" i="10"/>
  <c r="AB802" i="15"/>
  <c r="AG491" i="10"/>
  <c r="AH292" i="14"/>
  <c r="AH289" i="14" s="1"/>
  <c r="AF1046" i="10"/>
  <c r="X706" i="14"/>
  <c r="X703" i="14" s="1"/>
  <c r="AG241" i="14"/>
  <c r="AG238" i="14" s="1"/>
  <c r="AC749" i="15"/>
  <c r="AB1050" i="15"/>
  <c r="AG614" i="10"/>
  <c r="AG465" i="14"/>
  <c r="AG462" i="14" s="1"/>
  <c r="Z371" i="14"/>
  <c r="Z368" i="14" s="1"/>
  <c r="AE661" i="14"/>
  <c r="AE658" i="14" s="1"/>
  <c r="AB934" i="10"/>
  <c r="AE436" i="15"/>
  <c r="AD820" i="15"/>
  <c r="AE40" i="14"/>
  <c r="X560" i="15"/>
  <c r="W197" i="10"/>
  <c r="AB212" i="10"/>
  <c r="AB211" i="10" s="1"/>
  <c r="AB170" i="15" s="1"/>
  <c r="AD662" i="14"/>
  <c r="AD659" i="14" s="1"/>
  <c r="W601" i="14"/>
  <c r="W598" i="14" s="1"/>
  <c r="AB506" i="14"/>
  <c r="AB503" i="14" s="1"/>
  <c r="AH1196" i="14"/>
  <c r="Z960" i="10"/>
  <c r="W449" i="10"/>
  <c r="W448" i="10" s="1"/>
  <c r="W439" i="15" s="1"/>
  <c r="AF872" i="15"/>
  <c r="W168" i="14"/>
  <c r="Y529" i="10"/>
  <c r="W666" i="10"/>
  <c r="W665" i="10" s="1"/>
  <c r="W699" i="15" s="1"/>
  <c r="AE1174" i="10"/>
  <c r="W249" i="15"/>
  <c r="AD392" i="14"/>
  <c r="X779" i="15"/>
  <c r="AE361" i="14"/>
  <c r="AE358" i="14" s="1"/>
  <c r="AH727" i="10"/>
  <c r="AG768" i="10"/>
  <c r="Y488" i="15"/>
  <c r="AH506" i="14"/>
  <c r="AH503" i="14" s="1"/>
  <c r="Z972" i="10"/>
  <c r="Z447" i="14"/>
  <c r="AB849" i="14"/>
  <c r="AE651" i="14"/>
  <c r="AE648" i="14" s="1"/>
  <c r="AE405" i="10"/>
  <c r="AE395" i="10" s="1"/>
  <c r="AE379" i="15" s="1"/>
  <c r="AA662" i="14"/>
  <c r="AA659" i="14" s="1"/>
  <c r="AE1004" i="10"/>
  <c r="AE1003" i="10" s="1"/>
  <c r="AE1111" i="15" s="1"/>
  <c r="AE1110" i="15" s="1"/>
  <c r="AF795" i="10"/>
  <c r="AE848" i="14"/>
  <c r="W317" i="10"/>
  <c r="W316" i="10" s="1"/>
  <c r="AA990" i="10"/>
  <c r="AE826" i="15"/>
  <c r="Y226" i="15"/>
  <c r="AC661" i="14"/>
  <c r="AC658" i="14" s="1"/>
  <c r="AD771" i="10"/>
  <c r="AD770" i="10" s="1"/>
  <c r="AD823" i="15" s="1"/>
  <c r="AD395" i="15"/>
  <c r="AH126" i="10"/>
  <c r="W802" i="15"/>
  <c r="X443" i="15"/>
  <c r="AH1187" i="14"/>
  <c r="AH1184" i="14" s="1"/>
  <c r="Y253" i="14"/>
  <c r="Y250" i="14" s="1"/>
  <c r="AA737" i="14"/>
  <c r="AD848" i="14"/>
  <c r="AG601" i="14"/>
  <c r="AG598" i="14" s="1"/>
  <c r="AG850" i="14"/>
  <c r="AE87" i="10"/>
  <c r="AC562" i="14"/>
  <c r="AC559" i="14" s="1"/>
  <c r="AF614" i="10"/>
  <c r="AC737" i="14"/>
  <c r="AD821" i="14"/>
  <c r="AD818" i="14" s="1"/>
  <c r="AE393" i="10"/>
  <c r="AE392" i="10" s="1"/>
  <c r="AE368" i="15" s="1"/>
  <c r="AH491" i="10"/>
  <c r="Y493" i="15"/>
  <c r="AB801" i="15"/>
  <c r="AH389" i="10"/>
  <c r="AD249" i="15"/>
  <c r="AE394" i="15"/>
  <c r="X461" i="10"/>
  <c r="W602" i="10"/>
  <c r="AE507" i="14"/>
  <c r="AE504" i="14" s="1"/>
  <c r="AC273" i="14"/>
  <c r="W493" i="15"/>
  <c r="W261" i="10"/>
  <c r="W260" i="10" s="1"/>
  <c r="W223" i="15" s="1"/>
  <c r="AA989" i="10"/>
  <c r="AE972" i="10"/>
  <c r="AE301" i="14"/>
  <c r="AB465" i="15"/>
  <c r="AA417" i="10"/>
  <c r="AA60" i="14"/>
  <c r="AA57" i="14" s="1"/>
  <c r="AH960" i="14"/>
  <c r="AA822" i="14"/>
  <c r="AA819" i="14" s="1"/>
  <c r="X219" i="15"/>
  <c r="AH848" i="14"/>
  <c r="AH365" i="15"/>
  <c r="AD434" i="10"/>
  <c r="W948" i="10"/>
  <c r="W947" i="10" s="1"/>
  <c r="W1065" i="15" s="1"/>
  <c r="W1064" i="15" s="1"/>
  <c r="AH253" i="14"/>
  <c r="AH250" i="14" s="1"/>
  <c r="X661" i="14"/>
  <c r="X658" i="14" s="1"/>
  <c r="AH560" i="15"/>
  <c r="AB1004" i="15"/>
  <c r="X352" i="10"/>
  <c r="AB72" i="10"/>
  <c r="AB66" i="10" s="1"/>
  <c r="AB163" i="10" s="1"/>
  <c r="AB670" i="14"/>
  <c r="AF273" i="14"/>
  <c r="AG527" i="14"/>
  <c r="X717" i="14"/>
  <c r="X714" i="14" s="1"/>
  <c r="AA810" i="14"/>
  <c r="AA807" i="14" s="1"/>
  <c r="AA562" i="14"/>
  <c r="AA559" i="14" s="1"/>
  <c r="AD562" i="14"/>
  <c r="AD559" i="14" s="1"/>
  <c r="AC506" i="14"/>
  <c r="AC503" i="14" s="1"/>
  <c r="AB546" i="10"/>
  <c r="AA292" i="14"/>
  <c r="AA289" i="14" s="1"/>
  <c r="AH748" i="15"/>
  <c r="AC663" i="10"/>
  <c r="AA493" i="15"/>
  <c r="AA650" i="14"/>
  <c r="AA647" i="14" s="1"/>
  <c r="AD662" i="10"/>
  <c r="AF313" i="10"/>
  <c r="AA490" i="10"/>
  <c r="AH390" i="10"/>
  <c r="AG461" i="10"/>
  <c r="Y536" i="15"/>
  <c r="AG904" i="14"/>
  <c r="AC209" i="10"/>
  <c r="AC207" i="10" s="1"/>
  <c r="AC166" i="15" s="1"/>
  <c r="Z756" i="15"/>
  <c r="W417" i="10"/>
  <c r="AB465" i="14"/>
  <c r="AB462" i="14" s="1"/>
  <c r="AH415" i="14"/>
  <c r="AH412" i="14" s="1"/>
  <c r="W558" i="10"/>
  <c r="AF806" i="15"/>
  <c r="AH611" i="14"/>
  <c r="AH608" i="14" s="1"/>
  <c r="AH361" i="14"/>
  <c r="AH358" i="14" s="1"/>
  <c r="Z810" i="14"/>
  <c r="Z807" i="14" s="1"/>
  <c r="X465" i="15"/>
  <c r="AF736" i="14"/>
  <c r="AC827" i="15"/>
  <c r="AA435" i="15"/>
  <c r="X608" i="15"/>
  <c r="AC416" i="14"/>
  <c r="AC413" i="14" s="1"/>
  <c r="Y212" i="10"/>
  <c r="Y211" i="10" s="1"/>
  <c r="Y170" i="15" s="1"/>
  <c r="AG990" i="10"/>
  <c r="AE757" i="10"/>
  <c r="AC635" i="15"/>
  <c r="X850" i="15"/>
  <c r="Y355" i="10"/>
  <c r="Y354" i="10" s="1"/>
  <c r="Z551" i="14"/>
  <c r="Z548" i="14" s="1"/>
  <c r="Y550" i="14"/>
  <c r="Y547" i="14" s="1"/>
  <c r="AD435" i="10"/>
  <c r="AE422" i="15"/>
  <c r="AA302" i="10"/>
  <c r="AH1016" i="10"/>
  <c r="Y629" i="10"/>
  <c r="AB393" i="10"/>
  <c r="AB392" i="10" s="1"/>
  <c r="AB368" i="15" s="1"/>
  <c r="AH272" i="15"/>
  <c r="AC939" i="14"/>
  <c r="AC936" i="14" s="1"/>
  <c r="AB442" i="15"/>
  <c r="AF641" i="10"/>
  <c r="Y317" i="10"/>
  <c r="Y316" i="10" s="1"/>
  <c r="AE446" i="10"/>
  <c r="AD705" i="14"/>
  <c r="AD702" i="14" s="1"/>
  <c r="W240" i="14"/>
  <c r="W237" i="14" s="1"/>
  <c r="AH547" i="10"/>
  <c r="AC273" i="10"/>
  <c r="AC266" i="10" s="1"/>
  <c r="AC237" i="15" s="1"/>
  <c r="AF715" i="14"/>
  <c r="AF712" i="14" s="1"/>
  <c r="Y930" i="10"/>
  <c r="AC490" i="10"/>
  <c r="AA573" i="10"/>
  <c r="AC529" i="10"/>
  <c r="AE537" i="15"/>
  <c r="AE681" i="14"/>
  <c r="AA821" i="14"/>
  <c r="AA818" i="14" s="1"/>
  <c r="AE945" i="10"/>
  <c r="AE302" i="10"/>
  <c r="AA585" i="10"/>
  <c r="Y1046" i="10"/>
  <c r="Z261" i="10"/>
  <c r="Z260" i="10" s="1"/>
  <c r="Z223" i="15" s="1"/>
  <c r="AG749" i="15"/>
  <c r="AA779" i="15"/>
  <c r="AA167" i="14"/>
  <c r="AG473" i="10"/>
  <c r="AF663" i="10"/>
  <c r="AA371" i="15"/>
  <c r="AD446" i="14"/>
  <c r="AC819" i="15"/>
  <c r="Y749" i="15"/>
  <c r="AA104" i="14"/>
  <c r="AD435" i="15"/>
  <c r="Y324" i="14"/>
  <c r="Y321" i="14" s="1"/>
  <c r="AB974" i="15"/>
  <c r="W507" i="14"/>
  <c r="W504" i="14" s="1"/>
  <c r="AB1028" i="10"/>
  <c r="Y795" i="10"/>
  <c r="AA727" i="10"/>
  <c r="AG514" i="15"/>
  <c r="AC486" i="14"/>
  <c r="AB904" i="14"/>
  <c r="AC371" i="14"/>
  <c r="AC368" i="14" s="1"/>
  <c r="AD875" i="10"/>
  <c r="AB939" i="14"/>
  <c r="AB936" i="14" s="1"/>
  <c r="Y848" i="14"/>
  <c r="W465" i="14"/>
  <c r="W462" i="14" s="1"/>
  <c r="AB600" i="14"/>
  <c r="AB597" i="14" s="1"/>
  <c r="AF293" i="14"/>
  <c r="AF290" i="14" s="1"/>
  <c r="Y449" i="10"/>
  <c r="Y448" i="10" s="1"/>
  <c r="Y439" i="15" s="1"/>
  <c r="AE875" i="10"/>
  <c r="AA1000" i="10"/>
  <c r="AC1004" i="10"/>
  <c r="AC1003" i="10" s="1"/>
  <c r="AC1111" i="15" s="1"/>
  <c r="AC1110" i="15" s="1"/>
  <c r="AB273" i="10"/>
  <c r="AB267" i="10" s="1"/>
  <c r="AB238" i="15" s="1"/>
  <c r="AB975" i="15"/>
  <c r="W475" i="14"/>
  <c r="AB929" i="14"/>
  <c r="AB926" i="14" s="1"/>
  <c r="AG371" i="14"/>
  <c r="AG368" i="14" s="1"/>
  <c r="AH446" i="10"/>
  <c r="X515" i="14"/>
  <c r="AE426" i="14"/>
  <c r="AE423" i="14" s="1"/>
  <c r="Y812" i="14"/>
  <c r="Y809" i="14" s="1"/>
  <c r="Y577" i="15"/>
  <c r="AB812" i="14"/>
  <c r="AB809" i="14" s="1"/>
  <c r="AD682" i="14"/>
  <c r="AB711" i="10"/>
  <c r="Z825" i="10"/>
  <c r="Z824" i="10" s="1"/>
  <c r="AG425" i="14"/>
  <c r="AG422" i="14" s="1"/>
  <c r="AE250" i="15"/>
  <c r="AH40" i="14"/>
  <c r="W515" i="14"/>
  <c r="AD944" i="10"/>
  <c r="AA392" i="14"/>
  <c r="X903" i="10"/>
  <c r="AB68" i="14"/>
  <c r="Y975" i="15"/>
  <c r="W823" i="14"/>
  <c r="W820" i="14" s="1"/>
  <c r="X446" i="14"/>
  <c r="AE257" i="10"/>
  <c r="AH506" i="15"/>
  <c r="X875" i="10"/>
  <c r="W272" i="15"/>
  <c r="AG219" i="15"/>
  <c r="AH607" i="15"/>
  <c r="W610" i="14"/>
  <c r="W607" i="14" s="1"/>
  <c r="Y114" i="10"/>
  <c r="AB249" i="15"/>
  <c r="Z436" i="15"/>
  <c r="AH893" i="14"/>
  <c r="W313" i="10"/>
  <c r="AF371" i="15"/>
  <c r="AC418" i="15"/>
  <c r="AC467" i="14"/>
  <c r="AC464" i="14" s="1"/>
  <c r="Y931" i="10"/>
  <c r="AH706" i="14"/>
  <c r="AH703" i="14" s="1"/>
  <c r="AD129" i="10"/>
  <c r="AD603" i="10"/>
  <c r="X416" i="14"/>
  <c r="X413" i="14" s="1"/>
  <c r="AD1178" i="10"/>
  <c r="AD1177" i="10" s="1"/>
  <c r="AF706" i="14"/>
  <c r="AF703" i="14" s="1"/>
  <c r="Y1174" i="10"/>
  <c r="AB515" i="14"/>
  <c r="AC990" i="10"/>
  <c r="Z461" i="10"/>
  <c r="AG819" i="15"/>
  <c r="Y436" i="15"/>
  <c r="AB486" i="14"/>
  <c r="Z252" i="14"/>
  <c r="Z249" i="14" s="1"/>
  <c r="AB933" i="10"/>
  <c r="AH736" i="14"/>
  <c r="AE1202" i="10"/>
  <c r="AG84" i="10"/>
  <c r="Z198" i="10"/>
  <c r="X209" i="10"/>
  <c r="X207" i="10" s="1"/>
  <c r="X166" i="15" s="1"/>
  <c r="AH197" i="10"/>
  <c r="AD351" i="10"/>
  <c r="Y32" i="14"/>
  <c r="AH446" i="14"/>
  <c r="Z427" i="14"/>
  <c r="Z424" i="14" s="1"/>
  <c r="AG928" i="14"/>
  <c r="AG925" i="14" s="1"/>
  <c r="AC795" i="10"/>
  <c r="AC608" i="15"/>
  <c r="X610" i="14"/>
  <c r="X607" i="14" s="1"/>
  <c r="AG748" i="15"/>
  <c r="AH514" i="15"/>
  <c r="Z823" i="14"/>
  <c r="Z820" i="14" s="1"/>
  <c r="Y929" i="14"/>
  <c r="Y926" i="14" s="1"/>
  <c r="AA514" i="15"/>
  <c r="W302" i="10"/>
  <c r="AG822" i="14"/>
  <c r="AG819" i="14" s="1"/>
  <c r="AA380" i="14"/>
  <c r="AB293" i="14"/>
  <c r="AB290" i="14" s="1"/>
  <c r="Z422" i="15"/>
  <c r="Z449" i="10"/>
  <c r="Z448" i="10" s="1"/>
  <c r="Z439" i="15" s="1"/>
  <c r="X965" i="15"/>
  <c r="W737" i="14"/>
  <c r="X851" i="10"/>
  <c r="X850" i="10" s="1"/>
  <c r="AG547" i="10"/>
  <c r="AC768" i="10"/>
  <c r="X635" i="15"/>
  <c r="AA507" i="15"/>
  <c r="Z167" i="14"/>
  <c r="AC550" i="14"/>
  <c r="AC547" i="14" s="1"/>
  <c r="AF445" i="10"/>
  <c r="AG273" i="10"/>
  <c r="AG263" i="10" s="1"/>
  <c r="AG234" i="15" s="1"/>
  <c r="AB903" i="10"/>
  <c r="AB822" i="14"/>
  <c r="AB819" i="14" s="1"/>
  <c r="W405" i="10"/>
  <c r="AE771" i="10"/>
  <c r="AE770" i="10" s="1"/>
  <c r="AE823" i="15" s="1"/>
  <c r="W831" i="14"/>
  <c r="AF768" i="10"/>
  <c r="Z1186" i="14"/>
  <c r="Z1183" i="14" s="1"/>
  <c r="AB57" i="10"/>
  <c r="AB55" i="10" s="1"/>
  <c r="AH612" i="14"/>
  <c r="AH609" i="14" s="1"/>
  <c r="W104" i="14"/>
  <c r="AG934" i="10"/>
  <c r="Z546" i="10"/>
  <c r="AG826" i="15"/>
  <c r="W557" i="10"/>
  <c r="X578" i="15"/>
  <c r="AF114" i="10"/>
  <c r="AF104" i="10" s="1"/>
  <c r="AH1046" i="10"/>
  <c r="Y849" i="14"/>
  <c r="Y756" i="10"/>
  <c r="AH360" i="14"/>
  <c r="AH357" i="14" s="1"/>
  <c r="Y562" i="14"/>
  <c r="Y559" i="14" s="1"/>
  <c r="AB425" i="14"/>
  <c r="AB422" i="14" s="1"/>
  <c r="Z877" i="15"/>
  <c r="X513" i="15"/>
  <c r="AF227" i="15"/>
  <c r="X641" i="10"/>
  <c r="W389" i="10"/>
  <c r="X505" i="10"/>
  <c r="X504" i="10" s="1"/>
  <c r="X510" i="15" s="1"/>
  <c r="Y948" i="14"/>
  <c r="AD261" i="14"/>
  <c r="AA893" i="14"/>
  <c r="AD167" i="14"/>
  <c r="AG258" i="10"/>
  <c r="AH416" i="14"/>
  <c r="AH413" i="14" s="1"/>
  <c r="AC585" i="10"/>
  <c r="AB825" i="10"/>
  <c r="AB824" i="10" s="1"/>
  <c r="AC226" i="15"/>
  <c r="W607" i="15"/>
  <c r="AD620" i="14"/>
  <c r="AF226" i="15"/>
  <c r="AD257" i="10"/>
  <c r="AH928" i="14"/>
  <c r="AH925" i="14" s="1"/>
  <c r="AH1050" i="15"/>
  <c r="AH501" i="10"/>
  <c r="AG825" i="10"/>
  <c r="AG824" i="10" s="1"/>
  <c r="AG812" i="14"/>
  <c r="AG809" i="14" s="1"/>
  <c r="W501" i="10"/>
  <c r="AD252" i="14"/>
  <c r="AD249" i="14" s="1"/>
  <c r="W651" i="14"/>
  <c r="W648" i="14" s="1"/>
  <c r="AD261" i="10"/>
  <c r="AD260" i="10" s="1"/>
  <c r="AD223" i="15" s="1"/>
  <c r="X705" i="14"/>
  <c r="X702" i="14" s="1"/>
  <c r="AC614" i="10"/>
  <c r="AG560" i="15"/>
  <c r="AA940" i="14"/>
  <c r="AA937" i="14" s="1"/>
  <c r="W434" i="10"/>
  <c r="AG114" i="10"/>
  <c r="AG104" i="10" s="1"/>
  <c r="AE527" i="14"/>
  <c r="Y681" i="14"/>
  <c r="AE435" i="10"/>
  <c r="AA748" i="15"/>
  <c r="AA426" i="14"/>
  <c r="AA423" i="14" s="1"/>
  <c r="AG505" i="14"/>
  <c r="AG502" i="14" s="1"/>
  <c r="AD490" i="10"/>
  <c r="AB948" i="10"/>
  <c r="AB947" i="10" s="1"/>
  <c r="AB1065" i="15" s="1"/>
  <c r="AB1064" i="15" s="1"/>
  <c r="W361" i="14"/>
  <c r="W358" i="14" s="1"/>
  <c r="X822" i="14"/>
  <c r="X819" i="14" s="1"/>
  <c r="AH948" i="14"/>
  <c r="AG435" i="14"/>
  <c r="AA631" i="15"/>
  <c r="Z771" i="10"/>
  <c r="Z770" i="10" s="1"/>
  <c r="Z823" i="15" s="1"/>
  <c r="AG562" i="14"/>
  <c r="AG559" i="14" s="1"/>
  <c r="Z806" i="15"/>
  <c r="Z446" i="14"/>
  <c r="AD711" i="10"/>
  <c r="AF425" i="14"/>
  <c r="AF422" i="14" s="1"/>
  <c r="AG678" i="10"/>
  <c r="Z711" i="10"/>
  <c r="AC748" i="15"/>
  <c r="AB250" i="15"/>
  <c r="AF903" i="10"/>
  <c r="AA960" i="10"/>
  <c r="AE380" i="14"/>
  <c r="AB42" i="10"/>
  <c r="AH578" i="15"/>
  <c r="AF442" i="15"/>
  <c r="AE611" i="14"/>
  <c r="AE608" i="14" s="1"/>
  <c r="AD928" i="14"/>
  <c r="AD925" i="14" s="1"/>
  <c r="X663" i="10"/>
  <c r="AB666" i="10"/>
  <c r="AB665" i="10" s="1"/>
  <c r="AB699" i="15" s="1"/>
  <c r="Y422" i="15"/>
  <c r="Z756" i="10"/>
  <c r="Z273" i="10"/>
  <c r="AA372" i="15"/>
  <c r="AG779" i="15"/>
  <c r="AA712" i="10"/>
  <c r="X507" i="15"/>
  <c r="AD1033" i="15"/>
  <c r="AC930" i="10"/>
  <c r="W60" i="14"/>
  <c r="W57" i="14" s="1"/>
  <c r="Y99" i="10"/>
  <c r="Y97" i="10" s="1"/>
  <c r="AB972" i="10"/>
  <c r="AC607" i="15"/>
  <c r="AG395" i="15"/>
  <c r="AC690" i="10"/>
  <c r="AF934" i="10"/>
  <c r="AF711" i="10"/>
  <c r="X389" i="10"/>
  <c r="AB547" i="10"/>
  <c r="Z220" i="15"/>
  <c r="AD341" i="10"/>
  <c r="Y273" i="10"/>
  <c r="W585" i="10"/>
  <c r="Y371" i="14"/>
  <c r="Y368" i="14" s="1"/>
  <c r="X848" i="14"/>
  <c r="AG681" i="14"/>
  <c r="AH261" i="10"/>
  <c r="AH260" i="10" s="1"/>
  <c r="AH223" i="15" s="1"/>
  <c r="AE435" i="14"/>
  <c r="AE1032" i="15"/>
  <c r="AA1190" i="10"/>
  <c r="X370" i="14"/>
  <c r="X367" i="14" s="1"/>
  <c r="AD466" i="14"/>
  <c r="AD463" i="14" s="1"/>
  <c r="W273" i="14"/>
  <c r="AA446" i="14"/>
  <c r="AC301" i="14"/>
  <c r="AC876" i="10"/>
  <c r="Z681" i="14"/>
  <c r="Z489" i="15"/>
  <c r="AF929" i="14"/>
  <c r="AF926" i="14" s="1"/>
  <c r="W783" i="10"/>
  <c r="AA783" i="10"/>
  <c r="W1050" i="15"/>
  <c r="AH252" i="14"/>
  <c r="AH249" i="14" s="1"/>
  <c r="AG325" i="14"/>
  <c r="AG322" i="14" s="1"/>
  <c r="Y405" i="10"/>
  <c r="W939" i="14"/>
  <c r="W936" i="14" s="1"/>
  <c r="AH905" i="14"/>
  <c r="AF341" i="10"/>
  <c r="AC802" i="15"/>
  <c r="AH526" i="14"/>
  <c r="AG783" i="10"/>
  <c r="AG773" i="10" s="1"/>
  <c r="AG834" i="15" s="1"/>
  <c r="AF167" i="14"/>
  <c r="AG849" i="15"/>
  <c r="AD1046" i="10"/>
  <c r="AD273" i="10"/>
  <c r="AD263" i="10" s="1"/>
  <c r="AD234" i="15" s="1"/>
  <c r="AB427" i="14"/>
  <c r="AB424" i="14" s="1"/>
  <c r="Y561" i="14"/>
  <c r="Y558" i="14" s="1"/>
  <c r="AH662" i="10"/>
  <c r="W960" i="10"/>
  <c r="X333" i="14"/>
  <c r="AH466" i="15"/>
  <c r="AH257" i="10"/>
  <c r="Y1033" i="15"/>
  <c r="AE461" i="10"/>
  <c r="AE451" i="10" s="1"/>
  <c r="AE450" i="15" s="1"/>
  <c r="Y1032" i="15"/>
  <c r="AC99" i="10"/>
  <c r="AC97" i="10" s="1"/>
  <c r="AB341" i="10"/>
  <c r="AC822" i="14"/>
  <c r="AC819" i="14" s="1"/>
  <c r="AG465" i="15"/>
  <c r="AA806" i="15"/>
  <c r="AF303" i="10"/>
  <c r="AD466" i="15"/>
  <c r="W395" i="15"/>
  <c r="X126" i="10"/>
  <c r="AB564" i="15"/>
  <c r="AB749" i="15"/>
  <c r="W102" i="10"/>
  <c r="AH493" i="15"/>
  <c r="AD879" i="10"/>
  <c r="AD878" i="10" s="1"/>
  <c r="AD970" i="15" s="1"/>
  <c r="Y608" i="15"/>
  <c r="AG45" i="10"/>
  <c r="Y715" i="10"/>
  <c r="Y714" i="10" s="1"/>
  <c r="Y752" i="15" s="1"/>
  <c r="Z948" i="14"/>
  <c r="W873" i="15"/>
  <c r="Y939" i="14"/>
  <c r="Y936" i="14" s="1"/>
  <c r="Z1003" i="15"/>
  <c r="AF417" i="15"/>
  <c r="Y418" i="15"/>
  <c r="Y812" i="10"/>
  <c r="AD393" i="10"/>
  <c r="AD392" i="10" s="1"/>
  <c r="AD368" i="15" s="1"/>
  <c r="Y435" i="10"/>
  <c r="AH422" i="15"/>
  <c r="X1042" i="10"/>
  <c r="AE472" i="10"/>
  <c r="AG1041" i="10"/>
  <c r="AB233" i="10"/>
  <c r="AC837" i="14"/>
  <c r="AH111" i="14"/>
  <c r="AD1160" i="10"/>
  <c r="AG525" i="10"/>
  <c r="Y1119" i="10"/>
  <c r="Z1057" i="10"/>
  <c r="Z636" i="10"/>
  <c r="Y526" i="10"/>
  <c r="AE954" i="14"/>
  <c r="AA584" i="10"/>
  <c r="AF103" i="14"/>
  <c r="AB568" i="14"/>
  <c r="Z957" i="14"/>
  <c r="AG433" i="14"/>
  <c r="AA471" i="10"/>
  <c r="Z1252" i="10"/>
  <c r="AH1061" i="14"/>
  <c r="AG1072" i="10"/>
  <c r="AG1062" i="10" s="1"/>
  <c r="AG1164" i="15" s="1"/>
  <c r="AG1159" i="15" s="1"/>
  <c r="Y123" i="10"/>
  <c r="AG40" i="10"/>
  <c r="Z1287" i="10"/>
  <c r="AF987" i="10"/>
  <c r="Y284" i="10"/>
  <c r="AF946" i="14"/>
  <c r="AG1016" i="14"/>
  <c r="AF1073" i="14"/>
  <c r="AD1122" i="10"/>
  <c r="AD1121" i="10" s="1"/>
  <c r="AD1203" i="15" s="1"/>
  <c r="AD1202" i="15" s="1"/>
  <c r="AG968" i="10"/>
  <c r="AD37" i="14"/>
  <c r="Y1059" i="14"/>
  <c r="X1144" i="10"/>
  <c r="Z722" i="14"/>
  <c r="AG688" i="10"/>
  <c r="AC82" i="10"/>
  <c r="AG1073" i="14"/>
  <c r="AD946" i="14"/>
  <c r="AA527" i="10"/>
  <c r="AD1083" i="10"/>
  <c r="AD1238" i="10"/>
  <c r="X1158" i="14"/>
  <c r="X1155" i="14" s="1"/>
  <c r="X1151" i="14" s="1"/>
  <c r="AF638" i="10"/>
  <c r="AB837" i="14"/>
  <c r="AE1194" i="14"/>
  <c r="AE1191" i="14" s="1"/>
  <c r="Z378" i="14"/>
  <c r="Z375" i="14" s="1"/>
  <c r="Z1116" i="14"/>
  <c r="AG1013" i="14"/>
  <c r="AH1041" i="10"/>
  <c r="Z1084" i="10"/>
  <c r="Z1018" i="14"/>
  <c r="AF299" i="14"/>
  <c r="AH1099" i="10"/>
  <c r="Y686" i="10"/>
  <c r="AG1149" i="14"/>
  <c r="AG1146" i="14" s="1"/>
  <c r="Y234" i="10"/>
  <c r="AA412" i="10"/>
  <c r="AE1103" i="10"/>
  <c r="Z281" i="10"/>
  <c r="AB1216" i="10"/>
  <c r="AB1215" i="10" s="1"/>
  <c r="AB1286" i="15" s="1"/>
  <c r="AB1285" i="15" s="1"/>
  <c r="AE1124" i="14"/>
  <c r="AE945" i="14"/>
  <c r="AE689" i="10"/>
  <c r="AB473" i="14"/>
  <c r="AA416" i="10"/>
  <c r="Y619" i="14"/>
  <c r="Y616" i="14" s="1"/>
  <c r="AE1284" i="10"/>
  <c r="AF412" i="10"/>
  <c r="AG259" i="14"/>
  <c r="AB29" i="14"/>
  <c r="AF619" i="14"/>
  <c r="AG1011" i="14"/>
  <c r="AF123" i="10"/>
  <c r="AF118" i="10" s="1"/>
  <c r="Y1108" i="10"/>
  <c r="Y1114" i="14"/>
  <c r="AH101" i="14"/>
  <c r="AH98" i="14" s="1"/>
  <c r="AH149" i="14" s="1"/>
  <c r="AC73" i="14"/>
  <c r="AD617" i="14"/>
  <c r="AF903" i="14"/>
  <c r="Z525" i="10"/>
  <c r="AD911" i="10"/>
  <c r="AD1042" i="15" s="1"/>
  <c r="AC1197" i="10"/>
  <c r="AC1163" i="10"/>
  <c r="AA1199" i="10"/>
  <c r="AC1000" i="14"/>
  <c r="AH901" i="10"/>
  <c r="AH337" i="10"/>
  <c r="AH1011" i="14"/>
  <c r="AH1105" i="10"/>
  <c r="AB736" i="10"/>
  <c r="AF791" i="10"/>
  <c r="Y983" i="14"/>
  <c r="Y980" i="14" s="1"/>
  <c r="Z1016" i="14"/>
  <c r="AC1016" i="14"/>
  <c r="AH1122" i="14"/>
  <c r="AB1073" i="14"/>
  <c r="AE687" i="10"/>
  <c r="X1240" i="10"/>
  <c r="AH568" i="14"/>
  <c r="AH734" i="10"/>
  <c r="X1285" i="10"/>
  <c r="AD901" i="14"/>
  <c r="AB1100" i="10"/>
  <c r="AB101" i="14"/>
  <c r="AC379" i="14"/>
  <c r="X723" i="14"/>
  <c r="AA414" i="10"/>
  <c r="AA794" i="10"/>
  <c r="AB1107" i="10"/>
  <c r="AH526" i="10"/>
  <c r="AC377" i="14"/>
  <c r="AB1018" i="14"/>
  <c r="AH580" i="10"/>
  <c r="Y1062" i="14"/>
  <c r="AG735" i="10"/>
  <c r="AF1115" i="14"/>
  <c r="AF618" i="14"/>
  <c r="AG65" i="14"/>
  <c r="AH984" i="10"/>
  <c r="X1195" i="14"/>
  <c r="AD1237" i="10"/>
  <c r="AC1193" i="14"/>
  <c r="AB1114" i="14"/>
  <c r="Y724" i="14"/>
  <c r="AE901" i="14"/>
  <c r="AH1016" i="14"/>
  <c r="AD984" i="14"/>
  <c r="AD981" i="14" s="1"/>
  <c r="AB525" i="10"/>
  <c r="AA280" i="10"/>
  <c r="AA1161" i="10"/>
  <c r="AC1125" i="14"/>
  <c r="AH1015" i="14"/>
  <c r="Z1104" i="10"/>
  <c r="AB1164" i="10"/>
  <c r="AH567" i="14"/>
  <c r="AF900" i="14"/>
  <c r="AG637" i="10"/>
  <c r="AA81" i="10"/>
  <c r="AE734" i="10"/>
  <c r="AA1083" i="10"/>
  <c r="AF280" i="10"/>
  <c r="AB332" i="14"/>
  <c r="AC525" i="10"/>
  <c r="X130" i="10"/>
  <c r="AH1117" i="14"/>
  <c r="Z1101" i="10"/>
  <c r="AE234" i="10"/>
  <c r="AC330" i="14"/>
  <c r="X617" i="14"/>
  <c r="AE1014" i="14"/>
  <c r="AA284" i="10"/>
  <c r="Y669" i="14"/>
  <c r="Y666" i="14" s="1"/>
  <c r="AF124" i="10"/>
  <c r="X968" i="10"/>
  <c r="AE1012" i="14"/>
  <c r="AB1035" i="10"/>
  <c r="X414" i="10"/>
  <c r="AB30" i="14"/>
  <c r="X901" i="14"/>
  <c r="AB1249" i="10"/>
  <c r="AA1001" i="14"/>
  <c r="Z737" i="10"/>
  <c r="AG1124" i="14"/>
  <c r="AG1248" i="10"/>
  <c r="AC1212" i="10"/>
  <c r="AA830" i="14"/>
  <c r="AB1160" i="10"/>
  <c r="AH1199" i="10"/>
  <c r="AA737" i="10"/>
  <c r="Z580" i="10"/>
  <c r="AH338" i="10"/>
  <c r="AH913" i="10"/>
  <c r="AH1044" i="15" s="1"/>
  <c r="Y1070" i="14"/>
  <c r="AD432" i="14"/>
  <c r="Z1056" i="10"/>
  <c r="AD794" i="10"/>
  <c r="AD789" i="10" s="1"/>
  <c r="AD861" i="15" s="1"/>
  <c r="AG1251" i="10"/>
  <c r="Y39" i="14"/>
  <c r="AD1107" i="14"/>
  <c r="AD1104" i="14" s="1"/>
  <c r="AC794" i="10"/>
  <c r="Z1141" i="10"/>
  <c r="AA1103" i="10"/>
  <c r="AB913" i="10"/>
  <c r="AB1044" i="15" s="1"/>
  <c r="AE1040" i="10"/>
  <c r="AG791" i="10"/>
  <c r="Y1072" i="14"/>
  <c r="Z1250" i="10"/>
  <c r="AG970" i="10"/>
  <c r="Y1199" i="10"/>
  <c r="Z1041" i="10"/>
  <c r="AH1107" i="10"/>
  <c r="AH737" i="10"/>
  <c r="X569" i="14"/>
  <c r="AF901" i="14"/>
  <c r="AD41" i="10"/>
  <c r="AH38" i="14"/>
  <c r="AE1145" i="10"/>
  <c r="AC1037" i="10"/>
  <c r="AE1158" i="10"/>
  <c r="AF1003" i="14"/>
  <c r="Y892" i="14"/>
  <c r="Y889" i="14" s="1"/>
  <c r="AC898" i="14"/>
  <c r="Y640" i="10"/>
  <c r="AB1044" i="10"/>
  <c r="AG1287" i="10"/>
  <c r="Z1251" i="10"/>
  <c r="AF1213" i="10"/>
  <c r="AH37" i="14"/>
  <c r="AC668" i="14"/>
  <c r="AD1134" i="10"/>
  <c r="AD1124" i="10" s="1"/>
  <c r="AD1210" i="15" s="1"/>
  <c r="AD1205" i="15" s="1"/>
  <c r="AD723" i="14"/>
  <c r="AD640" i="10"/>
  <c r="AF583" i="10"/>
  <c r="AH903" i="14"/>
  <c r="AE1122" i="10"/>
  <c r="AE1121" i="10" s="1"/>
  <c r="AE1203" i="15" s="1"/>
  <c r="AE1202" i="15" s="1"/>
  <c r="AC568" i="14"/>
  <c r="AA724" i="14"/>
  <c r="AA983" i="14"/>
  <c r="AA980" i="14" s="1"/>
  <c r="Y469" i="10"/>
  <c r="AD413" i="10"/>
  <c r="AD1122" i="14"/>
  <c r="AC1195" i="14"/>
  <c r="AH524" i="10"/>
  <c r="AG468" i="10"/>
  <c r="AF1284" i="10"/>
  <c r="AD234" i="10"/>
  <c r="AB1038" i="10"/>
  <c r="Y336" i="10"/>
  <c r="AC1240" i="10"/>
  <c r="AH1001" i="14"/>
  <c r="AB41" i="10"/>
  <c r="Z377" i="14"/>
  <c r="Z374" i="14" s="1"/>
  <c r="AB1026" i="10"/>
  <c r="AB956" i="14"/>
  <c r="AE512" i="14"/>
  <c r="AC298" i="14"/>
  <c r="AD1071" i="14"/>
  <c r="X298" i="14"/>
  <c r="AG378" i="10"/>
  <c r="AF1143" i="10"/>
  <c r="AE1082" i="10"/>
  <c r="X1114" i="14"/>
  <c r="Y1236" i="10"/>
  <c r="AD1195" i="14"/>
  <c r="Z337" i="10"/>
  <c r="AC514" i="14"/>
  <c r="AG1197" i="10"/>
  <c r="AF792" i="10"/>
  <c r="X377" i="10"/>
  <c r="X1160" i="10"/>
  <c r="AF1147" i="14"/>
  <c r="AF1144" i="14" s="1"/>
  <c r="AD1056" i="10"/>
  <c r="AH433" i="14"/>
  <c r="Y413" i="10"/>
  <c r="AB1082" i="10"/>
  <c r="AE637" i="10"/>
  <c r="AC39" i="14"/>
  <c r="AC1025" i="10"/>
  <c r="AB1060" i="14"/>
  <c r="AB640" i="10"/>
  <c r="AC1142" i="10"/>
  <c r="X1073" i="14"/>
  <c r="AF1122" i="14"/>
  <c r="AB900" i="10"/>
  <c r="AA913" i="10"/>
  <c r="AA1044" i="15" s="1"/>
  <c r="AF982" i="10"/>
  <c r="AB299" i="14"/>
  <c r="AB1235" i="10"/>
  <c r="AF981" i="10"/>
  <c r="AD75" i="14"/>
  <c r="Z1148" i="14"/>
  <c r="Z1145" i="14" s="1"/>
  <c r="Y898" i="10"/>
  <c r="AF1106" i="10"/>
  <c r="X1145" i="10"/>
  <c r="AF1238" i="10"/>
  <c r="AH235" i="10"/>
  <c r="AH230" i="10" s="1"/>
  <c r="AH198" i="15" s="1"/>
  <c r="Y900" i="14"/>
  <c r="AF111" i="14"/>
  <c r="AF108" i="14" s="1"/>
  <c r="AF164" i="14" s="1"/>
  <c r="AA469" i="10"/>
  <c r="AA377" i="14"/>
  <c r="AG1160" i="10"/>
  <c r="AB968" i="10"/>
  <c r="AD1197" i="10"/>
  <c r="AH1194" i="14"/>
  <c r="Y374" i="10"/>
  <c r="Z900" i="14"/>
  <c r="AB898" i="14"/>
  <c r="AH1134" i="10"/>
  <c r="Z569" i="14"/>
  <c r="AD1285" i="10"/>
  <c r="AA580" i="10"/>
  <c r="AG110" i="14"/>
  <c r="AB1036" i="10"/>
  <c r="Y338" i="10"/>
  <c r="AE639" i="10"/>
  <c r="AE1043" i="10"/>
  <c r="X668" i="14"/>
  <c r="AH1003" i="14"/>
  <c r="AD891" i="14"/>
  <c r="Z1158" i="14"/>
  <c r="Z1155" i="14" s="1"/>
  <c r="Z1151" i="14" s="1"/>
  <c r="AG1060" i="14"/>
  <c r="AE1283" i="10"/>
  <c r="AG910" i="10"/>
  <c r="AG1041" i="15" s="1"/>
  <c r="AA1108" i="14"/>
  <c r="AA1105" i="14" s="1"/>
  <c r="X1143" i="10"/>
  <c r="AH1043" i="14"/>
  <c r="AH1040" i="14" s="1"/>
  <c r="AE1122" i="14"/>
  <c r="AA1039" i="10"/>
  <c r="AB1287" i="10"/>
  <c r="AD668" i="14"/>
  <c r="AC65" i="14"/>
  <c r="AC62" i="14" s="1"/>
  <c r="AC146" i="14" s="1"/>
  <c r="AF1107" i="10"/>
  <c r="AH892" i="14"/>
  <c r="AH889" i="14" s="1"/>
  <c r="AC231" i="10"/>
  <c r="AC226" i="10" s="1"/>
  <c r="AC194" i="15" s="1"/>
  <c r="AH1106" i="10"/>
  <c r="AH232" i="10"/>
  <c r="AH227" i="10" s="1"/>
  <c r="AH195" i="15" s="1"/>
  <c r="AE1072" i="14"/>
  <c r="AB1117" i="14"/>
  <c r="AG1081" i="10"/>
  <c r="AB1053" i="14"/>
  <c r="AB1050" i="14" s="1"/>
  <c r="AC723" i="14"/>
  <c r="AD31" i="14"/>
  <c r="AD28" i="14" s="1"/>
  <c r="AA1201" i="10"/>
  <c r="AA468" i="10"/>
  <c r="AD1247" i="10"/>
  <c r="AD1013" i="14"/>
  <c r="AB1074" i="14"/>
  <c r="AG903" i="14"/>
  <c r="AE31" i="14"/>
  <c r="AB1105" i="10"/>
  <c r="AF901" i="10"/>
  <c r="AG432" i="14"/>
  <c r="Z469" i="10"/>
  <c r="AE377" i="14"/>
  <c r="AC512" i="14"/>
  <c r="AG1147" i="14"/>
  <c r="AG1144" i="14" s="1"/>
  <c r="AA898" i="10"/>
  <c r="Z282" i="10"/>
  <c r="AF1123" i="14"/>
  <c r="AF956" i="14"/>
  <c r="AC37" i="10"/>
  <c r="AG900" i="10"/>
  <c r="AH1141" i="10"/>
  <c r="AA985" i="10"/>
  <c r="AB470" i="10"/>
  <c r="AH1144" i="10"/>
  <c r="AG669" i="14"/>
  <c r="AF637" i="10"/>
  <c r="AA1106" i="10"/>
  <c r="AH792" i="10"/>
  <c r="AB619" i="14"/>
  <c r="AH791" i="10"/>
  <c r="AH786" i="10" s="1"/>
  <c r="AH858" i="15" s="1"/>
  <c r="AC1119" i="10"/>
  <c r="Y473" i="14"/>
  <c r="AH1103" i="10"/>
  <c r="AC1235" i="10"/>
  <c r="AH1235" i="10"/>
  <c r="AD898" i="14"/>
  <c r="AA1098" i="10"/>
  <c r="AG337" i="10"/>
  <c r="AC111" i="14"/>
  <c r="AH891" i="14"/>
  <c r="AC1097" i="10"/>
  <c r="AD1212" i="10"/>
  <c r="Z1197" i="10"/>
  <c r="AC970" i="10"/>
  <c r="AG1119" i="10"/>
  <c r="Y1000" i="14"/>
  <c r="X890" i="14"/>
  <c r="AH299" i="14"/>
  <c r="Z1000" i="14"/>
  <c r="Y1104" i="10"/>
  <c r="AD80" i="10"/>
  <c r="AE1017" i="14"/>
  <c r="AH1035" i="10"/>
  <c r="AE583" i="10"/>
  <c r="AA29" i="14"/>
  <c r="AC981" i="10"/>
  <c r="X1027" i="10"/>
  <c r="AB1039" i="10"/>
  <c r="AG947" i="14"/>
  <c r="AE525" i="10"/>
  <c r="AG1162" i="10"/>
  <c r="X415" i="10"/>
  <c r="Y80" i="10"/>
  <c r="AH955" i="14"/>
  <c r="Z953" i="14"/>
  <c r="AE1108" i="10"/>
  <c r="AA980" i="10"/>
  <c r="AC29" i="14"/>
  <c r="X1148" i="14"/>
  <c r="X1145" i="14" s="1"/>
  <c r="Y1017" i="14"/>
  <c r="AB1252" i="10"/>
  <c r="Y1149" i="14"/>
  <c r="Y1146" i="14" s="1"/>
  <c r="AH102" i="14"/>
  <c r="AH99" i="14" s="1"/>
  <c r="AH150" i="14" s="1"/>
  <c r="AD40" i="10"/>
  <c r="AB830" i="14"/>
  <c r="AF793" i="10"/>
  <c r="Z300" i="14"/>
  <c r="AF1100" i="10"/>
  <c r="X39" i="10"/>
  <c r="Y1056" i="10"/>
  <c r="AH724" i="14"/>
  <c r="AH1059" i="14"/>
  <c r="AE38" i="10"/>
  <c r="AA1016" i="14"/>
  <c r="AH828" i="14"/>
  <c r="AH103" i="14"/>
  <c r="AH100" i="14" s="1"/>
  <c r="AH151" i="14" s="1"/>
  <c r="AC1122" i="10"/>
  <c r="AC1121" i="10" s="1"/>
  <c r="AC1203" i="15" s="1"/>
  <c r="AC1202" i="15" s="1"/>
  <c r="AC469" i="10"/>
  <c r="AF125" i="10"/>
  <c r="AD110" i="14"/>
  <c r="AF1070" i="14"/>
  <c r="AG1098" i="10"/>
  <c r="AD1200" i="10"/>
  <c r="AB1213" i="10"/>
  <c r="AF898" i="14"/>
  <c r="AD1160" i="14"/>
  <c r="AD1157" i="14" s="1"/>
  <c r="AD1153" i="14" s="1"/>
  <c r="X1141" i="10"/>
  <c r="AC284" i="10"/>
  <c r="AA375" i="10"/>
  <c r="AE1119" i="10"/>
  <c r="AC618" i="14"/>
  <c r="AC615" i="14" s="1"/>
  <c r="AB38" i="14"/>
  <c r="AF687" i="10"/>
  <c r="AA1062" i="14"/>
  <c r="AD969" i="10"/>
  <c r="AC1098" i="10"/>
  <c r="Y790" i="10"/>
  <c r="AC640" i="10"/>
  <c r="AD1252" i="10"/>
  <c r="AF569" i="14"/>
  <c r="AB639" i="10"/>
  <c r="AC1238" i="10"/>
  <c r="AA1216" i="10"/>
  <c r="AA1215" i="10" s="1"/>
  <c r="AA1286" i="15" s="1"/>
  <c r="AA1285" i="15" s="1"/>
  <c r="AB38" i="10"/>
  <c r="Z1119" i="10"/>
  <c r="AE1193" i="14"/>
  <c r="AE1190" i="14" s="1"/>
  <c r="Y1146" i="10"/>
  <c r="AF233" i="10"/>
  <c r="AF228" i="10" s="1"/>
  <c r="AF196" i="15" s="1"/>
  <c r="X512" i="14"/>
  <c r="AF1287" i="10"/>
  <c r="Z299" i="14"/>
  <c r="AB298" i="14"/>
  <c r="AB295" i="14" s="1"/>
  <c r="AB284" i="14" s="1"/>
  <c r="AE111" i="14"/>
  <c r="AC1096" i="14"/>
  <c r="AC1093" i="14" s="1"/>
  <c r="AA1283" i="10"/>
  <c r="AC41" i="10"/>
  <c r="AE617" i="14"/>
  <c r="AC434" i="14"/>
  <c r="AC67" i="14"/>
  <c r="AH1042" i="14"/>
  <c r="AH1039" i="14" s="1"/>
  <c r="AF1249" i="10"/>
  <c r="AE1038" i="10"/>
  <c r="AA83" i="10"/>
  <c r="AB1070" i="14"/>
  <c r="AG79" i="10"/>
  <c r="AE1239" i="10"/>
  <c r="X688" i="10"/>
  <c r="AG984" i="14"/>
  <c r="AG981" i="14" s="1"/>
  <c r="AF73" i="14"/>
  <c r="AG979" i="10"/>
  <c r="AE619" i="14"/>
  <c r="AH330" i="14"/>
  <c r="AD1228" i="10"/>
  <c r="AD1218" i="10" s="1"/>
  <c r="AD1293" i="15" s="1"/>
  <c r="AD1288" i="15" s="1"/>
  <c r="X259" i="14"/>
  <c r="AA688" i="10"/>
  <c r="AE1057" i="10"/>
  <c r="AE685" i="10"/>
  <c r="AA413" i="10"/>
  <c r="AG580" i="10"/>
  <c r="AG1108" i="14"/>
  <c r="AG1105" i="14" s="1"/>
  <c r="AE1146" i="10"/>
  <c r="Y957" i="14"/>
  <c r="AA103" i="14"/>
  <c r="X331" i="14"/>
  <c r="AE793" i="10"/>
  <c r="AE788" i="10" s="1"/>
  <c r="AE860" i="15" s="1"/>
  <c r="Y1013" i="14"/>
  <c r="AD1193" i="14"/>
  <c r="AD582" i="10"/>
  <c r="AB234" i="10"/>
  <c r="AE1235" i="10"/>
  <c r="AA38" i="14"/>
  <c r="X1124" i="14"/>
  <c r="AD987" i="10"/>
  <c r="X1070" i="14"/>
  <c r="AD102" i="14"/>
  <c r="AB1083" i="10"/>
  <c r="AD375" i="10"/>
  <c r="X433" i="14"/>
  <c r="AE1159" i="14"/>
  <c r="AE1156" i="14" s="1"/>
  <c r="AE1152" i="14" s="1"/>
  <c r="AE101" i="14"/>
  <c r="X984" i="14"/>
  <c r="X981" i="14" s="1"/>
  <c r="AG232" i="10"/>
  <c r="AG227" i="10" s="1"/>
  <c r="AG195" i="15" s="1"/>
  <c r="AC838" i="14"/>
  <c r="X526" i="10"/>
  <c r="AC982" i="10"/>
  <c r="AA258" i="14"/>
  <c r="Z284" i="10"/>
  <c r="AB110" i="14"/>
  <c r="AF1000" i="14"/>
  <c r="AC969" i="10"/>
  <c r="AF912" i="10"/>
  <c r="AF1043" i="15" s="1"/>
  <c r="Y1160" i="14"/>
  <c r="Y1157" i="14" s="1"/>
  <c r="Y1153" i="14" s="1"/>
  <c r="AH1146" i="10"/>
  <c r="AC281" i="10"/>
  <c r="Z1159" i="10"/>
  <c r="AD900" i="14"/>
  <c r="AB281" i="10"/>
  <c r="Y432" i="14"/>
  <c r="AC260" i="14"/>
  <c r="X37" i="14"/>
  <c r="AC109" i="14"/>
  <c r="AG790" i="10"/>
  <c r="AG83" i="10"/>
  <c r="AA983" i="10"/>
  <c r="Y567" i="14"/>
  <c r="AE1160" i="14"/>
  <c r="AE1157" i="14" s="1"/>
  <c r="AE1153" i="14" s="1"/>
  <c r="X375" i="10"/>
  <c r="X300" i="14"/>
  <c r="AB686" i="10"/>
  <c r="AE1198" i="10"/>
  <c r="Y1043" i="10"/>
  <c r="AA1158" i="14"/>
  <c r="AA1155" i="14" s="1"/>
  <c r="AA1151" i="14" s="1"/>
  <c r="AE415" i="10"/>
  <c r="AE412" i="10"/>
  <c r="X900" i="10"/>
  <c r="AC83" i="10"/>
  <c r="AC638" i="10"/>
  <c r="AC1081" i="10"/>
  <c r="AE910" i="10"/>
  <c r="AE1041" i="15" s="1"/>
  <c r="Y837" i="14"/>
  <c r="AB1228" i="10"/>
  <c r="AB1222" i="10" s="1"/>
  <c r="AB1297" i="15" s="1"/>
  <c r="AB1292" i="15" s="1"/>
  <c r="AB1108" i="14"/>
  <c r="AB1105" i="14" s="1"/>
  <c r="Z376" i="10"/>
  <c r="AG902" i="14"/>
  <c r="AD1059" i="14"/>
  <c r="AC259" i="14"/>
  <c r="Y914" i="10"/>
  <c r="Y1045" i="15" s="1"/>
  <c r="AC415" i="10"/>
  <c r="AD1284" i="10"/>
  <c r="AH1236" i="10"/>
  <c r="Z1144" i="10"/>
  <c r="AE1059" i="14"/>
  <c r="AB912" i="10"/>
  <c r="AB1043" i="15" s="1"/>
  <c r="AE985" i="10"/>
  <c r="Z37" i="10"/>
  <c r="AG233" i="10"/>
  <c r="AG228" i="10" s="1"/>
  <c r="AG196" i="15" s="1"/>
  <c r="AB1019" i="14"/>
  <c r="Y1134" i="10"/>
  <c r="AD1102" i="10"/>
  <c r="Y31" i="14"/>
  <c r="Z1200" i="10"/>
  <c r="AE1123" i="14"/>
  <c r="AB1194" i="14"/>
  <c r="AD1143" i="10"/>
  <c r="AE568" i="14"/>
  <c r="AE565" i="14" s="1"/>
  <c r="Y1145" i="10"/>
  <c r="AF838" i="14"/>
  <c r="AC1014" i="14"/>
  <c r="Y1117" i="14"/>
  <c r="AD66" i="14"/>
  <c r="AF1200" i="10"/>
  <c r="AA667" i="14"/>
  <c r="AC1070" i="14"/>
  <c r="AF1145" i="10"/>
  <c r="AH1024" i="10"/>
  <c r="AB1097" i="14"/>
  <c r="AB1094" i="14" s="1"/>
  <c r="AC473" i="14"/>
  <c r="Z945" i="14"/>
  <c r="AC1074" i="14"/>
  <c r="AE1071" i="14"/>
  <c r="AA1236" i="10"/>
  <c r="AC900" i="10"/>
  <c r="X1115" i="14"/>
  <c r="AE1161" i="10"/>
  <c r="Z1102" i="10"/>
  <c r="X38" i="14"/>
  <c r="AF416" i="10"/>
  <c r="X280" i="10"/>
  <c r="AA338" i="10"/>
  <c r="AE891" i="14"/>
  <c r="AA723" i="14"/>
  <c r="AA82" i="10"/>
  <c r="Z1122" i="14"/>
  <c r="AB1060" i="10"/>
  <c r="AB1059" i="10" s="1"/>
  <c r="AB1157" i="15" s="1"/>
  <c r="AB1156" i="15" s="1"/>
  <c r="AE1042" i="10"/>
  <c r="AB130" i="10"/>
  <c r="Z1147" i="14"/>
  <c r="Z1144" i="14" s="1"/>
  <c r="AD1164" i="10"/>
  <c r="AE736" i="10"/>
  <c r="AH1056" i="10"/>
  <c r="Y1081" i="10"/>
  <c r="Y1043" i="14"/>
  <c r="Y1040" i="14" s="1"/>
  <c r="Z1143" i="10"/>
  <c r="Z339" i="10"/>
  <c r="AA1144" i="10"/>
  <c r="AB1043" i="10"/>
  <c r="Y1073" i="14"/>
  <c r="AA125" i="10"/>
  <c r="AD954" i="14"/>
  <c r="AE983" i="10"/>
  <c r="AG1019" i="14"/>
  <c r="Y1144" i="10"/>
  <c r="AF526" i="10"/>
  <c r="AH432" i="14"/>
  <c r="X581" i="10"/>
  <c r="AF235" i="10"/>
  <c r="AF230" i="10" s="1"/>
  <c r="AF198" i="15" s="1"/>
  <c r="AE283" i="10"/>
  <c r="AD82" i="10"/>
  <c r="AD1015" i="14"/>
  <c r="AD1042" i="10"/>
  <c r="AD914" i="10"/>
  <c r="AD1045" i="15" s="1"/>
  <c r="AE913" i="10"/>
  <c r="AE1044" i="15" s="1"/>
  <c r="AB979" i="10"/>
  <c r="AH985" i="10"/>
  <c r="X38" i="10"/>
  <c r="AE260" i="14"/>
  <c r="AE257" i="14" s="1"/>
  <c r="X1198" i="10"/>
  <c r="AE1160" i="10"/>
  <c r="AC81" i="10"/>
  <c r="Y955" i="14"/>
  <c r="AD280" i="10"/>
  <c r="Y377" i="10"/>
  <c r="AE374" i="10"/>
  <c r="AE1002" i="14"/>
  <c r="AC1026" i="10"/>
  <c r="Y987" i="10"/>
  <c r="AD1107" i="10"/>
  <c r="AA1193" i="14"/>
  <c r="AA1190" i="14" s="1"/>
  <c r="X1081" i="10"/>
  <c r="Z617" i="14"/>
  <c r="AG80" i="10"/>
  <c r="X793" i="10"/>
  <c r="AG46" i="10"/>
  <c r="AC955" i="14"/>
  <c r="AF377" i="14"/>
  <c r="AD332" i="14"/>
  <c r="AG1074" i="14"/>
  <c r="X1236" i="10"/>
  <c r="AE73" i="14"/>
  <c r="AF567" i="14"/>
  <c r="AF473" i="14"/>
  <c r="AC1114" i="14"/>
  <c r="AC687" i="10"/>
  <c r="AG983" i="10"/>
  <c r="AG526" i="10"/>
  <c r="AE1163" i="10"/>
  <c r="AD1018" i="14"/>
  <c r="AB985" i="10"/>
  <c r="AB73" i="14"/>
  <c r="AC1161" i="10"/>
  <c r="AC1286" i="10"/>
  <c r="Y260" i="14"/>
  <c r="AB1162" i="10"/>
  <c r="AC988" i="10"/>
  <c r="AG38" i="10"/>
  <c r="AG33" i="10" s="1"/>
  <c r="AG1096" i="14"/>
  <c r="AG1093" i="14" s="1"/>
  <c r="X1059" i="14"/>
  <c r="AF330" i="14"/>
  <c r="AA1228" i="10"/>
  <c r="AE902" i="14"/>
  <c r="Z472" i="14"/>
  <c r="AH1240" i="10"/>
  <c r="AD1124" i="14"/>
  <c r="AF88" i="10"/>
  <c r="AD1236" i="10"/>
  <c r="AB1101" i="10"/>
  <c r="AC792" i="10"/>
  <c r="AC787" i="10" s="1"/>
  <c r="AC859" i="15" s="1"/>
  <c r="AH73" i="14"/>
  <c r="AD1115" i="14"/>
  <c r="AH1212" i="10"/>
  <c r="AH1142" i="10"/>
  <c r="AB1015" i="14"/>
  <c r="AB1061" i="14"/>
  <c r="AG374" i="10"/>
  <c r="X1017" i="14"/>
  <c r="Z39" i="14"/>
  <c r="Z982" i="10"/>
  <c r="AH38" i="10"/>
  <c r="AG379" i="14"/>
  <c r="X792" i="10"/>
  <c r="AE686" i="10"/>
  <c r="X1134" i="10"/>
  <c r="Z283" i="10"/>
  <c r="AA982" i="10"/>
  <c r="Z891" i="14"/>
  <c r="AH110" i="14"/>
  <c r="AG581" i="10"/>
  <c r="AG576" i="10" s="1"/>
  <c r="AG616" i="15" s="1"/>
  <c r="AG1024" i="10"/>
  <c r="AG1053" i="14"/>
  <c r="AG1050" i="14" s="1"/>
  <c r="AE1247" i="10"/>
  <c r="AB1080" i="10"/>
  <c r="AE1013" i="14"/>
  <c r="AB121" i="10"/>
  <c r="AG1061" i="14"/>
  <c r="AH83" i="10"/>
  <c r="AC1107" i="10"/>
  <c r="AG1015" i="14"/>
  <c r="AB988" i="10"/>
  <c r="AF898" i="10"/>
  <c r="AE638" i="10"/>
  <c r="AG377" i="10"/>
  <c r="Z528" i="10"/>
  <c r="AC581" i="10"/>
  <c r="AC576" i="10" s="1"/>
  <c r="AC616" i="15" s="1"/>
  <c r="X898" i="14"/>
  <c r="Y1038" i="10"/>
  <c r="AE1056" i="10"/>
  <c r="AE722" i="14"/>
  <c r="AH1098" i="10"/>
  <c r="AC1147" i="14"/>
  <c r="AC1144" i="14" s="1"/>
  <c r="AG1035" i="10"/>
  <c r="AD1053" i="14"/>
  <c r="AD1050" i="14" s="1"/>
  <c r="AE1199" i="10"/>
  <c r="AF472" i="10"/>
  <c r="AF467" i="10" s="1"/>
  <c r="AF477" i="15" s="1"/>
  <c r="Z790" i="10"/>
  <c r="AA1019" i="14"/>
  <c r="AC1060" i="14"/>
  <c r="AE330" i="14"/>
  <c r="X336" i="10"/>
  <c r="AD130" i="10"/>
  <c r="AA1084" i="10"/>
  <c r="AA899" i="10"/>
  <c r="Y687" i="10"/>
  <c r="AA1018" i="14"/>
  <c r="Z669" i="14"/>
  <c r="AB953" i="14"/>
  <c r="AE1228" i="10"/>
  <c r="AE1218" i="10" s="1"/>
  <c r="AE1293" i="15" s="1"/>
  <c r="AE1288" i="15" s="1"/>
  <c r="AD638" i="10"/>
  <c r="AD633" i="10" s="1"/>
  <c r="AD675" i="15" s="1"/>
  <c r="AG1212" i="10"/>
  <c r="X40" i="10"/>
  <c r="AE1108" i="14"/>
  <c r="AE1105" i="14" s="1"/>
  <c r="Y38" i="14"/>
  <c r="AH1072" i="10"/>
  <c r="Y984" i="14"/>
  <c r="Y981" i="14" s="1"/>
  <c r="AF1199" i="10"/>
  <c r="Z1213" i="10"/>
  <c r="AH1163" i="10"/>
  <c r="AD1084" i="10"/>
  <c r="Z73" i="14"/>
  <c r="X669" i="14"/>
  <c r="AH1143" i="10"/>
  <c r="Z1284" i="10"/>
  <c r="AA988" i="10"/>
  <c r="AA1002" i="14"/>
  <c r="AD984" i="10"/>
  <c r="AE1162" i="10"/>
  <c r="AH686" i="10"/>
  <c r="AE1134" i="10"/>
  <c r="AE1124" i="10" s="1"/>
  <c r="AE1210" i="15" s="1"/>
  <c r="AE1205" i="15" s="1"/>
  <c r="X981" i="10"/>
  <c r="AH1198" i="10"/>
  <c r="AF1043" i="10"/>
  <c r="Y376" i="10"/>
  <c r="Z41" i="10"/>
  <c r="AC902" i="14"/>
  <c r="AG1043" i="14"/>
  <c r="AG1040" i="14" s="1"/>
  <c r="AC1062" i="14"/>
  <c r="AD1000" i="14"/>
  <c r="AH1145" i="10"/>
  <c r="AC1106" i="10"/>
  <c r="AD1035" i="10"/>
  <c r="AD339" i="10"/>
  <c r="AC912" i="10"/>
  <c r="AC1043" i="15" s="1"/>
  <c r="AE38" i="14"/>
  <c r="Z130" i="10"/>
  <c r="AG338" i="10"/>
  <c r="AB235" i="10"/>
  <c r="AF669" i="14"/>
  <c r="AH122" i="10"/>
  <c r="Y30" i="14"/>
  <c r="X82" i="10"/>
  <c r="Z984" i="10"/>
  <c r="AE1070" i="14"/>
  <c r="AH1060" i="10"/>
  <c r="AH1059" i="10" s="1"/>
  <c r="AH1157" i="15" s="1"/>
  <c r="AH1156" i="15" s="1"/>
  <c r="AC1252" i="10"/>
  <c r="X619" i="14"/>
  <c r="AH40" i="10"/>
  <c r="AC432" i="14"/>
  <c r="X67" i="14"/>
  <c r="AC1237" i="10"/>
  <c r="Z1249" i="10"/>
  <c r="AG1017" i="14"/>
  <c r="AD1074" i="14"/>
  <c r="Z377" i="10"/>
  <c r="Z372" i="10" s="1"/>
  <c r="AF1001" i="14"/>
  <c r="AH471" i="10"/>
  <c r="Z568" i="14"/>
  <c r="X110" i="14"/>
  <c r="Z667" i="14"/>
  <c r="AF947" i="14"/>
  <c r="AG231" i="10"/>
  <c r="AG226" i="10" s="1"/>
  <c r="AG194" i="15" s="1"/>
  <c r="AC130" i="10"/>
  <c r="AA528" i="10"/>
  <c r="AA1147" i="14"/>
  <c r="AA1144" i="14" s="1"/>
  <c r="AG66" i="14"/>
  <c r="AG29" i="14"/>
  <c r="Y37" i="10"/>
  <c r="X988" i="10"/>
  <c r="Z1061" i="14"/>
  <c r="X724" i="14"/>
  <c r="AG913" i="10"/>
  <c r="AG1044" i="15" s="1"/>
  <c r="AA282" i="10"/>
  <c r="AD337" i="10"/>
  <c r="AE528" i="10"/>
  <c r="AE1105" i="10"/>
  <c r="AF829" i="14"/>
  <c r="AE1097" i="10"/>
  <c r="AC617" i="14"/>
  <c r="AC614" i="14" s="1"/>
  <c r="AG686" i="10"/>
  <c r="AE1115" i="14"/>
  <c r="AD1024" i="10"/>
  <c r="AA1149" i="14"/>
  <c r="AA1146" i="14" s="1"/>
  <c r="AB1011" i="14"/>
  <c r="X1162" i="10"/>
  <c r="AD434" i="14"/>
  <c r="AB1144" i="10"/>
  <c r="AC79" i="10"/>
  <c r="AD1038" i="10"/>
  <c r="AG1070" i="14"/>
  <c r="AF1105" i="10"/>
  <c r="AF1109" i="14"/>
  <c r="AF1106" i="14" s="1"/>
  <c r="AA1041" i="10"/>
  <c r="AG1082" i="10"/>
  <c r="Z979" i="10"/>
  <c r="X1019" i="14"/>
  <c r="AF617" i="14"/>
  <c r="AG1002" i="14"/>
  <c r="Y433" i="14"/>
  <c r="AB125" i="10"/>
  <c r="AA1160" i="14"/>
  <c r="AA1157" i="14" s="1"/>
  <c r="AA1153" i="14" s="1"/>
  <c r="AA1000" i="14"/>
  <c r="AH379" i="14"/>
  <c r="AG1144" i="10"/>
  <c r="AA910" i="10"/>
  <c r="AA1041" i="15" s="1"/>
  <c r="AB838" i="14"/>
  <c r="AF514" i="14"/>
  <c r="AG1143" i="10"/>
  <c r="AH640" i="10"/>
  <c r="AD471" i="10"/>
  <c r="Z791" i="10"/>
  <c r="AF1060" i="14"/>
  <c r="AE1027" i="10"/>
  <c r="AB1016" i="14"/>
  <c r="AA336" i="10"/>
  <c r="AE526" i="10"/>
  <c r="Y638" i="10"/>
  <c r="AG1072" i="14"/>
  <c r="AG793" i="10"/>
  <c r="X124" i="10"/>
  <c r="AE1044" i="10"/>
  <c r="AF433" i="14"/>
  <c r="AF1236" i="10"/>
  <c r="Z37" i="14"/>
  <c r="AG1237" i="10"/>
  <c r="X41" i="10"/>
  <c r="AC1148" i="14"/>
  <c r="AC1145" i="14" s="1"/>
  <c r="AH957" i="14"/>
  <c r="AE377" i="10"/>
  <c r="AE41" i="10"/>
  <c r="AG434" i="14"/>
  <c r="AH1013" i="14"/>
  <c r="AG568" i="14"/>
  <c r="AD1037" i="10"/>
  <c r="AB1098" i="10"/>
  <c r="AB1104" i="10"/>
  <c r="AE1107" i="14"/>
  <c r="AE1104" i="14" s="1"/>
  <c r="AD902" i="14"/>
  <c r="AE340" i="10"/>
  <c r="AH378" i="10"/>
  <c r="AG473" i="14"/>
  <c r="AD1096" i="14"/>
  <c r="AD1093" i="14" s="1"/>
  <c r="AH130" i="10"/>
  <c r="AA1074" i="14"/>
  <c r="AG1000" i="14"/>
  <c r="AE1016" i="14"/>
  <c r="AA686" i="10"/>
  <c r="AD687" i="10"/>
  <c r="AE414" i="10"/>
  <c r="AA1125" i="14"/>
  <c r="AA947" i="14"/>
  <c r="AA944" i="14" s="1"/>
  <c r="Y337" i="10"/>
  <c r="AA432" i="14"/>
  <c r="AF1017" i="14"/>
  <c r="AE474" i="14"/>
  <c r="AC376" i="10"/>
  <c r="AC985" i="10"/>
  <c r="AD1023" i="10"/>
  <c r="Y1197" i="10"/>
  <c r="AE258" i="14"/>
  <c r="AC995" i="14"/>
  <c r="AC992" i="14" s="1"/>
  <c r="AB955" i="14"/>
  <c r="AA1200" i="10"/>
  <c r="AF1027" i="10"/>
  <c r="X995" i="14"/>
  <c r="X992" i="14" s="1"/>
  <c r="AE339" i="10"/>
  <c r="AE968" i="10"/>
  <c r="AD514" i="14"/>
  <c r="AF524" i="10"/>
  <c r="AE1079" i="10"/>
  <c r="AC1141" i="10"/>
  <c r="AD829" i="14"/>
  <c r="AD826" i="14" s="1"/>
  <c r="AH900" i="14"/>
  <c r="Z980" i="10"/>
  <c r="AH469" i="10"/>
  <c r="AG1039" i="10"/>
  <c r="AE971" i="10"/>
  <c r="AB987" i="10"/>
  <c r="AC1159" i="10"/>
  <c r="AA891" i="14"/>
  <c r="AF1097" i="14"/>
  <c r="AF1094" i="14" s="1"/>
  <c r="AF584" i="10"/>
  <c r="Y983" i="10"/>
  <c r="AH947" i="14"/>
  <c r="Z829" i="14"/>
  <c r="AG1043" i="10"/>
  <c r="AE122" i="10"/>
  <c r="AF1201" i="10"/>
  <c r="AF913" i="10"/>
  <c r="AF1044" i="15" s="1"/>
  <c r="AH1072" i="14"/>
  <c r="AB1012" i="14"/>
  <c r="Z331" i="14"/>
  <c r="X903" i="14"/>
  <c r="AE1036" i="10"/>
  <c r="AA1119" i="10"/>
  <c r="AF1114" i="14"/>
  <c r="AF298" i="14"/>
  <c r="AF295" i="14" s="1"/>
  <c r="AF284" i="14" s="1"/>
  <c r="Y994" i="14"/>
  <c r="Y991" i="14" s="1"/>
  <c r="AC984" i="10"/>
  <c r="AH899" i="14"/>
  <c r="AC1149" i="14"/>
  <c r="AC1146" i="14" s="1"/>
  <c r="AF723" i="14"/>
  <c r="Z74" i="14"/>
  <c r="X65" i="14"/>
  <c r="Z1042" i="14"/>
  <c r="Z1039" i="14" s="1"/>
  <c r="Z433" i="14"/>
  <c r="AA1071" i="14"/>
  <c r="AG1283" i="10"/>
  <c r="Y474" i="14"/>
  <c r="AA738" i="10"/>
  <c r="AD980" i="10"/>
  <c r="AD981" i="10"/>
  <c r="Z736" i="10"/>
  <c r="AF281" i="10"/>
  <c r="AH80" i="10"/>
  <c r="AC1057" i="10"/>
  <c r="AE956" i="14"/>
  <c r="AH1125" i="14"/>
  <c r="AE1144" i="10"/>
  <c r="AG892" i="14"/>
  <c r="AG889" i="14" s="1"/>
  <c r="AA1248" i="10"/>
  <c r="Y280" i="10"/>
  <c r="AE737" i="10"/>
  <c r="X837" i="14"/>
  <c r="AG331" i="14"/>
  <c r="Z413" i="10"/>
  <c r="Z902" i="14"/>
  <c r="AF1251" i="10"/>
  <c r="AG1145" i="10"/>
  <c r="Y1107" i="14"/>
  <c r="Y1104" i="14" s="1"/>
  <c r="AA828" i="14"/>
  <c r="AC1040" i="10"/>
  <c r="AH1286" i="10"/>
  <c r="AH793" i="10"/>
  <c r="AH1038" i="10"/>
  <c r="AB1041" i="10"/>
  <c r="AF899" i="14"/>
  <c r="AF259" i="14"/>
  <c r="AA1037" i="10"/>
  <c r="AG955" i="14"/>
  <c r="AH82" i="10"/>
  <c r="AC1043" i="10"/>
  <c r="AG967" i="10"/>
  <c r="AE1100" i="10"/>
  <c r="Z1011" i="14"/>
  <c r="AG837" i="14"/>
  <c r="Z1114" i="14"/>
  <c r="AF1097" i="10"/>
  <c r="Y1116" i="14"/>
  <c r="X432" i="14"/>
  <c r="AD376" i="10"/>
  <c r="Y231" i="10"/>
  <c r="AB103" i="14"/>
  <c r="Z260" i="14"/>
  <c r="AC527" i="10"/>
  <c r="AG668" i="14"/>
  <c r="AB638" i="10"/>
  <c r="Y902" i="10"/>
  <c r="AG1042" i="10"/>
  <c r="AD1116" i="14"/>
  <c r="AF1026" i="10"/>
  <c r="AB1072" i="10"/>
  <c r="AB1066" i="10" s="1"/>
  <c r="AB1168" i="15" s="1"/>
  <c r="AB1163" i="15" s="1"/>
  <c r="X81" i="10"/>
  <c r="AF38" i="10"/>
  <c r="AF33" i="10" s="1"/>
  <c r="AB584" i="10"/>
  <c r="AC734" i="10"/>
  <c r="AG1080" i="10"/>
  <c r="AF722" i="14"/>
  <c r="Y331" i="14"/>
  <c r="Y328" i="14" s="1"/>
  <c r="AH1158" i="10"/>
  <c r="X636" i="10"/>
  <c r="AE836" i="14"/>
  <c r="AH912" i="10"/>
  <c r="AH1043" i="15" s="1"/>
  <c r="AB994" i="14"/>
  <c r="AB991" i="14" s="1"/>
  <c r="X1043" i="14"/>
  <c r="X1040" i="14" s="1"/>
  <c r="AA415" i="10"/>
  <c r="AD988" i="10"/>
  <c r="AF1160" i="10"/>
  <c r="AD1158" i="10"/>
  <c r="AE1252" i="10"/>
  <c r="Y46" i="10"/>
  <c r="AA524" i="10"/>
  <c r="AD737" i="10"/>
  <c r="AB337" i="10"/>
  <c r="AA1101" i="10"/>
  <c r="AG1103" i="10"/>
  <c r="Z38" i="14"/>
  <c r="AA472" i="10"/>
  <c r="AB901" i="14"/>
  <c r="X899" i="14"/>
  <c r="AH79" i="10"/>
  <c r="AG37" i="14"/>
  <c r="X332" i="14"/>
  <c r="AD1044" i="10"/>
  <c r="AB1042" i="14"/>
  <c r="AB1039" i="14" s="1"/>
  <c r="AC1041" i="10"/>
  <c r="AE569" i="14"/>
  <c r="AC101" i="14"/>
  <c r="AA954" i="14"/>
  <c r="X899" i="10"/>
  <c r="Y891" i="14"/>
  <c r="AG984" i="10"/>
  <c r="X1122" i="10"/>
  <c r="X1121" i="10" s="1"/>
  <c r="X1203" i="15" s="1"/>
  <c r="X1202" i="15" s="1"/>
  <c r="AH1027" i="10"/>
  <c r="Y1160" i="10"/>
  <c r="AE969" i="10"/>
  <c r="AE1159" i="10"/>
  <c r="AE902" i="10"/>
  <c r="AF1250" i="10"/>
  <c r="AB414" i="10"/>
  <c r="AH339" i="10"/>
  <c r="X1084" i="10"/>
  <c r="Y1125" i="14"/>
  <c r="Z1125" i="14"/>
  <c r="AE667" i="14"/>
  <c r="AE664" i="14" s="1"/>
  <c r="AE794" i="10"/>
  <c r="AE789" i="10" s="1"/>
  <c r="AE861" i="15" s="1"/>
  <c r="AB514" i="14"/>
  <c r="AB567" i="14"/>
  <c r="AG1199" i="10"/>
  <c r="AG617" i="14"/>
  <c r="AA39" i="14"/>
  <c r="AC1251" i="10"/>
  <c r="AA1287" i="10"/>
  <c r="AF958" i="14"/>
  <c r="AF1082" i="10"/>
  <c r="AD899" i="14"/>
  <c r="AE433" i="14"/>
  <c r="AD722" i="14"/>
  <c r="AC968" i="10"/>
  <c r="AG890" i="14"/>
  <c r="X413" i="10"/>
  <c r="AH1082" i="10"/>
  <c r="AG414" i="10"/>
  <c r="X1103" i="10"/>
  <c r="X524" i="10"/>
  <c r="AF1043" i="14"/>
  <c r="AF1040" i="14" s="1"/>
  <c r="X121" i="10"/>
  <c r="AD124" i="10"/>
  <c r="AA792" i="10"/>
  <c r="Y981" i="10"/>
  <c r="AE790" i="10"/>
  <c r="AE785" i="10" s="1"/>
  <c r="AE857" i="15" s="1"/>
  <c r="AH474" i="14"/>
  <c r="AB1123" i="14"/>
  <c r="Z1054" i="14"/>
  <c r="Z1051" i="14" s="1"/>
  <c r="AA1025" i="10"/>
  <c r="Z75" i="14"/>
  <c r="AE1073" i="14"/>
  <c r="AD1060" i="14"/>
  <c r="AE828" i="14"/>
  <c r="Y836" i="14"/>
  <c r="AH94" i="14"/>
  <c r="AH91" i="14" s="1"/>
  <c r="AG898" i="14"/>
  <c r="Z470" i="10"/>
  <c r="AE979" i="10"/>
  <c r="AF970" i="10"/>
  <c r="AF995" i="14"/>
  <c r="AF992" i="14" s="1"/>
  <c r="AE280" i="10"/>
  <c r="AC569" i="14"/>
  <c r="AA260" i="14"/>
  <c r="AA257" i="14" s="1"/>
  <c r="AB735" i="10"/>
  <c r="AB730" i="10" s="1"/>
  <c r="AB787" i="15" s="1"/>
  <c r="Z232" i="10"/>
  <c r="AG1118" i="10"/>
  <c r="AH1000" i="14"/>
  <c r="AG472" i="14"/>
  <c r="AA1198" i="10"/>
  <c r="AB300" i="14"/>
  <c r="AA38" i="10"/>
  <c r="AA981" i="10"/>
  <c r="AH837" i="14"/>
  <c r="AF81" i="10"/>
  <c r="Y121" i="10"/>
  <c r="Y116" i="10" s="1"/>
  <c r="AC1059" i="14"/>
  <c r="AD470" i="10"/>
  <c r="X791" i="10"/>
  <c r="AG1060" i="10"/>
  <c r="AG1059" i="10" s="1"/>
  <c r="AG1157" i="15" s="1"/>
  <c r="AG1156" i="15" s="1"/>
  <c r="AB528" i="10"/>
  <c r="AG583" i="10"/>
  <c r="AG578" i="10" s="1"/>
  <c r="AG618" i="15" s="1"/>
  <c r="AB65" i="14"/>
  <c r="AD1105" i="10"/>
  <c r="Z102" i="14"/>
  <c r="AD837" i="14"/>
  <c r="AC524" i="10"/>
  <c r="AE468" i="10"/>
  <c r="Z901" i="10"/>
  <c r="AF94" i="14"/>
  <c r="AF91" i="14" s="1"/>
  <c r="X1026" i="10"/>
  <c r="X1021" i="10" s="1"/>
  <c r="X1132" i="15" s="1"/>
  <c r="X1127" i="15" s="1"/>
  <c r="AC1060" i="10"/>
  <c r="AC1059" i="10" s="1"/>
  <c r="AC1157" i="15" s="1"/>
  <c r="AC1156" i="15" s="1"/>
  <c r="AD282" i="10"/>
  <c r="Y794" i="10"/>
  <c r="AH1147" i="14"/>
  <c r="AH1144" i="14" s="1"/>
  <c r="AF1119" i="10"/>
  <c r="AH722" i="14"/>
  <c r="X637" i="10"/>
  <c r="AE375" i="10"/>
  <c r="AA946" i="14"/>
  <c r="AA943" i="14" s="1"/>
  <c r="Y738" i="10"/>
  <c r="AE723" i="14"/>
  <c r="X794" i="10"/>
  <c r="X836" i="14"/>
  <c r="AB958" i="14"/>
  <c r="Y1238" i="10"/>
  <c r="Z233" i="10"/>
  <c r="X828" i="14"/>
  <c r="AH473" i="14"/>
  <c r="Z1012" i="14"/>
  <c r="AB899" i="10"/>
  <c r="AB80" i="10"/>
  <c r="AB1037" i="10"/>
  <c r="AH414" i="10"/>
  <c r="AH528" i="10"/>
  <c r="X340" i="10"/>
  <c r="Y412" i="10"/>
  <c r="AF1162" i="10"/>
  <c r="X31" i="14"/>
  <c r="AH1114" i="14"/>
  <c r="AB102" i="14"/>
  <c r="AB46" i="10"/>
  <c r="AB44" i="10" s="1"/>
  <c r="AB192" i="10" s="1"/>
  <c r="AB981" i="10"/>
  <c r="AG1194" i="14"/>
  <c r="X1287" i="10"/>
  <c r="AA300" i="14"/>
  <c r="Y375" i="10"/>
  <c r="X1098" i="10"/>
  <c r="AA331" i="14"/>
  <c r="AE1237" i="10"/>
  <c r="AD378" i="14"/>
  <c r="AD1014" i="14"/>
  <c r="AB1001" i="14"/>
  <c r="AC1054" i="14"/>
  <c r="AC1051" i="14" s="1"/>
  <c r="X902" i="10"/>
  <c r="Z122" i="10"/>
  <c r="Y124" i="10"/>
  <c r="AE378" i="10"/>
  <c r="AF79" i="10"/>
  <c r="X472" i="14"/>
  <c r="AD892" i="14"/>
  <c r="AD889" i="14" s="1"/>
  <c r="AG514" i="14"/>
  <c r="AG280" i="10"/>
  <c r="AA1014" i="14"/>
  <c r="Z582" i="10"/>
  <c r="AF525" i="10"/>
  <c r="AA971" i="10"/>
  <c r="AC1017" i="14"/>
  <c r="X912" i="10"/>
  <c r="X1043" i="15" s="1"/>
  <c r="AB468" i="10"/>
  <c r="AE947" i="14"/>
  <c r="Z1122" i="10"/>
  <c r="Z1121" i="10" s="1"/>
  <c r="Z1203" i="15" s="1"/>
  <c r="Z1202" i="15" s="1"/>
  <c r="X953" i="14"/>
  <c r="AF910" i="10"/>
  <c r="AF1041" i="15" s="1"/>
  <c r="AH1108" i="10"/>
  <c r="AH1107" i="14"/>
  <c r="AH1104" i="14" s="1"/>
  <c r="AF953" i="14"/>
  <c r="AD1248" i="10"/>
  <c r="AC1036" i="10"/>
  <c r="Z1003" i="14"/>
  <c r="AD525" i="10"/>
  <c r="Y1072" i="10"/>
  <c r="AD1282" i="10"/>
  <c r="AG103" i="14"/>
  <c r="AA130" i="10"/>
  <c r="Y378" i="14"/>
  <c r="AH988" i="10"/>
  <c r="AE669" i="14"/>
  <c r="AE666" i="14" s="1"/>
  <c r="AG75" i="14"/>
  <c r="AH738" i="10"/>
  <c r="AB1054" i="14"/>
  <c r="AB1051" i="14" s="1"/>
  <c r="AC1239" i="10"/>
  <c r="X979" i="10"/>
  <c r="X1062" i="14"/>
  <c r="Y1194" i="14"/>
  <c r="AH1197" i="10"/>
  <c r="AE738" i="10"/>
  <c r="Z330" i="14"/>
  <c r="AA901" i="10"/>
  <c r="AB792" i="10"/>
  <c r="AC1194" i="14"/>
  <c r="AC1098" i="14"/>
  <c r="AC1095" i="14" s="1"/>
  <c r="AC1158" i="14"/>
  <c r="AC1155" i="14" s="1"/>
  <c r="AC1151" i="14" s="1"/>
  <c r="AB946" i="14"/>
  <c r="AB943" i="14" s="1"/>
  <c r="AH830" i="14"/>
  <c r="AE67" i="14"/>
  <c r="AG1141" i="10"/>
  <c r="AB124" i="10"/>
  <c r="AE1109" i="14"/>
  <c r="AE1106" i="14" s="1"/>
  <c r="AD340" i="10"/>
  <c r="AH1248" i="10"/>
  <c r="X967" i="10"/>
  <c r="Y1248" i="10"/>
  <c r="AA233" i="10"/>
  <c r="AE584" i="10"/>
  <c r="AB1043" i="14"/>
  <c r="AB1040" i="14" s="1"/>
  <c r="X738" i="10"/>
  <c r="AD1117" i="14"/>
  <c r="AF74" i="14"/>
  <c r="AG1201" i="10"/>
  <c r="X377" i="14"/>
  <c r="AF1098" i="14"/>
  <c r="AF1095" i="14" s="1"/>
  <c r="AG1123" i="14"/>
  <c r="AG899" i="14"/>
  <c r="AD618" i="14"/>
  <c r="AA46" i="10"/>
  <c r="X378" i="14"/>
  <c r="Z379" i="14"/>
  <c r="Z376" i="14" s="1"/>
  <c r="AC1247" i="10"/>
  <c r="Z1198" i="10"/>
  <c r="AH1023" i="10"/>
  <c r="AG738" i="10"/>
  <c r="Y912" i="10"/>
  <c r="Y1043" i="15" s="1"/>
  <c r="Z121" i="10"/>
  <c r="AG1285" i="10"/>
  <c r="Y736" i="10"/>
  <c r="Y1011" i="14"/>
  <c r="AA101" i="14"/>
  <c r="AB911" i="10"/>
  <c r="AB1042" i="15" s="1"/>
  <c r="AC1012" i="14"/>
  <c r="AC980" i="10"/>
  <c r="AA67" i="14"/>
  <c r="Y1099" i="10"/>
  <c r="X374" i="10"/>
  <c r="AE416" i="10"/>
  <c r="AA512" i="14"/>
  <c r="Z1107" i="10"/>
  <c r="AE1238" i="10"/>
  <c r="AE898" i="10"/>
  <c r="AD474" i="14"/>
  <c r="AE1035" i="10"/>
  <c r="AH958" i="14"/>
  <c r="AE37" i="14"/>
  <c r="AG1102" i="10"/>
  <c r="AA41" i="10"/>
  <c r="AD584" i="10"/>
  <c r="AB636" i="10"/>
  <c r="AF734" i="10"/>
  <c r="AH1096" i="10"/>
  <c r="AH1043" i="10"/>
  <c r="AF80" i="10"/>
  <c r="Z1071" i="14"/>
  <c r="Y1053" i="14"/>
  <c r="Y1050" i="14" s="1"/>
  <c r="AC669" i="14"/>
  <c r="AF836" i="14"/>
  <c r="AA994" i="14"/>
  <c r="AA991" i="14" s="1"/>
  <c r="AH1164" i="10"/>
  <c r="Z1134" i="10"/>
  <c r="AG1003" i="14"/>
  <c r="AG1282" i="10"/>
  <c r="AC994" i="14"/>
  <c r="AC991" i="14" s="1"/>
  <c r="AC1283" i="10"/>
  <c r="Z298" i="14"/>
  <c r="Y953" i="14"/>
  <c r="AG899" i="10"/>
  <c r="Z1024" i="10"/>
  <c r="AC1124" i="14"/>
  <c r="Y1287" i="10"/>
  <c r="Y29" i="14"/>
  <c r="AG121" i="10"/>
  <c r="AH1060" i="14"/>
  <c r="X1071" i="14"/>
  <c r="Y1249" i="10"/>
  <c r="AD958" i="14"/>
  <c r="AE980" i="10"/>
  <c r="AF892" i="14"/>
  <c r="AF889" i="14" s="1"/>
  <c r="AA987" i="10"/>
  <c r="AA914" i="10"/>
  <c r="AA1045" i="15" s="1"/>
  <c r="AD685" i="10"/>
  <c r="AB1071" i="14"/>
  <c r="Z1080" i="10"/>
  <c r="Z1075" i="10" s="1"/>
  <c r="Z1176" i="15" s="1"/>
  <c r="Z1171" i="15" s="1"/>
  <c r="AE125" i="10"/>
  <c r="AD74" i="14"/>
  <c r="AE1236" i="10"/>
  <c r="Z969" i="10"/>
  <c r="Z964" i="10" s="1"/>
  <c r="Z1085" i="15" s="1"/>
  <c r="Z1080" i="15" s="1"/>
  <c r="AC891" i="14"/>
  <c r="AD1096" i="10"/>
  <c r="AG983" i="14"/>
  <c r="AG980" i="14" s="1"/>
  <c r="Z954" i="14"/>
  <c r="AB794" i="10"/>
  <c r="AF1099" i="10"/>
  <c r="AC1284" i="10"/>
  <c r="AD636" i="10"/>
  <c r="AA1134" i="10"/>
  <c r="AG638" i="10"/>
  <c r="Y414" i="10"/>
  <c r="X1100" i="10"/>
  <c r="X584" i="10"/>
  <c r="AA902" i="14"/>
  <c r="AB1115" i="14"/>
  <c r="AD1123" i="14"/>
  <c r="Z125" i="10"/>
  <c r="Z1115" i="14"/>
  <c r="Z1237" i="10"/>
  <c r="AF1252" i="10"/>
  <c r="X982" i="10"/>
  <c r="AH1287" i="10"/>
  <c r="AD111" i="14"/>
  <c r="X582" i="10"/>
  <c r="AH1039" i="10"/>
  <c r="X1012" i="14"/>
  <c r="Y1040" i="10"/>
  <c r="AC375" i="10"/>
  <c r="AB688" i="10"/>
  <c r="AB683" i="10" s="1"/>
  <c r="AB726" i="15" s="1"/>
  <c r="AB1200" i="10"/>
  <c r="Z1201" i="10"/>
  <c r="AF1125" i="14"/>
  <c r="AD38" i="10"/>
  <c r="AH281" i="10"/>
  <c r="AF1096" i="14"/>
  <c r="AF1093" i="14" s="1"/>
  <c r="AA736" i="10"/>
  <c r="Y568" i="14"/>
  <c r="Z1044" i="10"/>
  <c r="X891" i="14"/>
  <c r="AF1002" i="14"/>
  <c r="AH890" i="14"/>
  <c r="AH669" i="14"/>
  <c r="X983" i="14"/>
  <c r="X980" i="14" s="1"/>
  <c r="Z1060" i="10"/>
  <c r="Z1059" i="10" s="1"/>
  <c r="Z1157" i="15" s="1"/>
  <c r="Z1156" i="15" s="1"/>
  <c r="X1097" i="14"/>
  <c r="X1094" i="14" s="1"/>
  <c r="X910" i="10"/>
  <c r="X1041" i="15" s="1"/>
  <c r="Z836" i="14"/>
  <c r="Z970" i="10"/>
  <c r="Z965" i="10" s="1"/>
  <c r="Z1086" i="15" s="1"/>
  <c r="Z1081" i="15" s="1"/>
  <c r="AD377" i="10"/>
  <c r="AG1098" i="14"/>
  <c r="AG1095" i="14" s="1"/>
  <c r="AB1062" i="14"/>
  <c r="X902" i="14"/>
  <c r="AA1061" i="14"/>
  <c r="Y527" i="10"/>
  <c r="Y1014" i="14"/>
  <c r="AG969" i="10"/>
  <c r="AA898" i="14"/>
  <c r="Y339" i="10"/>
  <c r="AE1212" i="10"/>
  <c r="X1117" i="14"/>
  <c r="Y75" i="14"/>
  <c r="AB1236" i="10"/>
  <c r="X1125" i="14"/>
  <c r="AC300" i="14"/>
  <c r="AE1107" i="10"/>
  <c r="AC1117" i="14"/>
  <c r="AH1036" i="10"/>
  <c r="AE580" i="10"/>
  <c r="AH1097" i="14"/>
  <c r="AH1094" i="14" s="1"/>
  <c r="AF1016" i="14"/>
  <c r="X838" i="14"/>
  <c r="AA1042" i="10"/>
  <c r="AH123" i="10"/>
  <c r="AF830" i="14"/>
  <c r="AB891" i="14"/>
  <c r="AD338" i="10"/>
  <c r="AG639" i="10"/>
  <c r="AD1213" i="10"/>
  <c r="AA567" i="14"/>
  <c r="AF469" i="10"/>
  <c r="AF464" i="10" s="1"/>
  <c r="AF474" i="15" s="1"/>
  <c r="AC80" i="10"/>
  <c r="Y258" i="14"/>
  <c r="Z109" i="14"/>
  <c r="Y1228" i="10"/>
  <c r="AB474" i="14"/>
  <c r="AB668" i="14"/>
  <c r="AH1104" i="10"/>
  <c r="AC836" i="14"/>
  <c r="AG1083" i="10"/>
  <c r="AE1287" i="10"/>
  <c r="AG901" i="10"/>
  <c r="AH1239" i="10"/>
  <c r="AB37" i="14"/>
  <c r="AB34" i="14" s="1"/>
  <c r="AB156" i="14" s="1"/>
  <c r="Z378" i="10"/>
  <c r="Z373" i="10" s="1"/>
  <c r="X1108" i="14"/>
  <c r="X1105" i="14" s="1"/>
  <c r="AB995" i="14"/>
  <c r="AB992" i="14" s="1"/>
  <c r="AA37" i="10"/>
  <c r="Y379" i="14"/>
  <c r="Z1161" i="10"/>
  <c r="AA636" i="10"/>
  <c r="AG1054" i="14"/>
  <c r="AG1051" i="14" s="1"/>
  <c r="AD259" i="14"/>
  <c r="AD125" i="10"/>
  <c r="AG734" i="10"/>
  <c r="AG729" i="10" s="1"/>
  <c r="AG786" i="15" s="1"/>
  <c r="AB669" i="14"/>
  <c r="AA953" i="14"/>
  <c r="AD736" i="10"/>
  <c r="X1197" i="10"/>
  <c r="X1192" i="10" s="1"/>
  <c r="AD838" i="14"/>
  <c r="AA378" i="14"/>
  <c r="AB469" i="10"/>
  <c r="AB464" i="10" s="1"/>
  <c r="AB474" i="15" s="1"/>
  <c r="Y512" i="14"/>
  <c r="AF1072" i="14"/>
  <c r="AF375" i="10"/>
  <c r="AD1062" i="14"/>
  <c r="AF1013" i="14"/>
  <c r="AB983" i="14"/>
  <c r="AB980" i="14" s="1"/>
  <c r="X1106" i="10"/>
  <c r="AE1024" i="10"/>
  <c r="AF283" i="10"/>
  <c r="AG73" i="14"/>
  <c r="AD298" i="14"/>
  <c r="Y735" i="10"/>
  <c r="X1158" i="10"/>
  <c r="X830" i="14"/>
  <c r="X1024" i="10"/>
  <c r="X1019" i="10" s="1"/>
  <c r="X1130" i="15" s="1"/>
  <c r="X1125" i="15" s="1"/>
  <c r="Z1039" i="10"/>
  <c r="X911" i="10"/>
  <c r="X1042" i="15" s="1"/>
  <c r="AC233" i="10"/>
  <c r="Y1142" i="10"/>
  <c r="AB1122" i="14"/>
  <c r="AA377" i="10"/>
  <c r="X1096" i="14"/>
  <c r="X1093" i="14" s="1"/>
  <c r="AG102" i="14"/>
  <c r="AF1023" i="10"/>
  <c r="X947" i="14"/>
  <c r="AB338" i="10"/>
  <c r="AF1059" i="14"/>
  <c r="AB790" i="10"/>
  <c r="AG298" i="14"/>
  <c r="X376" i="10"/>
  <c r="AC686" i="10"/>
  <c r="AE900" i="10"/>
  <c r="X1001" i="14"/>
  <c r="AC332" i="14"/>
  <c r="AF1197" i="10"/>
  <c r="AC582" i="10"/>
  <c r="AF837" i="14"/>
  <c r="AD1060" i="10"/>
  <c r="AD1059" i="10" s="1"/>
  <c r="AD1157" i="15" s="1"/>
  <c r="AD1156" i="15" s="1"/>
  <c r="AH969" i="10"/>
  <c r="AE29" i="14"/>
  <c r="AH1123" i="14"/>
  <c r="Y1002" i="14"/>
  <c r="AH983" i="14"/>
  <c r="AH980" i="14" s="1"/>
  <c r="AF580" i="10"/>
  <c r="X1228" i="10"/>
  <c r="AG1100" i="10"/>
  <c r="AF1117" i="14"/>
  <c r="AH899" i="10"/>
  <c r="X1122" i="14"/>
  <c r="Y1041" i="10"/>
  <c r="Z80" i="10"/>
  <c r="Z75" i="10" s="1"/>
  <c r="AF983" i="10"/>
  <c r="Z39" i="10"/>
  <c r="Z34" i="10" s="1"/>
  <c r="AH1109" i="14"/>
  <c r="AH1106" i="14" s="1"/>
  <c r="AG1117" i="14"/>
  <c r="AF1286" i="10"/>
  <c r="Y102" i="14"/>
  <c r="Y1003" i="14"/>
  <c r="AF1158" i="14"/>
  <c r="AF1155" i="14" s="1"/>
  <c r="AF1151" i="14" s="1"/>
  <c r="AF1080" i="10"/>
  <c r="AD122" i="10"/>
  <c r="Y971" i="10"/>
  <c r="Y966" i="10" s="1"/>
  <c r="Y1087" i="15" s="1"/>
  <c r="Y1082" i="15" s="1"/>
  <c r="AC88" i="10"/>
  <c r="AB569" i="14"/>
  <c r="AG527" i="10"/>
  <c r="AA619" i="14"/>
  <c r="AC1042" i="10"/>
  <c r="AB1017" i="14"/>
  <c r="AA969" i="10"/>
  <c r="AB1119" i="10"/>
  <c r="X235" i="10"/>
  <c r="AC1160" i="14"/>
  <c r="AC1157" i="14" s="1"/>
  <c r="AC1153" i="14" s="1"/>
  <c r="X1199" i="10"/>
  <c r="X1194" i="10" s="1"/>
  <c r="AB1059" i="14"/>
  <c r="Z415" i="10"/>
  <c r="Z410" i="10" s="1"/>
  <c r="Z405" i="15" s="1"/>
  <c r="AH982" i="10"/>
  <c r="AD1146" i="10"/>
  <c r="X687" i="10"/>
  <c r="AB284" i="10"/>
  <c r="AG1216" i="10"/>
  <c r="AG1215" i="10" s="1"/>
  <c r="AG1286" i="15" s="1"/>
  <c r="AG1285" i="15" s="1"/>
  <c r="AH986" i="10"/>
  <c r="Z1043" i="14"/>
  <c r="Z1040" i="14" s="1"/>
  <c r="AF434" i="14"/>
  <c r="Z689" i="10"/>
  <c r="AF1163" i="10"/>
  <c r="AB1099" i="10"/>
  <c r="AA434" i="14"/>
  <c r="AC1228" i="10"/>
  <c r="AC1221" i="10" s="1"/>
  <c r="AC1296" i="15" s="1"/>
  <c r="AG1284" i="10"/>
  <c r="AC958" i="14"/>
  <c r="AB1134" i="10"/>
  <c r="AB1128" i="10" s="1"/>
  <c r="AB1214" i="15" s="1"/>
  <c r="AB1209" i="15" s="1"/>
  <c r="Y88" i="10"/>
  <c r="X1016" i="14"/>
  <c r="AD1003" i="14"/>
  <c r="AE946" i="14"/>
  <c r="AG640" i="10"/>
  <c r="AA617" i="14"/>
  <c r="AE899" i="14"/>
  <c r="Z527" i="10"/>
  <c r="Z522" i="10" s="1"/>
  <c r="Z547" i="15" s="1"/>
  <c r="AE1083" i="10"/>
  <c r="AA1079" i="10"/>
  <c r="Y1025" i="10"/>
  <c r="Z914" i="10"/>
  <c r="Z1045" i="15" s="1"/>
  <c r="Z837" i="14"/>
  <c r="X1213" i="10"/>
  <c r="Z1216" i="10"/>
  <c r="Z1215" i="10" s="1"/>
  <c r="Z1286" i="15" s="1"/>
  <c r="Z1285" i="15" s="1"/>
  <c r="Y898" i="14"/>
  <c r="AD1098" i="14"/>
  <c r="AD1095" i="14" s="1"/>
  <c r="AD1073" i="14"/>
  <c r="AE527" i="10"/>
  <c r="AE514" i="14"/>
  <c r="X1123" i="14"/>
  <c r="AF470" i="10"/>
  <c r="AF465" i="10" s="1"/>
  <c r="AF475" i="15" s="1"/>
  <c r="Z123" i="10"/>
  <c r="Z235" i="10"/>
  <c r="Z688" i="10"/>
  <c r="AD39" i="14"/>
  <c r="AC232" i="10"/>
  <c r="AC227" i="10" s="1"/>
  <c r="AC195" i="15" s="1"/>
  <c r="AA900" i="10"/>
  <c r="X1235" i="10"/>
  <c r="X1080" i="10"/>
  <c r="AE724" i="14"/>
  <c r="X1109" i="14"/>
  <c r="X1106" i="14" s="1"/>
  <c r="AC1043" i="14"/>
  <c r="AC1040" i="14" s="1"/>
  <c r="AC913" i="10"/>
  <c r="AC1044" i="15" s="1"/>
  <c r="AG912" i="10"/>
  <c r="AG1043" i="15" s="1"/>
  <c r="AB791" i="10"/>
  <c r="AF1038" i="10"/>
  <c r="AD1025" i="10"/>
  <c r="AB947" i="14"/>
  <c r="AB944" i="14" s="1"/>
  <c r="AD957" i="14"/>
  <c r="X1237" i="10"/>
  <c r="AC468" i="10"/>
  <c r="AC463" i="10" s="1"/>
  <c r="AC473" i="15" s="1"/>
  <c r="AH900" i="10"/>
  <c r="Z567" i="14"/>
  <c r="AA1195" i="14"/>
  <c r="AA1192" i="14" s="1"/>
  <c r="AG38" i="14"/>
  <c r="AF512" i="14"/>
  <c r="AA979" i="10"/>
  <c r="AC1100" i="10"/>
  <c r="AE1195" i="14"/>
  <c r="AE1192" i="14" s="1"/>
  <c r="AC102" i="14"/>
  <c r="AC99" i="14" s="1"/>
  <c r="AC150" i="14" s="1"/>
  <c r="X513" i="14"/>
  <c r="AC1097" i="14"/>
  <c r="AC1094" i="14" s="1"/>
  <c r="X101" i="14"/>
  <c r="X98" i="14" s="1"/>
  <c r="X149" i="14" s="1"/>
  <c r="Z1015" i="14"/>
  <c r="AA638" i="10"/>
  <c r="AH1228" i="10"/>
  <c r="AC1061" i="14"/>
  <c r="AH688" i="10"/>
  <c r="Y1098" i="14"/>
  <c r="Y1095" i="14" s="1"/>
  <c r="AF109" i="14"/>
  <c r="AF106" i="14" s="1"/>
  <c r="AF162" i="14" s="1"/>
  <c r="Y828" i="14"/>
  <c r="AF1216" i="10"/>
  <c r="AF1215" i="10" s="1"/>
  <c r="AF1286" i="15" s="1"/>
  <c r="AF1285" i="15" s="1"/>
  <c r="X474" i="14"/>
  <c r="Y1057" i="10"/>
  <c r="Z101" i="14"/>
  <c r="X30" i="14"/>
  <c r="AC1080" i="10"/>
  <c r="AC337" i="10"/>
  <c r="AE953" i="14"/>
  <c r="Y569" i="14"/>
  <c r="AB738" i="10"/>
  <c r="X1023" i="10"/>
  <c r="X1018" i="10" s="1"/>
  <c r="X1129" i="15" s="1"/>
  <c r="X1124" i="15" s="1"/>
  <c r="X473" i="14"/>
  <c r="X73" i="14"/>
  <c r="Z1240" i="10"/>
  <c r="AA900" i="14"/>
  <c r="AD953" i="14"/>
  <c r="Y40" i="10"/>
  <c r="Y111" i="14"/>
  <c r="AE66" i="14"/>
  <c r="X735" i="10"/>
  <c r="AD526" i="10"/>
  <c r="AD521" i="10" s="1"/>
  <c r="AD546" i="15" s="1"/>
  <c r="AC103" i="14"/>
  <c r="AE970" i="10"/>
  <c r="Y1018" i="14"/>
  <c r="Z1199" i="10"/>
  <c r="AD233" i="10"/>
  <c r="AC123" i="10"/>
  <c r="AH1057" i="10"/>
  <c r="AE1104" i="10"/>
  <c r="Z1038" i="10"/>
  <c r="Z988" i="10"/>
  <c r="AH376" i="10"/>
  <c r="AG413" i="10"/>
  <c r="AG408" i="10" s="1"/>
  <c r="AG403" i="15" s="1"/>
  <c r="AE1213" i="10"/>
  <c r="AC1160" i="10"/>
  <c r="Z1236" i="10"/>
  <c r="AA474" i="14"/>
  <c r="AE281" i="10"/>
  <c r="Z1159" i="14"/>
  <c r="Z1156" i="14" s="1"/>
  <c r="Z1152" i="14" s="1"/>
  <c r="AC299" i="14"/>
  <c r="AF300" i="14"/>
  <c r="AF297" i="14" s="1"/>
  <c r="Z903" i="14"/>
  <c r="AG1099" i="10"/>
  <c r="AG412" i="10"/>
  <c r="AE1118" i="10"/>
  <c r="AF945" i="14"/>
  <c r="AG37" i="10"/>
  <c r="AG32" i="10" s="1"/>
  <c r="AG828" i="14"/>
  <c r="AG825" i="14" s="1"/>
  <c r="AF1014" i="14"/>
  <c r="AF581" i="10"/>
  <c r="Z946" i="14"/>
  <c r="AF374" i="10"/>
  <c r="Y901" i="10"/>
  <c r="AG1146" i="10"/>
  <c r="AC340" i="10"/>
  <c r="X1102" i="10"/>
  <c r="Y1200" i="10"/>
  <c r="Y1195" i="10" s="1"/>
  <c r="AG82" i="10"/>
  <c r="AH1284" i="10"/>
  <c r="AD433" i="14"/>
  <c r="AH685" i="10"/>
  <c r="AD568" i="14"/>
  <c r="AB689" i="10"/>
  <c r="AC40" i="10"/>
  <c r="AC35" i="10" s="1"/>
  <c r="AB1025" i="10"/>
  <c r="AB88" i="10"/>
  <c r="AB86" i="10" s="1"/>
  <c r="AB193" i="10" s="1"/>
  <c r="AF955" i="14"/>
  <c r="Z1117" i="14"/>
  <c r="AG1026" i="10"/>
  <c r="AE472" i="14"/>
  <c r="AB581" i="10"/>
  <c r="AH1118" i="10"/>
  <c r="Y582" i="10"/>
  <c r="Y577" i="10" s="1"/>
  <c r="Y617" i="15" s="1"/>
  <c r="AD258" i="14"/>
  <c r="X1038" i="10"/>
  <c r="AA339" i="10"/>
  <c r="AA995" i="14"/>
  <c r="AA992" i="14" s="1"/>
  <c r="AC472" i="14"/>
  <c r="AC121" i="10"/>
  <c r="Y1023" i="10"/>
  <c r="AC110" i="14"/>
  <c r="AC107" i="14" s="1"/>
  <c r="AC163" i="14" s="1"/>
  <c r="AA1249" i="10"/>
  <c r="AD793" i="10"/>
  <c r="AC567" i="14"/>
  <c r="AC564" i="14" s="1"/>
  <c r="AH1116" i="14"/>
  <c r="AG1109" i="14"/>
  <c r="AG1106" i="14" s="1"/>
  <c r="AF1116" i="14"/>
  <c r="AF1108" i="14"/>
  <c r="AF1105" i="14" s="1"/>
  <c r="AB1097" i="10"/>
  <c r="AD1108" i="14"/>
  <c r="AD1105" i="14" s="1"/>
  <c r="AD88" i="10"/>
  <c r="AA793" i="10"/>
  <c r="AG471" i="10"/>
  <c r="AH970" i="10"/>
  <c r="AG1104" i="10"/>
  <c r="AF986" i="10"/>
  <c r="AD1287" i="10"/>
  <c r="AC374" i="10"/>
  <c r="AC369" i="10" s="1"/>
  <c r="AH512" i="14"/>
  <c r="AA1042" i="14"/>
  <c r="AA1039" i="14" s="1"/>
  <c r="AD1101" i="10"/>
  <c r="X1060" i="14"/>
  <c r="AF737" i="10"/>
  <c r="AA955" i="14"/>
  <c r="AE994" i="14"/>
  <c r="AE991" i="14" s="1"/>
  <c r="AH1159" i="10"/>
  <c r="X1147" i="14"/>
  <c r="X1144" i="14" s="1"/>
  <c r="AG1042" i="14"/>
  <c r="AG1039" i="14" s="1"/>
  <c r="AC1015" i="14"/>
  <c r="AF102" i="14"/>
  <c r="AH66" i="14"/>
  <c r="AD468" i="10"/>
  <c r="AE124" i="10"/>
  <c r="Y283" i="10"/>
  <c r="Y278" i="10" s="1"/>
  <c r="Y260" i="15" s="1"/>
  <c r="AB901" i="10"/>
  <c r="AB1084" i="10"/>
  <c r="AH995" i="14"/>
  <c r="AH992" i="14" s="1"/>
  <c r="AH298" i="14"/>
  <c r="AG901" i="14"/>
  <c r="AC528" i="10"/>
  <c r="AG124" i="10"/>
  <c r="AH1084" i="10"/>
  <c r="AH46" i="10"/>
  <c r="Z1023" i="10"/>
  <c r="Z1018" i="10" s="1"/>
  <c r="Z1129" i="15" s="1"/>
  <c r="Z1124" i="15" s="1"/>
  <c r="AE830" i="14"/>
  <c r="Z793" i="10"/>
  <c r="AA1160" i="10"/>
  <c r="AD1249" i="10"/>
  <c r="AF1039" i="10"/>
  <c r="AA967" i="10"/>
  <c r="Z892" i="14"/>
  <c r="Z889" i="14" s="1"/>
  <c r="AB231" i="10"/>
  <c r="AH637" i="10"/>
  <c r="AD945" i="14"/>
  <c r="AD942" i="14" s="1"/>
  <c r="Y1015" i="14"/>
  <c r="AC472" i="10"/>
  <c r="AC467" i="10" s="1"/>
  <c r="AC477" i="15" s="1"/>
  <c r="AH1250" i="10"/>
  <c r="AD1144" i="10"/>
  <c r="AH902" i="14"/>
  <c r="AA121" i="10"/>
  <c r="AB39" i="10"/>
  <c r="AH513" i="14"/>
  <c r="AG584" i="10"/>
  <c r="AG579" i="10" s="1"/>
  <c r="AG619" i="15" s="1"/>
  <c r="AF794" i="10"/>
  <c r="AD1043" i="10"/>
  <c r="AH1081" i="10"/>
  <c r="AG1116" i="14"/>
  <c r="AH1148" i="14"/>
  <c r="AH1145" i="14" s="1"/>
  <c r="X514" i="14"/>
  <c r="AA1122" i="10"/>
  <c r="AA1121" i="10" s="1"/>
  <c r="AA1203" i="15" s="1"/>
  <c r="AA1202" i="15" s="1"/>
  <c r="AG1213" i="10"/>
  <c r="AE121" i="10"/>
  <c r="AE116" i="10" s="1"/>
  <c r="AE899" i="10"/>
  <c r="Z375" i="10"/>
  <c r="Z370" i="10" s="1"/>
  <c r="AE1018" i="14"/>
  <c r="AG636" i="10"/>
  <c r="AA330" i="14"/>
  <c r="AA687" i="10"/>
  <c r="AH987" i="10"/>
  <c r="Z685" i="10"/>
  <c r="Z584" i="10"/>
  <c r="Z579" i="10" s="1"/>
  <c r="Z619" i="15" s="1"/>
  <c r="AE233" i="10"/>
  <c r="Y1143" i="10"/>
  <c r="AD1199" i="10"/>
  <c r="AD1125" i="14"/>
  <c r="AD83" i="10"/>
  <c r="AC234" i="10"/>
  <c r="Y899" i="14"/>
  <c r="AC1201" i="10"/>
  <c r="AC1196" i="10" s="1"/>
  <c r="AD1250" i="10"/>
  <c r="Z88" i="10"/>
  <c r="AD1079" i="10"/>
  <c r="AA945" i="14"/>
  <c r="AA942" i="14" s="1"/>
  <c r="AE413" i="10"/>
  <c r="AF1134" i="10"/>
  <c r="AF1124" i="10" s="1"/>
  <c r="AF1210" i="15" s="1"/>
  <c r="AF1205" i="15" s="1"/>
  <c r="AC983" i="10"/>
  <c r="Y122" i="10"/>
  <c r="Y117" i="10" s="1"/>
  <c r="AG1062" i="14"/>
  <c r="AE688" i="10"/>
  <c r="AE983" i="14"/>
  <c r="AE980" i="14" s="1"/>
  <c r="AD1159" i="10"/>
  <c r="AF472" i="14"/>
  <c r="AG1159" i="10"/>
  <c r="AE1114" i="14"/>
  <c r="AD37" i="10"/>
  <c r="AD32" i="10" s="1"/>
  <c r="AB1248" i="10"/>
  <c r="AH470" i="10"/>
  <c r="AH902" i="10"/>
  <c r="AA903" i="14"/>
  <c r="Z1059" i="14"/>
  <c r="AA231" i="10"/>
  <c r="AG1071" i="14"/>
  <c r="AB1160" i="14"/>
  <c r="AB1157" i="14" s="1"/>
  <c r="AB1153" i="14" s="1"/>
  <c r="Z1158" i="10"/>
  <c r="Y1061" i="14"/>
  <c r="AF75" i="14"/>
  <c r="AF72" i="14" s="1"/>
  <c r="AF161" i="14" s="1"/>
  <c r="AB1145" i="10"/>
  <c r="AF902" i="14"/>
  <c r="AF902" i="10"/>
  <c r="AA582" i="10"/>
  <c r="AG101" i="14"/>
  <c r="AH377" i="14"/>
  <c r="X1250" i="10"/>
  <c r="AG1163" i="10"/>
  <c r="AC1116" i="14"/>
  <c r="AE1216" i="10"/>
  <c r="AE1215" i="10" s="1"/>
  <c r="AE1286" i="15" s="1"/>
  <c r="AE1285" i="15" s="1"/>
  <c r="AH1002" i="14"/>
  <c r="AB1147" i="14"/>
  <c r="AB1144" i="14" s="1"/>
  <c r="AC903" i="14"/>
  <c r="AC413" i="10"/>
  <c r="AA890" i="14"/>
  <c r="AG528" i="10"/>
  <c r="X829" i="14"/>
  <c r="Z471" i="10"/>
  <c r="AG1161" i="10"/>
  <c r="AG1014" i="14"/>
  <c r="AH956" i="14"/>
  <c r="AA1056" i="10"/>
  <c r="AB1212" i="10"/>
  <c r="AG1159" i="14"/>
  <c r="AG1156" i="14" s="1"/>
  <c r="AG1152" i="14" s="1"/>
  <c r="AG125" i="10"/>
  <c r="AG120" i="10" s="1"/>
  <c r="AE981" i="10"/>
  <c r="AD901" i="10"/>
  <c r="AD1108" i="10"/>
  <c r="AH954" i="14"/>
  <c r="Y1161" i="10"/>
  <c r="AB1003" i="14"/>
  <c r="Z1238" i="10"/>
  <c r="AB1286" i="10"/>
  <c r="AA1023" i="10"/>
  <c r="AF891" i="14"/>
  <c r="X986" i="10"/>
  <c r="AD912" i="10"/>
  <c r="AD1043" i="15" s="1"/>
  <c r="AF37" i="14"/>
  <c r="AF34" i="14" s="1"/>
  <c r="AF156" i="14" s="1"/>
  <c r="AC74" i="14"/>
  <c r="AC71" i="14" s="1"/>
  <c r="AC160" i="14" s="1"/>
  <c r="AG946" i="14"/>
  <c r="AB1014" i="14"/>
  <c r="AD581" i="10"/>
  <c r="AE903" i="14"/>
  <c r="AF1124" i="14"/>
  <c r="AD983" i="14"/>
  <c r="AD980" i="14" s="1"/>
  <c r="Y281" i="10"/>
  <c r="Z231" i="10"/>
  <c r="AH1252" i="10"/>
  <c r="AF994" i="14"/>
  <c r="AF991" i="14" s="1"/>
  <c r="AA1107" i="10"/>
  <c r="AD1016" i="14"/>
  <c r="AF1053" i="14"/>
  <c r="AF1050" i="14" s="1"/>
  <c r="AF1057" i="10"/>
  <c r="AE81" i="10"/>
  <c r="AE76" i="10" s="1"/>
  <c r="AG469" i="10"/>
  <c r="Z338" i="10"/>
  <c r="AG81" i="10"/>
  <c r="AD46" i="10"/>
  <c r="AF688" i="10"/>
  <c r="AF683" i="10" s="1"/>
  <c r="AF726" i="15" s="1"/>
  <c r="Z638" i="10"/>
  <c r="X1159" i="14"/>
  <c r="X1156" i="14" s="1"/>
  <c r="X1152" i="14" s="1"/>
  <c r="AD377" i="14"/>
  <c r="AD374" i="14" s="1"/>
  <c r="AB1240" i="10"/>
  <c r="AG981" i="10"/>
  <c r="AC910" i="10"/>
  <c r="AC1041" i="15" s="1"/>
  <c r="X338" i="10"/>
  <c r="AE231" i="10"/>
  <c r="AD1027" i="10"/>
  <c r="AF1079" i="10"/>
  <c r="Y1163" i="10"/>
  <c r="AE75" i="14"/>
  <c r="AF828" i="14"/>
  <c r="AF1102" i="10"/>
  <c r="AG1160" i="14"/>
  <c r="AG1157" i="14" s="1"/>
  <c r="AG1153" i="14" s="1"/>
  <c r="AE513" i="14"/>
  <c r="AE1285" i="10"/>
  <c r="AE1026" i="10"/>
  <c r="AA956" i="14"/>
  <c r="AH639" i="10"/>
  <c r="AB1103" i="10"/>
  <c r="AH668" i="14"/>
  <c r="AF738" i="10"/>
  <c r="AF686" i="10"/>
  <c r="AF681" i="10" s="1"/>
  <c r="AF724" i="15" s="1"/>
  <c r="AD1082" i="10"/>
  <c r="Y723" i="14"/>
  <c r="Y720" i="14" s="1"/>
  <c r="AB903" i="14"/>
  <c r="AH979" i="10"/>
  <c r="Z67" i="14"/>
  <c r="AE337" i="10"/>
  <c r="AB1146" i="10"/>
  <c r="AC689" i="10"/>
  <c r="Y1201" i="10"/>
  <c r="AC1216" i="10"/>
  <c r="AC1215" i="10" s="1"/>
  <c r="AC1286" i="15" s="1"/>
  <c r="AC1285" i="15" s="1"/>
  <c r="Y1080" i="10"/>
  <c r="Z1073" i="14"/>
  <c r="Y472" i="10"/>
  <c r="Y467" i="10" s="1"/>
  <c r="Y477" i="15" s="1"/>
  <c r="X1118" i="10"/>
  <c r="AG582" i="10"/>
  <c r="AG577" i="10" s="1"/>
  <c r="AG617" i="15" s="1"/>
  <c r="AF474" i="14"/>
  <c r="AG724" i="14"/>
  <c r="AG282" i="10"/>
  <c r="AB971" i="10"/>
  <c r="X122" i="10"/>
  <c r="X1036" i="10"/>
  <c r="AB1107" i="14"/>
  <c r="AB1104" i="14" s="1"/>
  <c r="AE1041" i="10"/>
  <c r="AE282" i="10"/>
  <c r="AC1044" i="10"/>
  <c r="AE46" i="10"/>
  <c r="AH260" i="14"/>
  <c r="AE1143" i="10"/>
  <c r="AG1228" i="10"/>
  <c r="AC1079" i="10"/>
  <c r="AA1159" i="10"/>
  <c r="X1056" i="10"/>
  <c r="AC66" i="14"/>
  <c r="AF82" i="10"/>
  <c r="AC1105" i="10"/>
  <c r="AH619" i="14"/>
  <c r="AH616" i="14" s="1"/>
  <c r="AH1044" i="10"/>
  <c r="AC901" i="14"/>
  <c r="AD1114" i="14"/>
  <c r="AD1017" i="14"/>
  <c r="Z1098" i="10"/>
  <c r="AG1249" i="10"/>
  <c r="X954" i="14"/>
  <c r="AA234" i="10"/>
  <c r="X39" i="14"/>
  <c r="AB524" i="10"/>
  <c r="AD1145" i="10"/>
  <c r="AA901" i="14"/>
  <c r="AB1159" i="10"/>
  <c r="AC1072" i="14"/>
  <c r="AB434" i="14"/>
  <c r="AB1125" i="14"/>
  <c r="AE1074" i="14"/>
  <c r="AD412" i="10"/>
  <c r="Z1118" i="10"/>
  <c r="Z902" i="10"/>
  <c r="AD1070" i="14"/>
  <c r="Y945" i="14"/>
  <c r="AE986" i="10"/>
  <c r="AH1158" i="14"/>
  <c r="AH1155" i="14" s="1"/>
  <c r="AH1151" i="14" s="1"/>
  <c r="Y1159" i="14"/>
  <c r="Y1156" i="14" s="1"/>
  <c r="Y1152" i="14" s="1"/>
  <c r="AC829" i="14"/>
  <c r="AC826" i="14" s="1"/>
  <c r="Y617" i="14"/>
  <c r="Y614" i="14" s="1"/>
  <c r="Z1013" i="14"/>
  <c r="AA298" i="14"/>
  <c r="AA295" i="14" s="1"/>
  <c r="AA284" i="14" s="1"/>
  <c r="Y1024" i="10"/>
  <c r="AA1251" i="10"/>
  <c r="Z1108" i="14"/>
  <c r="Z1105" i="14" s="1"/>
  <c r="AA378" i="10"/>
  <c r="AF1104" i="10"/>
  <c r="X66" i="14"/>
  <c r="Z912" i="10"/>
  <c r="Z1043" i="15" s="1"/>
  <c r="AB512" i="14"/>
  <c r="AB509" i="14" s="1"/>
  <c r="AH300" i="14"/>
  <c r="AG1239" i="10"/>
  <c r="AE284" i="10"/>
  <c r="AC1123" i="14"/>
  <c r="Y416" i="10"/>
  <c r="AG377" i="14"/>
  <c r="AC470" i="10"/>
  <c r="Y1083" i="10"/>
  <c r="X1252" i="10"/>
  <c r="Y468" i="10"/>
  <c r="AA525" i="10"/>
  <c r="AA520" i="10" s="1"/>
  <c r="AA545" i="15" s="1"/>
  <c r="AF899" i="10"/>
  <c r="AC1198" i="10"/>
  <c r="AB1163" i="10"/>
  <c r="AB472" i="10"/>
  <c r="AB467" i="10" s="1"/>
  <c r="AB477" i="15" s="1"/>
  <c r="AH1108" i="14"/>
  <c r="AH1105" i="14" s="1"/>
  <c r="AG794" i="10"/>
  <c r="AA1017" i="14"/>
  <c r="Y1250" i="10"/>
  <c r="Y340" i="10"/>
  <c r="AD967" i="10"/>
  <c r="AD962" i="10" s="1"/>
  <c r="AD1083" i="15" s="1"/>
  <c r="AD1078" i="15" s="1"/>
  <c r="AB416" i="10"/>
  <c r="Z986" i="10"/>
  <c r="AG1115" i="14"/>
  <c r="AE640" i="10"/>
  <c r="X734" i="10"/>
  <c r="X955" i="14"/>
  <c r="X469" i="10"/>
  <c r="X464" i="10" s="1"/>
  <c r="X474" i="15" s="1"/>
  <c r="AH1282" i="10"/>
  <c r="AB513" i="14"/>
  <c r="AA1099" i="10"/>
  <c r="AD667" i="14"/>
  <c r="AD664" i="14" s="1"/>
  <c r="AB1023" i="10"/>
  <c r="AB1161" i="10"/>
  <c r="X984" i="10"/>
  <c r="X580" i="10"/>
  <c r="AG829" i="14"/>
  <c r="AG826" i="14" s="1"/>
  <c r="AH30" i="14"/>
  <c r="AH27" i="14" s="1"/>
  <c r="AH144" i="14" s="1"/>
  <c r="X1216" i="10"/>
  <c r="X1215" i="10" s="1"/>
  <c r="X1286" i="15" s="1"/>
  <c r="X1285" i="15" s="1"/>
  <c r="AH109" i="14"/>
  <c r="AE1098" i="10"/>
  <c r="Z1060" i="14"/>
  <c r="Y103" i="14"/>
  <c r="Z1026" i="10"/>
  <c r="AA1240" i="10"/>
  <c r="Y1239" i="10"/>
  <c r="AC1101" i="10"/>
  <c r="X123" i="10"/>
  <c r="AB413" i="10"/>
  <c r="AF640" i="10"/>
  <c r="AB336" i="10"/>
  <c r="AD735" i="10"/>
  <c r="AG300" i="14"/>
  <c r="AA1108" i="10"/>
  <c r="AD1001" i="14"/>
  <c r="AE102" i="14"/>
  <c r="AA332" i="14"/>
  <c r="AA40" i="10"/>
  <c r="AD473" i="14"/>
  <c r="AH284" i="10"/>
  <c r="AH279" i="10" s="1"/>
  <c r="AH261" i="15" s="1"/>
  <c r="AC125" i="10"/>
  <c r="Y685" i="10"/>
  <c r="Y66" i="14"/>
  <c r="AF1144" i="10"/>
  <c r="Y1071" i="14"/>
  <c r="AE376" i="10"/>
  <c r="Z686" i="10"/>
  <c r="AC1143" i="10"/>
  <c r="AC956" i="14"/>
  <c r="AE1062" i="14"/>
  <c r="X83" i="10"/>
  <c r="AD1149" i="14"/>
  <c r="AD1146" i="14" s="1"/>
  <c r="AG971" i="10"/>
  <c r="AD73" i="14"/>
  <c r="AA1044" i="10"/>
  <c r="AD986" i="10"/>
  <c r="Y1284" i="10"/>
  <c r="AH687" i="10"/>
  <c r="AH682" i="10" s="1"/>
  <c r="AH725" i="15" s="1"/>
  <c r="AC280" i="10"/>
  <c r="AA1012" i="14"/>
  <c r="AH283" i="10"/>
  <c r="AH278" i="10" s="1"/>
  <c r="AH260" i="15" s="1"/>
  <c r="AA668" i="14"/>
  <c r="AE1011" i="14"/>
  <c r="AC433" i="14"/>
  <c r="AB892" i="14"/>
  <c r="AB889" i="14" s="1"/>
  <c r="AB1013" i="14"/>
  <c r="AF30" i="14"/>
  <c r="Z1043" i="10"/>
  <c r="X667" i="14"/>
  <c r="X75" i="14"/>
  <c r="AF65" i="14"/>
  <c r="AH472" i="14"/>
  <c r="AB898" i="10"/>
  <c r="AH258" i="14"/>
  <c r="Z1019" i="14"/>
  <c r="AH1102" i="10"/>
  <c r="AB1201" i="10"/>
  <c r="AB1196" i="10" s="1"/>
  <c r="AH1124" i="14"/>
  <c r="X79" i="10"/>
  <c r="AD1106" i="10"/>
  <c r="AH1200" i="10"/>
  <c r="AG689" i="10"/>
  <c r="AH1097" i="10"/>
  <c r="AA1194" i="14"/>
  <c r="AA1191" i="14" s="1"/>
  <c r="AB970" i="10"/>
  <c r="AH794" i="10"/>
  <c r="AH1070" i="14"/>
  <c r="AH125" i="10"/>
  <c r="AH120" i="10" s="1"/>
  <c r="AD1043" i="14"/>
  <c r="AD1040" i="14" s="1"/>
  <c r="AF668" i="14"/>
  <c r="AF665" i="14" s="1"/>
  <c r="Y81" i="10"/>
  <c r="AE890" i="14"/>
  <c r="AG685" i="10"/>
  <c r="AG680" i="10" s="1"/>
  <c r="AG723" i="15" s="1"/>
  <c r="AG30" i="14"/>
  <c r="AF468" i="10"/>
  <c r="AF463" i="10" s="1"/>
  <c r="AF473" i="15" s="1"/>
  <c r="AB412" i="10"/>
  <c r="X686" i="10"/>
  <c r="AG1122" i="14"/>
  <c r="AD1002" i="14"/>
  <c r="Z30" i="14"/>
  <c r="AG1023" i="10"/>
  <c r="AA337" i="10"/>
  <c r="AA332" i="10" s="1"/>
  <c r="Y581" i="10"/>
  <c r="Y576" i="10" s="1"/>
  <c r="Y616" i="15" s="1"/>
  <c r="AE232" i="10"/>
  <c r="Y1212" i="10"/>
  <c r="AF985" i="10"/>
  <c r="AF337" i="10"/>
  <c r="AF332" i="10" s="1"/>
  <c r="Y954" i="14"/>
  <c r="AF38" i="14"/>
  <c r="AF35" i="14" s="1"/>
  <c r="AF157" i="14" s="1"/>
  <c r="Y970" i="10"/>
  <c r="Y965" i="10" s="1"/>
  <c r="Y1086" i="15" s="1"/>
  <c r="Y1081" i="15" s="1"/>
  <c r="AB902" i="10"/>
  <c r="Z1002" i="14"/>
  <c r="AG339" i="10"/>
  <c r="AH1101" i="10"/>
  <c r="Z234" i="10"/>
  <c r="AG41" i="10"/>
  <c r="AG36" i="10" s="1"/>
  <c r="AF1074" i="14"/>
  <c r="Y637" i="10"/>
  <c r="AH1238" i="10"/>
  <c r="AF122" i="10"/>
  <c r="AC954" i="14"/>
  <c r="Y988" i="10"/>
  <c r="Y1252" i="10"/>
  <c r="AA968" i="10"/>
  <c r="Y300" i="14"/>
  <c r="AF414" i="10"/>
  <c r="X1212" i="10"/>
  <c r="AH1026" i="10"/>
  <c r="AD1142" i="10"/>
  <c r="AG737" i="10"/>
  <c r="AG732" i="10" s="1"/>
  <c r="AG789" i="15" s="1"/>
  <c r="AC412" i="10"/>
  <c r="AA1250" i="10"/>
  <c r="AA1142" i="10"/>
  <c r="AB378" i="10"/>
  <c r="Z983" i="14"/>
  <c r="Z980" i="14" s="1"/>
  <c r="Z280" i="10"/>
  <c r="AH1160" i="14"/>
  <c r="AH1157" i="14" s="1"/>
  <c r="AH1153" i="14" s="1"/>
  <c r="AD281" i="10"/>
  <c r="Y232" i="10"/>
  <c r="AD982" i="10"/>
  <c r="AG1105" i="10"/>
  <c r="AB1106" i="10"/>
  <c r="Z618" i="14"/>
  <c r="AF413" i="10"/>
  <c r="AF689" i="10"/>
  <c r="AF684" i="10" s="1"/>
  <c r="AF727" i="15" s="1"/>
  <c r="X956" i="14"/>
  <c r="AH231" i="10"/>
  <c r="AH226" i="10" s="1"/>
  <c r="AH194" i="15" s="1"/>
  <c r="AC1011" i="14"/>
  <c r="Z1235" i="10"/>
  <c r="AD688" i="10"/>
  <c r="AE914" i="10"/>
  <c r="AE1045" i="15" s="1"/>
  <c r="AF954" i="14"/>
  <c r="AD513" i="14"/>
  <c r="AA110" i="14"/>
  <c r="AC75" i="14"/>
  <c r="AC72" i="14" s="1"/>
  <c r="AC161" i="14" s="1"/>
  <c r="X567" i="14"/>
  <c r="AF66" i="14"/>
  <c r="AF971" i="10"/>
  <c r="Y74" i="14"/>
  <c r="Z374" i="10"/>
  <c r="Z369" i="10" s="1"/>
  <c r="AB79" i="10"/>
  <c r="AC1001" i="14"/>
  <c r="AG838" i="14"/>
  <c r="AD415" i="10"/>
  <c r="AB471" i="10"/>
  <c r="AB466" i="10" s="1"/>
  <c r="AB476" i="15" s="1"/>
  <c r="Z898" i="14"/>
  <c r="AA299" i="14"/>
  <c r="AA296" i="14" s="1"/>
  <c r="AF1042" i="10"/>
  <c r="AG1037" i="10"/>
  <c r="AB379" i="14"/>
  <c r="AC1134" i="10"/>
  <c r="Y1193" i="14"/>
  <c r="AC828" i="14"/>
  <c r="AB1116" i="14"/>
  <c r="AE1099" i="10"/>
  <c r="AD1061" i="14"/>
  <c r="AD1198" i="10"/>
  <c r="AE1060" i="10"/>
  <c r="AE1059" i="10" s="1"/>
  <c r="AE1157" i="15" s="1"/>
  <c r="AE1156" i="15" s="1"/>
  <c r="Z968" i="10"/>
  <c r="Y1001" i="14"/>
  <c r="AD583" i="10"/>
  <c r="AD619" i="14"/>
  <c r="AD616" i="14" s="1"/>
  <c r="AB1096" i="10"/>
  <c r="Y1044" i="10"/>
  <c r="AD414" i="10"/>
  <c r="AF1195" i="14"/>
  <c r="AF1192" i="14" s="1"/>
  <c r="Y1106" i="10"/>
  <c r="AA1159" i="14"/>
  <c r="AA1156" i="14" s="1"/>
  <c r="AA1152" i="14" s="1"/>
  <c r="AA80" i="10"/>
  <c r="X685" i="10"/>
  <c r="AA1123" i="14"/>
  <c r="Y1101" i="10"/>
  <c r="AG1200" i="10"/>
  <c r="AG982" i="10"/>
  <c r="AC793" i="10"/>
  <c r="AH838" i="14"/>
  <c r="AC667" i="14"/>
  <c r="Z258" i="14"/>
  <c r="Z124" i="10"/>
  <c r="AH584" i="10"/>
  <c r="AA986" i="10"/>
  <c r="AC584" i="10"/>
  <c r="AC1250" i="10"/>
  <c r="AD472" i="10"/>
  <c r="AG88" i="10"/>
  <c r="Z734" i="10"/>
  <c r="AG1018" i="14"/>
  <c r="AB258" i="14"/>
  <c r="Y1162" i="10"/>
  <c r="AA1097" i="10"/>
  <c r="AA514" i="14"/>
  <c r="X102" i="14"/>
  <c r="X99" i="14" s="1"/>
  <c r="X150" i="14" s="1"/>
  <c r="AG891" i="14"/>
  <c r="AD1098" i="10"/>
  <c r="X790" i="10"/>
  <c r="Y1109" i="14"/>
  <c r="Y1106" i="14" s="1"/>
  <c r="AG914" i="10"/>
  <c r="AG1045" i="15" s="1"/>
  <c r="AB260" i="14"/>
  <c r="AB67" i="14"/>
  <c r="X980" i="10"/>
  <c r="AC583" i="10"/>
  <c r="AC578" i="10" s="1"/>
  <c r="AC618" i="15" s="1"/>
  <c r="Z987" i="10"/>
  <c r="AA892" i="14"/>
  <c r="AA889" i="14" s="1"/>
  <c r="AA1252" i="10"/>
  <c r="AH412" i="10"/>
  <c r="AE259" i="14"/>
  <c r="AA513" i="14"/>
  <c r="AA1098" i="14"/>
  <c r="AA1095" i="14" s="1"/>
  <c r="AB1142" i="10"/>
  <c r="AB1195" i="14"/>
  <c r="AF1042" i="14"/>
  <c r="AF1039" i="14" s="1"/>
  <c r="AB583" i="10"/>
  <c r="AB578" i="10" s="1"/>
  <c r="AB618" i="15" s="1"/>
  <c r="AH1195" i="14"/>
  <c r="X281" i="10"/>
  <c r="X276" i="10" s="1"/>
  <c r="X258" i="15" s="1"/>
  <c r="AC378" i="10"/>
  <c r="AG109" i="14"/>
  <c r="AB1072" i="14"/>
  <c r="AD968" i="10"/>
  <c r="AD963" i="10" s="1"/>
  <c r="AD1084" i="15" s="1"/>
  <c r="AD1079" i="15" s="1"/>
  <c r="AH377" i="10"/>
  <c r="X901" i="10"/>
  <c r="X583" i="10"/>
  <c r="AA374" i="10"/>
  <c r="AC122" i="10"/>
  <c r="AE1149" i="14"/>
  <c r="AE1146" i="14" s="1"/>
  <c r="X74" i="14"/>
  <c r="AE636" i="10"/>
  <c r="AE631" i="10" s="1"/>
  <c r="AE673" i="15" s="1"/>
  <c r="AB1040" i="10"/>
  <c r="AB1108" i="10"/>
  <c r="AE1125" i="14"/>
  <c r="Z1096" i="10"/>
  <c r="Y830" i="14"/>
  <c r="AB986" i="10"/>
  <c r="AE82" i="10"/>
  <c r="AE77" i="10" s="1"/>
  <c r="AG474" i="14"/>
  <c r="X109" i="14"/>
  <c r="AF1160" i="14"/>
  <c r="AF1157" i="14" s="1"/>
  <c r="AF1153" i="14" s="1"/>
  <c r="Y667" i="14"/>
  <c r="Y664" i="14" s="1"/>
  <c r="AF1018" i="14"/>
  <c r="Y967" i="10"/>
  <c r="Y962" i="10" s="1"/>
  <c r="Y1083" i="15" s="1"/>
  <c r="Y1078" i="15" s="1"/>
  <c r="Z890" i="14"/>
  <c r="AG1107" i="10"/>
  <c r="AA637" i="10"/>
  <c r="AB984" i="10"/>
  <c r="AD1103" i="10"/>
  <c r="AB618" i="14"/>
  <c r="AF1198" i="10"/>
  <c r="X640" i="10"/>
  <c r="AB723" i="14"/>
  <c r="AC1018" i="14"/>
  <c r="AG1122" i="10"/>
  <c r="AG1121" i="10" s="1"/>
  <c r="AG1203" i="15" s="1"/>
  <c r="AG1202" i="15" s="1"/>
  <c r="AA1027" i="10"/>
  <c r="X945" i="14"/>
  <c r="Y995" i="14"/>
  <c r="Y992" i="14" s="1"/>
  <c r="AA66" i="14"/>
  <c r="AD232" i="10"/>
  <c r="AG1038" i="10"/>
  <c r="AA1107" i="14"/>
  <c r="AA1104" i="14" s="1"/>
  <c r="AH525" i="10"/>
  <c r="X46" i="10"/>
  <c r="AH910" i="10"/>
  <c r="AH1041" i="15" s="1"/>
  <c r="AB582" i="10"/>
  <c r="Z984" i="14"/>
  <c r="Z981" i="14" s="1"/>
  <c r="AC986" i="10"/>
  <c r="AD336" i="10"/>
  <c r="AG988" i="10"/>
  <c r="AA1026" i="10"/>
  <c r="AF1283" i="10"/>
  <c r="AE39" i="14"/>
  <c r="AF377" i="10"/>
  <c r="AA102" i="14"/>
  <c r="AC688" i="10"/>
  <c r="AF1118" i="10"/>
  <c r="AC1162" i="10"/>
  <c r="X330" i="14"/>
  <c r="AE1023" i="10"/>
  <c r="AF471" i="10"/>
  <c r="AF466" i="10" s="1"/>
  <c r="AF476" i="15" s="1"/>
  <c r="AF1056" i="10"/>
  <c r="AH74" i="14"/>
  <c r="AH1098" i="14"/>
  <c r="AH1095" i="14" s="1"/>
  <c r="AF121" i="10"/>
  <c r="AF39" i="14"/>
  <c r="AF36" i="14" s="1"/>
  <c r="AF158" i="14" s="1"/>
  <c r="AG900" i="14"/>
  <c r="AD1026" i="10"/>
  <c r="Z1285" i="10"/>
  <c r="AD1201" i="10"/>
  <c r="AG1027" i="10"/>
  <c r="Y1216" i="10"/>
  <c r="Y1215" i="10" s="1"/>
  <c r="Y1286" i="15" s="1"/>
  <c r="Y1285" i="15" s="1"/>
  <c r="AD686" i="10"/>
  <c r="AD681" i="10" s="1"/>
  <c r="AD724" i="15" s="1"/>
  <c r="Y109" i="14"/>
  <c r="AF1141" i="10"/>
  <c r="AH1213" i="10"/>
  <c r="AF1212" i="10"/>
  <c r="AB954" i="14"/>
  <c r="AG1096" i="10"/>
  <c r="AD1194" i="14"/>
  <c r="AH472" i="10"/>
  <c r="AF1044" i="10"/>
  <c r="AD283" i="10"/>
  <c r="AC892" i="14"/>
  <c r="AC889" i="14" s="1"/>
  <c r="AG416" i="10"/>
  <c r="AA1105" i="10"/>
  <c r="AG911" i="10"/>
  <c r="AG1042" i="15" s="1"/>
  <c r="AH1074" i="14"/>
  <c r="AD330" i="14"/>
  <c r="AD327" i="14" s="1"/>
  <c r="AD316" i="14" s="1"/>
  <c r="AB969" i="10"/>
  <c r="AE379" i="14"/>
  <c r="X1107" i="14"/>
  <c r="X1104" i="14" s="1"/>
  <c r="AC1073" i="14"/>
  <c r="X892" i="14"/>
  <c r="X889" i="14" s="1"/>
  <c r="AC900" i="14"/>
  <c r="AF1098" i="10"/>
  <c r="AE829" i="14"/>
  <c r="Z79" i="10"/>
  <c r="AD1099" i="10"/>
  <c r="AC901" i="10"/>
  <c r="X994" i="14"/>
  <c r="X991" i="14" s="1"/>
  <c r="AC737" i="10"/>
  <c r="Y1282" i="10"/>
  <c r="AF110" i="14"/>
  <c r="AF107" i="14" s="1"/>
  <c r="AF163" i="14" s="1"/>
  <c r="AE1081" i="10"/>
  <c r="Y1100" i="10"/>
  <c r="AB836" i="14"/>
  <c r="Z1109" i="14"/>
  <c r="Z1106" i="14" s="1"/>
  <c r="AH689" i="10"/>
  <c r="AB1148" i="14"/>
  <c r="AB1145" i="14" s="1"/>
  <c r="AH581" i="10"/>
  <c r="AD639" i="10"/>
  <c r="AH39" i="14"/>
  <c r="AA1145" i="10"/>
  <c r="AE103" i="14"/>
  <c r="Y947" i="14"/>
  <c r="AF984" i="14"/>
  <c r="AF981" i="14" s="1"/>
  <c r="AD1216" i="10"/>
  <c r="AD1215" i="10" s="1"/>
  <c r="AD1286" i="15" s="1"/>
  <c r="AD1285" i="15" s="1"/>
  <c r="AH1042" i="10"/>
  <c r="AD983" i="10"/>
  <c r="AG1106" i="10"/>
  <c r="AG340" i="10"/>
  <c r="Z473" i="14"/>
  <c r="Z1106" i="10"/>
  <c r="AG736" i="10"/>
  <c r="AG731" i="10" s="1"/>
  <c r="AG788" i="15" s="1"/>
  <c r="AG299" i="14"/>
  <c r="AB1199" i="10"/>
  <c r="AE1037" i="10"/>
  <c r="AB900" i="14"/>
  <c r="AC984" i="14"/>
  <c r="AC981" i="14" s="1"/>
  <c r="AE1147" i="14"/>
  <c r="AE1144" i="14" s="1"/>
  <c r="X339" i="10"/>
  <c r="AC1027" i="10"/>
  <c r="AD1283" i="10"/>
  <c r="AF31" i="14"/>
  <c r="AH340" i="10"/>
  <c r="AA1053" i="14"/>
  <c r="AA1050" i="14" s="1"/>
  <c r="Y791" i="10"/>
  <c r="AA984" i="10"/>
  <c r="AB685" i="10"/>
  <c r="AF282" i="10"/>
  <c r="AB1149" i="14"/>
  <c r="AB1146" i="14" s="1"/>
  <c r="AA1164" i="10"/>
  <c r="Z995" i="14"/>
  <c r="Z992" i="14" s="1"/>
  <c r="Y525" i="10"/>
  <c r="AA569" i="14"/>
  <c r="AB1237" i="10"/>
  <c r="AA109" i="14"/>
  <c r="AH41" i="10"/>
  <c r="AH415" i="10"/>
  <c r="Z472" i="10"/>
  <c r="Z110" i="14"/>
  <c r="AE1054" i="14"/>
  <c r="AE1051" i="14" s="1"/>
  <c r="AH790" i="10"/>
  <c r="AA1072" i="14"/>
  <c r="X1146" i="10"/>
  <c r="AG470" i="10"/>
  <c r="Y903" i="14"/>
  <c r="Y618" i="14"/>
  <c r="Y615" i="14" s="1"/>
  <c r="Z1195" i="14"/>
  <c r="AD734" i="10"/>
  <c r="AH1014" i="14"/>
  <c r="Y41" i="10"/>
  <c r="AH1019" i="14"/>
  <c r="Y79" i="10"/>
  <c r="Y1158" i="14"/>
  <c r="Y1155" i="14" s="1"/>
  <c r="Y1151" i="14" s="1"/>
  <c r="AE735" i="10"/>
  <c r="AB1102" i="10"/>
  <c r="Y1097" i="10"/>
  <c r="AB1239" i="10"/>
  <c r="AA39" i="10"/>
  <c r="AE1097" i="14"/>
  <c r="AE1094" i="14" s="1"/>
  <c r="AD1041" i="10"/>
  <c r="Z1239" i="10"/>
  <c r="AH636" i="10"/>
  <c r="AH631" i="10" s="1"/>
  <c r="AH673" i="15" s="1"/>
  <c r="Y1115" i="14"/>
  <c r="AE300" i="14"/>
  <c r="AE1001" i="14"/>
  <c r="AE1042" i="14"/>
  <c r="AE1039" i="14" s="1"/>
  <c r="AC124" i="10"/>
  <c r="Z31" i="14"/>
  <c r="X1248" i="10"/>
  <c r="AD1097" i="10"/>
  <c r="AH1053" i="14"/>
  <c r="AH1050" i="14" s="1"/>
  <c r="X1002" i="14"/>
  <c r="Y101" i="14"/>
  <c r="AH1162" i="10"/>
  <c r="X88" i="10"/>
  <c r="AC1249" i="10"/>
  <c r="AE567" i="14"/>
  <c r="Y913" i="10"/>
  <c r="Y1044" i="15" s="1"/>
  <c r="AH583" i="10"/>
  <c r="Z412" i="10"/>
  <c r="Z407" i="10" s="1"/>
  <c r="Z402" i="15" s="1"/>
  <c r="Y985" i="10"/>
  <c r="AB1193" i="14"/>
  <c r="Y639" i="10"/>
  <c r="Z723" i="14"/>
  <c r="Z720" i="14" s="1"/>
  <c r="Z639" i="10"/>
  <c r="AA640" i="10"/>
  <c r="AB82" i="10"/>
  <c r="AD1147" i="14"/>
  <c r="AD1144" i="14" s="1"/>
  <c r="AC1096" i="10"/>
  <c r="AB1247" i="10"/>
  <c r="AE1251" i="10"/>
  <c r="AA838" i="14"/>
  <c r="Y1096" i="14"/>
  <c r="Y1093" i="14" s="1"/>
  <c r="AB376" i="10"/>
  <c r="AE1098" i="14"/>
  <c r="AE1095" i="14" s="1"/>
  <c r="AF1237" i="10"/>
  <c r="X1060" i="10"/>
  <c r="X1059" i="10" s="1"/>
  <c r="X1157" i="15" s="1"/>
  <c r="X1156" i="15" s="1"/>
  <c r="AA470" i="10"/>
  <c r="AA123" i="10"/>
  <c r="AC636" i="10"/>
  <c r="AC631" i="10" s="1"/>
  <c r="AC673" i="15" s="1"/>
  <c r="AD1080" i="10"/>
  <c r="AD637" i="10"/>
  <c r="AD632" i="10" s="1"/>
  <c r="AD674" i="15" s="1"/>
  <c r="AF527" i="10"/>
  <c r="Y110" i="14"/>
  <c r="Z1228" i="10"/>
  <c r="Y1285" i="10"/>
  <c r="AH1080" i="10"/>
  <c r="Z830" i="14"/>
  <c r="AD1097" i="14"/>
  <c r="AD1094" i="14" s="1"/>
  <c r="Y1035" i="10"/>
  <c r="Y1016" i="14"/>
  <c r="AE130" i="10"/>
  <c r="AF636" i="10"/>
  <c r="AG1198" i="10"/>
  <c r="AH994" i="14"/>
  <c r="AH991" i="14" s="1"/>
  <c r="X1159" i="10"/>
  <c r="AG74" i="14"/>
  <c r="AG1158" i="10"/>
  <c r="AH946" i="14"/>
  <c r="X1201" i="10"/>
  <c r="X1196" i="10" s="1"/>
  <c r="AA1197" i="10"/>
  <c r="AB1158" i="10"/>
  <c r="AG378" i="14"/>
  <c r="AH434" i="14"/>
  <c r="AA1286" i="10"/>
  <c r="AE524" i="10"/>
  <c r="X1043" i="10"/>
  <c r="AB1284" i="10"/>
  <c r="AE40" i="10"/>
  <c r="AE1106" i="10"/>
  <c r="AH984" i="14"/>
  <c r="AH981" i="14" s="1"/>
  <c r="Y668" i="14"/>
  <c r="Y665" i="14" s="1"/>
  <c r="AF1015" i="14"/>
  <c r="AA30" i="14"/>
  <c r="AC336" i="10"/>
  <c r="Z1160" i="10"/>
  <c r="AA376" i="10"/>
  <c r="AA371" i="10" s="1"/>
  <c r="AD1286" i="10"/>
  <c r="AB1124" i="14"/>
  <c r="AC1056" i="10"/>
  <c r="AH1115" i="14"/>
  <c r="AF790" i="10"/>
  <c r="Y583" i="10"/>
  <c r="AE984" i="10"/>
  <c r="AE1249" i="10"/>
  <c r="X1099" i="10"/>
  <c r="AF1239" i="10"/>
  <c r="AE470" i="10"/>
  <c r="AE465" i="10" s="1"/>
  <c r="AE475" i="15" s="1"/>
  <c r="X1054" i="14"/>
  <c r="X1051" i="14" s="1"/>
  <c r="X689" i="10"/>
  <c r="AE235" i="10"/>
  <c r="AE1025" i="10"/>
  <c r="AC1287" i="10"/>
  <c r="AB259" i="14"/>
  <c r="AG985" i="10"/>
  <c r="AC46" i="10"/>
  <c r="AC1053" i="14"/>
  <c r="AC1050" i="14" s="1"/>
  <c r="Z1103" i="10"/>
  <c r="Y1118" i="10"/>
  <c r="AG122" i="10"/>
  <c r="AB967" i="10"/>
  <c r="AE1039" i="10"/>
  <c r="X260" i="14"/>
  <c r="AH983" i="10"/>
  <c r="AE123" i="10"/>
  <c r="X1011" i="14"/>
  <c r="AG836" i="14"/>
  <c r="AF1041" i="10"/>
  <c r="X1098" i="14"/>
  <c r="X1095" i="14" s="1"/>
  <c r="AB74" i="14"/>
  <c r="AB71" i="14" s="1"/>
  <c r="AB160" i="14" s="1"/>
  <c r="Z955" i="14"/>
  <c r="X722" i="14"/>
  <c r="X719" i="14" s="1"/>
  <c r="AB980" i="10"/>
  <c r="Y1082" i="10"/>
  <c r="AC258" i="14"/>
  <c r="AA1096" i="14"/>
  <c r="AA1093" i="14" s="1"/>
  <c r="AD67" i="14"/>
  <c r="AD64" i="14" s="1"/>
  <c r="AD148" i="14" s="1"/>
  <c r="AB1122" i="10"/>
  <c r="AB1121" i="10" s="1"/>
  <c r="AB1203" i="15" s="1"/>
  <c r="AB1202" i="15" s="1"/>
  <c r="Z1108" i="10"/>
  <c r="AC987" i="10"/>
  <c r="AG1036" i="10"/>
  <c r="AA1284" i="10"/>
  <c r="AF582" i="10"/>
  <c r="AE581" i="10"/>
  <c r="X1286" i="10"/>
  <c r="AF568" i="14"/>
  <c r="Z1162" i="10"/>
  <c r="Y829" i="14"/>
  <c r="AE30" i="14"/>
  <c r="Y1103" i="10"/>
  <c r="AF378" i="14"/>
  <c r="AF375" i="14" s="1"/>
  <c r="X958" i="14"/>
  <c r="AB280" i="10"/>
  <c r="AG130" i="10"/>
  <c r="AG128" i="10" s="1"/>
  <c r="AG194" i="10" s="1"/>
  <c r="AD790" i="10"/>
  <c r="AC1107" i="14"/>
  <c r="AC1104" i="14" s="1"/>
  <c r="AC474" i="14"/>
  <c r="Z956" i="14"/>
  <c r="AB910" i="10"/>
  <c r="AB1041" i="15" s="1"/>
  <c r="AH1054" i="14"/>
  <c r="AH1051" i="14" s="1"/>
  <c r="X258" i="14"/>
  <c r="AA1057" i="10"/>
  <c r="AD39" i="10"/>
  <c r="AG898" i="10"/>
  <c r="Z1164" i="10"/>
  <c r="AA1239" i="10"/>
  <c r="AD994" i="14"/>
  <c r="AD991" i="14" s="1"/>
  <c r="X378" i="10"/>
  <c r="AA1040" i="10"/>
  <c r="AA340" i="10"/>
  <c r="AA335" i="10" s="1"/>
  <c r="AG1056" i="10"/>
  <c r="AC1109" i="14"/>
  <c r="AC1106" i="14" s="1"/>
  <c r="AF41" i="10"/>
  <c r="AE1248" i="10"/>
  <c r="AF685" i="10"/>
  <c r="AF680" i="10" s="1"/>
  <c r="AF723" i="15" s="1"/>
  <c r="Z259" i="14"/>
  <c r="Z1194" i="14"/>
  <c r="AF1101" i="10"/>
  <c r="AF60" i="14"/>
  <c r="AF57" i="14" s="1"/>
  <c r="X299" i="14"/>
  <c r="X296" i="14" s="1"/>
  <c r="AA1070" i="14"/>
  <c r="AA791" i="10"/>
  <c r="AC235" i="10"/>
  <c r="Y984" i="10"/>
  <c r="Z1014" i="14"/>
  <c r="X1037" i="10"/>
  <c r="AE83" i="10"/>
  <c r="AE78" i="10" s="1"/>
  <c r="Y722" i="14"/>
  <c r="Y719" i="14" s="1"/>
  <c r="X638" i="10"/>
  <c r="X1282" i="10"/>
  <c r="X1015" i="14"/>
  <c r="AC1072" i="10"/>
  <c r="AC1065" i="10" s="1"/>
  <c r="AC1167" i="15" s="1"/>
  <c r="AC1162" i="15" s="1"/>
  <c r="X1074" i="14"/>
  <c r="AH1037" i="10"/>
  <c r="AA1059" i="14"/>
  <c r="AA472" i="14"/>
  <c r="AH953" i="14"/>
  <c r="AG1195" i="14"/>
  <c r="AG1192" i="14" s="1"/>
  <c r="Y899" i="10"/>
  <c r="AD724" i="14"/>
  <c r="X957" i="14"/>
  <c r="AG980" i="10"/>
  <c r="AF1037" i="10"/>
  <c r="AB1141" i="10"/>
  <c r="Z103" i="14"/>
  <c r="AE1096" i="14"/>
  <c r="AE1093" i="14" s="1"/>
  <c r="AG953" i="14"/>
  <c r="AD567" i="14"/>
  <c r="AC914" i="10"/>
  <c r="AC1045" i="15" s="1"/>
  <c r="AE1286" i="10"/>
  <c r="AE1250" i="10"/>
  <c r="AD528" i="10"/>
  <c r="AA1117" i="14"/>
  <c r="AB282" i="10"/>
  <c r="AE1158" i="14"/>
  <c r="AE1155" i="14" s="1"/>
  <c r="AE1151" i="14" s="1"/>
  <c r="AD103" i="14"/>
  <c r="AA790" i="10"/>
  <c r="AF1024" i="10"/>
  <c r="AA1158" i="10"/>
  <c r="Y1198" i="10"/>
  <c r="AC378" i="14"/>
  <c r="AE1061" i="14"/>
  <c r="Z38" i="10"/>
  <c r="Z33" i="10" s="1"/>
  <c r="Z1099" i="10"/>
  <c r="AD900" i="10"/>
  <c r="AA1213" i="10"/>
  <c r="AH638" i="10"/>
  <c r="AH633" i="10" s="1"/>
  <c r="AH675" i="15" s="1"/>
  <c r="AA433" i="14"/>
  <c r="AD828" i="14"/>
  <c r="AD825" i="14" s="1"/>
  <c r="Z514" i="14"/>
  <c r="Z511" i="14" s="1"/>
  <c r="AB1197" i="10"/>
  <c r="AF914" i="10"/>
  <c r="AF1045" i="15" s="1"/>
  <c r="AD1036" i="10"/>
  <c r="AF1019" i="14"/>
  <c r="AC414" i="10"/>
  <c r="AG723" i="14"/>
  <c r="AG1107" i="14"/>
  <c r="AG1104" i="14" s="1"/>
  <c r="AF979" i="10"/>
  <c r="AB283" i="10"/>
  <c r="Y1123" i="14"/>
  <c r="AH527" i="10"/>
  <c r="Y1235" i="10"/>
  <c r="AB377" i="10"/>
  <c r="AG567" i="14"/>
  <c r="AG1250" i="10"/>
  <c r="AB724" i="14"/>
  <c r="AD1141" i="10"/>
  <c r="AC1082" i="10"/>
  <c r="AE911" i="10"/>
  <c r="AE1042" i="15" s="1"/>
  <c r="AG667" i="14"/>
  <c r="AE378" i="14"/>
  <c r="X1082" i="10"/>
  <c r="AB890" i="14"/>
  <c r="AH1025" i="10"/>
  <c r="X1000" i="14"/>
  <c r="X1041" i="10"/>
  <c r="AA1141" i="10"/>
  <c r="AH259" i="14"/>
  <c r="AA1115" i="14"/>
  <c r="Y1148" i="14"/>
  <c r="Y1145" i="14" s="1"/>
  <c r="AD260" i="14"/>
  <c r="X282" i="10"/>
  <c r="X277" i="10" s="1"/>
  <c r="X259" i="15" s="1"/>
  <c r="AB1250" i="10"/>
  <c r="Z83" i="10"/>
  <c r="AF37" i="10"/>
  <c r="X284" i="10"/>
  <c r="X279" i="10" s="1"/>
  <c r="X261" i="15" s="1"/>
  <c r="AA1163" i="10"/>
  <c r="AC947" i="14"/>
  <c r="AG687" i="10"/>
  <c r="AD30" i="14"/>
  <c r="AD27" i="14" s="1"/>
  <c r="Z958" i="14"/>
  <c r="X1284" i="10"/>
  <c r="Z985" i="10"/>
  <c r="Z1025" i="10"/>
  <c r="AC946" i="14"/>
  <c r="AB982" i="10"/>
  <c r="AF983" i="14"/>
  <c r="AF980" i="14" s="1"/>
  <c r="AA1118" i="10"/>
  <c r="Y982" i="10"/>
  <c r="AD979" i="10"/>
  <c r="Z1212" i="10"/>
  <c r="AD1109" i="14"/>
  <c r="AD1106" i="14" s="1"/>
  <c r="AB580" i="10"/>
  <c r="AC471" i="10"/>
  <c r="Y1107" i="10"/>
  <c r="AC953" i="14"/>
  <c r="X1003" i="14"/>
  <c r="AH1193" i="14"/>
  <c r="AH1190" i="14" s="1"/>
  <c r="AF1071" i="14"/>
  <c r="AF667" i="14"/>
  <c r="AF664" i="14" s="1"/>
  <c r="AB415" i="10"/>
  <c r="Z1124" i="14"/>
  <c r="Y969" i="10"/>
  <c r="Y964" i="10" s="1"/>
  <c r="Y1085" i="15" s="1"/>
  <c r="Y1080" i="15" s="1"/>
  <c r="AE958" i="14"/>
  <c r="AD1163" i="10"/>
  <c r="Z1042" i="10"/>
  <c r="X1239" i="10"/>
  <c r="AA1102" i="10"/>
  <c r="AC39" i="10"/>
  <c r="AC34" i="10" s="1"/>
  <c r="AE900" i="14"/>
  <c r="AC791" i="10"/>
  <c r="AD669" i="14"/>
  <c r="AD666" i="14" s="1"/>
  <c r="AD1057" i="10"/>
  <c r="AB472" i="14"/>
  <c r="AG954" i="14"/>
  <c r="AC1102" i="10"/>
  <c r="Z1072" i="14"/>
  <c r="AA1235" i="10"/>
  <c r="Y1027" i="10"/>
  <c r="Y65" i="14"/>
  <c r="AC830" i="14"/>
  <c r="AF332" i="14"/>
  <c r="Y838" i="14"/>
  <c r="AG1134" i="10"/>
  <c r="AG1124" i="10" s="1"/>
  <c r="AG1210" i="15" s="1"/>
  <c r="AG1205" i="15" s="1"/>
  <c r="Y689" i="10"/>
  <c r="AE1072" i="10"/>
  <c r="AE1062" i="10" s="1"/>
  <c r="AE1164" i="15" s="1"/>
  <c r="AE1159" i="15" s="1"/>
  <c r="AA1285" i="10"/>
  <c r="AB793" i="10"/>
  <c r="X946" i="14"/>
  <c r="X943" i="14" s="1"/>
  <c r="AA1080" i="10"/>
  <c r="AD970" i="10"/>
  <c r="AD965" i="10" s="1"/>
  <c r="AD1086" i="15" s="1"/>
  <c r="AD1081" i="15" s="1"/>
  <c r="AC619" i="14"/>
  <c r="AC616" i="14" s="1"/>
  <c r="AG1240" i="10"/>
  <c r="AF376" i="10"/>
  <c r="AH1018" i="14"/>
  <c r="Y1283" i="10"/>
  <c r="AD235" i="10"/>
  <c r="AE955" i="14"/>
  <c r="AC1248" i="10"/>
  <c r="AF1159" i="10"/>
  <c r="AF1040" i="10"/>
  <c r="X283" i="10"/>
  <c r="X278" i="10" s="1"/>
  <c r="X260" i="15" s="1"/>
  <c r="AD738" i="10"/>
  <c r="AB31" i="14"/>
  <c r="AB28" i="14" s="1"/>
  <c r="Z432" i="14"/>
  <c r="Z429" i="14" s="1"/>
  <c r="AC898" i="10"/>
  <c r="AH1119" i="10"/>
  <c r="Z1142" i="10"/>
  <c r="AG956" i="14"/>
  <c r="AB122" i="10"/>
  <c r="X1018" i="14"/>
  <c r="AB81" i="10"/>
  <c r="AA1096" i="10"/>
  <c r="AG1059" i="14"/>
  <c r="AF379" i="14"/>
  <c r="AF376" i="14" s="1"/>
  <c r="AE338" i="10"/>
  <c r="AH723" i="14"/>
  <c r="AC1038" i="10"/>
  <c r="AG284" i="10"/>
  <c r="Y1037" i="10"/>
  <c r="AB232" i="10"/>
  <c r="AE1015" i="14"/>
  <c r="Y1213" i="10"/>
  <c r="AC911" i="10"/>
  <c r="AC1042" i="15" s="1"/>
  <c r="AD527" i="10"/>
  <c r="Y434" i="14"/>
  <c r="Z899" i="10"/>
  <c r="AG1236" i="10"/>
  <c r="AF1142" i="10"/>
  <c r="AG1235" i="10"/>
  <c r="AG332" i="14"/>
  <c r="AA1247" i="10"/>
  <c r="AH914" i="10"/>
  <c r="AH1045" i="15" s="1"/>
  <c r="Y1158" i="10"/>
  <c r="AF724" i="14"/>
  <c r="Y1039" i="10"/>
  <c r="AA65" i="14"/>
  <c r="AC339" i="10"/>
  <c r="AA1148" i="14"/>
  <c r="AA1145" i="14" s="1"/>
  <c r="AF1035" i="10"/>
  <c r="AF1096" i="10"/>
  <c r="Z1097" i="14"/>
  <c r="Z1094" i="14" s="1"/>
  <c r="AG1164" i="10"/>
  <c r="Z1163" i="10"/>
  <c r="AE1084" i="10"/>
  <c r="AD1012" i="14"/>
  <c r="AB75" i="14"/>
  <c r="AB72" i="14" s="1"/>
  <c r="AB161" i="14" s="1"/>
  <c r="Z1036" i="10"/>
  <c r="Y1251" i="10"/>
  <c r="Y282" i="10"/>
  <c r="AE892" i="14"/>
  <c r="AE889" i="14" s="1"/>
  <c r="Z1096" i="14"/>
  <c r="Z1093" i="14" s="1"/>
  <c r="AE110" i="14"/>
  <c r="Z724" i="14"/>
  <c r="Z721" i="14" s="1"/>
  <c r="X528" i="10"/>
  <c r="AG1158" i="14"/>
  <c r="AG1155" i="14" s="1"/>
  <c r="AG1151" i="14" s="1"/>
  <c r="Z794" i="10"/>
  <c r="Z1027" i="10"/>
  <c r="AD231" i="10"/>
  <c r="AG987" i="10"/>
  <c r="AE1096" i="10"/>
  <c r="AA970" i="10"/>
  <c r="AA1072" i="10"/>
  <c r="Z1074" i="14"/>
  <c r="Z735" i="10"/>
  <c r="AA75" i="14"/>
  <c r="X1096" i="10"/>
  <c r="AA379" i="14"/>
  <c r="Y1108" i="14"/>
  <c r="Y1105" i="14" s="1"/>
  <c r="Y734" i="10"/>
  <c r="AB378" i="14"/>
  <c r="AF1235" i="10"/>
  <c r="AC1122" i="14"/>
  <c r="AF1148" i="14"/>
  <c r="AF1145" i="14" s="1"/>
  <c r="AB1081" i="10"/>
  <c r="Z838" i="14"/>
  <c r="AF1285" i="10"/>
  <c r="AG524" i="10"/>
  <c r="Y1122" i="10"/>
  <c r="Y1121" i="10" s="1"/>
  <c r="Y1203" i="15" s="1"/>
  <c r="Y1202" i="15" s="1"/>
  <c r="AB899" i="14"/>
  <c r="AE838" i="14"/>
  <c r="Y259" i="14"/>
  <c r="AG619" i="14"/>
  <c r="AG616" i="14" s="1"/>
  <c r="AF415" i="10"/>
  <c r="AB1002" i="14"/>
  <c r="AG1125" i="14"/>
  <c r="AE912" i="10"/>
  <c r="AE1043" i="15" s="1"/>
  <c r="AD955" i="14"/>
  <c r="AH413" i="10"/>
  <c r="AE995" i="14"/>
  <c r="AE992" i="14" s="1"/>
  <c r="AC1042" i="14"/>
  <c r="AC1039" i="14" s="1"/>
  <c r="AE1200" i="10"/>
  <c r="Y1286" i="10"/>
  <c r="AD791" i="10"/>
  <c r="AF735" i="10"/>
  <c r="AC790" i="10"/>
  <c r="AA957" i="14"/>
  <c r="AE618" i="14"/>
  <c r="AE615" i="14" s="1"/>
  <c r="AH234" i="10"/>
  <c r="AH229" i="10" s="1"/>
  <c r="AH197" i="15" s="1"/>
  <c r="X1200" i="10"/>
  <c r="X1195" i="10" s="1"/>
  <c r="Z1083" i="10"/>
  <c r="Z1078" i="10" s="1"/>
  <c r="Z1179" i="15" s="1"/>
  <c r="Z1174" i="15" s="1"/>
  <c r="AD524" i="10"/>
  <c r="Y299" i="14"/>
  <c r="AC1158" i="10"/>
  <c r="AD65" i="14"/>
  <c r="AD62" i="14" s="1"/>
  <c r="AD146" i="14" s="1"/>
  <c r="AD1239" i="10"/>
  <c r="AA1114" i="14"/>
  <c r="X987" i="10"/>
  <c r="AD374" i="10"/>
  <c r="AF1228" i="10"/>
  <c r="AF1218" i="10" s="1"/>
  <c r="AF1293" i="15" s="1"/>
  <c r="AF1288" i="15" s="1"/>
  <c r="AB526" i="10"/>
  <c r="AB521" i="10" s="1"/>
  <c r="AB546" i="15" s="1"/>
  <c r="AC31" i="14"/>
  <c r="AE1003" i="14"/>
  <c r="Y1164" i="10"/>
  <c r="AD1161" i="10"/>
  <c r="AA1282" i="10"/>
  <c r="AG330" i="14"/>
  <c r="Z40" i="10"/>
  <c r="Z35" i="10" s="1"/>
  <c r="AC738" i="10"/>
  <c r="AF1060" i="10"/>
  <c r="AF1059" i="10" s="1"/>
  <c r="AF1157" i="15" s="1"/>
  <c r="AF1156" i="15" s="1"/>
  <c r="AB734" i="10"/>
  <c r="Y946" i="14"/>
  <c r="Z82" i="10"/>
  <c r="Y83" i="10"/>
  <c r="Y1105" i="10"/>
  <c r="AA1124" i="14"/>
  <c r="AF1247" i="10"/>
  <c r="AE792" i="10"/>
  <c r="AE787" i="10" s="1"/>
  <c r="AE859" i="15" s="1"/>
  <c r="Z1081" i="10"/>
  <c r="Z1076" i="10" s="1"/>
  <c r="Z1177" i="15" s="1"/>
  <c r="Z1172" i="15" s="1"/>
  <c r="AC1213" i="10"/>
  <c r="AG722" i="14"/>
  <c r="Z898" i="10"/>
  <c r="Y125" i="10"/>
  <c r="Y120" i="10" s="1"/>
  <c r="AH65" i="14"/>
  <c r="AH62" i="14" s="1"/>
  <c r="AH146" i="14" s="1"/>
  <c r="Z1247" i="10"/>
  <c r="Z1242" i="10" s="1"/>
  <c r="Z1315" i="15" s="1"/>
  <c r="Z1310" i="15" s="1"/>
  <c r="AF1081" i="10"/>
  <c r="AH468" i="10"/>
  <c r="AC983" i="14"/>
  <c r="AC980" i="14" s="1"/>
  <c r="AH31" i="14"/>
  <c r="AH28" i="14" s="1"/>
  <c r="AH145" i="14" s="1"/>
  <c r="AF1108" i="10"/>
  <c r="Z474" i="14"/>
  <c r="AE1102" i="10"/>
  <c r="AE901" i="10"/>
  <c r="Y792" i="10"/>
  <c r="Z1149" i="14"/>
  <c r="Z1146" i="14" s="1"/>
  <c r="AA1024" i="10"/>
  <c r="AE1148" i="14"/>
  <c r="AE1145" i="14" s="1"/>
  <c r="AA1146" i="10"/>
  <c r="AE1117" i="14"/>
  <c r="AA1036" i="10"/>
  <c r="X1042" i="14"/>
  <c r="X1039" i="14" s="1"/>
  <c r="Z668" i="14"/>
  <c r="Z66" i="14"/>
  <c r="AB945" i="14"/>
  <c r="AB942" i="14" s="1"/>
  <c r="AC637" i="10"/>
  <c r="AC632" i="10" s="1"/>
  <c r="AC674" i="15" s="1"/>
  <c r="AA734" i="10"/>
  <c r="AG792" i="10"/>
  <c r="Y1079" i="10"/>
  <c r="AC1108" i="14"/>
  <c r="AC1105" i="14" s="1"/>
  <c r="AA1104" i="10"/>
  <c r="X985" i="10"/>
  <c r="AB1118" i="10"/>
  <c r="AA1162" i="10"/>
  <c r="AD1042" i="14"/>
  <c r="AD1039" i="14" s="1"/>
  <c r="AG1247" i="10"/>
  <c r="AE967" i="10"/>
  <c r="AA79" i="10"/>
  <c r="AB1158" i="14"/>
  <c r="AB1155" i="14" s="1"/>
  <c r="AB1151" i="14" s="1"/>
  <c r="AH582" i="10"/>
  <c r="X379" i="14"/>
  <c r="X376" i="14" s="1"/>
  <c r="X29" i="14"/>
  <c r="AG958" i="14"/>
  <c r="AD1148" i="14"/>
  <c r="AD1145" i="14" s="1"/>
  <c r="AC38" i="14"/>
  <c r="AC35" i="14" s="1"/>
  <c r="AC157" i="14" s="1"/>
  <c r="AH1071" i="14"/>
  <c r="Z899" i="14"/>
  <c r="AE469" i="10"/>
  <c r="AE464" i="10" s="1"/>
  <c r="AE474" i="15" s="1"/>
  <c r="AF331" i="14"/>
  <c r="AG957" i="14"/>
  <c r="AC902" i="10"/>
  <c r="X1104" i="10"/>
  <c r="Y415" i="10"/>
  <c r="AD331" i="14"/>
  <c r="AH1073" i="14"/>
  <c r="AC722" i="14"/>
  <c r="AC719" i="14" s="1"/>
  <c r="X971" i="10"/>
  <c r="AB1057" i="10"/>
  <c r="Z687" i="10"/>
  <c r="Z682" i="10" s="1"/>
  <c r="Z725" i="15" s="1"/>
  <c r="AD971" i="10"/>
  <c r="AD966" i="10" s="1"/>
  <c r="AD1087" i="15" s="1"/>
  <c r="AD1082" i="15" s="1"/>
  <c r="AA669" i="14"/>
  <c r="X900" i="14"/>
  <c r="AG1097" i="14"/>
  <c r="AG1094" i="14" s="1"/>
  <c r="AH898" i="14"/>
  <c r="AA37" i="14"/>
  <c r="AF101" i="14"/>
  <c r="AA122" i="10"/>
  <c r="AH911" i="10"/>
  <c r="AH1042" i="15" s="1"/>
  <c r="AB527" i="10"/>
  <c r="AB522" i="10" s="1"/>
  <c r="AB547" i="15" s="1"/>
  <c r="AF1061" i="14"/>
  <c r="AG513" i="14"/>
  <c r="AG510" i="14" s="1"/>
  <c r="AF1103" i="10"/>
  <c r="AA912" i="10"/>
  <c r="AA1043" i="15" s="1"/>
  <c r="Y82" i="10"/>
  <c r="AD1118" i="10"/>
  <c r="Y472" i="14"/>
  <c r="Y469" i="14" s="1"/>
  <c r="X1079" i="10"/>
  <c r="AG1079" i="10"/>
  <c r="AG336" i="10"/>
  <c r="AD995" i="14"/>
  <c r="AD992" i="14" s="1"/>
  <c r="AD1081" i="10"/>
  <c r="X1193" i="14"/>
  <c r="AC1199" i="10"/>
  <c r="AF1012" i="14"/>
  <c r="X232" i="10"/>
  <c r="Y1122" i="14"/>
  <c r="AC338" i="10"/>
  <c r="AF1194" i="14"/>
  <c r="X1116" i="14"/>
  <c r="AH1012" i="14"/>
  <c r="AA124" i="10"/>
  <c r="AB1024" i="10"/>
  <c r="AB339" i="10"/>
  <c r="AA1212" i="10"/>
  <c r="Z1283" i="10"/>
  <c r="Z1278" i="10" s="1"/>
  <c r="AG830" i="14"/>
  <c r="AG827" i="14" s="1"/>
  <c r="X1149" i="14"/>
  <c r="X1146" i="14" s="1"/>
  <c r="X471" i="10"/>
  <c r="X466" i="10" s="1"/>
  <c r="X476" i="15" s="1"/>
  <c r="AB1027" i="10"/>
  <c r="AD830" i="14"/>
  <c r="AD827" i="14" s="1"/>
  <c r="AG1108" i="10"/>
  <c r="AD792" i="10"/>
  <c r="AC1071" i="14"/>
  <c r="AA1082" i="10"/>
  <c r="Z111" i="14"/>
  <c r="AA568" i="14"/>
  <c r="Z1037" i="10"/>
  <c r="Z1146" i="10"/>
  <c r="Z900" i="10"/>
  <c r="Y1195" i="14"/>
  <c r="Y1192" i="14" s="1"/>
  <c r="AF46" i="10"/>
  <c r="AF44" i="10" s="1"/>
  <c r="AF192" i="10" s="1"/>
  <c r="Y1159" i="10"/>
  <c r="AH514" i="14"/>
  <c r="AF339" i="10"/>
  <c r="AB1098" i="14"/>
  <c r="AB1095" i="14" s="1"/>
  <c r="AH1251" i="10"/>
  <c r="AC1013" i="14"/>
  <c r="X1107" i="10"/>
  <c r="X1101" i="10"/>
  <c r="AH971" i="10"/>
  <c r="AH735" i="10"/>
  <c r="AH730" i="10" s="1"/>
  <c r="AH787" i="15" s="1"/>
  <c r="AE1053" i="14"/>
  <c r="AE1050" i="14" s="1"/>
  <c r="Y584" i="10"/>
  <c r="AA984" i="14"/>
  <c r="AA981" i="14" s="1"/>
  <c r="Y636" i="10"/>
  <c r="AH829" i="14"/>
  <c r="AD1240" i="10"/>
  <c r="AG1142" i="10"/>
  <c r="AD1119" i="10"/>
  <c r="AE1116" i="14"/>
  <c r="Z1070" i="14"/>
  <c r="AG67" i="14"/>
  <c r="Y1054" i="14"/>
  <c r="Y1051" i="14" s="1"/>
  <c r="AH736" i="10"/>
  <c r="AH731" i="10" s="1"/>
  <c r="AH788" i="15" s="1"/>
  <c r="AE668" i="14"/>
  <c r="AE665" i="14" s="1"/>
  <c r="Z1053" i="14"/>
  <c r="Z1050" i="14" s="1"/>
  <c r="AD689" i="10"/>
  <c r="AD684" i="10" s="1"/>
  <c r="AD727" i="15" s="1"/>
  <c r="X1249" i="10"/>
  <c r="AH67" i="14"/>
  <c r="Y37" i="14"/>
  <c r="AH569" i="14"/>
  <c r="Z65" i="14"/>
  <c r="Z1286" i="10"/>
  <c r="Z1281" i="10" s="1"/>
  <c r="AD956" i="14"/>
  <c r="AD81" i="10"/>
  <c r="AD76" i="10" s="1"/>
  <c r="AH1083" i="10"/>
  <c r="Y979" i="10"/>
  <c r="AC526" i="10"/>
  <c r="AD1039" i="10"/>
  <c r="Y235" i="10"/>
  <c r="Z981" i="10"/>
  <c r="Z468" i="10"/>
  <c r="AC736" i="10"/>
  <c r="Z434" i="14"/>
  <c r="Z431" i="14" s="1"/>
  <c r="AF969" i="10"/>
  <c r="AF964" i="10" s="1"/>
  <c r="AF1085" i="15" s="1"/>
  <c r="AF1080" i="15" s="1"/>
  <c r="AG1252" i="10"/>
  <c r="AF639" i="10"/>
  <c r="Y470" i="10"/>
  <c r="Y330" i="14"/>
  <c r="Y327" i="14" s="1"/>
  <c r="Y316" i="14" s="1"/>
  <c r="AA829" i="14"/>
  <c r="AE988" i="10"/>
  <c r="AB1282" i="10"/>
  <c r="AF1054" i="14"/>
  <c r="AF1051" i="14" s="1"/>
  <c r="AD902" i="10"/>
  <c r="AD897" i="10" s="1"/>
  <c r="AD1016" i="15" s="1"/>
  <c r="Z1082" i="10"/>
  <c r="Z1077" i="10" s="1"/>
  <c r="Z1178" i="15" s="1"/>
  <c r="Z1173" i="15" s="1"/>
  <c r="AF1146" i="10"/>
  <c r="X1083" i="10"/>
  <c r="AE1080" i="10"/>
  <c r="AG994" i="14"/>
  <c r="AG991" i="14" s="1"/>
  <c r="AH1160" i="10"/>
  <c r="AA722" i="14"/>
  <c r="AG235" i="10"/>
  <c r="AG230" i="10" s="1"/>
  <c r="AG198" i="15" s="1"/>
  <c r="AA1035" i="10"/>
  <c r="AD899" i="10"/>
  <c r="AH1017" i="14"/>
  <c r="X1119" i="10"/>
  <c r="Z971" i="10"/>
  <c r="AC1083" i="10"/>
  <c r="AD985" i="10"/>
  <c r="AG260" i="14"/>
  <c r="AF736" i="10"/>
  <c r="AB1042" i="10"/>
  <c r="Y901" i="14"/>
  <c r="AE1197" i="10"/>
  <c r="AC1285" i="10"/>
  <c r="AF1240" i="10"/>
  <c r="Z416" i="10"/>
  <c r="Z411" i="10" s="1"/>
  <c r="Z406" i="15" s="1"/>
  <c r="X1035" i="10"/>
  <c r="AC1144" i="10"/>
  <c r="AA618" i="14"/>
  <c r="AA615" i="14" s="1"/>
  <c r="AB902" i="14"/>
  <c r="AE432" i="14"/>
  <c r="AD29" i="14"/>
  <c r="AD26" i="14" s="1"/>
  <c r="Z637" i="10"/>
  <c r="AG39" i="10"/>
  <c r="AG34" i="10" s="1"/>
  <c r="AF980" i="10"/>
  <c r="AD299" i="14"/>
  <c r="AH1247" i="10"/>
  <c r="Z336" i="10"/>
  <c r="AH967" i="10"/>
  <c r="Y1074" i="14"/>
  <c r="Y1147" i="14"/>
  <c r="Y1144" i="14" s="1"/>
  <c r="AB637" i="10"/>
  <c r="AA526" i="10"/>
  <c r="AA521" i="10" s="1"/>
  <c r="AA546" i="15" s="1"/>
  <c r="AD836" i="14"/>
  <c r="Z1160" i="14"/>
  <c r="Z1157" i="14" s="1"/>
  <c r="Z1153" i="14" s="1"/>
  <c r="AG1057" i="10"/>
  <c r="AA1109" i="14"/>
  <c r="AA1106" i="14" s="1"/>
  <c r="AC899" i="14"/>
  <c r="AE473" i="14"/>
  <c r="AG1193" i="14"/>
  <c r="AG1190" i="14" s="1"/>
  <c r="Z1123" i="14"/>
  <c r="AC1103" i="10"/>
  <c r="Y688" i="10"/>
  <c r="AB829" i="14"/>
  <c r="AE80" i="10"/>
  <c r="AE75" i="10" s="1"/>
  <c r="AG1025" i="10"/>
  <c r="AD1019" i="14"/>
  <c r="AE1142" i="10"/>
  <c r="AB1198" i="10"/>
  <c r="Y580" i="10"/>
  <c r="Y575" i="10" s="1"/>
  <c r="Y615" i="15" s="1"/>
  <c r="AE79" i="10"/>
  <c r="AE74" i="10" s="1"/>
  <c r="AB617" i="14"/>
  <c r="AD569" i="14"/>
  <c r="AH282" i="10"/>
  <c r="AH277" i="10" s="1"/>
  <c r="AH259" i="15" s="1"/>
  <c r="X736" i="10"/>
  <c r="X125" i="10"/>
  <c r="AA1060" i="14"/>
  <c r="Y528" i="10"/>
  <c r="AF1161" i="10"/>
  <c r="AA281" i="10"/>
  <c r="AH1079" i="10"/>
  <c r="Y233" i="10"/>
  <c r="AC38" i="10"/>
  <c r="AC33" i="10" s="1"/>
  <c r="AD123" i="10"/>
  <c r="AC890" i="14"/>
  <c r="AF911" i="10"/>
  <c r="AF1042" i="15" s="1"/>
  <c r="AF234" i="10"/>
  <c r="AF229" i="10" s="1"/>
  <c r="AF197" i="15" s="1"/>
  <c r="AF1282" i="10"/>
  <c r="Z913" i="10"/>
  <c r="Z1044" i="15" s="1"/>
  <c r="AC971" i="10"/>
  <c r="AC966" i="10" s="1"/>
  <c r="AC1087" i="15" s="1"/>
  <c r="AC1082" i="15" s="1"/>
  <c r="X103" i="14"/>
  <c r="X100" i="14" s="1"/>
  <c r="X151" i="14" s="1"/>
  <c r="AD109" i="14"/>
  <c r="Y890" i="14"/>
  <c r="Z1145" i="10"/>
  <c r="AF340" i="10"/>
  <c r="X1097" i="10"/>
  <c r="AG995" i="14"/>
  <c r="AG992" i="14" s="1"/>
  <c r="AA639" i="10"/>
  <c r="Y377" i="14"/>
  <c r="AE1141" i="10"/>
  <c r="AC1200" i="10"/>
  <c r="AH88" i="10"/>
  <c r="AH86" i="10" s="1"/>
  <c r="AH193" i="10" s="1"/>
  <c r="AH836" i="14"/>
  <c r="Z81" i="10"/>
  <c r="AC1099" i="10"/>
  <c r="X231" i="10"/>
  <c r="AF1107" i="14"/>
  <c r="AF1104" i="14" s="1"/>
  <c r="AB377" i="14"/>
  <c r="AD903" i="14"/>
  <c r="X913" i="10"/>
  <c r="X1044" i="15" s="1"/>
  <c r="Y1102" i="10"/>
  <c r="AH1122" i="10"/>
  <c r="AH1121" i="10" s="1"/>
  <c r="AH1203" i="15" s="1"/>
  <c r="AH1202" i="15" s="1"/>
  <c r="AF1122" i="10"/>
  <c r="AF1121" i="10" s="1"/>
  <c r="AF1203" i="15" s="1"/>
  <c r="AF1202" i="15" s="1"/>
  <c r="X1108" i="10"/>
  <c r="Y1097" i="14"/>
  <c r="Y1094" i="14" s="1"/>
  <c r="AF988" i="10"/>
  <c r="AH618" i="14"/>
  <c r="AH615" i="14" s="1"/>
  <c r="AG902" i="10"/>
  <c r="X1039" i="10"/>
  <c r="AG1148" i="14"/>
  <c r="AG1145" i="14" s="1"/>
  <c r="AF40" i="10"/>
  <c r="AA958" i="14"/>
  <c r="AC735" i="10"/>
  <c r="AA31" i="14"/>
  <c r="AG512" i="14"/>
  <c r="AG509" i="14" s="1"/>
  <c r="AE332" i="14"/>
  <c r="AH332" i="14"/>
  <c r="AD121" i="10"/>
  <c r="AG1012" i="14"/>
  <c r="AA73" i="14"/>
  <c r="X1164" i="10"/>
  <c r="AD1235" i="10"/>
  <c r="AD1230" i="10" s="1"/>
  <c r="AD1304" i="15" s="1"/>
  <c r="AD1299" i="15" s="1"/>
  <c r="X1057" i="10"/>
  <c r="X1055" i="10" s="1"/>
  <c r="AC1146" i="10"/>
  <c r="Y980" i="10"/>
  <c r="AG258" i="14"/>
  <c r="AC1282" i="10"/>
  <c r="Z1282" i="10"/>
  <c r="Z1277" i="10" s="1"/>
  <c r="Y1060" i="10"/>
  <c r="Y1059" i="10" s="1"/>
  <c r="Y1157" i="15" s="1"/>
  <c r="Y1156" i="15" s="1"/>
  <c r="Z1107" i="14"/>
  <c r="Z1104" i="14" s="1"/>
  <c r="AC416" i="10"/>
  <c r="AH968" i="10"/>
  <c r="AH963" i="10" s="1"/>
  <c r="AH1084" i="15" s="1"/>
  <c r="AH1079" i="15" s="1"/>
  <c r="Z1097" i="10"/>
  <c r="Z1072" i="10"/>
  <c r="AH901" i="14"/>
  <c r="AD910" i="10"/>
  <c r="AD1041" i="15" s="1"/>
  <c r="AA836" i="14"/>
  <c r="AC957" i="14"/>
  <c r="AB957" i="14"/>
  <c r="AF1084" i="10"/>
  <c r="Z46" i="10"/>
  <c r="X1105" i="10"/>
  <c r="Y1019" i="14"/>
  <c r="AF1248" i="10"/>
  <c r="AE1240" i="10"/>
  <c r="AG1114" i="14"/>
  <c r="AB737" i="10"/>
  <c r="X434" i="14"/>
  <c r="AE37" i="10"/>
  <c r="AE32" i="10" s="1"/>
  <c r="AG39" i="14"/>
  <c r="AG36" i="14" s="1"/>
  <c r="AG158" i="14" s="1"/>
  <c r="AB432" i="14"/>
  <c r="AF29" i="14"/>
  <c r="Y1012" i="14"/>
  <c r="X1283" i="10"/>
  <c r="AB687" i="10"/>
  <c r="X1160" i="14"/>
  <c r="X1157" i="14" s="1"/>
  <c r="X1153" i="14" s="1"/>
  <c r="AC1108" i="10"/>
  <c r="AD379" i="14"/>
  <c r="Y378" i="10"/>
  <c r="AC1084" i="10"/>
  <c r="AC30" i="14"/>
  <c r="AH336" i="10"/>
  <c r="AB1143" i="10"/>
  <c r="AC1118" i="10"/>
  <c r="Z512" i="14"/>
  <c r="Z509" i="14" s="1"/>
  <c r="AC639" i="10"/>
  <c r="AC634" i="10" s="1"/>
  <c r="AC676" i="15" s="1"/>
  <c r="Y1141" i="10"/>
  <c r="AB40" i="10"/>
  <c r="AC1115" i="14"/>
  <c r="AB433" i="14"/>
  <c r="AG375" i="10"/>
  <c r="AG370" i="10" s="1"/>
  <c r="AF1158" i="10"/>
  <c r="AA581" i="10"/>
  <c r="Y38" i="10"/>
  <c r="AD1159" i="14"/>
  <c r="AD1156" i="14" s="1"/>
  <c r="AD1152" i="14" s="1"/>
  <c r="AH1149" i="14"/>
  <c r="AH1146" i="14" s="1"/>
  <c r="AB828" i="14"/>
  <c r="AG1101" i="10"/>
  <c r="X1142" i="10"/>
  <c r="X234" i="10"/>
  <c r="AG1044" i="10"/>
  <c r="X1061" i="14"/>
  <c r="AA1143" i="10"/>
  <c r="AF338" i="10"/>
  <c r="AD890" i="14"/>
  <c r="AD887" i="14" s="1"/>
  <c r="AF432" i="14"/>
  <c r="AB331" i="14"/>
  <c r="AE74" i="14"/>
  <c r="AE471" i="10"/>
  <c r="AE466" i="10" s="1"/>
  <c r="AE476" i="15" s="1"/>
  <c r="AE1000" i="14"/>
  <c r="AC1019" i="14"/>
  <c r="Z947" i="14"/>
  <c r="AG123" i="10"/>
  <c r="Z1017" i="14"/>
  <c r="AD947" i="14"/>
  <c r="AD944" i="14" s="1"/>
  <c r="AB111" i="14"/>
  <c r="AB108" i="14" s="1"/>
  <c r="AB164" i="14" s="1"/>
  <c r="AA899" i="14"/>
  <c r="AA911" i="10"/>
  <c r="AA1042" i="15" s="1"/>
  <c r="AF957" i="14"/>
  <c r="AB983" i="10"/>
  <c r="AE582" i="10"/>
  <c r="Z967" i="10"/>
  <c r="AE982" i="10"/>
  <c r="Z1079" i="10"/>
  <c r="Z1074" i="10" s="1"/>
  <c r="Z1175" i="15" s="1"/>
  <c r="Z1170" i="15" s="1"/>
  <c r="X37" i="10"/>
  <c r="Z983" i="10"/>
  <c r="Z1193" i="14"/>
  <c r="AC377" i="10"/>
  <c r="Z340" i="10"/>
  <c r="Y298" i="14"/>
  <c r="AC1164" i="10"/>
  <c r="AD79" i="10"/>
  <c r="X337" i="10"/>
  <c r="AA1116" i="14"/>
  <c r="AH1062" i="14"/>
  <c r="AC979" i="10"/>
  <c r="Y67" i="14"/>
  <c r="X1072" i="10"/>
  <c r="AH667" i="14"/>
  <c r="AH1237" i="10"/>
  <c r="Z901" i="14"/>
  <c r="AF67" i="14"/>
  <c r="AG376" i="10"/>
  <c r="AG371" i="10" s="1"/>
  <c r="AE331" i="14"/>
  <c r="AA735" i="10"/>
  <c r="AH945" i="14"/>
  <c r="Z910" i="10"/>
  <c r="Z1041" i="15" s="1"/>
  <c r="AE984" i="14"/>
  <c r="AE981" i="14" s="1"/>
  <c r="AF284" i="10"/>
  <c r="AH375" i="10"/>
  <c r="AC1002" i="14"/>
  <c r="Z1248" i="10"/>
  <c r="Z1243" i="10" s="1"/>
  <c r="Z1316" i="15" s="1"/>
  <c r="Z1311" i="15" s="1"/>
  <c r="X1053" i="14"/>
  <c r="X1050" i="14" s="1"/>
  <c r="AH39" i="10"/>
  <c r="Z994" i="14"/>
  <c r="Z991" i="14" s="1"/>
  <c r="AF968" i="10"/>
  <c r="AF963" i="10" s="1"/>
  <c r="AF1084" i="15" s="1"/>
  <c r="AF1079" i="15" s="1"/>
  <c r="AD300" i="14"/>
  <c r="AH617" i="14"/>
  <c r="AH614" i="14" s="1"/>
  <c r="X527" i="10"/>
  <c r="X1014" i="14"/>
  <c r="X1194" i="14"/>
  <c r="AB1251" i="10"/>
  <c r="AH1283" i="10"/>
  <c r="AB39" i="14"/>
  <c r="AB36" i="14" s="1"/>
  <c r="AB158" i="14" s="1"/>
  <c r="AE987" i="10"/>
  <c r="AA259" i="14"/>
  <c r="AA256" i="14" s="1"/>
  <c r="AA283" i="10"/>
  <c r="Y471" i="10"/>
  <c r="X1247" i="10"/>
  <c r="X80" i="10"/>
  <c r="Z828" i="14"/>
  <c r="AA902" i="10"/>
  <c r="Z1001" i="14"/>
  <c r="AG945" i="14"/>
  <c r="X970" i="10"/>
  <c r="AG31" i="14"/>
  <c r="AA1011" i="14"/>
  <c r="X1013" i="14"/>
  <c r="AD1158" i="14"/>
  <c r="AD1155" i="14" s="1"/>
  <c r="AD1151" i="14" s="1"/>
  <c r="X525" i="10"/>
  <c r="AF900" i="10"/>
  <c r="AG415" i="10"/>
  <c r="AE1101" i="10"/>
  <c r="AB984" i="14"/>
  <c r="AB981" i="14" s="1"/>
  <c r="AA685" i="10"/>
  <c r="AH1040" i="10"/>
  <c r="AB374" i="10"/>
  <c r="AF258" i="14"/>
  <c r="AA232" i="10"/>
  <c r="AG986" i="10"/>
  <c r="X1161" i="10"/>
  <c r="AB1096" i="14"/>
  <c r="AB1093" i="14" s="1"/>
  <c r="AF336" i="10"/>
  <c r="AC1145" i="10"/>
  <c r="AB83" i="10"/>
  <c r="AB78" i="10" s="1"/>
  <c r="AF1072" i="10"/>
  <c r="AF1062" i="10" s="1"/>
  <c r="AF1164" i="15" s="1"/>
  <c r="AF1159" i="15" s="1"/>
  <c r="AE1043" i="14"/>
  <c r="AE1040" i="14" s="1"/>
  <c r="AD898" i="10"/>
  <c r="AD893" i="10" s="1"/>
  <c r="AD1012" i="15" s="1"/>
  <c r="Y902" i="14"/>
  <c r="X412" i="10"/>
  <c r="AD1054" i="14"/>
  <c r="AD1051" i="14" s="1"/>
  <c r="Y1237" i="10"/>
  <c r="Y1042" i="14"/>
  <c r="Y1039" i="14" s="1"/>
  <c r="AF1083" i="10"/>
  <c r="AD1040" i="10"/>
  <c r="AC1159" i="14"/>
  <c r="AC1156" i="14" s="1"/>
  <c r="AC1152" i="14" s="1"/>
  <c r="AC945" i="14"/>
  <c r="AA837" i="14"/>
  <c r="AB1159" i="14"/>
  <c r="AB1156" i="14" s="1"/>
  <c r="AB1152" i="14" s="1"/>
  <c r="X914" i="10"/>
  <c r="X1045" i="15" s="1"/>
  <c r="AA1081" i="10"/>
  <c r="AC1023" i="10"/>
  <c r="AB1056" i="10"/>
  <c r="AD416" i="10"/>
  <c r="AD411" i="10" s="1"/>
  <c r="AD406" i="15" s="1"/>
  <c r="AF1193" i="14"/>
  <c r="Z1098" i="14"/>
  <c r="Z1095" i="14" s="1"/>
  <c r="AA235" i="10"/>
  <c r="AH981" i="10"/>
  <c r="X472" i="10"/>
  <c r="AE1282" i="10"/>
  <c r="Z583" i="10"/>
  <c r="AB1285" i="10"/>
  <c r="AB1000" i="14"/>
  <c r="AF1149" i="14"/>
  <c r="AF1146" i="14" s="1"/>
  <c r="AH331" i="14"/>
  <c r="AF513" i="14"/>
  <c r="Y793" i="10"/>
  <c r="AD1072" i="14"/>
  <c r="AG472" i="10"/>
  <c r="X1251" i="10"/>
  <c r="AH1201" i="10"/>
  <c r="Z524" i="10"/>
  <c r="AF1159" i="14"/>
  <c r="AF1156" i="14" s="1"/>
  <c r="AF1152" i="14" s="1"/>
  <c r="AA111" i="14"/>
  <c r="AA1237" i="10"/>
  <c r="AF890" i="14"/>
  <c r="AB722" i="14"/>
  <c r="AF378" i="10"/>
  <c r="AA1043" i="10"/>
  <c r="Z1035" i="10"/>
  <c r="AC1039" i="10"/>
  <c r="Z640" i="10"/>
  <c r="X416" i="10"/>
  <c r="X1072" i="14"/>
  <c r="Y1042" i="10"/>
  <c r="AF1025" i="10"/>
  <c r="AF1020" i="10" s="1"/>
  <c r="AF1131" i="15" s="1"/>
  <c r="AF1126" i="15" s="1"/>
  <c r="AA473" i="14"/>
  <c r="AH374" i="10"/>
  <c r="AF39" i="10"/>
  <c r="AH81" i="10"/>
  <c r="AB667" i="14"/>
  <c r="Y737" i="10"/>
  <c r="AE1164" i="10"/>
  <c r="X1025" i="10"/>
  <c r="X1020" i="10" s="1"/>
  <c r="X1131" i="15" s="1"/>
  <c r="X1126" i="15" s="1"/>
  <c r="X898" i="10"/>
  <c r="Z513" i="14"/>
  <c r="Z510" i="14" s="1"/>
  <c r="AF1062" i="14"/>
  <c r="AH1249" i="10"/>
  <c r="AB123" i="10"/>
  <c r="AG569" i="14"/>
  <c r="AD1162" i="10"/>
  <c r="AA1073" i="14"/>
  <c r="Y524" i="10"/>
  <c r="AD1251" i="10"/>
  <c r="Y1098" i="10"/>
  <c r="Y956" i="14"/>
  <c r="AC513" i="14"/>
  <c r="Z1100" i="10"/>
  <c r="AE65" i="14"/>
  <c r="AA74" i="14"/>
  <c r="AA88" i="10"/>
  <c r="Y1096" i="10"/>
  <c r="AC283" i="10"/>
  <c r="AC331" i="14"/>
  <c r="AC328" i="14" s="1"/>
  <c r="AC317" i="14" s="1"/>
  <c r="AE1201" i="10"/>
  <c r="AH1161" i="10"/>
  <c r="AF130" i="10"/>
  <c r="AH29" i="14"/>
  <c r="AH26" i="14" s="1"/>
  <c r="AH143" i="14" s="1"/>
  <c r="AA1003" i="14"/>
  <c r="AH124" i="10"/>
  <c r="AH233" i="10"/>
  <c r="AH228" i="10" s="1"/>
  <c r="AH196" i="15" s="1"/>
  <c r="Y513" i="14"/>
  <c r="AD1104" i="10"/>
  <c r="Y1124" i="14"/>
  <c r="AA1054" i="14"/>
  <c r="AA1051" i="14" s="1"/>
  <c r="AE791" i="10"/>
  <c r="AE786" i="10" s="1"/>
  <c r="AE858" i="15" s="1"/>
  <c r="AD913" i="10"/>
  <c r="AD1044" i="15" s="1"/>
  <c r="Z581" i="10"/>
  <c r="AH1096" i="14"/>
  <c r="AH1093" i="14" s="1"/>
  <c r="AB1109" i="14"/>
  <c r="AB1106" i="14" s="1"/>
  <c r="AA1043" i="14"/>
  <c r="AA1040" i="14" s="1"/>
  <c r="AD284" i="10"/>
  <c r="AH37" i="10"/>
  <c r="Y900" i="10"/>
  <c r="AA1238" i="10"/>
  <c r="Z1062" i="14"/>
  <c r="Z29" i="14"/>
  <c r="X618" i="14"/>
  <c r="X615" i="14" s="1"/>
  <c r="AE299" i="14"/>
  <c r="AE296" i="14" s="1"/>
  <c r="AE39" i="10"/>
  <c r="AG618" i="14"/>
  <c r="AG615" i="14" s="1"/>
  <c r="X1163" i="10"/>
  <c r="AA689" i="10"/>
  <c r="AB375" i="10"/>
  <c r="AG1040" i="10"/>
  <c r="X1040" i="10"/>
  <c r="AC724" i="14"/>
  <c r="AC721" i="14" s="1"/>
  <c r="Y130" i="10"/>
  <c r="AC685" i="10"/>
  <c r="AC1003" i="14"/>
  <c r="AG283" i="10"/>
  <c r="Z332" i="14"/>
  <c r="AH898" i="10"/>
  <c r="AF984" i="10"/>
  <c r="AA583" i="10"/>
  <c r="X111" i="14"/>
  <c r="Z619" i="14"/>
  <c r="AC967" i="10"/>
  <c r="AC962" i="10" s="1"/>
  <c r="AC1083" i="15" s="1"/>
  <c r="AC1078" i="15" s="1"/>
  <c r="AF1164" i="10"/>
  <c r="AC282" i="10"/>
  <c r="AA1097" i="14"/>
  <c r="AA1094" i="14" s="1"/>
  <c r="AE957" i="14"/>
  <c r="AE434" i="14"/>
  <c r="AE1060" i="14"/>
  <c r="AG234" i="10"/>
  <c r="AG229" i="10" s="1"/>
  <c r="AG197" i="15" s="1"/>
  <c r="AD512" i="14"/>
  <c r="AF967" i="10"/>
  <c r="AF962" i="10" s="1"/>
  <c r="AF1083" i="15" s="1"/>
  <c r="AF1078" i="15" s="1"/>
  <c r="AA1060" i="10"/>
  <c r="AA1059" i="10" s="1"/>
  <c r="AA1157" i="15" s="1"/>
  <c r="AA1156" i="15" s="1"/>
  <c r="AA1122" i="14"/>
  <c r="Y1240" i="10"/>
  <c r="AF83" i="10"/>
  <c r="AB340" i="10"/>
  <c r="AA1038" i="10"/>
  <c r="AF232" i="10"/>
  <c r="AF227" i="10" s="1"/>
  <c r="AF195" i="15" s="1"/>
  <c r="X1238" i="10"/>
  <c r="Y332" i="14"/>
  <c r="Y329" i="14" s="1"/>
  <c r="Y39" i="10"/>
  <c r="AD101" i="14"/>
  <c r="X568" i="14"/>
  <c r="Y968" i="10"/>
  <c r="Y963" i="10" s="1"/>
  <c r="Y1084" i="15" s="1"/>
  <c r="Y1079" i="15" s="1"/>
  <c r="AF231" i="10"/>
  <c r="AF226" i="10" s="1"/>
  <c r="AF194" i="15" s="1"/>
  <c r="AG1084" i="10"/>
  <c r="AB1079" i="10"/>
  <c r="AF1036" i="10"/>
  <c r="Y986" i="10"/>
  <c r="AD1100" i="10"/>
  <c r="Z911" i="10"/>
  <c r="Z1042" i="15" s="1"/>
  <c r="AE898" i="14"/>
  <c r="X737" i="10"/>
  <c r="Y910" i="10"/>
  <c r="Y1041" i="15" s="1"/>
  <c r="AD38" i="14"/>
  <c r="AA1100" i="10"/>
  <c r="AH416" i="10"/>
  <c r="AG1286" i="10"/>
  <c r="AG1281" i="10" s="1"/>
  <c r="AE837" i="14"/>
  <c r="AE336" i="10"/>
  <c r="AG1097" i="10"/>
  <c r="X639" i="10"/>
  <c r="AB1283" i="10"/>
  <c r="AG1001" i="14"/>
  <c r="Y1036" i="10"/>
  <c r="Y958" i="14"/>
  <c r="Z1040" i="10"/>
  <c r="AE1019" i="14"/>
  <c r="Y1247" i="10"/>
  <c r="AB109" i="14"/>
  <c r="AB106" i="14" s="1"/>
  <c r="AB162" i="14" s="1"/>
  <c r="Y73" i="14"/>
  <c r="Y1060" i="14"/>
  <c r="AA1015" i="14"/>
  <c r="AC1104" i="10"/>
  <c r="AD472" i="14"/>
  <c r="AG111" i="14"/>
  <c r="AC580" i="10"/>
  <c r="AE88" i="10"/>
  <c r="AD378" i="10"/>
  <c r="AC1024" i="10"/>
  <c r="Y514" i="14"/>
  <c r="Z792" i="10"/>
  <c r="AE298" i="14"/>
  <c r="AE295" i="14" s="1"/>
  <c r="AE284" i="14" s="1"/>
  <c r="AD580" i="10"/>
  <c r="X983" i="10"/>
  <c r="AF260" i="14"/>
  <c r="AC1236" i="10"/>
  <c r="X1044" i="10"/>
  <c r="X470" i="10"/>
  <c r="X465" i="10" s="1"/>
  <c r="X475" i="15" s="1"/>
  <c r="AB66" i="14"/>
  <c r="X969" i="10"/>
  <c r="Y1084" i="10"/>
  <c r="AH75" i="14"/>
  <c r="AH280" i="10"/>
  <c r="AH275" i="10" s="1"/>
  <c r="AH257" i="15" s="1"/>
  <c r="AF1011" i="14"/>
  <c r="AD1011" i="14"/>
  <c r="AH1159" i="14"/>
  <c r="AH1156" i="14" s="1"/>
  <c r="AH1152" i="14" s="1"/>
  <c r="AB330" i="14"/>
  <c r="AG281" i="10"/>
  <c r="AC1035" i="10"/>
  <c r="Y911" i="10"/>
  <c r="Y1042" i="15" s="1"/>
  <c r="AH121" i="10"/>
  <c r="AC37" i="14"/>
  <c r="AC34" i="14" s="1"/>
  <c r="AC156" i="14" s="1"/>
  <c r="AH378" i="14"/>
  <c r="AD1072" i="10"/>
  <c r="AD1062" i="10" s="1"/>
  <c r="AD1164" i="15" s="1"/>
  <c r="AD1159" i="15" s="1"/>
  <c r="AB1238" i="10"/>
  <c r="AG1238" i="10"/>
  <c r="Z1105" i="10"/>
  <c r="Y1026" i="10"/>
  <c r="AA1013" i="14"/>
  <c r="AH1285" i="10"/>
  <c r="AE109" i="14"/>
  <c r="Z526" i="10"/>
  <c r="AB37" i="10"/>
  <c r="AG94" i="14"/>
  <c r="AG91" i="14" s="1"/>
  <c r="AG60" i="14"/>
  <c r="AG57" i="14" s="1"/>
  <c r="AA993" i="14"/>
  <c r="AA990" i="14" s="1"/>
  <c r="AH59" i="14"/>
  <c r="AH56" i="14" s="1"/>
  <c r="AH982" i="14"/>
  <c r="AH979" i="14" s="1"/>
  <c r="AH24" i="14"/>
  <c r="AH21" i="14" s="1"/>
  <c r="AH1011" i="10"/>
  <c r="AH1129" i="10"/>
  <c r="AB108" i="10"/>
  <c r="AB168" i="10" s="1"/>
  <c r="AD670" i="10"/>
  <c r="AD709" i="15" s="1"/>
  <c r="AD718" i="10"/>
  <c r="AD764" i="15" s="1"/>
  <c r="AG134" i="14"/>
  <c r="AC322" i="10"/>
  <c r="AC300" i="15" s="1"/>
  <c r="AC295" i="15" s="1"/>
  <c r="AD106" i="10"/>
  <c r="AD102" i="15" s="1"/>
  <c r="AD97" i="15" s="1"/>
  <c r="AG132" i="14"/>
  <c r="AG131" i="14"/>
  <c r="AD669" i="10"/>
  <c r="AD708" i="15" s="1"/>
  <c r="AD105" i="10"/>
  <c r="AD165" i="10" s="1"/>
  <c r="AB323" i="10"/>
  <c r="AB393" i="15" s="1"/>
  <c r="AH25" i="10"/>
  <c r="AD952" i="10"/>
  <c r="AD1074" i="15" s="1"/>
  <c r="AD1069" i="15" s="1"/>
  <c r="AH268" i="10"/>
  <c r="AD452" i="10"/>
  <c r="AD451" i="15" s="1"/>
  <c r="AH886" i="10"/>
  <c r="AD951" i="10"/>
  <c r="AD1073" i="15" s="1"/>
  <c r="AD1068" i="15" s="1"/>
  <c r="AH22" i="14"/>
  <c r="AH19" i="14" s="1"/>
  <c r="AC516" i="10"/>
  <c r="AC1071" i="10"/>
  <c r="AC1015" i="10"/>
  <c r="AC272" i="10"/>
  <c r="AC677" i="10"/>
  <c r="AC1189" i="10"/>
  <c r="AC782" i="10"/>
  <c r="AC777" i="10" s="1"/>
  <c r="AC838" i="15" s="1"/>
  <c r="AC572" i="10"/>
  <c r="AC628" i="10"/>
  <c r="AC623" i="10" s="1"/>
  <c r="AC661" i="15" s="1"/>
  <c r="AC890" i="10"/>
  <c r="AC366" i="10"/>
  <c r="AC460" i="10"/>
  <c r="AC29" i="10"/>
  <c r="AC726" i="10"/>
  <c r="AC721" i="10" s="1"/>
  <c r="AC767" i="15" s="1"/>
  <c r="AC959" i="10"/>
  <c r="AC113" i="10"/>
  <c r="AC404" i="10"/>
  <c r="AC1133" i="10"/>
  <c r="AC328" i="10"/>
  <c r="AC323" i="10" s="1"/>
  <c r="AD12" i="4"/>
  <c r="AC71" i="10"/>
  <c r="AC1227" i="10"/>
  <c r="AC223" i="10"/>
  <c r="AE513" i="10"/>
  <c r="AE325" i="10"/>
  <c r="AE457" i="10"/>
  <c r="AE269" i="10"/>
  <c r="AE264" i="10" s="1"/>
  <c r="AE235" i="15" s="1"/>
  <c r="AE401" i="10"/>
  <c r="AE26" i="10"/>
  <c r="AE674" i="10"/>
  <c r="AE569" i="10"/>
  <c r="AE564" i="10" s="1"/>
  <c r="AE593" i="15" s="1"/>
  <c r="AE1068" i="10"/>
  <c r="AE1063" i="10" s="1"/>
  <c r="AE1165" i="15" s="1"/>
  <c r="AE1160" i="15" s="1"/>
  <c r="AF9" i="4"/>
  <c r="AE363" i="10"/>
  <c r="AE779" i="10"/>
  <c r="AE1012" i="10"/>
  <c r="AE110" i="10"/>
  <c r="AE1224" i="10"/>
  <c r="AE625" i="10"/>
  <c r="AE1186" i="10"/>
  <c r="AE220" i="10"/>
  <c r="AE887" i="10"/>
  <c r="AE882" i="10" s="1"/>
  <c r="AE984" i="15" s="1"/>
  <c r="AE1130" i="10"/>
  <c r="AE956" i="10"/>
  <c r="AE723" i="10"/>
  <c r="AE718" i="10" s="1"/>
  <c r="AE764" i="15" s="1"/>
  <c r="AE68" i="10"/>
  <c r="AD222" i="10"/>
  <c r="AD217" i="10" s="1"/>
  <c r="AD181" i="15" s="1"/>
  <c r="AD781" i="10"/>
  <c r="AD271" i="10"/>
  <c r="AD327" i="10"/>
  <c r="AD627" i="10"/>
  <c r="AD571" i="10"/>
  <c r="AD1132" i="10"/>
  <c r="AD1127" i="10" s="1"/>
  <c r="AD1070" i="10"/>
  <c r="AD889" i="10"/>
  <c r="AD676" i="10"/>
  <c r="AD671" i="10" s="1"/>
  <c r="AD710" i="15" s="1"/>
  <c r="AD28" i="10"/>
  <c r="AD403" i="10"/>
  <c r="AD398" i="10" s="1"/>
  <c r="AD382" i="15" s="1"/>
  <c r="AE11" i="4"/>
  <c r="AD365" i="10"/>
  <c r="AD1226" i="10"/>
  <c r="AD70" i="10"/>
  <c r="AD725" i="10"/>
  <c r="AD1188" i="10"/>
  <c r="AD112" i="10"/>
  <c r="AD107" i="10" s="1"/>
  <c r="AD958" i="10"/>
  <c r="AD953" i="10" s="1"/>
  <c r="AD1014" i="10"/>
  <c r="AD515" i="10"/>
  <c r="AD459" i="10"/>
  <c r="AD454" i="10" s="1"/>
  <c r="AD453" i="15" s="1"/>
  <c r="AG203" i="4"/>
  <c r="AG938" i="14" s="1"/>
  <c r="AG935" i="14" s="1"/>
  <c r="AH206" i="4"/>
  <c r="AG927" i="14"/>
  <c r="AG924" i="14" s="1"/>
  <c r="AH192" i="4"/>
  <c r="AG189" i="4"/>
  <c r="AG883" i="14" s="1"/>
  <c r="AG880" i="14" s="1"/>
  <c r="AG872" i="14"/>
  <c r="AG869" i="14" s="1"/>
  <c r="AE856" i="14"/>
  <c r="AF884" i="14"/>
  <c r="AF881" i="14" s="1"/>
  <c r="AG193" i="4"/>
  <c r="AF873" i="14"/>
  <c r="AF870" i="14" s="1"/>
  <c r="AF856" i="14" s="1"/>
  <c r="AG885" i="14"/>
  <c r="AG882" i="14" s="1"/>
  <c r="AH194" i="4"/>
  <c r="AG874" i="14"/>
  <c r="AG871" i="14" s="1"/>
  <c r="AF10" i="4"/>
  <c r="AE888" i="10"/>
  <c r="AE883" i="10" s="1"/>
  <c r="AE985" i="15" s="1"/>
  <c r="AE780" i="10"/>
  <c r="AE1225" i="10"/>
  <c r="AE1187" i="10"/>
  <c r="AE1131" i="10"/>
  <c r="AE724" i="10"/>
  <c r="AE719" i="10" s="1"/>
  <c r="AE765" i="15" s="1"/>
  <c r="AE1069" i="10"/>
  <c r="AE957" i="10"/>
  <c r="AE675" i="10"/>
  <c r="AE570" i="10"/>
  <c r="AE565" i="10" s="1"/>
  <c r="AE594" i="15" s="1"/>
  <c r="AE514" i="10"/>
  <c r="AE326" i="10"/>
  <c r="AE221" i="10"/>
  <c r="AE270" i="10"/>
  <c r="AE458" i="10"/>
  <c r="AE69" i="10"/>
  <c r="AE364" i="10"/>
  <c r="AE626" i="10"/>
  <c r="AE1013" i="10"/>
  <c r="AE111" i="10"/>
  <c r="AE402" i="10"/>
  <c r="AE27" i="10"/>
  <c r="AH704" i="14"/>
  <c r="AH701" i="14" s="1"/>
  <c r="AH649" i="14"/>
  <c r="AH646" i="14" s="1"/>
  <c r="AH599" i="14"/>
  <c r="AH596" i="14" s="1"/>
  <c r="AH549" i="14"/>
  <c r="AH546" i="14" s="1"/>
  <c r="AG414" i="14"/>
  <c r="AG411" i="14" s="1"/>
  <c r="AH111" i="4"/>
  <c r="AG359" i="14"/>
  <c r="AG356" i="14" s="1"/>
  <c r="AH97" i="4"/>
  <c r="AH323" i="14" s="1"/>
  <c r="AH320" i="14" s="1"/>
  <c r="AG323" i="14"/>
  <c r="AG320" i="14" s="1"/>
  <c r="AG207" i="10" l="1"/>
  <c r="AG166" i="15" s="1"/>
  <c r="AG395" i="10"/>
  <c r="AG379" i="15" s="1"/>
  <c r="AH1124" i="10"/>
  <c r="AH1210" i="15" s="1"/>
  <c r="AH1205" i="15" s="1"/>
  <c r="AF1019" i="10"/>
  <c r="AF1130" i="15" s="1"/>
  <c r="AF1125" i="15" s="1"/>
  <c r="AD683" i="10"/>
  <c r="AD726" i="15" s="1"/>
  <c r="AD680" i="10"/>
  <c r="AD723" i="15" s="1"/>
  <c r="AH1192" i="14"/>
  <c r="X721" i="14"/>
  <c r="AB107" i="14"/>
  <c r="AB163" i="14" s="1"/>
  <c r="AH1191" i="14"/>
  <c r="AE297" i="14"/>
  <c r="Z1280" i="10"/>
  <c r="AC98" i="14"/>
  <c r="AC149" i="14" s="1"/>
  <c r="AD615" i="14"/>
  <c r="AB35" i="14"/>
  <c r="AB157" i="14" s="1"/>
  <c r="AB297" i="14"/>
  <c r="AB70" i="14"/>
  <c r="AB159" i="14" s="1"/>
  <c r="AB296" i="14"/>
  <c r="AB285" i="14" s="1"/>
  <c r="X467" i="10"/>
  <c r="X477" i="15" s="1"/>
  <c r="Y578" i="10"/>
  <c r="Y618" i="15" s="1"/>
  <c r="AC896" i="10"/>
  <c r="AC1015" i="15" s="1"/>
  <c r="Y579" i="10"/>
  <c r="Y619" i="15" s="1"/>
  <c r="AC100" i="14"/>
  <c r="AC151" i="14" s="1"/>
  <c r="AD682" i="10"/>
  <c r="AD725" i="15" s="1"/>
  <c r="AD63" i="14"/>
  <c r="X720" i="14"/>
  <c r="Z719" i="14"/>
  <c r="AE1064" i="10"/>
  <c r="X1057" i="14"/>
  <c r="Y119" i="10"/>
  <c r="AC106" i="14"/>
  <c r="AC162" i="14" s="1"/>
  <c r="Y118" i="10"/>
  <c r="AG1191" i="14"/>
  <c r="AA966" i="10"/>
  <c r="AA1087" i="15" s="1"/>
  <c r="AA1082" i="15" s="1"/>
  <c r="Z408" i="10"/>
  <c r="Z403" i="15" s="1"/>
  <c r="Z371" i="10"/>
  <c r="AD964" i="10"/>
  <c r="AD1085" i="15" s="1"/>
  <c r="AD1080" i="15" s="1"/>
  <c r="X1022" i="10"/>
  <c r="X1133" i="15" s="1"/>
  <c r="X1128" i="15" s="1"/>
  <c r="AH999" i="14"/>
  <c r="X1058" i="14"/>
  <c r="X275" i="10"/>
  <c r="X257" i="15" s="1"/>
  <c r="AA964" i="10"/>
  <c r="AA1085" i="15" s="1"/>
  <c r="AA1080" i="15" s="1"/>
  <c r="AF1278" i="10"/>
  <c r="AA962" i="10"/>
  <c r="AA1083" i="15" s="1"/>
  <c r="AA1078" i="15" s="1"/>
  <c r="AH965" i="10"/>
  <c r="AH1086" i="15" s="1"/>
  <c r="AH1081" i="15" s="1"/>
  <c r="AC633" i="10"/>
  <c r="AC675" i="15" s="1"/>
  <c r="AC108" i="14"/>
  <c r="AC164" i="14" s="1"/>
  <c r="X897" i="14"/>
  <c r="AD1139" i="10"/>
  <c r="AD1224" i="15" s="1"/>
  <c r="AD1219" i="15" s="1"/>
  <c r="AE519" i="10"/>
  <c r="AE544" i="15" s="1"/>
  <c r="AF578" i="10"/>
  <c r="AF618" i="15" s="1"/>
  <c r="AH1117" i="10"/>
  <c r="AH1200" i="15" s="1"/>
  <c r="AH1199" i="15" s="1"/>
  <c r="AD1196" i="10"/>
  <c r="Y297" i="14"/>
  <c r="AE522" i="10"/>
  <c r="AE547" i="15" s="1"/>
  <c r="AG788" i="10"/>
  <c r="AG860" i="15" s="1"/>
  <c r="AF511" i="14"/>
  <c r="AD216" i="10"/>
  <c r="AD180" i="15" s="1"/>
  <c r="Z966" i="10"/>
  <c r="Z1087" i="15" s="1"/>
  <c r="Z1082" i="15" s="1"/>
  <c r="AD1195" i="10"/>
  <c r="AD1192" i="10"/>
  <c r="AD1267" i="15" s="1"/>
  <c r="AD1262" i="15" s="1"/>
  <c r="Z1190" i="14"/>
  <c r="AF577" i="10"/>
  <c r="AF617" i="15" s="1"/>
  <c r="AF86" i="10"/>
  <c r="AF193" i="10" s="1"/>
  <c r="Z732" i="10"/>
  <c r="Z789" i="15" s="1"/>
  <c r="AF576" i="10"/>
  <c r="AF616" i="15" s="1"/>
  <c r="AE521" i="10"/>
  <c r="AE546" i="15" s="1"/>
  <c r="AG786" i="10"/>
  <c r="AG858" i="15" s="1"/>
  <c r="X1191" i="14"/>
  <c r="Z1191" i="14"/>
  <c r="Z1192" i="14"/>
  <c r="Z963" i="10"/>
  <c r="Z1084" i="15" s="1"/>
  <c r="Z1079" i="15" s="1"/>
  <c r="Z615" i="14"/>
  <c r="AF575" i="10"/>
  <c r="AF615" i="15" s="1"/>
  <c r="Z962" i="10"/>
  <c r="Z1083" i="15" s="1"/>
  <c r="Z1078" i="15" s="1"/>
  <c r="AD1193" i="10"/>
  <c r="AD510" i="14"/>
  <c r="AE523" i="10"/>
  <c r="AE548" i="15" s="1"/>
  <c r="X1192" i="14"/>
  <c r="AD1009" i="10"/>
  <c r="AD1194" i="10"/>
  <c r="AG964" i="10"/>
  <c r="AG1085" i="15" s="1"/>
  <c r="AG1080" i="15" s="1"/>
  <c r="AF579" i="10"/>
  <c r="AF619" i="15" s="1"/>
  <c r="AG785" i="10"/>
  <c r="AG857" i="15" s="1"/>
  <c r="AE520" i="10"/>
  <c r="AE545" i="15" s="1"/>
  <c r="AG966" i="14"/>
  <c r="AE1136" i="10"/>
  <c r="AE1221" i="15" s="1"/>
  <c r="AE1216" i="15" s="1"/>
  <c r="AG967" i="14"/>
  <c r="AB1142" i="14"/>
  <c r="AH33" i="10"/>
  <c r="AH1232" i="10"/>
  <c r="AH1306" i="15" s="1"/>
  <c r="AH1301" i="15" s="1"/>
  <c r="AH1055" i="10"/>
  <c r="AH1154" i="15" s="1"/>
  <c r="AH1153" i="15" s="1"/>
  <c r="AH721" i="14"/>
  <c r="AE312" i="10"/>
  <c r="AG430" i="14"/>
  <c r="AH1233" i="10"/>
  <c r="AH1307" i="15" s="1"/>
  <c r="AH1302" i="15" s="1"/>
  <c r="AB633" i="10"/>
  <c r="AB675" i="15" s="1"/>
  <c r="AE1137" i="10"/>
  <c r="AE1222" i="15" s="1"/>
  <c r="AE1217" i="15" s="1"/>
  <c r="X1243" i="10"/>
  <c r="X1316" i="15" s="1"/>
  <c r="X1311" i="15" s="1"/>
  <c r="AE1139" i="10"/>
  <c r="AE1224" i="15" s="1"/>
  <c r="AE1219" i="15" s="1"/>
  <c r="AD23" i="10"/>
  <c r="AE1138" i="10"/>
  <c r="AE1223" i="15" s="1"/>
  <c r="AE1218" i="15" s="1"/>
  <c r="AB785" i="10"/>
  <c r="AB857" i="15" s="1"/>
  <c r="AE407" i="10"/>
  <c r="AE402" i="15" s="1"/>
  <c r="AB1136" i="10"/>
  <c r="AB1221" i="15" s="1"/>
  <c r="AB1216" i="15" s="1"/>
  <c r="AE616" i="14"/>
  <c r="AA255" i="14"/>
  <c r="AC965" i="10"/>
  <c r="AC1086" i="15" s="1"/>
  <c r="AC1081" i="15" s="1"/>
  <c r="AG614" i="14"/>
  <c r="AE614" i="14"/>
  <c r="AH1111" i="14"/>
  <c r="X297" i="14"/>
  <c r="AG1056" i="14"/>
  <c r="AG1280" i="10"/>
  <c r="AG575" i="10"/>
  <c r="AG615" i="15" s="1"/>
  <c r="X444" i="10"/>
  <c r="X432" i="15" s="1"/>
  <c r="AC963" i="10"/>
  <c r="AC1084" i="15" s="1"/>
  <c r="AC1079" i="15" s="1"/>
  <c r="AB943" i="10"/>
  <c r="AF666" i="14"/>
  <c r="AB1138" i="10"/>
  <c r="AB1223" i="15" s="1"/>
  <c r="AB1218" i="15" s="1"/>
  <c r="AC964" i="10"/>
  <c r="AC1085" i="15" s="1"/>
  <c r="AC1080" i="15" s="1"/>
  <c r="X295" i="14"/>
  <c r="X284" i="14" s="1"/>
  <c r="AG35" i="10"/>
  <c r="AC1128" i="10"/>
  <c r="AC1214" i="15" s="1"/>
  <c r="AC1209" i="15" s="1"/>
  <c r="Z1244" i="10"/>
  <c r="Z1317" i="15" s="1"/>
  <c r="Z1312" i="15" s="1"/>
  <c r="AH70" i="14"/>
  <c r="AH159" i="14" s="1"/>
  <c r="AG20" i="10"/>
  <c r="AG154" i="10" s="1"/>
  <c r="AE22" i="10"/>
  <c r="AE156" i="10" s="1"/>
  <c r="AB1137" i="10"/>
  <c r="AB1222" i="15" s="1"/>
  <c r="AB1217" i="15" s="1"/>
  <c r="AA786" i="10"/>
  <c r="AA858" i="15" s="1"/>
  <c r="X684" i="10"/>
  <c r="X727" i="15" s="1"/>
  <c r="AF409" i="10"/>
  <c r="AF404" i="15" s="1"/>
  <c r="X729" i="10"/>
  <c r="X786" i="15" s="1"/>
  <c r="Y108" i="14"/>
  <c r="Y164" i="14" s="1"/>
  <c r="X733" i="10"/>
  <c r="X790" i="15" s="1"/>
  <c r="AA467" i="10"/>
  <c r="AA477" i="15" s="1"/>
  <c r="AG688" i="14"/>
  <c r="AE216" i="10"/>
  <c r="AE180" i="15" s="1"/>
  <c r="AC361" i="10"/>
  <c r="AC338" i="15" s="1"/>
  <c r="AC333" i="15" s="1"/>
  <c r="X731" i="10"/>
  <c r="X788" i="15" s="1"/>
  <c r="AA785" i="10"/>
  <c r="AA857" i="15" s="1"/>
  <c r="AA118" i="10"/>
  <c r="AD470" i="14"/>
  <c r="AA119" i="10"/>
  <c r="AA114" i="15" s="1"/>
  <c r="AA109" i="15" s="1"/>
  <c r="AA117" i="10"/>
  <c r="AA186" i="10" s="1"/>
  <c r="AA465" i="10"/>
  <c r="AA475" i="15" s="1"/>
  <c r="AB376" i="14"/>
  <c r="AE397" i="10"/>
  <c r="AE381" i="15" s="1"/>
  <c r="AH119" i="10"/>
  <c r="AC466" i="10"/>
  <c r="AC476" i="15" s="1"/>
  <c r="AF408" i="10"/>
  <c r="AF403" i="15" s="1"/>
  <c r="AC672" i="10"/>
  <c r="AC711" i="15" s="1"/>
  <c r="AC465" i="10"/>
  <c r="AC475" i="15" s="1"/>
  <c r="AE215" i="10"/>
  <c r="AE179" i="15" s="1"/>
  <c r="AE396" i="10"/>
  <c r="AE380" i="15" s="1"/>
  <c r="AH116" i="10"/>
  <c r="AH111" i="15" s="1"/>
  <c r="AH106" i="15" s="1"/>
  <c r="AF410" i="10"/>
  <c r="AF405" i="15" s="1"/>
  <c r="Y465" i="10"/>
  <c r="Y475" i="15" s="1"/>
  <c r="AF730" i="10"/>
  <c r="AF787" i="15" s="1"/>
  <c r="AB375" i="14"/>
  <c r="Y466" i="10"/>
  <c r="Y476" i="15" s="1"/>
  <c r="AF26" i="14"/>
  <c r="AF143" i="14" s="1"/>
  <c r="AF731" i="10"/>
  <c r="AF788" i="15" s="1"/>
  <c r="AG1218" i="10"/>
  <c r="AG1293" i="15" s="1"/>
  <c r="AG1288" i="15" s="1"/>
  <c r="X732" i="10"/>
  <c r="X789" i="15" s="1"/>
  <c r="Z119" i="10"/>
  <c r="Y1138" i="10"/>
  <c r="Y1223" i="15" s="1"/>
  <c r="Y1218" i="15" s="1"/>
  <c r="AF732" i="10"/>
  <c r="AF789" i="15" s="1"/>
  <c r="Z120" i="10"/>
  <c r="Z189" i="10" s="1"/>
  <c r="Z1019" i="10"/>
  <c r="Z1130" i="15" s="1"/>
  <c r="Z1125" i="15" s="1"/>
  <c r="Z117" i="10"/>
  <c r="Z186" i="10" s="1"/>
  <c r="AF407" i="10"/>
  <c r="AF402" i="15" s="1"/>
  <c r="Z86" i="10"/>
  <c r="Z193" i="10" s="1"/>
  <c r="AA44" i="10"/>
  <c r="AA192" i="10" s="1"/>
  <c r="AA429" i="14"/>
  <c r="Y1140" i="10"/>
  <c r="Y1225" i="15" s="1"/>
  <c r="Y1220" i="15" s="1"/>
  <c r="AC1192" i="14"/>
  <c r="AC887" i="14"/>
  <c r="Z1020" i="10"/>
  <c r="Z1131" i="15" s="1"/>
  <c r="Z1126" i="15" s="1"/>
  <c r="AE100" i="14"/>
  <c r="AE151" i="14" s="1"/>
  <c r="AE376" i="14"/>
  <c r="Y463" i="10"/>
  <c r="Y473" i="15" s="1"/>
  <c r="AF733" i="10"/>
  <c r="AF790" i="15" s="1"/>
  <c r="AA466" i="10"/>
  <c r="AA476" i="15" s="1"/>
  <c r="AA874" i="10"/>
  <c r="AA961" i="15" s="1"/>
  <c r="X681" i="10"/>
  <c r="X724" i="15" s="1"/>
  <c r="AH118" i="10"/>
  <c r="AH187" i="10" s="1"/>
  <c r="Z1021" i="10"/>
  <c r="Z1132" i="15" s="1"/>
  <c r="Z1127" i="15" s="1"/>
  <c r="AF411" i="10"/>
  <c r="AF406" i="15" s="1"/>
  <c r="X683" i="10"/>
  <c r="X726" i="15" s="1"/>
  <c r="AA464" i="10"/>
  <c r="AA474" i="15" s="1"/>
  <c r="Y464" i="10"/>
  <c r="Y474" i="15" s="1"/>
  <c r="AE684" i="10"/>
  <c r="AE727" i="15" s="1"/>
  <c r="AC766" i="10"/>
  <c r="AC816" i="15" s="1"/>
  <c r="Y1136" i="10"/>
  <c r="Y1221" i="15" s="1"/>
  <c r="Y1216" i="15" s="1"/>
  <c r="AC1245" i="10"/>
  <c r="AC1318" i="15" s="1"/>
  <c r="AC1313" i="15" s="1"/>
  <c r="AE683" i="10"/>
  <c r="AE726" i="15" s="1"/>
  <c r="AF729" i="10"/>
  <c r="AF786" i="15" s="1"/>
  <c r="Z116" i="10"/>
  <c r="Z185" i="10" s="1"/>
  <c r="AC464" i="10"/>
  <c r="AC474" i="15" s="1"/>
  <c r="Z1246" i="10"/>
  <c r="Z1319" i="15" s="1"/>
  <c r="Z1314" i="15" s="1"/>
  <c r="X680" i="10"/>
  <c r="X723" i="15" s="1"/>
  <c r="Y1137" i="10"/>
  <c r="Y1222" i="15" s="1"/>
  <c r="Y1217" i="15" s="1"/>
  <c r="AH117" i="10"/>
  <c r="AH186" i="10" s="1"/>
  <c r="AE680" i="10"/>
  <c r="AE723" i="15" s="1"/>
  <c r="AE682" i="10"/>
  <c r="AE725" i="15" s="1"/>
  <c r="Z118" i="10"/>
  <c r="Z187" i="10" s="1"/>
  <c r="X682" i="10"/>
  <c r="X725" i="15" s="1"/>
  <c r="AA787" i="10"/>
  <c r="AA859" i="15" s="1"/>
  <c r="AA120" i="10"/>
  <c r="AA189" i="10" s="1"/>
  <c r="AE98" i="14"/>
  <c r="AE149" i="14" s="1"/>
  <c r="AF566" i="14"/>
  <c r="AA463" i="10"/>
  <c r="AA473" i="15" s="1"/>
  <c r="AA789" i="10"/>
  <c r="AA861" i="15" s="1"/>
  <c r="Y444" i="10"/>
  <c r="Y432" i="15" s="1"/>
  <c r="Z1022" i="10"/>
  <c r="Z1133" i="15" s="1"/>
  <c r="Z1128" i="15" s="1"/>
  <c r="AA116" i="10"/>
  <c r="AA111" i="15" s="1"/>
  <c r="AA106" i="15" s="1"/>
  <c r="AA788" i="10"/>
  <c r="AA860" i="15" s="1"/>
  <c r="X730" i="10"/>
  <c r="X787" i="15" s="1"/>
  <c r="AE681" i="10"/>
  <c r="AE724" i="15" s="1"/>
  <c r="W556" i="10"/>
  <c r="W574" i="15" s="1"/>
  <c r="AH467" i="10"/>
  <c r="AH477" i="15" s="1"/>
  <c r="Z1245" i="10"/>
  <c r="Z1318" i="15" s="1"/>
  <c r="Z1313" i="15" s="1"/>
  <c r="AB732" i="10"/>
  <c r="AB789" i="15" s="1"/>
  <c r="AH463" i="10"/>
  <c r="AH473" i="15" s="1"/>
  <c r="AD785" i="10"/>
  <c r="AD857" i="15" s="1"/>
  <c r="AB680" i="10"/>
  <c r="AB723" i="15" s="1"/>
  <c r="AE21" i="10"/>
  <c r="AF1193" i="10"/>
  <c r="AF1018" i="15" s="1"/>
  <c r="AA369" i="10"/>
  <c r="Z577" i="10"/>
  <c r="Z617" i="15" s="1"/>
  <c r="AE1181" i="10"/>
  <c r="Z578" i="10"/>
  <c r="Z618" i="15" s="1"/>
  <c r="AG118" i="10"/>
  <c r="AG187" i="10" s="1"/>
  <c r="AD787" i="10"/>
  <c r="AD859" i="15" s="1"/>
  <c r="AG86" i="10"/>
  <c r="AG193" i="10" s="1"/>
  <c r="AE1182" i="10"/>
  <c r="AC1010" i="10"/>
  <c r="AG897" i="10"/>
  <c r="AG1016" i="15" s="1"/>
  <c r="AG893" i="10"/>
  <c r="AG1012" i="15" s="1"/>
  <c r="AA373" i="10"/>
  <c r="AA487" i="15" s="1"/>
  <c r="AB682" i="10"/>
  <c r="AB725" i="15" s="1"/>
  <c r="AB729" i="10"/>
  <c r="AB786" i="15" s="1"/>
  <c r="AD34" i="10"/>
  <c r="X785" i="10"/>
  <c r="X857" i="15" s="1"/>
  <c r="AD788" i="10"/>
  <c r="AD860" i="15" s="1"/>
  <c r="AB733" i="10"/>
  <c r="AB790" i="15" s="1"/>
  <c r="AE775" i="10"/>
  <c r="AE836" i="15" s="1"/>
  <c r="AE577" i="10"/>
  <c r="AE617" i="15" s="1"/>
  <c r="AB825" i="14"/>
  <c r="AB32" i="10"/>
  <c r="AC575" i="10"/>
  <c r="AC615" i="15" s="1"/>
  <c r="AE774" i="10"/>
  <c r="AE835" i="15" s="1"/>
  <c r="Z576" i="10"/>
  <c r="Z616" i="15" s="1"/>
  <c r="AD786" i="10"/>
  <c r="AD858" i="15" s="1"/>
  <c r="AH465" i="10"/>
  <c r="AH475" i="15" s="1"/>
  <c r="AB333" i="10"/>
  <c r="AB414" i="15" s="1"/>
  <c r="Y893" i="10"/>
  <c r="Y1012" i="15" s="1"/>
  <c r="AD635" i="10"/>
  <c r="AD677" i="15" s="1"/>
  <c r="Z520" i="10"/>
  <c r="Z545" i="15" s="1"/>
  <c r="Y374" i="14"/>
  <c r="AE44" i="10"/>
  <c r="AE192" i="10" s="1"/>
  <c r="AF286" i="14"/>
  <c r="AH128" i="10"/>
  <c r="AH194" i="10" s="1"/>
  <c r="AB335" i="10"/>
  <c r="AB800" i="15" s="1"/>
  <c r="AB334" i="10"/>
  <c r="AG519" i="10"/>
  <c r="AG544" i="15" s="1"/>
  <c r="AF329" i="14"/>
  <c r="AF318" i="14" s="1"/>
  <c r="AF445" i="14" s="1"/>
  <c r="Z78" i="10"/>
  <c r="Z184" i="10" s="1"/>
  <c r="X373" i="10"/>
  <c r="X487" i="15" s="1"/>
  <c r="AE576" i="10"/>
  <c r="AE616" i="15" s="1"/>
  <c r="AG117" i="10"/>
  <c r="AG186" i="10" s="1"/>
  <c r="AC430" i="14"/>
  <c r="Z680" i="10"/>
  <c r="Z723" i="15" s="1"/>
  <c r="AF834" i="14"/>
  <c r="AG894" i="10"/>
  <c r="AG1013" i="15" s="1"/>
  <c r="AE579" i="10"/>
  <c r="AE619" i="15" s="1"/>
  <c r="AB409" i="10"/>
  <c r="AB404" i="15" s="1"/>
  <c r="AE634" i="10"/>
  <c r="AE676" i="15" s="1"/>
  <c r="AD720" i="14"/>
  <c r="AB1020" i="10"/>
  <c r="AB1131" i="15" s="1"/>
  <c r="AB1126" i="15" s="1"/>
  <c r="AC108" i="10"/>
  <c r="AC168" i="10" s="1"/>
  <c r="AF35" i="10"/>
  <c r="AF178" i="10" s="1"/>
  <c r="AB1019" i="10"/>
  <c r="AB1130" i="15" s="1"/>
  <c r="AB1125" i="15" s="1"/>
  <c r="AC943" i="14"/>
  <c r="X44" i="10"/>
  <c r="X192" i="10" s="1"/>
  <c r="AC117" i="10"/>
  <c r="AC788" i="10"/>
  <c r="AC860" i="15" s="1"/>
  <c r="Z226" i="10"/>
  <c r="Z194" i="15" s="1"/>
  <c r="AB684" i="10"/>
  <c r="AB727" i="15" s="1"/>
  <c r="AC118" i="10"/>
  <c r="AC187" i="10" s="1"/>
  <c r="Z684" i="10"/>
  <c r="Z727" i="15" s="1"/>
  <c r="AC577" i="10"/>
  <c r="AC617" i="15" s="1"/>
  <c r="AH466" i="10"/>
  <c r="AH476" i="15" s="1"/>
  <c r="AE633" i="10"/>
  <c r="AE675" i="15" s="1"/>
  <c r="AC431" i="14"/>
  <c r="AG895" i="10"/>
  <c r="AG1014" i="15" s="1"/>
  <c r="AB731" i="10"/>
  <c r="AB788" i="15" s="1"/>
  <c r="AG520" i="10"/>
  <c r="AG545" i="15" s="1"/>
  <c r="AD622" i="10"/>
  <c r="AD660" i="15" s="1"/>
  <c r="Y895" i="10"/>
  <c r="Y1014" i="15" s="1"/>
  <c r="AD376" i="14"/>
  <c r="AB257" i="14"/>
  <c r="AB411" i="10"/>
  <c r="AB406" i="15" s="1"/>
  <c r="AF1192" i="10"/>
  <c r="AF267" i="15" s="1"/>
  <c r="Y376" i="14"/>
  <c r="AG72" i="14"/>
  <c r="AG161" i="14" s="1"/>
  <c r="AB332" i="10"/>
  <c r="AB413" i="15" s="1"/>
  <c r="AF1196" i="10"/>
  <c r="AB1021" i="10"/>
  <c r="AB1132" i="15" s="1"/>
  <c r="AB1127" i="15" s="1"/>
  <c r="Z1173" i="10"/>
  <c r="AE62" i="14"/>
  <c r="AE146" i="14" s="1"/>
  <c r="Z998" i="14"/>
  <c r="AC1112" i="14"/>
  <c r="Z77" i="10"/>
  <c r="Z183" i="10" s="1"/>
  <c r="AB1018" i="10"/>
  <c r="AB1129" i="15" s="1"/>
  <c r="AB1124" i="15" s="1"/>
  <c r="AG119" i="10"/>
  <c r="AG114" i="15" s="1"/>
  <c r="AG109" i="15" s="1"/>
  <c r="AC329" i="14"/>
  <c r="AC318" i="14" s="1"/>
  <c r="AC525" i="14" s="1"/>
  <c r="AG70" i="14"/>
  <c r="AG159" i="14" s="1"/>
  <c r="AH464" i="10"/>
  <c r="AH474" i="15" s="1"/>
  <c r="AF1194" i="10"/>
  <c r="AG107" i="14"/>
  <c r="AG163" i="14" s="1"/>
  <c r="AE632" i="10"/>
  <c r="AE674" i="15" s="1"/>
  <c r="AD408" i="10"/>
  <c r="AD403" i="15" s="1"/>
  <c r="AC327" i="14"/>
  <c r="AC316" i="14" s="1"/>
  <c r="AC523" i="14" s="1"/>
  <c r="Y896" i="10"/>
  <c r="Y1015" i="15" s="1"/>
  <c r="AG689" i="14"/>
  <c r="AC24" i="10"/>
  <c r="AC28" i="15" s="1"/>
  <c r="AC23" i="15" s="1"/>
  <c r="AD509" i="10"/>
  <c r="AD523" i="15" s="1"/>
  <c r="Z519" i="10"/>
  <c r="Z544" i="15" s="1"/>
  <c r="AB35" i="10"/>
  <c r="AB178" i="10" s="1"/>
  <c r="AD721" i="14"/>
  <c r="AC44" i="10"/>
  <c r="AC192" i="10" s="1"/>
  <c r="AB407" i="10"/>
  <c r="AB402" i="15" s="1"/>
  <c r="AA372" i="10"/>
  <c r="AD375" i="14"/>
  <c r="Z228" i="10"/>
  <c r="Z196" i="15" s="1"/>
  <c r="Y897" i="10"/>
  <c r="Y1016" i="15" s="1"/>
  <c r="AG63" i="14"/>
  <c r="AG147" i="14" s="1"/>
  <c r="AD36" i="10"/>
  <c r="AD39" i="15" s="1"/>
  <c r="AD34" i="15" s="1"/>
  <c r="AF34" i="10"/>
  <c r="AF177" i="10" s="1"/>
  <c r="AC786" i="10"/>
  <c r="AC858" i="15" s="1"/>
  <c r="AE721" i="14"/>
  <c r="AE508" i="10"/>
  <c r="AE522" i="15" s="1"/>
  <c r="AC942" i="14"/>
  <c r="AA62" i="14"/>
  <c r="AA146" i="14" s="1"/>
  <c r="Y894" i="10"/>
  <c r="Y1013" i="15" s="1"/>
  <c r="AD634" i="10"/>
  <c r="AD676" i="15" s="1"/>
  <c r="Z681" i="10"/>
  <c r="Z724" i="15" s="1"/>
  <c r="Z683" i="10"/>
  <c r="Z726" i="15" s="1"/>
  <c r="Y375" i="14"/>
  <c r="Y44" i="10"/>
  <c r="Y192" i="10" s="1"/>
  <c r="Z575" i="10"/>
  <c r="Z615" i="15" s="1"/>
  <c r="Y999" i="10"/>
  <c r="Y1108" i="15" s="1"/>
  <c r="Y1107" i="15" s="1"/>
  <c r="AB444" i="10"/>
  <c r="AB432" i="15" s="1"/>
  <c r="AE635" i="10"/>
  <c r="AE677" i="15" s="1"/>
  <c r="Z523" i="10"/>
  <c r="Z548" i="15" s="1"/>
  <c r="Z76" i="10"/>
  <c r="AB1022" i="10"/>
  <c r="AB1133" i="15" s="1"/>
  <c r="AB1128" i="15" s="1"/>
  <c r="AC785" i="10"/>
  <c r="AC857" i="15" s="1"/>
  <c r="AA63" i="14"/>
  <c r="AA147" i="14" s="1"/>
  <c r="AC579" i="10"/>
  <c r="AC619" i="15" s="1"/>
  <c r="Z230" i="10"/>
  <c r="Z198" i="15" s="1"/>
  <c r="AA128" i="10"/>
  <c r="AA194" i="10" s="1"/>
  <c r="AD719" i="14"/>
  <c r="AG34" i="14"/>
  <c r="AG156" i="14" s="1"/>
  <c r="AE719" i="14"/>
  <c r="AA370" i="10"/>
  <c r="AA868" i="15" s="1"/>
  <c r="AB827" i="14"/>
  <c r="AH430" i="14"/>
  <c r="AE509" i="10"/>
  <c r="AE523" i="15" s="1"/>
  <c r="Z521" i="10"/>
  <c r="Z546" i="15" s="1"/>
  <c r="AF128" i="10"/>
  <c r="AF194" i="10" s="1"/>
  <c r="AF191" i="10" s="1"/>
  <c r="AF36" i="10"/>
  <c r="AG71" i="14"/>
  <c r="AG160" i="14" s="1"/>
  <c r="Z74" i="10"/>
  <c r="Z73" i="15" s="1"/>
  <c r="Z68" i="15" s="1"/>
  <c r="AD407" i="10"/>
  <c r="AD402" i="15" s="1"/>
  <c r="AB34" i="10"/>
  <c r="AB177" i="10" s="1"/>
  <c r="X371" i="10"/>
  <c r="X627" i="15" s="1"/>
  <c r="AD33" i="10"/>
  <c r="AD36" i="15" s="1"/>
  <c r="AD31" i="15" s="1"/>
  <c r="AG116" i="10"/>
  <c r="X369" i="10"/>
  <c r="AC128" i="10"/>
  <c r="AC194" i="10" s="1"/>
  <c r="AF327" i="14"/>
  <c r="AF316" i="14" s="1"/>
  <c r="AF443" i="14" s="1"/>
  <c r="AC789" i="10"/>
  <c r="AC861" i="15" s="1"/>
  <c r="AA388" i="10"/>
  <c r="AA361" i="15" s="1"/>
  <c r="AF32" i="10"/>
  <c r="AF7" i="10" s="1"/>
  <c r="AF7" i="15" s="1"/>
  <c r="AB408" i="10"/>
  <c r="AB403" i="15" s="1"/>
  <c r="AG108" i="14"/>
  <c r="AG164" i="14" s="1"/>
  <c r="AE328" i="14"/>
  <c r="AE317" i="14" s="1"/>
  <c r="AE734" i="14" s="1"/>
  <c r="AE329" i="14"/>
  <c r="AE318" i="14" s="1"/>
  <c r="AF328" i="14"/>
  <c r="AF317" i="14" s="1"/>
  <c r="AC944" i="14"/>
  <c r="AG106" i="14"/>
  <c r="AG162" i="14" s="1"/>
  <c r="AD410" i="10"/>
  <c r="AD405" i="15" s="1"/>
  <c r="AG523" i="10"/>
  <c r="AG548" i="15" s="1"/>
  <c r="AG35" i="14"/>
  <c r="AG157" i="14" s="1"/>
  <c r="AG522" i="10"/>
  <c r="AG547" i="15" s="1"/>
  <c r="AE575" i="10"/>
  <c r="AE615" i="15" s="1"/>
  <c r="AD631" i="10"/>
  <c r="AD673" i="15" s="1"/>
  <c r="X789" i="10"/>
  <c r="X861" i="15" s="1"/>
  <c r="X786" i="10"/>
  <c r="X858" i="15" s="1"/>
  <c r="AE327" i="14"/>
  <c r="AE316" i="14" s="1"/>
  <c r="AE733" i="14" s="1"/>
  <c r="AG521" i="10"/>
  <c r="AG546" i="15" s="1"/>
  <c r="AF1195" i="10"/>
  <c r="AD409" i="10"/>
  <c r="AD404" i="15" s="1"/>
  <c r="AC120" i="10"/>
  <c r="AD510" i="10"/>
  <c r="AD524" i="15" s="1"/>
  <c r="AG64" i="14"/>
  <c r="AG148" i="14" s="1"/>
  <c r="AB410" i="10"/>
  <c r="AB405" i="15" s="1"/>
  <c r="AC119" i="10"/>
  <c r="AC188" i="10" s="1"/>
  <c r="Z229" i="10"/>
  <c r="Z197" i="15" s="1"/>
  <c r="AB331" i="10"/>
  <c r="AB796" i="15" s="1"/>
  <c r="AC116" i="10"/>
  <c r="AC111" i="15" s="1"/>
  <c r="AC106" i="15" s="1"/>
  <c r="AE63" i="14"/>
  <c r="AE147" i="14" s="1"/>
  <c r="AG896" i="10"/>
  <c r="AG1015" i="15" s="1"/>
  <c r="AA64" i="14"/>
  <c r="AA148" i="14" s="1"/>
  <c r="AE64" i="14"/>
  <c r="AE148" i="14" s="1"/>
  <c r="AE720" i="14"/>
  <c r="Z227" i="10"/>
  <c r="Z195" i="15" s="1"/>
  <c r="AC429" i="14"/>
  <c r="X787" i="10"/>
  <c r="X859" i="15" s="1"/>
  <c r="X788" i="10"/>
  <c r="X860" i="15" s="1"/>
  <c r="AG62" i="14"/>
  <c r="AG146" i="14" s="1"/>
  <c r="Y257" i="14"/>
  <c r="Y255" i="14"/>
  <c r="Y256" i="14"/>
  <c r="Y1190" i="14"/>
  <c r="Y1179" i="14" s="1"/>
  <c r="AD1191" i="14"/>
  <c r="AB1192" i="14"/>
  <c r="AC1191" i="14"/>
  <c r="AC1180" i="14" s="1"/>
  <c r="AC270" i="14" s="1"/>
  <c r="AD1192" i="14"/>
  <c r="AD1181" i="14" s="1"/>
  <c r="AD271" i="14" s="1"/>
  <c r="W1190" i="14"/>
  <c r="W1179" i="14" s="1"/>
  <c r="W1192" i="14"/>
  <c r="W1191" i="14"/>
  <c r="W1180" i="14" s="1"/>
  <c r="W270" i="14" s="1"/>
  <c r="AB1191" i="14"/>
  <c r="AB1180" i="14" s="1"/>
  <c r="AB270" i="14" s="1"/>
  <c r="AF1191" i="14"/>
  <c r="AF1180" i="14" s="1"/>
  <c r="AF270" i="14" s="1"/>
  <c r="AC1190" i="14"/>
  <c r="AC1179" i="14" s="1"/>
  <c r="AC269" i="14" s="1"/>
  <c r="AB1190" i="14"/>
  <c r="AB1179" i="14" s="1"/>
  <c r="X1190" i="14"/>
  <c r="X1179" i="14" s="1"/>
  <c r="X269" i="14" s="1"/>
  <c r="Y1191" i="14"/>
  <c r="Y1180" i="14" s="1"/>
  <c r="Y270" i="14" s="1"/>
  <c r="AD1190" i="14"/>
  <c r="AF1190" i="14"/>
  <c r="AF1179" i="14" s="1"/>
  <c r="AF269" i="14" s="1"/>
  <c r="AE1181" i="14"/>
  <c r="AE271" i="14" s="1"/>
  <c r="AD264" i="10"/>
  <c r="AD235" i="15" s="1"/>
  <c r="Y276" i="10"/>
  <c r="Y258" i="15" s="1"/>
  <c r="AD266" i="10"/>
  <c r="AD237" i="15" s="1"/>
  <c r="Y277" i="10"/>
  <c r="Y259" i="15" s="1"/>
  <c r="Y275" i="10"/>
  <c r="Y257" i="15" s="1"/>
  <c r="AD265" i="10"/>
  <c r="AD236" i="15" s="1"/>
  <c r="Y279" i="10"/>
  <c r="Y261" i="15" s="1"/>
  <c r="AE1277" i="10"/>
  <c r="AE1255" i="10" s="1"/>
  <c r="AE1322" i="15" s="1"/>
  <c r="AG730" i="10"/>
  <c r="AG787" i="15" s="1"/>
  <c r="AG214" i="10"/>
  <c r="AG178" i="15" s="1"/>
  <c r="AE463" i="10"/>
  <c r="AE473" i="15" s="1"/>
  <c r="AG76" i="10"/>
  <c r="AG182" i="10" s="1"/>
  <c r="AG668" i="10"/>
  <c r="AG707" i="15" s="1"/>
  <c r="AF1018" i="10"/>
  <c r="AF1129" i="15" s="1"/>
  <c r="AF1124" i="15" s="1"/>
  <c r="AG451" i="10"/>
  <c r="AG450" i="15" s="1"/>
  <c r="AB579" i="10"/>
  <c r="AB619" i="15" s="1"/>
  <c r="AG77" i="10"/>
  <c r="AG76" i="15" s="1"/>
  <c r="AG71" i="15" s="1"/>
  <c r="Y86" i="10"/>
  <c r="Y193" i="10" s="1"/>
  <c r="X519" i="10"/>
  <c r="X544" i="15" s="1"/>
  <c r="AH575" i="10"/>
  <c r="AH615" i="15" s="1"/>
  <c r="AF1021" i="10"/>
  <c r="AF1132" i="15" s="1"/>
  <c r="AF1127" i="15" s="1"/>
  <c r="AF1022" i="10"/>
  <c r="AF1133" i="15" s="1"/>
  <c r="AF1128" i="15" s="1"/>
  <c r="AG75" i="10"/>
  <c r="AE33" i="10"/>
  <c r="AE176" i="10" s="1"/>
  <c r="Z887" i="14"/>
  <c r="AE429" i="14"/>
  <c r="AH36" i="14"/>
  <c r="AH158" i="14" s="1"/>
  <c r="AB566" i="14"/>
  <c r="AG1196" i="10"/>
  <c r="AG1021" i="15" s="1"/>
  <c r="AG1137" i="10"/>
  <c r="AG1222" i="15" s="1"/>
  <c r="AG1217" i="15" s="1"/>
  <c r="AD1137" i="10"/>
  <c r="AD1222" i="15" s="1"/>
  <c r="AD1217" i="15" s="1"/>
  <c r="AG583" i="14"/>
  <c r="AG97" i="10"/>
  <c r="AG142" i="10" s="1"/>
  <c r="AG357" i="10"/>
  <c r="AG682" i="10"/>
  <c r="AG725" i="15" s="1"/>
  <c r="AA35" i="10"/>
  <c r="AA178" i="10" s="1"/>
  <c r="AD1126" i="10"/>
  <c r="AD1212" i="15" s="1"/>
  <c r="AD1207" i="15" s="1"/>
  <c r="AC885" i="10"/>
  <c r="AC987" i="15" s="1"/>
  <c r="AH1234" i="10"/>
  <c r="AH1308" i="15" s="1"/>
  <c r="AH1303" i="15" s="1"/>
  <c r="AA33" i="10"/>
  <c r="AG1194" i="10"/>
  <c r="AG1269" i="15" s="1"/>
  <c r="AG1264" i="15" s="1"/>
  <c r="Y1211" i="10"/>
  <c r="Y1283" i="15" s="1"/>
  <c r="Y1282" i="15" s="1"/>
  <c r="AA34" i="10"/>
  <c r="AA177" i="10" s="1"/>
  <c r="AD1140" i="10"/>
  <c r="AD1225" i="15" s="1"/>
  <c r="AD1220" i="15" s="1"/>
  <c r="AG1006" i="10"/>
  <c r="AG1118" i="15" s="1"/>
  <c r="AG1113" i="15" s="1"/>
  <c r="AE1125" i="10"/>
  <c r="AE1211" i="15" s="1"/>
  <c r="AE1206" i="15" s="1"/>
  <c r="AA1242" i="10"/>
  <c r="AA1315" i="15" s="1"/>
  <c r="AA1310" i="15" s="1"/>
  <c r="AH1020" i="10"/>
  <c r="AH1131" i="15" s="1"/>
  <c r="AH1126" i="15" s="1"/>
  <c r="AC407" i="10"/>
  <c r="AC402" i="15" s="1"/>
  <c r="Y1055" i="10"/>
  <c r="AA36" i="10"/>
  <c r="AA179" i="10" s="1"/>
  <c r="AG681" i="10"/>
  <c r="AG724" i="15" s="1"/>
  <c r="AB950" i="14"/>
  <c r="AB931" i="14" s="1"/>
  <c r="AB920" i="14" s="1"/>
  <c r="AA470" i="14"/>
  <c r="AB997" i="14"/>
  <c r="Z108" i="14"/>
  <c r="Z164" i="14" s="1"/>
  <c r="AA1031" i="10"/>
  <c r="AA1141" i="15" s="1"/>
  <c r="AA1136" i="15" s="1"/>
  <c r="AG684" i="10"/>
  <c r="AG727" i="15" s="1"/>
  <c r="Z36" i="14"/>
  <c r="Z158" i="14" s="1"/>
  <c r="AG584" i="14"/>
  <c r="AB614" i="14"/>
  <c r="AG683" i="10"/>
  <c r="AG726" i="15" s="1"/>
  <c r="AD894" i="10"/>
  <c r="AD1013" i="15" s="1"/>
  <c r="Y78" i="10"/>
  <c r="Y184" i="10" s="1"/>
  <c r="Z255" i="14"/>
  <c r="Y76" i="10"/>
  <c r="Y182" i="10" s="1"/>
  <c r="AB98" i="14"/>
  <c r="AB149" i="14" s="1"/>
  <c r="W874" i="10"/>
  <c r="W961" i="15" s="1"/>
  <c r="AF398" i="14"/>
  <c r="AE1126" i="10"/>
  <c r="Y1022" i="10"/>
  <c r="Y1133" i="15" s="1"/>
  <c r="Y1128" i="15" s="1"/>
  <c r="AA32" i="10"/>
  <c r="AA175" i="10" s="1"/>
  <c r="Z944" i="14"/>
  <c r="AC411" i="10"/>
  <c r="AC406" i="15" s="1"/>
  <c r="AD895" i="10"/>
  <c r="AD1014" i="15" s="1"/>
  <c r="AD896" i="10"/>
  <c r="AD1015" i="15" s="1"/>
  <c r="Y74" i="10"/>
  <c r="Y180" i="10" s="1"/>
  <c r="AB999" i="14"/>
  <c r="AD1136" i="10"/>
  <c r="AD1221" i="15" s="1"/>
  <c r="AD1216" i="15" s="1"/>
  <c r="Z999" i="14"/>
  <c r="AG74" i="10"/>
  <c r="AG180" i="10" s="1"/>
  <c r="Y75" i="10"/>
  <c r="Y1021" i="10"/>
  <c r="Y1132" i="15" s="1"/>
  <c r="Y1127" i="15" s="1"/>
  <c r="Y1181" i="14"/>
  <c r="Y271" i="14" s="1"/>
  <c r="Y77" i="10"/>
  <c r="Y183" i="10" s="1"/>
  <c r="AC409" i="10"/>
  <c r="AC404" i="15" s="1"/>
  <c r="AB99" i="14"/>
  <c r="AB150" i="14" s="1"/>
  <c r="Z1279" i="10"/>
  <c r="Z1257" i="10" s="1"/>
  <c r="Z1324" i="15" s="1"/>
  <c r="AG78" i="10"/>
  <c r="AG467" i="10"/>
  <c r="AG477" i="15" s="1"/>
  <c r="AC521" i="10"/>
  <c r="AC546" i="15" s="1"/>
  <c r="AA965" i="10"/>
  <c r="AA1086" i="15" s="1"/>
  <c r="AA1081" i="15" s="1"/>
  <c r="AA1075" i="10"/>
  <c r="AA1176" i="15" s="1"/>
  <c r="AA1171" i="15" s="1"/>
  <c r="AE1142" i="14"/>
  <c r="AG1018" i="10"/>
  <c r="AG1129" i="15" s="1"/>
  <c r="AG1124" i="15" s="1"/>
  <c r="AG466" i="10"/>
  <c r="AG476" i="15" s="1"/>
  <c r="AG1021" i="10"/>
  <c r="AG1132" i="15" s="1"/>
  <c r="AG1127" i="15" s="1"/>
  <c r="X897" i="10"/>
  <c r="X1016" i="15" s="1"/>
  <c r="AF374" i="14"/>
  <c r="Y787" i="10"/>
  <c r="Y859" i="15" s="1"/>
  <c r="AA963" i="10"/>
  <c r="AA1084" i="15" s="1"/>
  <c r="AA1079" i="15" s="1"/>
  <c r="AC566" i="14"/>
  <c r="AC66" i="10"/>
  <c r="AC66" i="15" s="1"/>
  <c r="AC61" i="15" s="1"/>
  <c r="Y788" i="10"/>
  <c r="Y860" i="15" s="1"/>
  <c r="Z44" i="10"/>
  <c r="Z192" i="10" s="1"/>
  <c r="AB897" i="10"/>
  <c r="AB1016" i="15" s="1"/>
  <c r="AB896" i="10"/>
  <c r="AB1015" i="15" s="1"/>
  <c r="AF952" i="14"/>
  <c r="Y1057" i="14"/>
  <c r="AG1020" i="10"/>
  <c r="AG1131" i="15" s="1"/>
  <c r="AG1126" i="15" s="1"/>
  <c r="Y786" i="10"/>
  <c r="Y858" i="15" s="1"/>
  <c r="AC75" i="10"/>
  <c r="AC181" i="10" s="1"/>
  <c r="Z36" i="10"/>
  <c r="AC70" i="14"/>
  <c r="AC159" i="14" s="1"/>
  <c r="AC153" i="14" s="1"/>
  <c r="AC567" i="10"/>
  <c r="AC596" i="15" s="1"/>
  <c r="AH966" i="10"/>
  <c r="AH1087" i="15" s="1"/>
  <c r="AH1082" i="15" s="1"/>
  <c r="X896" i="10"/>
  <c r="X1015" i="15" s="1"/>
  <c r="AB893" i="10"/>
  <c r="AB1012" i="15" s="1"/>
  <c r="X374" i="14"/>
  <c r="AC635" i="10"/>
  <c r="AC677" i="15" s="1"/>
  <c r="AF296" i="14"/>
  <c r="AF285" i="14" s="1"/>
  <c r="AF785" i="10"/>
  <c r="AF857" i="15" s="1"/>
  <c r="Y1058" i="14"/>
  <c r="AH964" i="10"/>
  <c r="AH1085" i="15" s="1"/>
  <c r="AH1080" i="15" s="1"/>
  <c r="AG619" i="10"/>
  <c r="AG657" i="15" s="1"/>
  <c r="AA1076" i="10"/>
  <c r="AA1177" i="15" s="1"/>
  <c r="AA1172" i="15" s="1"/>
  <c r="AH63" i="14"/>
  <c r="AH147" i="14" s="1"/>
  <c r="AH141" i="14" s="1"/>
  <c r="Y789" i="10"/>
  <c r="Y861" i="15" s="1"/>
  <c r="AG372" i="10"/>
  <c r="X1193" i="10"/>
  <c r="AF835" i="14"/>
  <c r="Z32" i="10"/>
  <c r="Z175" i="10" s="1"/>
  <c r="AD943" i="14"/>
  <c r="AG465" i="10"/>
  <c r="AG475" i="15" s="1"/>
  <c r="AH962" i="10"/>
  <c r="AH1083" i="15" s="1"/>
  <c r="AH1078" i="15" s="1"/>
  <c r="AA1077" i="10"/>
  <c r="AA1178" i="15" s="1"/>
  <c r="AA1173" i="15" s="1"/>
  <c r="AG464" i="10"/>
  <c r="AG474" i="15" s="1"/>
  <c r="AH64" i="14"/>
  <c r="AH148" i="14" s="1"/>
  <c r="AH142" i="14" s="1"/>
  <c r="AF789" i="10"/>
  <c r="AF861" i="15" s="1"/>
  <c r="AC523" i="10"/>
  <c r="AC548" i="15" s="1"/>
  <c r="AA297" i="14"/>
  <c r="AC74" i="10"/>
  <c r="AG369" i="10"/>
  <c r="AG625" i="15" s="1"/>
  <c r="AC36" i="14"/>
  <c r="AC158" i="14" s="1"/>
  <c r="AC155" i="14" s="1"/>
  <c r="X893" i="10"/>
  <c r="X1012" i="15" s="1"/>
  <c r="AG1022" i="10"/>
  <c r="AG1133" i="15" s="1"/>
  <c r="AG1128" i="15" s="1"/>
  <c r="X375" i="14"/>
  <c r="AB894" i="10"/>
  <c r="AB1013" i="15" s="1"/>
  <c r="AC519" i="10"/>
  <c r="AC544" i="15" s="1"/>
  <c r="AC78" i="10"/>
  <c r="AC77" i="15" s="1"/>
  <c r="AC72" i="15" s="1"/>
  <c r="Y766" i="10"/>
  <c r="Y816" i="15" s="1"/>
  <c r="AG633" i="14"/>
  <c r="AC565" i="14"/>
  <c r="AG373" i="10"/>
  <c r="AC76" i="10"/>
  <c r="AC75" i="15" s="1"/>
  <c r="AC70" i="15" s="1"/>
  <c r="AD665" i="14"/>
  <c r="AC520" i="10"/>
  <c r="AC545" i="15" s="1"/>
  <c r="AC388" i="10"/>
  <c r="AC361" i="15" s="1"/>
  <c r="AD556" i="10"/>
  <c r="AD574" i="15" s="1"/>
  <c r="AC1113" i="14"/>
  <c r="AC522" i="10"/>
  <c r="AC547" i="15" s="1"/>
  <c r="AG1019" i="10"/>
  <c r="AG1130" i="15" s="1"/>
  <c r="AG1125" i="15" s="1"/>
  <c r="AA1281" i="10"/>
  <c r="AA1365" i="15" s="1"/>
  <c r="AA1360" i="15" s="1"/>
  <c r="AA98" i="14"/>
  <c r="AA149" i="14" s="1"/>
  <c r="X894" i="10"/>
  <c r="X1013" i="15" s="1"/>
  <c r="Y1112" i="14"/>
  <c r="AB36" i="10"/>
  <c r="AB179" i="10" s="1"/>
  <c r="Z932" i="10"/>
  <c r="Z976" i="15" s="1"/>
  <c r="AD1142" i="14"/>
  <c r="AD128" i="10"/>
  <c r="AD194" i="10" s="1"/>
  <c r="AF788" i="10"/>
  <c r="AF860" i="15" s="1"/>
  <c r="AF786" i="10"/>
  <c r="AF858" i="15" s="1"/>
  <c r="AG207" i="14"/>
  <c r="Y1113" i="14"/>
  <c r="Y28" i="14"/>
  <c r="Y145" i="14" s="1"/>
  <c r="AA1074" i="10"/>
  <c r="AA1175" i="15" s="1"/>
  <c r="AA1170" i="15" s="1"/>
  <c r="AG1279" i="10"/>
  <c r="AG1257" i="10" s="1"/>
  <c r="AG1324" i="15" s="1"/>
  <c r="AG1277" i="10"/>
  <c r="X895" i="10"/>
  <c r="X1014" i="15" s="1"/>
  <c r="AD35" i="10"/>
  <c r="AD38" i="15" s="1"/>
  <c r="AD33" i="15" s="1"/>
  <c r="AB895" i="10"/>
  <c r="AB1014" i="15" s="1"/>
  <c r="AA350" i="10"/>
  <c r="AC1173" i="10"/>
  <c r="AC1246" i="15" s="1"/>
  <c r="AC1245" i="15" s="1"/>
  <c r="AE1075" i="10"/>
  <c r="AE1176" i="15" s="1"/>
  <c r="AE1171" i="15" s="1"/>
  <c r="AG661" i="10"/>
  <c r="AG695" i="15" s="1"/>
  <c r="Z612" i="10"/>
  <c r="Z645" i="15" s="1"/>
  <c r="AG206" i="14"/>
  <c r="AE1113" i="14"/>
  <c r="X1232" i="10"/>
  <c r="X1306" i="15" s="1"/>
  <c r="X1301" i="15" s="1"/>
  <c r="X1230" i="10"/>
  <c r="X1304" i="15" s="1"/>
  <c r="X1299" i="15" s="1"/>
  <c r="Y785" i="10"/>
  <c r="Y857" i="15" s="1"/>
  <c r="X372" i="10"/>
  <c r="X348" i="15" s="1"/>
  <c r="X343" i="15" s="1"/>
  <c r="AF500" i="10"/>
  <c r="AF503" i="15" s="1"/>
  <c r="AA612" i="10"/>
  <c r="AA645" i="15" s="1"/>
  <c r="AG1278" i="10"/>
  <c r="AG1362" i="15" s="1"/>
  <c r="AG1357" i="15" s="1"/>
  <c r="AF787" i="10"/>
  <c r="AF859" i="15" s="1"/>
  <c r="AG463" i="10"/>
  <c r="AG473" i="15" s="1"/>
  <c r="AA943" i="10"/>
  <c r="AA1062" i="15" s="1"/>
  <c r="AA1061" i="15" s="1"/>
  <c r="X1117" i="10"/>
  <c r="X1200" i="15" s="1"/>
  <c r="X1199" i="15" s="1"/>
  <c r="AD1058" i="14"/>
  <c r="AH997" i="14"/>
  <c r="AC312" i="10"/>
  <c r="AG62" i="10"/>
  <c r="AG159" i="10" s="1"/>
  <c r="AB681" i="10"/>
  <c r="AB724" i="15" s="1"/>
  <c r="AC77" i="10"/>
  <c r="AC76" i="15" s="1"/>
  <c r="AC71" i="15" s="1"/>
  <c r="AC612" i="10"/>
  <c r="AC645" i="15" s="1"/>
  <c r="AE444" i="10"/>
  <c r="AE432" i="15" s="1"/>
  <c r="W710" i="10"/>
  <c r="W745" i="15" s="1"/>
  <c r="AB104" i="15"/>
  <c r="AB99" i="15" s="1"/>
  <c r="AD1032" i="10"/>
  <c r="AD1142" i="15" s="1"/>
  <c r="AD1137" i="15" s="1"/>
  <c r="Y1139" i="10"/>
  <c r="Y1224" i="15" s="1"/>
  <c r="Y1219" i="15" s="1"/>
  <c r="AG766" i="10"/>
  <c r="AG816" i="15" s="1"/>
  <c r="Z388" i="10"/>
  <c r="Z361" i="15" s="1"/>
  <c r="W661" i="10"/>
  <c r="W695" i="15" s="1"/>
  <c r="AA1141" i="14"/>
  <c r="X370" i="10"/>
  <c r="X626" i="15" s="1"/>
  <c r="AB33" i="10"/>
  <c r="AB36" i="15" s="1"/>
  <c r="AB31" i="15" s="1"/>
  <c r="AE578" i="10"/>
  <c r="AE618" i="15" s="1"/>
  <c r="AE612" i="10"/>
  <c r="AE645" i="15" s="1"/>
  <c r="AH72" i="14"/>
  <c r="AH161" i="14" s="1"/>
  <c r="AH71" i="14"/>
  <c r="AH160" i="14" s="1"/>
  <c r="Y317" i="14"/>
  <c r="Y734" i="14" s="1"/>
  <c r="AE430" i="14"/>
  <c r="AC511" i="14"/>
  <c r="AH191" i="14"/>
  <c r="AH188" i="14" s="1"/>
  <c r="AH210" i="14"/>
  <c r="AH192" i="14"/>
  <c r="AH189" i="14" s="1"/>
  <c r="AH201" i="14"/>
  <c r="AH198" i="14" s="1"/>
  <c r="AH202" i="14"/>
  <c r="AH199" i="14" s="1"/>
  <c r="AH209" i="14"/>
  <c r="AH203" i="14"/>
  <c r="AH200" i="14" s="1"/>
  <c r="AH211" i="14"/>
  <c r="AH1181" i="14"/>
  <c r="AH271" i="14" s="1"/>
  <c r="AH208" i="14"/>
  <c r="AH190" i="14"/>
  <c r="AH187" i="14" s="1"/>
  <c r="AH23" i="14"/>
  <c r="AH20" i="14" s="1"/>
  <c r="AH131" i="14" s="1"/>
  <c r="AH993" i="14"/>
  <c r="AH990" i="14" s="1"/>
  <c r="AH1041" i="14"/>
  <c r="AH1038" i="14" s="1"/>
  <c r="AH1052" i="14"/>
  <c r="AH1049" i="14" s="1"/>
  <c r="AH107" i="14"/>
  <c r="AH163" i="14" s="1"/>
  <c r="AE28" i="14"/>
  <c r="AE145" i="14" s="1"/>
  <c r="AH106" i="14"/>
  <c r="AH162" i="14" s="1"/>
  <c r="AG943" i="14"/>
  <c r="AG98" i="14"/>
  <c r="AG149" i="14" s="1"/>
  <c r="AH34" i="14"/>
  <c r="AH156" i="14" s="1"/>
  <c r="AH35" i="14"/>
  <c r="AH157" i="14" s="1"/>
  <c r="AG174" i="14"/>
  <c r="AG175" i="14"/>
  <c r="AG998" i="14"/>
  <c r="AE431" i="14"/>
  <c r="AE285" i="14"/>
  <c r="AE679" i="14" s="1"/>
  <c r="AD297" i="14"/>
  <c r="AD286" i="14" s="1"/>
  <c r="AD485" i="14" s="1"/>
  <c r="AD1111" i="14"/>
  <c r="Y564" i="14"/>
  <c r="AG205" i="14"/>
  <c r="AB429" i="14"/>
  <c r="AG257" i="14"/>
  <c r="Z63" i="14"/>
  <c r="Z147" i="14" s="1"/>
  <c r="AC375" i="14"/>
  <c r="AH825" i="14"/>
  <c r="AG666" i="14"/>
  <c r="AC374" i="14"/>
  <c r="Y70" i="14"/>
  <c r="Y159" i="14" s="1"/>
  <c r="AF429" i="14"/>
  <c r="AG255" i="14"/>
  <c r="AB826" i="14"/>
  <c r="AG564" i="14"/>
  <c r="X255" i="14"/>
  <c r="AB256" i="14"/>
  <c r="AE511" i="14"/>
  <c r="AA431" i="14"/>
  <c r="AB286" i="14"/>
  <c r="AB485" i="14" s="1"/>
  <c r="X430" i="14"/>
  <c r="X256" i="14"/>
  <c r="AE374" i="14"/>
  <c r="X511" i="14"/>
  <c r="X107" i="14"/>
  <c r="X163" i="14" s="1"/>
  <c r="Y511" i="14"/>
  <c r="Y510" i="14"/>
  <c r="Z62" i="14"/>
  <c r="Z146" i="14" s="1"/>
  <c r="AA376" i="14"/>
  <c r="AH1112" i="14"/>
  <c r="AF28" i="14"/>
  <c r="AF145" i="14" s="1"/>
  <c r="AF469" i="14"/>
  <c r="AE896" i="14"/>
  <c r="AB1056" i="14"/>
  <c r="AH376" i="14"/>
  <c r="X34" i="14"/>
  <c r="X156" i="14" s="1"/>
  <c r="X509" i="14"/>
  <c r="Y36" i="14"/>
  <c r="Y158" i="14" s="1"/>
  <c r="AH108" i="14"/>
  <c r="AH164" i="14" s="1"/>
  <c r="X616" i="14"/>
  <c r="AG566" i="14"/>
  <c r="X431" i="14"/>
  <c r="Y107" i="14"/>
  <c r="Y163" i="14" s="1"/>
  <c r="Y106" i="14"/>
  <c r="Y162" i="14" s="1"/>
  <c r="X72" i="14"/>
  <c r="X161" i="14" s="1"/>
  <c r="AE99" i="14"/>
  <c r="AE150" i="14" s="1"/>
  <c r="X36" i="14"/>
  <c r="X158" i="14" s="1"/>
  <c r="X510" i="14"/>
  <c r="AG665" i="14"/>
  <c r="AF470" i="14"/>
  <c r="AH375" i="14"/>
  <c r="X108" i="14"/>
  <c r="X164" i="14" s="1"/>
  <c r="AG634" i="14"/>
  <c r="Y34" i="14"/>
  <c r="Y156" i="14" s="1"/>
  <c r="AE897" i="14"/>
  <c r="AE878" i="14" s="1"/>
  <c r="AE867" i="14" s="1"/>
  <c r="X257" i="14"/>
  <c r="AH1113" i="14"/>
  <c r="X70" i="14"/>
  <c r="X159" i="14" s="1"/>
  <c r="Y509" i="14"/>
  <c r="AH827" i="14"/>
  <c r="AF564" i="14"/>
  <c r="AH429" i="14"/>
  <c r="Y429" i="14"/>
  <c r="AD99" i="14"/>
  <c r="AD150" i="14" s="1"/>
  <c r="AE509" i="14"/>
  <c r="AB430" i="14"/>
  <c r="AB374" i="14"/>
  <c r="AC827" i="14"/>
  <c r="AE375" i="14"/>
  <c r="AA430" i="14"/>
  <c r="AD100" i="14"/>
  <c r="AD151" i="14" s="1"/>
  <c r="AF565" i="14"/>
  <c r="AG1025" i="14"/>
  <c r="AF431" i="14"/>
  <c r="AA286" i="14"/>
  <c r="AA390" i="14" s="1"/>
  <c r="AE470" i="14"/>
  <c r="AH826" i="14"/>
  <c r="AG664" i="14"/>
  <c r="AF27" i="14"/>
  <c r="AF144" i="14" s="1"/>
  <c r="AH374" i="14"/>
  <c r="AA375" i="14"/>
  <c r="Y430" i="14"/>
  <c r="AC376" i="14"/>
  <c r="AD98" i="14"/>
  <c r="AD149" i="14" s="1"/>
  <c r="AE895" i="14"/>
  <c r="AC896" i="14"/>
  <c r="AH431" i="14"/>
  <c r="X71" i="14"/>
  <c r="X160" i="14" s="1"/>
  <c r="AC825" i="14"/>
  <c r="Z64" i="14"/>
  <c r="Z148" i="14" s="1"/>
  <c r="AE469" i="14"/>
  <c r="Y72" i="14"/>
  <c r="Y161" i="14" s="1"/>
  <c r="AD471" i="14"/>
  <c r="AG565" i="14"/>
  <c r="AF430" i="14"/>
  <c r="AA374" i="14"/>
  <c r="X614" i="14"/>
  <c r="Y431" i="14"/>
  <c r="AB255" i="14"/>
  <c r="AH835" i="14"/>
  <c r="Y286" i="14"/>
  <c r="Y680" i="14" s="1"/>
  <c r="AF471" i="14"/>
  <c r="AE510" i="14"/>
  <c r="AE471" i="14"/>
  <c r="X35" i="14"/>
  <c r="X157" i="14" s="1"/>
  <c r="AG256" i="14"/>
  <c r="AD469" i="14"/>
  <c r="AE997" i="14"/>
  <c r="X106" i="14"/>
  <c r="X162" i="14" s="1"/>
  <c r="Y71" i="14"/>
  <c r="Y160" i="14" s="1"/>
  <c r="AB431" i="14"/>
  <c r="X429" i="14"/>
  <c r="Y35" i="14"/>
  <c r="Y157" i="14" s="1"/>
  <c r="AH1211" i="10"/>
  <c r="AH1283" i="15" s="1"/>
  <c r="AH1282" i="15" s="1"/>
  <c r="Y1242" i="10"/>
  <c r="Y1315" i="15" s="1"/>
  <c r="Y1310" i="15" s="1"/>
  <c r="AC1234" i="10"/>
  <c r="AC1308" i="15" s="1"/>
  <c r="AC1303" i="15" s="1"/>
  <c r="AC1232" i="10"/>
  <c r="AC1306" i="15" s="1"/>
  <c r="AC1301" i="15" s="1"/>
  <c r="AC1231" i="10"/>
  <c r="AC1305" i="15" s="1"/>
  <c r="AC1300" i="15" s="1"/>
  <c r="Y1246" i="10"/>
  <c r="Y1319" i="15" s="1"/>
  <c r="Y1314" i="15" s="1"/>
  <c r="AC1233" i="10"/>
  <c r="AC1307" i="15" s="1"/>
  <c r="AC1302" i="15" s="1"/>
  <c r="AD974" i="10"/>
  <c r="AD1094" i="15" s="1"/>
  <c r="AD1089" i="15" s="1"/>
  <c r="X963" i="10"/>
  <c r="X1084" i="15" s="1"/>
  <c r="X1079" i="15" s="1"/>
  <c r="X965" i="10"/>
  <c r="X1086" i="15" s="1"/>
  <c r="X1081" i="15" s="1"/>
  <c r="X966" i="10"/>
  <c r="X1087" i="15" s="1"/>
  <c r="X1082" i="15" s="1"/>
  <c r="X964" i="10"/>
  <c r="X1085" i="15" s="1"/>
  <c r="X1080" i="15" s="1"/>
  <c r="AD977" i="10"/>
  <c r="AD1097" i="15" s="1"/>
  <c r="AD1092" i="15" s="1"/>
  <c r="X962" i="10"/>
  <c r="X1083" i="15" s="1"/>
  <c r="X1078" i="15" s="1"/>
  <c r="AG950" i="10"/>
  <c r="AG1072" i="15" s="1"/>
  <c r="AG1067" i="15" s="1"/>
  <c r="AC27" i="15"/>
  <c r="AC22" i="15" s="1"/>
  <c r="AC157" i="10"/>
  <c r="X1078" i="10"/>
  <c r="X1179" i="15" s="1"/>
  <c r="X1174" i="15" s="1"/>
  <c r="AA1192" i="10"/>
  <c r="AA267" i="15" s="1"/>
  <c r="AG407" i="10"/>
  <c r="AG402" i="15" s="1"/>
  <c r="AD731" i="10"/>
  <c r="AD788" i="15" s="1"/>
  <c r="AA731" i="10"/>
  <c r="AA788" i="15" s="1"/>
  <c r="AD65" i="10"/>
  <c r="AE265" i="10"/>
  <c r="AE236" i="15" s="1"/>
  <c r="AB1194" i="10"/>
  <c r="AB1019" i="15" s="1"/>
  <c r="AH520" i="10"/>
  <c r="AH545" i="15" s="1"/>
  <c r="AC335" i="10"/>
  <c r="AC310" i="10" s="1"/>
  <c r="AC332" i="10"/>
  <c r="X632" i="10"/>
  <c r="X674" i="15" s="1"/>
  <c r="Z1195" i="10"/>
  <c r="AH787" i="10"/>
  <c r="AH859" i="15" s="1"/>
  <c r="AG612" i="10"/>
  <c r="AG645" i="15" s="1"/>
  <c r="AG507" i="10"/>
  <c r="AG521" i="15" s="1"/>
  <c r="AB369" i="10"/>
  <c r="AB483" i="15" s="1"/>
  <c r="AD729" i="10"/>
  <c r="AD786" i="15" s="1"/>
  <c r="AB373" i="10"/>
  <c r="AB487" i="15" s="1"/>
  <c r="AH789" i="10"/>
  <c r="AH861" i="15" s="1"/>
  <c r="AG409" i="10"/>
  <c r="AG404" i="15" s="1"/>
  <c r="AD75" i="10"/>
  <c r="AD181" i="10" s="1"/>
  <c r="AG932" i="10"/>
  <c r="AG967" i="15" s="1"/>
  <c r="AB370" i="10"/>
  <c r="AB346" i="15" s="1"/>
  <c r="AB341" i="15" s="1"/>
  <c r="Y1193" i="10"/>
  <c r="AE119" i="10"/>
  <c r="AE188" i="10" s="1"/>
  <c r="Z128" i="10"/>
  <c r="Z194" i="10" s="1"/>
  <c r="Z191" i="10" s="1"/>
  <c r="Z276" i="15" s="1"/>
  <c r="Z275" i="15" s="1"/>
  <c r="AA732" i="10"/>
  <c r="AA789" i="15" s="1"/>
  <c r="AH444" i="10"/>
  <c r="AH432" i="15" s="1"/>
  <c r="AD63" i="10"/>
  <c r="AD63" i="15" s="1"/>
  <c r="AD58" i="15" s="1"/>
  <c r="AB372" i="10"/>
  <c r="AB870" i="15" s="1"/>
  <c r="AB1192" i="10"/>
  <c r="AB267" i="15" s="1"/>
  <c r="AE118" i="10"/>
  <c r="AE113" i="15" s="1"/>
  <c r="AE108" i="15" s="1"/>
  <c r="AB371" i="10"/>
  <c r="AB347" i="15" s="1"/>
  <c r="AB342" i="15" s="1"/>
  <c r="X1075" i="10"/>
  <c r="X1176" i="15" s="1"/>
  <c r="X1171" i="15" s="1"/>
  <c r="AE120" i="10"/>
  <c r="AE115" i="15" s="1"/>
  <c r="AE110" i="15" s="1"/>
  <c r="AD732" i="10"/>
  <c r="AD789" i="15" s="1"/>
  <c r="AE117" i="10"/>
  <c r="AE186" i="10" s="1"/>
  <c r="AA1195" i="10"/>
  <c r="AA1270" i="15" s="1"/>
  <c r="AA1265" i="15" s="1"/>
  <c r="AD1019" i="10"/>
  <c r="AD1130" i="15" s="1"/>
  <c r="AD1125" i="15" s="1"/>
  <c r="AD77" i="10"/>
  <c r="AD183" i="10" s="1"/>
  <c r="AA1196" i="10"/>
  <c r="AA271" i="15" s="1"/>
  <c r="AE556" i="10"/>
  <c r="AE574" i="15" s="1"/>
  <c r="AD1211" i="10"/>
  <c r="AD1283" i="15" s="1"/>
  <c r="AD1282" i="15" s="1"/>
  <c r="Z1196" i="10"/>
  <c r="AA1193" i="10"/>
  <c r="AA268" i="15" s="1"/>
  <c r="AH788" i="10"/>
  <c r="AH860" i="15" s="1"/>
  <c r="AA733" i="10"/>
  <c r="AA790" i="15" s="1"/>
  <c r="AE951" i="10"/>
  <c r="AE1073" i="15" s="1"/>
  <c r="AE1068" i="15" s="1"/>
  <c r="X1077" i="10"/>
  <c r="X1178" i="15" s="1"/>
  <c r="X1173" i="15" s="1"/>
  <c r="Y1196" i="10"/>
  <c r="Y1271" i="15" s="1"/>
  <c r="Y1266" i="15" s="1"/>
  <c r="AB1195" i="10"/>
  <c r="AB270" i="15" s="1"/>
  <c r="Z1193" i="10"/>
  <c r="Z268" i="15" s="1"/>
  <c r="Y1194" i="10"/>
  <c r="AE952" i="10"/>
  <c r="AE1074" i="15" s="1"/>
  <c r="AE1069" i="15" s="1"/>
  <c r="AD64" i="10"/>
  <c r="AD161" i="10" s="1"/>
  <c r="AD1181" i="10"/>
  <c r="AD245" i="15" s="1"/>
  <c r="AG410" i="10"/>
  <c r="AG405" i="15" s="1"/>
  <c r="AB1193" i="10"/>
  <c r="AG411" i="10"/>
  <c r="AG406" i="15" s="1"/>
  <c r="Z1194" i="10"/>
  <c r="X256" i="10"/>
  <c r="X216" i="15" s="1"/>
  <c r="AE1030" i="15"/>
  <c r="AE1342" i="15"/>
  <c r="AE1337" i="15" s="1"/>
  <c r="AA912" i="15"/>
  <c r="AA907" i="15" s="1"/>
  <c r="AA1026" i="15"/>
  <c r="AF947" i="15"/>
  <c r="AF942" i="15" s="1"/>
  <c r="Z1340" i="15"/>
  <c r="Z1335" i="15" s="1"/>
  <c r="X910" i="15"/>
  <c r="X905" i="15" s="1"/>
  <c r="AB908" i="15"/>
  <c r="AB903" i="15" s="1"/>
  <c r="X1329" i="15"/>
  <c r="X1328" i="15" s="1"/>
  <c r="AC901" i="15"/>
  <c r="AC896" i="15" s="1"/>
  <c r="AH1343" i="15"/>
  <c r="AH1338" i="15" s="1"/>
  <c r="AB934" i="15"/>
  <c r="AB929" i="15" s="1"/>
  <c r="AH908" i="15"/>
  <c r="AH903" i="15" s="1"/>
  <c r="AF949" i="15"/>
  <c r="AF944" i="15" s="1"/>
  <c r="Y937" i="15"/>
  <c r="Y932" i="15" s="1"/>
  <c r="AF1339" i="15"/>
  <c r="AF1334" i="15" s="1"/>
  <c r="AF1332" i="15"/>
  <c r="AF1331" i="15" s="1"/>
  <c r="AC997" i="15"/>
  <c r="AE899" i="15"/>
  <c r="AE894" i="15" s="1"/>
  <c r="Z899" i="15"/>
  <c r="Z894" i="15" s="1"/>
  <c r="Y945" i="15"/>
  <c r="Y940" i="15" s="1"/>
  <c r="AH1024" i="15"/>
  <c r="AG1029" i="15"/>
  <c r="AF1025" i="15"/>
  <c r="AG1343" i="15"/>
  <c r="AG1338" i="15" s="1"/>
  <c r="AE1048" i="15"/>
  <c r="Y1022" i="15"/>
  <c r="AA998" i="15"/>
  <c r="AH1353" i="15"/>
  <c r="AH1348" i="15" s="1"/>
  <c r="AC1031" i="15"/>
  <c r="AE1022" i="15"/>
  <c r="AA948" i="15"/>
  <c r="AA943" i="15" s="1"/>
  <c r="AD997" i="15"/>
  <c r="AD993" i="15"/>
  <c r="AF1026" i="15"/>
  <c r="AD998" i="15"/>
  <c r="Y1031" i="15"/>
  <c r="AH935" i="15"/>
  <c r="AH930" i="15" s="1"/>
  <c r="AE1353" i="15"/>
  <c r="AE1348" i="15" s="1"/>
  <c r="AH897" i="15"/>
  <c r="AH892" i="15" s="1"/>
  <c r="Z994" i="15"/>
  <c r="AC1023" i="15"/>
  <c r="AE1024" i="15"/>
  <c r="AH1350" i="15"/>
  <c r="AH1345" i="15" s="1"/>
  <c r="AH1023" i="15"/>
  <c r="Y1329" i="15"/>
  <c r="Y1328" i="15" s="1"/>
  <c r="AA898" i="15"/>
  <c r="AA893" i="15" s="1"/>
  <c r="Y1002" i="15"/>
  <c r="AH997" i="15"/>
  <c r="AH995" i="15"/>
  <c r="AB997" i="15"/>
  <c r="AF1351" i="15"/>
  <c r="AF1346" i="15" s="1"/>
  <c r="Y898" i="15"/>
  <c r="Y893" i="15" s="1"/>
  <c r="Z900" i="15"/>
  <c r="Z895" i="15" s="1"/>
  <c r="AH1029" i="15"/>
  <c r="AD936" i="15"/>
  <c r="AD931" i="15" s="1"/>
  <c r="AH996" i="15"/>
  <c r="Y948" i="15"/>
  <c r="Y943" i="15" s="1"/>
  <c r="AG1353" i="15"/>
  <c r="AG1348" i="15" s="1"/>
  <c r="AE908" i="15"/>
  <c r="AE903" i="15" s="1"/>
  <c r="AC949" i="15"/>
  <c r="AC944" i="15" s="1"/>
  <c r="AD947" i="15"/>
  <c r="AD942" i="15" s="1"/>
  <c r="AD1047" i="15"/>
  <c r="AE1343" i="15"/>
  <c r="AE1338" i="15" s="1"/>
  <c r="AG887" i="15"/>
  <c r="AG886" i="15" s="1"/>
  <c r="AG963" i="15" s="1"/>
  <c r="AG946" i="15"/>
  <c r="AG941" i="15" s="1"/>
  <c r="AC938" i="15"/>
  <c r="AC933" i="15" s="1"/>
  <c r="Z898" i="15"/>
  <c r="Z893" i="15" s="1"/>
  <c r="AC898" i="15"/>
  <c r="AC893" i="15" s="1"/>
  <c r="AB936" i="15"/>
  <c r="AB931" i="15" s="1"/>
  <c r="AG898" i="15"/>
  <c r="AG893" i="15" s="1"/>
  <c r="AC946" i="15"/>
  <c r="AC941" i="15" s="1"/>
  <c r="Z1339" i="15"/>
  <c r="Z1334" i="15" s="1"/>
  <c r="Y996" i="15"/>
  <c r="AH947" i="15"/>
  <c r="AH942" i="15" s="1"/>
  <c r="Z936" i="15"/>
  <c r="Z931" i="15" s="1"/>
  <c r="Y910" i="15"/>
  <c r="Y905" i="15" s="1"/>
  <c r="AE900" i="15"/>
  <c r="AE895" i="15" s="1"/>
  <c r="Z938" i="15"/>
  <c r="Z933" i="15" s="1"/>
  <c r="AH900" i="15"/>
  <c r="AH895" i="15" s="1"/>
  <c r="AH899" i="15"/>
  <c r="AH894" i="15" s="1"/>
  <c r="AG900" i="15"/>
  <c r="AG895" i="15" s="1"/>
  <c r="AE1329" i="15"/>
  <c r="AE1328" i="15" s="1"/>
  <c r="AB1031" i="15"/>
  <c r="AF901" i="15"/>
  <c r="AF896" i="15" s="1"/>
  <c r="Y946" i="15"/>
  <c r="Y941" i="15" s="1"/>
  <c r="AC1001" i="15"/>
  <c r="AB910" i="15"/>
  <c r="AB905" i="15" s="1"/>
  <c r="AB996" i="15"/>
  <c r="AH948" i="15"/>
  <c r="AH943" i="15" s="1"/>
  <c r="AC947" i="15"/>
  <c r="AC942" i="15" s="1"/>
  <c r="AB900" i="15"/>
  <c r="AB895" i="15" s="1"/>
  <c r="AG1048" i="15"/>
  <c r="AB901" i="15"/>
  <c r="AB896" i="15" s="1"/>
  <c r="AD912" i="15"/>
  <c r="AD907" i="15" s="1"/>
  <c r="AC998" i="15"/>
  <c r="AH1047" i="15"/>
  <c r="AE998" i="15"/>
  <c r="AE947" i="15"/>
  <c r="AE942" i="15" s="1"/>
  <c r="Y912" i="15"/>
  <c r="Y907" i="15" s="1"/>
  <c r="AB1048" i="15"/>
  <c r="AD901" i="15"/>
  <c r="AD896" i="15" s="1"/>
  <c r="AD1343" i="15"/>
  <c r="AD1338" i="15" s="1"/>
  <c r="AG949" i="15"/>
  <c r="AG944" i="15" s="1"/>
  <c r="AA1022" i="15"/>
  <c r="AD1026" i="15"/>
  <c r="AA924" i="15"/>
  <c r="AA923" i="15" s="1"/>
  <c r="AA964" i="15" s="1"/>
  <c r="AF887" i="15"/>
  <c r="AF886" i="15" s="1"/>
  <c r="AF963" i="15" s="1"/>
  <c r="AA1047" i="15"/>
  <c r="AG911" i="15"/>
  <c r="AG906" i="15" s="1"/>
  <c r="AF945" i="15"/>
  <c r="AF940" i="15" s="1"/>
  <c r="AC1354" i="15"/>
  <c r="AC1349" i="15" s="1"/>
  <c r="AH910" i="15"/>
  <c r="AH905" i="15" s="1"/>
  <c r="AB1026" i="15"/>
  <c r="AG1340" i="15"/>
  <c r="AG1335" i="15" s="1"/>
  <c r="Y887" i="15"/>
  <c r="Y886" i="15" s="1"/>
  <c r="Y963" i="15" s="1"/>
  <c r="AE995" i="15"/>
  <c r="AD899" i="15"/>
  <c r="AD894" i="15" s="1"/>
  <c r="Z1001" i="15"/>
  <c r="Y1028" i="15"/>
  <c r="AG1024" i="15"/>
  <c r="AF999" i="15"/>
  <c r="AD909" i="15"/>
  <c r="AD904" i="15" s="1"/>
  <c r="AD1354" i="15"/>
  <c r="AD1349" i="15" s="1"/>
  <c r="Z909" i="15"/>
  <c r="Z904" i="15" s="1"/>
  <c r="AF998" i="15"/>
  <c r="Z998" i="15"/>
  <c r="AD1353" i="15"/>
  <c r="AD1348" i="15" s="1"/>
  <c r="AH946" i="15"/>
  <c r="AH941" i="15" s="1"/>
  <c r="AA911" i="15"/>
  <c r="AA906" i="15" s="1"/>
  <c r="AA936" i="15"/>
  <c r="AA931" i="15" s="1"/>
  <c r="AE909" i="15"/>
  <c r="AE904" i="15" s="1"/>
  <c r="AD1028" i="15"/>
  <c r="AB1351" i="15"/>
  <c r="AB1346" i="15" s="1"/>
  <c r="AH1027" i="15"/>
  <c r="Z1352" i="15"/>
  <c r="Z1347" i="15" s="1"/>
  <c r="AG1025" i="15"/>
  <c r="AD1342" i="15"/>
  <c r="AD1337" i="15" s="1"/>
  <c r="Z1341" i="15"/>
  <c r="Z1336" i="15" s="1"/>
  <c r="AF1354" i="15"/>
  <c r="AF1349" i="15" s="1"/>
  <c r="AH1329" i="15"/>
  <c r="AH1328" i="15" s="1"/>
  <c r="AE949" i="15"/>
  <c r="AE944" i="15" s="1"/>
  <c r="AA938" i="15"/>
  <c r="AA933" i="15" s="1"/>
  <c r="AC1028" i="15"/>
  <c r="AE1354" i="15"/>
  <c r="AE1349" i="15" s="1"/>
  <c r="AB938" i="15"/>
  <c r="AB933" i="15" s="1"/>
  <c r="AA1001" i="15"/>
  <c r="AG1047" i="15"/>
  <c r="AB911" i="15"/>
  <c r="AB906" i="15" s="1"/>
  <c r="AE1027" i="15"/>
  <c r="AE1029" i="15"/>
  <c r="AH949" i="15"/>
  <c r="AH944" i="15" s="1"/>
  <c r="Y900" i="15"/>
  <c r="Y895" i="15" s="1"/>
  <c r="AC996" i="15"/>
  <c r="Z1002" i="15"/>
  <c r="Y901" i="15"/>
  <c r="Y896" i="15" s="1"/>
  <c r="AH1025" i="15"/>
  <c r="AG909" i="15"/>
  <c r="AG904" i="15" s="1"/>
  <c r="Z1329" i="15"/>
  <c r="Z1328" i="15" s="1"/>
  <c r="AD1031" i="15"/>
  <c r="AA899" i="15"/>
  <c r="AA894" i="15" s="1"/>
  <c r="Z993" i="15"/>
  <c r="AB899" i="15"/>
  <c r="AB894" i="15" s="1"/>
  <c r="AD1027" i="15"/>
  <c r="AA934" i="15"/>
  <c r="AA929" i="15" s="1"/>
  <c r="AA937" i="15"/>
  <c r="AA932" i="15" s="1"/>
  <c r="Z997" i="15"/>
  <c r="AF911" i="15"/>
  <c r="AF906" i="15" s="1"/>
  <c r="AE901" i="15"/>
  <c r="AE896" i="15" s="1"/>
  <c r="AB1354" i="15"/>
  <c r="AB1349" i="15" s="1"/>
  <c r="AF897" i="15"/>
  <c r="AF892" i="15" s="1"/>
  <c r="AF1343" i="15"/>
  <c r="AF1338" i="15" s="1"/>
  <c r="AE994" i="15"/>
  <c r="Z1025" i="15"/>
  <c r="AF1340" i="15"/>
  <c r="AF1335" i="15" s="1"/>
  <c r="AC1025" i="15"/>
  <c r="AD1030" i="15"/>
  <c r="AC936" i="15"/>
  <c r="AC931" i="15" s="1"/>
  <c r="AF1030" i="15"/>
  <c r="AA887" i="15"/>
  <c r="AA886" i="15" s="1"/>
  <c r="AA963" i="15" s="1"/>
  <c r="AA1340" i="15"/>
  <c r="AA1335" i="15" s="1"/>
  <c r="AD1029" i="15"/>
  <c r="AB909" i="15"/>
  <c r="AB904" i="15" s="1"/>
  <c r="AB1342" i="15"/>
  <c r="AB1337" i="15" s="1"/>
  <c r="AA1351" i="15"/>
  <c r="AA1346" i="15" s="1"/>
  <c r="AB1024" i="15"/>
  <c r="AG1028" i="15"/>
  <c r="AB994" i="15"/>
  <c r="AG948" i="15"/>
  <c r="AG943" i="15" s="1"/>
  <c r="AH912" i="15"/>
  <c r="AH907" i="15" s="1"/>
  <c r="AF898" i="15"/>
  <c r="AF893" i="15" s="1"/>
  <c r="Y1342" i="15"/>
  <c r="Y1337" i="15" s="1"/>
  <c r="AA1031" i="15"/>
  <c r="AA910" i="15"/>
  <c r="AA905" i="15" s="1"/>
  <c r="AE1028" i="15"/>
  <c r="AG945" i="15"/>
  <c r="AG940" i="15" s="1"/>
  <c r="AF1022" i="15"/>
  <c r="AA1353" i="15"/>
  <c r="AA1348" i="15" s="1"/>
  <c r="AF1027" i="15"/>
  <c r="AD887" i="15"/>
  <c r="AD886" i="15" s="1"/>
  <c r="AD963" i="15" s="1"/>
  <c r="AF1048" i="15"/>
  <c r="Z910" i="15"/>
  <c r="Z905" i="15" s="1"/>
  <c r="AB1341" i="15"/>
  <c r="AB1336" i="15" s="1"/>
  <c r="AG924" i="15"/>
  <c r="AG923" i="15" s="1"/>
  <c r="AG964" i="15" s="1"/>
  <c r="AC1339" i="15"/>
  <c r="AC1334" i="15" s="1"/>
  <c r="AB1030" i="15"/>
  <c r="AF899" i="15"/>
  <c r="AF894" i="15" s="1"/>
  <c r="AH938" i="15"/>
  <c r="AH933" i="15" s="1"/>
  <c r="AB1028" i="15"/>
  <c r="AD934" i="15"/>
  <c r="AD929" i="15" s="1"/>
  <c r="AG937" i="15"/>
  <c r="AG932" i="15" s="1"/>
  <c r="AD1340" i="15"/>
  <c r="AD1335" i="15" s="1"/>
  <c r="AB949" i="15"/>
  <c r="AB944" i="15" s="1"/>
  <c r="AB993" i="15"/>
  <c r="AB1332" i="15"/>
  <c r="AB1331" i="15" s="1"/>
  <c r="Y1354" i="15"/>
  <c r="Y1349" i="15" s="1"/>
  <c r="Z1350" i="15"/>
  <c r="Z1345" i="15" s="1"/>
  <c r="AB912" i="15"/>
  <c r="AB907" i="15" s="1"/>
  <c r="Y1026" i="15"/>
  <c r="AH1340" i="15"/>
  <c r="AH1335" i="15" s="1"/>
  <c r="AC1026" i="15"/>
  <c r="AC1048" i="15"/>
  <c r="Z897" i="15"/>
  <c r="Z892" i="15" s="1"/>
  <c r="Y947" i="15"/>
  <c r="Y942" i="15" s="1"/>
  <c r="AC945" i="15"/>
  <c r="AC940" i="15" s="1"/>
  <c r="AH1002" i="15"/>
  <c r="AG899" i="15"/>
  <c r="AG894" i="15" s="1"/>
  <c r="AA1027" i="15"/>
  <c r="AD898" i="15"/>
  <c r="AD893" i="15" s="1"/>
  <c r="AG935" i="15"/>
  <c r="AG930" i="15" s="1"/>
  <c r="AH1026" i="15"/>
  <c r="AB999" i="15"/>
  <c r="AC1029" i="15"/>
  <c r="AD1024" i="15"/>
  <c r="AA1350" i="15"/>
  <c r="AA1345" i="15" s="1"/>
  <c r="AA909" i="15"/>
  <c r="AA904" i="15" s="1"/>
  <c r="AC1343" i="15"/>
  <c r="AC1338" i="15" s="1"/>
  <c r="AC994" i="15"/>
  <c r="Y1341" i="15"/>
  <c r="Y1336" i="15" s="1"/>
  <c r="AA993" i="15"/>
  <c r="AB1023" i="15"/>
  <c r="AF1001" i="15"/>
  <c r="AD1001" i="15"/>
  <c r="AB1027" i="15"/>
  <c r="Z1027" i="15"/>
  <c r="AF1342" i="15"/>
  <c r="AF1337" i="15" s="1"/>
  <c r="AF1047" i="15"/>
  <c r="AF924" i="15"/>
  <c r="AF923" i="15" s="1"/>
  <c r="AF964" i="15" s="1"/>
  <c r="AE1001" i="15"/>
  <c r="AA1000" i="15"/>
  <c r="AE936" i="15"/>
  <c r="AE931" i="15" s="1"/>
  <c r="AA1030" i="15"/>
  <c r="AF936" i="15"/>
  <c r="AF931" i="15" s="1"/>
  <c r="AF995" i="15"/>
  <c r="Z1030" i="15"/>
  <c r="AC887" i="15"/>
  <c r="AC886" i="15" s="1"/>
  <c r="AC963" i="15" s="1"/>
  <c r="AD935" i="15"/>
  <c r="AD930" i="15" s="1"/>
  <c r="AC935" i="15"/>
  <c r="AC930" i="15" s="1"/>
  <c r="AG1339" i="15"/>
  <c r="AG1334" i="15" s="1"/>
  <c r="AD1022" i="15"/>
  <c r="AD945" i="15"/>
  <c r="AD940" i="15" s="1"/>
  <c r="AA1342" i="15"/>
  <c r="AA1337" i="15" s="1"/>
  <c r="AG995" i="15"/>
  <c r="AE924" i="15"/>
  <c r="AE923" i="15" s="1"/>
  <c r="AE964" i="15" s="1"/>
  <c r="AD1002" i="15"/>
  <c r="AD999" i="15"/>
  <c r="AE1352" i="15"/>
  <c r="AE1347" i="15" s="1"/>
  <c r="Z1047" i="15"/>
  <c r="AE935" i="15"/>
  <c r="AE930" i="15" s="1"/>
  <c r="AA997" i="15"/>
  <c r="AH1048" i="15"/>
  <c r="Z1332" i="15"/>
  <c r="Z1331" i="15" s="1"/>
  <c r="AA1329" i="15"/>
  <c r="AA1328" i="15" s="1"/>
  <c r="AF996" i="15"/>
  <c r="AH901" i="15"/>
  <c r="AH896" i="15" s="1"/>
  <c r="Z1343" i="15"/>
  <c r="Z1338" i="15" s="1"/>
  <c r="AA995" i="15"/>
  <c r="Z924" i="15"/>
  <c r="Z923" i="15" s="1"/>
  <c r="Z964" i="15" s="1"/>
  <c r="AA1332" i="15"/>
  <c r="AA1331" i="15" s="1"/>
  <c r="AG1000" i="15"/>
  <c r="AC897" i="15"/>
  <c r="AC892" i="15" s="1"/>
  <c r="AH887" i="15"/>
  <c r="AH886" i="15" s="1"/>
  <c r="AH963" i="15" s="1"/>
  <c r="AG1341" i="15"/>
  <c r="AG1336" i="15" s="1"/>
  <c r="AG1026" i="15"/>
  <c r="AA897" i="15"/>
  <c r="AA892" i="15" s="1"/>
  <c r="AF993" i="15"/>
  <c r="AH1354" i="15"/>
  <c r="AH1349" i="15" s="1"/>
  <c r="Y924" i="15"/>
  <c r="Y923" i="15" s="1"/>
  <c r="Y964" i="15" s="1"/>
  <c r="AC899" i="15"/>
  <c r="AC894" i="15" s="1"/>
  <c r="AF912" i="15"/>
  <c r="AF907" i="15" s="1"/>
  <c r="AB897" i="15"/>
  <c r="AB892" i="15" s="1"/>
  <c r="AB1002" i="15"/>
  <c r="Y1023" i="15"/>
  <c r="AC909" i="15"/>
  <c r="AC904" i="15" s="1"/>
  <c r="AE1332" i="15"/>
  <c r="AE1331" i="15" s="1"/>
  <c r="AC934" i="15"/>
  <c r="AC929" i="15" s="1"/>
  <c r="AE911" i="15"/>
  <c r="AE906" i="15" s="1"/>
  <c r="AH909" i="15"/>
  <c r="AH904" i="15" s="1"/>
  <c r="AC1350" i="15"/>
  <c r="AC1345" i="15" s="1"/>
  <c r="AB898" i="15"/>
  <c r="AB893" i="15" s="1"/>
  <c r="Y994" i="15"/>
  <c r="AH945" i="15"/>
  <c r="AH940" i="15" s="1"/>
  <c r="AF1329" i="15"/>
  <c r="AF1328" i="15" s="1"/>
  <c r="AF1029" i="15"/>
  <c r="Y995" i="15"/>
  <c r="AG999" i="15"/>
  <c r="AA908" i="15"/>
  <c r="AA903" i="15" s="1"/>
  <c r="AA901" i="15"/>
  <c r="AA896" i="15" s="1"/>
  <c r="Z946" i="15"/>
  <c r="Z941" i="15" s="1"/>
  <c r="AB1340" i="15"/>
  <c r="AB1335" i="15" s="1"/>
  <c r="AG936" i="15"/>
  <c r="AG931" i="15" s="1"/>
  <c r="Y936" i="15"/>
  <c r="Y931" i="15" s="1"/>
  <c r="AG1031" i="15"/>
  <c r="AD1023" i="15"/>
  <c r="Y935" i="15"/>
  <c r="Y930" i="15" s="1"/>
  <c r="AB1329" i="15"/>
  <c r="AB1328" i="15" s="1"/>
  <c r="AH1339" i="15"/>
  <c r="AH1334" i="15" s="1"/>
  <c r="Y998" i="15"/>
  <c r="Y1352" i="15"/>
  <c r="Y1347" i="15" s="1"/>
  <c r="AC1000" i="15"/>
  <c r="AD1329" i="15"/>
  <c r="AD1328" i="15" s="1"/>
  <c r="AE887" i="15"/>
  <c r="AE886" i="15" s="1"/>
  <c r="AE963" i="15" s="1"/>
  <c r="AH1030" i="15"/>
  <c r="AG1027" i="15"/>
  <c r="AG1329" i="15"/>
  <c r="AG1328" i="15" s="1"/>
  <c r="Z995" i="15"/>
  <c r="AG1002" i="15"/>
  <c r="AC1341" i="15"/>
  <c r="AC1336" i="15" s="1"/>
  <c r="AF946" i="15"/>
  <c r="AF941" i="15" s="1"/>
  <c r="AC1340" i="15"/>
  <c r="AC1335" i="15" s="1"/>
  <c r="AC1002" i="15"/>
  <c r="AB924" i="15"/>
  <c r="AB923" i="15" s="1"/>
  <c r="AB964" i="15" s="1"/>
  <c r="AF1352" i="15"/>
  <c r="AF1347" i="15" s="1"/>
  <c r="Y1000" i="15"/>
  <c r="AD1350" i="15"/>
  <c r="AD1345" i="15" s="1"/>
  <c r="AB1047" i="15"/>
  <c r="AA945" i="15"/>
  <c r="AA940" i="15" s="1"/>
  <c r="AE999" i="15"/>
  <c r="AD1351" i="15"/>
  <c r="AD1346" i="15" s="1"/>
  <c r="Y899" i="15"/>
  <c r="Y894" i="15" s="1"/>
  <c r="AB998" i="15"/>
  <c r="Z948" i="15"/>
  <c r="Z943" i="15" s="1"/>
  <c r="AF948" i="15"/>
  <c r="AF943" i="15" s="1"/>
  <c r="AH1031" i="15"/>
  <c r="AH1028" i="15"/>
  <c r="AE997" i="15"/>
  <c r="Z1024" i="15"/>
  <c r="AG1332" i="15"/>
  <c r="AG1331" i="15" s="1"/>
  <c r="AC995" i="15"/>
  <c r="Z1354" i="15"/>
  <c r="Z1349" i="15" s="1"/>
  <c r="AF997" i="15"/>
  <c r="AE1023" i="15"/>
  <c r="AF1353" i="15"/>
  <c r="AF1348" i="15" s="1"/>
  <c r="AA1354" i="15"/>
  <c r="AA1349" i="15" s="1"/>
  <c r="AB1029" i="15"/>
  <c r="AH1022" i="15"/>
  <c r="AH1352" i="15"/>
  <c r="AH1347" i="15" s="1"/>
  <c r="AH1332" i="15"/>
  <c r="AH1331" i="15" s="1"/>
  <c r="AG897" i="15"/>
  <c r="AG892" i="15" s="1"/>
  <c r="AC993" i="15"/>
  <c r="AE1002" i="15"/>
  <c r="Z935" i="15"/>
  <c r="Z930" i="15" s="1"/>
  <c r="AH911" i="15"/>
  <c r="AH906" i="15" s="1"/>
  <c r="AG1023" i="15"/>
  <c r="AE938" i="15"/>
  <c r="AE933" i="15" s="1"/>
  <c r="AG934" i="15"/>
  <c r="AG929" i="15" s="1"/>
  <c r="Z999" i="15"/>
  <c r="Y1001" i="15"/>
  <c r="AF935" i="15"/>
  <c r="AF930" i="15" s="1"/>
  <c r="Z1000" i="15"/>
  <c r="AA949" i="15"/>
  <c r="AA944" i="15" s="1"/>
  <c r="AB1339" i="15"/>
  <c r="AB1334" i="15" s="1"/>
  <c r="Z996" i="15"/>
  <c r="AE1031" i="15"/>
  <c r="AG997" i="15"/>
  <c r="AA947" i="15"/>
  <c r="AA942" i="15" s="1"/>
  <c r="AG1030" i="15"/>
  <c r="Y1030" i="15"/>
  <c r="Y897" i="15"/>
  <c r="Y892" i="15" s="1"/>
  <c r="AD995" i="15"/>
  <c r="AE912" i="15"/>
  <c r="AE907" i="15" s="1"/>
  <c r="AA946" i="15"/>
  <c r="AA941" i="15" s="1"/>
  <c r="Z1028" i="15"/>
  <c r="Y1029" i="15"/>
  <c r="AE946" i="15"/>
  <c r="AE941" i="15" s="1"/>
  <c r="AE945" i="15"/>
  <c r="AE940" i="15" s="1"/>
  <c r="Y997" i="15"/>
  <c r="AH937" i="15"/>
  <c r="AH932" i="15" s="1"/>
  <c r="AH998" i="15"/>
  <c r="AD937" i="15"/>
  <c r="AD932" i="15" s="1"/>
  <c r="AF994" i="15"/>
  <c r="Z901" i="15"/>
  <c r="Z896" i="15" s="1"/>
  <c r="AG996" i="15"/>
  <c r="Y949" i="15"/>
  <c r="Y944" i="15" s="1"/>
  <c r="AG1342" i="15"/>
  <c r="AG1337" i="15" s="1"/>
  <c r="AC900" i="15"/>
  <c r="AC895" i="15" s="1"/>
  <c r="AD949" i="15"/>
  <c r="AD944" i="15" s="1"/>
  <c r="AB948" i="15"/>
  <c r="AB943" i="15" s="1"/>
  <c r="AD1025" i="15"/>
  <c r="Y1047" i="15"/>
  <c r="Y1027" i="15"/>
  <c r="AC1353" i="15"/>
  <c r="AC1348" i="15" s="1"/>
  <c r="Z1048" i="15"/>
  <c r="AF909" i="15"/>
  <c r="AF904" i="15" s="1"/>
  <c r="AE1339" i="15"/>
  <c r="AE1334" i="15" s="1"/>
  <c r="AD1352" i="15"/>
  <c r="AD1347" i="15" s="1"/>
  <c r="Z1351" i="15"/>
  <c r="Z1346" i="15" s="1"/>
  <c r="AC911" i="15"/>
  <c r="AC906" i="15" s="1"/>
  <c r="Y909" i="15"/>
  <c r="Y904" i="15" s="1"/>
  <c r="AA1028" i="15"/>
  <c r="AG994" i="15"/>
  <c r="Z908" i="15"/>
  <c r="Z903" i="15" s="1"/>
  <c r="AA1341" i="15"/>
  <c r="AA1336" i="15" s="1"/>
  <c r="AF908" i="15"/>
  <c r="AF903" i="15" s="1"/>
  <c r="AB1025" i="15"/>
  <c r="AE1351" i="15"/>
  <c r="AE1346" i="15" s="1"/>
  <c r="Z911" i="15"/>
  <c r="Z906" i="15" s="1"/>
  <c r="AH1001" i="15"/>
  <c r="Z1022" i="15"/>
  <c r="AB935" i="15"/>
  <c r="AB930" i="15" s="1"/>
  <c r="AA1024" i="15"/>
  <c r="AE910" i="15"/>
  <c r="AE905" i="15" s="1"/>
  <c r="AH994" i="15"/>
  <c r="AE1025" i="15"/>
  <c r="Z949" i="15"/>
  <c r="Z944" i="15" s="1"/>
  <c r="AE1341" i="15"/>
  <c r="AE1336" i="15" s="1"/>
  <c r="AF1341" i="15"/>
  <c r="AF1336" i="15" s="1"/>
  <c r="Z1342" i="15"/>
  <c r="Z1337" i="15" s="1"/>
  <c r="AH993" i="15"/>
  <c r="AB1350" i="15"/>
  <c r="AB1345" i="15" s="1"/>
  <c r="AD924" i="15"/>
  <c r="AD923" i="15" s="1"/>
  <c r="AD964" i="15" s="1"/>
  <c r="AC937" i="15"/>
  <c r="AC932" i="15" s="1"/>
  <c r="Z1023" i="15"/>
  <c r="Z934" i="15"/>
  <c r="Z929" i="15" s="1"/>
  <c r="AF937" i="15"/>
  <c r="AF932" i="15" s="1"/>
  <c r="AF1350" i="15"/>
  <c r="AF1345" i="15" s="1"/>
  <c r="AA900" i="15"/>
  <c r="AA895" i="15" s="1"/>
  <c r="AC1351" i="15"/>
  <c r="AC1346" i="15" s="1"/>
  <c r="AE1340" i="15"/>
  <c r="AE1335" i="15" s="1"/>
  <c r="AH934" i="15"/>
  <c r="AH929" i="15" s="1"/>
  <c r="AC948" i="15"/>
  <c r="AC943" i="15" s="1"/>
  <c r="AE934" i="15"/>
  <c r="AE929" i="15" s="1"/>
  <c r="Y1025" i="15"/>
  <c r="AG1022" i="15"/>
  <c r="Y1024" i="15"/>
  <c r="AB946" i="15"/>
  <c r="AB941" i="15" s="1"/>
  <c r="AG1352" i="15"/>
  <c r="AG1347" i="15" s="1"/>
  <c r="AF900" i="15"/>
  <c r="AF895" i="15" s="1"/>
  <c r="AC1047" i="15"/>
  <c r="AF910" i="15"/>
  <c r="AF905" i="15" s="1"/>
  <c r="AC924" i="15"/>
  <c r="AC923" i="15" s="1"/>
  <c r="AC964" i="15" s="1"/>
  <c r="Y1353" i="15"/>
  <c r="Y1348" i="15" s="1"/>
  <c r="AH1341" i="15"/>
  <c r="AH1336" i="15" s="1"/>
  <c r="Z937" i="15"/>
  <c r="Z932" i="15" s="1"/>
  <c r="AC1024" i="15"/>
  <c r="AB1001" i="15"/>
  <c r="AF1000" i="15"/>
  <c r="Y1340" i="15"/>
  <c r="Y1335" i="15" s="1"/>
  <c r="AG908" i="15"/>
  <c r="AG903" i="15" s="1"/>
  <c r="AH898" i="15"/>
  <c r="AH893" i="15" s="1"/>
  <c r="AH1351" i="15"/>
  <c r="AH1346" i="15" s="1"/>
  <c r="AB947" i="15"/>
  <c r="AB942" i="15" s="1"/>
  <c r="AD948" i="15"/>
  <c r="AD943" i="15" s="1"/>
  <c r="AA1029" i="15"/>
  <c r="AA999" i="15"/>
  <c r="Z1031" i="15"/>
  <c r="AB995" i="15"/>
  <c r="AA1025" i="15"/>
  <c r="AD900" i="15"/>
  <c r="AD895" i="15" s="1"/>
  <c r="AD897" i="15"/>
  <c r="AD892" i="15" s="1"/>
  <c r="Y934" i="15"/>
  <c r="Y929" i="15" s="1"/>
  <c r="AD1000" i="15"/>
  <c r="AF1024" i="15"/>
  <c r="AE1026" i="15"/>
  <c r="AH999" i="15"/>
  <c r="AB1022" i="15"/>
  <c r="AD1341" i="15"/>
  <c r="AD1336" i="15" s="1"/>
  <c r="Y1351" i="15"/>
  <c r="Y1346" i="15" s="1"/>
  <c r="AE948" i="15"/>
  <c r="AE943" i="15" s="1"/>
  <c r="AE1047" i="15"/>
  <c r="Y908" i="15"/>
  <c r="Y903" i="15" s="1"/>
  <c r="AG947" i="15"/>
  <c r="AG942" i="15" s="1"/>
  <c r="AD938" i="15"/>
  <c r="AD933" i="15" s="1"/>
  <c r="AC1027" i="15"/>
  <c r="AA1352" i="15"/>
  <c r="AA1347" i="15" s="1"/>
  <c r="AC1022" i="15"/>
  <c r="AF1023" i="15"/>
  <c r="AC908" i="15"/>
  <c r="AC903" i="15" s="1"/>
  <c r="AB887" i="15"/>
  <c r="AB886" i="15" s="1"/>
  <c r="AB963" i="15" s="1"/>
  <c r="Z887" i="15"/>
  <c r="Z886" i="15" s="1"/>
  <c r="Z963" i="15" s="1"/>
  <c r="AA996" i="15"/>
  <c r="AA1002" i="15"/>
  <c r="AB937" i="15"/>
  <c r="AB932" i="15" s="1"/>
  <c r="AC1332" i="15"/>
  <c r="AC1331" i="15" s="1"/>
  <c r="AG1350" i="15"/>
  <c r="AG1345" i="15" s="1"/>
  <c r="Y1332" i="15"/>
  <c r="Y1331" i="15" s="1"/>
  <c r="AG1351" i="15"/>
  <c r="AG1346" i="15" s="1"/>
  <c r="AF938" i="15"/>
  <c r="AF933" i="15" s="1"/>
  <c r="AD911" i="15"/>
  <c r="AD906" i="15" s="1"/>
  <c r="AD994" i="15"/>
  <c r="AE1350" i="15"/>
  <c r="AE1345" i="15" s="1"/>
  <c r="AD1048" i="15"/>
  <c r="Y993" i="15"/>
  <c r="AG912" i="15"/>
  <c r="AG907" i="15" s="1"/>
  <c r="AC912" i="15"/>
  <c r="AC907" i="15" s="1"/>
  <c r="AG1354" i="15"/>
  <c r="AG1349" i="15" s="1"/>
  <c r="AE1000" i="15"/>
  <c r="AB1000" i="15"/>
  <c r="AG1001" i="15"/>
  <c r="AG910" i="15"/>
  <c r="AG905" i="15" s="1"/>
  <c r="AE897" i="15"/>
  <c r="AE892" i="15" s="1"/>
  <c r="AB1343" i="15"/>
  <c r="AB1338" i="15" s="1"/>
  <c r="Y1048" i="15"/>
  <c r="AE996" i="15"/>
  <c r="AB1353" i="15"/>
  <c r="AB1348" i="15" s="1"/>
  <c r="Y1339" i="15"/>
  <c r="Y1334" i="15" s="1"/>
  <c r="AC1030" i="15"/>
  <c r="AA935" i="15"/>
  <c r="AA930" i="15" s="1"/>
  <c r="AA1048" i="15"/>
  <c r="AC1329" i="15"/>
  <c r="AC1328" i="15" s="1"/>
  <c r="AD1339" i="15"/>
  <c r="AD1334" i="15" s="1"/>
  <c r="Z1353" i="15"/>
  <c r="Z1348" i="15" s="1"/>
  <c r="Z1026" i="15"/>
  <c r="AD908" i="15"/>
  <c r="AD903" i="15" s="1"/>
  <c r="AD1332" i="15"/>
  <c r="AD1331" i="15" s="1"/>
  <c r="AH1342" i="15"/>
  <c r="AH1337" i="15" s="1"/>
  <c r="AE993" i="15"/>
  <c r="AD996" i="15"/>
  <c r="AB945" i="15"/>
  <c r="AB940" i="15" s="1"/>
  <c r="AF1031" i="15"/>
  <c r="AD946" i="15"/>
  <c r="AD941" i="15" s="1"/>
  <c r="AH936" i="15"/>
  <c r="AH931" i="15" s="1"/>
  <c r="AC910" i="15"/>
  <c r="AC905" i="15" s="1"/>
  <c r="AC1352" i="15"/>
  <c r="AC1347" i="15" s="1"/>
  <c r="AH1000" i="15"/>
  <c r="AA1339" i="15"/>
  <c r="AA1334" i="15" s="1"/>
  <c r="AD910" i="15"/>
  <c r="AD905" i="15" s="1"/>
  <c r="AC999" i="15"/>
  <c r="Y1350" i="15"/>
  <c r="Y1345" i="15" s="1"/>
  <c r="Y938" i="15"/>
  <c r="Y933" i="15" s="1"/>
  <c r="AA994" i="15"/>
  <c r="AG998" i="15"/>
  <c r="AE898" i="15"/>
  <c r="AE893" i="15" s="1"/>
  <c r="Z1029" i="15"/>
  <c r="AF934" i="15"/>
  <c r="AF929" i="15" s="1"/>
  <c r="Z947" i="15"/>
  <c r="Z942" i="15" s="1"/>
  <c r="AF1002" i="15"/>
  <c r="AA1343" i="15"/>
  <c r="AA1338" i="15" s="1"/>
  <c r="Y999" i="15"/>
  <c r="AG938" i="15"/>
  <c r="AG933" i="15" s="1"/>
  <c r="Z945" i="15"/>
  <c r="Z940" i="15" s="1"/>
  <c r="AA1023" i="15"/>
  <c r="Y1343" i="15"/>
  <c r="Y1338" i="15" s="1"/>
  <c r="AC1342" i="15"/>
  <c r="AC1337" i="15" s="1"/>
  <c r="AG901" i="15"/>
  <c r="AG896" i="15" s="1"/>
  <c r="Y911" i="15"/>
  <c r="Y906" i="15" s="1"/>
  <c r="AE937" i="15"/>
  <c r="AE932" i="15" s="1"/>
  <c r="AH924" i="15"/>
  <c r="AH923" i="15" s="1"/>
  <c r="AH964" i="15" s="1"/>
  <c r="AF1028" i="15"/>
  <c r="Z912" i="15"/>
  <c r="Z907" i="15" s="1"/>
  <c r="AG993" i="15"/>
  <c r="AB1352" i="15"/>
  <c r="AB1347" i="15" s="1"/>
  <c r="AH1067" i="10"/>
  <c r="AH1062" i="10" s="1"/>
  <c r="AH1164" i="15" s="1"/>
  <c r="AH1159" i="15" s="1"/>
  <c r="AH362" i="10"/>
  <c r="AH357" i="10" s="1"/>
  <c r="AH400" i="10"/>
  <c r="AH395" i="10" s="1"/>
  <c r="AH379" i="15" s="1"/>
  <c r="AH512" i="10"/>
  <c r="AH507" i="10" s="1"/>
  <c r="AH521" i="15" s="1"/>
  <c r="AH568" i="10"/>
  <c r="AH563" i="10" s="1"/>
  <c r="AH592" i="15" s="1"/>
  <c r="AH722" i="10"/>
  <c r="AH717" i="10" s="1"/>
  <c r="AH763" i="15" s="1"/>
  <c r="AH67" i="10"/>
  <c r="AH62" i="10" s="1"/>
  <c r="AH1223" i="10"/>
  <c r="AH1218" i="10" s="1"/>
  <c r="AH1293" i="15" s="1"/>
  <c r="AH1288" i="15" s="1"/>
  <c r="AH56" i="10"/>
  <c r="AH55" i="10" s="1"/>
  <c r="AH141" i="10" s="1"/>
  <c r="AH456" i="10"/>
  <c r="AH451" i="10" s="1"/>
  <c r="AH450" i="15" s="1"/>
  <c r="AH219" i="10"/>
  <c r="AH214" i="10" s="1"/>
  <c r="AH178" i="15" s="1"/>
  <c r="AH1185" i="10"/>
  <c r="AH1180" i="10" s="1"/>
  <c r="AH244" i="15" s="1"/>
  <c r="AH624" i="10"/>
  <c r="AH619" i="10" s="1"/>
  <c r="AH657" i="15" s="1"/>
  <c r="AH208" i="10"/>
  <c r="AH207" i="10" s="1"/>
  <c r="AH166" i="15" s="1"/>
  <c r="AH324" i="10"/>
  <c r="AH319" i="10" s="1"/>
  <c r="AH14" i="10"/>
  <c r="AH13" i="10" s="1"/>
  <c r="AH14" i="15" s="1"/>
  <c r="AH13" i="15" s="1"/>
  <c r="AH98" i="10"/>
  <c r="AH97" i="10" s="1"/>
  <c r="AH673" i="10"/>
  <c r="AH668" i="10" s="1"/>
  <c r="AH707" i="15" s="1"/>
  <c r="AH955" i="10"/>
  <c r="AH950" i="10" s="1"/>
  <c r="AH1072" i="15" s="1"/>
  <c r="AH1067" i="15" s="1"/>
  <c r="AH109" i="10"/>
  <c r="AH104" i="10" s="1"/>
  <c r="AH778" i="10"/>
  <c r="AH773" i="10" s="1"/>
  <c r="AH834" i="15" s="1"/>
  <c r="AA730" i="10"/>
  <c r="AA787" i="15" s="1"/>
  <c r="X1074" i="10"/>
  <c r="X1175" i="15" s="1"/>
  <c r="X1170" i="15" s="1"/>
  <c r="AD733" i="10"/>
  <c r="AD790" i="15" s="1"/>
  <c r="AF631" i="10"/>
  <c r="AF673" i="15" s="1"/>
  <c r="Y1192" i="10"/>
  <c r="Y267" i="15" s="1"/>
  <c r="AG1180" i="10"/>
  <c r="AG244" i="15" s="1"/>
  <c r="AD1182" i="10"/>
  <c r="AD246" i="15" s="1"/>
  <c r="AD74" i="10"/>
  <c r="AD180" i="10" s="1"/>
  <c r="AC334" i="10"/>
  <c r="AC309" i="10" s="1"/>
  <c r="AC754" i="10" s="1"/>
  <c r="AH785" i="10"/>
  <c r="AH857" i="15" s="1"/>
  <c r="AD78" i="10"/>
  <c r="AD184" i="10" s="1"/>
  <c r="AA1194" i="10"/>
  <c r="AA1269" i="15" s="1"/>
  <c r="AA1264" i="15" s="1"/>
  <c r="AB388" i="10"/>
  <c r="AB361" i="15" s="1"/>
  <c r="AD1183" i="10"/>
  <c r="AD1259" i="15" s="1"/>
  <c r="AC333" i="10"/>
  <c r="AC556" i="15" s="1"/>
  <c r="AA729" i="10"/>
  <c r="AA786" i="15" s="1"/>
  <c r="X633" i="10"/>
  <c r="X675" i="15" s="1"/>
  <c r="AC331" i="10"/>
  <c r="AC308" i="15" s="1"/>
  <c r="AC303" i="15" s="1"/>
  <c r="AD730" i="10"/>
  <c r="AD787" i="15" s="1"/>
  <c r="AH77" i="10"/>
  <c r="AH76" i="15" s="1"/>
  <c r="AH71" i="15" s="1"/>
  <c r="Z1192" i="10"/>
  <c r="AE670" i="10"/>
  <c r="AE709" i="15" s="1"/>
  <c r="AE106" i="10"/>
  <c r="AE102" i="15" s="1"/>
  <c r="AE97" i="15" s="1"/>
  <c r="AE105" i="10"/>
  <c r="AE101" i="15" s="1"/>
  <c r="AE96" i="15" s="1"/>
  <c r="AB1277" i="10"/>
  <c r="AB1361" i="15" s="1"/>
  <c r="AB1356" i="15" s="1"/>
  <c r="AE1020" i="10"/>
  <c r="AE1131" i="15" s="1"/>
  <c r="AE1126" i="15" s="1"/>
  <c r="AB1279" i="10"/>
  <c r="AB1257" i="10" s="1"/>
  <c r="AB1324" i="15" s="1"/>
  <c r="AC275" i="10"/>
  <c r="AC257" i="15" s="1"/>
  <c r="AB1281" i="10"/>
  <c r="AB1365" i="15" s="1"/>
  <c r="AB1360" i="15" s="1"/>
  <c r="AE410" i="10"/>
  <c r="AE405" i="15" s="1"/>
  <c r="Z943" i="10"/>
  <c r="Z1062" i="15" s="1"/>
  <c r="Z1061" i="15" s="1"/>
  <c r="Z312" i="10"/>
  <c r="Z287" i="15" s="1"/>
  <c r="Z286" i="15" s="1"/>
  <c r="AD1220" i="10"/>
  <c r="AD1295" i="15" s="1"/>
  <c r="AD1290" i="15" s="1"/>
  <c r="AD22" i="10"/>
  <c r="AD26" i="15" s="1"/>
  <c r="AD21" i="15" s="1"/>
  <c r="AB1278" i="10"/>
  <c r="AB1256" i="10" s="1"/>
  <c r="AB1323" i="15" s="1"/>
  <c r="AC1140" i="10"/>
  <c r="AC1225" i="15" s="1"/>
  <c r="AC1220" i="15" s="1"/>
  <c r="AH1074" i="10"/>
  <c r="AH1175" i="15" s="1"/>
  <c r="AH1170" i="15" s="1"/>
  <c r="AG1231" i="10"/>
  <c r="AG1305" i="15" s="1"/>
  <c r="AG1300" i="15" s="1"/>
  <c r="AH684" i="10"/>
  <c r="AH727" i="15" s="1"/>
  <c r="Y1279" i="10"/>
  <c r="Y1257" i="10" s="1"/>
  <c r="Y1324" i="15" s="1"/>
  <c r="AH680" i="10"/>
  <c r="AH723" i="15" s="1"/>
  <c r="AB789" i="10"/>
  <c r="AB861" i="15" s="1"/>
  <c r="AE409" i="10"/>
  <c r="AE404" i="15" s="1"/>
  <c r="AB635" i="10"/>
  <c r="AB677" i="15" s="1"/>
  <c r="AB1242" i="10"/>
  <c r="AB1315" i="15" s="1"/>
  <c r="AB1310" i="15" s="1"/>
  <c r="AE1018" i="10"/>
  <c r="AE1129" i="15" s="1"/>
  <c r="AE1124" i="15" s="1"/>
  <c r="AC373" i="10"/>
  <c r="AC629" i="15" s="1"/>
  <c r="AB226" i="10"/>
  <c r="AB194" i="15" s="1"/>
  <c r="AC370" i="10"/>
  <c r="AC484" i="15" s="1"/>
  <c r="AE1022" i="10"/>
  <c r="AE1133" i="15" s="1"/>
  <c r="AE1128" i="15" s="1"/>
  <c r="AB228" i="10"/>
  <c r="AB196" i="15" s="1"/>
  <c r="AC874" i="10"/>
  <c r="AC961" i="15" s="1"/>
  <c r="AE943" i="10"/>
  <c r="AE1062" i="15" s="1"/>
  <c r="AE1061" i="15" s="1"/>
  <c r="AE1021" i="10"/>
  <c r="AE1132" i="15" s="1"/>
  <c r="AE1127" i="15" s="1"/>
  <c r="AC729" i="10"/>
  <c r="AC786" i="15" s="1"/>
  <c r="AH1078" i="10"/>
  <c r="AH1179" i="15" s="1"/>
  <c r="AH1174" i="15" s="1"/>
  <c r="AB74" i="10"/>
  <c r="AB73" i="15" s="1"/>
  <c r="AB68" i="15" s="1"/>
  <c r="AB786" i="10"/>
  <c r="AB858" i="15" s="1"/>
  <c r="AB75" i="10"/>
  <c r="AB74" i="15" s="1"/>
  <c r="AB69" i="15" s="1"/>
  <c r="AH681" i="10"/>
  <c r="AH724" i="15" s="1"/>
  <c r="AF556" i="10"/>
  <c r="AF574" i="15" s="1"/>
  <c r="AC278" i="10"/>
  <c r="AC260" i="15" s="1"/>
  <c r="AD720" i="10"/>
  <c r="AD766" i="15" s="1"/>
  <c r="AG1233" i="10"/>
  <c r="AG1307" i="15" s="1"/>
  <c r="AG1302" i="15" s="1"/>
  <c r="AH34" i="10"/>
  <c r="AH37" i="15" s="1"/>
  <c r="AH32" i="15" s="1"/>
  <c r="AC1195" i="10"/>
  <c r="AC270" i="15" s="1"/>
  <c r="AB76" i="10"/>
  <c r="AB182" i="10" s="1"/>
  <c r="AB788" i="10"/>
  <c r="AB860" i="15" s="1"/>
  <c r="AB77" i="10"/>
  <c r="AB183" i="10" s="1"/>
  <c r="AA577" i="10"/>
  <c r="AA617" i="15" s="1"/>
  <c r="AC978" i="10"/>
  <c r="AC1098" i="15" s="1"/>
  <c r="AC1093" i="15" s="1"/>
  <c r="AH683" i="10"/>
  <c r="AH726" i="15" s="1"/>
  <c r="AC371" i="10"/>
  <c r="AC627" i="15" s="1"/>
  <c r="AC1192" i="10"/>
  <c r="AC267" i="15" s="1"/>
  <c r="AB766" i="10"/>
  <c r="AB816" i="15" s="1"/>
  <c r="AG999" i="10"/>
  <c r="AG1108" i="15" s="1"/>
  <c r="AG1107" i="15" s="1"/>
  <c r="AC277" i="10"/>
  <c r="AC259" i="15" s="1"/>
  <c r="AE1220" i="10"/>
  <c r="AE1295" i="15" s="1"/>
  <c r="AE1290" i="15" s="1"/>
  <c r="AE1219" i="10"/>
  <c r="AE1294" i="15" s="1"/>
  <c r="AE1289" i="15" s="1"/>
  <c r="AC399" i="10"/>
  <c r="AC383" i="15" s="1"/>
  <c r="AC1184" i="10"/>
  <c r="AD21" i="10"/>
  <c r="AD155" i="10" s="1"/>
  <c r="AB632" i="10"/>
  <c r="AB674" i="15" s="1"/>
  <c r="AC733" i="10"/>
  <c r="AC790" i="15" s="1"/>
  <c r="AE1019" i="10"/>
  <c r="AE1130" i="15" s="1"/>
  <c r="AE1125" i="15" s="1"/>
  <c r="AB787" i="10"/>
  <c r="AB859" i="15" s="1"/>
  <c r="AC276" i="10"/>
  <c r="AC258" i="15" s="1"/>
  <c r="AD1221" i="10"/>
  <c r="AD1296" i="15" s="1"/>
  <c r="AD719" i="10"/>
  <c r="AD765" i="15" s="1"/>
  <c r="AC372" i="10"/>
  <c r="AC628" i="15" s="1"/>
  <c r="AC730" i="10"/>
  <c r="AC787" i="15" s="1"/>
  <c r="Z1234" i="10"/>
  <c r="Z1308" i="15" s="1"/>
  <c r="Z1303" i="15" s="1"/>
  <c r="Y1277" i="10"/>
  <c r="AC1193" i="10"/>
  <c r="AC1018" i="15" s="1"/>
  <c r="AE408" i="10"/>
  <c r="AE403" i="15" s="1"/>
  <c r="AB230" i="10"/>
  <c r="AB198" i="15" s="1"/>
  <c r="AH32" i="10"/>
  <c r="AH175" i="10" s="1"/>
  <c r="AB1280" i="10"/>
  <c r="AB1364" i="15" s="1"/>
  <c r="AB1359" i="15" s="1"/>
  <c r="AC731" i="10"/>
  <c r="AC788" i="15" s="1"/>
  <c r="AC1194" i="10"/>
  <c r="AC269" i="15" s="1"/>
  <c r="Y1281" i="10"/>
  <c r="Y1365" i="15" s="1"/>
  <c r="Y1360" i="15" s="1"/>
  <c r="AB227" i="10"/>
  <c r="AB195" i="15" s="1"/>
  <c r="AH1075" i="10"/>
  <c r="AH1176" i="15" s="1"/>
  <c r="AH1171" i="15" s="1"/>
  <c r="AH36" i="10"/>
  <c r="AH179" i="10" s="1"/>
  <c r="AC732" i="10"/>
  <c r="AC789" i="15" s="1"/>
  <c r="X118" i="10"/>
  <c r="X187" i="10" s="1"/>
  <c r="AH35" i="10"/>
  <c r="AH178" i="10" s="1"/>
  <c r="AB229" i="10"/>
  <c r="AB197" i="15" s="1"/>
  <c r="AB634" i="10"/>
  <c r="AB676" i="15" s="1"/>
  <c r="AD453" i="10"/>
  <c r="AD452" i="15" s="1"/>
  <c r="AD396" i="10"/>
  <c r="AD380" i="15" s="1"/>
  <c r="Y1278" i="10"/>
  <c r="Y1256" i="10" s="1"/>
  <c r="Y1323" i="15" s="1"/>
  <c r="Y1280" i="10"/>
  <c r="Y1258" i="10" s="1"/>
  <c r="AB631" i="10"/>
  <c r="AB673" i="15" s="1"/>
  <c r="AE411" i="10"/>
  <c r="AE406" i="15" s="1"/>
  <c r="AC279" i="10"/>
  <c r="AC261" i="15" s="1"/>
  <c r="AB53" i="10"/>
  <c r="AB49" i="15" s="1"/>
  <c r="Y371" i="10"/>
  <c r="Y869" i="15" s="1"/>
  <c r="AD1065" i="10"/>
  <c r="AD1167" i="15" s="1"/>
  <c r="X1246" i="10"/>
  <c r="X1319" i="15" s="1"/>
  <c r="X1314" i="15" s="1"/>
  <c r="X229" i="10"/>
  <c r="X197" i="15" s="1"/>
  <c r="X226" i="10"/>
  <c r="X194" i="15" s="1"/>
  <c r="X1244" i="10"/>
  <c r="X1317" i="15" s="1"/>
  <c r="X1312" i="15" s="1"/>
  <c r="AF1280" i="10"/>
  <c r="AF1364" i="15" s="1"/>
  <c r="AF1359" i="15" s="1"/>
  <c r="Y369" i="10"/>
  <c r="Y625" i="15" s="1"/>
  <c r="AH332" i="10"/>
  <c r="AH309" i="15" s="1"/>
  <c r="AH304" i="15" s="1"/>
  <c r="W1173" i="10"/>
  <c r="W218" i="15" s="1"/>
  <c r="X1233" i="10"/>
  <c r="X1307" i="15" s="1"/>
  <c r="X1302" i="15" s="1"/>
  <c r="AD1246" i="10"/>
  <c r="AD1319" i="15" s="1"/>
  <c r="AD1314" i="15" s="1"/>
  <c r="AA230" i="10"/>
  <c r="AA198" i="15" s="1"/>
  <c r="AD1034" i="10"/>
  <c r="AD1144" i="15" s="1"/>
  <c r="AD1139" i="15" s="1"/>
  <c r="AG1193" i="10"/>
  <c r="AG1018" i="15" s="1"/>
  <c r="AA229" i="10"/>
  <c r="AA197" i="15" s="1"/>
  <c r="AC1242" i="10"/>
  <c r="AC1315" i="15" s="1"/>
  <c r="AC1310" i="15" s="1"/>
  <c r="Y370" i="10"/>
  <c r="Y484" i="15" s="1"/>
  <c r="AF275" i="10"/>
  <c r="AF257" i="15" s="1"/>
  <c r="X1242" i="10"/>
  <c r="X1315" i="15" s="1"/>
  <c r="X1310" i="15" s="1"/>
  <c r="X1234" i="10"/>
  <c r="X1308" i="15" s="1"/>
  <c r="X1303" i="15" s="1"/>
  <c r="AA226" i="10"/>
  <c r="AA194" i="15" s="1"/>
  <c r="X230" i="10"/>
  <c r="X198" i="15" s="1"/>
  <c r="AG1192" i="10"/>
  <c r="AG1267" i="15" s="1"/>
  <c r="AG1262" i="15" s="1"/>
  <c r="X228" i="10"/>
  <c r="X196" i="15" s="1"/>
  <c r="X978" i="10"/>
  <c r="X1098" i="15" s="1"/>
  <c r="X1093" i="15" s="1"/>
  <c r="AD278" i="10"/>
  <c r="AD260" i="15" s="1"/>
  <c r="AC1031" i="10"/>
  <c r="AC1141" i="15" s="1"/>
  <c r="AC1136" i="15" s="1"/>
  <c r="AC1020" i="10"/>
  <c r="AC1131" i="15" s="1"/>
  <c r="AC1126" i="15" s="1"/>
  <c r="AC1033" i="10"/>
  <c r="AC1143" i="15" s="1"/>
  <c r="AC1138" i="15" s="1"/>
  <c r="AC1244" i="10"/>
  <c r="AC1317" i="15" s="1"/>
  <c r="AC1312" i="15" s="1"/>
  <c r="AE1280" i="10"/>
  <c r="AE1364" i="15" s="1"/>
  <c r="AE1359" i="15" s="1"/>
  <c r="AA228" i="10"/>
  <c r="AA196" i="15" s="1"/>
  <c r="X1231" i="10"/>
  <c r="X1305" i="15" s="1"/>
  <c r="X1300" i="15" s="1"/>
  <c r="AE453" i="10"/>
  <c r="AE452" i="15" s="1"/>
  <c r="AE452" i="10"/>
  <c r="AE451" i="15" s="1"/>
  <c r="AF78" i="10"/>
  <c r="AF77" i="15" s="1"/>
  <c r="AF72" i="15" s="1"/>
  <c r="AH897" i="10"/>
  <c r="AH1016" i="15" s="1"/>
  <c r="AF1281" i="10"/>
  <c r="AF1259" i="10" s="1"/>
  <c r="AF1326" i="15" s="1"/>
  <c r="AF75" i="10"/>
  <c r="AF74" i="15" s="1"/>
  <c r="AF69" i="15" s="1"/>
  <c r="AE893" i="10"/>
  <c r="AE1012" i="15" s="1"/>
  <c r="AD466" i="10"/>
  <c r="AD476" i="15" s="1"/>
  <c r="AA227" i="10"/>
  <c r="AA195" i="15" s="1"/>
  <c r="AF1277" i="10"/>
  <c r="AF1255" i="10" s="1"/>
  <c r="AF1322" i="15" s="1"/>
  <c r="X227" i="10"/>
  <c r="X195" i="15" s="1"/>
  <c r="AC1243" i="10"/>
  <c r="AC1316" i="15" s="1"/>
  <c r="AC1311" i="15" s="1"/>
  <c r="AE1032" i="10"/>
  <c r="AE1142" i="15" s="1"/>
  <c r="AE1137" i="15" s="1"/>
  <c r="AG1211" i="10"/>
  <c r="AG1283" i="15" s="1"/>
  <c r="AG1282" i="15" s="1"/>
  <c r="AD1244" i="10"/>
  <c r="AD1317" i="15" s="1"/>
  <c r="AD1312" i="15" s="1"/>
  <c r="AA1232" i="10"/>
  <c r="AA1306" i="15" s="1"/>
  <c r="AA1301" i="15" s="1"/>
  <c r="AE1281" i="10"/>
  <c r="AE1259" i="10" s="1"/>
  <c r="AE1326" i="15" s="1"/>
  <c r="AC1246" i="10"/>
  <c r="AC1319" i="15" s="1"/>
  <c r="AC1314" i="15" s="1"/>
  <c r="AD101" i="15"/>
  <c r="AD96" i="15" s="1"/>
  <c r="AG1195" i="10"/>
  <c r="AG1270" i="15" s="1"/>
  <c r="AG1265" i="15" s="1"/>
  <c r="Y372" i="10"/>
  <c r="Y870" i="15" s="1"/>
  <c r="Y373" i="10"/>
  <c r="Y349" i="15" s="1"/>
  <c r="Y344" i="15" s="1"/>
  <c r="Y974" i="10"/>
  <c r="Y1094" i="15" s="1"/>
  <c r="Y1089" i="15" s="1"/>
  <c r="AG975" i="10"/>
  <c r="AG1095" i="15" s="1"/>
  <c r="AG1090" i="15" s="1"/>
  <c r="AC975" i="10"/>
  <c r="AC1095" i="15" s="1"/>
  <c r="AC1090" i="15" s="1"/>
  <c r="AG1230" i="10"/>
  <c r="AG1304" i="15" s="1"/>
  <c r="AG1299" i="15" s="1"/>
  <c r="AB1233" i="10"/>
  <c r="AB1307" i="15" s="1"/>
  <c r="AB1302" i="15" s="1"/>
  <c r="AC1222" i="10"/>
  <c r="AC1297" i="15" s="1"/>
  <c r="AC1292" i="15" s="1"/>
  <c r="Y887" i="14"/>
  <c r="Y296" i="14"/>
  <c r="Y285" i="14" s="1"/>
  <c r="AH943" i="14"/>
  <c r="AB1181" i="14"/>
  <c r="AB271" i="14" s="1"/>
  <c r="Y834" i="14"/>
  <c r="AA72" i="14"/>
  <c r="AA161" i="14" s="1"/>
  <c r="Y835" i="14"/>
  <c r="AA1056" i="14"/>
  <c r="AA665" i="14"/>
  <c r="AG1112" i="14"/>
  <c r="Z564" i="14"/>
  <c r="AH1120" i="14"/>
  <c r="Z469" i="14"/>
  <c r="AB719" i="14"/>
  <c r="AH1142" i="14"/>
  <c r="AA719" i="14"/>
  <c r="AE107" i="14"/>
  <c r="AE163" i="14" s="1"/>
  <c r="AH720" i="14"/>
  <c r="AB887" i="14"/>
  <c r="X1120" i="14"/>
  <c r="Y295" i="14"/>
  <c r="Y284" i="14" s="1"/>
  <c r="Y388" i="14" s="1"/>
  <c r="X1113" i="14"/>
  <c r="AC28" i="14"/>
  <c r="AC145" i="14" s="1"/>
  <c r="Z470" i="14"/>
  <c r="AG1113" i="14"/>
  <c r="X825" i="14"/>
  <c r="AH719" i="14"/>
  <c r="AE566" i="14"/>
  <c r="AF720" i="14"/>
  <c r="Y888" i="14"/>
  <c r="AC26" i="14"/>
  <c r="AC15" i="14" s="1"/>
  <c r="Y1120" i="14"/>
  <c r="Y1101" i="14" s="1"/>
  <c r="Y1090" i="14" s="1"/>
  <c r="X285" i="14"/>
  <c r="X484" i="14" s="1"/>
  <c r="AE256" i="14"/>
  <c r="AD256" i="14"/>
  <c r="Z566" i="14"/>
  <c r="AA1057" i="14"/>
  <c r="AC27" i="14"/>
  <c r="AC144" i="14" s="1"/>
  <c r="AD255" i="14"/>
  <c r="AD565" i="14"/>
  <c r="X1119" i="14"/>
  <c r="X827" i="14"/>
  <c r="AA1058" i="14"/>
  <c r="AA1142" i="14"/>
  <c r="AC1119" i="14"/>
  <c r="AD257" i="14"/>
  <c r="Z565" i="14"/>
  <c r="AA721" i="14"/>
  <c r="AE564" i="14"/>
  <c r="AC1121" i="14"/>
  <c r="AG1111" i="14"/>
  <c r="AF721" i="14"/>
  <c r="AB1113" i="14"/>
  <c r="X826" i="14"/>
  <c r="Z471" i="14"/>
  <c r="AH1121" i="14"/>
  <c r="AH1102" i="14" s="1"/>
  <c r="AH1091" i="14" s="1"/>
  <c r="AC1120" i="14"/>
  <c r="AC1101" i="14" s="1"/>
  <c r="AC1090" i="14" s="1"/>
  <c r="AB1112" i="14"/>
  <c r="AF719" i="14"/>
  <c r="AE255" i="14"/>
  <c r="AA720" i="14"/>
  <c r="AH1026" i="14"/>
  <c r="AA86" i="10"/>
  <c r="AA193" i="10" s="1"/>
  <c r="AE63" i="10"/>
  <c r="AE160" i="10" s="1"/>
  <c r="AE358" i="10"/>
  <c r="AE603" i="15" s="1"/>
  <c r="AA71" i="14"/>
  <c r="AA160" i="14" s="1"/>
  <c r="Y228" i="10"/>
  <c r="Y196" i="15" s="1"/>
  <c r="Y826" i="14"/>
  <c r="AA107" i="14"/>
  <c r="AA163" i="14" s="1"/>
  <c r="AA1180" i="14"/>
  <c r="AA270" i="14" s="1"/>
  <c r="AH297" i="14"/>
  <c r="AH286" i="14" s="1"/>
  <c r="AE894" i="10"/>
  <c r="AE1013" i="15" s="1"/>
  <c r="AH510" i="14"/>
  <c r="AH295" i="14"/>
  <c r="AH284" i="14" s="1"/>
  <c r="AH388" i="14" s="1"/>
  <c r="AG635" i="10"/>
  <c r="AG677" i="15" s="1"/>
  <c r="AF520" i="10"/>
  <c r="AF545" i="15" s="1"/>
  <c r="AD465" i="10"/>
  <c r="AD475" i="15" s="1"/>
  <c r="X119" i="10"/>
  <c r="X114" i="15" s="1"/>
  <c r="X109" i="15" s="1"/>
  <c r="AC256" i="14"/>
  <c r="AE108" i="14"/>
  <c r="AE164" i="14" s="1"/>
  <c r="AA575" i="10"/>
  <c r="AA615" i="15" s="1"/>
  <c r="AC1181" i="14"/>
  <c r="AC271" i="14" s="1"/>
  <c r="AH896" i="10"/>
  <c r="AH1015" i="15" s="1"/>
  <c r="AE942" i="14"/>
  <c r="AF943" i="14"/>
  <c r="AD884" i="10"/>
  <c r="AD986" i="15" s="1"/>
  <c r="AF64" i="14"/>
  <c r="AF148" i="14" s="1"/>
  <c r="AE71" i="14"/>
  <c r="AE160" i="14" s="1"/>
  <c r="AA666" i="14"/>
  <c r="Y62" i="14"/>
  <c r="Y146" i="14" s="1"/>
  <c r="AC255" i="14"/>
  <c r="AE230" i="10"/>
  <c r="AE198" i="15" s="1"/>
  <c r="AA106" i="14"/>
  <c r="AA162" i="14" s="1"/>
  <c r="AA511" i="14"/>
  <c r="Z1231" i="10"/>
  <c r="Z1305" i="15" s="1"/>
  <c r="Z1300" i="15" s="1"/>
  <c r="Y825" i="14"/>
  <c r="AE943" i="14"/>
  <c r="Z1034" i="10"/>
  <c r="Z1144" i="15" s="1"/>
  <c r="Z1139" i="15" s="1"/>
  <c r="AF950" i="14"/>
  <c r="X64" i="14"/>
  <c r="X148" i="14" s="1"/>
  <c r="X410" i="10"/>
  <c r="X405" i="15" s="1"/>
  <c r="AG332" i="10"/>
  <c r="AG309" i="15" s="1"/>
  <c r="AG304" i="15" s="1"/>
  <c r="Z277" i="10"/>
  <c r="Z259" i="15" s="1"/>
  <c r="AA500" i="10"/>
  <c r="AA503" i="15" s="1"/>
  <c r="AF344" i="14"/>
  <c r="AH328" i="14"/>
  <c r="AH317" i="14" s="1"/>
  <c r="AH444" i="14" s="1"/>
  <c r="AH20" i="10"/>
  <c r="AH154" i="10" s="1"/>
  <c r="AD564" i="10"/>
  <c r="AD593" i="15" s="1"/>
  <c r="AD882" i="10"/>
  <c r="AD984" i="15" s="1"/>
  <c r="AA578" i="10"/>
  <c r="AA618" i="15" s="1"/>
  <c r="AD279" i="10"/>
  <c r="AD261" i="15" s="1"/>
  <c r="AA108" i="14"/>
  <c r="AA164" i="14" s="1"/>
  <c r="X407" i="10"/>
  <c r="X402" i="15" s="1"/>
  <c r="AG28" i="14"/>
  <c r="AG145" i="14" s="1"/>
  <c r="AC1277" i="10"/>
  <c r="AC1361" i="15" s="1"/>
  <c r="AC1356" i="15" s="1"/>
  <c r="AC1280" i="10"/>
  <c r="AC1364" i="15" s="1"/>
  <c r="AC1359" i="15" s="1"/>
  <c r="AE896" i="10"/>
  <c r="AE1015" i="15" s="1"/>
  <c r="AG719" i="14"/>
  <c r="AC950" i="14"/>
  <c r="AC931" i="14" s="1"/>
  <c r="AC920" i="14" s="1"/>
  <c r="AF1032" i="10"/>
  <c r="AF1142" i="15" s="1"/>
  <c r="AF1137" i="15" s="1"/>
  <c r="AF522" i="10"/>
  <c r="AF547" i="15" s="1"/>
  <c r="AA835" i="14"/>
  <c r="AB1234" i="10"/>
  <c r="AB1308" i="15" s="1"/>
  <c r="AB1303" i="15" s="1"/>
  <c r="AH335" i="10"/>
  <c r="AH416" i="15" s="1"/>
  <c r="AB720" i="14"/>
  <c r="AG27" i="14"/>
  <c r="AG144" i="14" s="1"/>
  <c r="AF1033" i="10"/>
  <c r="AF1143" i="15" s="1"/>
  <c r="AF1138" i="15" s="1"/>
  <c r="AG633" i="10"/>
  <c r="AG675" i="15" s="1"/>
  <c r="AA509" i="14"/>
  <c r="Z327" i="14"/>
  <c r="Z316" i="14" s="1"/>
  <c r="X116" i="10"/>
  <c r="Z826" i="14"/>
  <c r="AF944" i="14"/>
  <c r="AA1179" i="14"/>
  <c r="AA269" i="14" s="1"/>
  <c r="AF977" i="10"/>
  <c r="AF1097" i="15" s="1"/>
  <c r="AF1092" i="15" s="1"/>
  <c r="AG632" i="10"/>
  <c r="AG674" i="15" s="1"/>
  <c r="AA579" i="10"/>
  <c r="AA619" i="15" s="1"/>
  <c r="AC256" i="10"/>
  <c r="AC216" i="15" s="1"/>
  <c r="AE86" i="10"/>
  <c r="AE193" i="10" s="1"/>
  <c r="Y33" i="10"/>
  <c r="Y176" i="10" s="1"/>
  <c r="AH331" i="10"/>
  <c r="AH796" i="15" s="1"/>
  <c r="AD1117" i="10"/>
  <c r="AD1200" i="15" s="1"/>
  <c r="AD1199" i="15" s="1"/>
  <c r="Z1032" i="10"/>
  <c r="Z1142" i="15" s="1"/>
  <c r="Z1137" i="15" s="1"/>
  <c r="AE1246" i="10"/>
  <c r="AE1319" i="15" s="1"/>
  <c r="AE1314" i="15" s="1"/>
  <c r="AB1232" i="10"/>
  <c r="AB1306" i="15" s="1"/>
  <c r="AB1301" i="15" s="1"/>
  <c r="X664" i="14"/>
  <c r="X63" i="14"/>
  <c r="X147" i="14" s="1"/>
  <c r="AE72" i="14"/>
  <c r="AE161" i="14" s="1"/>
  <c r="AE228" i="10"/>
  <c r="AE196" i="15" s="1"/>
  <c r="AF942" i="14"/>
  <c r="AH894" i="10"/>
  <c r="AH1013" i="15" s="1"/>
  <c r="Y522" i="10"/>
  <c r="Y547" i="15" s="1"/>
  <c r="AF76" i="10"/>
  <c r="AF75" i="15" s="1"/>
  <c r="AF70" i="15" s="1"/>
  <c r="AH944" i="14"/>
  <c r="AE70" i="14"/>
  <c r="AE159" i="14" s="1"/>
  <c r="AF521" i="10"/>
  <c r="AF546" i="15" s="1"/>
  <c r="AH296" i="14"/>
  <c r="AH285" i="14" s="1"/>
  <c r="AH389" i="14" s="1"/>
  <c r="Z276" i="10"/>
  <c r="Z258" i="15" s="1"/>
  <c r="AH943" i="10"/>
  <c r="AH1062" i="15" s="1"/>
  <c r="AH1061" i="15" s="1"/>
  <c r="AH893" i="10"/>
  <c r="AH1012" i="15" s="1"/>
  <c r="X411" i="10"/>
  <c r="X406" i="15" s="1"/>
  <c r="AA576" i="10"/>
  <c r="AA616" i="15" s="1"/>
  <c r="Y523" i="10"/>
  <c r="Y548" i="15" s="1"/>
  <c r="Z896" i="14"/>
  <c r="AG1242" i="10"/>
  <c r="AG1315" i="15" s="1"/>
  <c r="AG1310" i="15" s="1"/>
  <c r="AD1234" i="10"/>
  <c r="AD1308" i="15" s="1"/>
  <c r="AD1303" i="15" s="1"/>
  <c r="Z1031" i="10"/>
  <c r="Z1141" i="15" s="1"/>
  <c r="Z1136" i="15" s="1"/>
  <c r="Z1180" i="14"/>
  <c r="Z270" i="14" s="1"/>
  <c r="AA99" i="14"/>
  <c r="AA150" i="14" s="1"/>
  <c r="AE227" i="10"/>
  <c r="AE195" i="15" s="1"/>
  <c r="AF77" i="10"/>
  <c r="AF76" i="15" s="1"/>
  <c r="AF71" i="15" s="1"/>
  <c r="AG634" i="10"/>
  <c r="AG676" i="15" s="1"/>
  <c r="X28" i="14"/>
  <c r="X145" i="14" s="1"/>
  <c r="AH334" i="10"/>
  <c r="AH557" i="15" s="1"/>
  <c r="AG333" i="10"/>
  <c r="AG310" i="15" s="1"/>
  <c r="AG305" i="15" s="1"/>
  <c r="AC257" i="14"/>
  <c r="AH998" i="14"/>
  <c r="AH333" i="10"/>
  <c r="AH310" i="15" s="1"/>
  <c r="AH305" i="15" s="1"/>
  <c r="AE229" i="10"/>
  <c r="AE197" i="15" s="1"/>
  <c r="AF661" i="10"/>
  <c r="AF695" i="15" s="1"/>
  <c r="AE106" i="14"/>
  <c r="AE162" i="14" s="1"/>
  <c r="Y34" i="10"/>
  <c r="Y37" i="15" s="1"/>
  <c r="Y32" i="15" s="1"/>
  <c r="AE669" i="10"/>
  <c r="AE708" i="15" s="1"/>
  <c r="AC218" i="10"/>
  <c r="AC182" i="15" s="1"/>
  <c r="Z329" i="14"/>
  <c r="Z318" i="14" s="1"/>
  <c r="Z445" i="14" s="1"/>
  <c r="Z1179" i="14"/>
  <c r="Z269" i="14" s="1"/>
  <c r="AG720" i="14"/>
  <c r="Y520" i="10"/>
  <c r="Y545" i="15" s="1"/>
  <c r="AG335" i="10"/>
  <c r="AG558" i="15" s="1"/>
  <c r="Z1230" i="10"/>
  <c r="Z1304" i="15" s="1"/>
  <c r="Z1299" i="15" s="1"/>
  <c r="Y63" i="14"/>
  <c r="Y147" i="14" s="1"/>
  <c r="X62" i="14"/>
  <c r="X146" i="14" s="1"/>
  <c r="Z279" i="10"/>
  <c r="Z261" i="15" s="1"/>
  <c r="AA100" i="14"/>
  <c r="AA151" i="14" s="1"/>
  <c r="Y521" i="10"/>
  <c r="Y546" i="15" s="1"/>
  <c r="AH976" i="10"/>
  <c r="AH1096" i="15" s="1"/>
  <c r="AH1091" i="15" s="1"/>
  <c r="AA834" i="14"/>
  <c r="AF279" i="10"/>
  <c r="AF261" i="15" s="1"/>
  <c r="Y64" i="14"/>
  <c r="Y148" i="14" s="1"/>
  <c r="X120" i="10"/>
  <c r="X189" i="10" s="1"/>
  <c r="Y230" i="10"/>
  <c r="Y198" i="15" s="1"/>
  <c r="AE1245" i="10"/>
  <c r="AE1318" i="15" s="1"/>
  <c r="AE1313" i="15" s="1"/>
  <c r="AE36" i="14"/>
  <c r="AE158" i="14" s="1"/>
  <c r="AD276" i="10"/>
  <c r="AD258" i="15" s="1"/>
  <c r="X117" i="10"/>
  <c r="X112" i="15" s="1"/>
  <c r="X107" i="15" s="1"/>
  <c r="AD463" i="10"/>
  <c r="AD473" i="15" s="1"/>
  <c r="AA1181" i="14"/>
  <c r="AA271" i="14" s="1"/>
  <c r="AA36" i="14"/>
  <c r="AA158" i="14" s="1"/>
  <c r="AE35" i="14"/>
  <c r="AE157" i="14" s="1"/>
  <c r="Z278" i="10"/>
  <c r="Z260" i="15" s="1"/>
  <c r="X665" i="14"/>
  <c r="X409" i="10"/>
  <c r="X404" i="15" s="1"/>
  <c r="AE64" i="10"/>
  <c r="AE64" i="15" s="1"/>
  <c r="AE59" i="15" s="1"/>
  <c r="AE620" i="10"/>
  <c r="AE658" i="15" s="1"/>
  <c r="Y519" i="10"/>
  <c r="Y544" i="15" s="1"/>
  <c r="Y732" i="10"/>
  <c r="Y789" i="15" s="1"/>
  <c r="Z825" i="14"/>
  <c r="AC974" i="10"/>
  <c r="AC1094" i="15" s="1"/>
  <c r="AC1089" i="15" s="1"/>
  <c r="AG331" i="10"/>
  <c r="AG796" i="15" s="1"/>
  <c r="AB721" i="14"/>
  <c r="AE1243" i="10"/>
  <c r="AE1316" i="15" s="1"/>
  <c r="AE1311" i="15" s="1"/>
  <c r="AE1244" i="10"/>
  <c r="AE1317" i="15" s="1"/>
  <c r="AE1312" i="15" s="1"/>
  <c r="AG334" i="10"/>
  <c r="AG415" i="15" s="1"/>
  <c r="AE226" i="10"/>
  <c r="AE194" i="15" s="1"/>
  <c r="AE34" i="14"/>
  <c r="AE156" i="14" s="1"/>
  <c r="AE944" i="14"/>
  <c r="AE897" i="10"/>
  <c r="AE1016" i="15" s="1"/>
  <c r="AF276" i="10"/>
  <c r="AF258" i="15" s="1"/>
  <c r="Z328" i="14"/>
  <c r="Z317" i="14" s="1"/>
  <c r="Z734" i="14" s="1"/>
  <c r="AG26" i="14"/>
  <c r="AG143" i="14" s="1"/>
  <c r="AA1033" i="10"/>
  <c r="AA1143" i="15" s="1"/>
  <c r="AA1138" i="15" s="1"/>
  <c r="AD1031" i="10"/>
  <c r="AD1141" i="15" s="1"/>
  <c r="AD1136" i="15" s="1"/>
  <c r="Y827" i="14"/>
  <c r="AD467" i="10"/>
  <c r="AD477" i="15" s="1"/>
  <c r="Z275" i="10"/>
  <c r="Z257" i="15" s="1"/>
  <c r="AH509" i="14"/>
  <c r="X27" i="14"/>
  <c r="X16" i="14" s="1"/>
  <c r="AH895" i="10"/>
  <c r="AH1014" i="15" s="1"/>
  <c r="AE895" i="10"/>
  <c r="AE1014" i="15" s="1"/>
  <c r="AF278" i="10"/>
  <c r="AF260" i="15" s="1"/>
  <c r="Z951" i="14"/>
  <c r="AF74" i="10"/>
  <c r="AF73" i="15" s="1"/>
  <c r="AF68" i="15" s="1"/>
  <c r="X408" i="10"/>
  <c r="X403" i="15" s="1"/>
  <c r="AF519" i="10"/>
  <c r="AF544" i="15" s="1"/>
  <c r="X666" i="14"/>
  <c r="AH612" i="10"/>
  <c r="AH645" i="15" s="1"/>
  <c r="AF1031" i="10"/>
  <c r="AF1141" i="15" s="1"/>
  <c r="AF1136" i="15" s="1"/>
  <c r="AH942" i="14"/>
  <c r="AA70" i="14"/>
  <c r="AA159" i="14" s="1"/>
  <c r="AD566" i="14"/>
  <c r="AH511" i="14"/>
  <c r="AA34" i="14"/>
  <c r="AA156" i="14" s="1"/>
  <c r="X26" i="14"/>
  <c r="X143" i="14" s="1"/>
  <c r="AD564" i="14"/>
  <c r="Z827" i="14"/>
  <c r="AF277" i="10"/>
  <c r="AF259" i="15" s="1"/>
  <c r="AA510" i="14"/>
  <c r="AG721" i="14"/>
  <c r="AG631" i="10"/>
  <c r="AG673" i="15" s="1"/>
  <c r="AD277" i="10"/>
  <c r="AD259" i="15" s="1"/>
  <c r="AD275" i="10"/>
  <c r="AD257" i="15" s="1"/>
  <c r="AA664" i="14"/>
  <c r="AA35" i="14"/>
  <c r="AA157" i="14" s="1"/>
  <c r="AF612" i="10"/>
  <c r="AF645" i="15" s="1"/>
  <c r="AB118" i="10"/>
  <c r="AB187" i="10" s="1"/>
  <c r="X1278" i="10"/>
  <c r="X1362" i="15" s="1"/>
  <c r="X1357" i="15" s="1"/>
  <c r="BA1357" i="15" s="1"/>
  <c r="Z835" i="14"/>
  <c r="Z816" i="14" s="1"/>
  <c r="Z805" i="14" s="1"/>
  <c r="AE27" i="14"/>
  <c r="Y634" i="10"/>
  <c r="Y676" i="15" s="1"/>
  <c r="X575" i="10"/>
  <c r="X615" i="15" s="1"/>
  <c r="AH974" i="10"/>
  <c r="AH1094" i="15" s="1"/>
  <c r="AH1089" i="15" s="1"/>
  <c r="AE26" i="14"/>
  <c r="AE143" i="14" s="1"/>
  <c r="AB666" i="14"/>
  <c r="X577" i="10"/>
  <c r="X617" i="15" s="1"/>
  <c r="X579" i="10"/>
  <c r="X619" i="15" s="1"/>
  <c r="Z666" i="14"/>
  <c r="AC682" i="10"/>
  <c r="AC725" i="15" s="1"/>
  <c r="AC10" i="10"/>
  <c r="AC10" i="15" s="1"/>
  <c r="AF887" i="14"/>
  <c r="AH469" i="14"/>
  <c r="AF894" i="10"/>
  <c r="AF1013" i="15" s="1"/>
  <c r="AF897" i="10"/>
  <c r="AF1016" i="15" s="1"/>
  <c r="Y731" i="10"/>
  <c r="Y788" i="15" s="1"/>
  <c r="Y733" i="10"/>
  <c r="Y790" i="15" s="1"/>
  <c r="AG431" i="14"/>
  <c r="Y27" i="14"/>
  <c r="Y144" i="14" s="1"/>
  <c r="AD577" i="10"/>
  <c r="AD617" i="15" s="1"/>
  <c r="AB565" i="14"/>
  <c r="AC834" i="14"/>
  <c r="AC815" i="14" s="1"/>
  <c r="AC804" i="14" s="1"/>
  <c r="X350" i="10"/>
  <c r="X434" i="15" s="1"/>
  <c r="AC1019" i="10"/>
  <c r="AC1130" i="15" s="1"/>
  <c r="AC1125" i="15" s="1"/>
  <c r="AC1018" i="10"/>
  <c r="AC1129" i="15" s="1"/>
  <c r="AC1124" i="15" s="1"/>
  <c r="AH329" i="14"/>
  <c r="AH318" i="14" s="1"/>
  <c r="AH525" i="14" s="1"/>
  <c r="AD296" i="14"/>
  <c r="AD285" i="14" s="1"/>
  <c r="AD389" i="14" s="1"/>
  <c r="Z895" i="10"/>
  <c r="Z1014" i="15" s="1"/>
  <c r="Z893" i="10"/>
  <c r="Z1012" i="15" s="1"/>
  <c r="Z894" i="10"/>
  <c r="Z1013" i="15" s="1"/>
  <c r="AB1121" i="14"/>
  <c r="AF62" i="14"/>
  <c r="AF146" i="14" s="1"/>
  <c r="Z896" i="10"/>
  <c r="Z1015" i="15" s="1"/>
  <c r="AH1140" i="10"/>
  <c r="AH1225" i="15" s="1"/>
  <c r="AH1220" i="15" s="1"/>
  <c r="Y682" i="10"/>
  <c r="Y725" i="15" s="1"/>
  <c r="AF893" i="10"/>
  <c r="AF1012" i="15" s="1"/>
  <c r="X576" i="10"/>
  <c r="X616" i="15" s="1"/>
  <c r="AD1179" i="14"/>
  <c r="AC665" i="14"/>
  <c r="AF911" i="14"/>
  <c r="AG534" i="14"/>
  <c r="AE621" i="10"/>
  <c r="AE659" i="15" s="1"/>
  <c r="AB328" i="14"/>
  <c r="AB317" i="14" s="1"/>
  <c r="AB734" i="14" s="1"/>
  <c r="AB278" i="10"/>
  <c r="AB260" i="15" s="1"/>
  <c r="AE1034" i="10"/>
  <c r="AE1144" i="15" s="1"/>
  <c r="AE1139" i="15" s="1"/>
  <c r="AD1281" i="10"/>
  <c r="AD1259" i="10" s="1"/>
  <c r="AD1326" i="15" s="1"/>
  <c r="AD1180" i="14"/>
  <c r="AD270" i="14" s="1"/>
  <c r="AF1181" i="14"/>
  <c r="AF271" i="14" s="1"/>
  <c r="Y632" i="10"/>
  <c r="Y674" i="15" s="1"/>
  <c r="AE371" i="10"/>
  <c r="AE347" i="15" s="1"/>
  <c r="AE342" i="15" s="1"/>
  <c r="AD1077" i="10"/>
  <c r="AD1178" i="15" s="1"/>
  <c r="AD1173" i="15" s="1"/>
  <c r="AA825" i="14"/>
  <c r="AE372" i="10"/>
  <c r="AE628" i="15" s="1"/>
  <c r="AB835" i="14"/>
  <c r="AB816" i="14" s="1"/>
  <c r="AB805" i="14" s="1"/>
  <c r="AF997" i="14"/>
  <c r="AB932" i="10"/>
  <c r="AB976" i="15" s="1"/>
  <c r="AC510" i="14"/>
  <c r="AG1055" i="10"/>
  <c r="AG1154" i="15" s="1"/>
  <c r="AG1153" i="15" s="1"/>
  <c r="AH566" i="14"/>
  <c r="AC1211" i="10"/>
  <c r="AC1283" i="15" s="1"/>
  <c r="AC1282" i="15" s="1"/>
  <c r="AB277" i="10"/>
  <c r="AB259" i="15" s="1"/>
  <c r="X1277" i="10"/>
  <c r="X1361" i="15" s="1"/>
  <c r="X1356" i="15" s="1"/>
  <c r="BA1356" i="15" s="1"/>
  <c r="X1281" i="10"/>
  <c r="X1259" i="10" s="1"/>
  <c r="X1326" i="15" s="1"/>
  <c r="AC683" i="10"/>
  <c r="AC726" i="15" s="1"/>
  <c r="AC664" i="14"/>
  <c r="AF888" i="14"/>
  <c r="AE1211" i="10"/>
  <c r="AE1283" i="15" s="1"/>
  <c r="AE1282" i="15" s="1"/>
  <c r="AE370" i="10"/>
  <c r="AE868" i="15" s="1"/>
  <c r="Y633" i="10"/>
  <c r="Y675" i="15" s="1"/>
  <c r="Z664" i="14"/>
  <c r="AE1033" i="10"/>
  <c r="AE1143" i="15" s="1"/>
  <c r="AE1138" i="15" s="1"/>
  <c r="Y1031" i="10"/>
  <c r="Y1141" i="15" s="1"/>
  <c r="Y1136" i="15" s="1"/>
  <c r="AH140" i="14"/>
  <c r="AG942" i="14"/>
  <c r="AC999" i="14"/>
  <c r="AA28" i="14"/>
  <c r="AA145" i="14" s="1"/>
  <c r="AA826" i="14"/>
  <c r="Y1034" i="10"/>
  <c r="Y1144" i="15" s="1"/>
  <c r="Y1139" i="15" s="1"/>
  <c r="X1279" i="10"/>
  <c r="X1257" i="10" s="1"/>
  <c r="X1324" i="15" s="1"/>
  <c r="AD1278" i="10"/>
  <c r="AD1256" i="10" s="1"/>
  <c r="AD1323" i="15" s="1"/>
  <c r="AD1074" i="10"/>
  <c r="AD1175" i="15" s="1"/>
  <c r="AD1170" i="15" s="1"/>
  <c r="AD86" i="10"/>
  <c r="AD193" i="10" s="1"/>
  <c r="Y566" i="14"/>
  <c r="Z834" i="14"/>
  <c r="AD579" i="10"/>
  <c r="AD619" i="15" s="1"/>
  <c r="AB119" i="10"/>
  <c r="AB188" i="10" s="1"/>
  <c r="AH470" i="14"/>
  <c r="AH327" i="14"/>
  <c r="AH316" i="14" s="1"/>
  <c r="AG944" i="14"/>
  <c r="AC509" i="14"/>
  <c r="AB66" i="15"/>
  <c r="AB61" i="15" s="1"/>
  <c r="AC267" i="10"/>
  <c r="AC238" i="15" s="1"/>
  <c r="AE1057" i="14"/>
  <c r="AD1076" i="10"/>
  <c r="AD1177" i="15" s="1"/>
  <c r="AD1172" i="15" s="1"/>
  <c r="Z665" i="14"/>
  <c r="Y729" i="10"/>
  <c r="Y786" i="15" s="1"/>
  <c r="AD1075" i="10"/>
  <c r="AD1176" i="15" s="1"/>
  <c r="AD1171" i="15" s="1"/>
  <c r="AC1022" i="10"/>
  <c r="AC1133" i="15" s="1"/>
  <c r="AC1128" i="15" s="1"/>
  <c r="Y227" i="10"/>
  <c r="Y195" i="15" s="1"/>
  <c r="AB279" i="10"/>
  <c r="AB261" i="15" s="1"/>
  <c r="AG99" i="14"/>
  <c r="AG150" i="14" s="1"/>
  <c r="Y730" i="10"/>
  <c r="Y787" i="15" s="1"/>
  <c r="AA631" i="10"/>
  <c r="AA673" i="15" s="1"/>
  <c r="Y26" i="14"/>
  <c r="Y143" i="14" s="1"/>
  <c r="AG100" i="14"/>
  <c r="AG151" i="14" s="1"/>
  <c r="Y226" i="10"/>
  <c r="Y194" i="15" s="1"/>
  <c r="AC1021" i="10"/>
  <c r="AC1132" i="15" s="1"/>
  <c r="AC1127" i="15" s="1"/>
  <c r="AH564" i="14"/>
  <c r="Z500" i="10"/>
  <c r="Z503" i="15" s="1"/>
  <c r="AB117" i="10"/>
  <c r="AB186" i="10" s="1"/>
  <c r="AB275" i="10"/>
  <c r="AB257" i="15" s="1"/>
  <c r="Z897" i="10"/>
  <c r="Z1016" i="15" s="1"/>
  <c r="AD295" i="14"/>
  <c r="AD284" i="14" s="1"/>
  <c r="AD483" i="14" s="1"/>
  <c r="AF999" i="14"/>
  <c r="Y32" i="10"/>
  <c r="Y175" i="10" s="1"/>
  <c r="AB276" i="10"/>
  <c r="AB258" i="15" s="1"/>
  <c r="Y229" i="10"/>
  <c r="Y197" i="15" s="1"/>
  <c r="AE359" i="10"/>
  <c r="AE604" i="15" s="1"/>
  <c r="AC511" i="10"/>
  <c r="AC525" i="15" s="1"/>
  <c r="AH1006" i="10"/>
  <c r="AH1118" i="15" s="1"/>
  <c r="AH1113" i="15" s="1"/>
  <c r="AB327" i="14"/>
  <c r="AB316" i="14" s="1"/>
  <c r="AB733" i="14" s="1"/>
  <c r="AA634" i="10"/>
  <c r="AA676" i="15" s="1"/>
  <c r="AE1058" i="14"/>
  <c r="AA27" i="14"/>
  <c r="AA144" i="14" s="1"/>
  <c r="Y1030" i="10"/>
  <c r="Y1140" i="15" s="1"/>
  <c r="Y1135" i="15" s="1"/>
  <c r="X86" i="10"/>
  <c r="X193" i="10" s="1"/>
  <c r="X578" i="10"/>
  <c r="X618" i="15" s="1"/>
  <c r="Y680" i="10"/>
  <c r="Y723" i="15" s="1"/>
  <c r="AC684" i="10"/>
  <c r="AC727" i="15" s="1"/>
  <c r="AA633" i="10"/>
  <c r="AA675" i="15" s="1"/>
  <c r="AB665" i="14"/>
  <c r="AF998" i="14"/>
  <c r="AH1138" i="10"/>
  <c r="AH1223" i="15" s="1"/>
  <c r="AH1218" i="15" s="1"/>
  <c r="AE369" i="10"/>
  <c r="AE625" i="15" s="1"/>
  <c r="X286" i="14"/>
  <c r="X485" i="14" s="1"/>
  <c r="AG429" i="14"/>
  <c r="Y635" i="10"/>
  <c r="Y677" i="15" s="1"/>
  <c r="AA710" i="10"/>
  <c r="AA745" i="15" s="1"/>
  <c r="AC680" i="10"/>
  <c r="AC723" i="15" s="1"/>
  <c r="AB664" i="14"/>
  <c r="Y683" i="10"/>
  <c r="Y726" i="15" s="1"/>
  <c r="Y631" i="10"/>
  <c r="Y673" i="15" s="1"/>
  <c r="Y684" i="10"/>
  <c r="Y727" i="15" s="1"/>
  <c r="AH950" i="14"/>
  <c r="AA635" i="10"/>
  <c r="AA677" i="15" s="1"/>
  <c r="AA632" i="10"/>
  <c r="AA674" i="15" s="1"/>
  <c r="AD578" i="10"/>
  <c r="AD618" i="15" s="1"/>
  <c r="AD576" i="10"/>
  <c r="AD616" i="15" s="1"/>
  <c r="Y35" i="10"/>
  <c r="Y178" i="10" s="1"/>
  <c r="AC666" i="14"/>
  <c r="AH471" i="14"/>
  <c r="AB120" i="10"/>
  <c r="AB189" i="10" s="1"/>
  <c r="AB116" i="10"/>
  <c r="AB185" i="10" s="1"/>
  <c r="AA26" i="14"/>
  <c r="AA143" i="14" s="1"/>
  <c r="AF896" i="10"/>
  <c r="AF1015" i="15" s="1"/>
  <c r="AH565" i="14"/>
  <c r="Y681" i="10"/>
  <c r="Y724" i="15" s="1"/>
  <c r="AD566" i="10"/>
  <c r="AD595" i="15" s="1"/>
  <c r="AC103" i="15"/>
  <c r="AC98" i="15" s="1"/>
  <c r="AD575" i="10"/>
  <c r="AD615" i="15" s="1"/>
  <c r="AF895" i="10"/>
  <c r="AF1014" i="15" s="1"/>
  <c r="Y36" i="10"/>
  <c r="Y179" i="10" s="1"/>
  <c r="AF63" i="14"/>
  <c r="AF147" i="14" s="1"/>
  <c r="AH951" i="14"/>
  <c r="AH932" i="14" s="1"/>
  <c r="AH921" i="14" s="1"/>
  <c r="AC681" i="10"/>
  <c r="AC724" i="15" s="1"/>
  <c r="Y565" i="14"/>
  <c r="AE373" i="10"/>
  <c r="AE629" i="15" s="1"/>
  <c r="AB564" i="14"/>
  <c r="AC835" i="14"/>
  <c r="AA827" i="14"/>
  <c r="AB329" i="14"/>
  <c r="AB318" i="14" s="1"/>
  <c r="AB445" i="14" s="1"/>
  <c r="AF932" i="10"/>
  <c r="AF967" i="15" s="1"/>
  <c r="AE350" i="10"/>
  <c r="AE818" i="15" s="1"/>
  <c r="AC471" i="14"/>
  <c r="Y332" i="10"/>
  <c r="Z296" i="14"/>
  <c r="Z285" i="14" s="1"/>
  <c r="Z679" i="14" s="1"/>
  <c r="X661" i="10"/>
  <c r="X695" i="15" s="1"/>
  <c r="AH1279" i="10"/>
  <c r="AH1363" i="15" s="1"/>
  <c r="AH1358" i="15" s="1"/>
  <c r="AD509" i="14"/>
  <c r="AF975" i="10"/>
  <c r="AF1095" i="15" s="1"/>
  <c r="AF1090" i="15" s="1"/>
  <c r="AA1030" i="10"/>
  <c r="AA1140" i="15" s="1"/>
  <c r="AA1135" i="15" s="1"/>
  <c r="AA1230" i="10"/>
  <c r="AA1304" i="15" s="1"/>
  <c r="AA1299" i="15" s="1"/>
  <c r="AB962" i="10"/>
  <c r="AB1083" i="15" s="1"/>
  <c r="AB1078" i="15" s="1"/>
  <c r="AB964" i="10"/>
  <c r="AB1085" i="15" s="1"/>
  <c r="AB1080" i="15" s="1"/>
  <c r="AG897" i="14"/>
  <c r="AG878" i="14" s="1"/>
  <c r="AG867" i="14" s="1"/>
  <c r="AH1195" i="10"/>
  <c r="AH1020" i="15" s="1"/>
  <c r="Y1018" i="10"/>
  <c r="Y1129" i="15" s="1"/>
  <c r="Y1124" i="15" s="1"/>
  <c r="AE733" i="10"/>
  <c r="AE790" i="15" s="1"/>
  <c r="AA410" i="10"/>
  <c r="AA405" i="15" s="1"/>
  <c r="Z257" i="14"/>
  <c r="Z430" i="14"/>
  <c r="AE335" i="10"/>
  <c r="AE800" i="15" s="1"/>
  <c r="X33" i="10"/>
  <c r="Z942" i="14"/>
  <c r="Y1142" i="14"/>
  <c r="AF616" i="14"/>
  <c r="AE467" i="10"/>
  <c r="AE477" i="15" s="1"/>
  <c r="AG500" i="10"/>
  <c r="AG503" i="15" s="1"/>
  <c r="AH1278" i="10"/>
  <c r="AH1256" i="10" s="1"/>
  <c r="AH1323" i="15" s="1"/>
  <c r="AH664" i="14"/>
  <c r="Y975" i="10"/>
  <c r="Y1095" i="15" s="1"/>
  <c r="Y1090" i="15" s="1"/>
  <c r="AA565" i="14"/>
  <c r="AF1058" i="14"/>
  <c r="AB1055" i="10"/>
  <c r="AB1154" i="15" s="1"/>
  <c r="AB1153" i="15" s="1"/>
  <c r="Y1141" i="14"/>
  <c r="AC1077" i="10"/>
  <c r="AC1178" i="15" s="1"/>
  <c r="AC1173" i="15" s="1"/>
  <c r="AA566" i="14"/>
  <c r="AB951" i="14"/>
  <c r="AB932" i="14" s="1"/>
  <c r="AB921" i="14" s="1"/>
  <c r="AF155" i="14"/>
  <c r="X975" i="10"/>
  <c r="X1095" i="15" s="1"/>
  <c r="X1090" i="15" s="1"/>
  <c r="AH1021" i="10"/>
  <c r="AH1132" i="15" s="1"/>
  <c r="AH1127" i="15" s="1"/>
  <c r="AE887" i="14"/>
  <c r="AF1139" i="10"/>
  <c r="AF1224" i="15" s="1"/>
  <c r="AF1219" i="15" s="1"/>
  <c r="AD998" i="14"/>
  <c r="Y100" i="14"/>
  <c r="Y151" i="14" s="1"/>
  <c r="Y335" i="10"/>
  <c r="Y800" i="15" s="1"/>
  <c r="Y1078" i="10"/>
  <c r="Y1179" i="15" s="1"/>
  <c r="Y1174" i="15" s="1"/>
  <c r="Y942" i="14"/>
  <c r="AB519" i="10"/>
  <c r="AB544" i="15" s="1"/>
  <c r="AD44" i="10"/>
  <c r="AD192" i="10" s="1"/>
  <c r="AA1018" i="10"/>
  <c r="AA1129" i="15" s="1"/>
  <c r="AA1124" i="15" s="1"/>
  <c r="Z788" i="10"/>
  <c r="Z860" i="15" s="1"/>
  <c r="AF509" i="14"/>
  <c r="AG1078" i="10"/>
  <c r="AG1179" i="15" s="1"/>
  <c r="AG1174" i="15" s="1"/>
  <c r="AH666" i="14"/>
  <c r="AG733" i="10"/>
  <c r="AG790" i="15" s="1"/>
  <c r="AH1192" i="10"/>
  <c r="AH1017" i="15" s="1"/>
  <c r="AG511" i="14"/>
  <c r="AD834" i="14"/>
  <c r="AH834" i="14"/>
  <c r="AE275" i="10"/>
  <c r="AE257" i="15" s="1"/>
  <c r="Z72" i="14"/>
  <c r="Z161" i="14" s="1"/>
  <c r="AA951" i="14"/>
  <c r="AA932" i="14" s="1"/>
  <c r="AA921" i="14" s="1"/>
  <c r="Z35" i="14"/>
  <c r="Z157" i="14" s="1"/>
  <c r="AB100" i="14"/>
  <c r="AB151" i="14" s="1"/>
  <c r="AG1140" i="10"/>
  <c r="AG1225" i="15" s="1"/>
  <c r="AG1220" i="15" s="1"/>
  <c r="AA1117" i="10"/>
  <c r="AA1200" i="15" s="1"/>
  <c r="AA1199" i="15" s="1"/>
  <c r="Y978" i="10"/>
  <c r="Y1098" i="15" s="1"/>
  <c r="Y1093" i="15" s="1"/>
  <c r="AH897" i="14"/>
  <c r="AC1141" i="14"/>
  <c r="AG1139" i="10"/>
  <c r="AG1224" i="15" s="1"/>
  <c r="AG1219" i="15" s="1"/>
  <c r="Z1058" i="14"/>
  <c r="AA999" i="14"/>
  <c r="Z888" i="14"/>
  <c r="AB1058" i="14"/>
  <c r="Y1076" i="10"/>
  <c r="Y1177" i="15" s="1"/>
  <c r="Y1172" i="15" s="1"/>
  <c r="AA333" i="10"/>
  <c r="AA556" i="15" s="1"/>
  <c r="AC470" i="14"/>
  <c r="AB1078" i="10"/>
  <c r="AB1179" i="15" s="1"/>
  <c r="AB1174" i="15" s="1"/>
  <c r="X328" i="14"/>
  <c r="X317" i="14" s="1"/>
  <c r="X734" i="14" s="1"/>
  <c r="AF895" i="14"/>
  <c r="X887" i="14"/>
  <c r="AD895" i="14"/>
  <c r="AD876" i="14" s="1"/>
  <c r="AD865" i="14" s="1"/>
  <c r="AH1139" i="10"/>
  <c r="AH1224" i="15" s="1"/>
  <c r="AH1219" i="15" s="1"/>
  <c r="AD888" i="14"/>
  <c r="AB895" i="14"/>
  <c r="AE1077" i="10"/>
  <c r="AE1178" i="15" s="1"/>
  <c r="AE1173" i="15" s="1"/>
  <c r="AF897" i="14"/>
  <c r="AF878" i="14" s="1"/>
  <c r="AF867" i="14" s="1"/>
  <c r="Y721" i="14"/>
  <c r="AB26" i="14"/>
  <c r="AB15" i="14" s="1"/>
  <c r="AB999" i="10"/>
  <c r="Z661" i="10"/>
  <c r="Z695" i="15" s="1"/>
  <c r="AD661" i="10"/>
  <c r="AD695" i="15" s="1"/>
  <c r="AD943" i="10"/>
  <c r="AD1062" i="15" s="1"/>
  <c r="AD1061" i="15" s="1"/>
  <c r="AB350" i="10"/>
  <c r="Z556" i="10"/>
  <c r="Z574" i="15" s="1"/>
  <c r="AC999" i="10"/>
  <c r="AC1108" i="15" s="1"/>
  <c r="AC1107" i="15" s="1"/>
  <c r="AC943" i="10"/>
  <c r="AC1062" i="15" s="1"/>
  <c r="AC1061" i="15" s="1"/>
  <c r="AA1173" i="10"/>
  <c r="AA962" i="15" s="1"/>
  <c r="W191" i="10"/>
  <c r="W276" i="15" s="1"/>
  <c r="W275" i="15" s="1"/>
  <c r="Z28" i="14"/>
  <c r="Z145" i="14" s="1"/>
  <c r="AF370" i="10"/>
  <c r="AF484" i="15" s="1"/>
  <c r="AG533" i="14"/>
  <c r="AD321" i="10"/>
  <c r="AD775" i="15" s="1"/>
  <c r="AH1280" i="10"/>
  <c r="AH1258" i="10" s="1"/>
  <c r="AC1030" i="10"/>
  <c r="AC1140" i="15" s="1"/>
  <c r="AC1135" i="15" s="1"/>
  <c r="Y318" i="14"/>
  <c r="AH1196" i="10"/>
  <c r="AH271" i="15" s="1"/>
  <c r="AF333" i="10"/>
  <c r="AF798" i="15" s="1"/>
  <c r="Z976" i="10"/>
  <c r="Z1096" i="15" s="1"/>
  <c r="Z1091" i="15" s="1"/>
  <c r="AD226" i="10"/>
  <c r="AD194" i="15" s="1"/>
  <c r="Z256" i="14"/>
  <c r="AA1234" i="10"/>
  <c r="AA1308" i="15" s="1"/>
  <c r="AA1303" i="15" s="1"/>
  <c r="AE128" i="10"/>
  <c r="AE194" i="10" s="1"/>
  <c r="AE730" i="10"/>
  <c r="AE787" i="15" s="1"/>
  <c r="AF116" i="10"/>
  <c r="AF111" i="15" s="1"/>
  <c r="AF106" i="15" s="1"/>
  <c r="AF372" i="10"/>
  <c r="AF348" i="15" s="1"/>
  <c r="AF343" i="15" s="1"/>
  <c r="AB615" i="14"/>
  <c r="AH665" i="14"/>
  <c r="Y99" i="14"/>
  <c r="Y150" i="14" s="1"/>
  <c r="AC297" i="14"/>
  <c r="AC286" i="14" s="1"/>
  <c r="AC680" i="14" s="1"/>
  <c r="AH887" i="14"/>
  <c r="AH1018" i="10"/>
  <c r="AH1129" i="15" s="1"/>
  <c r="AH1124" i="15" s="1"/>
  <c r="AF71" i="14"/>
  <c r="AF160" i="14" s="1"/>
  <c r="AF154" i="14" s="1"/>
  <c r="Z99" i="14"/>
  <c r="Z150" i="14" s="1"/>
  <c r="AA1020" i="10"/>
  <c r="AA1131" i="15" s="1"/>
  <c r="AA1126" i="15" s="1"/>
  <c r="X36" i="10"/>
  <c r="X179" i="10" s="1"/>
  <c r="AA331" i="10"/>
  <c r="AA412" i="15" s="1"/>
  <c r="X331" i="10"/>
  <c r="X796" i="15" s="1"/>
  <c r="AB1034" i="10"/>
  <c r="AB1144" i="15" s="1"/>
  <c r="AB1139" i="15" s="1"/>
  <c r="AB465" i="10"/>
  <c r="AB475" i="15" s="1"/>
  <c r="X566" i="14"/>
  <c r="AB27" i="14"/>
  <c r="AB144" i="14" s="1"/>
  <c r="AA407" i="10"/>
  <c r="AA402" i="15" s="1"/>
  <c r="AE1180" i="14"/>
  <c r="AE270" i="14" s="1"/>
  <c r="X312" i="10"/>
  <c r="X505" i="15" s="1"/>
  <c r="AD35" i="14"/>
  <c r="AD157" i="14" s="1"/>
  <c r="AE277" i="10"/>
  <c r="AE259" i="15" s="1"/>
  <c r="Z978" i="10"/>
  <c r="Z1098" i="15" s="1"/>
  <c r="Z1093" i="15" s="1"/>
  <c r="AH1246" i="10"/>
  <c r="AH1319" i="15" s="1"/>
  <c r="AH1314" i="15" s="1"/>
  <c r="AC154" i="14"/>
  <c r="AG375" i="14"/>
  <c r="X334" i="10"/>
  <c r="X799" i="15" s="1"/>
  <c r="AG1033" i="10"/>
  <c r="AG1143" i="15" s="1"/>
  <c r="AG1138" i="15" s="1"/>
  <c r="Z729" i="10"/>
  <c r="Z786" i="15" s="1"/>
  <c r="AD70" i="14"/>
  <c r="AD159" i="14" s="1"/>
  <c r="AB510" i="14"/>
  <c r="AF1121" i="14"/>
  <c r="AD1245" i="10"/>
  <c r="AD1318" i="15" s="1"/>
  <c r="AD1313" i="15" s="1"/>
  <c r="AC469" i="14"/>
  <c r="Y1020" i="10"/>
  <c r="Y1131" i="15" s="1"/>
  <c r="Y1126" i="15" s="1"/>
  <c r="AA328" i="14"/>
  <c r="AA317" i="14" s="1"/>
  <c r="AA444" i="14" s="1"/>
  <c r="AF965" i="10"/>
  <c r="AF1086" i="15" s="1"/>
  <c r="AF1081" i="15" s="1"/>
  <c r="Z71" i="14"/>
  <c r="Z160" i="14" s="1"/>
  <c r="X35" i="10"/>
  <c r="X38" i="15" s="1"/>
  <c r="X33" i="15" s="1"/>
  <c r="AE731" i="10"/>
  <c r="AE788" i="15" s="1"/>
  <c r="AH1019" i="10"/>
  <c r="AH1130" i="15" s="1"/>
  <c r="AH1125" i="15" s="1"/>
  <c r="AC720" i="14"/>
  <c r="Y331" i="10"/>
  <c r="Y308" i="15" s="1"/>
  <c r="Y303" i="15" s="1"/>
  <c r="AH732" i="10"/>
  <c r="AH789" i="15" s="1"/>
  <c r="AH729" i="10"/>
  <c r="AH786" i="15" s="1"/>
  <c r="Y612" i="10"/>
  <c r="Y645" i="15" s="1"/>
  <c r="AA564" i="14"/>
  <c r="AC1066" i="10"/>
  <c r="AC1168" i="15" s="1"/>
  <c r="AC1163" i="15" s="1"/>
  <c r="AC1034" i="10"/>
  <c r="AC1144" i="15" s="1"/>
  <c r="AC1139" i="15" s="1"/>
  <c r="X32" i="10"/>
  <c r="X35" i="15" s="1"/>
  <c r="X30" i="15" s="1"/>
  <c r="Z789" i="10"/>
  <c r="Z861" i="15" s="1"/>
  <c r="AE952" i="14"/>
  <c r="AB469" i="14"/>
  <c r="AG1031" i="10"/>
  <c r="AG1141" i="15" s="1"/>
  <c r="AG1136" i="15" s="1"/>
  <c r="AE286" i="14"/>
  <c r="AE485" i="14" s="1"/>
  <c r="AD978" i="10"/>
  <c r="AD1098" i="15" s="1"/>
  <c r="AD1093" i="15" s="1"/>
  <c r="AD227" i="10"/>
  <c r="AD195" i="15" s="1"/>
  <c r="AG966" i="10"/>
  <c r="AG1087" i="15" s="1"/>
  <c r="AG1082" i="15" s="1"/>
  <c r="AH1277" i="10"/>
  <c r="AH1255" i="10" s="1"/>
  <c r="AH1322" i="15" s="1"/>
  <c r="AG789" i="10"/>
  <c r="AG861" i="15" s="1"/>
  <c r="AG374" i="14"/>
  <c r="AB966" i="10"/>
  <c r="AB1087" i="15" s="1"/>
  <c r="AB1082" i="15" s="1"/>
  <c r="AH634" i="10"/>
  <c r="AH676" i="15" s="1"/>
  <c r="AH44" i="10"/>
  <c r="AH192" i="10" s="1"/>
  <c r="AA616" i="14"/>
  <c r="AD835" i="14"/>
  <c r="AD816" i="14" s="1"/>
  <c r="AD805" i="14" s="1"/>
  <c r="Z34" i="14"/>
  <c r="Z156" i="14" s="1"/>
  <c r="AF70" i="14"/>
  <c r="AF159" i="14" s="1"/>
  <c r="AF153" i="14" s="1"/>
  <c r="AE1179" i="14"/>
  <c r="AE269" i="14" s="1"/>
  <c r="AH1194" i="10"/>
  <c r="AH269" i="15" s="1"/>
  <c r="X128" i="10"/>
  <c r="X194" i="10" s="1"/>
  <c r="AD34" i="14"/>
  <c r="AD156" i="14" s="1"/>
  <c r="AH312" i="10"/>
  <c r="AH363" i="15" s="1"/>
  <c r="AG1141" i="14"/>
  <c r="AF334" i="10"/>
  <c r="AF799" i="15" s="1"/>
  <c r="AD230" i="10"/>
  <c r="AD198" i="15" s="1"/>
  <c r="Z1121" i="14"/>
  <c r="Z107" i="14"/>
  <c r="Z163" i="14" s="1"/>
  <c r="AA1021" i="10"/>
  <c r="AA1132" i="15" s="1"/>
  <c r="AA1127" i="15" s="1"/>
  <c r="AG1032" i="10"/>
  <c r="AG1142" i="15" s="1"/>
  <c r="AG1137" i="15" s="1"/>
  <c r="AF966" i="10"/>
  <c r="AF1087" i="15" s="1"/>
  <c r="AF1082" i="15" s="1"/>
  <c r="Z27" i="14"/>
  <c r="Z144" i="14" s="1"/>
  <c r="Y1019" i="10"/>
  <c r="Y1130" i="15" s="1"/>
  <c r="Y1125" i="15" s="1"/>
  <c r="X333" i="10"/>
  <c r="X310" i="15" s="1"/>
  <c r="X305" i="15" s="1"/>
  <c r="AA327" i="14"/>
  <c r="AA316" i="14" s="1"/>
  <c r="AA443" i="14" s="1"/>
  <c r="AA334" i="10"/>
  <c r="AA415" i="15" s="1"/>
  <c r="AH977" i="10"/>
  <c r="AH1097" i="15" s="1"/>
  <c r="AH1092" i="15" s="1"/>
  <c r="AB471" i="14"/>
  <c r="AB463" i="10"/>
  <c r="AB473" i="15" s="1"/>
  <c r="X335" i="10"/>
  <c r="X800" i="15" s="1"/>
  <c r="Z731" i="10"/>
  <c r="Z788" i="15" s="1"/>
  <c r="AF682" i="10"/>
  <c r="AF725" i="15" s="1"/>
  <c r="X34" i="10"/>
  <c r="X37" i="15" s="1"/>
  <c r="X32" i="15" s="1"/>
  <c r="AA975" i="10"/>
  <c r="AA1095" i="15" s="1"/>
  <c r="AA1090" i="15" s="1"/>
  <c r="Y470" i="14"/>
  <c r="AD229" i="10"/>
  <c r="AD197" i="15" s="1"/>
  <c r="AG963" i="10"/>
  <c r="AG1084" i="15" s="1"/>
  <c r="AG1079" i="15" s="1"/>
  <c r="X932" i="10"/>
  <c r="X976" i="15" s="1"/>
  <c r="X565" i="14"/>
  <c r="AF343" i="14"/>
  <c r="AD166" i="10"/>
  <c r="AD322" i="10"/>
  <c r="AD300" i="15" s="1"/>
  <c r="AD295" i="15" s="1"/>
  <c r="AC455" i="10"/>
  <c r="AC454" i="15" s="1"/>
  <c r="AB158" i="10"/>
  <c r="AE331" i="10"/>
  <c r="AE554" i="15" s="1"/>
  <c r="Z26" i="14"/>
  <c r="Z143" i="14" s="1"/>
  <c r="AF331" i="10"/>
  <c r="AF796" i="15" s="1"/>
  <c r="X997" i="14"/>
  <c r="AA469" i="14"/>
  <c r="Y98" i="14"/>
  <c r="Y149" i="14" s="1"/>
  <c r="AC897" i="14"/>
  <c r="AC878" i="14" s="1"/>
  <c r="AC867" i="14" s="1"/>
  <c r="AD999" i="14"/>
  <c r="AE332" i="10"/>
  <c r="AE555" i="15" s="1"/>
  <c r="AC229" i="10"/>
  <c r="AC197" i="15" s="1"/>
  <c r="AH632" i="10"/>
  <c r="AH674" i="15" s="1"/>
  <c r="AF369" i="10"/>
  <c r="AF625" i="15" s="1"/>
  <c r="AC296" i="14"/>
  <c r="AC285" i="14" s="1"/>
  <c r="Z98" i="14"/>
  <c r="Z149" i="14" s="1"/>
  <c r="AE1030" i="10"/>
  <c r="AE1140" i="15" s="1"/>
  <c r="AE1135" i="15" s="1"/>
  <c r="AB523" i="10"/>
  <c r="AB548" i="15" s="1"/>
  <c r="AG887" i="14"/>
  <c r="AA519" i="10"/>
  <c r="AA544" i="15" s="1"/>
  <c r="AD1113" i="14"/>
  <c r="X834" i="14"/>
  <c r="AD511" i="14"/>
  <c r="Z786" i="10"/>
  <c r="Z858" i="15" s="1"/>
  <c r="Z70" i="14"/>
  <c r="Z159" i="14" s="1"/>
  <c r="Z785" i="10"/>
  <c r="Z857" i="15" s="1"/>
  <c r="AC36" i="10"/>
  <c r="AC179" i="10" s="1"/>
  <c r="AD107" i="14"/>
  <c r="AD163" i="14" s="1"/>
  <c r="Y333" i="10"/>
  <c r="Y414" i="15" s="1"/>
  <c r="AB963" i="10"/>
  <c r="AB1084" i="15" s="1"/>
  <c r="AB1079" i="15" s="1"/>
  <c r="AC295" i="14"/>
  <c r="AC284" i="14" s="1"/>
  <c r="AC388" i="14" s="1"/>
  <c r="AA411" i="10"/>
  <c r="AA406" i="15" s="1"/>
  <c r="AG256" i="10"/>
  <c r="AG216" i="15" s="1"/>
  <c r="X710" i="10"/>
  <c r="X745" i="15" s="1"/>
  <c r="AG874" i="10"/>
  <c r="AG961" i="15" s="1"/>
  <c r="AH1031" i="10"/>
  <c r="AH1141" i="15" s="1"/>
  <c r="AH1136" i="15" s="1"/>
  <c r="AD71" i="14"/>
  <c r="AD160" i="14" s="1"/>
  <c r="AB1074" i="10"/>
  <c r="AB1175" i="15" s="1"/>
  <c r="AB1170" i="15" s="1"/>
  <c r="Y1121" i="14"/>
  <c r="AF373" i="10"/>
  <c r="AF871" i="15" s="1"/>
  <c r="AF510" i="14"/>
  <c r="AF1078" i="10"/>
  <c r="AF1179" i="15" s="1"/>
  <c r="AF1174" i="15" s="1"/>
  <c r="X332" i="10"/>
  <c r="X309" i="15" s="1"/>
  <c r="X304" i="15" s="1"/>
  <c r="Z1120" i="14"/>
  <c r="AC1139" i="10"/>
  <c r="AC1224" i="15" s="1"/>
  <c r="AC1219" i="15" s="1"/>
  <c r="AC1078" i="10"/>
  <c r="AC1179" i="15" s="1"/>
  <c r="AC1174" i="15" s="1"/>
  <c r="AH895" i="14"/>
  <c r="AE1141" i="14"/>
  <c r="AD952" i="14"/>
  <c r="AD933" i="14" s="1"/>
  <c r="AD922" i="14" s="1"/>
  <c r="AG950" i="14"/>
  <c r="AC230" i="10"/>
  <c r="AC198" i="15" s="1"/>
  <c r="AA285" i="14"/>
  <c r="X564" i="14"/>
  <c r="AE279" i="10"/>
  <c r="AE261" i="15" s="1"/>
  <c r="Z943" i="14"/>
  <c r="Z106" i="14"/>
  <c r="Z162" i="14" s="1"/>
  <c r="X835" i="14"/>
  <c r="AH733" i="10"/>
  <c r="AH790" i="15" s="1"/>
  <c r="AB511" i="14"/>
  <c r="X329" i="14"/>
  <c r="X318" i="14" s="1"/>
  <c r="X735" i="14" s="1"/>
  <c r="AE732" i="10"/>
  <c r="AE789" i="15" s="1"/>
  <c r="AA523" i="10"/>
  <c r="AA548" i="15" s="1"/>
  <c r="AH1193" i="10"/>
  <c r="AH1268" i="15" s="1"/>
  <c r="AH1263" i="15" s="1"/>
  <c r="AG376" i="14"/>
  <c r="AC410" i="10"/>
  <c r="AC405" i="15" s="1"/>
  <c r="AA408" i="10"/>
  <c r="AA403" i="15" s="1"/>
  <c r="AF120" i="10"/>
  <c r="AF115" i="15" s="1"/>
  <c r="AF110" i="15" s="1"/>
  <c r="Z297" i="14"/>
  <c r="Z286" i="14" s="1"/>
  <c r="Z680" i="14" s="1"/>
  <c r="AC32" i="10"/>
  <c r="AC175" i="10" s="1"/>
  <c r="AD72" i="14"/>
  <c r="AD161" i="14" s="1"/>
  <c r="AG965" i="10"/>
  <c r="AG1086" i="15" s="1"/>
  <c r="AG1081" i="15" s="1"/>
  <c r="AF119" i="10"/>
  <c r="AF188" i="10" s="1"/>
  <c r="AB470" i="14"/>
  <c r="Y256" i="10"/>
  <c r="Y216" i="15" s="1"/>
  <c r="Z350" i="10"/>
  <c r="Z434" i="15" s="1"/>
  <c r="AF999" i="10"/>
  <c r="AF1108" i="15" s="1"/>
  <c r="AF1107" i="15" s="1"/>
  <c r="T191" i="10"/>
  <c r="T80" i="15" s="1"/>
  <c r="T79" i="15" s="1"/>
  <c r="AH1025" i="14"/>
  <c r="AF912" i="14"/>
  <c r="Z787" i="10"/>
  <c r="Z859" i="15" s="1"/>
  <c r="AA1233" i="10"/>
  <c r="AA1307" i="15" s="1"/>
  <c r="AA1302" i="15" s="1"/>
  <c r="AF335" i="10"/>
  <c r="AF312" i="15" s="1"/>
  <c r="AF307" i="15" s="1"/>
  <c r="AA1019" i="10"/>
  <c r="AA1130" i="15" s="1"/>
  <c r="AA1125" i="15" s="1"/>
  <c r="Z730" i="10"/>
  <c r="Z787" i="15" s="1"/>
  <c r="AF371" i="10"/>
  <c r="AF347" i="15" s="1"/>
  <c r="AF342" i="15" s="1"/>
  <c r="AH1032" i="10"/>
  <c r="AH1142" i="15" s="1"/>
  <c r="AH1137" i="15" s="1"/>
  <c r="Y944" i="14"/>
  <c r="AA1022" i="10"/>
  <c r="AA1133" i="15" s="1"/>
  <c r="AA1128" i="15" s="1"/>
  <c r="AG888" i="14"/>
  <c r="AB965" i="10"/>
  <c r="AB1086" i="15" s="1"/>
  <c r="AB1081" i="15" s="1"/>
  <c r="AE276" i="10"/>
  <c r="AE258" i="15" s="1"/>
  <c r="AD228" i="10"/>
  <c r="AD196" i="15" s="1"/>
  <c r="AA614" i="14"/>
  <c r="AC86" i="10"/>
  <c r="AC193" i="10" s="1"/>
  <c r="AC191" i="10" s="1"/>
  <c r="AC228" i="10"/>
  <c r="AC196" i="15" s="1"/>
  <c r="Y334" i="10"/>
  <c r="Y415" i="15" s="1"/>
  <c r="Z295" i="14"/>
  <c r="Z284" i="14" s="1"/>
  <c r="Z678" i="14" s="1"/>
  <c r="AH1022" i="10"/>
  <c r="AH1133" i="15" s="1"/>
  <c r="AH1128" i="15" s="1"/>
  <c r="AE334" i="10"/>
  <c r="AE415" i="15" s="1"/>
  <c r="AH635" i="10"/>
  <c r="AH677" i="15" s="1"/>
  <c r="AF614" i="14"/>
  <c r="AE278" i="10"/>
  <c r="AE260" i="15" s="1"/>
  <c r="AB616" i="14"/>
  <c r="AA409" i="10"/>
  <c r="AA404" i="15" s="1"/>
  <c r="AA522" i="10"/>
  <c r="AA547" i="15" s="1"/>
  <c r="AC661" i="10"/>
  <c r="AC695" i="15" s="1"/>
  <c r="AF943" i="10"/>
  <c r="AF1062" i="15" s="1"/>
  <c r="AF1061" i="15" s="1"/>
  <c r="AD106" i="14"/>
  <c r="AD162" i="14" s="1"/>
  <c r="AD36" i="14"/>
  <c r="AD158" i="14" s="1"/>
  <c r="AG962" i="10"/>
  <c r="AG1083" i="15" s="1"/>
  <c r="AG1078" i="15" s="1"/>
  <c r="Z616" i="14"/>
  <c r="AH1244" i="10"/>
  <c r="AH1317" i="15" s="1"/>
  <c r="AH1312" i="15" s="1"/>
  <c r="AF1142" i="14"/>
  <c r="AH1242" i="10"/>
  <c r="AH1315" i="15" s="1"/>
  <c r="AH1310" i="15" s="1"/>
  <c r="Y1119" i="14"/>
  <c r="AG787" i="10"/>
  <c r="AG859" i="15" s="1"/>
  <c r="Y943" i="14"/>
  <c r="AB1076" i="10"/>
  <c r="AB1177" i="15" s="1"/>
  <c r="AB1172" i="15" s="1"/>
  <c r="AE333" i="10"/>
  <c r="AE414" i="15" s="1"/>
  <c r="Z100" i="14"/>
  <c r="Z151" i="14" s="1"/>
  <c r="AH978" i="10"/>
  <c r="AH1098" i="15" s="1"/>
  <c r="AH1093" i="15" s="1"/>
  <c r="Z1181" i="14"/>
  <c r="Z271" i="14" s="1"/>
  <c r="X327" i="14"/>
  <c r="X316" i="14" s="1"/>
  <c r="X523" i="14" s="1"/>
  <c r="AF117" i="10"/>
  <c r="AF112" i="15" s="1"/>
  <c r="AF107" i="15" s="1"/>
  <c r="Y951" i="14"/>
  <c r="AA329" i="14"/>
  <c r="AA318" i="14" s="1"/>
  <c r="AA735" i="14" s="1"/>
  <c r="AC408" i="10"/>
  <c r="AC403" i="15" s="1"/>
  <c r="AA471" i="14"/>
  <c r="AH276" i="10"/>
  <c r="AH258" i="15" s="1"/>
  <c r="AD108" i="14"/>
  <c r="AD164" i="14" s="1"/>
  <c r="AG896" i="14"/>
  <c r="AD1243" i="10"/>
  <c r="AD1316" i="15" s="1"/>
  <c r="AD1311" i="15" s="1"/>
  <c r="Y471" i="14"/>
  <c r="Z614" i="14"/>
  <c r="AE729" i="10"/>
  <c r="AE786" i="15" s="1"/>
  <c r="AB520" i="10"/>
  <c r="AB545" i="15" s="1"/>
  <c r="AF615" i="14"/>
  <c r="AF766" i="10"/>
  <c r="AF816" i="15" s="1"/>
  <c r="AB1260" i="15"/>
  <c r="AB1255" i="15" s="1"/>
  <c r="AB992" i="15"/>
  <c r="AB248" i="15"/>
  <c r="AB1076" i="15"/>
  <c r="AB1071" i="15" s="1"/>
  <c r="AB338" i="15"/>
  <c r="AB333" i="15" s="1"/>
  <c r="AB606" i="15"/>
  <c r="AB464" i="15"/>
  <c r="AB848" i="15"/>
  <c r="AG39" i="15"/>
  <c r="AG34" i="15" s="1"/>
  <c r="AG179" i="10"/>
  <c r="W952" i="14"/>
  <c r="W950" i="14"/>
  <c r="W951" i="14"/>
  <c r="AB451" i="10"/>
  <c r="AB450" i="15" s="1"/>
  <c r="AB453" i="10"/>
  <c r="AB452" i="15" s="1"/>
  <c r="AB452" i="10"/>
  <c r="AB451" i="15" s="1"/>
  <c r="AB454" i="10"/>
  <c r="AB453" i="15" s="1"/>
  <c r="Y136" i="14"/>
  <c r="AE531" i="15"/>
  <c r="AE389" i="15"/>
  <c r="AE773" i="15"/>
  <c r="AE297" i="15"/>
  <c r="AE292" i="15" s="1"/>
  <c r="X773" i="10"/>
  <c r="X834" i="15" s="1"/>
  <c r="X775" i="10"/>
  <c r="X836" i="15" s="1"/>
  <c r="X774" i="10"/>
  <c r="X835" i="15" s="1"/>
  <c r="X776" i="10"/>
  <c r="X837" i="15" s="1"/>
  <c r="X777" i="10"/>
  <c r="X838" i="15" s="1"/>
  <c r="AB133" i="14"/>
  <c r="Z583" i="14"/>
  <c r="Z584" i="14"/>
  <c r="V140" i="10"/>
  <c r="V139" i="10" s="1"/>
  <c r="V14" i="15"/>
  <c r="V13" i="15" s="1"/>
  <c r="U32" i="10"/>
  <c r="U36" i="10"/>
  <c r="U34" i="10"/>
  <c r="U33" i="10"/>
  <c r="U35" i="10"/>
  <c r="T230" i="10"/>
  <c r="T198" i="15" s="1"/>
  <c r="T228" i="10"/>
  <c r="T196" i="15" s="1"/>
  <c r="T226" i="10"/>
  <c r="T194" i="15" s="1"/>
  <c r="T227" i="10"/>
  <c r="T195" i="15" s="1"/>
  <c r="T229" i="10"/>
  <c r="T197" i="15" s="1"/>
  <c r="AH1081" i="14"/>
  <c r="AH1080" i="14"/>
  <c r="AA680" i="10"/>
  <c r="AA723" i="15" s="1"/>
  <c r="AB1246" i="10"/>
  <c r="AB1319" i="15" s="1"/>
  <c r="AB1314" i="15" s="1"/>
  <c r="AH370" i="10"/>
  <c r="X1062" i="10"/>
  <c r="X1164" i="15" s="1"/>
  <c r="X1063" i="10"/>
  <c r="X1165" i="15" s="1"/>
  <c r="X1160" i="15" s="1"/>
  <c r="X1064" i="10"/>
  <c r="X1166" i="15" s="1"/>
  <c r="X1161" i="15" s="1"/>
  <c r="X1065" i="10"/>
  <c r="X1167" i="15" s="1"/>
  <c r="X1162" i="15" s="1"/>
  <c r="X1066" i="10"/>
  <c r="X1168" i="15" s="1"/>
  <c r="X1163" i="15" s="1"/>
  <c r="Z632" i="10"/>
  <c r="Z674" i="15" s="1"/>
  <c r="Y733" i="14"/>
  <c r="Y443" i="14"/>
  <c r="Y523" i="14"/>
  <c r="AB799" i="15"/>
  <c r="AB415" i="15"/>
  <c r="AB311" i="15"/>
  <c r="AB306" i="15" s="1"/>
  <c r="AB557" i="15"/>
  <c r="AD1026" i="14"/>
  <c r="AD1025" i="14"/>
  <c r="AG327" i="14"/>
  <c r="AG316" i="14" s="1"/>
  <c r="AG733" i="14" s="1"/>
  <c r="AE835" i="14"/>
  <c r="AB575" i="10"/>
  <c r="AB615" i="15" s="1"/>
  <c r="AA1112" i="14"/>
  <c r="AD523" i="10"/>
  <c r="AD548" i="15" s="1"/>
  <c r="Z952" i="14"/>
  <c r="AF1234" i="10"/>
  <c r="AF1308" i="15" s="1"/>
  <c r="AF1303" i="15" s="1"/>
  <c r="AE998" i="14"/>
  <c r="AH576" i="10"/>
  <c r="AH616" i="15" s="1"/>
  <c r="AG471" i="14"/>
  <c r="AC186" i="10"/>
  <c r="AC112" i="15"/>
  <c r="AC107" i="15" s="1"/>
  <c r="AF1026" i="14"/>
  <c r="AF1025" i="14"/>
  <c r="AB64" i="14"/>
  <c r="AB148" i="14" s="1"/>
  <c r="AB180" i="10"/>
  <c r="X74" i="10"/>
  <c r="Z1057" i="14"/>
  <c r="Y1245" i="10"/>
  <c r="Y1318" i="15" s="1"/>
  <c r="Y1313" i="15" s="1"/>
  <c r="AC63" i="14"/>
  <c r="X1031" i="10"/>
  <c r="X1141" i="15" s="1"/>
  <c r="X1136" i="15" s="1"/>
  <c r="AF1074" i="10"/>
  <c r="AF1175" i="15" s="1"/>
  <c r="AF1170" i="15" s="1"/>
  <c r="AD966" i="14"/>
  <c r="AD967" i="14"/>
  <c r="AH1141" i="14"/>
  <c r="AH1245" i="10"/>
  <c r="AH1318" i="15" s="1"/>
  <c r="AH1313" i="15" s="1"/>
  <c r="AE827" i="14"/>
  <c r="AH371" i="10"/>
  <c r="AE950" i="14"/>
  <c r="AC1058" i="14"/>
  <c r="AB1124" i="10"/>
  <c r="AB1210" i="15" s="1"/>
  <c r="AB1125" i="10"/>
  <c r="AB1211" i="15" s="1"/>
  <c r="AB1206" i="15" s="1"/>
  <c r="AB1126" i="10"/>
  <c r="AB1212" i="15" s="1"/>
  <c r="AB1207" i="15" s="1"/>
  <c r="AB1127" i="10"/>
  <c r="AB1213" i="15" s="1"/>
  <c r="AB1208" i="15" s="1"/>
  <c r="AD333" i="10"/>
  <c r="Z1232" i="10"/>
  <c r="Z1306" i="15" s="1"/>
  <c r="Z1301" i="15" s="1"/>
  <c r="AC1279" i="10"/>
  <c r="AG1136" i="10"/>
  <c r="AG1221" i="15" s="1"/>
  <c r="AG1216" i="15" s="1"/>
  <c r="X950" i="14"/>
  <c r="AE1232" i="10"/>
  <c r="AE1306" i="15" s="1"/>
  <c r="AE1301" i="15" s="1"/>
  <c r="AA976" i="10"/>
  <c r="AA1096" i="15" s="1"/>
  <c r="AA1091" i="15" s="1"/>
  <c r="AF176" i="10"/>
  <c r="AF36" i="15"/>
  <c r="AF31" i="15" s="1"/>
  <c r="AG952" i="14"/>
  <c r="AF1246" i="10"/>
  <c r="AF1319" i="15" s="1"/>
  <c r="AF1314" i="15" s="1"/>
  <c r="AC1055" i="10"/>
  <c r="AE1031" i="10"/>
  <c r="AE1141" i="15" s="1"/>
  <c r="AE1136" i="15" s="1"/>
  <c r="AE1112" i="14"/>
  <c r="AA977" i="10"/>
  <c r="AA1097" i="15" s="1"/>
  <c r="AA1092" i="15" s="1"/>
  <c r="AB974" i="10"/>
  <c r="AB1094" i="15" s="1"/>
  <c r="AB1089" i="15" s="1"/>
  <c r="AB1218" i="10"/>
  <c r="AB1293" i="15" s="1"/>
  <c r="AB1220" i="10"/>
  <c r="AB1295" i="15" s="1"/>
  <c r="AB1290" i="15" s="1"/>
  <c r="AB1219" i="10"/>
  <c r="AB1294" i="15" s="1"/>
  <c r="AB1289" i="15" s="1"/>
  <c r="AB1221" i="10"/>
  <c r="AB1296" i="15" s="1"/>
  <c r="AE1193" i="10"/>
  <c r="AB1211" i="10"/>
  <c r="AH1056" i="14"/>
  <c r="Y997" i="14"/>
  <c r="AH1230" i="10"/>
  <c r="AH1304" i="15" s="1"/>
  <c r="AH1299" i="15" s="1"/>
  <c r="AD145" i="14"/>
  <c r="Z897" i="14"/>
  <c r="Z878" i="14" s="1"/>
  <c r="Z867" i="14" s="1"/>
  <c r="AF1233" i="10"/>
  <c r="AF1307" i="15" s="1"/>
  <c r="AF1302" i="15" s="1"/>
  <c r="AF1119" i="14"/>
  <c r="AF1131" i="14"/>
  <c r="AF1140" i="14"/>
  <c r="AF1132" i="14"/>
  <c r="AF1138" i="10"/>
  <c r="AF1223" i="15" s="1"/>
  <c r="AF1218" i="15" s="1"/>
  <c r="Z1136" i="10"/>
  <c r="Z1221" i="15" s="1"/>
  <c r="Z1216" i="15" s="1"/>
  <c r="AB1111" i="14"/>
  <c r="X1280" i="10"/>
  <c r="X1139" i="10"/>
  <c r="X1224" i="15" s="1"/>
  <c r="X1219" i="15" s="1"/>
  <c r="Y187" i="10"/>
  <c r="Y113" i="15"/>
  <c r="Y108" i="15" s="1"/>
  <c r="Y104" i="10"/>
  <c r="Y105" i="10"/>
  <c r="Y106" i="10"/>
  <c r="Y107" i="10"/>
  <c r="Y108" i="10"/>
  <c r="AH388" i="10"/>
  <c r="AH361" i="15" s="1"/>
  <c r="AF137" i="14"/>
  <c r="AF128" i="14" s="1"/>
  <c r="AC62" i="10"/>
  <c r="AC64" i="10"/>
  <c r="AC63" i="10"/>
  <c r="Z398" i="14"/>
  <c r="Z399" i="14"/>
  <c r="AB137" i="14"/>
  <c r="AB128" i="14" s="1"/>
  <c r="AB881" i="10"/>
  <c r="AB983" i="15" s="1"/>
  <c r="AB882" i="10"/>
  <c r="AB984" i="15" s="1"/>
  <c r="AB883" i="10"/>
  <c r="AB985" i="15" s="1"/>
  <c r="AB884" i="10"/>
  <c r="AB986" i="15" s="1"/>
  <c r="AC563" i="10"/>
  <c r="AC592" i="15" s="1"/>
  <c r="AC565" i="10"/>
  <c r="AC594" i="15" s="1"/>
  <c r="AC564" i="10"/>
  <c r="AC593" i="15" s="1"/>
  <c r="AB563" i="10"/>
  <c r="AB592" i="15" s="1"/>
  <c r="AB565" i="10"/>
  <c r="AB594" i="15" s="1"/>
  <c r="AB564" i="10"/>
  <c r="AB593" i="15" s="1"/>
  <c r="AB566" i="10"/>
  <c r="AB595" i="15" s="1"/>
  <c r="W507" i="10"/>
  <c r="W521" i="15" s="1"/>
  <c r="W508" i="10"/>
  <c r="W522" i="15" s="1"/>
  <c r="W509" i="10"/>
  <c r="W523" i="15" s="1"/>
  <c r="W510" i="10"/>
  <c r="W524" i="15" s="1"/>
  <c r="W511" i="10"/>
  <c r="W525" i="15" s="1"/>
  <c r="AD136" i="14"/>
  <c r="AH225" i="14"/>
  <c r="AH224" i="14"/>
  <c r="Y943" i="10"/>
  <c r="Z225" i="14"/>
  <c r="Z224" i="14"/>
  <c r="AC444" i="10"/>
  <c r="AC432" i="15" s="1"/>
  <c r="AD1173" i="10"/>
  <c r="AF145" i="10"/>
  <c r="AF17" i="15"/>
  <c r="AF16" i="15" s="1"/>
  <c r="AA742" i="14"/>
  <c r="AA842" i="14"/>
  <c r="AA833" i="14" s="1"/>
  <c r="AA741" i="14"/>
  <c r="X534" i="14"/>
  <c r="X533" i="14"/>
  <c r="AD137" i="14"/>
  <c r="AD128" i="14" s="1"/>
  <c r="Z137" i="14"/>
  <c r="Z128" i="14" s="1"/>
  <c r="AC794" i="14"/>
  <c r="AC795" i="14"/>
  <c r="AE224" i="14"/>
  <c r="AE225" i="14"/>
  <c r="X741" i="14"/>
  <c r="X742" i="14"/>
  <c r="X842" i="14"/>
  <c r="X833" i="14" s="1"/>
  <c r="W1006" i="10"/>
  <c r="W1118" i="15" s="1"/>
  <c r="W1007" i="10"/>
  <c r="W1119" i="15" s="1"/>
  <c r="W1114" i="15" s="1"/>
  <c r="W1008" i="10"/>
  <c r="W1120" i="15" s="1"/>
  <c r="W1115" i="15" s="1"/>
  <c r="W1009" i="10"/>
  <c r="W1121" i="15" s="1"/>
  <c r="W1010" i="10"/>
  <c r="W1122" i="15" s="1"/>
  <c r="W1117" i="15" s="1"/>
  <c r="AB773" i="10"/>
  <c r="AB834" i="15" s="1"/>
  <c r="AB775" i="10"/>
  <c r="AB836" i="15" s="1"/>
  <c r="AB774" i="10"/>
  <c r="AB835" i="15" s="1"/>
  <c r="AB776" i="10"/>
  <c r="AB837" i="15" s="1"/>
  <c r="AD388" i="10"/>
  <c r="AD361" i="15" s="1"/>
  <c r="AH138" i="14"/>
  <c r="AE766" i="10"/>
  <c r="AE816" i="15" s="1"/>
  <c r="AH135" i="14"/>
  <c r="AD159" i="10"/>
  <c r="AD62" i="15"/>
  <c r="AD57" i="15" s="1"/>
  <c r="AE147" i="10"/>
  <c r="AE101" i="10"/>
  <c r="AE93" i="15" s="1"/>
  <c r="AE92" i="15" s="1"/>
  <c r="W1031" i="10"/>
  <c r="W1141" i="15" s="1"/>
  <c r="W1136" i="15" s="1"/>
  <c r="W1033" i="10"/>
  <c r="W1143" i="15" s="1"/>
  <c r="W1138" i="15" s="1"/>
  <c r="W1032" i="10"/>
  <c r="W1142" i="15" s="1"/>
  <c r="W1137" i="15" s="1"/>
  <c r="W1030" i="10"/>
  <c r="W1140" i="15" s="1"/>
  <c r="W1135" i="15" s="1"/>
  <c r="W1034" i="10"/>
  <c r="W1144" i="15" s="1"/>
  <c r="W1139" i="15" s="1"/>
  <c r="AB312" i="10"/>
  <c r="AC845" i="10"/>
  <c r="AC844" i="10"/>
  <c r="AC843" i="10"/>
  <c r="AC842" i="10"/>
  <c r="AC846" i="10"/>
  <c r="AC927" i="15"/>
  <c r="AC926" i="15" s="1"/>
  <c r="W257" i="14"/>
  <c r="W255" i="14"/>
  <c r="W256" i="14"/>
  <c r="Y145" i="10"/>
  <c r="Y17" i="15"/>
  <c r="Y16" i="15" s="1"/>
  <c r="Z999" i="10"/>
  <c r="AE225" i="15"/>
  <c r="AE971" i="15"/>
  <c r="AE1249" i="15"/>
  <c r="AE1248" i="15" s="1"/>
  <c r="AD988" i="15"/>
  <c r="AD1256" i="15"/>
  <c r="AD1251" i="15" s="1"/>
  <c r="AD244" i="15"/>
  <c r="AD444" i="10"/>
  <c r="AD432" i="15" s="1"/>
  <c r="AD999" i="10"/>
  <c r="Y874" i="10"/>
  <c r="Y961" i="15" s="1"/>
  <c r="Z688" i="14"/>
  <c r="Z689" i="14"/>
  <c r="AB556" i="10"/>
  <c r="AB574" i="15" s="1"/>
  <c r="X619" i="10"/>
  <c r="X657" i="15" s="1"/>
  <c r="X620" i="10"/>
  <c r="X658" i="15" s="1"/>
  <c r="X621" i="10"/>
  <c r="X659" i="15" s="1"/>
  <c r="X622" i="10"/>
  <c r="X660" i="15" s="1"/>
  <c r="X623" i="10"/>
  <c r="X661" i="15" s="1"/>
  <c r="AB138" i="14"/>
  <c r="AA214" i="10"/>
  <c r="AA178" i="15" s="1"/>
  <c r="AA215" i="10"/>
  <c r="AA179" i="15" s="1"/>
  <c r="AA216" i="10"/>
  <c r="AA180" i="15" s="1"/>
  <c r="AA217" i="10"/>
  <c r="AA181" i="15" s="1"/>
  <c r="AA218" i="10"/>
  <c r="AA182" i="15" s="1"/>
  <c r="AF140" i="10"/>
  <c r="AF14" i="15"/>
  <c r="AF13" i="15" s="1"/>
  <c r="Q127" i="14"/>
  <c r="Q128" i="14"/>
  <c r="Q155" i="14"/>
  <c r="Q142" i="14"/>
  <c r="Q153" i="14"/>
  <c r="Q140" i="14"/>
  <c r="Q154" i="14"/>
  <c r="Q129" i="14"/>
  <c r="Q141" i="14"/>
  <c r="T1179" i="14"/>
  <c r="T1180" i="14"/>
  <c r="T270" i="14" s="1"/>
  <c r="T1181" i="14"/>
  <c r="T271" i="14" s="1"/>
  <c r="AB567" i="10"/>
  <c r="AB596" i="15" s="1"/>
  <c r="Z1124" i="10"/>
  <c r="Z1210" i="15" s="1"/>
  <c r="Z1126" i="10"/>
  <c r="Z1212" i="15" s="1"/>
  <c r="Z1207" i="15" s="1"/>
  <c r="Z1125" i="10"/>
  <c r="Z1211" i="15" s="1"/>
  <c r="Z1206" i="15" s="1"/>
  <c r="Z1127" i="10"/>
  <c r="Z1213" i="15" s="1"/>
  <c r="Z1208" i="15" s="1"/>
  <c r="Z1128" i="10"/>
  <c r="Z1214" i="15" s="1"/>
  <c r="Z1209" i="15" s="1"/>
  <c r="AA966" i="14"/>
  <c r="AA967" i="14"/>
  <c r="AA717" i="10"/>
  <c r="AA763" i="15" s="1"/>
  <c r="AA719" i="10"/>
  <c r="AA765" i="15" s="1"/>
  <c r="AA718" i="10"/>
  <c r="AA764" i="15" s="1"/>
  <c r="AA720" i="10"/>
  <c r="AA766" i="15" s="1"/>
  <c r="AA721" i="10"/>
  <c r="AA767" i="15" s="1"/>
  <c r="AF742" i="14"/>
  <c r="AF741" i="14"/>
  <c r="AF842" i="14"/>
  <c r="AF833" i="14" s="1"/>
  <c r="AD795" i="14"/>
  <c r="AD794" i="14"/>
  <c r="AD602" i="15"/>
  <c r="AD844" i="15"/>
  <c r="AD334" i="15"/>
  <c r="AD329" i="15" s="1"/>
  <c r="AD460" i="15"/>
  <c r="AF146" i="10"/>
  <c r="AF55" i="15"/>
  <c r="AF54" i="15" s="1"/>
  <c r="Z145" i="10"/>
  <c r="Z17" i="15"/>
  <c r="Z16" i="15" s="1"/>
  <c r="AE145" i="10"/>
  <c r="AE17" i="15"/>
  <c r="AE16" i="15" s="1"/>
  <c r="X911" i="14"/>
  <c r="X912" i="14"/>
  <c r="W795" i="14"/>
  <c r="W794" i="14"/>
  <c r="AD774" i="10"/>
  <c r="AD835" i="15" s="1"/>
  <c r="AE321" i="10"/>
  <c r="AE299" i="15" s="1"/>
  <c r="AE294" i="15" s="1"/>
  <c r="AC991" i="15"/>
  <c r="AD1064" i="10"/>
  <c r="AD1166" i="15" s="1"/>
  <c r="AD1161" i="15" s="1"/>
  <c r="AG276" i="10"/>
  <c r="AG258" i="15" s="1"/>
  <c r="AG278" i="10"/>
  <c r="AG260" i="15" s="1"/>
  <c r="AE34" i="10"/>
  <c r="Z635" i="10"/>
  <c r="Z677" i="15" s="1"/>
  <c r="AA897" i="10"/>
  <c r="AA1016" i="15" s="1"/>
  <c r="X1180" i="14"/>
  <c r="X270" i="14" s="1"/>
  <c r="AA1138" i="10"/>
  <c r="AA1223" i="15" s="1"/>
  <c r="AA1218" i="15" s="1"/>
  <c r="AG626" i="15"/>
  <c r="AG346" i="15"/>
  <c r="AG341" i="15" s="1"/>
  <c r="AG868" i="15"/>
  <c r="AG484" i="15"/>
  <c r="X1154" i="15"/>
  <c r="X1153" i="15" s="1"/>
  <c r="AE181" i="10"/>
  <c r="AE74" i="15"/>
  <c r="AE69" i="15" s="1"/>
  <c r="AD143" i="14"/>
  <c r="X1025" i="14"/>
  <c r="X1026" i="14"/>
  <c r="AA1277" i="10"/>
  <c r="AE1195" i="10"/>
  <c r="AB896" i="14"/>
  <c r="AA1280" i="10"/>
  <c r="AG951" i="14"/>
  <c r="AD144" i="14"/>
  <c r="AH256" i="14"/>
  <c r="Z36" i="15"/>
  <c r="Z31" i="15" s="1"/>
  <c r="Z176" i="10"/>
  <c r="AE77" i="15"/>
  <c r="AE72" i="15" s="1"/>
  <c r="AE184" i="10"/>
  <c r="AA1279" i="10"/>
  <c r="AD1140" i="14"/>
  <c r="AD1131" i="14"/>
  <c r="AD1132" i="14"/>
  <c r="Y1134" i="14"/>
  <c r="Y1133" i="14"/>
  <c r="AB1141" i="14"/>
  <c r="AE183" i="10"/>
  <c r="AE76" i="15"/>
  <c r="AE71" i="15" s="1"/>
  <c r="AA625" i="15"/>
  <c r="AA345" i="15"/>
  <c r="AA340" i="15" s="1"/>
  <c r="AA483" i="15"/>
  <c r="AA867" i="15"/>
  <c r="AG977" i="10"/>
  <c r="AG1097" i="15" s="1"/>
  <c r="AG1092" i="15" s="1"/>
  <c r="AC1124" i="10"/>
  <c r="AC1210" i="15" s="1"/>
  <c r="AC1126" i="10"/>
  <c r="AC1212" i="15" s="1"/>
  <c r="AC1207" i="15" s="1"/>
  <c r="AC1125" i="10"/>
  <c r="AC1211" i="15" s="1"/>
  <c r="AC1206" i="15" s="1"/>
  <c r="Z625" i="15"/>
  <c r="Z345" i="15"/>
  <c r="Z340" i="15" s="1"/>
  <c r="Z483" i="15"/>
  <c r="Z867" i="15"/>
  <c r="AA797" i="15"/>
  <c r="AA309" i="15"/>
  <c r="AA304" i="15" s="1"/>
  <c r="AA413" i="15"/>
  <c r="AA555" i="15"/>
  <c r="AG297" i="14"/>
  <c r="AG286" i="14" s="1"/>
  <c r="AD1022" i="10"/>
  <c r="AD1133" i="15" s="1"/>
  <c r="AD1128" i="15" s="1"/>
  <c r="Z333" i="10"/>
  <c r="Z1233" i="10"/>
  <c r="Z1307" i="15" s="1"/>
  <c r="Z1302" i="15" s="1"/>
  <c r="AC555" i="15"/>
  <c r="AC309" i="15"/>
  <c r="AC304" i="15" s="1"/>
  <c r="AC413" i="15"/>
  <c r="AC797" i="15"/>
  <c r="X1218" i="10"/>
  <c r="X1293" i="15" s="1"/>
  <c r="X1220" i="10"/>
  <c r="X1295" i="15" s="1"/>
  <c r="X1290" i="15" s="1"/>
  <c r="X1219" i="10"/>
  <c r="X1294" i="15" s="1"/>
  <c r="X1289" i="15" s="1"/>
  <c r="X1221" i="10"/>
  <c r="X1296" i="15" s="1"/>
  <c r="X1222" i="10"/>
  <c r="X1297" i="15" s="1"/>
  <c r="X1292" i="15" s="1"/>
  <c r="X998" i="14"/>
  <c r="X1081" i="14"/>
  <c r="X1080" i="14"/>
  <c r="AB888" i="14"/>
  <c r="Z1112" i="14"/>
  <c r="Z1101" i="14" s="1"/>
  <c r="Z1090" i="14" s="1"/>
  <c r="AD1277" i="10"/>
  <c r="AF1117" i="10"/>
  <c r="AA36" i="15"/>
  <c r="AA31" i="15" s="1"/>
  <c r="AA176" i="10"/>
  <c r="AF1245" i="10"/>
  <c r="AF1318" i="15" s="1"/>
  <c r="AF1313" i="15" s="1"/>
  <c r="X76" i="10"/>
  <c r="AD371" i="10"/>
  <c r="AA1032" i="10"/>
  <c r="AA1142" i="15" s="1"/>
  <c r="AA1137" i="15" s="1"/>
  <c r="AH75" i="10"/>
  <c r="AC1136" i="10"/>
  <c r="AC1221" i="15" s="1"/>
  <c r="AC1216" i="15" s="1"/>
  <c r="AG1232" i="10"/>
  <c r="AG1306" i="15" s="1"/>
  <c r="AG1301" i="15" s="1"/>
  <c r="AA997" i="14"/>
  <c r="Y1033" i="10"/>
  <c r="Y1143" i="15" s="1"/>
  <c r="Y1138" i="15" s="1"/>
  <c r="AH78" i="10"/>
  <c r="AH1137" i="10"/>
  <c r="AH1222" i="15" s="1"/>
  <c r="AH1217" i="15" s="1"/>
  <c r="AA1218" i="10"/>
  <c r="AA1293" i="15" s="1"/>
  <c r="AA1220" i="10"/>
  <c r="AA1295" i="15" s="1"/>
  <c r="AA1290" i="15" s="1"/>
  <c r="AA1219" i="10"/>
  <c r="AA1294" i="15" s="1"/>
  <c r="AA1289" i="15" s="1"/>
  <c r="AA1221" i="10"/>
  <c r="AA1296" i="15" s="1"/>
  <c r="AA1291" i="15" s="1"/>
  <c r="AA1222" i="10"/>
  <c r="AA1297" i="15" s="1"/>
  <c r="AA1292" i="15" s="1"/>
  <c r="AD329" i="14"/>
  <c r="AD318" i="14" s="1"/>
  <c r="AE999" i="14"/>
  <c r="AE978" i="10"/>
  <c r="AE1098" i="15" s="1"/>
  <c r="AE1093" i="15" s="1"/>
  <c r="AD1138" i="10"/>
  <c r="AD1223" i="15" s="1"/>
  <c r="AD1218" i="15" s="1"/>
  <c r="AE1056" i="14"/>
  <c r="AG974" i="10"/>
  <c r="AG1094" i="15" s="1"/>
  <c r="AG1089" i="15" s="1"/>
  <c r="AC64" i="14"/>
  <c r="AC148" i="14" s="1"/>
  <c r="AD270" i="15"/>
  <c r="AD1270" i="15"/>
  <c r="AD1265" i="15" s="1"/>
  <c r="AD1020" i="15"/>
  <c r="X1141" i="14"/>
  <c r="AG1117" i="10"/>
  <c r="AG1200" i="15" s="1"/>
  <c r="AG1199" i="15" s="1"/>
  <c r="AC1230" i="10"/>
  <c r="AC1304" i="15" s="1"/>
  <c r="AC1299" i="15" s="1"/>
  <c r="Z464" i="10"/>
  <c r="Z474" i="15" s="1"/>
  <c r="X1140" i="10"/>
  <c r="X1225" i="15" s="1"/>
  <c r="X1220" i="15" s="1"/>
  <c r="AG349" i="15"/>
  <c r="AG344" i="15" s="1"/>
  <c r="AG629" i="15"/>
  <c r="AG871" i="15"/>
  <c r="AG487" i="15"/>
  <c r="AB834" i="14"/>
  <c r="Y1056" i="14"/>
  <c r="Z631" i="10"/>
  <c r="Z673" i="15" s="1"/>
  <c r="AB820" i="10"/>
  <c r="AB819" i="10"/>
  <c r="AB816" i="10"/>
  <c r="AB817" i="10"/>
  <c r="AB818" i="10"/>
  <c r="AB890" i="15"/>
  <c r="AB889" i="15" s="1"/>
  <c r="AA563" i="10"/>
  <c r="AA592" i="15" s="1"/>
  <c r="AA564" i="10"/>
  <c r="AA593" i="15" s="1"/>
  <c r="AA565" i="10"/>
  <c r="AA594" i="15" s="1"/>
  <c r="AA566" i="10"/>
  <c r="AA595" i="15" s="1"/>
  <c r="AA567" i="10"/>
  <c r="AA596" i="15" s="1"/>
  <c r="AA794" i="14"/>
  <c r="AA795" i="14"/>
  <c r="Z135" i="14"/>
  <c r="AD350" i="10"/>
  <c r="AA145" i="10"/>
  <c r="AA17" i="15"/>
  <c r="AA16" i="15" s="1"/>
  <c r="AB710" i="10"/>
  <c r="AB745" i="15" s="1"/>
  <c r="Y451" i="10"/>
  <c r="Y450" i="15" s="1"/>
  <c r="Y453" i="10"/>
  <c r="Y452" i="15" s="1"/>
  <c r="Y452" i="10"/>
  <c r="Y451" i="15" s="1"/>
  <c r="Y454" i="10"/>
  <c r="Y453" i="15" s="1"/>
  <c r="Y455" i="10"/>
  <c r="Y454" i="15" s="1"/>
  <c r="AE688" i="14"/>
  <c r="AE689" i="14"/>
  <c r="AC137" i="14"/>
  <c r="AC128" i="14" s="1"/>
  <c r="AC88" i="14"/>
  <c r="AE136" i="14"/>
  <c r="W634" i="14"/>
  <c r="W633" i="14"/>
  <c r="AH133" i="14"/>
  <c r="AH51" i="14"/>
  <c r="AE583" i="15"/>
  <c r="AE825" i="15"/>
  <c r="AE441" i="15"/>
  <c r="AE327" i="15"/>
  <c r="AE326" i="15" s="1"/>
  <c r="W521" i="10"/>
  <c r="W546" i="15" s="1"/>
  <c r="W519" i="10"/>
  <c r="W544" i="15" s="1"/>
  <c r="W520" i="10"/>
  <c r="W545" i="15" s="1"/>
  <c r="W523" i="10"/>
  <c r="W548" i="15" s="1"/>
  <c r="AH350" i="10"/>
  <c r="AC576" i="15"/>
  <c r="AC818" i="15"/>
  <c r="AC434" i="15"/>
  <c r="AC324" i="15"/>
  <c r="AC323" i="15" s="1"/>
  <c r="AB825" i="15"/>
  <c r="AB327" i="15"/>
  <c r="AB326" i="15" s="1"/>
  <c r="AB441" i="15"/>
  <c r="AB583" i="15"/>
  <c r="AC911" i="14"/>
  <c r="AC912" i="14"/>
  <c r="AA104" i="10"/>
  <c r="AA106" i="10"/>
  <c r="AA105" i="10"/>
  <c r="AA107" i="10"/>
  <c r="AA108" i="10"/>
  <c r="X142" i="10"/>
  <c r="X90" i="15"/>
  <c r="X89" i="15" s="1"/>
  <c r="Y507" i="10"/>
  <c r="Y521" i="15" s="1"/>
  <c r="Y508" i="10"/>
  <c r="Y522" i="15" s="1"/>
  <c r="Y509" i="10"/>
  <c r="Y523" i="15" s="1"/>
  <c r="Y510" i="10"/>
  <c r="Y524" i="15" s="1"/>
  <c r="Y511" i="10"/>
  <c r="Y525" i="15" s="1"/>
  <c r="Z1180" i="10"/>
  <c r="Z1182" i="10"/>
  <c r="Z1181" i="10"/>
  <c r="Z1183" i="10"/>
  <c r="Z1170" i="10" s="1"/>
  <c r="Z1184" i="10"/>
  <c r="AD145" i="10"/>
  <c r="AD17" i="15"/>
  <c r="AD16" i="15" s="1"/>
  <c r="AA263" i="10"/>
  <c r="AA234" i="15" s="1"/>
  <c r="AA264" i="10"/>
  <c r="AA235" i="15" s="1"/>
  <c r="AA265" i="10"/>
  <c r="AA236" i="15" s="1"/>
  <c r="AA266" i="10"/>
  <c r="AA237" i="15" s="1"/>
  <c r="AA267" i="10"/>
  <c r="AA238" i="15" s="1"/>
  <c r="W668" i="10"/>
  <c r="W707" i="15" s="1"/>
  <c r="W669" i="10"/>
  <c r="W708" i="15" s="1"/>
  <c r="W670" i="10"/>
  <c r="W709" i="15" s="1"/>
  <c r="W671" i="10"/>
  <c r="W710" i="15" s="1"/>
  <c r="W672" i="10"/>
  <c r="W711" i="15" s="1"/>
  <c r="W943" i="10"/>
  <c r="W297" i="14"/>
  <c r="W286" i="14" s="1"/>
  <c r="W295" i="14"/>
  <c r="W284" i="14" s="1"/>
  <c r="W296" i="14"/>
  <c r="W285" i="14" s="1"/>
  <c r="AD138" i="14"/>
  <c r="W319" i="10"/>
  <c r="W321" i="10"/>
  <c r="W320" i="10"/>
  <c r="W322" i="10"/>
  <c r="W323" i="10"/>
  <c r="AB634" i="14"/>
  <c r="AB633" i="14"/>
  <c r="AB1173" i="10"/>
  <c r="AA141" i="10"/>
  <c r="AA52" i="15"/>
  <c r="AA51" i="15" s="1"/>
  <c r="AA507" i="10"/>
  <c r="AA521" i="15" s="1"/>
  <c r="AA508" i="10"/>
  <c r="AA522" i="15" s="1"/>
  <c r="AA509" i="10"/>
  <c r="AA523" i="15" s="1"/>
  <c r="AA510" i="10"/>
  <c r="AA524" i="15" s="1"/>
  <c r="AA511" i="10"/>
  <c r="AA525" i="15" s="1"/>
  <c r="AG370" i="15"/>
  <c r="AG290" i="15"/>
  <c r="AG289" i="15" s="1"/>
  <c r="AG754" i="15"/>
  <c r="AG512" i="15"/>
  <c r="W564" i="14"/>
  <c r="W566" i="14"/>
  <c r="W565" i="14"/>
  <c r="AB507" i="10"/>
  <c r="AB521" i="15" s="1"/>
  <c r="AB508" i="10"/>
  <c r="AB522" i="15" s="1"/>
  <c r="AB509" i="10"/>
  <c r="AB523" i="15" s="1"/>
  <c r="AB510" i="10"/>
  <c r="AB524" i="15" s="1"/>
  <c r="Z619" i="10"/>
  <c r="Z657" i="15" s="1"/>
  <c r="Z621" i="10"/>
  <c r="Z659" i="15" s="1"/>
  <c r="Z620" i="10"/>
  <c r="Z658" i="15" s="1"/>
  <c r="Z622" i="10"/>
  <c r="Z660" i="15" s="1"/>
  <c r="Z623" i="10"/>
  <c r="Z661" i="15" s="1"/>
  <c r="AD164" i="10"/>
  <c r="AD100" i="15"/>
  <c r="AD95" i="15" s="1"/>
  <c r="X633" i="14"/>
  <c r="X634" i="14"/>
  <c r="Y717" i="10"/>
  <c r="Y763" i="15" s="1"/>
  <c r="Y718" i="10"/>
  <c r="Y764" i="15" s="1"/>
  <c r="Y719" i="10"/>
  <c r="Y765" i="15" s="1"/>
  <c r="Y720" i="10"/>
  <c r="Y766" i="15" s="1"/>
  <c r="Y721" i="10"/>
  <c r="Y767" i="15" s="1"/>
  <c r="AD225" i="14"/>
  <c r="AD224" i="14"/>
  <c r="X214" i="10"/>
  <c r="X178" i="15" s="1"/>
  <c r="X215" i="10"/>
  <c r="X179" i="15" s="1"/>
  <c r="X216" i="10"/>
  <c r="X180" i="15" s="1"/>
  <c r="X217" i="10"/>
  <c r="X181" i="15" s="1"/>
  <c r="X218" i="10"/>
  <c r="X182" i="15" s="1"/>
  <c r="X147" i="10"/>
  <c r="X101" i="10"/>
  <c r="X93" i="15" s="1"/>
  <c r="X92" i="15" s="1"/>
  <c r="AC619" i="10"/>
  <c r="AC657" i="15" s="1"/>
  <c r="AC620" i="10"/>
  <c r="AC658" i="15" s="1"/>
  <c r="AC621" i="10"/>
  <c r="AC659" i="15" s="1"/>
  <c r="AF1173" i="10"/>
  <c r="Y214" i="10"/>
  <c r="Y178" i="15" s="1"/>
  <c r="Y216" i="10"/>
  <c r="Y180" i="15" s="1"/>
  <c r="Y215" i="10"/>
  <c r="Y179" i="15" s="1"/>
  <c r="Y217" i="10"/>
  <c r="Y181" i="15" s="1"/>
  <c r="Y218" i="10"/>
  <c r="Y182" i="15" s="1"/>
  <c r="AA451" i="10"/>
  <c r="AA450" i="15" s="1"/>
  <c r="AA453" i="10"/>
  <c r="AA452" i="15" s="1"/>
  <c r="AA452" i="10"/>
  <c r="AA451" i="15" s="1"/>
  <c r="AA454" i="10"/>
  <c r="AA453" i="15" s="1"/>
  <c r="AA455" i="10"/>
  <c r="AA454" i="15" s="1"/>
  <c r="AC225" i="14"/>
  <c r="AC224" i="14"/>
  <c r="AG460" i="15"/>
  <c r="AG334" i="15"/>
  <c r="AG329" i="15" s="1"/>
  <c r="AG844" i="15"/>
  <c r="AG602" i="15"/>
  <c r="AA14" i="15"/>
  <c r="AA13" i="15" s="1"/>
  <c r="AA140" i="10"/>
  <c r="AC145" i="10"/>
  <c r="AC17" i="15"/>
  <c r="AC16" i="15" s="1"/>
  <c r="S170" i="15"/>
  <c r="S169" i="15" s="1"/>
  <c r="S201" i="10"/>
  <c r="S203" i="10"/>
  <c r="S202" i="10"/>
  <c r="S204" i="10"/>
  <c r="S205" i="10"/>
  <c r="AC65" i="10"/>
  <c r="AE1026" i="14"/>
  <c r="AE1025" i="14"/>
  <c r="Z1026" i="14"/>
  <c r="Z1025" i="14"/>
  <c r="AD1249" i="15"/>
  <c r="AD1248" i="15" s="1"/>
  <c r="AD225" i="15"/>
  <c r="AD971" i="15"/>
  <c r="AA818" i="10"/>
  <c r="AA820" i="10"/>
  <c r="AA819" i="10"/>
  <c r="AA817" i="10"/>
  <c r="AA816" i="10"/>
  <c r="AA890" i="15"/>
  <c r="AA889" i="15" s="1"/>
  <c r="W977" i="10"/>
  <c r="W1097" i="15" s="1"/>
  <c r="W1092" i="15" s="1"/>
  <c r="W974" i="10"/>
  <c r="W1094" i="15" s="1"/>
  <c r="W1089" i="15" s="1"/>
  <c r="W976" i="10"/>
  <c r="W1096" i="15" s="1"/>
  <c r="W1091" i="15" s="1"/>
  <c r="W978" i="10"/>
  <c r="W1098" i="15" s="1"/>
  <c r="W1093" i="15" s="1"/>
  <c r="W975" i="10"/>
  <c r="W1095" i="15" s="1"/>
  <c r="W1090" i="15" s="1"/>
  <c r="AB950" i="10"/>
  <c r="AB1072" i="15" s="1"/>
  <c r="AB951" i="10"/>
  <c r="AB1073" i="15" s="1"/>
  <c r="AB1068" i="15" s="1"/>
  <c r="AB952" i="10"/>
  <c r="AB1074" i="15" s="1"/>
  <c r="AB1069" i="15" s="1"/>
  <c r="AB953" i="10"/>
  <c r="AB1075" i="15" s="1"/>
  <c r="AC1259" i="15"/>
  <c r="AC1254" i="15" s="1"/>
  <c r="AF257" i="14"/>
  <c r="X634" i="10"/>
  <c r="X676" i="15" s="1"/>
  <c r="AE1196" i="10"/>
  <c r="AB184" i="10"/>
  <c r="AB77" i="15"/>
  <c r="AB72" i="15" s="1"/>
  <c r="Z1062" i="10"/>
  <c r="Z1164" i="15" s="1"/>
  <c r="Z1063" i="10"/>
  <c r="Z1165" i="15" s="1"/>
  <c r="Z1160" i="15" s="1"/>
  <c r="Z1064" i="10"/>
  <c r="Z1166" i="15" s="1"/>
  <c r="Z1161" i="15" s="1"/>
  <c r="Z1065" i="10"/>
  <c r="Z1167" i="15" s="1"/>
  <c r="Z1162" i="15" s="1"/>
  <c r="Z1066" i="10"/>
  <c r="Z1168" i="15" s="1"/>
  <c r="Z1163" i="15" s="1"/>
  <c r="AF634" i="10"/>
  <c r="AF676" i="15" s="1"/>
  <c r="AD1141" i="14"/>
  <c r="AC967" i="14"/>
  <c r="AC966" i="14"/>
  <c r="AF1242" i="10"/>
  <c r="AF1315" i="15" s="1"/>
  <c r="AF1310" i="15" s="1"/>
  <c r="AC1026" i="14"/>
  <c r="AC1025" i="14"/>
  <c r="AA1136" i="10"/>
  <c r="AA1221" i="15" s="1"/>
  <c r="AA1216" i="15" s="1"/>
  <c r="AG1181" i="14"/>
  <c r="AG271" i="14" s="1"/>
  <c r="X1032" i="10"/>
  <c r="X1142" i="15" s="1"/>
  <c r="X1137" i="15" s="1"/>
  <c r="AA187" i="10"/>
  <c r="AA113" i="15"/>
  <c r="AA108" i="15" s="1"/>
  <c r="AE1131" i="14"/>
  <c r="AE1132" i="14"/>
  <c r="AE1140" i="14"/>
  <c r="AE826" i="14"/>
  <c r="AF1136" i="10"/>
  <c r="AF1221" i="15" s="1"/>
  <c r="AF1216" i="15" s="1"/>
  <c r="AF1256" i="10"/>
  <c r="AF1323" i="15" s="1"/>
  <c r="AF1362" i="15"/>
  <c r="AF1357" i="15" s="1"/>
  <c r="AB1021" i="15"/>
  <c r="AB1271" i="15"/>
  <c r="AB1266" i="15" s="1"/>
  <c r="AB271" i="15"/>
  <c r="AA1246" i="10"/>
  <c r="AA1319" i="15" s="1"/>
  <c r="AA1314" i="15" s="1"/>
  <c r="X951" i="14"/>
  <c r="X932" i="14" s="1"/>
  <c r="X921" i="14" s="1"/>
  <c r="AE966" i="14"/>
  <c r="AE967" i="14"/>
  <c r="AC1271" i="15"/>
  <c r="AC1266" i="15" s="1"/>
  <c r="AC271" i="15"/>
  <c r="AC1021" i="15"/>
  <c r="AA682" i="10"/>
  <c r="AA725" i="15" s="1"/>
  <c r="AH1076" i="10"/>
  <c r="AH1177" i="15" s="1"/>
  <c r="AH1172" i="15" s="1"/>
  <c r="AA1025" i="14"/>
  <c r="AA1026" i="14"/>
  <c r="Z1033" i="10"/>
  <c r="Z1143" i="15" s="1"/>
  <c r="Z1138" i="15" s="1"/>
  <c r="AC1075" i="10"/>
  <c r="AC1176" i="15" s="1"/>
  <c r="AC1171" i="15" s="1"/>
  <c r="AG1363" i="15"/>
  <c r="AG1358" i="15" s="1"/>
  <c r="AA348" i="15"/>
  <c r="AA343" i="15" s="1"/>
  <c r="AA486" i="15"/>
  <c r="AA870" i="15"/>
  <c r="AA628" i="15"/>
  <c r="AF827" i="14"/>
  <c r="AB1231" i="10"/>
  <c r="AB1305" i="15" s="1"/>
  <c r="AB1300" i="15" s="1"/>
  <c r="X888" i="14"/>
  <c r="X974" i="10"/>
  <c r="X1094" i="15" s="1"/>
  <c r="X1089" i="15" s="1"/>
  <c r="Y1062" i="10"/>
  <c r="Y1164" i="15" s="1"/>
  <c r="Y1063" i="10"/>
  <c r="Y1064" i="10"/>
  <c r="Y1065" i="10"/>
  <c r="Y1167" i="15" s="1"/>
  <c r="Y1162" i="15" s="1"/>
  <c r="Y1066" i="10"/>
  <c r="Y1168" i="15" s="1"/>
  <c r="Y1163" i="15" s="1"/>
  <c r="X469" i="14"/>
  <c r="Y407" i="10"/>
  <c r="Y402" i="15" s="1"/>
  <c r="Y1233" i="10"/>
  <c r="Y1307" i="15" s="1"/>
  <c r="Y1302" i="15" s="1"/>
  <c r="AH1132" i="14"/>
  <c r="AH1140" i="14"/>
  <c r="AH1131" i="14"/>
  <c r="AB62" i="14"/>
  <c r="AB146" i="14" s="1"/>
  <c r="AE974" i="10"/>
  <c r="AE1094" i="15" s="1"/>
  <c r="AE1089" i="15" s="1"/>
  <c r="AB1120" i="14"/>
  <c r="AH1077" i="10"/>
  <c r="AH1178" i="15" s="1"/>
  <c r="AH1173" i="15" s="1"/>
  <c r="AB1062" i="10"/>
  <c r="AB1164" i="15" s="1"/>
  <c r="AB1063" i="10"/>
  <c r="AB1165" i="15" s="1"/>
  <c r="AB1160" i="15" s="1"/>
  <c r="AB1064" i="10"/>
  <c r="AB1166" i="15" s="1"/>
  <c r="AB1161" i="15" s="1"/>
  <c r="AB1065" i="10"/>
  <c r="AB1167" i="15" s="1"/>
  <c r="AB1162" i="15" s="1"/>
  <c r="AF256" i="14"/>
  <c r="AE1074" i="10"/>
  <c r="AE1175" i="15" s="1"/>
  <c r="AE1170" i="15" s="1"/>
  <c r="AD1018" i="10"/>
  <c r="AD1129" i="15" s="1"/>
  <c r="AD1124" i="15" s="1"/>
  <c r="AA681" i="10"/>
  <c r="AA724" i="15" s="1"/>
  <c r="Z179" i="10"/>
  <c r="Z39" i="15"/>
  <c r="Z34" i="15" s="1"/>
  <c r="AC1057" i="14"/>
  <c r="X895" i="14"/>
  <c r="AG1058" i="14"/>
  <c r="X1124" i="10"/>
  <c r="X1210" i="15" s="1"/>
  <c r="X1126" i="10"/>
  <c r="X1212" i="15" s="1"/>
  <c r="X1207" i="15" s="1"/>
  <c r="X1125" i="10"/>
  <c r="X1211" i="15" s="1"/>
  <c r="X1206" i="15" s="1"/>
  <c r="X1127" i="10"/>
  <c r="X1213" i="15" s="1"/>
  <c r="X1208" i="15" s="1"/>
  <c r="X1128" i="10"/>
  <c r="X1214" i="15" s="1"/>
  <c r="X1209" i="15" s="1"/>
  <c r="AD951" i="14"/>
  <c r="AF1140" i="10"/>
  <c r="AF1225" i="15" s="1"/>
  <c r="AF1220" i="15" s="1"/>
  <c r="Z1139" i="10"/>
  <c r="Z1224" i="15" s="1"/>
  <c r="Z1219" i="15" s="1"/>
  <c r="AD897" i="14"/>
  <c r="AD878" i="14" s="1"/>
  <c r="AD867" i="14" s="1"/>
  <c r="AC977" i="10"/>
  <c r="AC1097" i="15" s="1"/>
  <c r="AC1092" i="15" s="1"/>
  <c r="AC976" i="10"/>
  <c r="AC1096" i="15" s="1"/>
  <c r="AC1091" i="15" s="1"/>
  <c r="AA1034" i="10"/>
  <c r="AA1144" i="15" s="1"/>
  <c r="AA1139" i="15" s="1"/>
  <c r="AC1137" i="10"/>
  <c r="AC1222" i="15" s="1"/>
  <c r="AC1217" i="15" s="1"/>
  <c r="X678" i="14"/>
  <c r="X388" i="14"/>
  <c r="X483" i="14"/>
  <c r="AB1033" i="10"/>
  <c r="AB1143" i="15" s="1"/>
  <c r="AB1138" i="15" s="1"/>
  <c r="AB1030" i="10"/>
  <c r="AB1140" i="15" s="1"/>
  <c r="AB1135" i="15" s="1"/>
  <c r="AD1232" i="10"/>
  <c r="AE1279" i="10"/>
  <c r="AG1142" i="14"/>
  <c r="AF633" i="10"/>
  <c r="AF675" i="15" s="1"/>
  <c r="AH1058" i="14"/>
  <c r="Z1055" i="10"/>
  <c r="AC142" i="10"/>
  <c r="AC90" i="15"/>
  <c r="AC89" i="15" s="1"/>
  <c r="AA1180" i="10"/>
  <c r="AA1181" i="10"/>
  <c r="AA1182" i="10"/>
  <c r="AA1183" i="10"/>
  <c r="AA1184" i="10"/>
  <c r="AG976" i="15"/>
  <c r="AB583" i="14"/>
  <c r="AB584" i="14"/>
  <c r="AB534" i="14"/>
  <c r="AB533" i="14"/>
  <c r="AE874" i="10"/>
  <c r="AE961" i="15" s="1"/>
  <c r="AB224" i="14"/>
  <c r="AB225" i="14"/>
  <c r="W664" i="14"/>
  <c r="W665" i="14"/>
  <c r="W666" i="14"/>
  <c r="Z133" i="14"/>
  <c r="X563" i="10"/>
  <c r="X592" i="15" s="1"/>
  <c r="X564" i="10"/>
  <c r="X593" i="15" s="1"/>
  <c r="X565" i="10"/>
  <c r="X594" i="15" s="1"/>
  <c r="X566" i="10"/>
  <c r="X595" i="15" s="1"/>
  <c r="X567" i="10"/>
  <c r="X596" i="15" s="1"/>
  <c r="AA668" i="10"/>
  <c r="AA707" i="15" s="1"/>
  <c r="AA670" i="10"/>
  <c r="AA709" i="15" s="1"/>
  <c r="AA669" i="10"/>
  <c r="AA708" i="15" s="1"/>
  <c r="AA671" i="10"/>
  <c r="AA710" i="15" s="1"/>
  <c r="AA672" i="10"/>
  <c r="AA711" i="15" s="1"/>
  <c r="Z563" i="10"/>
  <c r="Z592" i="15" s="1"/>
  <c r="Z565" i="10"/>
  <c r="Z594" i="15" s="1"/>
  <c r="Z564" i="10"/>
  <c r="Z593" i="15" s="1"/>
  <c r="Z566" i="10"/>
  <c r="Z595" i="15" s="1"/>
  <c r="Z567" i="10"/>
  <c r="Z596" i="15" s="1"/>
  <c r="Y881" i="10"/>
  <c r="Y983" i="15" s="1"/>
  <c r="Y882" i="10"/>
  <c r="Y984" i="15" s="1"/>
  <c r="Y883" i="10"/>
  <c r="Y985" i="15" s="1"/>
  <c r="Y884" i="10"/>
  <c r="Y986" i="15" s="1"/>
  <c r="Y885" i="10"/>
  <c r="Y987" i="15" s="1"/>
  <c r="W133" i="14"/>
  <c r="AC634" i="14"/>
  <c r="AC633" i="14"/>
  <c r="Z766" i="10"/>
  <c r="Z816" i="15" s="1"/>
  <c r="AC894" i="10"/>
  <c r="AC1013" i="15" s="1"/>
  <c r="Y563" i="10"/>
  <c r="Y592" i="15" s="1"/>
  <c r="Y564" i="10"/>
  <c r="Y593" i="15" s="1"/>
  <c r="Y565" i="10"/>
  <c r="Y594" i="15" s="1"/>
  <c r="Y566" i="10"/>
  <c r="Y595" i="15" s="1"/>
  <c r="Y567" i="10"/>
  <c r="Y596" i="15" s="1"/>
  <c r="W137" i="14"/>
  <c r="W128" i="14" s="1"/>
  <c r="AC398" i="14"/>
  <c r="AC399" i="14"/>
  <c r="AA583" i="14"/>
  <c r="AA584" i="14"/>
  <c r="AE500" i="10"/>
  <c r="AE503" i="15" s="1"/>
  <c r="AF874" i="10"/>
  <c r="AF961" i="15" s="1"/>
  <c r="Y971" i="15"/>
  <c r="Y225" i="15"/>
  <c r="Y1249" i="15"/>
  <c r="Y1248" i="15" s="1"/>
  <c r="X263" i="10"/>
  <c r="X234" i="15" s="1"/>
  <c r="X264" i="10"/>
  <c r="X235" i="15" s="1"/>
  <c r="X265" i="10"/>
  <c r="X236" i="15" s="1"/>
  <c r="X266" i="10"/>
  <c r="X237" i="15" s="1"/>
  <c r="X267" i="10"/>
  <c r="X238" i="15" s="1"/>
  <c r="AE398" i="14"/>
  <c r="AE399" i="14"/>
  <c r="AC104" i="10"/>
  <c r="AC106" i="10"/>
  <c r="AC105" i="10"/>
  <c r="W263" i="10"/>
  <c r="W234" i="15" s="1"/>
  <c r="W265" i="10"/>
  <c r="W236" i="15" s="1"/>
  <c r="W264" i="10"/>
  <c r="W235" i="15" s="1"/>
  <c r="W266" i="10"/>
  <c r="W237" i="15" s="1"/>
  <c r="W267" i="10"/>
  <c r="W238" i="15" s="1"/>
  <c r="W619" i="10"/>
  <c r="W657" i="15" s="1"/>
  <c r="W621" i="10"/>
  <c r="W659" i="15" s="1"/>
  <c r="W620" i="10"/>
  <c r="W658" i="15" s="1"/>
  <c r="W622" i="10"/>
  <c r="W660" i="15" s="1"/>
  <c r="W623" i="10"/>
  <c r="W661" i="15" s="1"/>
  <c r="Y138" i="14"/>
  <c r="AA357" i="10"/>
  <c r="AA358" i="10"/>
  <c r="AA359" i="10"/>
  <c r="AA360" i="10"/>
  <c r="AA361" i="10"/>
  <c r="W911" i="14"/>
  <c r="W912" i="14"/>
  <c r="W897" i="14"/>
  <c r="W878" i="14" s="1"/>
  <c r="W867" i="14" s="1"/>
  <c r="W895" i="14"/>
  <c r="W876" i="14" s="1"/>
  <c r="W896" i="14"/>
  <c r="W877" i="14" s="1"/>
  <c r="W866" i="14" s="1"/>
  <c r="Z409" i="10"/>
  <c r="Z404" i="15" s="1"/>
  <c r="W881" i="10"/>
  <c r="W983" i="15" s="1"/>
  <c r="W883" i="10"/>
  <c r="W985" i="15" s="1"/>
  <c r="W882" i="10"/>
  <c r="W984" i="15" s="1"/>
  <c r="W884" i="10"/>
  <c r="W986" i="15" s="1"/>
  <c r="W885" i="10"/>
  <c r="W987" i="15" s="1"/>
  <c r="AH500" i="10"/>
  <c r="AH503" i="15" s="1"/>
  <c r="W895" i="10"/>
  <c r="W1014" i="15" s="1"/>
  <c r="W894" i="10"/>
  <c r="W1013" i="15" s="1"/>
  <c r="W896" i="10"/>
  <c r="W1015" i="15" s="1"/>
  <c r="W893" i="10"/>
  <c r="W1012" i="15" s="1"/>
  <c r="W897" i="10"/>
  <c r="W1016" i="15" s="1"/>
  <c r="AF159" i="10"/>
  <c r="AF62" i="15"/>
  <c r="AF57" i="15" s="1"/>
  <c r="AB874" i="10"/>
  <c r="AB961" i="15" s="1"/>
  <c r="AA137" i="14"/>
  <c r="AA128" i="14" s="1"/>
  <c r="AG531" i="15"/>
  <c r="AG297" i="15"/>
  <c r="AG292" i="15" s="1"/>
  <c r="AG389" i="15"/>
  <c r="AG773" i="15"/>
  <c r="W584" i="14"/>
  <c r="W583" i="14"/>
  <c r="AA766" i="10"/>
  <c r="AA816" i="15" s="1"/>
  <c r="AD766" i="10"/>
  <c r="AD816" i="15" s="1"/>
  <c r="AH874" i="10"/>
  <c r="AH961" i="15" s="1"/>
  <c r="AH661" i="10"/>
  <c r="AH695" i="15" s="1"/>
  <c r="AD133" i="14"/>
  <c r="AG137" i="14"/>
  <c r="AG128" i="14" s="1"/>
  <c r="X463" i="10"/>
  <c r="X473" i="15" s="1"/>
  <c r="AH975" i="10"/>
  <c r="AH1095" i="15" s="1"/>
  <c r="AH1090" i="15" s="1"/>
  <c r="V144" i="10"/>
  <c r="AE24" i="15"/>
  <c r="AE19" i="15" s="1"/>
  <c r="AE154" i="10"/>
  <c r="W1181" i="14"/>
  <c r="W271" i="14" s="1"/>
  <c r="U230" i="10"/>
  <c r="U198" i="15" s="1"/>
  <c r="U226" i="10"/>
  <c r="U194" i="15" s="1"/>
  <c r="U228" i="10"/>
  <c r="U196" i="15" s="1"/>
  <c r="U227" i="10"/>
  <c r="U195" i="15" s="1"/>
  <c r="U229" i="10"/>
  <c r="U197" i="15" s="1"/>
  <c r="U214" i="10"/>
  <c r="U178" i="15" s="1"/>
  <c r="U216" i="10"/>
  <c r="U180" i="15" s="1"/>
  <c r="U215" i="10"/>
  <c r="U179" i="15" s="1"/>
  <c r="U217" i="10"/>
  <c r="U181" i="15" s="1"/>
  <c r="U218" i="10"/>
  <c r="U182" i="15" s="1"/>
  <c r="AD215" i="10"/>
  <c r="AD179" i="15" s="1"/>
  <c r="AD733" i="14"/>
  <c r="AD443" i="14"/>
  <c r="AD523" i="14"/>
  <c r="AG178" i="10"/>
  <c r="AG38" i="15"/>
  <c r="AG33" i="15" s="1"/>
  <c r="X145" i="10"/>
  <c r="X17" i="15"/>
  <c r="X16" i="15" s="1"/>
  <c r="Z533" i="14"/>
  <c r="Z534" i="14"/>
  <c r="AC954" i="10"/>
  <c r="AH130" i="14"/>
  <c r="AH15" i="14"/>
  <c r="AH132" i="14"/>
  <c r="AC524" i="14"/>
  <c r="AC444" i="14"/>
  <c r="AC734" i="14"/>
  <c r="Z1030" i="10"/>
  <c r="Z1140" i="15" s="1"/>
  <c r="Z1135" i="15" s="1"/>
  <c r="X75" i="10"/>
  <c r="X522" i="10"/>
  <c r="X547" i="15" s="1"/>
  <c r="Y1131" i="14"/>
  <c r="Y1140" i="14"/>
  <c r="Y1132" i="14"/>
  <c r="AF557" i="15"/>
  <c r="AF311" i="15"/>
  <c r="AF306" i="15" s="1"/>
  <c r="AG1074" i="10"/>
  <c r="AG1175" i="15" s="1"/>
  <c r="AG1170" i="15" s="1"/>
  <c r="AF98" i="14"/>
  <c r="AF149" i="14" s="1"/>
  <c r="AA1121" i="14"/>
  <c r="AD519" i="10"/>
  <c r="AD544" i="15" s="1"/>
  <c r="AG1134" i="14"/>
  <c r="AG1133" i="14"/>
  <c r="Y1032" i="10"/>
  <c r="Y1142" i="15" s="1"/>
  <c r="Y1137" i="15" s="1"/>
  <c r="Z1137" i="10"/>
  <c r="Z1222" i="15" s="1"/>
  <c r="Z1217" i="15" s="1"/>
  <c r="AD1055" i="10"/>
  <c r="AG1245" i="10"/>
  <c r="AG1318" i="15" s="1"/>
  <c r="AG1313" i="15" s="1"/>
  <c r="AF179" i="10"/>
  <c r="AF39" i="15"/>
  <c r="AF34" i="15" s="1"/>
  <c r="AD177" i="10"/>
  <c r="AD37" i="15"/>
  <c r="AD32" i="15" s="1"/>
  <c r="AH189" i="10"/>
  <c r="AH115" i="15"/>
  <c r="AH110" i="15" s="1"/>
  <c r="AC189" i="10"/>
  <c r="AC115" i="15"/>
  <c r="AC110" i="15" s="1"/>
  <c r="Y411" i="10"/>
  <c r="Y406" i="15" s="1"/>
  <c r="AG1244" i="10"/>
  <c r="AG1317" i="15" s="1"/>
  <c r="AG1312" i="15" s="1"/>
  <c r="AC1074" i="10"/>
  <c r="AC1175" i="15" s="1"/>
  <c r="AC1170" i="15" s="1"/>
  <c r="AG277" i="10"/>
  <c r="AG259" i="15" s="1"/>
  <c r="AE182" i="10"/>
  <c r="AE75" i="15"/>
  <c r="AE70" i="15" s="1"/>
  <c r="Z466" i="10"/>
  <c r="Z476" i="15" s="1"/>
  <c r="X1245" i="10"/>
  <c r="X1318" i="15" s="1"/>
  <c r="X1313" i="15" s="1"/>
  <c r="Y896" i="14"/>
  <c r="AF99" i="14"/>
  <c r="AF150" i="14" s="1"/>
  <c r="AF1113" i="14"/>
  <c r="AF680" i="14"/>
  <c r="AF485" i="14"/>
  <c r="AF390" i="14"/>
  <c r="AE1078" i="10"/>
  <c r="AE1179" i="15" s="1"/>
  <c r="AE1174" i="15" s="1"/>
  <c r="AC1218" i="10"/>
  <c r="AC1293" i="15" s="1"/>
  <c r="AC1288" i="15" s="1"/>
  <c r="AC1220" i="10"/>
  <c r="AC1295" i="15" s="1"/>
  <c r="AC1290" i="15" s="1"/>
  <c r="AC1219" i="10"/>
  <c r="AC1294" i="15" s="1"/>
  <c r="AC1289" i="15" s="1"/>
  <c r="AB1119" i="14"/>
  <c r="X1017" i="15"/>
  <c r="X267" i="15"/>
  <c r="X1267" i="15"/>
  <c r="X1262" i="15" s="1"/>
  <c r="AD372" i="10"/>
  <c r="AD1120" i="14"/>
  <c r="AD520" i="10"/>
  <c r="AD545" i="15" s="1"/>
  <c r="Z465" i="10"/>
  <c r="Z475" i="15" s="1"/>
  <c r="AB1025" i="14"/>
  <c r="AB1026" i="14"/>
  <c r="AF896" i="14"/>
  <c r="AG328" i="14"/>
  <c r="AG317" i="14" s="1"/>
  <c r="AA888" i="14"/>
  <c r="AF1231" i="10"/>
  <c r="AF1305" i="15" s="1"/>
  <c r="AF1300" i="15" s="1"/>
  <c r="AF1057" i="14"/>
  <c r="AD1033" i="10"/>
  <c r="AD1143" i="15" s="1"/>
  <c r="AD1138" i="15" s="1"/>
  <c r="Z628" i="15"/>
  <c r="Z348" i="15"/>
  <c r="Z343" i="15" s="1"/>
  <c r="Z486" i="15"/>
  <c r="Z870" i="15"/>
  <c r="AD334" i="10"/>
  <c r="AD1112" i="14"/>
  <c r="X1056" i="14"/>
  <c r="AC952" i="14"/>
  <c r="AC933" i="14" s="1"/>
  <c r="AC922" i="14" s="1"/>
  <c r="Z1131" i="14"/>
  <c r="Z1132" i="14"/>
  <c r="Z1140" i="14"/>
  <c r="AE1120" i="14"/>
  <c r="AH1231" i="10"/>
  <c r="AH1305" i="15" s="1"/>
  <c r="AH1300" i="15" s="1"/>
  <c r="AC1076" i="10"/>
  <c r="AC1177" i="15" s="1"/>
  <c r="AC1172" i="15" s="1"/>
  <c r="X868" i="15"/>
  <c r="X521" i="10"/>
  <c r="X546" i="15" s="1"/>
  <c r="X1121" i="14"/>
  <c r="Z1117" i="10"/>
  <c r="Z267" i="15"/>
  <c r="Z1017" i="15"/>
  <c r="Z1267" i="15"/>
  <c r="Z1262" i="15" s="1"/>
  <c r="AH1136" i="10"/>
  <c r="AH1221" i="15" s="1"/>
  <c r="AH1216" i="15" s="1"/>
  <c r="AG1076" i="10"/>
  <c r="AG1177" i="15" s="1"/>
  <c r="AG1172" i="15" s="1"/>
  <c r="AE1119" i="14"/>
  <c r="AC895" i="14"/>
  <c r="AC876" i="14" s="1"/>
  <c r="X1181" i="14"/>
  <c r="X271" i="14" s="1"/>
  <c r="AH521" i="10"/>
  <c r="AH546" i="15" s="1"/>
  <c r="AD614" i="14"/>
  <c r="X1134" i="14"/>
  <c r="X1133" i="14"/>
  <c r="Y1117" i="10"/>
  <c r="W101" i="10"/>
  <c r="W93" i="15" s="1"/>
  <c r="W92" i="15" s="1"/>
  <c r="W147" i="10"/>
  <c r="AA773" i="10"/>
  <c r="AA834" i="15" s="1"/>
  <c r="AA775" i="10"/>
  <c r="AA836" i="15" s="1"/>
  <c r="AA774" i="10"/>
  <c r="AA835" i="15" s="1"/>
  <c r="AA776" i="10"/>
  <c r="AA837" i="15" s="1"/>
  <c r="AA777" i="10"/>
  <c r="AA838" i="15" s="1"/>
  <c r="W98" i="14"/>
  <c r="W149" i="14" s="1"/>
  <c r="W99" i="14"/>
  <c r="W150" i="14" s="1"/>
  <c r="W100" i="14"/>
  <c r="W151" i="14" s="1"/>
  <c r="AC534" i="14"/>
  <c r="AC533" i="14"/>
  <c r="W509" i="14"/>
  <c r="W511" i="14"/>
  <c r="W510" i="14"/>
  <c r="AA287" i="15"/>
  <c r="AA286" i="15" s="1"/>
  <c r="AA363" i="15"/>
  <c r="AA505" i="15"/>
  <c r="AA747" i="15"/>
  <c r="AB688" i="14"/>
  <c r="AB689" i="14"/>
  <c r="AA90" i="15"/>
  <c r="AA89" i="15" s="1"/>
  <c r="AA142" i="10"/>
  <c r="Z136" i="14"/>
  <c r="AB370" i="15"/>
  <c r="AB754" i="15"/>
  <c r="AB512" i="15"/>
  <c r="AB290" i="15"/>
  <c r="AB289" i="15" s="1"/>
  <c r="AB911" i="14"/>
  <c r="AB912" i="14"/>
  <c r="Y1180" i="10"/>
  <c r="Y1181" i="10"/>
  <c r="Y1182" i="10"/>
  <c r="Y1183" i="10"/>
  <c r="Y1184" i="10"/>
  <c r="AE988" i="15"/>
  <c r="AE1256" i="15"/>
  <c r="AE1251" i="15" s="1"/>
  <c r="AE244" i="15"/>
  <c r="W350" i="10"/>
  <c r="AE370" i="15"/>
  <c r="AE290" i="15"/>
  <c r="AE289" i="15" s="1"/>
  <c r="AE512" i="15"/>
  <c r="AE754" i="15"/>
  <c r="W464" i="10"/>
  <c r="W474" i="15" s="1"/>
  <c r="W465" i="10"/>
  <c r="W475" i="15" s="1"/>
  <c r="W467" i="10"/>
  <c r="W477" i="15" s="1"/>
  <c r="W463" i="10"/>
  <c r="W473" i="15" s="1"/>
  <c r="W466" i="10"/>
  <c r="W476" i="15" s="1"/>
  <c r="Z844" i="10"/>
  <c r="Z846" i="10"/>
  <c r="Z842" i="10"/>
  <c r="Z843" i="10"/>
  <c r="Z845" i="10"/>
  <c r="Z927" i="15"/>
  <c r="Z926" i="15" s="1"/>
  <c r="X357" i="10"/>
  <c r="X359" i="10"/>
  <c r="X358" i="10"/>
  <c r="X360" i="10"/>
  <c r="X361" i="10"/>
  <c r="AD534" i="14"/>
  <c r="AD533" i="14"/>
  <c r="Y845" i="10"/>
  <c r="Y842" i="10"/>
  <c r="Y846" i="10"/>
  <c r="Y844" i="10"/>
  <c r="Y843" i="10"/>
  <c r="Y927" i="15"/>
  <c r="Y926" i="15" s="1"/>
  <c r="AE256" i="10"/>
  <c r="AE216" i="15" s="1"/>
  <c r="AD343" i="14"/>
  <c r="AD344" i="14"/>
  <c r="AB146" i="10"/>
  <c r="AB55" i="15"/>
  <c r="AB54" i="15" s="1"/>
  <c r="AC688" i="14"/>
  <c r="AC689" i="14"/>
  <c r="AF1256" i="15"/>
  <c r="AF1251" i="15" s="1"/>
  <c r="AF244" i="15"/>
  <c r="AF988" i="15"/>
  <c r="AF583" i="14"/>
  <c r="AF584" i="14"/>
  <c r="AD932" i="10"/>
  <c r="AB1006" i="10"/>
  <c r="AB1118" i="15" s="1"/>
  <c r="AB1007" i="10"/>
  <c r="AB1119" i="15" s="1"/>
  <c r="AB1114" i="15" s="1"/>
  <c r="AB1008" i="10"/>
  <c r="AB1120" i="15" s="1"/>
  <c r="AB1115" i="15" s="1"/>
  <c r="AB1009" i="10"/>
  <c r="AB1121" i="15" s="1"/>
  <c r="AH710" i="10"/>
  <c r="AH745" i="15" s="1"/>
  <c r="W684" i="10"/>
  <c r="W727" i="15" s="1"/>
  <c r="W682" i="10"/>
  <c r="W725" i="15" s="1"/>
  <c r="W683" i="10"/>
  <c r="W726" i="15" s="1"/>
  <c r="W681" i="10"/>
  <c r="W724" i="15" s="1"/>
  <c r="W680" i="10"/>
  <c r="W723" i="15" s="1"/>
  <c r="AC1006" i="10"/>
  <c r="AC1118" i="15" s="1"/>
  <c r="AC1113" i="15" s="1"/>
  <c r="AC1008" i="10"/>
  <c r="AC1120" i="15" s="1"/>
  <c r="AC1115" i="15" s="1"/>
  <c r="AC1007" i="10"/>
  <c r="AC1119" i="15" s="1"/>
  <c r="AC1114" i="15" s="1"/>
  <c r="Z773" i="10"/>
  <c r="Z834" i="15" s="1"/>
  <c r="Z775" i="10"/>
  <c r="Z836" i="15" s="1"/>
  <c r="Z774" i="10"/>
  <c r="Z835" i="15" s="1"/>
  <c r="Z776" i="10"/>
  <c r="Z837" i="15" s="1"/>
  <c r="Z777" i="10"/>
  <c r="Z838" i="15" s="1"/>
  <c r="AD612" i="10"/>
  <c r="AD645" i="15" s="1"/>
  <c r="Y312" i="10"/>
  <c r="AA932" i="10"/>
  <c r="Y500" i="10"/>
  <c r="Y503" i="15" s="1"/>
  <c r="AE584" i="14"/>
  <c r="AE583" i="14"/>
  <c r="AH256" i="10"/>
  <c r="AH216" i="15" s="1"/>
  <c r="Z104" i="10"/>
  <c r="Z106" i="10"/>
  <c r="Z105" i="10"/>
  <c r="Z107" i="10"/>
  <c r="Z108" i="10"/>
  <c r="AH766" i="10"/>
  <c r="AH816" i="15" s="1"/>
  <c r="AA688" i="14"/>
  <c r="AA689" i="14"/>
  <c r="W842" i="14"/>
  <c r="W833" i="14" s="1"/>
  <c r="W742" i="14"/>
  <c r="W741" i="14"/>
  <c r="X1173" i="10"/>
  <c r="AE52" i="15"/>
  <c r="AE51" i="15" s="1"/>
  <c r="AE141" i="10"/>
  <c r="AD874" i="10"/>
  <c r="AD961" i="15" s="1"/>
  <c r="W563" i="10"/>
  <c r="W592" i="15" s="1"/>
  <c r="W565" i="10"/>
  <c r="W594" i="15" s="1"/>
  <c r="W564" i="10"/>
  <c r="W593" i="15" s="1"/>
  <c r="W566" i="10"/>
  <c r="W595" i="15" s="1"/>
  <c r="W567" i="10"/>
  <c r="W596" i="15" s="1"/>
  <c r="Y911" i="14"/>
  <c r="Y912" i="14"/>
  <c r="AB145" i="10"/>
  <c r="AB17" i="15"/>
  <c r="AB16" i="15" s="1"/>
  <c r="AB661" i="10"/>
  <c r="AB695" i="15" s="1"/>
  <c r="W533" i="14"/>
  <c r="W534" i="14"/>
  <c r="X104" i="10"/>
  <c r="X106" i="10"/>
  <c r="X105" i="10"/>
  <c r="X107" i="10"/>
  <c r="X108" i="10"/>
  <c r="V1180" i="14"/>
  <c r="V270" i="14" s="1"/>
  <c r="V1179" i="14"/>
  <c r="V1181" i="14"/>
  <c r="V271" i="14" s="1"/>
  <c r="U140" i="10"/>
  <c r="U14" i="15"/>
  <c r="U13" i="15" s="1"/>
  <c r="T1037" i="15"/>
  <c r="T1040" i="15"/>
  <c r="T1038" i="15"/>
  <c r="T1036" i="15"/>
  <c r="T1039" i="15"/>
  <c r="AC135" i="14"/>
  <c r="U155" i="14"/>
  <c r="U128" i="14"/>
  <c r="U127" i="14"/>
  <c r="U141" i="14"/>
  <c r="U142" i="14"/>
  <c r="U153" i="14"/>
  <c r="U129" i="14"/>
  <c r="U154" i="14"/>
  <c r="U140" i="14"/>
  <c r="Z14" i="15"/>
  <c r="Z13" i="15" s="1"/>
  <c r="Z140" i="10"/>
  <c r="V227" i="10"/>
  <c r="V195" i="15" s="1"/>
  <c r="V230" i="10"/>
  <c r="V198" i="15" s="1"/>
  <c r="V228" i="10"/>
  <c r="V196" i="15" s="1"/>
  <c r="V226" i="10"/>
  <c r="V194" i="15" s="1"/>
  <c r="V229" i="10"/>
  <c r="V197" i="15" s="1"/>
  <c r="W226" i="10"/>
  <c r="W194" i="15" s="1"/>
  <c r="W228" i="10"/>
  <c r="W196" i="15" s="1"/>
  <c r="W230" i="10"/>
  <c r="W198" i="15" s="1"/>
  <c r="W229" i="10"/>
  <c r="W197" i="15" s="1"/>
  <c r="W227" i="10"/>
  <c r="W195" i="15" s="1"/>
  <c r="AD620" i="10"/>
  <c r="AD658" i="15" s="1"/>
  <c r="AB511" i="10"/>
  <c r="AB525" i="15" s="1"/>
  <c r="AC622" i="10"/>
  <c r="AC660" i="15" s="1"/>
  <c r="AE35" i="15"/>
  <c r="AE30" i="15" s="1"/>
  <c r="AE175" i="10"/>
  <c r="Y1020" i="15"/>
  <c r="Y270" i="15"/>
  <c r="Y1270" i="15"/>
  <c r="Y1265" i="15" s="1"/>
  <c r="W818" i="10"/>
  <c r="W816" i="10"/>
  <c r="W819" i="10"/>
  <c r="W820" i="10"/>
  <c r="W817" i="10"/>
  <c r="W890" i="15"/>
  <c r="W889" i="15" s="1"/>
  <c r="W327" i="15"/>
  <c r="W326" i="15" s="1"/>
  <c r="W583" i="15"/>
  <c r="W441" i="15"/>
  <c r="W825" i="15"/>
  <c r="AC776" i="15"/>
  <c r="AH881" i="10"/>
  <c r="AH983" i="15" s="1"/>
  <c r="AH966" i="14"/>
  <c r="AH967" i="14"/>
  <c r="Y128" i="10"/>
  <c r="Y194" i="10" s="1"/>
  <c r="AH76" i="10"/>
  <c r="AA1113" i="14"/>
  <c r="AE977" i="10"/>
  <c r="AE1097" i="15" s="1"/>
  <c r="AE1092" i="15" s="1"/>
  <c r="AF1243" i="10"/>
  <c r="AF1316" i="15" s="1"/>
  <c r="AF1311" i="15" s="1"/>
  <c r="X1034" i="10"/>
  <c r="X1144" i="15" s="1"/>
  <c r="X1139" i="15" s="1"/>
  <c r="AD328" i="14"/>
  <c r="AD317" i="14" s="1"/>
  <c r="AF1076" i="10"/>
  <c r="AF1177" i="15" s="1"/>
  <c r="AF1172" i="15" s="1"/>
  <c r="AH408" i="10"/>
  <c r="AH403" i="15" s="1"/>
  <c r="X523" i="10"/>
  <c r="X548" i="15" s="1"/>
  <c r="AG329" i="14"/>
  <c r="AG318" i="14" s="1"/>
  <c r="AG279" i="10"/>
  <c r="AG261" i="15" s="1"/>
  <c r="Y977" i="10"/>
  <c r="Y1097" i="15" s="1"/>
  <c r="Y1092" i="15" s="1"/>
  <c r="Y1268" i="15"/>
  <c r="Y1263" i="15" s="1"/>
  <c r="Y1018" i="15"/>
  <c r="Y268" i="15"/>
  <c r="AA1055" i="10"/>
  <c r="AA1154" i="15" s="1"/>
  <c r="AA1153" i="15" s="1"/>
  <c r="X1271" i="15"/>
  <c r="X1266" i="15" s="1"/>
  <c r="X271" i="15"/>
  <c r="X1021" i="15"/>
  <c r="Z634" i="10"/>
  <c r="Z676" i="15" s="1"/>
  <c r="Z467" i="10"/>
  <c r="Z477" i="15" s="1"/>
  <c r="AB897" i="14"/>
  <c r="AB878" i="14" s="1"/>
  <c r="AB867" i="14" s="1"/>
  <c r="AH372" i="10"/>
  <c r="AA1120" i="14"/>
  <c r="Y998" i="14"/>
  <c r="Z967" i="14"/>
  <c r="Z966" i="14"/>
  <c r="X78" i="10"/>
  <c r="AF635" i="10"/>
  <c r="AF677" i="15" s="1"/>
  <c r="X952" i="14"/>
  <c r="AA483" i="14"/>
  <c r="AA678" i="14"/>
  <c r="AA388" i="14"/>
  <c r="AF1055" i="10"/>
  <c r="Z1056" i="14"/>
  <c r="AG188" i="10"/>
  <c r="AC867" i="15"/>
  <c r="AC483" i="15"/>
  <c r="AC345" i="15"/>
  <c r="AC340" i="15" s="1"/>
  <c r="AC625" i="15"/>
  <c r="X1033" i="10"/>
  <c r="X1143" i="15" s="1"/>
  <c r="X1138" i="15" s="1"/>
  <c r="AC38" i="15"/>
  <c r="AC33" i="15" s="1"/>
  <c r="AC178" i="10"/>
  <c r="AD950" i="14"/>
  <c r="AD931" i="14" s="1"/>
  <c r="Z37" i="15"/>
  <c r="Z32" i="15" s="1"/>
  <c r="Z177" i="10"/>
  <c r="Y999" i="14"/>
  <c r="Y1218" i="10"/>
  <c r="Y1293" i="15" s="1"/>
  <c r="Y1219" i="10"/>
  <c r="Y1294" i="15" s="1"/>
  <c r="Y1289" i="15" s="1"/>
  <c r="Y1220" i="10"/>
  <c r="Y1295" i="15" s="1"/>
  <c r="Y1290" i="15" s="1"/>
  <c r="Y1221" i="10"/>
  <c r="Y1296" i="15" s="1"/>
  <c r="Y1222" i="10"/>
  <c r="Y1297" i="15" s="1"/>
  <c r="Y1292" i="15" s="1"/>
  <c r="AC1133" i="14"/>
  <c r="AC1134" i="14"/>
  <c r="AA680" i="14"/>
  <c r="AH523" i="10"/>
  <c r="AH548" i="15" s="1"/>
  <c r="AG469" i="14"/>
  <c r="AG895" i="14"/>
  <c r="AE964" i="10"/>
  <c r="AE1085" i="15" s="1"/>
  <c r="AE1080" i="15" s="1"/>
  <c r="AD976" i="10"/>
  <c r="AD1096" i="15" s="1"/>
  <c r="AD1091" i="15" s="1"/>
  <c r="AC1142" i="14"/>
  <c r="AG997" i="14"/>
  <c r="AC180" i="10"/>
  <c r="AC73" i="15"/>
  <c r="AC68" i="15" s="1"/>
  <c r="AF826" i="14"/>
  <c r="AF815" i="14" s="1"/>
  <c r="AF804" i="14" s="1"/>
  <c r="AA1140" i="14"/>
  <c r="AA1131" i="14"/>
  <c r="AA1132" i="14"/>
  <c r="AD1030" i="10"/>
  <c r="AD1140" i="15" s="1"/>
  <c r="AD1135" i="15" s="1"/>
  <c r="AG1081" i="14"/>
  <c r="AG1080" i="14"/>
  <c r="AG44" i="10"/>
  <c r="AG192" i="10" s="1"/>
  <c r="AB128" i="10"/>
  <c r="AB194" i="10" s="1"/>
  <c r="AB191" i="10" s="1"/>
  <c r="Z270" i="15"/>
  <c r="Z1020" i="15"/>
  <c r="Z1270" i="15"/>
  <c r="Z1265" i="15" s="1"/>
  <c r="AD1279" i="10"/>
  <c r="AB154" i="14"/>
  <c r="AC1117" i="10"/>
  <c r="Z1141" i="14"/>
  <c r="AB1057" i="14"/>
  <c r="AG1017" i="15"/>
  <c r="AF1279" i="10"/>
  <c r="Y1269" i="15"/>
  <c r="Y1264" i="15" s="1"/>
  <c r="Y1019" i="15"/>
  <c r="Y269" i="15"/>
  <c r="AD1233" i="10"/>
  <c r="AD1307" i="15" s="1"/>
  <c r="AD1302" i="15" s="1"/>
  <c r="W773" i="10"/>
  <c r="W834" i="15" s="1"/>
  <c r="W775" i="10"/>
  <c r="W836" i="15" s="1"/>
  <c r="W774" i="10"/>
  <c r="W835" i="15" s="1"/>
  <c r="W776" i="10"/>
  <c r="W837" i="15" s="1"/>
  <c r="W777" i="10"/>
  <c r="W838" i="15" s="1"/>
  <c r="AA950" i="10"/>
  <c r="AA1072" i="15" s="1"/>
  <c r="AA951" i="10"/>
  <c r="AA1073" i="15" s="1"/>
  <c r="AA1068" i="15" s="1"/>
  <c r="AA952" i="10"/>
  <c r="AA1074" i="15" s="1"/>
  <c r="AA1069" i="15" s="1"/>
  <c r="AA953" i="10"/>
  <c r="AA1075" i="15" s="1"/>
  <c r="AA954" i="10"/>
  <c r="AA1076" i="15" s="1"/>
  <c r="AA1071" i="15" s="1"/>
  <c r="AG817" i="10"/>
  <c r="AG820" i="10"/>
  <c r="AG816" i="10"/>
  <c r="AG818" i="10"/>
  <c r="AG819" i="10"/>
  <c r="AG890" i="15"/>
  <c r="AG889" i="15" s="1"/>
  <c r="Y619" i="10"/>
  <c r="Y657" i="15" s="1"/>
  <c r="Y621" i="10"/>
  <c r="Y659" i="15" s="1"/>
  <c r="Y620" i="10"/>
  <c r="Y658" i="15" s="1"/>
  <c r="Y622" i="10"/>
  <c r="Y660" i="15" s="1"/>
  <c r="Y623" i="10"/>
  <c r="Y661" i="15" s="1"/>
  <c r="AA634" i="14"/>
  <c r="AA633" i="14"/>
  <c r="Z90" i="15"/>
  <c r="Z89" i="15" s="1"/>
  <c r="Z142" i="10"/>
  <c r="X795" i="14"/>
  <c r="X794" i="14"/>
  <c r="AE363" i="15"/>
  <c r="AE287" i="15"/>
  <c r="AE286" i="15" s="1"/>
  <c r="AE505" i="15"/>
  <c r="AE747" i="15"/>
  <c r="AA825" i="15"/>
  <c r="AA583" i="15"/>
  <c r="AA441" i="15"/>
  <c r="AA327" i="15"/>
  <c r="AA326" i="15" s="1"/>
  <c r="Z357" i="10"/>
  <c r="Z359" i="10"/>
  <c r="Z358" i="10"/>
  <c r="Z360" i="10"/>
  <c r="Z361" i="10"/>
  <c r="W312" i="10"/>
  <c r="AA911" i="14"/>
  <c r="AA912" i="14"/>
  <c r="AA256" i="10"/>
  <c r="AA216" i="15" s="1"/>
  <c r="W842" i="10"/>
  <c r="W843" i="10"/>
  <c r="W846" i="10"/>
  <c r="W844" i="10"/>
  <c r="W845" i="10"/>
  <c r="W927" i="15"/>
  <c r="W926" i="15" s="1"/>
  <c r="Z1006" i="10"/>
  <c r="Z1118" i="15" s="1"/>
  <c r="Z1008" i="10"/>
  <c r="Z1120" i="15" s="1"/>
  <c r="Z1115" i="15" s="1"/>
  <c r="Z1007" i="10"/>
  <c r="Z1119" i="15" s="1"/>
  <c r="Z1114" i="15" s="1"/>
  <c r="Z1009" i="10"/>
  <c r="Z1121" i="15" s="1"/>
  <c r="Z1010" i="10"/>
  <c r="Z1122" i="15" s="1"/>
  <c r="Z1117" i="15" s="1"/>
  <c r="AA133" i="14"/>
  <c r="AA225" i="14"/>
  <c r="AA224" i="14"/>
  <c r="Y950" i="10"/>
  <c r="Y1072" i="15" s="1"/>
  <c r="Y952" i="10"/>
  <c r="Y1074" i="15" s="1"/>
  <c r="Y1069" i="15" s="1"/>
  <c r="Y951" i="10"/>
  <c r="Y1073" i="15" s="1"/>
  <c r="Y1068" i="15" s="1"/>
  <c r="Y953" i="10"/>
  <c r="Y1075" i="15" s="1"/>
  <c r="Y954" i="10"/>
  <c r="Y1076" i="15" s="1"/>
  <c r="Y1071" i="15" s="1"/>
  <c r="X766" i="10"/>
  <c r="X816" i="15" s="1"/>
  <c r="W388" i="10"/>
  <c r="W361" i="15" s="1"/>
  <c r="AF133" i="14"/>
  <c r="AF634" i="14"/>
  <c r="AF633" i="14"/>
  <c r="W731" i="10"/>
  <c r="W788" i="15" s="1"/>
  <c r="W733" i="10"/>
  <c r="W790" i="15" s="1"/>
  <c r="W729" i="10"/>
  <c r="W786" i="15" s="1"/>
  <c r="W732" i="10"/>
  <c r="W789" i="15" s="1"/>
  <c r="W730" i="10"/>
  <c r="W787" i="15" s="1"/>
  <c r="AB846" i="10"/>
  <c r="AB927" i="15"/>
  <c r="AB926" i="15" s="1"/>
  <c r="AB973" i="15" s="1"/>
  <c r="AB843" i="10"/>
  <c r="AB845" i="10"/>
  <c r="AB842" i="10"/>
  <c r="AB844" i="10"/>
  <c r="Z147" i="10"/>
  <c r="Z101" i="10"/>
  <c r="Z93" i="15" s="1"/>
  <c r="Z92" i="15" s="1"/>
  <c r="X507" i="10"/>
  <c r="X521" i="15" s="1"/>
  <c r="X509" i="10"/>
  <c r="X523" i="15" s="1"/>
  <c r="X508" i="10"/>
  <c r="X522" i="15" s="1"/>
  <c r="X510" i="10"/>
  <c r="X524" i="15" s="1"/>
  <c r="X511" i="10"/>
  <c r="X525" i="15" s="1"/>
  <c r="AC668" i="10"/>
  <c r="AC707" i="15" s="1"/>
  <c r="AC670" i="10"/>
  <c r="AC709" i="15" s="1"/>
  <c r="AC669" i="10"/>
  <c r="AC708" i="15" s="1"/>
  <c r="Y1173" i="10"/>
  <c r="Z971" i="15"/>
  <c r="Z1249" i="15"/>
  <c r="Z1248" i="15" s="1"/>
  <c r="Z225" i="15"/>
  <c r="AB147" i="10"/>
  <c r="AB101" i="10"/>
  <c r="AC290" i="15"/>
  <c r="AC289" i="15" s="1"/>
  <c r="AC754" i="15"/>
  <c r="AC512" i="15"/>
  <c r="AC370" i="15"/>
  <c r="W64" i="14"/>
  <c r="W148" i="14" s="1"/>
  <c r="W62" i="14"/>
  <c r="W146" i="14" s="1"/>
  <c r="W63" i="14"/>
  <c r="Z842" i="14"/>
  <c r="Z833" i="14" s="1"/>
  <c r="Z742" i="14"/>
  <c r="Z741" i="14"/>
  <c r="AG350" i="10"/>
  <c r="Y661" i="10"/>
  <c r="Y695" i="15" s="1"/>
  <c r="Y141" i="10"/>
  <c r="Y52" i="15"/>
  <c r="Y51" i="15" s="1"/>
  <c r="AB344" i="14"/>
  <c r="AB343" i="14"/>
  <c r="AG556" i="10"/>
  <c r="AG574" i="15" s="1"/>
  <c r="AE137" i="14"/>
  <c r="AE128" i="14" s="1"/>
  <c r="Y135" i="14"/>
  <c r="Z138" i="14"/>
  <c r="AF256" i="10"/>
  <c r="AF216" i="15" s="1"/>
  <c r="AG141" i="10"/>
  <c r="AG52" i="15"/>
  <c r="AG51" i="15" s="1"/>
  <c r="AB971" i="15"/>
  <c r="AB1249" i="15"/>
  <c r="AB1248" i="15" s="1"/>
  <c r="AB225" i="15"/>
  <c r="Y932" i="10"/>
  <c r="AD398" i="14"/>
  <c r="AD399" i="14"/>
  <c r="AC357" i="10"/>
  <c r="AC344" i="10" s="1"/>
  <c r="AC359" i="10"/>
  <c r="AC358" i="10"/>
  <c r="AH146" i="10"/>
  <c r="AH55" i="15"/>
  <c r="AH54" i="15" s="1"/>
  <c r="AG444" i="10"/>
  <c r="AG432" i="15" s="1"/>
  <c r="X133" i="14"/>
  <c r="AA971" i="15"/>
  <c r="AA1249" i="15"/>
  <c r="AA1248" i="15" s="1"/>
  <c r="AA225" i="15"/>
  <c r="AF844" i="15"/>
  <c r="AF602" i="15"/>
  <c r="AF460" i="15"/>
  <c r="AF334" i="15"/>
  <c r="AF329" i="15" s="1"/>
  <c r="AC742" i="14"/>
  <c r="AC741" i="14"/>
  <c r="AC842" i="14"/>
  <c r="AC833" i="14" s="1"/>
  <c r="AE710" i="10"/>
  <c r="AE745" i="15" s="1"/>
  <c r="AB612" i="10"/>
  <c r="AB645" i="15" s="1"/>
  <c r="V634" i="14"/>
  <c r="V633" i="14"/>
  <c r="Y140" i="10"/>
  <c r="Y14" i="15"/>
  <c r="Y13" i="15" s="1"/>
  <c r="V36" i="10"/>
  <c r="V35" i="10"/>
  <c r="V34" i="10"/>
  <c r="V33" i="10"/>
  <c r="V32" i="10"/>
  <c r="AD14" i="15"/>
  <c r="AD13" i="15" s="1"/>
  <c r="AD140" i="10"/>
  <c r="X20" i="10"/>
  <c r="X21" i="10"/>
  <c r="X22" i="10"/>
  <c r="X23" i="10"/>
  <c r="X24" i="10"/>
  <c r="AF154" i="10"/>
  <c r="AF24" i="15"/>
  <c r="AF19" i="15" s="1"/>
  <c r="W522" i="10"/>
  <c r="W547" i="15" s="1"/>
  <c r="AC20" i="10"/>
  <c r="AC21" i="10"/>
  <c r="AC8" i="10" s="1"/>
  <c r="AC8" i="15" s="1"/>
  <c r="AC22" i="10"/>
  <c r="AC9" i="10" s="1"/>
  <c r="AC9" i="15" s="1"/>
  <c r="AC1127" i="10"/>
  <c r="AC1213" i="15" s="1"/>
  <c r="AC1208" i="15" s="1"/>
  <c r="Y395" i="10"/>
  <c r="Y379" i="15" s="1"/>
  <c r="Y396" i="10"/>
  <c r="Y380" i="15" s="1"/>
  <c r="Y397" i="10"/>
  <c r="Y381" i="15" s="1"/>
  <c r="Y398" i="10"/>
  <c r="Y382" i="15" s="1"/>
  <c r="Y399" i="10"/>
  <c r="Y383" i="15" s="1"/>
  <c r="AF147" i="10"/>
  <c r="AF101" i="10"/>
  <c r="AF93" i="15" s="1"/>
  <c r="AF92" i="15" s="1"/>
  <c r="AD776" i="10"/>
  <c r="AD837" i="15" s="1"/>
  <c r="AC534" i="15"/>
  <c r="AB535" i="15"/>
  <c r="AH134" i="14"/>
  <c r="AE678" i="14"/>
  <c r="AE483" i="14"/>
  <c r="AE388" i="14"/>
  <c r="AE834" i="14"/>
  <c r="AB1081" i="14"/>
  <c r="AB1080" i="14"/>
  <c r="X520" i="10"/>
  <c r="X545" i="15" s="1"/>
  <c r="X1137" i="10"/>
  <c r="X1222" i="15" s="1"/>
  <c r="X1217" i="15" s="1"/>
  <c r="AD118" i="10"/>
  <c r="Y410" i="10"/>
  <c r="Y405" i="15" s="1"/>
  <c r="X1270" i="15"/>
  <c r="X1265" i="15" s="1"/>
  <c r="X270" i="15"/>
  <c r="X1020" i="15"/>
  <c r="AF1258" i="10"/>
  <c r="AC893" i="10"/>
  <c r="AC1012" i="15" s="1"/>
  <c r="AF1232" i="10"/>
  <c r="AF1306" i="15" s="1"/>
  <c r="AF1301" i="15" s="1"/>
  <c r="X999" i="14"/>
  <c r="AH410" i="10"/>
  <c r="AH405" i="15" s="1"/>
  <c r="X878" i="14"/>
  <c r="X867" i="14" s="1"/>
  <c r="AD331" i="10"/>
  <c r="X942" i="14"/>
  <c r="AG1119" i="14"/>
  <c r="AH255" i="14"/>
  <c r="AG976" i="10"/>
  <c r="AG1096" i="15" s="1"/>
  <c r="AG1091" i="15" s="1"/>
  <c r="Y112" i="15"/>
  <c r="Y107" i="15" s="1"/>
  <c r="Y186" i="10"/>
  <c r="AC113" i="15"/>
  <c r="AC108" i="15" s="1"/>
  <c r="AA897" i="14"/>
  <c r="AA878" i="14" s="1"/>
  <c r="AA867" i="14" s="1"/>
  <c r="Y1154" i="15"/>
  <c r="Y1153" i="15" s="1"/>
  <c r="AF978" i="10"/>
  <c r="AF1098" i="15" s="1"/>
  <c r="AF1093" i="15" s="1"/>
  <c r="AA950" i="14"/>
  <c r="AA931" i="14" s="1"/>
  <c r="AH1034" i="10"/>
  <c r="AH1144" i="15" s="1"/>
  <c r="AH1139" i="15" s="1"/>
  <c r="Y950" i="14"/>
  <c r="Y114" i="15"/>
  <c r="Y109" i="15" s="1"/>
  <c r="Y188" i="10"/>
  <c r="AH409" i="10"/>
  <c r="AH404" i="15" s="1"/>
  <c r="AH136" i="14"/>
  <c r="X631" i="10"/>
  <c r="X673" i="15" s="1"/>
  <c r="Z1111" i="14"/>
  <c r="AH1033" i="10"/>
  <c r="AH1143" i="15" s="1"/>
  <c r="AH1138" i="15" s="1"/>
  <c r="AD975" i="10"/>
  <c r="AD1095" i="15" s="1"/>
  <c r="AD1090" i="15" s="1"/>
  <c r="AH896" i="14"/>
  <c r="AE963" i="10"/>
  <c r="AE1084" i="15" s="1"/>
  <c r="AE1079" i="15" s="1"/>
  <c r="AG999" i="14"/>
  <c r="AB1139" i="10"/>
  <c r="AB1224" i="15" s="1"/>
  <c r="AB1219" i="15" s="1"/>
  <c r="AB1075" i="10"/>
  <c r="AB1176" i="15" s="1"/>
  <c r="AB1171" i="15" s="1"/>
  <c r="AG36" i="15"/>
  <c r="AG31" i="15" s="1"/>
  <c r="AG176" i="10"/>
  <c r="AG978" i="10"/>
  <c r="AG1098" i="15" s="1"/>
  <c r="AG1093" i="15" s="1"/>
  <c r="Y952" i="14"/>
  <c r="X1112" i="14"/>
  <c r="AF1020" i="15"/>
  <c r="AF270" i="15"/>
  <c r="AF1270" i="15"/>
  <c r="AF1265" i="15" s="1"/>
  <c r="AE1230" i="10"/>
  <c r="AE1304" i="15" s="1"/>
  <c r="AE1299" i="15" s="1"/>
  <c r="AE1234" i="10"/>
  <c r="AE1308" i="15" s="1"/>
  <c r="AE1303" i="15" s="1"/>
  <c r="AA1278" i="10"/>
  <c r="Z950" i="14"/>
  <c r="AH1030" i="10"/>
  <c r="AH1140" i="15" s="1"/>
  <c r="AH1135" i="15" s="1"/>
  <c r="X1138" i="10"/>
  <c r="X1223" i="15" s="1"/>
  <c r="X1218" i="15" s="1"/>
  <c r="AB1031" i="10"/>
  <c r="AB1141" i="15" s="1"/>
  <c r="AB1136" i="15" s="1"/>
  <c r="AG1246" i="10"/>
  <c r="AG1319" i="15" s="1"/>
  <c r="AG1314" i="15" s="1"/>
  <c r="AD1078" i="10"/>
  <c r="AD1179" i="15" s="1"/>
  <c r="AD1174" i="15" s="1"/>
  <c r="Z263" i="10"/>
  <c r="Z234" i="15" s="1"/>
  <c r="Z265" i="10"/>
  <c r="Z236" i="15" s="1"/>
  <c r="Z264" i="10"/>
  <c r="Z235" i="15" s="1"/>
  <c r="Z266" i="10"/>
  <c r="Z237" i="15" s="1"/>
  <c r="Z267" i="10"/>
  <c r="Z238" i="15" s="1"/>
  <c r="AG164" i="10"/>
  <c r="AG100" i="15"/>
  <c r="AG95" i="15" s="1"/>
  <c r="AB141" i="10"/>
  <c r="AB52" i="15"/>
  <c r="AB51" i="15" s="1"/>
  <c r="AC263" i="10"/>
  <c r="AC234" i="15" s="1"/>
  <c r="AC265" i="10"/>
  <c r="AC236" i="15" s="1"/>
  <c r="AC264" i="10"/>
  <c r="AC235" i="15" s="1"/>
  <c r="W398" i="14"/>
  <c r="W399" i="14"/>
  <c r="AA534" i="14"/>
  <c r="AA533" i="14"/>
  <c r="Y741" i="14"/>
  <c r="Y842" i="14"/>
  <c r="Y833" i="14" s="1"/>
  <c r="Y742" i="14"/>
  <c r="W835" i="14"/>
  <c r="W834" i="14"/>
  <c r="W944" i="14"/>
  <c r="W943" i="14"/>
  <c r="W942" i="14"/>
  <c r="Y146" i="10"/>
  <c r="Y55" i="15"/>
  <c r="Y54" i="15" s="1"/>
  <c r="AF224" i="14"/>
  <c r="AF225" i="14"/>
  <c r="AA661" i="10"/>
  <c r="AA695" i="15" s="1"/>
  <c r="AC507" i="10"/>
  <c r="AC521" i="15" s="1"/>
  <c r="AC508" i="10"/>
  <c r="AC522" i="15" s="1"/>
  <c r="AC509" i="10"/>
  <c r="AC523" i="15" s="1"/>
  <c r="AH842" i="14"/>
  <c r="AH833" i="14" s="1"/>
  <c r="AH741" i="14"/>
  <c r="AH742" i="14"/>
  <c r="AH825" i="15"/>
  <c r="AH327" i="15"/>
  <c r="AH326" i="15" s="1"/>
  <c r="AH441" i="15"/>
  <c r="AH583" i="15"/>
  <c r="AC141" i="10"/>
  <c r="AC52" i="15"/>
  <c r="AC51" i="15" s="1"/>
  <c r="AF583" i="15"/>
  <c r="AF825" i="15"/>
  <c r="AF327" i="15"/>
  <c r="AF326" i="15" s="1"/>
  <c r="AF441" i="15"/>
  <c r="AC819" i="10"/>
  <c r="AC816" i="10"/>
  <c r="AC820" i="10"/>
  <c r="AC818" i="10"/>
  <c r="AC817" i="10"/>
  <c r="AC890" i="15"/>
  <c r="AC889" i="15" s="1"/>
  <c r="AA146" i="10"/>
  <c r="AA55" i="15"/>
  <c r="AA54" i="15" s="1"/>
  <c r="W52" i="15"/>
  <c r="W51" i="15" s="1"/>
  <c r="W141" i="10"/>
  <c r="W451" i="10"/>
  <c r="W450" i="15" s="1"/>
  <c r="W452" i="10"/>
  <c r="W451" i="15" s="1"/>
  <c r="W453" i="10"/>
  <c r="W452" i="15" s="1"/>
  <c r="W454" i="10"/>
  <c r="W453" i="15" s="1"/>
  <c r="W455" i="10"/>
  <c r="W454" i="15" s="1"/>
  <c r="AF816" i="10"/>
  <c r="AF820" i="10"/>
  <c r="AF817" i="10"/>
  <c r="AF819" i="10"/>
  <c r="AF818" i="10"/>
  <c r="AF890" i="15"/>
  <c r="AF889" i="15" s="1"/>
  <c r="AF142" i="10"/>
  <c r="AF90" i="15"/>
  <c r="AF89" i="15" s="1"/>
  <c r="AF688" i="14"/>
  <c r="AF689" i="14"/>
  <c r="AE334" i="15"/>
  <c r="AE329" i="15" s="1"/>
  <c r="AE460" i="15"/>
  <c r="AE844" i="15"/>
  <c r="AE602" i="15"/>
  <c r="X146" i="10"/>
  <c r="X55" i="15"/>
  <c r="X54" i="15" s="1"/>
  <c r="X137" i="14"/>
  <c r="X128" i="14" s="1"/>
  <c r="AD820" i="10"/>
  <c r="AD817" i="10"/>
  <c r="AD816" i="10"/>
  <c r="AD819" i="10"/>
  <c r="AD818" i="10"/>
  <c r="AD890" i="15"/>
  <c r="AD889" i="15" s="1"/>
  <c r="Z912" i="14"/>
  <c r="Z911" i="14"/>
  <c r="AA1006" i="10"/>
  <c r="AA1118" i="15" s="1"/>
  <c r="AA1007" i="10"/>
  <c r="AA1119" i="15" s="1"/>
  <c r="AA1114" i="15" s="1"/>
  <c r="AA1008" i="10"/>
  <c r="AA1120" i="15" s="1"/>
  <c r="AA1115" i="15" s="1"/>
  <c r="AA1009" i="10"/>
  <c r="AA1121" i="15" s="1"/>
  <c r="AA1010" i="10"/>
  <c r="AA1122" i="15" s="1"/>
  <c r="AA1117" i="15" s="1"/>
  <c r="X62" i="10"/>
  <c r="X64" i="10"/>
  <c r="X63" i="10"/>
  <c r="X65" i="10"/>
  <c r="X66" i="10"/>
  <c r="Y137" i="14"/>
  <c r="Y128" i="14" s="1"/>
  <c r="AB398" i="14"/>
  <c r="AB399" i="14"/>
  <c r="Z710" i="10"/>
  <c r="Z745" i="15" s="1"/>
  <c r="W276" i="10"/>
  <c r="W258" i="15" s="1"/>
  <c r="W278" i="10"/>
  <c r="W260" i="15" s="1"/>
  <c r="W277" i="10"/>
  <c r="W259" i="15" s="1"/>
  <c r="W279" i="10"/>
  <c r="W261" i="15" s="1"/>
  <c r="W275" i="10"/>
  <c r="W257" i="15" s="1"/>
  <c r="X1180" i="10"/>
  <c r="X1181" i="10"/>
  <c r="X1182" i="10"/>
  <c r="X1183" i="10"/>
  <c r="X1184" i="10"/>
  <c r="W146" i="10"/>
  <c r="W55" i="15"/>
  <c r="W54" i="15" s="1"/>
  <c r="AD464" i="10"/>
  <c r="AD474" i="15" s="1"/>
  <c r="AA138" i="14"/>
  <c r="W614" i="14"/>
  <c r="W615" i="14"/>
  <c r="W616" i="14"/>
  <c r="Y62" i="10"/>
  <c r="Y63" i="10"/>
  <c r="Y64" i="10"/>
  <c r="Y65" i="10"/>
  <c r="Y66" i="10"/>
  <c r="Y20" i="10"/>
  <c r="Y21" i="10"/>
  <c r="Y22" i="10"/>
  <c r="Y23" i="10"/>
  <c r="Y24" i="10"/>
  <c r="W214" i="10"/>
  <c r="W178" i="15" s="1"/>
  <c r="W216" i="10"/>
  <c r="W180" i="15" s="1"/>
  <c r="W215" i="10"/>
  <c r="W179" i="15" s="1"/>
  <c r="W217" i="10"/>
  <c r="W181" i="15" s="1"/>
  <c r="W218" i="10"/>
  <c r="W182" i="15" s="1"/>
  <c r="Z20" i="10"/>
  <c r="Z22" i="10"/>
  <c r="Z21" i="10"/>
  <c r="Z23" i="10"/>
  <c r="Z24" i="10"/>
  <c r="V20" i="10"/>
  <c r="V22" i="10"/>
  <c r="V21" i="10"/>
  <c r="V23" i="10"/>
  <c r="V24" i="10"/>
  <c r="AD883" i="10"/>
  <c r="AD985" i="15" s="1"/>
  <c r="AC360" i="10"/>
  <c r="AD1063" i="10"/>
  <c r="AD1165" i="15" s="1"/>
  <c r="AD1160" i="15" s="1"/>
  <c r="Z795" i="14"/>
  <c r="Z794" i="14"/>
  <c r="Z507" i="10"/>
  <c r="Z521" i="15" s="1"/>
  <c r="Z509" i="10"/>
  <c r="Z523" i="15" s="1"/>
  <c r="Z508" i="10"/>
  <c r="Z522" i="15" s="1"/>
  <c r="Z510" i="10"/>
  <c r="Z524" i="15" s="1"/>
  <c r="Z511" i="10"/>
  <c r="Z525" i="15" s="1"/>
  <c r="AE1007" i="10"/>
  <c r="AE1119" i="15" s="1"/>
  <c r="AE1114" i="15" s="1"/>
  <c r="AB301" i="15"/>
  <c r="AB296" i="15" s="1"/>
  <c r="AH369" i="10"/>
  <c r="Y1026" i="14"/>
  <c r="Y1025" i="14"/>
  <c r="AD1133" i="14"/>
  <c r="AD1134" i="14"/>
  <c r="AC176" i="10"/>
  <c r="AC36" i="15"/>
  <c r="AC31" i="15" s="1"/>
  <c r="AE180" i="10"/>
  <c r="AE73" i="15"/>
  <c r="AE68" i="15" s="1"/>
  <c r="AG1179" i="14"/>
  <c r="Z331" i="10"/>
  <c r="X1030" i="10"/>
  <c r="X1140" i="15" s="1"/>
  <c r="X1135" i="15" s="1"/>
  <c r="AD182" i="10"/>
  <c r="AD75" i="15"/>
  <c r="AD70" i="15" s="1"/>
  <c r="AH577" i="10"/>
  <c r="AH617" i="15" s="1"/>
  <c r="Y1074" i="10"/>
  <c r="Y1175" i="15" s="1"/>
  <c r="Y1170" i="15" s="1"/>
  <c r="AF1137" i="10"/>
  <c r="AF1222" i="15" s="1"/>
  <c r="AF1217" i="15" s="1"/>
  <c r="AF966" i="14"/>
  <c r="AF967" i="14"/>
  <c r="Y1230" i="10"/>
  <c r="Y1304" i="15" s="1"/>
  <c r="Y1299" i="15" s="1"/>
  <c r="AE1080" i="14"/>
  <c r="AE1081" i="14"/>
  <c r="AE144" i="14"/>
  <c r="AE1076" i="10"/>
  <c r="AE1177" i="15" s="1"/>
  <c r="AE1172" i="15" s="1"/>
  <c r="AH407" i="10"/>
  <c r="AH402" i="15" s="1"/>
  <c r="AA75" i="10"/>
  <c r="Z895" i="14"/>
  <c r="AA1137" i="10"/>
  <c r="AA1222" i="15" s="1"/>
  <c r="AA1217" i="15" s="1"/>
  <c r="AC951" i="14"/>
  <c r="AC932" i="14" s="1"/>
  <c r="AC921" i="14" s="1"/>
  <c r="AG1234" i="10"/>
  <c r="AG1308" i="15" s="1"/>
  <c r="AG1303" i="15" s="1"/>
  <c r="AH257" i="14"/>
  <c r="AA887" i="14"/>
  <c r="Z484" i="15"/>
  <c r="Z626" i="15"/>
  <c r="Z868" i="15"/>
  <c r="Z346" i="15"/>
  <c r="Z341" i="15" s="1"/>
  <c r="X1140" i="14"/>
  <c r="X1132" i="14"/>
  <c r="X1131" i="14"/>
  <c r="X471" i="14"/>
  <c r="Z74" i="15"/>
  <c r="Z69" i="15" s="1"/>
  <c r="Z181" i="10"/>
  <c r="AG295" i="14"/>
  <c r="AG284" i="14" s="1"/>
  <c r="AB967" i="14"/>
  <c r="AB966" i="14"/>
  <c r="Z349" i="15"/>
  <c r="Z344" i="15" s="1"/>
  <c r="Z871" i="15"/>
  <c r="Z487" i="15"/>
  <c r="Z629" i="15"/>
  <c r="AF1080" i="14"/>
  <c r="AF1081" i="14"/>
  <c r="AC888" i="14"/>
  <c r="AE975" i="10"/>
  <c r="AE1095" i="15" s="1"/>
  <c r="AE1090" i="15" s="1"/>
  <c r="Y1243" i="10"/>
  <c r="Y1316" i="15" s="1"/>
  <c r="Y1311" i="15" s="1"/>
  <c r="AG1180" i="14"/>
  <c r="AG270" i="14" s="1"/>
  <c r="AB1032" i="10"/>
  <c r="AB1142" i="15" s="1"/>
  <c r="AB1137" i="15" s="1"/>
  <c r="Y976" i="10"/>
  <c r="Y1096" i="15" s="1"/>
  <c r="Y1091" i="15" s="1"/>
  <c r="AG834" i="14"/>
  <c r="AG815" i="14" s="1"/>
  <c r="AG804" i="14" s="1"/>
  <c r="AF271" i="15"/>
  <c r="AF1271" i="15"/>
  <c r="AF1266" i="15" s="1"/>
  <c r="AF1021" i="15"/>
  <c r="AE966" i="10"/>
  <c r="AE1087" i="15" s="1"/>
  <c r="AE1082" i="15" s="1"/>
  <c r="AD431" i="14"/>
  <c r="X77" i="10"/>
  <c r="X976" i="10"/>
  <c r="X1096" i="15" s="1"/>
  <c r="X1091" i="15" s="1"/>
  <c r="AE1194" i="10"/>
  <c r="AG628" i="15"/>
  <c r="AG486" i="15"/>
  <c r="AG870" i="15"/>
  <c r="AG348" i="15"/>
  <c r="AG343" i="15" s="1"/>
  <c r="AE1242" i="10"/>
  <c r="AE1315" i="15" s="1"/>
  <c r="AE1310" i="15" s="1"/>
  <c r="AH176" i="10"/>
  <c r="AH36" i="15"/>
  <c r="AH31" i="15" s="1"/>
  <c r="AG181" i="10"/>
  <c r="AG74" i="15"/>
  <c r="AG69" i="15" s="1"/>
  <c r="AC895" i="10"/>
  <c r="AC1014" i="15" s="1"/>
  <c r="AD147" i="14"/>
  <c r="AA978" i="10"/>
  <c r="AA1098" i="15" s="1"/>
  <c r="AA1093" i="15" s="1"/>
  <c r="AC1080" i="14"/>
  <c r="AC1081" i="14"/>
  <c r="AE1117" i="10"/>
  <c r="AH952" i="14"/>
  <c r="AH888" i="14"/>
  <c r="AF976" i="10"/>
  <c r="AF1096" i="15" s="1"/>
  <c r="AF1091" i="15" s="1"/>
  <c r="Z332" i="10"/>
  <c r="AH519" i="10"/>
  <c r="AH544" i="15" s="1"/>
  <c r="AG1243" i="10"/>
  <c r="AG1316" i="15" s="1"/>
  <c r="AG1311" i="15" s="1"/>
  <c r="AA1078" i="10"/>
  <c r="AA1179" i="15" s="1"/>
  <c r="AA1174" i="15" s="1"/>
  <c r="AA275" i="10"/>
  <c r="AA257" i="15" s="1"/>
  <c r="Y1111" i="14"/>
  <c r="Z451" i="10"/>
  <c r="Z450" i="15" s="1"/>
  <c r="Z452" i="10"/>
  <c r="Z451" i="15" s="1"/>
  <c r="Z453" i="10"/>
  <c r="Z452" i="15" s="1"/>
  <c r="Z454" i="10"/>
  <c r="Z453" i="15" s="1"/>
  <c r="Z455" i="10"/>
  <c r="Z454" i="15" s="1"/>
  <c r="W471" i="14"/>
  <c r="W470" i="14"/>
  <c r="W469" i="14"/>
  <c r="W407" i="10"/>
  <c r="W402" i="15" s="1"/>
  <c r="W411" i="10"/>
  <c r="W406" i="15" s="1"/>
  <c r="W410" i="10"/>
  <c r="W405" i="15" s="1"/>
  <c r="W409" i="10"/>
  <c r="W404" i="15" s="1"/>
  <c r="W408" i="10"/>
  <c r="W403" i="15" s="1"/>
  <c r="AB62" i="10"/>
  <c r="AB64" i="10"/>
  <c r="AB63" i="10"/>
  <c r="AB65" i="10"/>
  <c r="X451" i="10"/>
  <c r="X450" i="15" s="1"/>
  <c r="X452" i="10"/>
  <c r="X451" i="15" s="1"/>
  <c r="X453" i="10"/>
  <c r="X452" i="15" s="1"/>
  <c r="X454" i="10"/>
  <c r="X453" i="15" s="1"/>
  <c r="X455" i="10"/>
  <c r="X454" i="15" s="1"/>
  <c r="W1108" i="15"/>
  <c r="W1107" i="15" s="1"/>
  <c r="W138" i="14"/>
  <c r="Y633" i="14"/>
  <c r="Y634" i="14"/>
  <c r="AB136" i="14"/>
  <c r="AE820" i="10"/>
  <c r="AE816" i="10"/>
  <c r="AE818" i="10"/>
  <c r="AE817" i="10"/>
  <c r="AE819" i="10"/>
  <c r="AE890" i="15"/>
  <c r="AE889" i="15" s="1"/>
  <c r="AD842" i="10"/>
  <c r="AD846" i="10"/>
  <c r="AD845" i="10"/>
  <c r="AD844" i="10"/>
  <c r="AD843" i="10"/>
  <c r="AD927" i="15"/>
  <c r="AD926" i="15" s="1"/>
  <c r="AB357" i="10"/>
  <c r="AB358" i="10"/>
  <c r="AB359" i="10"/>
  <c r="AB360" i="10"/>
  <c r="AC214" i="10"/>
  <c r="AC178" i="15" s="1"/>
  <c r="AC216" i="10"/>
  <c r="AC180" i="15" s="1"/>
  <c r="AC215" i="10"/>
  <c r="AC179" i="15" s="1"/>
  <c r="X1006" i="10"/>
  <c r="X1118" i="15" s="1"/>
  <c r="X1007" i="10"/>
  <c r="X1119" i="15" s="1"/>
  <c r="X1114" i="15" s="1"/>
  <c r="X1008" i="10"/>
  <c r="X1120" i="15" s="1"/>
  <c r="X1115" i="15" s="1"/>
  <c r="X1009" i="10"/>
  <c r="X1121" i="15" s="1"/>
  <c r="X1010" i="10"/>
  <c r="X1122" i="15" s="1"/>
  <c r="X1117" i="15" s="1"/>
  <c r="AB842" i="14"/>
  <c r="AB833" i="14" s="1"/>
  <c r="AB814" i="14" s="1"/>
  <c r="AB742" i="14"/>
  <c r="AB741" i="14"/>
  <c r="W789" i="10"/>
  <c r="W861" i="15" s="1"/>
  <c r="W786" i="10"/>
  <c r="W858" i="15" s="1"/>
  <c r="W788" i="10"/>
  <c r="W860" i="15" s="1"/>
  <c r="W787" i="10"/>
  <c r="W859" i="15" s="1"/>
  <c r="W785" i="10"/>
  <c r="W857" i="15" s="1"/>
  <c r="AE142" i="10"/>
  <c r="AE90" i="15"/>
  <c r="AE89" i="15" s="1"/>
  <c r="AA999" i="10"/>
  <c r="X971" i="15"/>
  <c r="X225" i="15"/>
  <c r="X1249" i="15"/>
  <c r="X1248" i="15" s="1"/>
  <c r="AC932" i="10"/>
  <c r="W612" i="10"/>
  <c r="W645" i="15" s="1"/>
  <c r="AG133" i="14"/>
  <c r="X881" i="10"/>
  <c r="X983" i="15" s="1"/>
  <c r="X882" i="10"/>
  <c r="X984" i="15" s="1"/>
  <c r="X883" i="10"/>
  <c r="X985" i="15" s="1"/>
  <c r="X884" i="10"/>
  <c r="X986" i="15" s="1"/>
  <c r="X885" i="10"/>
  <c r="X987" i="15" s="1"/>
  <c r="W74" i="10"/>
  <c r="W78" i="10"/>
  <c r="W75" i="10"/>
  <c r="W77" i="10"/>
  <c r="W76" i="10"/>
  <c r="AC133" i="14"/>
  <c r="AE795" i="14"/>
  <c r="AE794" i="14"/>
  <c r="AE133" i="14"/>
  <c r="AE146" i="10"/>
  <c r="AE55" i="15"/>
  <c r="AE54" i="15" s="1"/>
  <c r="X319" i="10"/>
  <c r="X320" i="10"/>
  <c r="X321" i="10"/>
  <c r="X322" i="10"/>
  <c r="X323" i="10"/>
  <c r="AF141" i="10"/>
  <c r="AF52" i="15"/>
  <c r="AF51" i="15" s="1"/>
  <c r="W327" i="14"/>
  <c r="W316" i="14" s="1"/>
  <c r="W329" i="14"/>
  <c r="W318" i="14" s="1"/>
  <c r="W328" i="14"/>
  <c r="W317" i="14" s="1"/>
  <c r="AF350" i="10"/>
  <c r="AH932" i="10"/>
  <c r="AG971" i="15"/>
  <c r="AG1249" i="15"/>
  <c r="AG1248" i="15" s="1"/>
  <c r="AG225" i="15"/>
  <c r="Z962" i="15"/>
  <c r="Z218" i="15"/>
  <c r="Z1246" i="15"/>
  <c r="Z1245" i="15" s="1"/>
  <c r="AE100" i="15"/>
  <c r="AE95" i="15" s="1"/>
  <c r="AE164" i="10"/>
  <c r="W429" i="14"/>
  <c r="W430" i="14"/>
  <c r="W431" i="14"/>
  <c r="Z62" i="10"/>
  <c r="Z64" i="10"/>
  <c r="Z51" i="10" s="1"/>
  <c r="Z47" i="15" s="1"/>
  <c r="Z63" i="10"/>
  <c r="Z50" i="10" s="1"/>
  <c r="Z46" i="15" s="1"/>
  <c r="Z65" i="10"/>
  <c r="Z66" i="10"/>
  <c r="Z825" i="15"/>
  <c r="Z327" i="15"/>
  <c r="Z326" i="15" s="1"/>
  <c r="Z441" i="15"/>
  <c r="Z583" i="15"/>
  <c r="AE388" i="10"/>
  <c r="AE361" i="15" s="1"/>
  <c r="AH999" i="10"/>
  <c r="X52" i="15"/>
  <c r="X51" i="15" s="1"/>
  <c r="X141" i="10"/>
  <c r="AF388" i="10"/>
  <c r="AF361" i="15" s="1"/>
  <c r="AE62" i="15"/>
  <c r="AE57" i="15" s="1"/>
  <c r="AE159" i="10"/>
  <c r="Z444" i="10"/>
  <c r="Z432" i="15" s="1"/>
  <c r="AG312" i="10"/>
  <c r="W62" i="10"/>
  <c r="W64" i="10"/>
  <c r="W63" i="10"/>
  <c r="W65" i="10"/>
  <c r="W66" i="10"/>
  <c r="AD825" i="15"/>
  <c r="AD327" i="15"/>
  <c r="AD326" i="15" s="1"/>
  <c r="AD583" i="15"/>
  <c r="AD441" i="15"/>
  <c r="Y350" i="10"/>
  <c r="Y710" i="10"/>
  <c r="Y745" i="15" s="1"/>
  <c r="X399" i="14"/>
  <c r="X398" i="14"/>
  <c r="W343" i="14"/>
  <c r="W344" i="14"/>
  <c r="AC825" i="15"/>
  <c r="AC327" i="15"/>
  <c r="AC326" i="15" s="1"/>
  <c r="AC583" i="15"/>
  <c r="AC441" i="15"/>
  <c r="AG14" i="15"/>
  <c r="AG13" i="15" s="1"/>
  <c r="AG140" i="10"/>
  <c r="AA20" i="10"/>
  <c r="AA21" i="10"/>
  <c r="AA22" i="10"/>
  <c r="AA23" i="10"/>
  <c r="AA24" i="10"/>
  <c r="AC14" i="15"/>
  <c r="AC13" i="15" s="1"/>
  <c r="AC140" i="10"/>
  <c r="Z146" i="10"/>
  <c r="Z55" i="15"/>
  <c r="Z54" i="15" s="1"/>
  <c r="AB20" i="10"/>
  <c r="AB7" i="10" s="1"/>
  <c r="AB7" i="15" s="1"/>
  <c r="AB21" i="10"/>
  <c r="AB22" i="10"/>
  <c r="AB23" i="10"/>
  <c r="U1181" i="14"/>
  <c r="U271" i="14" s="1"/>
  <c r="U1180" i="14"/>
  <c r="U270" i="14" s="1"/>
  <c r="U1179" i="14"/>
  <c r="T144" i="10"/>
  <c r="T174" i="10"/>
  <c r="T171" i="10"/>
  <c r="T170" i="10"/>
  <c r="T173" i="10"/>
  <c r="T172" i="10"/>
  <c r="T139" i="10"/>
  <c r="T20" i="10"/>
  <c r="T21" i="10"/>
  <c r="T22" i="10"/>
  <c r="T23" i="10"/>
  <c r="T24" i="10"/>
  <c r="AG1026" i="14"/>
  <c r="AD397" i="10"/>
  <c r="AD381" i="15" s="1"/>
  <c r="AD1007" i="10"/>
  <c r="AD1119" i="15" s="1"/>
  <c r="AD1114" i="15" s="1"/>
  <c r="AD508" i="10"/>
  <c r="AD522" i="15" s="1"/>
  <c r="AG177" i="10"/>
  <c r="AG37" i="15"/>
  <c r="AG32" i="15" s="1"/>
  <c r="X483" i="15"/>
  <c r="X867" i="15"/>
  <c r="X345" i="15"/>
  <c r="X340" i="15" s="1"/>
  <c r="X625" i="15"/>
  <c r="AG842" i="10"/>
  <c r="AG843" i="10"/>
  <c r="AG845" i="10"/>
  <c r="AG846" i="10"/>
  <c r="AG844" i="10"/>
  <c r="AG927" i="15"/>
  <c r="AG926" i="15" s="1"/>
  <c r="AA398" i="14"/>
  <c r="AA399" i="14"/>
  <c r="Z633" i="14"/>
  <c r="Z634" i="14"/>
  <c r="W1019" i="10"/>
  <c r="W1130" i="15" s="1"/>
  <c r="W1125" i="15" s="1"/>
  <c r="W1022" i="10"/>
  <c r="W1133" i="15" s="1"/>
  <c r="W1128" i="15" s="1"/>
  <c r="W1020" i="10"/>
  <c r="W1131" i="15" s="1"/>
  <c r="W1126" i="15" s="1"/>
  <c r="W1021" i="10"/>
  <c r="W1132" i="15" s="1"/>
  <c r="W1127" i="15" s="1"/>
  <c r="W1018" i="10"/>
  <c r="W1129" i="15" s="1"/>
  <c r="W1124" i="15" s="1"/>
  <c r="AB576" i="15"/>
  <c r="AE320" i="10"/>
  <c r="AC392" i="15"/>
  <c r="AG1259" i="10"/>
  <c r="AG1326" i="15" s="1"/>
  <c r="AG1365" i="15"/>
  <c r="AG1360" i="15" s="1"/>
  <c r="AF399" i="14"/>
  <c r="AB777" i="15"/>
  <c r="AH263" i="10"/>
  <c r="AH234" i="15" s="1"/>
  <c r="AD358" i="10"/>
  <c r="AG135" i="14"/>
  <c r="AH411" i="10"/>
  <c r="AH406" i="15" s="1"/>
  <c r="AA1119" i="14"/>
  <c r="Y1232" i="10"/>
  <c r="Y1306" i="15" s="1"/>
  <c r="Y1301" i="15" s="1"/>
  <c r="AA278" i="10"/>
  <c r="AA260" i="15" s="1"/>
  <c r="AG869" i="15"/>
  <c r="AG347" i="15"/>
  <c r="AG342" i="15" s="1"/>
  <c r="AG627" i="15"/>
  <c r="AG485" i="15"/>
  <c r="AB978" i="10"/>
  <c r="AB1098" i="15" s="1"/>
  <c r="AB1093" i="15" s="1"/>
  <c r="AD116" i="10"/>
  <c r="Z1140" i="10"/>
  <c r="Z1225" i="15" s="1"/>
  <c r="Z1220" i="15" s="1"/>
  <c r="AC897" i="10"/>
  <c r="AC1016" i="15" s="1"/>
  <c r="AB1134" i="14"/>
  <c r="AB1133" i="14"/>
  <c r="Z1142" i="14"/>
  <c r="Y115" i="15"/>
  <c r="Y110" i="15" s="1"/>
  <c r="Y189" i="10"/>
  <c r="Z1081" i="14"/>
  <c r="Z1080" i="14"/>
  <c r="AF1030" i="10"/>
  <c r="AF1140" i="15" s="1"/>
  <c r="AF1135" i="15" s="1"/>
  <c r="AC177" i="10"/>
  <c r="AC37" i="15"/>
  <c r="AC32" i="15" s="1"/>
  <c r="AB977" i="10"/>
  <c r="AB1097" i="15" s="1"/>
  <c r="AB1092" i="15" s="1"/>
  <c r="AH522" i="10"/>
  <c r="AH547" i="15" s="1"/>
  <c r="AA312" i="15"/>
  <c r="AA307" i="15" s="1"/>
  <c r="AA800" i="15"/>
  <c r="AA558" i="15"/>
  <c r="AA416" i="15"/>
  <c r="AA1081" i="14"/>
  <c r="AA1080" i="14"/>
  <c r="AE35" i="10"/>
  <c r="Z1218" i="10"/>
  <c r="Z1293" i="15" s="1"/>
  <c r="Z1220" i="10"/>
  <c r="Z1295" i="15" s="1"/>
  <c r="Z1290" i="15" s="1"/>
  <c r="Z1219" i="10"/>
  <c r="Z1294" i="15" s="1"/>
  <c r="Z1289" i="15" s="1"/>
  <c r="Z1221" i="10"/>
  <c r="Z1296" i="15" s="1"/>
  <c r="Z1222" i="10"/>
  <c r="Z1297" i="15" s="1"/>
  <c r="Z1292" i="15" s="1"/>
  <c r="AG296" i="14"/>
  <c r="AG285" i="14" s="1"/>
  <c r="AD271" i="15"/>
  <c r="AD1021" i="15"/>
  <c r="AD1271" i="15"/>
  <c r="AD1266" i="15" s="1"/>
  <c r="AH579" i="10"/>
  <c r="AH619" i="15" s="1"/>
  <c r="AD268" i="15"/>
  <c r="AD1018" i="15"/>
  <c r="AD1268" i="15"/>
  <c r="AD1263" i="15" s="1"/>
  <c r="AA1245" i="10"/>
  <c r="AA1318" i="15" s="1"/>
  <c r="AA1313" i="15" s="1"/>
  <c r="AF186" i="10"/>
  <c r="AC1138" i="10"/>
  <c r="AC1223" i="15" s="1"/>
  <c r="AC1218" i="15" s="1"/>
  <c r="AE976" i="10"/>
  <c r="AE1096" i="15" s="1"/>
  <c r="AE1091" i="15" s="1"/>
  <c r="AD1019" i="15"/>
  <c r="AD269" i="15"/>
  <c r="AD1269" i="15"/>
  <c r="AD1264" i="15" s="1"/>
  <c r="Z1019" i="15"/>
  <c r="Z1269" i="15"/>
  <c r="Z1264" i="15" s="1"/>
  <c r="Z269" i="15"/>
  <c r="AA895" i="10"/>
  <c r="AA1014" i="15" s="1"/>
  <c r="X269" i="15"/>
  <c r="X1019" i="15"/>
  <c r="X1269" i="15"/>
  <c r="X1264" i="15" s="1"/>
  <c r="AB153" i="14"/>
  <c r="AA895" i="14"/>
  <c r="AC1278" i="10"/>
  <c r="AE1233" i="10"/>
  <c r="AE1307" i="15" s="1"/>
  <c r="AE1302" i="15" s="1"/>
  <c r="AB976" i="10"/>
  <c r="AB1096" i="15" s="1"/>
  <c r="AB1091" i="15" s="1"/>
  <c r="AF136" i="14"/>
  <c r="AE825" i="14"/>
  <c r="AH74" i="10"/>
  <c r="AH1281" i="10"/>
  <c r="AA1243" i="10"/>
  <c r="AA1316" i="15" s="1"/>
  <c r="AA1311" i="15" s="1"/>
  <c r="AG1034" i="10"/>
  <c r="AG1144" i="15" s="1"/>
  <c r="AG1139" i="15" s="1"/>
  <c r="AD1081" i="14"/>
  <c r="AD1080" i="14"/>
  <c r="X188" i="10"/>
  <c r="AG1138" i="10"/>
  <c r="AG1223" i="15" s="1"/>
  <c r="AG1218" i="15" s="1"/>
  <c r="AD332" i="10"/>
  <c r="Z1211" i="10"/>
  <c r="Z977" i="10"/>
  <c r="Z1097" i="15" s="1"/>
  <c r="Z1092" i="15" s="1"/>
  <c r="AD1231" i="10"/>
  <c r="AD1305" i="15" s="1"/>
  <c r="AD1300" i="15" s="1"/>
  <c r="AC1111" i="14"/>
  <c r="AA1139" i="10"/>
  <c r="AA1224" i="15" s="1"/>
  <c r="AA1219" i="15" s="1"/>
  <c r="Z1119" i="14"/>
  <c r="AA1231" i="10"/>
  <c r="AA1305" i="15" s="1"/>
  <c r="AA1300" i="15" s="1"/>
  <c r="Y1124" i="10"/>
  <c r="Y1210" i="15" s="1"/>
  <c r="Y1126" i="10"/>
  <c r="Y1212" i="15" s="1"/>
  <c r="Y1207" i="15" s="1"/>
  <c r="Y1125" i="10"/>
  <c r="Y1211" i="15" s="1"/>
  <c r="Y1206" i="15" s="1"/>
  <c r="Y1127" i="10"/>
  <c r="Y1213" i="15" s="1"/>
  <c r="Y1208" i="15" s="1"/>
  <c r="Y1128" i="10"/>
  <c r="Y1214" i="15" s="1"/>
  <c r="Y1209" i="15" s="1"/>
  <c r="AG184" i="10"/>
  <c r="AG77" i="15"/>
  <c r="AG72" i="15" s="1"/>
  <c r="AE1055" i="10"/>
  <c r="Y74" i="15"/>
  <c r="Y69" i="15" s="1"/>
  <c r="Y181" i="10"/>
  <c r="AF1120" i="14"/>
  <c r="AB1230" i="10"/>
  <c r="AB1304" i="15" s="1"/>
  <c r="AB1299" i="15" s="1"/>
  <c r="AC1032" i="10"/>
  <c r="AC1142" i="15" s="1"/>
  <c r="AC1137" i="15" s="1"/>
  <c r="AG1121" i="14"/>
  <c r="AA279" i="10"/>
  <c r="AA261" i="15" s="1"/>
  <c r="AH1119" i="14"/>
  <c r="AH1100" i="14" s="1"/>
  <c r="Z816" i="10"/>
  <c r="Z817" i="10"/>
  <c r="Z818" i="10"/>
  <c r="Z819" i="10"/>
  <c r="Z820" i="10"/>
  <c r="Z890" i="15"/>
  <c r="Z889" i="15" s="1"/>
  <c r="W225" i="14"/>
  <c r="W224" i="14"/>
  <c r="AA135" i="14"/>
  <c r="Z343" i="14"/>
  <c r="Z344" i="14"/>
  <c r="AE911" i="14"/>
  <c r="AE912" i="14"/>
  <c r="W635" i="10"/>
  <c r="W677" i="15" s="1"/>
  <c r="W633" i="10"/>
  <c r="W675" i="15" s="1"/>
  <c r="W631" i="10"/>
  <c r="W673" i="15" s="1"/>
  <c r="W632" i="10"/>
  <c r="W674" i="15" s="1"/>
  <c r="W634" i="10"/>
  <c r="W676" i="15" s="1"/>
  <c r="AE344" i="14"/>
  <c r="AE343" i="14"/>
  <c r="Y795" i="14"/>
  <c r="Y794" i="14"/>
  <c r="AG388" i="10"/>
  <c r="AG361" i="15" s="1"/>
  <c r="AG741" i="14"/>
  <c r="AG842" i="14"/>
  <c r="AG833" i="14" s="1"/>
  <c r="AG814" i="14" s="1"/>
  <c r="AG742" i="14"/>
  <c r="AE138" i="14"/>
  <c r="AE845" i="10"/>
  <c r="AE843" i="10"/>
  <c r="AE842" i="10"/>
  <c r="AE844" i="10"/>
  <c r="AE846" i="10"/>
  <c r="AE927" i="15"/>
  <c r="AE926" i="15" s="1"/>
  <c r="AF512" i="15"/>
  <c r="AF370" i="15"/>
  <c r="AF754" i="15"/>
  <c r="AF290" i="15"/>
  <c r="AF289" i="15" s="1"/>
  <c r="AB717" i="10"/>
  <c r="AB763" i="15" s="1"/>
  <c r="AB718" i="10"/>
  <c r="AB764" i="15" s="1"/>
  <c r="AB719" i="10"/>
  <c r="AB765" i="15" s="1"/>
  <c r="AB720" i="10"/>
  <c r="AB766" i="15" s="1"/>
  <c r="W371" i="10"/>
  <c r="W373" i="10"/>
  <c r="W372" i="10"/>
  <c r="W369" i="10"/>
  <c r="W370" i="10"/>
  <c r="W136" i="14"/>
  <c r="Y319" i="10"/>
  <c r="Y320" i="10"/>
  <c r="Y321" i="10"/>
  <c r="Y322" i="10"/>
  <c r="Y323" i="10"/>
  <c r="AA319" i="10"/>
  <c r="AA320" i="10"/>
  <c r="AA307" i="10" s="1"/>
  <c r="AA321" i="10"/>
  <c r="AA322" i="10"/>
  <c r="AA323" i="10"/>
  <c r="AA310" i="10" s="1"/>
  <c r="X950" i="10"/>
  <c r="X1072" i="15" s="1"/>
  <c r="X951" i="10"/>
  <c r="X1073" i="15" s="1"/>
  <c r="X1068" i="15" s="1"/>
  <c r="X952" i="10"/>
  <c r="X1074" i="15" s="1"/>
  <c r="X1069" i="15" s="1"/>
  <c r="X953" i="10"/>
  <c r="X1075" i="15" s="1"/>
  <c r="X1070" i="15" s="1"/>
  <c r="X954" i="10"/>
  <c r="X1076" i="15" s="1"/>
  <c r="X1071" i="15" s="1"/>
  <c r="X395" i="10"/>
  <c r="X379" i="15" s="1"/>
  <c r="X396" i="10"/>
  <c r="X380" i="15" s="1"/>
  <c r="X397" i="10"/>
  <c r="X381" i="15" s="1"/>
  <c r="X398" i="10"/>
  <c r="X382" i="15" s="1"/>
  <c r="X399" i="10"/>
  <c r="X383" i="15" s="1"/>
  <c r="AG943" i="10"/>
  <c r="AG825" i="15"/>
  <c r="AG327" i="15"/>
  <c r="AG326" i="15" s="1"/>
  <c r="AG583" i="15"/>
  <c r="AG441" i="15"/>
  <c r="AH795" i="14"/>
  <c r="AH794" i="14"/>
  <c r="AC138" i="14"/>
  <c r="AC89" i="14"/>
  <c r="Y133" i="14"/>
  <c r="Z370" i="15"/>
  <c r="Z290" i="15"/>
  <c r="Z289" i="15" s="1"/>
  <c r="Z754" i="15"/>
  <c r="Z512" i="15"/>
  <c r="X343" i="14"/>
  <c r="X344" i="14"/>
  <c r="AH971" i="15"/>
  <c r="AH1249" i="15"/>
  <c r="AH1248" i="15" s="1"/>
  <c r="AH225" i="15"/>
  <c r="W717" i="10"/>
  <c r="W763" i="15" s="1"/>
  <c r="W719" i="10"/>
  <c r="W765" i="15" s="1"/>
  <c r="W718" i="10"/>
  <c r="W764" i="15" s="1"/>
  <c r="W720" i="10"/>
  <c r="W766" i="15" s="1"/>
  <c r="W721" i="10"/>
  <c r="W767" i="15" s="1"/>
  <c r="W688" i="14"/>
  <c r="W689" i="14"/>
  <c r="W932" i="10"/>
  <c r="AD256" i="10"/>
  <c r="AD216" i="15" s="1"/>
  <c r="AC1180" i="10"/>
  <c r="AC1182" i="10"/>
  <c r="AC1181" i="10"/>
  <c r="AH817" i="10"/>
  <c r="AH816" i="10"/>
  <c r="AH818" i="10"/>
  <c r="AH819" i="10"/>
  <c r="AH890" i="15"/>
  <c r="AH889" i="15" s="1"/>
  <c r="AH972" i="15" s="1"/>
  <c r="AH820" i="10"/>
  <c r="AB395" i="10"/>
  <c r="AB379" i="15" s="1"/>
  <c r="AB396" i="10"/>
  <c r="AB380" i="15" s="1"/>
  <c r="AB397" i="10"/>
  <c r="AB381" i="15" s="1"/>
  <c r="AB398" i="10"/>
  <c r="AB382" i="15" s="1"/>
  <c r="AE932" i="10"/>
  <c r="W376" i="14"/>
  <c r="W374" i="14"/>
  <c r="W375" i="14"/>
  <c r="AC395" i="10"/>
  <c r="AC379" i="15" s="1"/>
  <c r="AC397" i="10"/>
  <c r="AC381" i="15" s="1"/>
  <c r="AC396" i="10"/>
  <c r="AC380" i="15" s="1"/>
  <c r="AB90" i="15"/>
  <c r="AB89" i="15" s="1"/>
  <c r="AB142" i="10"/>
  <c r="AC717" i="10"/>
  <c r="AC763" i="15" s="1"/>
  <c r="AC719" i="10"/>
  <c r="AC765" i="15" s="1"/>
  <c r="AC718" i="10"/>
  <c r="AC764" i="15" s="1"/>
  <c r="AE533" i="14"/>
  <c r="AE534" i="14"/>
  <c r="AF523" i="10"/>
  <c r="AF548" i="15" s="1"/>
  <c r="AA136" i="14"/>
  <c r="AC500" i="10"/>
  <c r="AC503" i="15" s="1"/>
  <c r="V142" i="14"/>
  <c r="V153" i="14"/>
  <c r="V155" i="14"/>
  <c r="V154" i="14"/>
  <c r="V140" i="14"/>
  <c r="V127" i="14"/>
  <c r="V128" i="14"/>
  <c r="V141" i="14"/>
  <c r="V129" i="14"/>
  <c r="AD24" i="15"/>
  <c r="AD19" i="15" s="1"/>
  <c r="AD154" i="10"/>
  <c r="AB140" i="10"/>
  <c r="AB14" i="15"/>
  <c r="AB13" i="15" s="1"/>
  <c r="X14" i="15"/>
  <c r="X13" i="15" s="1"/>
  <c r="X140" i="10"/>
  <c r="V214" i="10"/>
  <c r="V178" i="15" s="1"/>
  <c r="V215" i="10"/>
  <c r="V179" i="15" s="1"/>
  <c r="V216" i="10"/>
  <c r="V180" i="15" s="1"/>
  <c r="V217" i="10"/>
  <c r="V181" i="15" s="1"/>
  <c r="V218" i="10"/>
  <c r="V182" i="15" s="1"/>
  <c r="AD1219" i="10"/>
  <c r="AD320" i="10"/>
  <c r="Y327" i="15"/>
  <c r="Y326" i="15" s="1"/>
  <c r="Y583" i="15"/>
  <c r="Y825" i="15"/>
  <c r="Y441" i="15"/>
  <c r="AD584" i="14"/>
  <c r="AD583" i="14"/>
  <c r="W145" i="10"/>
  <c r="W17" i="15"/>
  <c r="W16" i="15" s="1"/>
  <c r="AB668" i="10"/>
  <c r="AB707" i="15" s="1"/>
  <c r="AB670" i="10"/>
  <c r="AB709" i="15" s="1"/>
  <c r="AB669" i="10"/>
  <c r="AB708" i="15" s="1"/>
  <c r="AB671" i="10"/>
  <c r="AB710" i="15" s="1"/>
  <c r="AC950" i="10"/>
  <c r="AC1072" i="15" s="1"/>
  <c r="AC1067" i="15" s="1"/>
  <c r="AC952" i="10"/>
  <c r="AC1074" i="15" s="1"/>
  <c r="AC1069" i="15" s="1"/>
  <c r="AC951" i="10"/>
  <c r="AC1073" i="15" s="1"/>
  <c r="AC1068" i="15" s="1"/>
  <c r="AD360" i="10"/>
  <c r="AE1008" i="10"/>
  <c r="AE1120" i="15" s="1"/>
  <c r="AE1115" i="15" s="1"/>
  <c r="AD775" i="10"/>
  <c r="AD836" i="15" s="1"/>
  <c r="AG87" i="14"/>
  <c r="AG136" i="14"/>
  <c r="Z1255" i="10"/>
  <c r="Z1322" i="15" s="1"/>
  <c r="Z1361" i="15"/>
  <c r="Z1356" i="15" s="1"/>
  <c r="Z182" i="10"/>
  <c r="Z75" i="15"/>
  <c r="Z70" i="15" s="1"/>
  <c r="Z463" i="10"/>
  <c r="Z473" i="15" s="1"/>
  <c r="Z1365" i="15"/>
  <c r="Z1360" i="15" s="1"/>
  <c r="Z1259" i="10"/>
  <c r="Z1326" i="15" s="1"/>
  <c r="X1142" i="14"/>
  <c r="AD369" i="10"/>
  <c r="AF1141" i="14"/>
  <c r="AA1062" i="10"/>
  <c r="AA1164" i="15" s="1"/>
  <c r="AA1063" i="10"/>
  <c r="AA1165" i="15" s="1"/>
  <c r="AA1160" i="15" s="1"/>
  <c r="AA1064" i="10"/>
  <c r="AA1166" i="15" s="1"/>
  <c r="AA1161" i="15" s="1"/>
  <c r="AA1065" i="10"/>
  <c r="AA1167" i="15" s="1"/>
  <c r="AA1162" i="15" s="1"/>
  <c r="AA1066" i="10"/>
  <c r="AA1168" i="15" s="1"/>
  <c r="AA1163" i="15" s="1"/>
  <c r="AB145" i="14"/>
  <c r="AB17" i="14"/>
  <c r="AB1245" i="10"/>
  <c r="AB1318" i="15" s="1"/>
  <c r="AB1313" i="15" s="1"/>
  <c r="AC1062" i="10"/>
  <c r="AC1164" i="15" s="1"/>
  <c r="AC1064" i="10"/>
  <c r="AC1166" i="15" s="1"/>
  <c r="AC1161" i="15" s="1"/>
  <c r="AC1063" i="10"/>
  <c r="AC1165" i="15" s="1"/>
  <c r="AC1160" i="15" s="1"/>
  <c r="Y1080" i="14"/>
  <c r="Y1081" i="14"/>
  <c r="AA1140" i="10"/>
  <c r="AA1225" i="15" s="1"/>
  <c r="AA1220" i="15" s="1"/>
  <c r="Y1255" i="10"/>
  <c r="Y1322" i="15" s="1"/>
  <c r="Y1361" i="15"/>
  <c r="Y1356" i="15" s="1"/>
  <c r="Z1364" i="15"/>
  <c r="Z1359" i="15" s="1"/>
  <c r="Z1258" i="10"/>
  <c r="AB577" i="10"/>
  <c r="AB617" i="15" s="1"/>
  <c r="Z188" i="10"/>
  <c r="Z114" i="15"/>
  <c r="Z109" i="15" s="1"/>
  <c r="AF309" i="15"/>
  <c r="AF304" i="15" s="1"/>
  <c r="AF413" i="15"/>
  <c r="AF555" i="15"/>
  <c r="AF797" i="15"/>
  <c r="Y1234" i="10"/>
  <c r="Y1308" i="15" s="1"/>
  <c r="Y1303" i="15" s="1"/>
  <c r="AG189" i="10"/>
  <c r="AG115" i="15"/>
  <c r="AG110" i="15" s="1"/>
  <c r="AB1243" i="10"/>
  <c r="AB1316" i="15" s="1"/>
  <c r="AB1311" i="15" s="1"/>
  <c r="AE185" i="10"/>
  <c r="AE111" i="15"/>
  <c r="AE106" i="15" s="1"/>
  <c r="AF1034" i="10"/>
  <c r="AF1144" i="15" s="1"/>
  <c r="AF1139" i="15" s="1"/>
  <c r="AA1244" i="10"/>
  <c r="AA1317" i="15" s="1"/>
  <c r="AA1312" i="15" s="1"/>
  <c r="AB576" i="10"/>
  <c r="AB616" i="15" s="1"/>
  <c r="AD430" i="14"/>
  <c r="X470" i="14"/>
  <c r="AD1020" i="10"/>
  <c r="AD1131" i="15" s="1"/>
  <c r="AD1126" i="15" s="1"/>
  <c r="Y895" i="14"/>
  <c r="AD117" i="10"/>
  <c r="AF1056" i="14"/>
  <c r="AD120" i="10"/>
  <c r="Y409" i="10"/>
  <c r="Y404" i="15" s="1"/>
  <c r="AE1231" i="10"/>
  <c r="AE1305" i="15" s="1"/>
  <c r="AE1300" i="15" s="1"/>
  <c r="Y1244" i="10"/>
  <c r="Y1317" i="15" s="1"/>
  <c r="Y1312" i="15" s="1"/>
  <c r="AG1364" i="15"/>
  <c r="AG1359" i="15" s="1"/>
  <c r="AG1258" i="10"/>
  <c r="AG1120" i="14"/>
  <c r="AH1243" i="10"/>
  <c r="AH1316" i="15" s="1"/>
  <c r="AH1311" i="15" s="1"/>
  <c r="AA896" i="10"/>
  <c r="AA1015" i="15" s="1"/>
  <c r="AC1056" i="14"/>
  <c r="AD1057" i="14"/>
  <c r="AD119" i="10"/>
  <c r="AD896" i="14"/>
  <c r="X896" i="14"/>
  <c r="AG470" i="14"/>
  <c r="AE36" i="10"/>
  <c r="Z974" i="10"/>
  <c r="Z1094" i="15" s="1"/>
  <c r="Z1089" i="15" s="1"/>
  <c r="AA277" i="10"/>
  <c r="AA259" i="15" s="1"/>
  <c r="AH112" i="15"/>
  <c r="AH107" i="15" s="1"/>
  <c r="AF1019" i="15"/>
  <c r="AF1269" i="15"/>
  <c r="AF1264" i="15" s="1"/>
  <c r="AF269" i="15"/>
  <c r="AG1030" i="10"/>
  <c r="AG1140" i="15" s="1"/>
  <c r="AG1135" i="15" s="1"/>
  <c r="X1076" i="10"/>
  <c r="X1177" i="15" s="1"/>
  <c r="X1172" i="15" s="1"/>
  <c r="X1268" i="15"/>
  <c r="X1263" i="15" s="1"/>
  <c r="X1018" i="15"/>
  <c r="X268" i="15"/>
  <c r="Z334" i="10"/>
  <c r="AA77" i="10"/>
  <c r="AD1056" i="14"/>
  <c r="AD269" i="14"/>
  <c r="AA683" i="10"/>
  <c r="AA726" i="15" s="1"/>
  <c r="AB483" i="14"/>
  <c r="AB678" i="14"/>
  <c r="AB388" i="14"/>
  <c r="AE1278" i="10"/>
  <c r="AD1280" i="10"/>
  <c r="AB389" i="14"/>
  <c r="AB484" i="14"/>
  <c r="AB679" i="14"/>
  <c r="AB1077" i="10"/>
  <c r="AB1178" i="15" s="1"/>
  <c r="AB1173" i="15" s="1"/>
  <c r="Y1231" i="10"/>
  <c r="Y1305" i="15" s="1"/>
  <c r="Y1300" i="15" s="1"/>
  <c r="AD1119" i="14"/>
  <c r="AE1140" i="10"/>
  <c r="AE1225" i="15" s="1"/>
  <c r="AE1220" i="15" s="1"/>
  <c r="AD429" i="14"/>
  <c r="AA76" i="10"/>
  <c r="AF1112" i="14"/>
  <c r="AC997" i="14"/>
  <c r="AF113" i="15"/>
  <c r="AF108" i="15" s="1"/>
  <c r="AF187" i="10"/>
  <c r="AE1121" i="14"/>
  <c r="AF100" i="14"/>
  <c r="AF151" i="14" s="1"/>
  <c r="W826" i="14"/>
  <c r="W825" i="14"/>
  <c r="W827" i="14"/>
  <c r="AB263" i="10"/>
  <c r="AB234" i="15" s="1"/>
  <c r="AB265" i="10"/>
  <c r="AB236" i="15" s="1"/>
  <c r="AB264" i="10"/>
  <c r="AB235" i="15" s="1"/>
  <c r="AB266" i="10"/>
  <c r="AB237" i="15" s="1"/>
  <c r="AD689" i="14"/>
  <c r="AD688" i="14"/>
  <c r="W33" i="10"/>
  <c r="W32" i="10"/>
  <c r="W35" i="10"/>
  <c r="W36" i="10"/>
  <c r="W34" i="10"/>
  <c r="AC363" i="15"/>
  <c r="AC287" i="15"/>
  <c r="AC286" i="15" s="1"/>
  <c r="AC747" i="15"/>
  <c r="AC505" i="15"/>
  <c r="AF795" i="14"/>
  <c r="AF794" i="14"/>
  <c r="AE135" i="14"/>
  <c r="AE1173" i="10"/>
  <c r="AG710" i="10"/>
  <c r="AG745" i="15" s="1"/>
  <c r="AC584" i="14"/>
  <c r="AC583" i="14"/>
  <c r="Y344" i="14"/>
  <c r="Y343" i="14"/>
  <c r="AA62" i="10"/>
  <c r="AA64" i="10"/>
  <c r="AA63" i="10"/>
  <c r="AA65" i="10"/>
  <c r="AA66" i="10"/>
  <c r="AC451" i="10"/>
  <c r="AC450" i="15" s="1"/>
  <c r="AC453" i="10"/>
  <c r="AC452" i="15" s="1"/>
  <c r="AC452" i="10"/>
  <c r="AC451" i="15" s="1"/>
  <c r="W720" i="14"/>
  <c r="W721" i="14"/>
  <c r="W719" i="14"/>
  <c r="X441" i="15"/>
  <c r="X327" i="15"/>
  <c r="X326" i="15" s="1"/>
  <c r="X583" i="15"/>
  <c r="X825" i="15"/>
  <c r="AD147" i="10"/>
  <c r="AD101" i="10"/>
  <c r="X584" i="14"/>
  <c r="X583" i="14"/>
  <c r="AG147" i="10"/>
  <c r="AG101" i="10"/>
  <c r="AG93" i="15" s="1"/>
  <c r="AG92" i="15" s="1"/>
  <c r="X717" i="10"/>
  <c r="X763" i="15" s="1"/>
  <c r="X718" i="10"/>
  <c r="X764" i="15" s="1"/>
  <c r="X719" i="10"/>
  <c r="X765" i="15" s="1"/>
  <c r="X720" i="10"/>
  <c r="X766" i="15" s="1"/>
  <c r="X721" i="10"/>
  <c r="X767" i="15" s="1"/>
  <c r="Z874" i="10"/>
  <c r="Z961" i="15" s="1"/>
  <c r="AA444" i="10"/>
  <c r="AA432" i="15" s="1"/>
  <c r="X999" i="10"/>
  <c r="AD531" i="15"/>
  <c r="AD389" i="15"/>
  <c r="AD297" i="15"/>
  <c r="AD292" i="15" s="1"/>
  <c r="AD773" i="15"/>
  <c r="AC147" i="10"/>
  <c r="AC101" i="10"/>
  <c r="Y1006" i="10"/>
  <c r="Y1118" i="15" s="1"/>
  <c r="Y1008" i="10"/>
  <c r="Y1120" i="15" s="1"/>
  <c r="Y1115" i="15" s="1"/>
  <c r="Y1007" i="10"/>
  <c r="Y1119" i="15" s="1"/>
  <c r="Y1114" i="15" s="1"/>
  <c r="Y1009" i="10"/>
  <c r="Y1121" i="15" s="1"/>
  <c r="Y1010" i="10"/>
  <c r="Y1122" i="15" s="1"/>
  <c r="Y1117" i="15" s="1"/>
  <c r="AB214" i="10"/>
  <c r="AB178" i="15" s="1"/>
  <c r="AB215" i="10"/>
  <c r="AB179" i="15" s="1"/>
  <c r="AB216" i="10"/>
  <c r="AB180" i="15" s="1"/>
  <c r="AB217" i="10"/>
  <c r="AB181" i="15" s="1"/>
  <c r="W1194" i="10"/>
  <c r="W1192" i="10"/>
  <c r="W1196" i="10"/>
  <c r="W1193" i="10"/>
  <c r="W1195" i="10"/>
  <c r="Y818" i="10"/>
  <c r="Y820" i="10"/>
  <c r="Y817" i="10"/>
  <c r="Y816" i="10"/>
  <c r="Y819" i="10"/>
  <c r="Y890" i="15"/>
  <c r="Y889" i="15" s="1"/>
  <c r="AH137" i="14"/>
  <c r="AH88" i="14"/>
  <c r="X136" i="14"/>
  <c r="AD842" i="14"/>
  <c r="AD833" i="14" s="1"/>
  <c r="AD814" i="14" s="1"/>
  <c r="AD741" i="14"/>
  <c r="AD742" i="14"/>
  <c r="AG1173" i="10"/>
  <c r="Z733" i="10"/>
  <c r="Z790" i="15" s="1"/>
  <c r="Z256" i="10"/>
  <c r="Z216" i="15" s="1"/>
  <c r="AG146" i="10"/>
  <c r="AG55" i="15"/>
  <c r="AG54" i="15" s="1"/>
  <c r="AD710" i="10"/>
  <c r="AD745" i="15" s="1"/>
  <c r="AE842" i="14"/>
  <c r="AE833" i="14" s="1"/>
  <c r="AE741" i="14"/>
  <c r="AE742" i="14"/>
  <c r="Z214" i="10"/>
  <c r="Z178" i="15" s="1"/>
  <c r="Z216" i="10"/>
  <c r="Z180" i="15" s="1"/>
  <c r="Z215" i="10"/>
  <c r="Z179" i="15" s="1"/>
  <c r="Z217" i="10"/>
  <c r="Z181" i="15" s="1"/>
  <c r="Z218" i="10"/>
  <c r="Z182" i="15" s="1"/>
  <c r="AD633" i="14"/>
  <c r="AD634" i="14"/>
  <c r="AD142" i="10"/>
  <c r="AD90" i="15"/>
  <c r="AD89" i="15" s="1"/>
  <c r="X388" i="10"/>
  <c r="X361" i="15" s="1"/>
  <c r="U91" i="10"/>
  <c r="U83" i="15" s="1"/>
  <c r="U142" i="10"/>
  <c r="U90" i="15"/>
  <c r="U89" i="15" s="1"/>
  <c r="U93" i="10"/>
  <c r="U85" i="15" s="1"/>
  <c r="U92" i="10"/>
  <c r="U84" i="15" s="1"/>
  <c r="U94" i="10"/>
  <c r="U86" i="15" s="1"/>
  <c r="U95" i="10"/>
  <c r="U87" i="15" s="1"/>
  <c r="AD565" i="10"/>
  <c r="AD594" i="15" s="1"/>
  <c r="AD1125" i="10"/>
  <c r="AD1211" i="15" s="1"/>
  <c r="AD1206" i="15" s="1"/>
  <c r="AD1008" i="10"/>
  <c r="AD1120" i="15" s="1"/>
  <c r="AD1115" i="15" s="1"/>
  <c r="Z38" i="15"/>
  <c r="Z33" i="15" s="1"/>
  <c r="Z178" i="10"/>
  <c r="AD52" i="15"/>
  <c r="AD51" i="15" s="1"/>
  <c r="AD141" i="10"/>
  <c r="AC953" i="10"/>
  <c r="AC1075" i="15" s="1"/>
  <c r="AC1070" i="15" s="1"/>
  <c r="AB455" i="10"/>
  <c r="AB454" i="15" s="1"/>
  <c r="AB35" i="15"/>
  <c r="AB30" i="15" s="1"/>
  <c r="AB175" i="10"/>
  <c r="AD373" i="10"/>
  <c r="AH188" i="10"/>
  <c r="AH114" i="15"/>
  <c r="AH109" i="15" s="1"/>
  <c r="AF255" i="14"/>
  <c r="AA276" i="10"/>
  <c r="AA258" i="15" s="1"/>
  <c r="AB1268" i="15"/>
  <c r="AB1263" i="15" s="1"/>
  <c r="AB1018" i="15"/>
  <c r="AB268" i="15"/>
  <c r="AC1258" i="10"/>
  <c r="AA74" i="10"/>
  <c r="AC799" i="15"/>
  <c r="AC415" i="15"/>
  <c r="AC557" i="15"/>
  <c r="AC311" i="15"/>
  <c r="AC306" i="15" s="1"/>
  <c r="AE1134" i="14"/>
  <c r="AE1133" i="14"/>
  <c r="AF135" i="14"/>
  <c r="Y1077" i="10"/>
  <c r="Y1178" i="15" s="1"/>
  <c r="Y1173" i="15" s="1"/>
  <c r="AH558" i="15"/>
  <c r="AD1021" i="10"/>
  <c r="AD1132" i="15" s="1"/>
  <c r="AD1127" i="15" s="1"/>
  <c r="AG835" i="14"/>
  <c r="AG816" i="14" s="1"/>
  <c r="AG805" i="14" s="1"/>
  <c r="AF951" i="14"/>
  <c r="AH1134" i="14"/>
  <c r="AH1133" i="14"/>
  <c r="AF825" i="14"/>
  <c r="Z633" i="10"/>
  <c r="Z675" i="15" s="1"/>
  <c r="AB1140" i="10"/>
  <c r="AB1225" i="15" s="1"/>
  <c r="AB1220" i="15" s="1"/>
  <c r="AD175" i="10"/>
  <c r="AD35" i="15"/>
  <c r="AD30" i="15" s="1"/>
  <c r="AA952" i="14"/>
  <c r="AA933" i="14" s="1"/>
  <c r="AA922" i="14" s="1"/>
  <c r="AG35" i="15"/>
  <c r="AG30" i="15" s="1"/>
  <c r="AG175" i="10"/>
  <c r="AE965" i="10"/>
  <c r="AE1086" i="15" s="1"/>
  <c r="AE1081" i="15" s="1"/>
  <c r="AF1075" i="10"/>
  <c r="AF1176" i="15" s="1"/>
  <c r="AF1171" i="15" s="1"/>
  <c r="AB556" i="15"/>
  <c r="X977" i="10"/>
  <c r="X1097" i="15" s="1"/>
  <c r="X1092" i="15" s="1"/>
  <c r="AG1361" i="15"/>
  <c r="AG1356" i="15" s="1"/>
  <c r="AG1255" i="10"/>
  <c r="AG1322" i="15" s="1"/>
  <c r="AD335" i="10"/>
  <c r="AB998" i="14"/>
  <c r="Y185" i="10"/>
  <c r="Y111" i="15"/>
  <c r="Y106" i="15" s="1"/>
  <c r="X185" i="10"/>
  <c r="X111" i="15"/>
  <c r="X106" i="15" s="1"/>
  <c r="AF1077" i="10"/>
  <c r="AF1178" i="15" s="1"/>
  <c r="AF1173" i="15" s="1"/>
  <c r="AG1075" i="10"/>
  <c r="AG1176" i="15" s="1"/>
  <c r="AG1171" i="15" s="1"/>
  <c r="AF483" i="14"/>
  <c r="AF388" i="14"/>
  <c r="AF678" i="14"/>
  <c r="Z975" i="10"/>
  <c r="Z1095" i="15" s="1"/>
  <c r="Z1090" i="15" s="1"/>
  <c r="Y309" i="15"/>
  <c r="Y304" i="15" s="1"/>
  <c r="Y555" i="15"/>
  <c r="Y413" i="15"/>
  <c r="Y797" i="15"/>
  <c r="AH373" i="10"/>
  <c r="AE870" i="15"/>
  <c r="AG1077" i="10"/>
  <c r="AG1178" i="15" s="1"/>
  <c r="AG1173" i="15" s="1"/>
  <c r="AD997" i="14"/>
  <c r="AA894" i="10"/>
  <c r="AA1013" i="15" s="1"/>
  <c r="AC1132" i="14"/>
  <c r="AC1140" i="14"/>
  <c r="AC1131" i="14"/>
  <c r="AD1121" i="14"/>
  <c r="Z1138" i="10"/>
  <c r="Z1223" i="15" s="1"/>
  <c r="Z1218" i="15" s="1"/>
  <c r="AA78" i="10"/>
  <c r="X1136" i="10"/>
  <c r="X1221" i="15" s="1"/>
  <c r="X1216" i="15" s="1"/>
  <c r="Z997" i="14"/>
  <c r="AF632" i="10"/>
  <c r="AF674" i="15" s="1"/>
  <c r="AA893" i="10"/>
  <c r="AA1012" i="15" s="1"/>
  <c r="AD1242" i="10"/>
  <c r="AD1315" i="15" s="1"/>
  <c r="AD1310" i="15" s="1"/>
  <c r="AG1057" i="14"/>
  <c r="Y897" i="14"/>
  <c r="Y878" i="14" s="1"/>
  <c r="Y867" i="14" s="1"/>
  <c r="Y408" i="10"/>
  <c r="Y403" i="15" s="1"/>
  <c r="AA998" i="14"/>
  <c r="W950" i="10"/>
  <c r="W1072" i="15" s="1"/>
  <c r="W952" i="10"/>
  <c r="W1074" i="15" s="1"/>
  <c r="W1069" i="15" s="1"/>
  <c r="W951" i="10"/>
  <c r="W1073" i="15" s="1"/>
  <c r="W1068" i="15" s="1"/>
  <c r="W953" i="10"/>
  <c r="W1075" i="15" s="1"/>
  <c r="W954" i="10"/>
  <c r="W1076" i="15" s="1"/>
  <c r="W1071" i="15" s="1"/>
  <c r="W578" i="10"/>
  <c r="W618" i="15" s="1"/>
  <c r="W575" i="10"/>
  <c r="W615" i="15" s="1"/>
  <c r="W579" i="10"/>
  <c r="W619" i="15" s="1"/>
  <c r="W577" i="10"/>
  <c r="W617" i="15" s="1"/>
  <c r="W576" i="10"/>
  <c r="W616" i="15" s="1"/>
  <c r="Y142" i="10"/>
  <c r="Y90" i="15"/>
  <c r="Y89" i="15" s="1"/>
  <c r="AF100" i="15"/>
  <c r="AF95" i="15" s="1"/>
  <c r="AF164" i="10"/>
  <c r="X843" i="10"/>
  <c r="X845" i="10"/>
  <c r="X842" i="10"/>
  <c r="X844" i="10"/>
  <c r="X846" i="10"/>
  <c r="X927" i="15"/>
  <c r="X926" i="15" s="1"/>
  <c r="Y533" i="14"/>
  <c r="Y534" i="14"/>
  <c r="Y225" i="14"/>
  <c r="Y224" i="14"/>
  <c r="AC136" i="14"/>
  <c r="AC87" i="14"/>
  <c r="AB619" i="10"/>
  <c r="AB657" i="15" s="1"/>
  <c r="AB620" i="10"/>
  <c r="AB658" i="15" s="1"/>
  <c r="AB621" i="10"/>
  <c r="AB659" i="15" s="1"/>
  <c r="AB622" i="10"/>
  <c r="AB660" i="15" s="1"/>
  <c r="W142" i="10"/>
  <c r="W90" i="15"/>
  <c r="W89" i="15" s="1"/>
  <c r="AA147" i="10"/>
  <c r="AA101" i="10"/>
  <c r="AA93" i="15" s="1"/>
  <c r="AA92" i="15" s="1"/>
  <c r="AC881" i="10"/>
  <c r="AC983" i="15" s="1"/>
  <c r="AC883" i="10"/>
  <c r="AC985" i="15" s="1"/>
  <c r="AC882" i="10"/>
  <c r="AC984" i="15" s="1"/>
  <c r="AA881" i="10"/>
  <c r="AA983" i="15" s="1"/>
  <c r="AA883" i="10"/>
  <c r="AA985" i="15" s="1"/>
  <c r="AA882" i="10"/>
  <c r="AA984" i="15" s="1"/>
  <c r="AA884" i="10"/>
  <c r="AA986" i="15" s="1"/>
  <c r="AA885" i="10"/>
  <c r="AA987" i="15" s="1"/>
  <c r="Y357" i="10"/>
  <c r="Y358" i="10"/>
  <c r="Y359" i="10"/>
  <c r="Y360" i="10"/>
  <c r="Y361" i="10"/>
  <c r="Y398" i="14"/>
  <c r="Y399" i="14"/>
  <c r="Z668" i="10"/>
  <c r="Z707" i="15" s="1"/>
  <c r="Z670" i="10"/>
  <c r="Z709" i="15" s="1"/>
  <c r="Z669" i="10"/>
  <c r="Z708" i="15" s="1"/>
  <c r="Z671" i="10"/>
  <c r="Z710" i="15" s="1"/>
  <c r="Z672" i="10"/>
  <c r="Z711" i="15" s="1"/>
  <c r="W72" i="14"/>
  <c r="W161" i="14" s="1"/>
  <c r="W35" i="14"/>
  <c r="W157" i="14" s="1"/>
  <c r="W107" i="14"/>
  <c r="W163" i="14" s="1"/>
  <c r="W71" i="14"/>
  <c r="W160" i="14" s="1"/>
  <c r="W106" i="14"/>
  <c r="W162" i="14" s="1"/>
  <c r="W34" i="14"/>
  <c r="W156" i="14" s="1"/>
  <c r="W70" i="14"/>
  <c r="W159" i="14" s="1"/>
  <c r="W36" i="14"/>
  <c r="W158" i="14" s="1"/>
  <c r="W108" i="14"/>
  <c r="W164" i="14" s="1"/>
  <c r="X668" i="10"/>
  <c r="X707" i="15" s="1"/>
  <c r="X670" i="10"/>
  <c r="X709" i="15" s="1"/>
  <c r="X669" i="10"/>
  <c r="X708" i="15" s="1"/>
  <c r="X671" i="10"/>
  <c r="X710" i="15" s="1"/>
  <c r="X672" i="10"/>
  <c r="X711" i="15" s="1"/>
  <c r="Y668" i="10"/>
  <c r="Y707" i="15" s="1"/>
  <c r="Y670" i="10"/>
  <c r="Y709" i="15" s="1"/>
  <c r="Y669" i="10"/>
  <c r="Y708" i="15" s="1"/>
  <c r="Y671" i="10"/>
  <c r="Y710" i="15" s="1"/>
  <c r="Y672" i="10"/>
  <c r="Y711" i="15" s="1"/>
  <c r="AB1062" i="15"/>
  <c r="AB1061" i="15" s="1"/>
  <c r="AF971" i="15"/>
  <c r="AF1249" i="15"/>
  <c r="AF1248" i="15" s="1"/>
  <c r="AF225" i="15"/>
  <c r="W1249" i="15"/>
  <c r="W1248" i="15" s="1"/>
  <c r="W225" i="15"/>
  <c r="W971" i="15"/>
  <c r="AG794" i="14"/>
  <c r="AG795" i="14"/>
  <c r="Y689" i="14"/>
  <c r="Y688" i="14"/>
  <c r="W500" i="10"/>
  <c r="W503" i="15" s="1"/>
  <c r="AH843" i="10"/>
  <c r="AH846" i="10"/>
  <c r="AH844" i="10"/>
  <c r="AH845" i="10"/>
  <c r="AH842" i="10"/>
  <c r="AH927" i="15"/>
  <c r="AH926" i="15" s="1"/>
  <c r="AB135" i="14"/>
  <c r="AA842" i="10"/>
  <c r="AA844" i="10"/>
  <c r="AA843" i="10"/>
  <c r="AA845" i="10"/>
  <c r="AA846" i="10"/>
  <c r="AA927" i="15"/>
  <c r="AA926" i="15" s="1"/>
  <c r="AG62" i="15"/>
  <c r="AG57" i="15" s="1"/>
  <c r="AC556" i="10"/>
  <c r="AC574" i="15" s="1"/>
  <c r="AF846" i="10"/>
  <c r="AF845" i="10"/>
  <c r="AF843" i="10"/>
  <c r="AF844" i="10"/>
  <c r="AF842" i="10"/>
  <c r="AF927" i="15"/>
  <c r="AF926" i="15" s="1"/>
  <c r="AB104" i="10"/>
  <c r="AB106" i="10"/>
  <c r="AB105" i="10"/>
  <c r="AB107" i="10"/>
  <c r="Z881" i="10"/>
  <c r="Z983" i="15" s="1"/>
  <c r="Z883" i="10"/>
  <c r="Z985" i="15" s="1"/>
  <c r="Z882" i="10"/>
  <c r="Z984" i="15" s="1"/>
  <c r="Z884" i="10"/>
  <c r="Z986" i="15" s="1"/>
  <c r="Z885" i="10"/>
  <c r="Z987" i="15" s="1"/>
  <c r="AB319" i="10"/>
  <c r="AB320" i="10"/>
  <c r="AB321" i="10"/>
  <c r="AB322" i="10"/>
  <c r="AD312" i="10"/>
  <c r="Y147" i="10"/>
  <c r="Y101" i="10"/>
  <c r="Y93" i="15" s="1"/>
  <c r="Y92" i="15" s="1"/>
  <c r="AA619" i="10"/>
  <c r="AA657" i="15" s="1"/>
  <c r="AA620" i="10"/>
  <c r="AA658" i="15" s="1"/>
  <c r="AA621" i="10"/>
  <c r="AA659" i="15" s="1"/>
  <c r="AA622" i="10"/>
  <c r="AA660" i="15" s="1"/>
  <c r="AA623" i="10"/>
  <c r="AA661" i="15" s="1"/>
  <c r="AF312" i="10"/>
  <c r="AB1180" i="10"/>
  <c r="AB1182" i="10"/>
  <c r="AB1181" i="10"/>
  <c r="AB1183" i="10"/>
  <c r="W357" i="10"/>
  <c r="W359" i="10"/>
  <c r="W358" i="10"/>
  <c r="W360" i="10"/>
  <c r="W361" i="10"/>
  <c r="AC146" i="10"/>
  <c r="AC55" i="15"/>
  <c r="AC54" i="15" s="1"/>
  <c r="AB256" i="10"/>
  <c r="AB216" i="15" s="1"/>
  <c r="X612" i="10"/>
  <c r="X645" i="15" s="1"/>
  <c r="AH147" i="10"/>
  <c r="AH101" i="10"/>
  <c r="AH93" i="15" s="1"/>
  <c r="AH92" i="15" s="1"/>
  <c r="AE661" i="10"/>
  <c r="AE695" i="15" s="1"/>
  <c r="Z395" i="10"/>
  <c r="Z379" i="15" s="1"/>
  <c r="Z397" i="10"/>
  <c r="Z381" i="15" s="1"/>
  <c r="Z396" i="10"/>
  <c r="Z380" i="15" s="1"/>
  <c r="Z398" i="10"/>
  <c r="Z382" i="15" s="1"/>
  <c r="Z399" i="10"/>
  <c r="Z383" i="15" s="1"/>
  <c r="AH1173" i="10"/>
  <c r="W20" i="10"/>
  <c r="W21" i="10"/>
  <c r="W22" i="10"/>
  <c r="W23" i="10"/>
  <c r="W24" i="10"/>
  <c r="AD621" i="10"/>
  <c r="AD659" i="15" s="1"/>
  <c r="AD359" i="10"/>
  <c r="AG185" i="10"/>
  <c r="AG111" i="15"/>
  <c r="AG106" i="15" s="1"/>
  <c r="AF1244" i="10"/>
  <c r="AF1317" i="15" s="1"/>
  <c r="AF1312" i="15" s="1"/>
  <c r="AG224" i="14"/>
  <c r="AG225" i="14"/>
  <c r="AF297" i="15"/>
  <c r="AF292" i="15" s="1"/>
  <c r="AF389" i="15"/>
  <c r="AF531" i="15"/>
  <c r="AF773" i="15"/>
  <c r="AB63" i="14"/>
  <c r="AA684" i="10"/>
  <c r="AA727" i="15" s="1"/>
  <c r="AB345" i="15"/>
  <c r="AB340" i="15" s="1"/>
  <c r="AB155" i="14"/>
  <c r="Z335" i="10"/>
  <c r="AA896" i="14"/>
  <c r="Y36" i="15"/>
  <c r="Y31" i="15" s="1"/>
  <c r="AE1192" i="10"/>
  <c r="Z1256" i="10"/>
  <c r="Z1323" i="15" s="1"/>
  <c r="Z1362" i="15"/>
  <c r="Z1357" i="15" s="1"/>
  <c r="AC1269" i="15"/>
  <c r="AC1264" i="15" s="1"/>
  <c r="AE962" i="10"/>
  <c r="AE1083" i="15" s="1"/>
  <c r="AE1078" i="15" s="1"/>
  <c r="AA1111" i="14"/>
  <c r="AF1230" i="10"/>
  <c r="AF1304" i="15" s="1"/>
  <c r="AF1299" i="15" s="1"/>
  <c r="AD522" i="10"/>
  <c r="AD547" i="15" s="1"/>
  <c r="AF974" i="10"/>
  <c r="AF1094" i="15" s="1"/>
  <c r="AF1089" i="15" s="1"/>
  <c r="AA1211" i="10"/>
  <c r="AB975" i="10"/>
  <c r="AB1095" i="15" s="1"/>
  <c r="AB1090" i="15" s="1"/>
  <c r="AA627" i="15"/>
  <c r="AA347" i="15"/>
  <c r="AA342" i="15" s="1"/>
  <c r="AA485" i="15"/>
  <c r="AA869" i="15"/>
  <c r="AH578" i="10"/>
  <c r="AH618" i="15" s="1"/>
  <c r="X635" i="10"/>
  <c r="X677" i="15" s="1"/>
  <c r="AC998" i="14"/>
  <c r="Y1075" i="10"/>
  <c r="Y1176" i="15" s="1"/>
  <c r="Y1171" i="15" s="1"/>
  <c r="AB1140" i="14"/>
  <c r="AB1132" i="14"/>
  <c r="AB1131" i="14"/>
  <c r="AE1111" i="14"/>
  <c r="AA974" i="10"/>
  <c r="AA1094" i="15" s="1"/>
  <c r="AA1089" i="15" s="1"/>
  <c r="X1211" i="10"/>
  <c r="AB1117" i="10"/>
  <c r="AF1134" i="14"/>
  <c r="AF1133" i="14"/>
  <c r="X944" i="14"/>
  <c r="X967" i="14"/>
  <c r="X966" i="14"/>
  <c r="AA1124" i="10"/>
  <c r="AA1210" i="15" s="1"/>
  <c r="AA1125" i="10"/>
  <c r="AA1211" i="15" s="1"/>
  <c r="AA1206" i="15" s="1"/>
  <c r="AA1126" i="10"/>
  <c r="AA1212" i="15" s="1"/>
  <c r="AA1207" i="15" s="1"/>
  <c r="AA1127" i="10"/>
  <c r="AA1213" i="15" s="1"/>
  <c r="AA1208" i="15" s="1"/>
  <c r="AA1128" i="10"/>
  <c r="AA1214" i="15" s="1"/>
  <c r="AA1209" i="15" s="1"/>
  <c r="AH1057" i="14"/>
  <c r="AG275" i="10"/>
  <c r="AG257" i="15" s="1"/>
  <c r="AF1111" i="14"/>
  <c r="AB952" i="14"/>
  <c r="AB933" i="14" s="1"/>
  <c r="AB922" i="14" s="1"/>
  <c r="AC1281" i="10"/>
  <c r="X36" i="15"/>
  <c r="X31" i="15" s="1"/>
  <c r="X176" i="10"/>
  <c r="AE888" i="14"/>
  <c r="AE877" i="14" s="1"/>
  <c r="Z485" i="15"/>
  <c r="Z869" i="15"/>
  <c r="Z347" i="15"/>
  <c r="Z342" i="15" s="1"/>
  <c r="Z627" i="15"/>
  <c r="AA1133" i="14"/>
  <c r="AA1134" i="14"/>
  <c r="AD370" i="10"/>
  <c r="AG1131" i="14"/>
  <c r="AG1132" i="14"/>
  <c r="AG1140" i="14"/>
  <c r="Z1133" i="14"/>
  <c r="Z1134" i="14"/>
  <c r="X1111" i="14"/>
  <c r="AF1211" i="10"/>
  <c r="AB1244" i="10"/>
  <c r="AB1317" i="15" s="1"/>
  <c r="AB1312" i="15" s="1"/>
  <c r="Y966" i="14"/>
  <c r="Y967" i="14"/>
  <c r="Z1113" i="14"/>
  <c r="AE951" i="14"/>
  <c r="Y263" i="10"/>
  <c r="Y234" i="15" s="1"/>
  <c r="Y265" i="10"/>
  <c r="Y236" i="15" s="1"/>
  <c r="Y264" i="10"/>
  <c r="Y235" i="15" s="1"/>
  <c r="Y266" i="10"/>
  <c r="Y237" i="15" s="1"/>
  <c r="Y267" i="10"/>
  <c r="Y238" i="15" s="1"/>
  <c r="W135" i="14"/>
  <c r="AD911" i="14"/>
  <c r="AD912" i="14"/>
  <c r="X689" i="14"/>
  <c r="X688" i="14"/>
  <c r="W395" i="10"/>
  <c r="W379" i="15" s="1"/>
  <c r="W397" i="10"/>
  <c r="W381" i="15" s="1"/>
  <c r="W396" i="10"/>
  <c r="W380" i="15" s="1"/>
  <c r="W398" i="10"/>
  <c r="W382" i="15" s="1"/>
  <c r="W399" i="10"/>
  <c r="W383" i="15" s="1"/>
  <c r="Y754" i="15"/>
  <c r="Y512" i="15"/>
  <c r="Y290" i="15"/>
  <c r="Y289" i="15" s="1"/>
  <c r="Y370" i="15"/>
  <c r="W290" i="15"/>
  <c r="W289" i="15" s="1"/>
  <c r="W754" i="15"/>
  <c r="W512" i="15"/>
  <c r="W370" i="15"/>
  <c r="Z950" i="10"/>
  <c r="Z1072" i="15" s="1"/>
  <c r="Z952" i="10"/>
  <c r="Z1074" i="15" s="1"/>
  <c r="Z1069" i="15" s="1"/>
  <c r="Z951" i="10"/>
  <c r="Z1073" i="15" s="1"/>
  <c r="Z1068" i="15" s="1"/>
  <c r="Z953" i="10"/>
  <c r="Z1075" i="15" s="1"/>
  <c r="Z954" i="10"/>
  <c r="Z1076" i="15" s="1"/>
  <c r="Z1071" i="15" s="1"/>
  <c r="X512" i="15"/>
  <c r="X290" i="15"/>
  <c r="X289" i="15" s="1"/>
  <c r="X754" i="15"/>
  <c r="X370" i="15"/>
  <c r="X817" i="10"/>
  <c r="X819" i="10"/>
  <c r="X816" i="10"/>
  <c r="X818" i="10"/>
  <c r="X820" i="10"/>
  <c r="X890" i="15"/>
  <c r="X889" i="15" s="1"/>
  <c r="AC319" i="10"/>
  <c r="AC320" i="10"/>
  <c r="AC321" i="10"/>
  <c r="W118" i="10"/>
  <c r="W120" i="10"/>
  <c r="W119" i="10"/>
  <c r="W117" i="10"/>
  <c r="W116" i="10"/>
  <c r="AF138" i="14"/>
  <c r="Y583" i="14"/>
  <c r="Y584" i="14"/>
  <c r="AD754" i="15"/>
  <c r="AD370" i="15"/>
  <c r="AD512" i="15"/>
  <c r="AD290" i="15"/>
  <c r="AD289" i="15" s="1"/>
  <c r="AG145" i="10"/>
  <c r="AG17" i="15"/>
  <c r="AG16" i="15" s="1"/>
  <c r="AE999" i="10"/>
  <c r="W333" i="10"/>
  <c r="W335" i="10"/>
  <c r="W334" i="10"/>
  <c r="W331" i="10"/>
  <c r="W332" i="10"/>
  <c r="AH145" i="10"/>
  <c r="AH17" i="15"/>
  <c r="AH16" i="15" s="1"/>
  <c r="AE633" i="14"/>
  <c r="AE634" i="14"/>
  <c r="W104" i="10"/>
  <c r="W106" i="10"/>
  <c r="W105" i="10"/>
  <c r="W107" i="10"/>
  <c r="W108" i="10"/>
  <c r="X138" i="14"/>
  <c r="X89" i="14"/>
  <c r="AD135" i="14"/>
  <c r="AF533" i="14"/>
  <c r="AF534" i="14"/>
  <c r="AB795" i="14"/>
  <c r="AB794" i="14"/>
  <c r="AG138" i="14"/>
  <c r="AC343" i="14"/>
  <c r="AC344" i="14"/>
  <c r="W766" i="10"/>
  <c r="W816" i="15" s="1"/>
  <c r="AF710" i="10"/>
  <c r="AF745" i="15" s="1"/>
  <c r="AB500" i="10"/>
  <c r="AB503" i="15" s="1"/>
  <c r="X224" i="14"/>
  <c r="X225" i="14"/>
  <c r="AA370" i="15"/>
  <c r="AA512" i="15"/>
  <c r="AA290" i="15"/>
  <c r="AA289" i="15" s="1"/>
  <c r="AA754" i="15"/>
  <c r="AC773" i="10"/>
  <c r="AC834" i="15" s="1"/>
  <c r="AC775" i="10"/>
  <c r="AC836" i="15" s="1"/>
  <c r="AC774" i="10"/>
  <c r="AC835" i="15" s="1"/>
  <c r="X135" i="14"/>
  <c r="Y388" i="10"/>
  <c r="Y361" i="15" s="1"/>
  <c r="X500" i="10"/>
  <c r="X503" i="15" s="1"/>
  <c r="X874" i="10"/>
  <c r="X961" i="15" s="1"/>
  <c r="AC971" i="15"/>
  <c r="AC225" i="15"/>
  <c r="AC1249" i="15"/>
  <c r="AC1248" i="15" s="1"/>
  <c r="Y556" i="10"/>
  <c r="Y574" i="15" s="1"/>
  <c r="Y773" i="10"/>
  <c r="Y834" i="15" s="1"/>
  <c r="Y774" i="10"/>
  <c r="Y835" i="15" s="1"/>
  <c r="Y775" i="10"/>
  <c r="Y836" i="15" s="1"/>
  <c r="Y776" i="10"/>
  <c r="Y837" i="15" s="1"/>
  <c r="Y777" i="10"/>
  <c r="Y838" i="15" s="1"/>
  <c r="Z319" i="10"/>
  <c r="Z321" i="10"/>
  <c r="Z320" i="10"/>
  <c r="Z322" i="10"/>
  <c r="Z323" i="10"/>
  <c r="X943" i="10"/>
  <c r="Z717" i="10"/>
  <c r="Z763" i="15" s="1"/>
  <c r="Z719" i="10"/>
  <c r="Z765" i="15" s="1"/>
  <c r="Z718" i="10"/>
  <c r="Z764" i="15" s="1"/>
  <c r="Z720" i="10"/>
  <c r="Z766" i="15" s="1"/>
  <c r="Z721" i="10"/>
  <c r="Z767" i="15" s="1"/>
  <c r="W964" i="10"/>
  <c r="W1085" i="15" s="1"/>
  <c r="W1080" i="15" s="1"/>
  <c r="W963" i="10"/>
  <c r="W1084" i="15" s="1"/>
  <c r="W1079" i="15" s="1"/>
  <c r="W965" i="10"/>
  <c r="W1086" i="15" s="1"/>
  <c r="W1081" i="15" s="1"/>
  <c r="W962" i="10"/>
  <c r="W1083" i="15" s="1"/>
  <c r="W1078" i="15" s="1"/>
  <c r="W966" i="10"/>
  <c r="W1087" i="15" s="1"/>
  <c r="W1082" i="15" s="1"/>
  <c r="AH556" i="10"/>
  <c r="AH574" i="15" s="1"/>
  <c r="Z141" i="10"/>
  <c r="Z52" i="15"/>
  <c r="Z51" i="15" s="1"/>
  <c r="AA343" i="14"/>
  <c r="AA344" i="14"/>
  <c r="AD146" i="10"/>
  <c r="AD55" i="15"/>
  <c r="AD54" i="15" s="1"/>
  <c r="AF444" i="10"/>
  <c r="AF432" i="15" s="1"/>
  <c r="W1180" i="10"/>
  <c r="W1181" i="10"/>
  <c r="W1182" i="10"/>
  <c r="W1183" i="10"/>
  <c r="W1184" i="10"/>
  <c r="AH754" i="15"/>
  <c r="AH512" i="15"/>
  <c r="AH370" i="15"/>
  <c r="AH290" i="15"/>
  <c r="AH289" i="15" s="1"/>
  <c r="AA395" i="10"/>
  <c r="AA379" i="15" s="1"/>
  <c r="AA397" i="10"/>
  <c r="AA381" i="15" s="1"/>
  <c r="AA396" i="10"/>
  <c r="AA380" i="15" s="1"/>
  <c r="AA398" i="10"/>
  <c r="AA382" i="15" s="1"/>
  <c r="AA399" i="10"/>
  <c r="AA383" i="15" s="1"/>
  <c r="AD815" i="14"/>
  <c r="AD804" i="14" s="1"/>
  <c r="W28" i="14"/>
  <c r="W26" i="14"/>
  <c r="W27" i="14"/>
  <c r="AC710" i="10"/>
  <c r="AC745" i="15" s="1"/>
  <c r="AE140" i="10"/>
  <c r="AE14" i="15"/>
  <c r="AE13" i="15" s="1"/>
  <c r="AE7" i="10"/>
  <c r="AE7" i="15" s="1"/>
  <c r="V191" i="10"/>
  <c r="U191" i="10"/>
  <c r="U144" i="10"/>
  <c r="U20" i="10"/>
  <c r="U21" i="10"/>
  <c r="U22" i="10"/>
  <c r="U23" i="10"/>
  <c r="U10" i="10" s="1"/>
  <c r="U10" i="15" s="1"/>
  <c r="U24" i="10"/>
  <c r="W14" i="15"/>
  <c r="W13" i="15" s="1"/>
  <c r="W140" i="10"/>
  <c r="AB721" i="10"/>
  <c r="AB767" i="15" s="1"/>
  <c r="AD157" i="10"/>
  <c r="AD27" i="15"/>
  <c r="AD22" i="15" s="1"/>
  <c r="AD1121" i="15"/>
  <c r="AF723" i="10"/>
  <c r="AF718" i="10" s="1"/>
  <c r="AF764" i="15" s="1"/>
  <c r="AF956" i="10"/>
  <c r="AF951" i="10" s="1"/>
  <c r="AF887" i="10"/>
  <c r="AF882" i="10" s="1"/>
  <c r="AF984" i="15" s="1"/>
  <c r="AF363" i="10"/>
  <c r="AF358" i="10" s="1"/>
  <c r="AF1186" i="10"/>
  <c r="AF1181" i="10" s="1"/>
  <c r="AF269" i="10"/>
  <c r="AF264" i="10" s="1"/>
  <c r="AF235" i="15" s="1"/>
  <c r="AF1012" i="10"/>
  <c r="AF1007" i="10" s="1"/>
  <c r="AF68" i="10"/>
  <c r="AF63" i="10" s="1"/>
  <c r="AF674" i="10"/>
  <c r="AF669" i="10" s="1"/>
  <c r="AF708" i="15" s="1"/>
  <c r="AF625" i="10"/>
  <c r="AF620" i="10" s="1"/>
  <c r="AF658" i="15" s="1"/>
  <c r="AF401" i="10"/>
  <c r="AF396" i="10" s="1"/>
  <c r="AF380" i="15" s="1"/>
  <c r="AF220" i="10"/>
  <c r="AF215" i="10" s="1"/>
  <c r="AF179" i="15" s="1"/>
  <c r="AF1068" i="10"/>
  <c r="AF1063" i="10" s="1"/>
  <c r="AF1165" i="15" s="1"/>
  <c r="AF1160" i="15" s="1"/>
  <c r="AF26" i="10"/>
  <c r="AF21" i="10" s="1"/>
  <c r="AF513" i="10"/>
  <c r="AF508" i="10" s="1"/>
  <c r="AF522" i="15" s="1"/>
  <c r="AG9" i="4"/>
  <c r="AF457" i="10"/>
  <c r="AF452" i="10" s="1"/>
  <c r="AF451" i="15" s="1"/>
  <c r="AF1130" i="10"/>
  <c r="AF1125" i="10" s="1"/>
  <c r="AF1211" i="15" s="1"/>
  <c r="AF1206" i="15" s="1"/>
  <c r="AF325" i="10"/>
  <c r="AF320" i="10" s="1"/>
  <c r="AF1224" i="10"/>
  <c r="AF1219" i="10" s="1"/>
  <c r="AF110" i="10"/>
  <c r="AF105" i="10" s="1"/>
  <c r="AF779" i="10"/>
  <c r="AF774" i="10" s="1"/>
  <c r="AF835" i="15" s="1"/>
  <c r="AF569" i="10"/>
  <c r="AF564" i="10" s="1"/>
  <c r="AF593" i="15" s="1"/>
  <c r="AC1116" i="15"/>
  <c r="AD1075" i="15"/>
  <c r="AD1133" i="10"/>
  <c r="AD1128" i="10" s="1"/>
  <c r="AD1214" i="15" s="1"/>
  <c r="AD1209" i="15" s="1"/>
  <c r="AD223" i="10"/>
  <c r="AD218" i="10" s="1"/>
  <c r="AD182" i="15" s="1"/>
  <c r="AD516" i="10"/>
  <c r="AD511" i="10" s="1"/>
  <c r="AD525" i="15" s="1"/>
  <c r="AD572" i="10"/>
  <c r="AD567" i="10" s="1"/>
  <c r="AD596" i="15" s="1"/>
  <c r="AD890" i="10"/>
  <c r="AD885" i="10" s="1"/>
  <c r="AD987" i="15" s="1"/>
  <c r="AD404" i="10"/>
  <c r="AD399" i="10" s="1"/>
  <c r="AD383" i="15" s="1"/>
  <c r="AD628" i="10"/>
  <c r="AD623" i="10" s="1"/>
  <c r="AD661" i="15" s="1"/>
  <c r="AD29" i="10"/>
  <c r="AD24" i="10" s="1"/>
  <c r="AD782" i="10"/>
  <c r="AD777" i="10" s="1"/>
  <c r="AD838" i="15" s="1"/>
  <c r="AD1227" i="10"/>
  <c r="AD1222" i="10" s="1"/>
  <c r="AD113" i="10"/>
  <c r="AD108" i="10" s="1"/>
  <c r="AD1189" i="10"/>
  <c r="AD1184" i="10" s="1"/>
  <c r="AD272" i="10"/>
  <c r="AD267" i="10" s="1"/>
  <c r="AD238" i="15" s="1"/>
  <c r="AD1015" i="10"/>
  <c r="AD1010" i="10" s="1"/>
  <c r="AD1071" i="10"/>
  <c r="AD1066" i="10" s="1"/>
  <c r="AD1168" i="15" s="1"/>
  <c r="AD1163" i="15" s="1"/>
  <c r="AD959" i="10"/>
  <c r="AD954" i="10" s="1"/>
  <c r="AD460" i="10"/>
  <c r="AD455" i="10" s="1"/>
  <c r="AD454" i="15" s="1"/>
  <c r="AE12" i="4"/>
  <c r="AD366" i="10"/>
  <c r="AD361" i="10" s="1"/>
  <c r="AD726" i="10"/>
  <c r="AD721" i="10" s="1"/>
  <c r="AD767" i="15" s="1"/>
  <c r="AD328" i="10"/>
  <c r="AD323" i="10" s="1"/>
  <c r="AD677" i="10"/>
  <c r="AD672" i="10" s="1"/>
  <c r="AD711" i="15" s="1"/>
  <c r="AD71" i="10"/>
  <c r="AD66" i="10" s="1"/>
  <c r="AB153" i="10"/>
  <c r="AD167" i="10"/>
  <c r="AD103" i="15"/>
  <c r="AD98" i="15" s="1"/>
  <c r="AC301" i="15"/>
  <c r="AC296" i="15" s="1"/>
  <c r="AC535" i="15"/>
  <c r="AC777" i="15"/>
  <c r="AC393" i="15"/>
  <c r="AD991" i="15"/>
  <c r="AD1213" i="15"/>
  <c r="AC248" i="15"/>
  <c r="AC1260" i="15"/>
  <c r="AC1255" i="15" s="1"/>
  <c r="AC992" i="15"/>
  <c r="AC1291" i="15"/>
  <c r="AD162" i="10"/>
  <c r="AD65" i="15"/>
  <c r="AD60" i="15" s="1"/>
  <c r="AE1257" i="15"/>
  <c r="AE1252" i="15" s="1"/>
  <c r="AE989" i="15"/>
  <c r="AE245" i="15"/>
  <c r="AC104" i="15"/>
  <c r="AC99" i="15" s="1"/>
  <c r="AC1122" i="15"/>
  <c r="AC1117" i="15" s="1"/>
  <c r="AE889" i="10"/>
  <c r="AE884" i="10" s="1"/>
  <c r="AE986" i="15" s="1"/>
  <c r="AE327" i="10"/>
  <c r="AE322" i="10" s="1"/>
  <c r="AE676" i="10"/>
  <c r="AE671" i="10" s="1"/>
  <c r="AE710" i="15" s="1"/>
  <c r="AE271" i="10"/>
  <c r="AE266" i="10" s="1"/>
  <c r="AE237" i="15" s="1"/>
  <c r="AE365" i="10"/>
  <c r="AE360" i="10" s="1"/>
  <c r="AE515" i="10"/>
  <c r="AE510" i="10" s="1"/>
  <c r="AE524" i="15" s="1"/>
  <c r="AE28" i="10"/>
  <c r="AE23" i="10" s="1"/>
  <c r="AE627" i="10"/>
  <c r="AE622" i="10" s="1"/>
  <c r="AE660" i="15" s="1"/>
  <c r="AE459" i="10"/>
  <c r="AE454" i="10" s="1"/>
  <c r="AE453" i="15" s="1"/>
  <c r="AE403" i="10"/>
  <c r="AE398" i="10" s="1"/>
  <c r="AE382" i="15" s="1"/>
  <c r="AE781" i="10"/>
  <c r="AE776" i="10" s="1"/>
  <c r="AE837" i="15" s="1"/>
  <c r="AF11" i="4"/>
  <c r="AE1014" i="10"/>
  <c r="AE1009" i="10" s="1"/>
  <c r="AE70" i="10"/>
  <c r="AE65" i="10" s="1"/>
  <c r="AE1132" i="10"/>
  <c r="AE1127" i="10" s="1"/>
  <c r="AE1213" i="15" s="1"/>
  <c r="AE1208" i="15" s="1"/>
  <c r="AE958" i="10"/>
  <c r="AE953" i="10" s="1"/>
  <c r="AE1070" i="10"/>
  <c r="AE1065" i="10" s="1"/>
  <c r="AE1167" i="15" s="1"/>
  <c r="AE1162" i="15" s="1"/>
  <c r="AE725" i="10"/>
  <c r="AE720" i="10" s="1"/>
  <c r="AE766" i="15" s="1"/>
  <c r="AE222" i="10"/>
  <c r="AE217" i="10" s="1"/>
  <c r="AE181" i="15" s="1"/>
  <c r="AE1226" i="10"/>
  <c r="AE1221" i="10" s="1"/>
  <c r="AE571" i="10"/>
  <c r="AE566" i="10" s="1"/>
  <c r="AE595" i="15" s="1"/>
  <c r="AE1188" i="10"/>
  <c r="AE1183" i="10" s="1"/>
  <c r="AE112" i="10"/>
  <c r="AE107" i="10" s="1"/>
  <c r="AG911" i="14"/>
  <c r="AG912" i="14"/>
  <c r="AH203" i="4"/>
  <c r="AH938" i="14" s="1"/>
  <c r="AH935" i="14" s="1"/>
  <c r="AH927" i="14"/>
  <c r="AH924" i="14" s="1"/>
  <c r="AH885" i="14"/>
  <c r="AH882" i="14" s="1"/>
  <c r="AH874" i="14"/>
  <c r="AH871" i="14" s="1"/>
  <c r="AF857" i="14"/>
  <c r="AG884" i="14"/>
  <c r="AG881" i="14" s="1"/>
  <c r="AH193" i="4"/>
  <c r="AG873" i="14"/>
  <c r="AG870" i="14" s="1"/>
  <c r="AG857" i="14" s="1"/>
  <c r="AH189" i="4"/>
  <c r="AH883" i="14" s="1"/>
  <c r="AH880" i="14" s="1"/>
  <c r="AH872" i="14"/>
  <c r="AH869" i="14" s="1"/>
  <c r="AG10" i="4"/>
  <c r="AF1069" i="10"/>
  <c r="AF1064" i="10" s="1"/>
  <c r="AF724" i="10"/>
  <c r="AF719" i="10" s="1"/>
  <c r="AF765" i="15" s="1"/>
  <c r="AF1225" i="10"/>
  <c r="AF1220" i="10" s="1"/>
  <c r="AF1187" i="10"/>
  <c r="AF1182" i="10" s="1"/>
  <c r="AF1131" i="10"/>
  <c r="AF1126" i="10" s="1"/>
  <c r="AF957" i="10"/>
  <c r="AF952" i="10" s="1"/>
  <c r="AF780" i="10"/>
  <c r="AF775" i="10" s="1"/>
  <c r="AF836" i="15" s="1"/>
  <c r="AF888" i="10"/>
  <c r="AF883" i="10" s="1"/>
  <c r="AF985" i="15" s="1"/>
  <c r="AF1013" i="10"/>
  <c r="AF1008" i="10" s="1"/>
  <c r="AF570" i="10"/>
  <c r="AF565" i="10" s="1"/>
  <c r="AF594" i="15" s="1"/>
  <c r="AF675" i="10"/>
  <c r="AF670" i="10" s="1"/>
  <c r="AF709" i="15" s="1"/>
  <c r="AF458" i="10"/>
  <c r="AF453" i="10" s="1"/>
  <c r="AF452" i="15" s="1"/>
  <c r="AF364" i="10"/>
  <c r="AF359" i="10" s="1"/>
  <c r="AF69" i="10"/>
  <c r="AF64" i="10" s="1"/>
  <c r="AF326" i="10"/>
  <c r="AF321" i="10" s="1"/>
  <c r="AF514" i="10"/>
  <c r="AF509" i="10" s="1"/>
  <c r="AF523" i="15" s="1"/>
  <c r="AF270" i="10"/>
  <c r="AF265" i="10" s="1"/>
  <c r="AF236" i="15" s="1"/>
  <c r="AF626" i="10"/>
  <c r="AF621" i="10" s="1"/>
  <c r="AF659" i="15" s="1"/>
  <c r="AF111" i="10"/>
  <c r="AF106" i="10" s="1"/>
  <c r="AF221" i="10"/>
  <c r="AF216" i="10" s="1"/>
  <c r="AF180" i="15" s="1"/>
  <c r="AF402" i="10"/>
  <c r="AF397" i="10" s="1"/>
  <c r="AF381" i="15" s="1"/>
  <c r="AF27" i="10"/>
  <c r="AF22" i="10" s="1"/>
  <c r="AE1166" i="15"/>
  <c r="AE1161" i="15" s="1"/>
  <c r="AE1212" i="15"/>
  <c r="AE1207" i="15" s="1"/>
  <c r="AE990" i="15"/>
  <c r="AE1258" i="15"/>
  <c r="AE1253" i="15" s="1"/>
  <c r="AE246" i="15"/>
  <c r="AH633" i="14"/>
  <c r="AH634" i="14"/>
  <c r="AH689" i="14"/>
  <c r="AH688" i="14"/>
  <c r="AH534" i="14"/>
  <c r="AH533" i="14"/>
  <c r="AH584" i="14"/>
  <c r="AH583" i="14"/>
  <c r="AG344" i="14"/>
  <c r="AG343" i="14"/>
  <c r="AH359" i="14"/>
  <c r="AH356" i="14" s="1"/>
  <c r="AH414" i="14"/>
  <c r="AH411" i="14" s="1"/>
  <c r="AG399" i="14"/>
  <c r="AG398" i="14"/>
  <c r="X554" i="15" l="1"/>
  <c r="AH267" i="15"/>
  <c r="AH1267" i="15"/>
  <c r="AH1262" i="15" s="1"/>
  <c r="AH1364" i="15"/>
  <c r="AH1359" i="15" s="1"/>
  <c r="AG267" i="15"/>
  <c r="AB76" i="15"/>
  <c r="AB71" i="15" s="1"/>
  <c r="Y35" i="15"/>
  <c r="Y30" i="15" s="1"/>
  <c r="X115" i="15"/>
  <c r="X110" i="15" s="1"/>
  <c r="Z1167" i="10"/>
  <c r="AD267" i="15"/>
  <c r="AD1017" i="15"/>
  <c r="Z1169" i="10"/>
  <c r="AA349" i="15"/>
  <c r="AA344" i="15" s="1"/>
  <c r="Y348" i="15"/>
  <c r="Y343" i="15" s="1"/>
  <c r="AF800" i="15"/>
  <c r="AE1168" i="10"/>
  <c r="AC183" i="10"/>
  <c r="AA871" i="15"/>
  <c r="AA629" i="15"/>
  <c r="Z876" i="14"/>
  <c r="Z865" i="14" s="1"/>
  <c r="AC733" i="14"/>
  <c r="AC443" i="14"/>
  <c r="AF1268" i="15"/>
  <c r="AF1263" i="15" s="1"/>
  <c r="AB558" i="15"/>
  <c r="Y76" i="15"/>
  <c r="Y71" i="15" s="1"/>
  <c r="AF268" i="15"/>
  <c r="AB312" i="15"/>
  <c r="AB307" i="15" s="1"/>
  <c r="AB416" i="15"/>
  <c r="AD1100" i="14"/>
  <c r="AD1089" i="14" s="1"/>
  <c r="AA112" i="15"/>
  <c r="AA107" i="15" s="1"/>
  <c r="AB176" i="10"/>
  <c r="AA185" i="10"/>
  <c r="Z115" i="15"/>
  <c r="Z110" i="15" s="1"/>
  <c r="AB8" i="10"/>
  <c r="AB8" i="15" s="1"/>
  <c r="AD932" i="14"/>
  <c r="AD921" i="14" s="1"/>
  <c r="AF1034" i="15"/>
  <c r="Y127" i="14"/>
  <c r="AF867" i="15"/>
  <c r="AF483" i="15"/>
  <c r="AF1100" i="14"/>
  <c r="X346" i="15"/>
  <c r="X341" i="15" s="1"/>
  <c r="AA1017" i="15"/>
  <c r="X484" i="15"/>
  <c r="AF733" i="14"/>
  <c r="AF416" i="15"/>
  <c r="AF558" i="15"/>
  <c r="AA188" i="10"/>
  <c r="Z35" i="15"/>
  <c r="Z30" i="15" s="1"/>
  <c r="AE483" i="15"/>
  <c r="AE627" i="15"/>
  <c r="AE485" i="15"/>
  <c r="AG555" i="15"/>
  <c r="AF933" i="14"/>
  <c r="AF922" i="14" s="1"/>
  <c r="AE869" i="15"/>
  <c r="AD178" i="10"/>
  <c r="AD390" i="14"/>
  <c r="AA52" i="14"/>
  <c r="X486" i="15"/>
  <c r="AG75" i="15"/>
  <c r="AG70" i="15" s="1"/>
  <c r="AH735" i="14"/>
  <c r="AD680" i="14"/>
  <c r="Z1052" i="15"/>
  <c r="AH185" i="10"/>
  <c r="AH445" i="14"/>
  <c r="AA1267" i="15"/>
  <c r="AA1262" i="15" s="1"/>
  <c r="Y1267" i="15"/>
  <c r="Y1262" i="15" s="1"/>
  <c r="AG153" i="14"/>
  <c r="AA1018" i="15"/>
  <c r="Y177" i="10"/>
  <c r="Y172" i="10" s="1"/>
  <c r="AB680" i="14"/>
  <c r="AC312" i="15"/>
  <c r="AC307" i="15" s="1"/>
  <c r="AC558" i="15"/>
  <c r="AC800" i="15"/>
  <c r="AB485" i="15"/>
  <c r="AF87" i="14"/>
  <c r="AD74" i="15"/>
  <c r="AD69" i="15" s="1"/>
  <c r="AB869" i="15"/>
  <c r="AC347" i="15"/>
  <c r="AC342" i="15" s="1"/>
  <c r="AC416" i="15"/>
  <c r="AB627" i="15"/>
  <c r="AF932" i="14"/>
  <c r="AF921" i="14" s="1"/>
  <c r="AF185" i="10"/>
  <c r="U11" i="10"/>
  <c r="U11" i="15" s="1"/>
  <c r="T805" i="15"/>
  <c r="T804" i="15" s="1"/>
  <c r="AG154" i="14"/>
  <c r="AA1259" i="10"/>
  <c r="AA1326" i="15" s="1"/>
  <c r="AG24" i="15"/>
  <c r="AG19" i="15" s="1"/>
  <c r="AE26" i="15"/>
  <c r="AE21" i="15" s="1"/>
  <c r="AE9" i="10"/>
  <c r="AE9" i="15" s="1"/>
  <c r="Z112" i="15"/>
  <c r="Z107" i="15" s="1"/>
  <c r="Y816" i="14"/>
  <c r="Y805" i="14" s="1"/>
  <c r="AG52" i="14"/>
  <c r="AF175" i="10"/>
  <c r="AB75" i="15"/>
  <c r="AB70" i="15" s="1"/>
  <c r="AC114" i="15"/>
  <c r="AC109" i="15" s="1"/>
  <c r="Z52" i="10"/>
  <c r="Z48" i="15" s="1"/>
  <c r="AF35" i="15"/>
  <c r="AF30" i="15" s="1"/>
  <c r="AC1171" i="10"/>
  <c r="W962" i="15"/>
  <c r="AH140" i="10"/>
  <c r="AG1256" i="10"/>
  <c r="AG1323" i="15" s="1"/>
  <c r="BJ1346" i="15" s="1"/>
  <c r="W1246" i="15"/>
  <c r="W1245" i="15" s="1"/>
  <c r="Z113" i="15"/>
  <c r="Z108" i="15" s="1"/>
  <c r="Z76" i="15"/>
  <c r="Z71" i="15" s="1"/>
  <c r="AC962" i="15"/>
  <c r="W816" i="14"/>
  <c r="W805" i="14" s="1"/>
  <c r="AB88" i="14"/>
  <c r="AF15" i="14"/>
  <c r="AC51" i="14"/>
  <c r="AB37" i="15"/>
  <c r="AB32" i="15" s="1"/>
  <c r="AD52" i="14"/>
  <c r="Y75" i="15"/>
  <c r="Y70" i="15" s="1"/>
  <c r="W206" i="15"/>
  <c r="W205" i="15" s="1"/>
  <c r="X349" i="15"/>
  <c r="X344" i="15" s="1"/>
  <c r="AC185" i="10"/>
  <c r="X871" i="15"/>
  <c r="AB9" i="10"/>
  <c r="AB9" i="15" s="1"/>
  <c r="AA115" i="15"/>
  <c r="AA110" i="15" s="1"/>
  <c r="X629" i="15"/>
  <c r="AB1101" i="14"/>
  <c r="AB1090" i="14" s="1"/>
  <c r="AC95" i="10"/>
  <c r="AC87" i="15" s="1"/>
  <c r="AG15" i="14"/>
  <c r="AG113" i="15"/>
  <c r="AG108" i="15" s="1"/>
  <c r="Y53" i="10"/>
  <c r="Y49" i="15" s="1"/>
  <c r="Z1171" i="10"/>
  <c r="Z1243" i="15" s="1"/>
  <c r="AE187" i="10"/>
  <c r="AG1129" i="14"/>
  <c r="AG46" i="16" s="1"/>
  <c r="Z1021" i="15"/>
  <c r="AF140" i="14"/>
  <c r="AE346" i="15"/>
  <c r="AE341" i="15" s="1"/>
  <c r="Z1271" i="15"/>
  <c r="Z1266" i="15" s="1"/>
  <c r="W421" i="15"/>
  <c r="W420" i="15" s="1"/>
  <c r="Z271" i="15"/>
  <c r="AH814" i="14"/>
  <c r="W563" i="15"/>
  <c r="W562" i="15" s="1"/>
  <c r="W685" i="15" s="1"/>
  <c r="W684" i="15" s="1"/>
  <c r="AF16" i="14"/>
  <c r="W492" i="15"/>
  <c r="W491" i="15" s="1"/>
  <c r="AE1102" i="14"/>
  <c r="AE1091" i="14" s="1"/>
  <c r="AG191" i="10"/>
  <c r="AF1365" i="15"/>
  <c r="AF1360" i="15" s="1"/>
  <c r="BI1360" i="15" s="1"/>
  <c r="AH270" i="15"/>
  <c r="AA484" i="15"/>
  <c r="AH1270" i="15"/>
  <c r="AH1265" i="15" s="1"/>
  <c r="W805" i="15"/>
  <c r="W804" i="15" s="1"/>
  <c r="W42" i="15"/>
  <c r="W41" i="15" s="1"/>
  <c r="W634" i="15"/>
  <c r="W633" i="15" s="1"/>
  <c r="W735" i="15" s="1"/>
  <c r="W734" i="15" s="1"/>
  <c r="AA140" i="14"/>
  <c r="W80" i="15"/>
  <c r="W79" i="15" s="1"/>
  <c r="Z16" i="14"/>
  <c r="AD989" i="15"/>
  <c r="AE165" i="10"/>
  <c r="AF17" i="14"/>
  <c r="AH24" i="15"/>
  <c r="AH19" i="15" s="1"/>
  <c r="W876" i="15"/>
  <c r="W875" i="15" s="1"/>
  <c r="W118" i="15"/>
  <c r="W117" i="15" s="1"/>
  <c r="AB1129" i="14"/>
  <c r="AB46" i="16" s="1"/>
  <c r="AD176" i="10"/>
  <c r="AA626" i="15"/>
  <c r="AB555" i="15"/>
  <c r="AG112" i="15"/>
  <c r="AG107" i="15" s="1"/>
  <c r="AA129" i="14"/>
  <c r="AB309" i="15"/>
  <c r="AB304" i="15" s="1"/>
  <c r="AC49" i="10"/>
  <c r="AC45" i="15" s="1"/>
  <c r="AB797" i="15"/>
  <c r="AD347" i="10"/>
  <c r="AD488" i="10" s="1"/>
  <c r="BE1360" i="15"/>
  <c r="AE166" i="10"/>
  <c r="AC163" i="10"/>
  <c r="AA346" i="15"/>
  <c r="AA341" i="15" s="1"/>
  <c r="AE348" i="15"/>
  <c r="AE343" i="15" s="1"/>
  <c r="AE576" i="15"/>
  <c r="Z127" i="14"/>
  <c r="Z155" i="14"/>
  <c r="AE486" i="15"/>
  <c r="AC17" i="14"/>
  <c r="AG800" i="15"/>
  <c r="V9" i="10"/>
  <c r="V9" i="15" s="1"/>
  <c r="AD77" i="15"/>
  <c r="AD72" i="15" s="1"/>
  <c r="AE533" i="15"/>
  <c r="AH308" i="15"/>
  <c r="AH303" i="15" s="1"/>
  <c r="AE391" i="15"/>
  <c r="AC871" i="15"/>
  <c r="AB1017" i="15"/>
  <c r="Z15" i="14"/>
  <c r="AF415" i="15"/>
  <c r="AB1267" i="15"/>
  <c r="AB1262" i="15" s="1"/>
  <c r="BI1357" i="15"/>
  <c r="AE1361" i="15"/>
  <c r="AE1356" i="15" s="1"/>
  <c r="BH1356" i="15" s="1"/>
  <c r="AC606" i="15"/>
  <c r="Z111" i="15"/>
  <c r="Z106" i="15" s="1"/>
  <c r="AC1255" i="10"/>
  <c r="AC1322" i="15" s="1"/>
  <c r="BF1345" i="15" s="1"/>
  <c r="AH113" i="15"/>
  <c r="AH108" i="15" s="1"/>
  <c r="AF38" i="15"/>
  <c r="AF33" i="15" s="1"/>
  <c r="AB10" i="10"/>
  <c r="AB10" i="15" s="1"/>
  <c r="AC184" i="10"/>
  <c r="AC174" i="10" s="1"/>
  <c r="Y309" i="14"/>
  <c r="AG155" i="14"/>
  <c r="Y524" i="14"/>
  <c r="Y627" i="15"/>
  <c r="AG311" i="15"/>
  <c r="AG306" i="15" s="1"/>
  <c r="AD484" i="14"/>
  <c r="Y444" i="14"/>
  <c r="AB38" i="15"/>
  <c r="AB33" i="15" s="1"/>
  <c r="AG557" i="15"/>
  <c r="AG414" i="15"/>
  <c r="AE523" i="14"/>
  <c r="X869" i="15"/>
  <c r="AE49" i="10"/>
  <c r="AE45" i="15" s="1"/>
  <c r="AG799" i="15"/>
  <c r="AG556" i="15"/>
  <c r="AE443" i="14"/>
  <c r="X485" i="15"/>
  <c r="AB628" i="15"/>
  <c r="AG798" i="15"/>
  <c r="AC848" i="15"/>
  <c r="U9" i="10"/>
  <c r="U9" i="15" s="1"/>
  <c r="AA37" i="15"/>
  <c r="AA32" i="15" s="1"/>
  <c r="X347" i="15"/>
  <c r="X342" i="15" s="1"/>
  <c r="AB348" i="15"/>
  <c r="AB343" i="15" s="1"/>
  <c r="AE191" i="10"/>
  <c r="AH191" i="10"/>
  <c r="AH118" i="15" s="1"/>
  <c r="AH117" i="15" s="1"/>
  <c r="AE8" i="10"/>
  <c r="AE8" i="15" s="1"/>
  <c r="AC464" i="15"/>
  <c r="AG53" i="14"/>
  <c r="AC1268" i="15"/>
  <c r="AC1263" i="15" s="1"/>
  <c r="AB486" i="15"/>
  <c r="AB87" i="14"/>
  <c r="AE626" i="15"/>
  <c r="Y626" i="15"/>
  <c r="AB11" i="10"/>
  <c r="AB11" i="15" s="1"/>
  <c r="AE484" i="15"/>
  <c r="AC1130" i="14"/>
  <c r="AA10" i="10"/>
  <c r="AA10" i="15" s="1"/>
  <c r="AC414" i="15"/>
  <c r="Y868" i="15"/>
  <c r="AA38" i="15"/>
  <c r="AA33" i="15" s="1"/>
  <c r="AB115" i="15"/>
  <c r="AB110" i="15" s="1"/>
  <c r="AF816" i="14"/>
  <c r="AF805" i="14" s="1"/>
  <c r="AE140" i="14"/>
  <c r="AG345" i="15"/>
  <c r="AG340" i="15" s="1"/>
  <c r="Z389" i="14"/>
  <c r="AE444" i="14"/>
  <c r="AC308" i="10"/>
  <c r="AC543" i="10" s="1"/>
  <c r="AG483" i="15"/>
  <c r="AB967" i="15"/>
  <c r="Z484" i="14"/>
  <c r="AD1362" i="15"/>
  <c r="AD1357" i="15" s="1"/>
  <c r="BG1357" i="15" s="1"/>
  <c r="X9" i="10"/>
  <c r="X9" i="15" s="1"/>
  <c r="AE524" i="14"/>
  <c r="AE484" i="14"/>
  <c r="AG867" i="15"/>
  <c r="AB1034" i="15"/>
  <c r="AB1009" i="15" s="1"/>
  <c r="AE389" i="14"/>
  <c r="AE93" i="10"/>
  <c r="AE85" i="15" s="1"/>
  <c r="AE155" i="10"/>
  <c r="AB39" i="15"/>
  <c r="AB34" i="15" s="1"/>
  <c r="AB626" i="15"/>
  <c r="AB1363" i="15"/>
  <c r="AB1358" i="15" s="1"/>
  <c r="BE1358" i="15" s="1"/>
  <c r="AC16" i="14"/>
  <c r="AE189" i="10"/>
  <c r="AA35" i="15"/>
  <c r="AA30" i="15" s="1"/>
  <c r="AE36" i="15"/>
  <c r="AE31" i="15" s="1"/>
  <c r="AE142" i="14"/>
  <c r="AE25" i="15"/>
  <c r="AE20" i="15" s="1"/>
  <c r="AC182" i="10"/>
  <c r="AC172" i="10" s="1"/>
  <c r="AC51" i="10"/>
  <c r="AC47" i="15" s="1"/>
  <c r="AF523" i="14"/>
  <c r="AE309" i="14"/>
  <c r="AB625" i="15"/>
  <c r="AB310" i="15"/>
  <c r="AB305" i="15" s="1"/>
  <c r="AG797" i="15"/>
  <c r="AA485" i="14"/>
  <c r="AC50" i="10"/>
  <c r="AC46" i="15" s="1"/>
  <c r="Z53" i="10"/>
  <c r="Z49" i="15" s="1"/>
  <c r="AG89" i="14"/>
  <c r="AB867" i="15"/>
  <c r="AB798" i="15"/>
  <c r="AG413" i="15"/>
  <c r="AF37" i="15"/>
  <c r="AF32" i="15" s="1"/>
  <c r="AF1017" i="15"/>
  <c r="AH53" i="14"/>
  <c r="AA278" i="14"/>
  <c r="AH155" i="14"/>
  <c r="AF1267" i="15"/>
  <c r="AF1262" i="15" s="1"/>
  <c r="BH1359" i="15"/>
  <c r="AE16" i="14"/>
  <c r="Y1130" i="14"/>
  <c r="AG271" i="15"/>
  <c r="AH89" i="14"/>
  <c r="AC1102" i="14"/>
  <c r="AC1091" i="14" s="1"/>
  <c r="AG1271" i="15"/>
  <c r="AG1266" i="15" s="1"/>
  <c r="AG1019" i="15"/>
  <c r="AB308" i="15"/>
  <c r="AB303" i="15" s="1"/>
  <c r="AE312" i="15"/>
  <c r="AE307" i="15" s="1"/>
  <c r="AG269" i="15"/>
  <c r="AB412" i="15"/>
  <c r="AD76" i="15"/>
  <c r="AD71" i="15" s="1"/>
  <c r="AB554" i="15"/>
  <c r="AB876" i="14"/>
  <c r="AB865" i="14" s="1"/>
  <c r="AG183" i="10"/>
  <c r="AG173" i="10" s="1"/>
  <c r="AH183" i="10"/>
  <c r="AH173" i="10" s="1"/>
  <c r="AD73" i="15"/>
  <c r="AD68" i="15" s="1"/>
  <c r="Y51" i="14"/>
  <c r="Z77" i="15"/>
  <c r="Z72" i="15" s="1"/>
  <c r="X443" i="14"/>
  <c r="AA191" i="10"/>
  <c r="AA118" i="15" s="1"/>
  <c r="AA117" i="15" s="1"/>
  <c r="AE88" i="14"/>
  <c r="Z309" i="10"/>
  <c r="Z283" i="15" s="1"/>
  <c r="AF412" i="15"/>
  <c r="X11" i="10"/>
  <c r="X11" i="15" s="1"/>
  <c r="AF308" i="15"/>
  <c r="AF303" i="15" s="1"/>
  <c r="AC53" i="14"/>
  <c r="AC348" i="15"/>
  <c r="AC343" i="15" s="1"/>
  <c r="AF554" i="15"/>
  <c r="Z49" i="10"/>
  <c r="Z45" i="15" s="1"/>
  <c r="AC158" i="10"/>
  <c r="AF1005" i="15"/>
  <c r="AF978" i="15" s="1"/>
  <c r="AC1020" i="15"/>
  <c r="Z180" i="10"/>
  <c r="AC554" i="15"/>
  <c r="AC11" i="10"/>
  <c r="AC11" i="15" s="1"/>
  <c r="AA1020" i="15"/>
  <c r="AF976" i="15"/>
  <c r="AF345" i="15"/>
  <c r="AF340" i="15" s="1"/>
  <c r="AC1270" i="15"/>
  <c r="AC1265" i="15" s="1"/>
  <c r="AD16" i="14"/>
  <c r="AC445" i="14"/>
  <c r="AB1259" i="10"/>
  <c r="AB1326" i="15" s="1"/>
  <c r="BE1349" i="15" s="1"/>
  <c r="AC870" i="15"/>
  <c r="AA270" i="15"/>
  <c r="AG51" i="14"/>
  <c r="AE796" i="15"/>
  <c r="AF1102" i="14"/>
  <c r="AF1091" i="14" s="1"/>
  <c r="AG140" i="14"/>
  <c r="AF1361" i="15"/>
  <c r="AF1356" i="15" s="1"/>
  <c r="BI1356" i="15" s="1"/>
  <c r="AH797" i="15"/>
  <c r="Y629" i="15"/>
  <c r="AH555" i="15"/>
  <c r="AH484" i="14"/>
  <c r="AH413" i="15"/>
  <c r="AE306" i="10"/>
  <c r="AE541" i="10" s="1"/>
  <c r="Y487" i="15"/>
  <c r="AE92" i="10"/>
  <c r="AE84" i="15" s="1"/>
  <c r="AD179" i="10"/>
  <c r="AE445" i="14"/>
  <c r="AE1258" i="10"/>
  <c r="AE1325" i="15" s="1"/>
  <c r="BH1348" i="15" s="1"/>
  <c r="X363" i="15"/>
  <c r="Y1021" i="15"/>
  <c r="AH154" i="14"/>
  <c r="AE525" i="14"/>
  <c r="AD310" i="14"/>
  <c r="AA346" i="10"/>
  <c r="AA487" i="10" s="1"/>
  <c r="AE310" i="14"/>
  <c r="AA39" i="15"/>
  <c r="AA34" i="15" s="1"/>
  <c r="Y271" i="15"/>
  <c r="AE735" i="14"/>
  <c r="AC486" i="15"/>
  <c r="Y7" i="10"/>
  <c r="Y7" i="15" s="1"/>
  <c r="AF1052" i="15"/>
  <c r="AF1037" i="15" s="1"/>
  <c r="AC39" i="15"/>
  <c r="AC34" i="15" s="1"/>
  <c r="Y191" i="10"/>
  <c r="Y805" i="15" s="1"/>
  <c r="Y804" i="15" s="1"/>
  <c r="Y867" i="15"/>
  <c r="AD1208" i="10"/>
  <c r="AD1279" i="15" s="1"/>
  <c r="AD877" i="14"/>
  <c r="AD858" i="14" s="1"/>
  <c r="AD854" i="14" s="1"/>
  <c r="AA11" i="10"/>
  <c r="AA11" i="15" s="1"/>
  <c r="AG1100" i="14"/>
  <c r="AG1089" i="14" s="1"/>
  <c r="AH17" i="14"/>
  <c r="AA344" i="10"/>
  <c r="AA485" i="10" s="1"/>
  <c r="BA1347" i="15"/>
  <c r="BA1349" i="15"/>
  <c r="Y269" i="14"/>
  <c r="Y1173" i="14"/>
  <c r="Y1172" i="14"/>
  <c r="BJ1359" i="15"/>
  <c r="BJ1356" i="15"/>
  <c r="BJ1360" i="15"/>
  <c r="W7" i="10"/>
  <c r="W7" i="15" s="1"/>
  <c r="AE462" i="15"/>
  <c r="AG73" i="15"/>
  <c r="AG68" i="15" s="1"/>
  <c r="Y557" i="15"/>
  <c r="AE308" i="15"/>
  <c r="AE303" i="15" s="1"/>
  <c r="Y483" i="15"/>
  <c r="Y1017" i="15"/>
  <c r="Z1268" i="15"/>
  <c r="Z1263" i="15" s="1"/>
  <c r="Y1259" i="10"/>
  <c r="Y1326" i="15" s="1"/>
  <c r="BB1349" i="15" s="1"/>
  <c r="AE336" i="15"/>
  <c r="AE331" i="15" s="1"/>
  <c r="AE412" i="15"/>
  <c r="Y628" i="15"/>
  <c r="Y345" i="15"/>
  <c r="Y340" i="15" s="1"/>
  <c r="Z1018" i="15"/>
  <c r="W156" i="15"/>
  <c r="W155" i="15" s="1"/>
  <c r="AC1208" i="10"/>
  <c r="Y486" i="15"/>
  <c r="AB871" i="15"/>
  <c r="AG90" i="15"/>
  <c r="AG89" i="15" s="1"/>
  <c r="AB629" i="15"/>
  <c r="AB349" i="15"/>
  <c r="AB344" i="15" s="1"/>
  <c r="AB1269" i="15"/>
  <c r="AB1264" i="15" s="1"/>
  <c r="AB269" i="15"/>
  <c r="AE846" i="15"/>
  <c r="AD940" i="10"/>
  <c r="AD1058" i="15" s="1"/>
  <c r="X177" i="10"/>
  <c r="Z1168" i="10"/>
  <c r="Z916" i="10" s="1"/>
  <c r="BG1092" i="15"/>
  <c r="AH177" i="10"/>
  <c r="Y1364" i="15"/>
  <c r="Y1359" i="15" s="1"/>
  <c r="BB1359" i="15" s="1"/>
  <c r="AG49" i="10"/>
  <c r="AG45" i="15" s="1"/>
  <c r="AB348" i="10"/>
  <c r="AB321" i="15" s="1"/>
  <c r="AF679" i="14"/>
  <c r="AF389" i="14"/>
  <c r="AF278" i="14"/>
  <c r="AF484" i="14"/>
  <c r="AF277" i="14"/>
  <c r="AE139" i="10"/>
  <c r="AE167" i="15" s="1"/>
  <c r="AE165" i="15" s="1"/>
  <c r="AE112" i="15"/>
  <c r="AE107" i="15" s="1"/>
  <c r="AC218" i="15"/>
  <c r="Z444" i="14"/>
  <c r="AE1365" i="15"/>
  <c r="AE1360" i="15" s="1"/>
  <c r="BH1360" i="15" s="1"/>
  <c r="AB112" i="15"/>
  <c r="AB107" i="15" s="1"/>
  <c r="X129" i="14"/>
  <c r="AE346" i="10"/>
  <c r="BE1347" i="15"/>
  <c r="AC74" i="15"/>
  <c r="AC69" i="15" s="1"/>
  <c r="Y17" i="14"/>
  <c r="AC868" i="15"/>
  <c r="AD1170" i="10"/>
  <c r="AB1255" i="10"/>
  <c r="AB1322" i="15" s="1"/>
  <c r="BE1345" i="15" s="1"/>
  <c r="AC139" i="10"/>
  <c r="AC128" i="15" s="1"/>
  <c r="AC127" i="15" s="1"/>
  <c r="AC869" i="15"/>
  <c r="AC1170" i="10"/>
  <c r="Z1363" i="15"/>
  <c r="Z1358" i="15" s="1"/>
  <c r="BC1358" i="15" s="1"/>
  <c r="AC626" i="15"/>
  <c r="BB1346" i="15"/>
  <c r="BB1347" i="15"/>
  <c r="AH1256" i="15"/>
  <c r="AH1251" i="15" s="1"/>
  <c r="AD247" i="15"/>
  <c r="AD10" i="10"/>
  <c r="AD10" i="15" s="1"/>
  <c r="Z814" i="14"/>
  <c r="AC485" i="15"/>
  <c r="AE867" i="15"/>
  <c r="Y73" i="15"/>
  <c r="Y68" i="15" s="1"/>
  <c r="AC346" i="15"/>
  <c r="AC341" i="15" s="1"/>
  <c r="BG1349" i="15"/>
  <c r="AH7" i="10"/>
  <c r="AH7" i="15" s="1"/>
  <c r="AE344" i="10"/>
  <c r="AE345" i="15"/>
  <c r="AE340" i="15" s="1"/>
  <c r="Z1039" i="15"/>
  <c r="X191" i="10"/>
  <c r="X421" i="15" s="1"/>
  <c r="X420" i="15" s="1"/>
  <c r="AH679" i="14"/>
  <c r="AE89" i="14"/>
  <c r="AD7" i="10"/>
  <c r="AD7" i="15" s="1"/>
  <c r="AE324" i="15"/>
  <c r="AE323" i="15" s="1"/>
  <c r="AE309" i="15"/>
  <c r="AE304" i="15" s="1"/>
  <c r="AD678" i="14"/>
  <c r="AE114" i="15"/>
  <c r="AE109" i="15" s="1"/>
  <c r="X816" i="14"/>
  <c r="X805" i="14" s="1"/>
  <c r="AD1257" i="15"/>
  <c r="AD1252" i="15" s="1"/>
  <c r="AH988" i="15"/>
  <c r="AE434" i="15"/>
  <c r="Y38" i="15"/>
  <c r="Y33" i="15" s="1"/>
  <c r="AD388" i="14"/>
  <c r="AH35" i="15"/>
  <c r="AH30" i="15" s="1"/>
  <c r="AC345" i="10"/>
  <c r="AC598" i="10" s="1"/>
  <c r="AC346" i="10"/>
  <c r="AC487" i="10" s="1"/>
  <c r="AC143" i="14"/>
  <c r="AC140" i="14" s="1"/>
  <c r="AG932" i="14"/>
  <c r="AG921" i="14" s="1"/>
  <c r="AE413" i="15"/>
  <c r="AD94" i="10"/>
  <c r="AD86" i="15" s="1"/>
  <c r="X1363" i="15"/>
  <c r="X1358" i="15" s="1"/>
  <c r="BA1358" i="15" s="1"/>
  <c r="AF49" i="10"/>
  <c r="AF45" i="15" s="1"/>
  <c r="AH52" i="14"/>
  <c r="AE797" i="15"/>
  <c r="AF180" i="10"/>
  <c r="AG412" i="15"/>
  <c r="AF183" i="10"/>
  <c r="AF173" i="10" s="1"/>
  <c r="AG554" i="15"/>
  <c r="Z932" i="14"/>
  <c r="Z921" i="14" s="1"/>
  <c r="AH815" i="14"/>
  <c r="AH804" i="14" s="1"/>
  <c r="AA142" i="14"/>
  <c r="AC53" i="10"/>
  <c r="AC49" i="15" s="1"/>
  <c r="AD53" i="14"/>
  <c r="Y1362" i="15"/>
  <c r="Y1357" i="15" s="1"/>
  <c r="BB1357" i="15" s="1"/>
  <c r="AG308" i="15"/>
  <c r="AG303" i="15" s="1"/>
  <c r="AA816" i="14"/>
  <c r="AA805" i="14" s="1"/>
  <c r="X154" i="14"/>
  <c r="AH153" i="14"/>
  <c r="AD1365" i="15"/>
  <c r="AD1360" i="15" s="1"/>
  <c r="BG1360" i="15" s="1"/>
  <c r="AA938" i="10"/>
  <c r="AA1056" i="15" s="1"/>
  <c r="BD1079" i="15" s="1"/>
  <c r="AE307" i="10"/>
  <c r="AE542" i="10" s="1"/>
  <c r="X51" i="10"/>
  <c r="X47" i="15" s="1"/>
  <c r="Y39" i="15"/>
  <c r="Y34" i="15" s="1"/>
  <c r="Y11" i="10"/>
  <c r="Y11" i="15" s="1"/>
  <c r="Y77" i="15"/>
  <c r="Y72" i="15" s="1"/>
  <c r="X155" i="14"/>
  <c r="X1256" i="10"/>
  <c r="X1323" i="15" s="1"/>
  <c r="BA1346" i="15" s="1"/>
  <c r="Y1102" i="14"/>
  <c r="Y1091" i="14" s="1"/>
  <c r="AG270" i="15"/>
  <c r="Y1363" i="15"/>
  <c r="Y1358" i="15" s="1"/>
  <c r="BB1358" i="15" s="1"/>
  <c r="BC1360" i="15"/>
  <c r="AG1020" i="15"/>
  <c r="AH16" i="14"/>
  <c r="AC1019" i="15"/>
  <c r="AC1169" i="10"/>
  <c r="AC1241" i="15" s="1"/>
  <c r="X312" i="15"/>
  <c r="X307" i="15" s="1"/>
  <c r="Z933" i="14"/>
  <c r="Z922" i="14" s="1"/>
  <c r="AB815" i="14"/>
  <c r="AB804" i="14" s="1"/>
  <c r="AA347" i="10"/>
  <c r="AA600" i="10" s="1"/>
  <c r="AA815" i="14"/>
  <c r="AA804" i="14" s="1"/>
  <c r="Z931" i="14"/>
  <c r="Y554" i="15"/>
  <c r="Y871" i="15"/>
  <c r="AH531" i="15"/>
  <c r="AH389" i="15"/>
  <c r="AH297" i="15"/>
  <c r="AH292" i="15" s="1"/>
  <c r="AH773" i="15"/>
  <c r="AG1256" i="15"/>
  <c r="AG1251" i="15" s="1"/>
  <c r="BF1356" i="15"/>
  <c r="X733" i="14"/>
  <c r="AA345" i="10"/>
  <c r="AA808" i="10" s="1"/>
  <c r="X628" i="15"/>
  <c r="X876" i="14"/>
  <c r="X865" i="14" s="1"/>
  <c r="AH816" i="14"/>
  <c r="AH805" i="14" s="1"/>
  <c r="AA576" i="15"/>
  <c r="AG988" i="15"/>
  <c r="X88" i="14"/>
  <c r="AB735" i="14"/>
  <c r="AA818" i="15"/>
  <c r="AG1034" i="15"/>
  <c r="X870" i="15"/>
  <c r="BH1349" i="15"/>
  <c r="Z967" i="15"/>
  <c r="BE1346" i="15"/>
  <c r="AD937" i="10"/>
  <c r="AD1055" i="15" s="1"/>
  <c r="BG1078" i="15" s="1"/>
  <c r="AB525" i="14"/>
  <c r="AA434" i="15"/>
  <c r="AB1100" i="14"/>
  <c r="AB1089" i="14" s="1"/>
  <c r="AG1005" i="15"/>
  <c r="X175" i="10"/>
  <c r="Z1005" i="15"/>
  <c r="BF1359" i="15"/>
  <c r="AE994" i="10"/>
  <c r="AE1102" i="15" s="1"/>
  <c r="AB1258" i="10"/>
  <c r="AB1325" i="15" s="1"/>
  <c r="BE1348" i="15" s="1"/>
  <c r="X389" i="14"/>
  <c r="Y558" i="15"/>
  <c r="AA324" i="15"/>
  <c r="AA323" i="15" s="1"/>
  <c r="X1102" i="14"/>
  <c r="X1091" i="14" s="1"/>
  <c r="AG1052" i="15"/>
  <c r="AG1036" i="15" s="1"/>
  <c r="Z1034" i="15"/>
  <c r="AF870" i="15"/>
  <c r="Y876" i="14"/>
  <c r="Y865" i="14" s="1"/>
  <c r="X679" i="14"/>
  <c r="Y416" i="15"/>
  <c r="AC1167" i="10"/>
  <c r="AC297" i="10" s="1"/>
  <c r="Z421" i="15"/>
  <c r="Z420" i="15" s="1"/>
  <c r="AF181" i="10"/>
  <c r="AF486" i="15"/>
  <c r="AE876" i="14"/>
  <c r="AE865" i="14" s="1"/>
  <c r="AG1130" i="14"/>
  <c r="Y312" i="15"/>
  <c r="Y307" i="15" s="1"/>
  <c r="Z492" i="15"/>
  <c r="Z491" i="15" s="1"/>
  <c r="AC310" i="15"/>
  <c r="AC305" i="15" s="1"/>
  <c r="Y931" i="14"/>
  <c r="Y920" i="14" s="1"/>
  <c r="Z735" i="14"/>
  <c r="Z173" i="10"/>
  <c r="Z202" i="15" s="1"/>
  <c r="Z192" i="15" s="1"/>
  <c r="Z388" i="14"/>
  <c r="AA348" i="10"/>
  <c r="AA321" i="15" s="1"/>
  <c r="BH1345" i="15"/>
  <c r="AD64" i="15"/>
  <c r="AD59" i="15" s="1"/>
  <c r="BC1357" i="15"/>
  <c r="AC1017" i="15"/>
  <c r="AB484" i="15"/>
  <c r="Z483" i="14"/>
  <c r="AC798" i="15"/>
  <c r="AC678" i="14"/>
  <c r="AH87" i="14"/>
  <c r="AH81" i="14" s="1"/>
  <c r="W1169" i="10"/>
  <c r="W1241" i="15" s="1"/>
  <c r="AC1267" i="15"/>
  <c r="AC1262" i="15" s="1"/>
  <c r="AB868" i="15"/>
  <c r="X87" i="14"/>
  <c r="AA1268" i="15"/>
  <c r="AA1263" i="15" s="1"/>
  <c r="AH414" i="15"/>
  <c r="BJ1358" i="15"/>
  <c r="Y997" i="10"/>
  <c r="Y1105" i="15" s="1"/>
  <c r="BB1128" i="15" s="1"/>
  <c r="AD142" i="14"/>
  <c r="BC1346" i="15"/>
  <c r="AB277" i="14"/>
  <c r="AC35" i="15"/>
  <c r="AC30" i="15" s="1"/>
  <c r="AB390" i="14"/>
  <c r="BC1347" i="15"/>
  <c r="AA269" i="15"/>
  <c r="Z1100" i="14"/>
  <c r="AB1270" i="15"/>
  <c r="AB1265" i="15" s="1"/>
  <c r="AE87" i="14"/>
  <c r="AA155" i="14"/>
  <c r="Y815" i="14"/>
  <c r="Y804" i="14" s="1"/>
  <c r="Y153" i="14"/>
  <c r="AH1101" i="14"/>
  <c r="AH1090" i="14" s="1"/>
  <c r="AA1019" i="15"/>
  <c r="BG1346" i="15"/>
  <c r="AB1020" i="15"/>
  <c r="AE815" i="14"/>
  <c r="AE804" i="14" s="1"/>
  <c r="AC7" i="10"/>
  <c r="AC7" i="15" s="1"/>
  <c r="AA16" i="14"/>
  <c r="X49" i="10"/>
  <c r="X45" i="15" s="1"/>
  <c r="AE298" i="15"/>
  <c r="AE293" i="15" s="1"/>
  <c r="AA53" i="14"/>
  <c r="BD1349" i="15"/>
  <c r="BC1359" i="15"/>
  <c r="BK1345" i="15"/>
  <c r="Y155" i="14"/>
  <c r="AE390" i="15"/>
  <c r="BD1360" i="15"/>
  <c r="AH52" i="15"/>
  <c r="AH51" i="15" s="1"/>
  <c r="AG88" i="14"/>
  <c r="X186" i="10"/>
  <c r="AH207" i="14"/>
  <c r="AE532" i="15"/>
  <c r="AE1169" i="10"/>
  <c r="AE1241" i="15" s="1"/>
  <c r="AE774" i="15"/>
  <c r="W1170" i="10"/>
  <c r="W918" i="10" s="1"/>
  <c r="W8" i="10"/>
  <c r="W8" i="15" s="1"/>
  <c r="AD49" i="10"/>
  <c r="AD45" i="15" s="1"/>
  <c r="BC1356" i="15"/>
  <c r="AA445" i="14"/>
  <c r="AH39" i="15"/>
  <c r="AH34" i="15" s="1"/>
  <c r="AA88" i="14"/>
  <c r="Z524" i="14"/>
  <c r="Y87" i="14"/>
  <c r="AC816" i="14"/>
  <c r="AC805" i="14" s="1"/>
  <c r="AC1209" i="10"/>
  <c r="AC1280" i="15" s="1"/>
  <c r="BF1303" i="15" s="1"/>
  <c r="AA1271" i="15"/>
  <c r="AA1266" i="15" s="1"/>
  <c r="BC1345" i="15"/>
  <c r="AA525" i="14"/>
  <c r="AH524" i="14"/>
  <c r="Y53" i="14"/>
  <c r="Y346" i="15"/>
  <c r="Y341" i="15" s="1"/>
  <c r="AC796" i="15"/>
  <c r="AD160" i="10"/>
  <c r="AD150" i="10" s="1"/>
  <c r="AD139" i="15" s="1"/>
  <c r="AD134" i="15" s="1"/>
  <c r="AE153" i="14"/>
  <c r="AA1021" i="15"/>
  <c r="AB278" i="14"/>
  <c r="AH734" i="14"/>
  <c r="AC412" i="15"/>
  <c r="AD990" i="15"/>
  <c r="W129" i="14"/>
  <c r="AB1173" i="14"/>
  <c r="Y15" i="14"/>
  <c r="X814" i="14"/>
  <c r="X803" i="14" s="1"/>
  <c r="Z525" i="14"/>
  <c r="X52" i="14"/>
  <c r="Z53" i="14"/>
  <c r="AD155" i="14"/>
  <c r="AA389" i="14"/>
  <c r="AH1180" i="14"/>
  <c r="AH270" i="14" s="1"/>
  <c r="Y154" i="14"/>
  <c r="AD1173" i="14"/>
  <c r="AA733" i="14"/>
  <c r="AE816" i="14"/>
  <c r="AE805" i="14" s="1"/>
  <c r="AH206" i="14"/>
  <c r="AD1172" i="14"/>
  <c r="AB1172" i="14"/>
  <c r="Y390" i="14"/>
  <c r="AG931" i="14"/>
  <c r="AG920" i="14" s="1"/>
  <c r="Z310" i="14"/>
  <c r="X153" i="14"/>
  <c r="AB269" i="14"/>
  <c r="Y485" i="14"/>
  <c r="AC1129" i="14"/>
  <c r="AC46" i="16" s="1"/>
  <c r="AF735" i="14"/>
  <c r="AC814" i="14"/>
  <c r="AC803" i="14" s="1"/>
  <c r="AB53" i="14"/>
  <c r="AF309" i="14"/>
  <c r="AG1102" i="14"/>
  <c r="AG1091" i="14" s="1"/>
  <c r="AF525" i="14"/>
  <c r="AC1173" i="14"/>
  <c r="AD15" i="14"/>
  <c r="AH174" i="14"/>
  <c r="AH175" i="14"/>
  <c r="AH1179" i="14"/>
  <c r="AH269" i="14" s="1"/>
  <c r="Y278" i="14"/>
  <c r="AC1172" i="14"/>
  <c r="AE814" i="14"/>
  <c r="AE803" i="14" s="1"/>
  <c r="AE141" i="14"/>
  <c r="Z89" i="14"/>
  <c r="AH205" i="14"/>
  <c r="AH443" i="14"/>
  <c r="AH733" i="14"/>
  <c r="AH523" i="14"/>
  <c r="AH310" i="14"/>
  <c r="AH309" i="14"/>
  <c r="AC1100" i="14"/>
  <c r="AC1089" i="14" s="1"/>
  <c r="AE154" i="14"/>
  <c r="AA154" i="14"/>
  <c r="Y277" i="14"/>
  <c r="X53" i="14"/>
  <c r="Z87" i="14"/>
  <c r="AD51" i="14"/>
  <c r="AD44" i="14" s="1"/>
  <c r="AB16" i="14"/>
  <c r="Z142" i="14"/>
  <c r="Z815" i="14"/>
  <c r="Z804" i="14" s="1"/>
  <c r="AF89" i="14"/>
  <c r="Z277" i="14"/>
  <c r="AD127" i="14"/>
  <c r="Z129" i="14"/>
  <c r="Z309" i="14"/>
  <c r="AD129" i="14"/>
  <c r="AB1102" i="14"/>
  <c r="AB1091" i="14" s="1"/>
  <c r="Z1102" i="14"/>
  <c r="Z1091" i="14" s="1"/>
  <c r="Z278" i="14"/>
  <c r="Z390" i="14"/>
  <c r="AE127" i="14"/>
  <c r="X17" i="14"/>
  <c r="Z485" i="14"/>
  <c r="X931" i="14"/>
  <c r="X920" i="14" s="1"/>
  <c r="AC485" i="14"/>
  <c r="AD153" i="14"/>
  <c r="AB524" i="14"/>
  <c r="X142" i="14"/>
  <c r="X51" i="14"/>
  <c r="AC390" i="14"/>
  <c r="AE932" i="14"/>
  <c r="AE921" i="14" s="1"/>
  <c r="AF142" i="14"/>
  <c r="AE15" i="14"/>
  <c r="AF127" i="14"/>
  <c r="X15" i="14"/>
  <c r="Y932" i="14"/>
  <c r="Y921" i="14" s="1"/>
  <c r="AH931" i="14"/>
  <c r="AH920" i="14" s="1"/>
  <c r="AF53" i="14"/>
  <c r="AC877" i="14"/>
  <c r="AC859" i="14" s="1"/>
  <c r="AC855" i="14" s="1"/>
  <c r="AA1101" i="14"/>
  <c r="AA1090" i="14" s="1"/>
  <c r="X140" i="14"/>
  <c r="AD140" i="14"/>
  <c r="BI1359" i="15"/>
  <c r="BK1359" i="15"/>
  <c r="BI1346" i="15"/>
  <c r="BJ1357" i="15"/>
  <c r="BI1345" i="15"/>
  <c r="BK1358" i="15"/>
  <c r="BI1349" i="15"/>
  <c r="BK1346" i="15"/>
  <c r="BB1356" i="15"/>
  <c r="BB1345" i="15"/>
  <c r="BC1349" i="15"/>
  <c r="BB1360" i="15"/>
  <c r="BJ1347" i="15"/>
  <c r="BJ1345" i="15"/>
  <c r="BE1356" i="15"/>
  <c r="AB940" i="10"/>
  <c r="AB1058" i="15" s="1"/>
  <c r="BJ1349" i="15"/>
  <c r="BE1359" i="15"/>
  <c r="AH164" i="10"/>
  <c r="AH100" i="15"/>
  <c r="AH95" i="15" s="1"/>
  <c r="AH159" i="10"/>
  <c r="AH62" i="15"/>
  <c r="AH57" i="15" s="1"/>
  <c r="AH142" i="10"/>
  <c r="AH139" i="10" s="1"/>
  <c r="AH128" i="15" s="1"/>
  <c r="AH127" i="15" s="1"/>
  <c r="AH90" i="15"/>
  <c r="AH89" i="15" s="1"/>
  <c r="AH334" i="15"/>
  <c r="AH329" i="15" s="1"/>
  <c r="AH460" i="15"/>
  <c r="AH602" i="15"/>
  <c r="AH844" i="15"/>
  <c r="AH49" i="10"/>
  <c r="AH45" i="15" s="1"/>
  <c r="Y796" i="15"/>
  <c r="Y412" i="15"/>
  <c r="AD1258" i="15"/>
  <c r="AD1253" i="15" s="1"/>
  <c r="AE345" i="10"/>
  <c r="AE598" i="10" s="1"/>
  <c r="BF1135" i="15"/>
  <c r="AG993" i="10"/>
  <c r="AG1101" i="15" s="1"/>
  <c r="BJ1124" i="15" s="1"/>
  <c r="V8" i="10"/>
  <c r="V8" i="15" s="1"/>
  <c r="Z307" i="10"/>
  <c r="Z752" i="10" s="1"/>
  <c r="Z805" i="15"/>
  <c r="Z804" i="15" s="1"/>
  <c r="V7" i="10"/>
  <c r="V7" i="15" s="1"/>
  <c r="AE938" i="10"/>
  <c r="AE1056" i="15" s="1"/>
  <c r="BH1079" i="15" s="1"/>
  <c r="AD52" i="10"/>
  <c r="AD48" i="15" s="1"/>
  <c r="Z308" i="10"/>
  <c r="Z753" i="10" s="1"/>
  <c r="AG268" i="15"/>
  <c r="AB114" i="15"/>
  <c r="AB109" i="15" s="1"/>
  <c r="Z206" i="15"/>
  <c r="Z205" i="15" s="1"/>
  <c r="Z306" i="10"/>
  <c r="Z541" i="10" s="1"/>
  <c r="AG1268" i="15"/>
  <c r="AG1263" i="15" s="1"/>
  <c r="Z118" i="15"/>
  <c r="Z117" i="15" s="1"/>
  <c r="AF485" i="15"/>
  <c r="Z747" i="15"/>
  <c r="AB111" i="15"/>
  <c r="AB106" i="15" s="1"/>
  <c r="Z363" i="15"/>
  <c r="X414" i="15"/>
  <c r="AA1168" i="10"/>
  <c r="AA298" i="10" s="1"/>
  <c r="AE1207" i="10"/>
  <c r="AE1278" i="15" s="1"/>
  <c r="BH1301" i="15" s="1"/>
  <c r="AE335" i="15"/>
  <c r="AE330" i="15" s="1"/>
  <c r="AC1207" i="10"/>
  <c r="AC1278" i="15" s="1"/>
  <c r="BF1301" i="15" s="1"/>
  <c r="Z156" i="15"/>
  <c r="Z155" i="15" s="1"/>
  <c r="Z505" i="15"/>
  <c r="AH1362" i="15"/>
  <c r="AH1357" i="15" s="1"/>
  <c r="BK1357" i="15" s="1"/>
  <c r="AE845" i="15"/>
  <c r="AC1206" i="10"/>
  <c r="AC1277" i="15" s="1"/>
  <c r="BF1300" i="15" s="1"/>
  <c r="Z876" i="15"/>
  <c r="Z875" i="15" s="1"/>
  <c r="Z42" i="15"/>
  <c r="Z41" i="15" s="1"/>
  <c r="AD51" i="10"/>
  <c r="AD47" i="15" s="1"/>
  <c r="X178" i="10"/>
  <c r="AE461" i="15"/>
  <c r="Z634" i="15"/>
  <c r="Z633" i="15" s="1"/>
  <c r="Z735" i="15" s="1"/>
  <c r="Z734" i="15" s="1"/>
  <c r="Y799" i="15"/>
  <c r="AH798" i="15"/>
  <c r="X308" i="15"/>
  <c r="X303" i="15" s="1"/>
  <c r="AD996" i="10"/>
  <c r="AD1104" i="15" s="1"/>
  <c r="Z563" i="15"/>
  <c r="Z562" i="15" s="1"/>
  <c r="Z685" i="15" s="1"/>
  <c r="Z684" i="15" s="1"/>
  <c r="AH556" i="15"/>
  <c r="X412" i="15"/>
  <c r="X1365" i="15"/>
  <c r="X1360" i="15" s="1"/>
  <c r="BA1360" i="15" s="1"/>
  <c r="Z80" i="15"/>
  <c r="Z79" i="15" s="1"/>
  <c r="AB937" i="10"/>
  <c r="AB1055" i="15" s="1"/>
  <c r="W10" i="10"/>
  <c r="W10" i="15" s="1"/>
  <c r="AF1008" i="15"/>
  <c r="AF1009" i="15"/>
  <c r="BG1313" i="15"/>
  <c r="AF182" i="10"/>
  <c r="AF172" i="10" s="1"/>
  <c r="X1255" i="10"/>
  <c r="X1322" i="15" s="1"/>
  <c r="BA1345" i="15" s="1"/>
  <c r="AC487" i="15"/>
  <c r="AA308" i="10"/>
  <c r="AA753" i="10" s="1"/>
  <c r="Z174" i="10"/>
  <c r="AC268" i="15"/>
  <c r="Y347" i="15"/>
  <c r="Y342" i="15" s="1"/>
  <c r="AC941" i="10"/>
  <c r="AC1059" i="15" s="1"/>
  <c r="AG312" i="15"/>
  <c r="AG307" i="15" s="1"/>
  <c r="AC348" i="10"/>
  <c r="AC811" i="10" s="1"/>
  <c r="AE50" i="10"/>
  <c r="AE46" i="15" s="1"/>
  <c r="W1171" i="10"/>
  <c r="W919" i="10" s="1"/>
  <c r="AC349" i="15"/>
  <c r="AC344" i="15" s="1"/>
  <c r="AB181" i="10"/>
  <c r="AB171" i="10" s="1"/>
  <c r="Y485" i="15"/>
  <c r="AD25" i="15"/>
  <c r="AD20" i="15" s="1"/>
  <c r="X113" i="15"/>
  <c r="X108" i="15" s="1"/>
  <c r="AF184" i="10"/>
  <c r="AG416" i="15"/>
  <c r="AE775" i="15"/>
  <c r="AE63" i="15"/>
  <c r="AE58" i="15" s="1"/>
  <c r="AE51" i="10"/>
  <c r="AE47" i="15" s="1"/>
  <c r="AH268" i="15"/>
  <c r="Y556" i="15"/>
  <c r="AB91" i="10"/>
  <c r="AB83" i="15" s="1"/>
  <c r="AH1257" i="10"/>
  <c r="AH1324" i="15" s="1"/>
  <c r="BK1347" i="15" s="1"/>
  <c r="AA414" i="15"/>
  <c r="X10" i="10"/>
  <c r="X10" i="15" s="1"/>
  <c r="AC1168" i="10"/>
  <c r="AC916" i="10" s="1"/>
  <c r="AH1018" i="15"/>
  <c r="Y310" i="15"/>
  <c r="Y305" i="15" s="1"/>
  <c r="X1052" i="15"/>
  <c r="X1039" i="15" s="1"/>
  <c r="AE161" i="10"/>
  <c r="Y994" i="10"/>
  <c r="Y1102" i="15" s="1"/>
  <c r="BB1125" i="15" s="1"/>
  <c r="AA798" i="15"/>
  <c r="AE798" i="15"/>
  <c r="AB50" i="10"/>
  <c r="AB46" i="15" s="1"/>
  <c r="Y798" i="15"/>
  <c r="X1005" i="15"/>
  <c r="AA799" i="15"/>
  <c r="AH937" i="10"/>
  <c r="AH1055" i="15" s="1"/>
  <c r="BK1078" i="15" s="1"/>
  <c r="AH38" i="15"/>
  <c r="AH33" i="15" s="1"/>
  <c r="AC996" i="10"/>
  <c r="AA310" i="15"/>
  <c r="AA305" i="15" s="1"/>
  <c r="X7" i="10"/>
  <c r="X7" i="15" s="1"/>
  <c r="AG139" i="10"/>
  <c r="AG128" i="15" s="1"/>
  <c r="AG127" i="15" s="1"/>
  <c r="AE487" i="15"/>
  <c r="X967" i="15"/>
  <c r="AA311" i="15"/>
  <c r="AA306" i="15" s="1"/>
  <c r="AB1362" i="15"/>
  <c r="AB1357" i="15" s="1"/>
  <c r="BE1357" i="15" s="1"/>
  <c r="AD156" i="10"/>
  <c r="AD151" i="10" s="1"/>
  <c r="AD140" i="15" s="1"/>
  <c r="AD135" i="15" s="1"/>
  <c r="AA309" i="10"/>
  <c r="AA283" i="15" s="1"/>
  <c r="AH554" i="15"/>
  <c r="AF626" i="15"/>
  <c r="AE349" i="15"/>
  <c r="AE344" i="15" s="1"/>
  <c r="X1034" i="15"/>
  <c r="X1007" i="15" s="1"/>
  <c r="AA557" i="15"/>
  <c r="AD8" i="10"/>
  <c r="AD8" i="15" s="1"/>
  <c r="AC1205" i="10"/>
  <c r="AC1276" i="15" s="1"/>
  <c r="BF1299" i="15" s="1"/>
  <c r="AH412" i="15"/>
  <c r="AG1205" i="10"/>
  <c r="AG1276" i="15" s="1"/>
  <c r="BJ1299" i="15" s="1"/>
  <c r="Z348" i="10"/>
  <c r="Z489" i="10" s="1"/>
  <c r="AE871" i="15"/>
  <c r="Z346" i="10"/>
  <c r="Z319" i="15" s="1"/>
  <c r="Y171" i="10"/>
  <c r="Y150" i="15" s="1"/>
  <c r="Y145" i="15" s="1"/>
  <c r="BF1136" i="15"/>
  <c r="AD191" i="10"/>
  <c r="AD605" i="15"/>
  <c r="AA796" i="15"/>
  <c r="AD847" i="15"/>
  <c r="AD463" i="15"/>
  <c r="AD337" i="15"/>
  <c r="AD332" i="15" s="1"/>
  <c r="W9" i="10"/>
  <c r="W9" i="15" s="1"/>
  <c r="AH1019" i="15"/>
  <c r="AH1361" i="15"/>
  <c r="AH1356" i="15" s="1"/>
  <c r="BK1356" i="15" s="1"/>
  <c r="AD50" i="10"/>
  <c r="AD46" i="15" s="1"/>
  <c r="AH1269" i="15"/>
  <c r="AH1264" i="15" s="1"/>
  <c r="AA940" i="10"/>
  <c r="AA1058" i="15" s="1"/>
  <c r="AD938" i="10"/>
  <c r="AD1056" i="15" s="1"/>
  <c r="BG1079" i="15" s="1"/>
  <c r="BF1312" i="15"/>
  <c r="BF1091" i="15"/>
  <c r="BF1311" i="15"/>
  <c r="BF1310" i="15"/>
  <c r="BF1090" i="15"/>
  <c r="BF1314" i="15"/>
  <c r="AF1007" i="15"/>
  <c r="BF1092" i="15"/>
  <c r="AF1011" i="15"/>
  <c r="BF1137" i="15"/>
  <c r="BF1089" i="15"/>
  <c r="X524" i="14"/>
  <c r="Y1129" i="14"/>
  <c r="Y46" i="16" s="1"/>
  <c r="AE52" i="14"/>
  <c r="Z140" i="14"/>
  <c r="AA523" i="14"/>
  <c r="AC735" i="14"/>
  <c r="X444" i="14"/>
  <c r="Z877" i="14"/>
  <c r="Z866" i="14" s="1"/>
  <c r="Y877" i="14"/>
  <c r="Y16" i="14"/>
  <c r="AE51" i="14"/>
  <c r="Y1100" i="14"/>
  <c r="Z153" i="14"/>
  <c r="AC309" i="14"/>
  <c r="AF931" i="14"/>
  <c r="AF920" i="14" s="1"/>
  <c r="W931" i="14"/>
  <c r="W920" i="14" s="1"/>
  <c r="AE17" i="14"/>
  <c r="AD88" i="14"/>
  <c r="AH878" i="14"/>
  <c r="AB1130" i="14"/>
  <c r="AB443" i="14"/>
  <c r="AD89" i="14"/>
  <c r="Y678" i="14"/>
  <c r="AG443" i="14"/>
  <c r="Y142" i="14"/>
  <c r="AG309" i="14"/>
  <c r="AG523" i="14"/>
  <c r="Y483" i="14"/>
  <c r="Y52" i="14"/>
  <c r="AC310" i="14"/>
  <c r="X144" i="14"/>
  <c r="X141" i="14" s="1"/>
  <c r="Y89" i="14"/>
  <c r="Z733" i="14"/>
  <c r="AD679" i="14"/>
  <c r="Z443" i="14"/>
  <c r="Y814" i="14"/>
  <c r="AF1173" i="14"/>
  <c r="AB310" i="14"/>
  <c r="Z523" i="14"/>
  <c r="AF1172" i="14"/>
  <c r="AA51" i="14"/>
  <c r="AA734" i="14"/>
  <c r="AD278" i="14"/>
  <c r="AA127" i="14"/>
  <c r="X815" i="14"/>
  <c r="X804" i="14" s="1"/>
  <c r="AA153" i="14"/>
  <c r="AE931" i="14"/>
  <c r="AE920" i="14" s="1"/>
  <c r="Z51" i="14"/>
  <c r="AE155" i="14"/>
  <c r="Z52" i="14"/>
  <c r="AA814" i="14"/>
  <c r="AA803" i="14" s="1"/>
  <c r="AH933" i="14"/>
  <c r="AH922" i="14" s="1"/>
  <c r="AD277" i="14"/>
  <c r="AH876" i="14"/>
  <c r="AH865" i="14" s="1"/>
  <c r="AG876" i="14"/>
  <c r="AG865" i="14" s="1"/>
  <c r="AE933" i="14"/>
  <c r="AE922" i="14" s="1"/>
  <c r="AB129" i="14"/>
  <c r="W814" i="14"/>
  <c r="W803" i="14" s="1"/>
  <c r="AF877" i="14"/>
  <c r="AF866" i="14" s="1"/>
  <c r="X1100" i="14"/>
  <c r="W815" i="14"/>
  <c r="W804" i="14" s="1"/>
  <c r="AG1101" i="14"/>
  <c r="AG1090" i="14" s="1"/>
  <c r="X1101" i="14"/>
  <c r="X1090" i="14" s="1"/>
  <c r="AA1173" i="14"/>
  <c r="AA1172" i="14"/>
  <c r="AH680" i="14"/>
  <c r="AH390" i="14"/>
  <c r="W92" i="10"/>
  <c r="W84" i="15" s="1"/>
  <c r="AA1100" i="14"/>
  <c r="AA1089" i="14" s="1"/>
  <c r="AB1052" i="15"/>
  <c r="AB1036" i="15" s="1"/>
  <c r="Z17" i="14"/>
  <c r="AC129" i="14"/>
  <c r="Y311" i="15"/>
  <c r="Y306" i="15" s="1"/>
  <c r="AF869" i="15"/>
  <c r="T276" i="15"/>
  <c r="T275" i="15" s="1"/>
  <c r="AA89" i="14"/>
  <c r="Z345" i="10"/>
  <c r="Z486" i="10" s="1"/>
  <c r="X416" i="15"/>
  <c r="AA1167" i="10"/>
  <c r="AA297" i="10" s="1"/>
  <c r="AB523" i="14"/>
  <c r="AA524" i="14"/>
  <c r="Z88" i="14"/>
  <c r="AA308" i="15"/>
  <c r="AA303" i="15" s="1"/>
  <c r="AB1005" i="15"/>
  <c r="AB982" i="15" s="1"/>
  <c r="X348" i="10"/>
  <c r="X601" i="10" s="1"/>
  <c r="X1129" i="14"/>
  <c r="X46" i="16" s="1"/>
  <c r="AF627" i="15"/>
  <c r="T206" i="15"/>
  <c r="T205" i="15" s="1"/>
  <c r="Z344" i="10"/>
  <c r="Z317" i="15" s="1"/>
  <c r="AA484" i="14"/>
  <c r="AC483" i="14"/>
  <c r="AB143" i="14"/>
  <c r="AB140" i="14" s="1"/>
  <c r="AA554" i="15"/>
  <c r="AC997" i="10"/>
  <c r="AC1105" i="15" s="1"/>
  <c r="BF1128" i="15" s="1"/>
  <c r="AD1102" i="14"/>
  <c r="AD1091" i="14" s="1"/>
  <c r="AB170" i="10"/>
  <c r="AB149" i="15" s="1"/>
  <c r="AB144" i="15" s="1"/>
  <c r="W11" i="10"/>
  <c r="W11" i="15" s="1"/>
  <c r="X347" i="10"/>
  <c r="X810" i="10" s="1"/>
  <c r="T42" i="15"/>
  <c r="T41" i="15" s="1"/>
  <c r="Z818" i="15"/>
  <c r="AA679" i="14"/>
  <c r="AE277" i="14"/>
  <c r="Y129" i="14"/>
  <c r="AA309" i="14"/>
  <c r="AA17" i="14"/>
  <c r="X278" i="14"/>
  <c r="AH483" i="14"/>
  <c r="AA310" i="14"/>
  <c r="AE308" i="10"/>
  <c r="AE282" i="15" s="1"/>
  <c r="X346" i="10"/>
  <c r="X599" i="10" s="1"/>
  <c r="T156" i="15"/>
  <c r="T155" i="15" s="1"/>
  <c r="Z576" i="15"/>
  <c r="AA277" i="14"/>
  <c r="X277" i="14"/>
  <c r="AA1246" i="15"/>
  <c r="AA1245" i="15" s="1"/>
  <c r="X39" i="15"/>
  <c r="X34" i="15" s="1"/>
  <c r="Y525" i="14"/>
  <c r="AH678" i="14"/>
  <c r="AG16" i="14"/>
  <c r="AG17" i="14"/>
  <c r="AF52" i="14"/>
  <c r="BF1139" i="15"/>
  <c r="AE1205" i="10"/>
  <c r="AE1276" i="15" s="1"/>
  <c r="BH1299" i="15" s="1"/>
  <c r="X345" i="10"/>
  <c r="X598" i="10" s="1"/>
  <c r="T118" i="15"/>
  <c r="T117" i="15" s="1"/>
  <c r="AW110" i="15" s="1"/>
  <c r="Z324" i="15"/>
  <c r="Z323" i="15" s="1"/>
  <c r="AE278" i="14"/>
  <c r="AA218" i="15"/>
  <c r="Y445" i="14"/>
  <c r="AC277" i="14"/>
  <c r="Y993" i="10"/>
  <c r="Y1101" i="15" s="1"/>
  <c r="AE1206" i="10"/>
  <c r="AE1277" i="15" s="1"/>
  <c r="AD91" i="10"/>
  <c r="AD83" i="15" s="1"/>
  <c r="AE53" i="14"/>
  <c r="AB142" i="14"/>
  <c r="X344" i="10"/>
  <c r="X807" i="10" s="1"/>
  <c r="T563" i="15"/>
  <c r="T562" i="15" s="1"/>
  <c r="T685" i="15" s="1"/>
  <c r="T684" i="15" s="1"/>
  <c r="AF487" i="15"/>
  <c r="AH415" i="15"/>
  <c r="AB89" i="14"/>
  <c r="AD87" i="14"/>
  <c r="AD17" i="14"/>
  <c r="AD8" i="14" s="1"/>
  <c r="Y735" i="14"/>
  <c r="AG142" i="14"/>
  <c r="X818" i="15"/>
  <c r="AB113" i="15"/>
  <c r="AB108" i="15" s="1"/>
  <c r="T876" i="15"/>
  <c r="T875" i="15" s="1"/>
  <c r="T421" i="15"/>
  <c r="T420" i="15" s="1"/>
  <c r="AF629" i="15"/>
  <c r="X127" i="14"/>
  <c r="AF51" i="14"/>
  <c r="Z347" i="10"/>
  <c r="Z810" i="10" s="1"/>
  <c r="AH799" i="15"/>
  <c r="X680" i="14"/>
  <c r="Y140" i="14"/>
  <c r="Y310" i="14"/>
  <c r="AG877" i="14"/>
  <c r="AG866" i="14" s="1"/>
  <c r="AH312" i="15"/>
  <c r="AH307" i="15" s="1"/>
  <c r="X576" i="15"/>
  <c r="AE556" i="15"/>
  <c r="T634" i="15"/>
  <c r="T633" i="15" s="1"/>
  <c r="T735" i="15" s="1"/>
  <c r="T734" i="15" s="1"/>
  <c r="AF349" i="15"/>
  <c r="AF344" i="15" s="1"/>
  <c r="AH311" i="15"/>
  <c r="AH306" i="15" s="1"/>
  <c r="AA1171" i="10"/>
  <c r="AA1243" i="15" s="1"/>
  <c r="X390" i="14"/>
  <c r="AE680" i="14"/>
  <c r="AH1271" i="15"/>
  <c r="AH1266" i="15" s="1"/>
  <c r="AF876" i="14"/>
  <c r="BG1138" i="15"/>
  <c r="W139" i="10"/>
  <c r="AD1205" i="10"/>
  <c r="AD1276" i="15" s="1"/>
  <c r="BG1299" i="15" s="1"/>
  <c r="AH800" i="15"/>
  <c r="AB444" i="14"/>
  <c r="AA87" i="14"/>
  <c r="AA941" i="10"/>
  <c r="AA1059" i="15" s="1"/>
  <c r="BD1082" i="15" s="1"/>
  <c r="X324" i="15"/>
  <c r="X323" i="15" s="1"/>
  <c r="AE310" i="15"/>
  <c r="AE305" i="15" s="1"/>
  <c r="T492" i="15"/>
  <c r="T491" i="15" s="1"/>
  <c r="X558" i="15"/>
  <c r="AA1170" i="10"/>
  <c r="AA918" i="10" s="1"/>
  <c r="AE390" i="14"/>
  <c r="AB309" i="14"/>
  <c r="AG933" i="14"/>
  <c r="AG922" i="14" s="1"/>
  <c r="AF628" i="15"/>
  <c r="AH1021" i="15"/>
  <c r="W1168" i="10"/>
  <c r="W916" i="10" s="1"/>
  <c r="W95" i="10"/>
  <c r="W87" i="15" s="1"/>
  <c r="AE1100" i="14"/>
  <c r="AE1089" i="14" s="1"/>
  <c r="AD309" i="10"/>
  <c r="AB93" i="10"/>
  <c r="AB85" i="15" s="1"/>
  <c r="AA306" i="10"/>
  <c r="AA429" i="10" s="1"/>
  <c r="AG310" i="14"/>
  <c r="AA1169" i="10"/>
  <c r="AA299" i="10" s="1"/>
  <c r="AB997" i="10"/>
  <c r="AB1105" i="15" s="1"/>
  <c r="AG141" i="14"/>
  <c r="AG124" i="14" s="1"/>
  <c r="V123" i="14"/>
  <c r="X310" i="14"/>
  <c r="X798" i="15"/>
  <c r="AA1102" i="14"/>
  <c r="AA1091" i="14" s="1"/>
  <c r="Z1036" i="15"/>
  <c r="X747" i="15"/>
  <c r="AC389" i="14"/>
  <c r="X556" i="15"/>
  <c r="X287" i="15"/>
  <c r="X286" i="15" s="1"/>
  <c r="X310" i="10"/>
  <c r="X755" i="10" s="1"/>
  <c r="AC484" i="14"/>
  <c r="AE1101" i="14"/>
  <c r="AE1090" i="14" s="1"/>
  <c r="Z310" i="10"/>
  <c r="Z545" i="10" s="1"/>
  <c r="X309" i="14"/>
  <c r="AC679" i="14"/>
  <c r="AB144" i="10"/>
  <c r="AB171" i="15" s="1"/>
  <c r="AB169" i="15" s="1"/>
  <c r="W93" i="10"/>
  <c r="W85" i="15" s="1"/>
  <c r="W51" i="10"/>
  <c r="W47" i="15" s="1"/>
  <c r="AA15" i="14"/>
  <c r="AH306" i="10"/>
  <c r="AH541" i="10" s="1"/>
  <c r="Z1038" i="15"/>
  <c r="AD939" i="10"/>
  <c r="AD1057" i="15" s="1"/>
  <c r="BG1080" i="15" s="1"/>
  <c r="AB346" i="10"/>
  <c r="AB487" i="10" s="1"/>
  <c r="AB347" i="10"/>
  <c r="AB600" i="10" s="1"/>
  <c r="AC278" i="14"/>
  <c r="AD1101" i="14"/>
  <c r="AD1090" i="14" s="1"/>
  <c r="AH505" i="15"/>
  <c r="Y92" i="10"/>
  <c r="Y84" i="15" s="1"/>
  <c r="AB434" i="15"/>
  <c r="X306" i="10"/>
  <c r="X280" i="15" s="1"/>
  <c r="X525" i="14"/>
  <c r="AH287" i="15"/>
  <c r="AH286" i="15" s="1"/>
  <c r="AH278" i="14"/>
  <c r="AB324" i="15"/>
  <c r="AB323" i="15" s="1"/>
  <c r="AB345" i="10"/>
  <c r="AB808" i="10" s="1"/>
  <c r="AF114" i="15"/>
  <c r="AF109" i="15" s="1"/>
  <c r="X445" i="14"/>
  <c r="X53" i="10"/>
  <c r="X49" i="15" s="1"/>
  <c r="AH747" i="15"/>
  <c r="X139" i="10"/>
  <c r="X167" i="15" s="1"/>
  <c r="X165" i="15" s="1"/>
  <c r="AB818" i="15"/>
  <c r="AH277" i="14"/>
  <c r="AH485" i="14"/>
  <c r="AE91" i="10"/>
  <c r="AE83" i="15" s="1"/>
  <c r="V11" i="10"/>
  <c r="V11" i="15" s="1"/>
  <c r="AD534" i="15"/>
  <c r="W91" i="10"/>
  <c r="W83" i="15" s="1"/>
  <c r="AE558" i="15"/>
  <c r="AF346" i="15"/>
  <c r="AF341" i="15" s="1"/>
  <c r="W994" i="10"/>
  <c r="W1102" i="15" s="1"/>
  <c r="AZ1125" i="15" s="1"/>
  <c r="X1130" i="14"/>
  <c r="X797" i="15"/>
  <c r="AH1130" i="14"/>
  <c r="AF868" i="15"/>
  <c r="AE129" i="14"/>
  <c r="AB139" i="10"/>
  <c r="AB167" i="15" s="1"/>
  <c r="AB165" i="15" s="1"/>
  <c r="AG7" i="10"/>
  <c r="AG7" i="15" s="1"/>
  <c r="AF993" i="10"/>
  <c r="AF1101" i="15" s="1"/>
  <c r="BI1124" i="15" s="1"/>
  <c r="AH128" i="14"/>
  <c r="AB939" i="10"/>
  <c r="AB1057" i="15" s="1"/>
  <c r="BE1080" i="15" s="1"/>
  <c r="AE557" i="15"/>
  <c r="AF189" i="10"/>
  <c r="AB993" i="10"/>
  <c r="AB1101" i="15" s="1"/>
  <c r="W127" i="14"/>
  <c r="X415" i="15"/>
  <c r="Y141" i="14"/>
  <c r="AE799" i="15"/>
  <c r="X1173" i="14"/>
  <c r="AB1108" i="15"/>
  <c r="AB1107" i="15" s="1"/>
  <c r="X311" i="15"/>
  <c r="X306" i="15" s="1"/>
  <c r="Y996" i="10"/>
  <c r="AF1101" i="14"/>
  <c r="AF1090" i="14" s="1"/>
  <c r="AE311" i="15"/>
  <c r="AE306" i="15" s="1"/>
  <c r="Y88" i="14"/>
  <c r="X1172" i="14"/>
  <c r="Z172" i="10"/>
  <c r="Z151" i="15" s="1"/>
  <c r="Z146" i="15" s="1"/>
  <c r="AB877" i="14"/>
  <c r="X557" i="15"/>
  <c r="AF310" i="15"/>
  <c r="AF305" i="15" s="1"/>
  <c r="Y933" i="14"/>
  <c r="Y922" i="14" s="1"/>
  <c r="Y139" i="10"/>
  <c r="Y128" i="15" s="1"/>
  <c r="Y127" i="15" s="1"/>
  <c r="AF556" i="15"/>
  <c r="W932" i="14"/>
  <c r="W921" i="14" s="1"/>
  <c r="Z154" i="14"/>
  <c r="AD9" i="10"/>
  <c r="AD9" i="15" s="1"/>
  <c r="AB913" i="14"/>
  <c r="AB909" i="14" s="1"/>
  <c r="AG129" i="14"/>
  <c r="AF1010" i="15"/>
  <c r="AA1129" i="14"/>
  <c r="AA46" i="16" s="1"/>
  <c r="AE1173" i="14"/>
  <c r="AF414" i="15"/>
  <c r="AC1076" i="15"/>
  <c r="AC1071" i="15" s="1"/>
  <c r="AD392" i="15"/>
  <c r="AC127" i="14"/>
  <c r="AB127" i="14"/>
  <c r="Z94" i="10"/>
  <c r="Z86" i="15" s="1"/>
  <c r="AA92" i="10"/>
  <c r="AA84" i="15" s="1"/>
  <c r="AE1172" i="14"/>
  <c r="AD154" i="14"/>
  <c r="AD299" i="15"/>
  <c r="AD294" i="15" s="1"/>
  <c r="AD533" i="15"/>
  <c r="AD391" i="15"/>
  <c r="AD776" i="15"/>
  <c r="W94" i="10"/>
  <c r="W86" i="15" s="1"/>
  <c r="AE416" i="15"/>
  <c r="AG170" i="10"/>
  <c r="AG199" i="15" s="1"/>
  <c r="AG189" i="15" s="1"/>
  <c r="AG144" i="10"/>
  <c r="AG131" i="15" s="1"/>
  <c r="AG130" i="15" s="1"/>
  <c r="X309" i="10"/>
  <c r="X754" i="10" s="1"/>
  <c r="AG127" i="14"/>
  <c r="AC170" i="10"/>
  <c r="AC149" i="15" s="1"/>
  <c r="AC144" i="15" s="1"/>
  <c r="X413" i="15"/>
  <c r="Z1173" i="14"/>
  <c r="AA939" i="10"/>
  <c r="AA1057" i="15" s="1"/>
  <c r="BD1080" i="15" s="1"/>
  <c r="X555" i="15"/>
  <c r="AH129" i="14"/>
  <c r="Z1172" i="14"/>
  <c r="X307" i="10"/>
  <c r="X542" i="10" s="1"/>
  <c r="V10" i="10"/>
  <c r="V10" i="15" s="1"/>
  <c r="AA877" i="14"/>
  <c r="AA866" i="14" s="1"/>
  <c r="Y1205" i="10"/>
  <c r="Y1276" i="15" s="1"/>
  <c r="AC939" i="10"/>
  <c r="AC1057" i="15" s="1"/>
  <c r="BF1080" i="15" s="1"/>
  <c r="Z1089" i="14"/>
  <c r="AC485" i="10"/>
  <c r="AC597" i="10"/>
  <c r="AC807" i="10"/>
  <c r="AC317" i="15"/>
  <c r="T731" i="14"/>
  <c r="T728" i="14" s="1"/>
  <c r="T709" i="14" s="1"/>
  <c r="T698" i="14" s="1"/>
  <c r="T676" i="14"/>
  <c r="T673" i="14" s="1"/>
  <c r="T654" i="14" s="1"/>
  <c r="T643" i="14" s="1"/>
  <c r="T441" i="14"/>
  <c r="T438" i="14" s="1"/>
  <c r="T419" i="14" s="1"/>
  <c r="T408" i="14" s="1"/>
  <c r="T481" i="14"/>
  <c r="T478" i="14" s="1"/>
  <c r="T459" i="14" s="1"/>
  <c r="T576" i="14" s="1"/>
  <c r="T573" i="14" s="1"/>
  <c r="T554" i="14" s="1"/>
  <c r="T543" i="14" s="1"/>
  <c r="T521" i="14"/>
  <c r="T518" i="14" s="1"/>
  <c r="T499" i="14" s="1"/>
  <c r="T626" i="14" s="1"/>
  <c r="T623" i="14" s="1"/>
  <c r="T604" i="14" s="1"/>
  <c r="T593" i="14" s="1"/>
  <c r="T386" i="14"/>
  <c r="T383" i="14" s="1"/>
  <c r="T364" i="14" s="1"/>
  <c r="T353" i="14" s="1"/>
  <c r="T267" i="14"/>
  <c r="T264" i="14" s="1"/>
  <c r="T245" i="14" s="1"/>
  <c r="T234" i="14" s="1"/>
  <c r="T1068" i="14"/>
  <c r="T1065" i="14" s="1"/>
  <c r="T1046" i="14" s="1"/>
  <c r="T1035" i="14" s="1"/>
  <c r="T1009" i="14"/>
  <c r="T1006" i="14" s="1"/>
  <c r="T987" i="14" s="1"/>
  <c r="T976" i="14" s="1"/>
  <c r="AC1239" i="15"/>
  <c r="AC915" i="10"/>
  <c r="AG803" i="14"/>
  <c r="AG797" i="14"/>
  <c r="AG793" i="14" s="1"/>
  <c r="AG796" i="14"/>
  <c r="AG792" i="14" s="1"/>
  <c r="AG50" i="16" s="1"/>
  <c r="AA916" i="10"/>
  <c r="AF1089" i="14"/>
  <c r="AB803" i="14"/>
  <c r="AA430" i="10"/>
  <c r="AA542" i="10"/>
  <c r="AA752" i="10"/>
  <c r="AA281" i="15"/>
  <c r="AD920" i="14"/>
  <c r="AA755" i="10"/>
  <c r="AA545" i="10"/>
  <c r="AA284" i="15"/>
  <c r="AA433" i="10"/>
  <c r="AD803" i="14"/>
  <c r="AD796" i="14"/>
  <c r="AD792" i="14" s="1"/>
  <c r="AD50" i="16" s="1"/>
  <c r="AD797" i="14"/>
  <c r="AD793" i="14" s="1"/>
  <c r="AH803" i="14"/>
  <c r="Y168" i="10"/>
  <c r="Y104" i="15"/>
  <c r="Y99" i="15" s="1"/>
  <c r="AE995" i="10"/>
  <c r="AE1103" i="15" s="1"/>
  <c r="AC544" i="10"/>
  <c r="U155" i="10"/>
  <c r="U150" i="10" s="1"/>
  <c r="U25" i="15"/>
  <c r="U20" i="15" s="1"/>
  <c r="W1256" i="15"/>
  <c r="W988" i="15"/>
  <c r="W244" i="15"/>
  <c r="W311" i="15"/>
  <c r="W306" i="15" s="1"/>
  <c r="W557" i="15"/>
  <c r="W799" i="15"/>
  <c r="W415" i="15"/>
  <c r="AC297" i="15"/>
  <c r="AC292" i="15" s="1"/>
  <c r="AC773" i="15"/>
  <c r="AC531" i="15"/>
  <c r="AC389" i="15"/>
  <c r="BC1092" i="15"/>
  <c r="Z1070" i="15"/>
  <c r="BC1093" i="15" s="1"/>
  <c r="AC1259" i="10"/>
  <c r="AC1326" i="15" s="1"/>
  <c r="BF1349" i="15" s="1"/>
  <c r="AC1365" i="15"/>
  <c r="AC1360" i="15" s="1"/>
  <c r="BF1360" i="15" s="1"/>
  <c r="AB914" i="14"/>
  <c r="AB910" i="14" s="1"/>
  <c r="W24" i="15"/>
  <c r="W19" i="15" s="1"/>
  <c r="W154" i="10"/>
  <c r="W336" i="15"/>
  <c r="W331" i="15" s="1"/>
  <c r="W604" i="15"/>
  <c r="W462" i="15"/>
  <c r="W846" i="15"/>
  <c r="AB103" i="15"/>
  <c r="AB98" i="15" s="1"/>
  <c r="AB167" i="10"/>
  <c r="AH927" i="10"/>
  <c r="AH919" i="15"/>
  <c r="BK942" i="15" s="1"/>
  <c r="X929" i="10"/>
  <c r="X921" i="15"/>
  <c r="BA944" i="15" s="1"/>
  <c r="Y972" i="15"/>
  <c r="AE1256" i="10"/>
  <c r="AE1323" i="15" s="1"/>
  <c r="BH1346" i="15" s="1"/>
  <c r="AE1362" i="15"/>
  <c r="AE1357" i="15" s="1"/>
  <c r="BH1357" i="15" s="1"/>
  <c r="W1034" i="15"/>
  <c r="W1005" i="15"/>
  <c r="W1052" i="15"/>
  <c r="W967" i="15"/>
  <c r="W976" i="15"/>
  <c r="Y297" i="15"/>
  <c r="Y292" i="15" s="1"/>
  <c r="Y389" i="15"/>
  <c r="Y531" i="15"/>
  <c r="Y773" i="15"/>
  <c r="AA937" i="10"/>
  <c r="AA1055" i="15" s="1"/>
  <c r="AD461" i="15"/>
  <c r="AD845" i="15"/>
  <c r="AD603" i="15"/>
  <c r="AD335" i="15"/>
  <c r="AD330" i="15" s="1"/>
  <c r="T1069" i="14"/>
  <c r="T1066" i="14" s="1"/>
  <c r="T1047" i="14" s="1"/>
  <c r="T1036" i="14" s="1"/>
  <c r="T677" i="14"/>
  <c r="T674" i="14" s="1"/>
  <c r="T655" i="14" s="1"/>
  <c r="T644" i="14" s="1"/>
  <c r="T732" i="14"/>
  <c r="T729" i="14" s="1"/>
  <c r="T710" i="14" s="1"/>
  <c r="T699" i="14" s="1"/>
  <c r="T482" i="14"/>
  <c r="T479" i="14" s="1"/>
  <c r="T460" i="14" s="1"/>
  <c r="T577" i="14" s="1"/>
  <c r="T574" i="14" s="1"/>
  <c r="T555" i="14" s="1"/>
  <c r="T544" i="14" s="1"/>
  <c r="T522" i="14"/>
  <c r="T519" i="14" s="1"/>
  <c r="T500" i="14" s="1"/>
  <c r="T627" i="14" s="1"/>
  <c r="T624" i="14" s="1"/>
  <c r="T605" i="14" s="1"/>
  <c r="T594" i="14" s="1"/>
  <c r="T387" i="14"/>
  <c r="T384" i="14" s="1"/>
  <c r="T365" i="14" s="1"/>
  <c r="T354" i="14" s="1"/>
  <c r="T1010" i="14"/>
  <c r="T1007" i="14" s="1"/>
  <c r="T988" i="14" s="1"/>
  <c r="T977" i="14" s="1"/>
  <c r="T442" i="14"/>
  <c r="T439" i="14" s="1"/>
  <c r="T420" i="14" s="1"/>
  <c r="T409" i="14" s="1"/>
  <c r="T268" i="14"/>
  <c r="T265" i="14" s="1"/>
  <c r="T246" i="14" s="1"/>
  <c r="T235" i="14" s="1"/>
  <c r="T171" i="15"/>
  <c r="T169" i="15" s="1"/>
  <c r="T131" i="15"/>
  <c r="T130" i="15" s="1"/>
  <c r="AB26" i="15"/>
  <c r="AB21" i="15" s="1"/>
  <c r="AB156" i="10"/>
  <c r="AA156" i="10"/>
  <c r="AA26" i="15"/>
  <c r="AA21" i="15" s="1"/>
  <c r="W159" i="10"/>
  <c r="W62" i="15"/>
  <c r="W57" i="15" s="1"/>
  <c r="Z161" i="10"/>
  <c r="Z64" i="15"/>
  <c r="Z59" i="15" s="1"/>
  <c r="BA1138" i="15"/>
  <c r="X1116" i="15"/>
  <c r="BA1139" i="15" s="1"/>
  <c r="AD973" i="15"/>
  <c r="AE924" i="10"/>
  <c r="AE884" i="15"/>
  <c r="BH907" i="15" s="1"/>
  <c r="Z27" i="15"/>
  <c r="Z22" i="15" s="1"/>
  <c r="Z157" i="10"/>
  <c r="AF921" i="10"/>
  <c r="AF881" i="15"/>
  <c r="BI904" i="15" s="1"/>
  <c r="X24" i="15"/>
  <c r="X19" i="15" s="1"/>
  <c r="X154" i="10"/>
  <c r="V35" i="15"/>
  <c r="V30" i="15" s="1"/>
  <c r="V175" i="10"/>
  <c r="V170" i="10" s="1"/>
  <c r="Y218" i="15"/>
  <c r="Y962" i="15"/>
  <c r="Y1246" i="15"/>
  <c r="Y1245" i="15" s="1"/>
  <c r="Y1167" i="10"/>
  <c r="Y1168" i="10"/>
  <c r="Y1169" i="10"/>
  <c r="Y1170" i="10"/>
  <c r="Y1171" i="10"/>
  <c r="AB925" i="10"/>
  <c r="AB917" i="15"/>
  <c r="BE940" i="15" s="1"/>
  <c r="Z1113" i="15"/>
  <c r="BC1135" i="15"/>
  <c r="BC1137" i="15"/>
  <c r="Z606" i="15"/>
  <c r="Z848" i="15"/>
  <c r="Z338" i="15"/>
  <c r="Z333" i="15" s="1"/>
  <c r="Z464" i="15"/>
  <c r="AG924" i="10"/>
  <c r="AG884" i="15"/>
  <c r="BJ907" i="15" s="1"/>
  <c r="AD1257" i="10"/>
  <c r="AD1324" i="15" s="1"/>
  <c r="BG1347" i="15" s="1"/>
  <c r="AD1363" i="15"/>
  <c r="AD1358" i="15" s="1"/>
  <c r="BG1358" i="15" s="1"/>
  <c r="AC865" i="14"/>
  <c r="AH75" i="15"/>
  <c r="AH70" i="15" s="1"/>
  <c r="AH182" i="10"/>
  <c r="W924" i="10"/>
  <c r="W884" i="15"/>
  <c r="AZ907" i="15" s="1"/>
  <c r="U125" i="14"/>
  <c r="V269" i="14"/>
  <c r="V1173" i="14"/>
  <c r="V1172" i="14"/>
  <c r="X338" i="15"/>
  <c r="X333" i="15" s="1"/>
  <c r="X606" i="15"/>
  <c r="X464" i="15"/>
  <c r="X848" i="15"/>
  <c r="AA91" i="10"/>
  <c r="AA83" i="15" s="1"/>
  <c r="AG524" i="14"/>
  <c r="AG734" i="14"/>
  <c r="AG444" i="14"/>
  <c r="Z141" i="14"/>
  <c r="W269" i="14"/>
  <c r="W1172" i="14"/>
  <c r="W1173" i="14"/>
  <c r="BE1092" i="15"/>
  <c r="AB1070" i="15"/>
  <c r="BE1093" i="15" s="1"/>
  <c r="AA923" i="10"/>
  <c r="AA883" i="15"/>
  <c r="BD906" i="15" s="1"/>
  <c r="S1095" i="10"/>
  <c r="S1090" i="10" s="1"/>
  <c r="S296" i="10"/>
  <c r="S291" i="10" s="1"/>
  <c r="S254" i="10" s="1"/>
  <c r="S213" i="15" s="1"/>
  <c r="S428" i="10"/>
  <c r="S423" i="10" s="1"/>
  <c r="S386" i="10" s="1"/>
  <c r="S358" i="15" s="1"/>
  <c r="S540" i="10"/>
  <c r="S535" i="10" s="1"/>
  <c r="S498" i="10" s="1"/>
  <c r="S596" i="10"/>
  <c r="S591" i="10" s="1"/>
  <c r="S554" i="10" s="1"/>
  <c r="S484" i="10"/>
  <c r="S479" i="10" s="1"/>
  <c r="S442" i="10" s="1"/>
  <c r="S429" i="15" s="1"/>
  <c r="S163" i="15"/>
  <c r="AV193" i="15" s="1"/>
  <c r="S1157" i="10"/>
  <c r="S1152" i="10" s="1"/>
  <c r="S806" i="10"/>
  <c r="S801" i="10" s="1"/>
  <c r="S764" i="10" s="1"/>
  <c r="S813" i="15" s="1"/>
  <c r="S750" i="10"/>
  <c r="S745" i="10" s="1"/>
  <c r="S708" i="10" s="1"/>
  <c r="S742" i="15" s="1"/>
  <c r="W393" i="15"/>
  <c r="W535" i="15"/>
  <c r="W301" i="15"/>
  <c r="W296" i="15" s="1"/>
  <c r="W777" i="15"/>
  <c r="X95" i="10"/>
  <c r="X87" i="15" s="1"/>
  <c r="AD1255" i="10"/>
  <c r="AD1322" i="15" s="1"/>
  <c r="BG1345" i="15" s="1"/>
  <c r="AD1361" i="15"/>
  <c r="AD1356" i="15" s="1"/>
  <c r="BG1356" i="15" s="1"/>
  <c r="Z1037" i="15"/>
  <c r="Q124" i="14"/>
  <c r="Z1108" i="15"/>
  <c r="Z1107" i="15" s="1"/>
  <c r="Z993" i="10"/>
  <c r="Z1101" i="15" s="1"/>
  <c r="Z995" i="10"/>
  <c r="Z1103" i="15" s="1"/>
  <c r="Z994" i="10"/>
  <c r="Z1102" i="15" s="1"/>
  <c r="Z996" i="10"/>
  <c r="Z997" i="10"/>
  <c r="Z1105" i="15" s="1"/>
  <c r="AC927" i="10"/>
  <c r="AC919" i="15"/>
  <c r="BF942" i="15" s="1"/>
  <c r="Y167" i="10"/>
  <c r="Y103" i="15"/>
  <c r="Y98" i="15" s="1"/>
  <c r="U178" i="10"/>
  <c r="U173" i="10" s="1"/>
  <c r="U38" i="15"/>
  <c r="U33" i="15" s="1"/>
  <c r="AC937" i="10"/>
  <c r="AC1055" i="15" s="1"/>
  <c r="BF1078" i="15" s="1"/>
  <c r="BF1313" i="15"/>
  <c r="BD1138" i="15"/>
  <c r="AA1116" i="15"/>
  <c r="BD1139" i="15" s="1"/>
  <c r="AF923" i="10"/>
  <c r="AF883" i="15"/>
  <c r="BI906" i="15" s="1"/>
  <c r="W747" i="15"/>
  <c r="W287" i="15"/>
  <c r="W286" i="15" s="1"/>
  <c r="W505" i="15"/>
  <c r="W363" i="15"/>
  <c r="W306" i="10"/>
  <c r="W307" i="10"/>
  <c r="W308" i="10"/>
  <c r="W309" i="10"/>
  <c r="W310" i="10"/>
  <c r="W921" i="10"/>
  <c r="W881" i="15"/>
  <c r="AZ904" i="15" s="1"/>
  <c r="AA100" i="15"/>
  <c r="AA95" i="15" s="1"/>
  <c r="AA164" i="10"/>
  <c r="X1288" i="15"/>
  <c r="BA1311" i="15" s="1"/>
  <c r="BA1310" i="15"/>
  <c r="BA1312" i="15"/>
  <c r="AC926" i="10"/>
  <c r="AC918" i="15"/>
  <c r="BF941" i="15" s="1"/>
  <c r="AC283" i="15"/>
  <c r="BF306" i="15" s="1"/>
  <c r="U154" i="10"/>
  <c r="U149" i="10" s="1"/>
  <c r="U24" i="15"/>
  <c r="U19" i="15" s="1"/>
  <c r="AE128" i="15"/>
  <c r="AE127" i="15" s="1"/>
  <c r="W104" i="15"/>
  <c r="W99" i="15" s="1"/>
  <c r="W168" i="10"/>
  <c r="W416" i="15"/>
  <c r="W800" i="15"/>
  <c r="W558" i="15"/>
  <c r="W312" i="15"/>
  <c r="W307" i="15" s="1"/>
  <c r="X972" i="15"/>
  <c r="AA920" i="14"/>
  <c r="AA914" i="14"/>
  <c r="AA910" i="14" s="1"/>
  <c r="AA913" i="14"/>
  <c r="AA909" i="14" s="1"/>
  <c r="AA1283" i="15"/>
  <c r="AA1282" i="15" s="1"/>
  <c r="AA1205" i="10"/>
  <c r="AA1276" i="15" s="1"/>
  <c r="AA1206" i="10"/>
  <c r="AA1277" i="15" s="1"/>
  <c r="AA1207" i="10"/>
  <c r="AA1278" i="15" s="1"/>
  <c r="AA1208" i="10"/>
  <c r="AA1209" i="10"/>
  <c r="AA1280" i="15" s="1"/>
  <c r="AB147" i="14"/>
  <c r="AB141" i="14" s="1"/>
  <c r="AB124" i="14" s="1"/>
  <c r="AB52" i="14"/>
  <c r="W460" i="15"/>
  <c r="W844" i="15"/>
  <c r="W602" i="15"/>
  <c r="W334" i="15"/>
  <c r="W329" i="15" s="1"/>
  <c r="Y144" i="10"/>
  <c r="AB165" i="10"/>
  <c r="AB101" i="15"/>
  <c r="AB96" i="15" s="1"/>
  <c r="AA973" i="15"/>
  <c r="AH929" i="10"/>
  <c r="AH921" i="15"/>
  <c r="BK944" i="15" s="1"/>
  <c r="W154" i="14"/>
  <c r="Y464" i="15"/>
  <c r="Y848" i="15"/>
  <c r="Y606" i="15"/>
  <c r="Y338" i="15"/>
  <c r="Y333" i="15" s="1"/>
  <c r="X927" i="10"/>
  <c r="X919" i="15"/>
  <c r="BA942" i="15" s="1"/>
  <c r="Y91" i="10"/>
  <c r="Y83" i="15" s="1"/>
  <c r="AH629" i="15"/>
  <c r="AH487" i="15"/>
  <c r="AH349" i="15"/>
  <c r="AH344" i="15" s="1"/>
  <c r="AH871" i="15"/>
  <c r="Y923" i="10"/>
  <c r="Y883" i="15"/>
  <c r="BB906" i="15" s="1"/>
  <c r="AE1246" i="15"/>
  <c r="AE1245" i="15" s="1"/>
  <c r="AE218" i="15"/>
  <c r="AE962" i="15"/>
  <c r="AE1167" i="10"/>
  <c r="BC1313" i="15"/>
  <c r="Z1291" i="15"/>
  <c r="BC1314" i="15" s="1"/>
  <c r="U269" i="14"/>
  <c r="U1173" i="14"/>
  <c r="U1172" i="14"/>
  <c r="AB25" i="15"/>
  <c r="AB20" i="15" s="1"/>
  <c r="AB155" i="10"/>
  <c r="AA155" i="10"/>
  <c r="AA25" i="15"/>
  <c r="AA20" i="15" s="1"/>
  <c r="AG747" i="15"/>
  <c r="AG505" i="15"/>
  <c r="AG287" i="15"/>
  <c r="AG286" i="15" s="1"/>
  <c r="AG363" i="15"/>
  <c r="AG306" i="10"/>
  <c r="Z159" i="10"/>
  <c r="Z62" i="15"/>
  <c r="Z57" i="15" s="1"/>
  <c r="AD926" i="10"/>
  <c r="AD918" i="15"/>
  <c r="BG941" i="15" s="1"/>
  <c r="W89" i="14"/>
  <c r="Z25" i="15"/>
  <c r="Z20" i="15" s="1"/>
  <c r="Z155" i="10"/>
  <c r="Y66" i="15"/>
  <c r="Y61" i="15" s="1"/>
  <c r="Y163" i="10"/>
  <c r="AF924" i="10"/>
  <c r="AF884" i="15"/>
  <c r="BI907" i="15" s="1"/>
  <c r="W49" i="10"/>
  <c r="W45" i="15" s="1"/>
  <c r="AC9" i="14"/>
  <c r="V176" i="10"/>
  <c r="V171" i="10" s="1"/>
  <c r="V36" i="15"/>
  <c r="V31" i="15" s="1"/>
  <c r="Y976" i="15"/>
  <c r="Y1005" i="15"/>
  <c r="Y1034" i="15"/>
  <c r="Y1009" i="15" s="1"/>
  <c r="Y1052" i="15"/>
  <c r="Y967" i="15"/>
  <c r="AB93" i="15"/>
  <c r="AB92" i="15" s="1"/>
  <c r="AB95" i="10"/>
  <c r="AB87" i="15" s="1"/>
  <c r="AB928" i="10"/>
  <c r="AB920" i="15"/>
  <c r="BE943" i="15" s="1"/>
  <c r="Z337" i="15"/>
  <c r="Z332" i="15" s="1"/>
  <c r="Z463" i="15"/>
  <c r="Z605" i="15"/>
  <c r="Z847" i="15"/>
  <c r="AG921" i="10"/>
  <c r="AG881" i="15"/>
  <c r="BJ904" i="15" s="1"/>
  <c r="Y174" i="10"/>
  <c r="W923" i="10"/>
  <c r="W883" i="15"/>
  <c r="AZ906" i="15" s="1"/>
  <c r="AG149" i="10"/>
  <c r="AB1113" i="15"/>
  <c r="BE1135" i="15"/>
  <c r="BE1137" i="15"/>
  <c r="X605" i="15"/>
  <c r="X847" i="15"/>
  <c r="X337" i="15"/>
  <c r="X332" i="15" s="1"/>
  <c r="X463" i="15"/>
  <c r="W434" i="15"/>
  <c r="W576" i="15"/>
  <c r="W818" i="15"/>
  <c r="W324" i="15"/>
  <c r="W323" i="15" s="1"/>
  <c r="W344" i="10"/>
  <c r="W345" i="10"/>
  <c r="W346" i="10"/>
  <c r="W347" i="10"/>
  <c r="W348" i="10"/>
  <c r="AD415" i="15"/>
  <c r="AD557" i="15"/>
  <c r="AD799" i="15"/>
  <c r="AD311" i="15"/>
  <c r="AD306" i="15" s="1"/>
  <c r="AE149" i="10"/>
  <c r="AA848" i="15"/>
  <c r="AA606" i="15"/>
  <c r="AA464" i="15"/>
  <c r="AA338" i="15"/>
  <c r="AA333" i="15" s="1"/>
  <c r="Z1154" i="15"/>
  <c r="Z1153" i="15" s="1"/>
  <c r="AC8" i="14"/>
  <c r="X1205" i="15"/>
  <c r="X877" i="14"/>
  <c r="Y484" i="14"/>
  <c r="Y389" i="14"/>
  <c r="Y679" i="14"/>
  <c r="AA924" i="10"/>
  <c r="AA884" i="15"/>
  <c r="BD907" i="15" s="1"/>
  <c r="S805" i="10"/>
  <c r="S800" i="10" s="1"/>
  <c r="S763" i="10" s="1"/>
  <c r="S812" i="15" s="1"/>
  <c r="S483" i="10"/>
  <c r="S478" i="10" s="1"/>
  <c r="S441" i="10" s="1"/>
  <c r="S539" i="10"/>
  <c r="S534" i="10" s="1"/>
  <c r="S497" i="10" s="1"/>
  <c r="S162" i="15"/>
  <c r="AV192" i="15" s="1"/>
  <c r="S295" i="10"/>
  <c r="S290" i="10" s="1"/>
  <c r="S253" i="10" s="1"/>
  <c r="S595" i="10"/>
  <c r="S590" i="10" s="1"/>
  <c r="S553" i="10" s="1"/>
  <c r="S427" i="10"/>
  <c r="S422" i="10" s="1"/>
  <c r="S385" i="10" s="1"/>
  <c r="S357" i="15" s="1"/>
  <c r="S1156" i="10"/>
  <c r="S1151" i="10" s="1"/>
  <c r="S1094" i="10"/>
  <c r="S1089" i="10" s="1"/>
  <c r="S749" i="10"/>
  <c r="S744" i="10" s="1"/>
  <c r="S707" i="10" s="1"/>
  <c r="S741" i="15" s="1"/>
  <c r="AF218" i="15"/>
  <c r="AF1246" i="15"/>
  <c r="AF1245" i="15" s="1"/>
  <c r="AF962" i="15"/>
  <c r="AF960" i="15" s="1"/>
  <c r="AF1167" i="10"/>
  <c r="W776" i="15"/>
  <c r="W300" i="15"/>
  <c r="W295" i="15" s="1"/>
  <c r="W534" i="15"/>
  <c r="W392" i="15"/>
  <c r="W1062" i="15"/>
  <c r="W1061" i="15" s="1"/>
  <c r="W937" i="10"/>
  <c r="W1055" i="15" s="1"/>
  <c r="W939" i="10"/>
  <c r="W1057" i="15" s="1"/>
  <c r="W938" i="10"/>
  <c r="W1056" i="15" s="1"/>
  <c r="W940" i="10"/>
  <c r="W1058" i="15" s="1"/>
  <c r="W941" i="10"/>
  <c r="W1059" i="15" s="1"/>
  <c r="AD144" i="10"/>
  <c r="X94" i="10"/>
  <c r="X86" i="15" s="1"/>
  <c r="AH324" i="15"/>
  <c r="AH323" i="15" s="1"/>
  <c r="AH434" i="15"/>
  <c r="AH818" i="15"/>
  <c r="AH576" i="15"/>
  <c r="AH344" i="10"/>
  <c r="AC142" i="14"/>
  <c r="AA1288" i="15"/>
  <c r="BD1311" i="15" s="1"/>
  <c r="BD1310" i="15"/>
  <c r="BD1312" i="15"/>
  <c r="BD1313" i="15"/>
  <c r="BD1314" i="15"/>
  <c r="AD485" i="15"/>
  <c r="AD347" i="15"/>
  <c r="AD342" i="15" s="1"/>
  <c r="AD869" i="15"/>
  <c r="AD627" i="15"/>
  <c r="Z171" i="10"/>
  <c r="AE1270" i="15"/>
  <c r="AE1265" i="15" s="1"/>
  <c r="AE270" i="15"/>
  <c r="AE1020" i="15"/>
  <c r="Q123" i="14"/>
  <c r="AC928" i="10"/>
  <c r="AC920" i="15"/>
  <c r="BF943" i="15" s="1"/>
  <c r="AZ1138" i="15"/>
  <c r="W1116" i="15"/>
  <c r="AZ1139" i="15" s="1"/>
  <c r="Y166" i="10"/>
  <c r="Y102" i="15"/>
  <c r="Y97" i="15" s="1"/>
  <c r="AC1154" i="15"/>
  <c r="AC1153" i="15" s="1"/>
  <c r="AH1325" i="15"/>
  <c r="BK1348" i="15" s="1"/>
  <c r="AH7" i="16"/>
  <c r="AH16" i="16" s="1"/>
  <c r="U176" i="10"/>
  <c r="U171" i="10" s="1"/>
  <c r="U36" i="15"/>
  <c r="U31" i="15" s="1"/>
  <c r="W933" i="14"/>
  <c r="W922" i="14" s="1"/>
  <c r="X1062" i="15"/>
  <c r="X1061" i="15" s="1"/>
  <c r="X937" i="10"/>
  <c r="X1055" i="15" s="1"/>
  <c r="X939" i="10"/>
  <c r="X1057" i="15" s="1"/>
  <c r="X938" i="10"/>
  <c r="X1056" i="15" s="1"/>
  <c r="X940" i="10"/>
  <c r="X1058" i="15" s="1"/>
  <c r="X941" i="10"/>
  <c r="X1059" i="15" s="1"/>
  <c r="W167" i="10"/>
  <c r="W103" i="15"/>
  <c r="W98" i="15" s="1"/>
  <c r="W556" i="15"/>
  <c r="W414" i="15"/>
  <c r="W310" i="15"/>
  <c r="W305" i="15" s="1"/>
  <c r="W798" i="15"/>
  <c r="W185" i="10"/>
  <c r="W111" i="15"/>
  <c r="W106" i="15" s="1"/>
  <c r="X924" i="10"/>
  <c r="X884" i="15"/>
  <c r="BA907" i="15" s="1"/>
  <c r="AB1259" i="15"/>
  <c r="AB1254" i="15" s="1"/>
  <c r="AB247" i="15"/>
  <c r="AB991" i="15"/>
  <c r="AD505" i="15"/>
  <c r="AD363" i="15"/>
  <c r="AD287" i="15"/>
  <c r="AD286" i="15" s="1"/>
  <c r="AD747" i="15"/>
  <c r="AD306" i="10"/>
  <c r="AD308" i="10"/>
  <c r="AD307" i="10"/>
  <c r="AB166" i="10"/>
  <c r="AB102" i="15"/>
  <c r="AB97" i="15" s="1"/>
  <c r="AA929" i="10"/>
  <c r="AA921" i="15"/>
  <c r="BD944" i="15" s="1"/>
  <c r="AH926" i="10"/>
  <c r="AH918" i="15"/>
  <c r="BK941" i="15" s="1"/>
  <c r="Y337" i="15"/>
  <c r="Y332" i="15" s="1"/>
  <c r="Y605" i="15"/>
  <c r="Y847" i="15"/>
  <c r="Y463" i="15"/>
  <c r="X925" i="10"/>
  <c r="X917" i="15"/>
  <c r="BA940" i="15" s="1"/>
  <c r="AF129" i="14"/>
  <c r="AF125" i="14" s="1"/>
  <c r="AC1325" i="15"/>
  <c r="BF1348" i="15" s="1"/>
  <c r="AC7" i="16"/>
  <c r="AC16" i="16" s="1"/>
  <c r="Y920" i="10"/>
  <c r="Y880" i="15"/>
  <c r="BB903" i="15" s="1"/>
  <c r="X1108" i="15"/>
  <c r="X1107" i="15" s="1"/>
  <c r="X993" i="10"/>
  <c r="X1101" i="15" s="1"/>
  <c r="X994" i="10"/>
  <c r="X1102" i="15" s="1"/>
  <c r="X995" i="10"/>
  <c r="X1103" i="15" s="1"/>
  <c r="X996" i="10"/>
  <c r="X997" i="10"/>
  <c r="X1105" i="15" s="1"/>
  <c r="AD93" i="15"/>
  <c r="AD92" i="15" s="1"/>
  <c r="AD92" i="10"/>
  <c r="AD84" i="15" s="1"/>
  <c r="AD93" i="10"/>
  <c r="AD85" i="15" s="1"/>
  <c r="AA163" i="10"/>
  <c r="AA66" i="15"/>
  <c r="AA61" i="15" s="1"/>
  <c r="W177" i="10"/>
  <c r="W37" i="15"/>
  <c r="W32" i="15" s="1"/>
  <c r="AA182" i="10"/>
  <c r="AA75" i="15"/>
  <c r="AA70" i="15" s="1"/>
  <c r="Z1325" i="15"/>
  <c r="BC1348" i="15" s="1"/>
  <c r="Z7" i="16"/>
  <c r="Z16" i="16" s="1"/>
  <c r="AD774" i="15"/>
  <c r="AD298" i="15"/>
  <c r="AD293" i="15" s="1"/>
  <c r="AD532" i="15"/>
  <c r="AD390" i="15"/>
  <c r="AH924" i="10"/>
  <c r="AH884" i="15"/>
  <c r="BK907" i="15" s="1"/>
  <c r="X1067" i="15"/>
  <c r="BA1090" i="15" s="1"/>
  <c r="BA1089" i="15"/>
  <c r="BA1092" i="15"/>
  <c r="BA1091" i="15"/>
  <c r="BA1093" i="15"/>
  <c r="W87" i="14"/>
  <c r="AB24" i="15"/>
  <c r="AB19" i="15" s="1"/>
  <c r="AB154" i="10"/>
  <c r="AA154" i="10"/>
  <c r="AA24" i="15"/>
  <c r="AA19" i="15" s="1"/>
  <c r="X777" i="15"/>
  <c r="X301" i="15"/>
  <c r="X296" i="15" s="1"/>
  <c r="X535" i="15"/>
  <c r="X393" i="15"/>
  <c r="AD927" i="10"/>
  <c r="AD919" i="15"/>
  <c r="BG942" i="15" s="1"/>
  <c r="AB162" i="10"/>
  <c r="AB65" i="15"/>
  <c r="AB60" i="15" s="1"/>
  <c r="Z26" i="15"/>
  <c r="Z21" i="15" s="1"/>
  <c r="Z156" i="10"/>
  <c r="Y162" i="10"/>
  <c r="Y65" i="15"/>
  <c r="Y60" i="15" s="1"/>
  <c r="X992" i="15"/>
  <c r="X1260" i="15"/>
  <c r="X1255" i="15" s="1"/>
  <c r="X248" i="15"/>
  <c r="AA1113" i="15"/>
  <c r="BD1136" i="15" s="1"/>
  <c r="BD1135" i="15"/>
  <c r="BD1137" i="15"/>
  <c r="AF920" i="10"/>
  <c r="AF880" i="15"/>
  <c r="BI903" i="15" s="1"/>
  <c r="AD139" i="10"/>
  <c r="V177" i="10"/>
  <c r="V172" i="10" s="1"/>
  <c r="V37" i="15"/>
  <c r="V32" i="15" s="1"/>
  <c r="AG434" i="15"/>
  <c r="AG818" i="15"/>
  <c r="AG324" i="15"/>
  <c r="AG323" i="15" s="1"/>
  <c r="AG576" i="15"/>
  <c r="AG344" i="10"/>
  <c r="AB926" i="10"/>
  <c r="AB918" i="15"/>
  <c r="BE941" i="15" s="1"/>
  <c r="Y1067" i="15"/>
  <c r="BB1090" i="15" s="1"/>
  <c r="BB1089" i="15"/>
  <c r="BB1091" i="15"/>
  <c r="W973" i="15"/>
  <c r="Z603" i="15"/>
  <c r="Z335" i="15"/>
  <c r="Z330" i="15" s="1"/>
  <c r="Z845" i="15"/>
  <c r="Z461" i="15"/>
  <c r="AF1257" i="10"/>
  <c r="AF1324" i="15" s="1"/>
  <c r="BI1347" i="15" s="1"/>
  <c r="AF1363" i="15"/>
  <c r="AF1358" i="15" s="1"/>
  <c r="BI1358" i="15" s="1"/>
  <c r="W920" i="10"/>
  <c r="W880" i="15"/>
  <c r="AZ903" i="15" s="1"/>
  <c r="X168" i="10"/>
  <c r="X104" i="15"/>
  <c r="X99" i="15" s="1"/>
  <c r="AD1034" i="15"/>
  <c r="AD1011" i="15" s="1"/>
  <c r="AD1005" i="15"/>
  <c r="AD981" i="15" s="1"/>
  <c r="AD1052" i="15"/>
  <c r="AD976" i="15"/>
  <c r="AD967" i="15"/>
  <c r="X335" i="15"/>
  <c r="X330" i="15" s="1"/>
  <c r="X461" i="15"/>
  <c r="X845" i="15"/>
  <c r="X603" i="15"/>
  <c r="AA337" i="15"/>
  <c r="AA332" i="15" s="1"/>
  <c r="AA605" i="15"/>
  <c r="AA463" i="15"/>
  <c r="AA847" i="15"/>
  <c r="AE1130" i="14"/>
  <c r="AA141" i="14"/>
  <c r="AA922" i="10"/>
  <c r="AA882" i="15"/>
  <c r="BD905" i="15" s="1"/>
  <c r="S537" i="10"/>
  <c r="S532" i="10" s="1"/>
  <c r="S495" i="10" s="1"/>
  <c r="S803" i="10"/>
  <c r="S798" i="10" s="1"/>
  <c r="S761" i="10" s="1"/>
  <c r="S810" i="15" s="1"/>
  <c r="S747" i="10"/>
  <c r="S742" i="10" s="1"/>
  <c r="S705" i="10" s="1"/>
  <c r="S739" i="15" s="1"/>
  <c r="S593" i="10"/>
  <c r="S588" i="10" s="1"/>
  <c r="S551" i="10" s="1"/>
  <c r="S425" i="10"/>
  <c r="S420" i="10" s="1"/>
  <c r="S383" i="10" s="1"/>
  <c r="S355" i="15" s="1"/>
  <c r="S1092" i="10"/>
  <c r="S1087" i="10" s="1"/>
  <c r="S481" i="10"/>
  <c r="S476" i="10" s="1"/>
  <c r="S439" i="10" s="1"/>
  <c r="S426" i="15" s="1"/>
  <c r="S1154" i="10"/>
  <c r="S1149" i="10" s="1"/>
  <c r="S160" i="15"/>
  <c r="AV190" i="15" s="1"/>
  <c r="S293" i="10"/>
  <c r="S288" i="10" s="1"/>
  <c r="S251" i="10" s="1"/>
  <c r="S210" i="15" s="1"/>
  <c r="AA8" i="10"/>
  <c r="AA8" i="15" s="1"/>
  <c r="AA53" i="10"/>
  <c r="AA49" i="15" s="1"/>
  <c r="W532" i="15"/>
  <c r="W390" i="15"/>
  <c r="W774" i="15"/>
  <c r="W298" i="15"/>
  <c r="W293" i="15" s="1"/>
  <c r="Z1260" i="15"/>
  <c r="Z1255" i="15" s="1"/>
  <c r="Z992" i="15"/>
  <c r="Z248" i="15"/>
  <c r="X92" i="10"/>
  <c r="X84" i="15" s="1"/>
  <c r="X182" i="10"/>
  <c r="X172" i="10" s="1"/>
  <c r="X75" i="15"/>
  <c r="X70" i="15" s="1"/>
  <c r="AA1255" i="10"/>
  <c r="AA1322" i="15" s="1"/>
  <c r="BD1345" i="15" s="1"/>
  <c r="AA1361" i="15"/>
  <c r="AA1356" i="15" s="1"/>
  <c r="BD1356" i="15" s="1"/>
  <c r="Y165" i="10"/>
  <c r="Y101" i="15"/>
  <c r="Y96" i="15" s="1"/>
  <c r="AB1283" i="15"/>
  <c r="AB1282" i="15" s="1"/>
  <c r="AB1205" i="10"/>
  <c r="AB1276" i="15" s="1"/>
  <c r="AB1207" i="10"/>
  <c r="AB1278" i="15" s="1"/>
  <c r="AB1206" i="10"/>
  <c r="AB1277" i="15" s="1"/>
  <c r="AB1208" i="10"/>
  <c r="AB1209" i="10"/>
  <c r="AB1280" i="15" s="1"/>
  <c r="AC1257" i="10"/>
  <c r="AC1324" i="15" s="1"/>
  <c r="BF1347" i="15" s="1"/>
  <c r="AC1363" i="15"/>
  <c r="AC1358" i="15" s="1"/>
  <c r="BF1358" i="15" s="1"/>
  <c r="U177" i="10"/>
  <c r="U172" i="10" s="1"/>
  <c r="U37" i="15"/>
  <c r="U32" i="15" s="1"/>
  <c r="AC995" i="10"/>
  <c r="AC1103" i="15" s="1"/>
  <c r="BF1126" i="15" s="1"/>
  <c r="AC298" i="15"/>
  <c r="AC293" i="15" s="1"/>
  <c r="AC774" i="15"/>
  <c r="AC532" i="15"/>
  <c r="AC390" i="15"/>
  <c r="T385" i="14"/>
  <c r="T382" i="14" s="1"/>
  <c r="T363" i="14" s="1"/>
  <c r="T675" i="14"/>
  <c r="T672" i="14" s="1"/>
  <c r="T653" i="14" s="1"/>
  <c r="T520" i="14"/>
  <c r="T517" i="14" s="1"/>
  <c r="T498" i="14" s="1"/>
  <c r="T1008" i="14"/>
  <c r="T1005" i="14" s="1"/>
  <c r="T986" i="14" s="1"/>
  <c r="T1067" i="14"/>
  <c r="T1064" i="14" s="1"/>
  <c r="T1045" i="14" s="1"/>
  <c r="T480" i="14"/>
  <c r="T477" i="14" s="1"/>
  <c r="T458" i="14" s="1"/>
  <c r="T730" i="14"/>
  <c r="T727" i="14" s="1"/>
  <c r="T708" i="14" s="1"/>
  <c r="T440" i="14"/>
  <c r="T437" i="14" s="1"/>
  <c r="T418" i="14" s="1"/>
  <c r="T266" i="14"/>
  <c r="Z63" i="15"/>
  <c r="Z58" i="15" s="1"/>
  <c r="Z160" i="10"/>
  <c r="AB602" i="15"/>
  <c r="AB460" i="15"/>
  <c r="AB844" i="15"/>
  <c r="AB334" i="15"/>
  <c r="AB329" i="15" s="1"/>
  <c r="Z28" i="15"/>
  <c r="Z23" i="15" s="1"/>
  <c r="Z158" i="10"/>
  <c r="BB1092" i="15"/>
  <c r="Y1070" i="15"/>
  <c r="BB1093" i="15" s="1"/>
  <c r="AA921" i="10"/>
  <c r="AA881" i="15"/>
  <c r="BD904" i="15" s="1"/>
  <c r="W101" i="15"/>
  <c r="W96" i="15" s="1"/>
  <c r="W165" i="10"/>
  <c r="AE1108" i="15"/>
  <c r="AE1107" i="15" s="1"/>
  <c r="AE993" i="10"/>
  <c r="AE1101" i="15" s="1"/>
  <c r="W112" i="15"/>
  <c r="W107" i="15" s="1"/>
  <c r="W186" i="10"/>
  <c r="X922" i="10"/>
  <c r="X882" i="15"/>
  <c r="BA905" i="15" s="1"/>
  <c r="Z1067" i="15"/>
  <c r="BC1090" i="15" s="1"/>
  <c r="BC1089" i="15"/>
  <c r="BC1091" i="15"/>
  <c r="AD336" i="15"/>
  <c r="AD331" i="15" s="1"/>
  <c r="AD604" i="15"/>
  <c r="AD462" i="15"/>
  <c r="AD846" i="15"/>
  <c r="AB1257" i="15"/>
  <c r="AB1252" i="15" s="1"/>
  <c r="AB989" i="15"/>
  <c r="AB245" i="15"/>
  <c r="AB534" i="15"/>
  <c r="AB776" i="15"/>
  <c r="AB392" i="15"/>
  <c r="AB300" i="15"/>
  <c r="AB295" i="15" s="1"/>
  <c r="AB164" i="10"/>
  <c r="AB100" i="15"/>
  <c r="AB95" i="15" s="1"/>
  <c r="AA928" i="10"/>
  <c r="AA920" i="15"/>
  <c r="BD943" i="15" s="1"/>
  <c r="AB938" i="10"/>
  <c r="AB1056" i="15" s="1"/>
  <c r="BE1079" i="15" s="1"/>
  <c r="Y336" i="15"/>
  <c r="Y331" i="15" s="1"/>
  <c r="Y846" i="15"/>
  <c r="Y604" i="15"/>
  <c r="Y462" i="15"/>
  <c r="X928" i="10"/>
  <c r="X920" i="15"/>
  <c r="BA943" i="15" s="1"/>
  <c r="Y921" i="10"/>
  <c r="Y881" i="15"/>
  <c r="BB904" i="15" s="1"/>
  <c r="AA162" i="10"/>
  <c r="AA65" i="15"/>
  <c r="AA60" i="15" s="1"/>
  <c r="W179" i="10"/>
  <c r="W39" i="15"/>
  <c r="W34" i="15" s="1"/>
  <c r="AD188" i="10"/>
  <c r="AD173" i="10" s="1"/>
  <c r="AD114" i="15"/>
  <c r="AD109" i="15" s="1"/>
  <c r="AD1206" i="10"/>
  <c r="AD1277" i="15" s="1"/>
  <c r="AD1294" i="15"/>
  <c r="AD1289" i="15" s="1"/>
  <c r="V125" i="14"/>
  <c r="AA535" i="15"/>
  <c r="AA777" i="15"/>
  <c r="AA393" i="15"/>
  <c r="AA301" i="15"/>
  <c r="AA296" i="15" s="1"/>
  <c r="AE1154" i="15"/>
  <c r="AE1153" i="15" s="1"/>
  <c r="AE276" i="15"/>
  <c r="AE275" i="15" s="1"/>
  <c r="AE634" i="15"/>
  <c r="AE633" i="15" s="1"/>
  <c r="AE735" i="15" s="1"/>
  <c r="AE734" i="15" s="1"/>
  <c r="AE563" i="15"/>
  <c r="AE562" i="15" s="1"/>
  <c r="AE685" i="15" s="1"/>
  <c r="AE684" i="15" s="1"/>
  <c r="AE492" i="15"/>
  <c r="AE491" i="15" s="1"/>
  <c r="AE118" i="15"/>
  <c r="AE117" i="15" s="1"/>
  <c r="AE80" i="15"/>
  <c r="AE79" i="15" s="1"/>
  <c r="AE42" i="15"/>
  <c r="AE41" i="15" s="1"/>
  <c r="BH30" i="15" s="1"/>
  <c r="AE421" i="15"/>
  <c r="AE420" i="15" s="1"/>
  <c r="AE156" i="15"/>
  <c r="AE155" i="15" s="1"/>
  <c r="AE805" i="15"/>
  <c r="AE804" i="15" s="1"/>
  <c r="AE876" i="15"/>
  <c r="AE875" i="15" s="1"/>
  <c r="AE206" i="15"/>
  <c r="AE205" i="15" s="1"/>
  <c r="Y434" i="15"/>
  <c r="Y324" i="15"/>
  <c r="Y323" i="15" s="1"/>
  <c r="Y576" i="15"/>
  <c r="Y818" i="15"/>
  <c r="Y344" i="10"/>
  <c r="Y345" i="10"/>
  <c r="Y346" i="10"/>
  <c r="Y347" i="10"/>
  <c r="Y348" i="10"/>
  <c r="AH1108" i="15"/>
  <c r="AH1107" i="15" s="1"/>
  <c r="AH993" i="10"/>
  <c r="AH1101" i="15" s="1"/>
  <c r="X392" i="15"/>
  <c r="X534" i="15"/>
  <c r="X776" i="15"/>
  <c r="X300" i="15"/>
  <c r="X295" i="15" s="1"/>
  <c r="W182" i="10"/>
  <c r="W75" i="15"/>
  <c r="W70" i="15" s="1"/>
  <c r="X1113" i="15"/>
  <c r="BA1135" i="15"/>
  <c r="BA1137" i="15"/>
  <c r="AD928" i="10"/>
  <c r="AD920" i="15"/>
  <c r="BG943" i="15" s="1"/>
  <c r="W997" i="10"/>
  <c r="W1105" i="15" s="1"/>
  <c r="AZ1128" i="15" s="1"/>
  <c r="AB63" i="15"/>
  <c r="AB58" i="15" s="1"/>
  <c r="AB160" i="10"/>
  <c r="AF276" i="15"/>
  <c r="AF275" i="15" s="1"/>
  <c r="AF42" i="15"/>
  <c r="AF41" i="15" s="1"/>
  <c r="BI30" i="15" s="1"/>
  <c r="AF421" i="15"/>
  <c r="AF420" i="15" s="1"/>
  <c r="AF563" i="15"/>
  <c r="AF562" i="15" s="1"/>
  <c r="AF685" i="15" s="1"/>
  <c r="AF684" i="15" s="1"/>
  <c r="AF805" i="15"/>
  <c r="AF804" i="15" s="1"/>
  <c r="AF876" i="15"/>
  <c r="AF875" i="15" s="1"/>
  <c r="AF80" i="15"/>
  <c r="AF79" i="15" s="1"/>
  <c r="AF492" i="15"/>
  <c r="AF491" i="15" s="1"/>
  <c r="AF634" i="15"/>
  <c r="AF633" i="15" s="1"/>
  <c r="AF735" i="15" s="1"/>
  <c r="AF734" i="15" s="1"/>
  <c r="AF156" i="15"/>
  <c r="AF155" i="15" s="1"/>
  <c r="AF206" i="15"/>
  <c r="AF205" i="15" s="1"/>
  <c r="AF118" i="15"/>
  <c r="AF117" i="15" s="1"/>
  <c r="AC347" i="10"/>
  <c r="AC463" i="15"/>
  <c r="AC337" i="15"/>
  <c r="AC332" i="15" s="1"/>
  <c r="AC847" i="15"/>
  <c r="AC605" i="15"/>
  <c r="Z154" i="10"/>
  <c r="Z24" i="15"/>
  <c r="Z19" i="15" s="1"/>
  <c r="Y28" i="15"/>
  <c r="Y23" i="15" s="1"/>
  <c r="Y158" i="10"/>
  <c r="Y64" i="15"/>
  <c r="Y59" i="15" s="1"/>
  <c r="Y161" i="10"/>
  <c r="X991" i="15"/>
  <c r="X247" i="15"/>
  <c r="X1259" i="15"/>
  <c r="X1254" i="15" s="1"/>
  <c r="V178" i="10"/>
  <c r="V173" i="10" s="1"/>
  <c r="V38" i="15"/>
  <c r="V33" i="15" s="1"/>
  <c r="AE485" i="10"/>
  <c r="AE807" i="10"/>
  <c r="AE597" i="10"/>
  <c r="AE317" i="15"/>
  <c r="W928" i="10"/>
  <c r="W920" i="15"/>
  <c r="AZ943" i="15" s="1"/>
  <c r="Z462" i="15"/>
  <c r="Z336" i="15"/>
  <c r="Z331" i="15" s="1"/>
  <c r="Z604" i="15"/>
  <c r="Z846" i="15"/>
  <c r="BD1092" i="15"/>
  <c r="AA1070" i="15"/>
  <c r="W922" i="10"/>
  <c r="W882" i="15"/>
  <c r="AZ905" i="15" s="1"/>
  <c r="X167" i="10"/>
  <c r="X103" i="15"/>
  <c r="X98" i="15" s="1"/>
  <c r="X336" i="15"/>
  <c r="X331" i="15" s="1"/>
  <c r="X604" i="15"/>
  <c r="X462" i="15"/>
  <c r="X846" i="15"/>
  <c r="AD628" i="15"/>
  <c r="AD870" i="15"/>
  <c r="AD486" i="15"/>
  <c r="AD348" i="15"/>
  <c r="AD343" i="15" s="1"/>
  <c r="AD1154" i="15"/>
  <c r="AD1153" i="15" s="1"/>
  <c r="X144" i="10"/>
  <c r="AA846" i="15"/>
  <c r="AA336" i="15"/>
  <c r="AA331" i="15" s="1"/>
  <c r="AA462" i="15"/>
  <c r="AA604" i="15"/>
  <c r="AA248" i="15"/>
  <c r="AA1260" i="15"/>
  <c r="AA1255" i="15" s="1"/>
  <c r="AA992" i="15"/>
  <c r="AE1129" i="14"/>
  <c r="AE46" i="16" s="1"/>
  <c r="AC913" i="14"/>
  <c r="AC909" i="14" s="1"/>
  <c r="AB1067" i="15"/>
  <c r="BE1091" i="15"/>
  <c r="BE1089" i="15"/>
  <c r="S482" i="10"/>
  <c r="S477" i="10" s="1"/>
  <c r="S440" i="10" s="1"/>
  <c r="S427" i="15" s="1"/>
  <c r="S1155" i="10"/>
  <c r="S1150" i="10" s="1"/>
  <c r="S161" i="15"/>
  <c r="AV191" i="15" s="1"/>
  <c r="S804" i="10"/>
  <c r="S799" i="10" s="1"/>
  <c r="S762" i="10" s="1"/>
  <c r="S811" i="15" s="1"/>
  <c r="S538" i="10"/>
  <c r="S533" i="10" s="1"/>
  <c r="S496" i="10" s="1"/>
  <c r="S294" i="10"/>
  <c r="S289" i="10" s="1"/>
  <c r="S252" i="10" s="1"/>
  <c r="S211" i="15" s="1"/>
  <c r="S748" i="10"/>
  <c r="S743" i="10" s="1"/>
  <c r="S706" i="10" s="1"/>
  <c r="S740" i="15" s="1"/>
  <c r="S426" i="10"/>
  <c r="S421" i="10" s="1"/>
  <c r="S384" i="10" s="1"/>
  <c r="S356" i="15" s="1"/>
  <c r="S1093" i="10"/>
  <c r="S1088" i="10" s="1"/>
  <c r="S594" i="10"/>
  <c r="S589" i="10" s="1"/>
  <c r="S552" i="10" s="1"/>
  <c r="AA9" i="10"/>
  <c r="AA9" i="15" s="1"/>
  <c r="AA52" i="10"/>
  <c r="AA48" i="15" s="1"/>
  <c r="W775" i="15"/>
  <c r="W391" i="15"/>
  <c r="W299" i="15"/>
  <c r="W294" i="15" s="1"/>
  <c r="W533" i="15"/>
  <c r="Z247" i="15"/>
  <c r="Z991" i="15"/>
  <c r="Z1259" i="15"/>
  <c r="Z1254" i="15" s="1"/>
  <c r="X93" i="10"/>
  <c r="X85" i="15" s="1"/>
  <c r="AA144" i="10"/>
  <c r="AB972" i="15"/>
  <c r="AB969" i="15" s="1"/>
  <c r="AH77" i="15"/>
  <c r="AH72" i="15" s="1"/>
  <c r="AH184" i="10"/>
  <c r="AH174" i="10" s="1"/>
  <c r="Y170" i="10"/>
  <c r="Z798" i="15"/>
  <c r="Z556" i="15"/>
  <c r="Z414" i="15"/>
  <c r="Z310" i="15"/>
  <c r="Z305" i="15" s="1"/>
  <c r="T269" i="14"/>
  <c r="T1172" i="14"/>
  <c r="T1173" i="14"/>
  <c r="AB505" i="15"/>
  <c r="AB363" i="15"/>
  <c r="AB747" i="15"/>
  <c r="AB287" i="15"/>
  <c r="AB286" i="15" s="1"/>
  <c r="AB306" i="10"/>
  <c r="AB307" i="10"/>
  <c r="AB308" i="10"/>
  <c r="AB309" i="10"/>
  <c r="AB310" i="10"/>
  <c r="Y1062" i="15"/>
  <c r="Y1061" i="15" s="1"/>
  <c r="Y937" i="10"/>
  <c r="Y1055" i="15" s="1"/>
  <c r="Y938" i="10"/>
  <c r="Y1056" i="15" s="1"/>
  <c r="Y939" i="10"/>
  <c r="Y1057" i="15" s="1"/>
  <c r="Y940" i="10"/>
  <c r="Y1058" i="15" s="1"/>
  <c r="Y941" i="10"/>
  <c r="Y1059" i="15" s="1"/>
  <c r="Y164" i="10"/>
  <c r="Y100" i="15"/>
  <c r="Y95" i="15" s="1"/>
  <c r="AF1130" i="14"/>
  <c r="AE1268" i="15"/>
  <c r="AE1263" i="15" s="1"/>
  <c r="AE268" i="15"/>
  <c r="AE1018" i="15"/>
  <c r="AH1089" i="14"/>
  <c r="U179" i="10"/>
  <c r="U174" i="10" s="1"/>
  <c r="U39" i="15"/>
  <c r="U34" i="15" s="1"/>
  <c r="AC994" i="10"/>
  <c r="AC1102" i="15" s="1"/>
  <c r="BF1125" i="15" s="1"/>
  <c r="AH91" i="10"/>
  <c r="AH83" i="15" s="1"/>
  <c r="U156" i="10"/>
  <c r="U151" i="10" s="1"/>
  <c r="U26" i="15"/>
  <c r="U21" i="15" s="1"/>
  <c r="W155" i="10"/>
  <c r="W25" i="15"/>
  <c r="W20" i="15" s="1"/>
  <c r="AD1258" i="10"/>
  <c r="AD1364" i="15"/>
  <c r="AD1359" i="15" s="1"/>
  <c r="BG1359" i="15" s="1"/>
  <c r="AG1325" i="15"/>
  <c r="BJ1348" i="15" s="1"/>
  <c r="AG7" i="16"/>
  <c r="AG16" i="16" s="1"/>
  <c r="AG56" i="16" s="1"/>
  <c r="Z392" i="15"/>
  <c r="Z300" i="15"/>
  <c r="Z295" i="15" s="1"/>
  <c r="Z534" i="15"/>
  <c r="Z776" i="15"/>
  <c r="W166" i="10"/>
  <c r="W102" i="15"/>
  <c r="W97" i="15" s="1"/>
  <c r="W188" i="10"/>
  <c r="W114" i="15"/>
  <c r="W109" i="15" s="1"/>
  <c r="X920" i="10"/>
  <c r="X880" i="15"/>
  <c r="BA903" i="15" s="1"/>
  <c r="AH218" i="15"/>
  <c r="AH1246" i="15"/>
  <c r="AH1245" i="15" s="1"/>
  <c r="AH962" i="15"/>
  <c r="AH1167" i="10"/>
  <c r="AH144" i="10"/>
  <c r="AB990" i="15"/>
  <c r="AB1258" i="15"/>
  <c r="AB1253" i="15" s="1"/>
  <c r="AB246" i="15"/>
  <c r="AB533" i="15"/>
  <c r="AB391" i="15"/>
  <c r="AB775" i="15"/>
  <c r="AB299" i="15"/>
  <c r="AB294" i="15" s="1"/>
  <c r="AF973" i="15"/>
  <c r="AA926" i="10"/>
  <c r="AA918" i="15"/>
  <c r="BD941" i="15" s="1"/>
  <c r="Y845" i="15"/>
  <c r="Y603" i="15"/>
  <c r="Y461" i="15"/>
  <c r="Y335" i="15"/>
  <c r="Y330" i="15" s="1"/>
  <c r="X926" i="10"/>
  <c r="X918" i="15"/>
  <c r="BA941" i="15" s="1"/>
  <c r="AG962" i="15"/>
  <c r="AG960" i="15" s="1"/>
  <c r="AG218" i="15"/>
  <c r="AG1246" i="15"/>
  <c r="AG1245" i="15" s="1"/>
  <c r="AG1167" i="10"/>
  <c r="Y924" i="10"/>
  <c r="Y884" i="15"/>
  <c r="BB907" i="15" s="1"/>
  <c r="BB1138" i="15"/>
  <c r="Y1116" i="15"/>
  <c r="BB1139" i="15" s="1"/>
  <c r="AA160" i="10"/>
  <c r="AA63" i="15"/>
  <c r="AA58" i="15" s="1"/>
  <c r="W178" i="10"/>
  <c r="W38" i="15"/>
  <c r="W33" i="15" s="1"/>
  <c r="AH923" i="10"/>
  <c r="AH883" i="15"/>
  <c r="BK906" i="15" s="1"/>
  <c r="AG1062" i="15"/>
  <c r="AG1061" i="15" s="1"/>
  <c r="AG937" i="10"/>
  <c r="AG1055" i="15" s="1"/>
  <c r="AA776" i="15"/>
  <c r="AA392" i="15"/>
  <c r="AA300" i="15"/>
  <c r="AA295" i="15" s="1"/>
  <c r="AA534" i="15"/>
  <c r="W346" i="15"/>
  <c r="W341" i="15" s="1"/>
  <c r="W484" i="15"/>
  <c r="W626" i="15"/>
  <c r="W868" i="15"/>
  <c r="Z972" i="15"/>
  <c r="AG484" i="14"/>
  <c r="AG679" i="14"/>
  <c r="AG389" i="14"/>
  <c r="Z1288" i="15"/>
  <c r="BC1310" i="15"/>
  <c r="BC1312" i="15"/>
  <c r="AB344" i="10"/>
  <c r="X533" i="15"/>
  <c r="X391" i="15"/>
  <c r="X775" i="15"/>
  <c r="X299" i="15"/>
  <c r="X294" i="15" s="1"/>
  <c r="W183" i="10"/>
  <c r="W76" i="15"/>
  <c r="W71" i="15" s="1"/>
  <c r="AD929" i="10"/>
  <c r="AD921" i="15"/>
  <c r="BG944" i="15" s="1"/>
  <c r="W996" i="10"/>
  <c r="AB161" i="10"/>
  <c r="AB64" i="15"/>
  <c r="AB59" i="15" s="1"/>
  <c r="Z413" i="15"/>
  <c r="Z555" i="15"/>
  <c r="Z309" i="15"/>
  <c r="Z304" i="15" s="1"/>
  <c r="Z797" i="15"/>
  <c r="AG483" i="14"/>
  <c r="AG388" i="14"/>
  <c r="AG277" i="14"/>
  <c r="AG278" i="14"/>
  <c r="AG678" i="14"/>
  <c r="Y27" i="15"/>
  <c r="Y22" i="15" s="1"/>
  <c r="Y157" i="10"/>
  <c r="Y160" i="10"/>
  <c r="Y63" i="15"/>
  <c r="Y58" i="15" s="1"/>
  <c r="X990" i="15"/>
  <c r="X1258" i="15"/>
  <c r="X1253" i="15" s="1"/>
  <c r="X246" i="15"/>
  <c r="AA1256" i="10"/>
  <c r="AA1323" i="15" s="1"/>
  <c r="BD1346" i="15" s="1"/>
  <c r="AA1362" i="15"/>
  <c r="AA1357" i="15" s="1"/>
  <c r="BD1357" i="15" s="1"/>
  <c r="AF149" i="10"/>
  <c r="V39" i="15"/>
  <c r="V34" i="15" s="1"/>
  <c r="V179" i="10"/>
  <c r="V174" i="10" s="1"/>
  <c r="AB929" i="10"/>
  <c r="AB921" i="15"/>
  <c r="BE944" i="15" s="1"/>
  <c r="W927" i="10"/>
  <c r="W919" i="15"/>
  <c r="AZ942" i="15" s="1"/>
  <c r="Z460" i="15"/>
  <c r="Z602" i="15"/>
  <c r="Z844" i="15"/>
  <c r="Z334" i="15"/>
  <c r="Z329" i="15" s="1"/>
  <c r="AG445" i="14"/>
  <c r="AG735" i="14"/>
  <c r="AG525" i="14"/>
  <c r="AB173" i="10"/>
  <c r="AB996" i="10"/>
  <c r="U123" i="14"/>
  <c r="U8" i="10"/>
  <c r="U8" i="15" s="1"/>
  <c r="X165" i="10"/>
  <c r="X101" i="15"/>
  <c r="X96" i="15" s="1"/>
  <c r="AA967" i="15"/>
  <c r="AA960" i="15" s="1"/>
  <c r="AA976" i="15"/>
  <c r="AA1052" i="15"/>
  <c r="AA1034" i="15"/>
  <c r="AA1005" i="15"/>
  <c r="Y973" i="15"/>
  <c r="X334" i="15"/>
  <c r="X329" i="15" s="1"/>
  <c r="X602" i="15"/>
  <c r="X460" i="15"/>
  <c r="X844" i="15"/>
  <c r="AA461" i="15"/>
  <c r="AA335" i="15"/>
  <c r="AA330" i="15" s="1"/>
  <c r="AA603" i="15"/>
  <c r="AA845" i="15"/>
  <c r="W88" i="14"/>
  <c r="AA991" i="15"/>
  <c r="AA247" i="15"/>
  <c r="AA1259" i="15"/>
  <c r="AA1254" i="15" s="1"/>
  <c r="AC914" i="14"/>
  <c r="AC910" i="14" s="1"/>
  <c r="S746" i="10"/>
  <c r="S741" i="10" s="1"/>
  <c r="S704" i="10" s="1"/>
  <c r="S738" i="15" s="1"/>
  <c r="S536" i="10"/>
  <c r="S531" i="10" s="1"/>
  <c r="S494" i="10" s="1"/>
  <c r="S1091" i="10"/>
  <c r="S1086" i="10" s="1"/>
  <c r="S592" i="10"/>
  <c r="S587" i="10" s="1"/>
  <c r="S550" i="10" s="1"/>
  <c r="S802" i="10"/>
  <c r="S797" i="10" s="1"/>
  <c r="S760" i="10" s="1"/>
  <c r="S809" i="15" s="1"/>
  <c r="S1153" i="10"/>
  <c r="S1148" i="10" s="1"/>
  <c r="S292" i="10"/>
  <c r="S287" i="10" s="1"/>
  <c r="S250" i="10" s="1"/>
  <c r="S209" i="15" s="1"/>
  <c r="S480" i="10"/>
  <c r="S475" i="10" s="1"/>
  <c r="S438" i="10" s="1"/>
  <c r="S425" i="15" s="1"/>
  <c r="S159" i="15"/>
  <c r="AV189" i="15" s="1"/>
  <c r="S424" i="10"/>
  <c r="S419" i="10" s="1"/>
  <c r="S382" i="10" s="1"/>
  <c r="S354" i="15" s="1"/>
  <c r="AA7" i="10"/>
  <c r="AA7" i="15" s="1"/>
  <c r="AA50" i="10"/>
  <c r="AA46" i="15" s="1"/>
  <c r="W531" i="15"/>
  <c r="W297" i="15"/>
  <c r="W292" i="15" s="1"/>
  <c r="W389" i="15"/>
  <c r="W773" i="15"/>
  <c r="Z989" i="15"/>
  <c r="Z1257" i="15"/>
  <c r="Z1252" i="15" s="1"/>
  <c r="Z245" i="15"/>
  <c r="AD434" i="15"/>
  <c r="AD576" i="15"/>
  <c r="AD324" i="15"/>
  <c r="AD323" i="15" s="1"/>
  <c r="AD818" i="15"/>
  <c r="AD344" i="10"/>
  <c r="AD345" i="10"/>
  <c r="AD346" i="10"/>
  <c r="AB922" i="10"/>
  <c r="AB882" i="15"/>
  <c r="BE905" i="15" s="1"/>
  <c r="AE144" i="10"/>
  <c r="AF139" i="10"/>
  <c r="AD1108" i="15"/>
  <c r="AD1107" i="15" s="1"/>
  <c r="AD993" i="10"/>
  <c r="AD1101" i="15" s="1"/>
  <c r="AD994" i="10"/>
  <c r="AD1102" i="15" s="1"/>
  <c r="AD995" i="10"/>
  <c r="AD1103" i="15" s="1"/>
  <c r="W1113" i="15"/>
  <c r="AZ1136" i="15" s="1"/>
  <c r="AZ1135" i="15"/>
  <c r="AZ1137" i="15"/>
  <c r="X308" i="10"/>
  <c r="BE1313" i="15"/>
  <c r="AB1291" i="15"/>
  <c r="BE1314" i="15" s="1"/>
  <c r="AB1205" i="15"/>
  <c r="U35" i="15"/>
  <c r="U30" i="15" s="1"/>
  <c r="U175" i="10"/>
  <c r="U170" i="10" s="1"/>
  <c r="AC993" i="10"/>
  <c r="AC1101" i="15" s="1"/>
  <c r="BF1124" i="15" s="1"/>
  <c r="W989" i="15"/>
  <c r="W1257" i="15"/>
  <c r="W1252" i="15" s="1"/>
  <c r="W245" i="15"/>
  <c r="Y1205" i="15"/>
  <c r="AH73" i="15"/>
  <c r="AH68" i="15" s="1"/>
  <c r="AH180" i="10"/>
  <c r="AE920" i="10"/>
  <c r="AE880" i="15"/>
  <c r="BH903" i="15" s="1"/>
  <c r="Z164" i="10"/>
  <c r="Z100" i="15"/>
  <c r="Z95" i="15" s="1"/>
  <c r="X181" i="10"/>
  <c r="X74" i="15"/>
  <c r="X69" i="15" s="1"/>
  <c r="AC432" i="10"/>
  <c r="Z393" i="15"/>
  <c r="Z535" i="15"/>
  <c r="Z777" i="15"/>
  <c r="Z301" i="15"/>
  <c r="Z296" i="15" s="1"/>
  <c r="U131" i="15"/>
  <c r="U130" i="15" s="1"/>
  <c r="U171" i="15"/>
  <c r="U169" i="15" s="1"/>
  <c r="Z390" i="15"/>
  <c r="Z532" i="15"/>
  <c r="Z298" i="15"/>
  <c r="Z293" i="15" s="1"/>
  <c r="Z774" i="15"/>
  <c r="W100" i="15"/>
  <c r="W95" i="15" s="1"/>
  <c r="W164" i="10"/>
  <c r="W115" i="15"/>
  <c r="W110" i="15" s="1"/>
  <c r="W189" i="10"/>
  <c r="X923" i="10"/>
  <c r="X883" i="15"/>
  <c r="BA906" i="15" s="1"/>
  <c r="AA1205" i="15"/>
  <c r="AB244" i="15"/>
  <c r="AB988" i="15"/>
  <c r="AB1256" i="15"/>
  <c r="AB774" i="15"/>
  <c r="AB390" i="15"/>
  <c r="AB532" i="15"/>
  <c r="AB298" i="15"/>
  <c r="AB293" i="15" s="1"/>
  <c r="AF925" i="10"/>
  <c r="AF917" i="15"/>
  <c r="BI940" i="15" s="1"/>
  <c r="AA927" i="10"/>
  <c r="AA919" i="15"/>
  <c r="BD942" i="15" s="1"/>
  <c r="Y844" i="15"/>
  <c r="Y334" i="15"/>
  <c r="Y329" i="15" s="1"/>
  <c r="Y460" i="15"/>
  <c r="Y602" i="15"/>
  <c r="AD312" i="15"/>
  <c r="AD307" i="15" s="1"/>
  <c r="AD800" i="15"/>
  <c r="AD558" i="15"/>
  <c r="AD416" i="15"/>
  <c r="Y922" i="10"/>
  <c r="Y882" i="15"/>
  <c r="BB905" i="15" s="1"/>
  <c r="AA161" i="10"/>
  <c r="AA64" i="15"/>
  <c r="AA59" i="15" s="1"/>
  <c r="W35" i="15"/>
  <c r="W30" i="15" s="1"/>
  <c r="W175" i="10"/>
  <c r="AA183" i="10"/>
  <c r="AA76" i="15"/>
  <c r="AA71" i="15" s="1"/>
  <c r="AB172" i="10"/>
  <c r="AA1159" i="15"/>
  <c r="V124" i="14"/>
  <c r="AH922" i="10"/>
  <c r="AH882" i="15"/>
  <c r="BK905" i="15" s="1"/>
  <c r="AA391" i="15"/>
  <c r="AA299" i="15"/>
  <c r="AA294" i="15" s="1"/>
  <c r="AA533" i="15"/>
  <c r="AA775" i="15"/>
  <c r="W483" i="15"/>
  <c r="W345" i="15"/>
  <c r="W340" i="15" s="1"/>
  <c r="W867" i="15"/>
  <c r="W625" i="15"/>
  <c r="AE973" i="15"/>
  <c r="Z924" i="10"/>
  <c r="Z884" i="15"/>
  <c r="BC907" i="15" s="1"/>
  <c r="AE171" i="10"/>
  <c r="AE178" i="10"/>
  <c r="AE173" i="10" s="1"/>
  <c r="AE38" i="15"/>
  <c r="AE33" i="15" s="1"/>
  <c r="T28" i="15"/>
  <c r="T23" i="15" s="1"/>
  <c r="T158" i="10"/>
  <c r="T153" i="10" s="1"/>
  <c r="T137" i="10" s="1"/>
  <c r="T11" i="10"/>
  <c r="T11" i="15" s="1"/>
  <c r="X774" i="15"/>
  <c r="X390" i="15"/>
  <c r="X298" i="15"/>
  <c r="X293" i="15" s="1"/>
  <c r="X532" i="15"/>
  <c r="W181" i="10"/>
  <c r="W74" i="15"/>
  <c r="W69" i="15" s="1"/>
  <c r="AD925" i="10"/>
  <c r="AD917" i="15"/>
  <c r="BG940" i="15" s="1"/>
  <c r="W1167" i="10"/>
  <c r="W995" i="10"/>
  <c r="W1103" i="15" s="1"/>
  <c r="AZ1126" i="15" s="1"/>
  <c r="AB159" i="10"/>
  <c r="AB62" i="15"/>
  <c r="AB57" i="15" s="1"/>
  <c r="AF171" i="10"/>
  <c r="V158" i="10"/>
  <c r="V153" i="10" s="1"/>
  <c r="V28" i="15"/>
  <c r="V23" i="15" s="1"/>
  <c r="AW68" i="15"/>
  <c r="AW70" i="15"/>
  <c r="AW69" i="15"/>
  <c r="AW71" i="15"/>
  <c r="AW72" i="15"/>
  <c r="Y26" i="15"/>
  <c r="Y21" i="15" s="1"/>
  <c r="Y156" i="10"/>
  <c r="Y159" i="10"/>
  <c r="Y62" i="15"/>
  <c r="Y57" i="15" s="1"/>
  <c r="X989" i="15"/>
  <c r="X1257" i="15"/>
  <c r="X1252" i="15" s="1"/>
  <c r="X245" i="15"/>
  <c r="X163" i="10"/>
  <c r="X66" i="15"/>
  <c r="X61" i="15" s="1"/>
  <c r="AD972" i="15"/>
  <c r="AB52" i="10"/>
  <c r="AB48" i="15" s="1"/>
  <c r="AD412" i="15"/>
  <c r="AD308" i="15"/>
  <c r="AD303" i="15" s="1"/>
  <c r="AD554" i="15"/>
  <c r="AD796" i="15"/>
  <c r="W929" i="10"/>
  <c r="W921" i="15"/>
  <c r="AZ944" i="15" s="1"/>
  <c r="Z95" i="10"/>
  <c r="Z87" i="15" s="1"/>
  <c r="AC1200" i="15"/>
  <c r="AC1199" i="15" s="1"/>
  <c r="AG876" i="15"/>
  <c r="AG875" i="15" s="1"/>
  <c r="AG156" i="15"/>
  <c r="AG155" i="15" s="1"/>
  <c r="AG118" i="15"/>
  <c r="AG117" i="15" s="1"/>
  <c r="AG805" i="15"/>
  <c r="AG804" i="15" s="1"/>
  <c r="AG276" i="15"/>
  <c r="AG275" i="15" s="1"/>
  <c r="AG42" i="15"/>
  <c r="AG41" i="15" s="1"/>
  <c r="AG206" i="15"/>
  <c r="AG205" i="15" s="1"/>
  <c r="AG421" i="15"/>
  <c r="AG420" i="15" s="1"/>
  <c r="AG634" i="15"/>
  <c r="AG633" i="15" s="1"/>
  <c r="AG735" i="15" s="1"/>
  <c r="AG734" i="15" s="1"/>
  <c r="AG563" i="15"/>
  <c r="AG562" i="15" s="1"/>
  <c r="AG685" i="15" s="1"/>
  <c r="AG684" i="15" s="1"/>
  <c r="AG492" i="15"/>
  <c r="AG491" i="15" s="1"/>
  <c r="AG80" i="15"/>
  <c r="AG79" i="15" s="1"/>
  <c r="AB994" i="10"/>
  <c r="AB1102" i="15" s="1"/>
  <c r="Z11" i="10"/>
  <c r="Z11" i="15" s="1"/>
  <c r="U124" i="14"/>
  <c r="U7" i="10"/>
  <c r="U7" i="15" s="1"/>
  <c r="X166" i="10"/>
  <c r="X102" i="15"/>
  <c r="X97" i="15" s="1"/>
  <c r="Y747" i="15"/>
  <c r="Y287" i="15"/>
  <c r="Y286" i="15" s="1"/>
  <c r="Y505" i="15"/>
  <c r="Y363" i="15"/>
  <c r="Y306" i="10"/>
  <c r="Y308" i="10"/>
  <c r="Y307" i="10"/>
  <c r="Y309" i="10"/>
  <c r="Y310" i="10"/>
  <c r="Y926" i="10"/>
  <c r="Y918" i="15"/>
  <c r="BB941" i="15" s="1"/>
  <c r="Z973" i="15"/>
  <c r="Y992" i="15"/>
  <c r="Y248" i="15"/>
  <c r="Y1260" i="15"/>
  <c r="Y1255" i="15" s="1"/>
  <c r="AA334" i="15"/>
  <c r="AA329" i="15" s="1"/>
  <c r="AA602" i="15"/>
  <c r="AA460" i="15"/>
  <c r="AA844" i="15"/>
  <c r="W51" i="14"/>
  <c r="AA1258" i="15"/>
  <c r="AA1253" i="15" s="1"/>
  <c r="AA990" i="15"/>
  <c r="AA246" i="15"/>
  <c r="Y1166" i="15"/>
  <c r="Y1161" i="15" s="1"/>
  <c r="S582" i="15"/>
  <c r="S580" i="15" s="1"/>
  <c r="S700" i="15" s="1"/>
  <c r="S698" i="15" s="1"/>
  <c r="S511" i="15"/>
  <c r="S509" i="15" s="1"/>
  <c r="S650" i="15" s="1"/>
  <c r="S648" i="15" s="1"/>
  <c r="S824" i="15"/>
  <c r="S822" i="15" s="1"/>
  <c r="S440" i="15"/>
  <c r="S438" i="15" s="1"/>
  <c r="S753" i="15"/>
  <c r="S751" i="15" s="1"/>
  <c r="S369" i="15"/>
  <c r="S367" i="15" s="1"/>
  <c r="S224" i="15"/>
  <c r="S222" i="15" s="1"/>
  <c r="AA139" i="10"/>
  <c r="Z960" i="15"/>
  <c r="AA51" i="10"/>
  <c r="AA47" i="15" s="1"/>
  <c r="Z1258" i="15"/>
  <c r="Z1253" i="15" s="1"/>
  <c r="Z246" i="15"/>
  <c r="Z990" i="15"/>
  <c r="AB921" i="10"/>
  <c r="AB881" i="15"/>
  <c r="BE904" i="15" s="1"/>
  <c r="AH1205" i="10"/>
  <c r="AH1276" i="15" s="1"/>
  <c r="BK1299" i="15" s="1"/>
  <c r="AD1130" i="14"/>
  <c r="AD141" i="14"/>
  <c r="AC160" i="10"/>
  <c r="AC63" i="15"/>
  <c r="AC58" i="15" s="1"/>
  <c r="AF1129" i="14"/>
  <c r="AF46" i="16" s="1"/>
  <c r="Z1040" i="15"/>
  <c r="AC147" i="14"/>
  <c r="AC141" i="14" s="1"/>
  <c r="AC124" i="14" s="1"/>
  <c r="AC52" i="14"/>
  <c r="AF141" i="14"/>
  <c r="AF124" i="14" s="1"/>
  <c r="AF310" i="14"/>
  <c r="AA1108" i="15"/>
  <c r="AA1107" i="15" s="1"/>
  <c r="AA993" i="10"/>
  <c r="AA1101" i="15" s="1"/>
  <c r="AA995" i="10"/>
  <c r="AA1103" i="15" s="1"/>
  <c r="AA994" i="10"/>
  <c r="AA1102" i="15" s="1"/>
  <c r="AA996" i="10"/>
  <c r="AA997" i="10"/>
  <c r="AA1105" i="15" s="1"/>
  <c r="X155" i="10"/>
  <c r="X25" i="15"/>
  <c r="X20" i="15" s="1"/>
  <c r="AH181" i="10"/>
  <c r="AH171" i="10" s="1"/>
  <c r="AH74" i="15"/>
  <c r="AH69" i="15" s="1"/>
  <c r="U634" i="15"/>
  <c r="U633" i="15" s="1"/>
  <c r="U735" i="15" s="1"/>
  <c r="U734" i="15" s="1"/>
  <c r="U563" i="15"/>
  <c r="U562" i="15" s="1"/>
  <c r="U685" i="15" s="1"/>
  <c r="U684" i="15" s="1"/>
  <c r="U876" i="15"/>
  <c r="U875" i="15" s="1"/>
  <c r="U118" i="15"/>
  <c r="U117" i="15" s="1"/>
  <c r="AX107" i="15" s="1"/>
  <c r="U276" i="15"/>
  <c r="U275" i="15" s="1"/>
  <c r="U156" i="15"/>
  <c r="U155" i="15" s="1"/>
  <c r="U80" i="15"/>
  <c r="U79" i="15" s="1"/>
  <c r="U492" i="15"/>
  <c r="U491" i="15" s="1"/>
  <c r="U805" i="15"/>
  <c r="U804" i="15" s="1"/>
  <c r="U421" i="15"/>
  <c r="U420" i="15" s="1"/>
  <c r="U42" i="15"/>
  <c r="U41" i="15" s="1"/>
  <c r="U206" i="15"/>
  <c r="U205" i="15" s="1"/>
  <c r="W187" i="10"/>
  <c r="W113" i="15"/>
  <c r="W108" i="15" s="1"/>
  <c r="AB1200" i="15"/>
  <c r="AB1199" i="15" s="1"/>
  <c r="Z312" i="15"/>
  <c r="Z307" i="15" s="1"/>
  <c r="Z800" i="15"/>
  <c r="Z416" i="15"/>
  <c r="Z558" i="15"/>
  <c r="AF747" i="15"/>
  <c r="AF287" i="15"/>
  <c r="AF286" i="15" s="1"/>
  <c r="AF505" i="15"/>
  <c r="AF363" i="15"/>
  <c r="AF306" i="10"/>
  <c r="AB297" i="15"/>
  <c r="AB292" i="15" s="1"/>
  <c r="AB531" i="15"/>
  <c r="AB773" i="15"/>
  <c r="AB389" i="15"/>
  <c r="AF927" i="10"/>
  <c r="AF919" i="15"/>
  <c r="BI942" i="15" s="1"/>
  <c r="AA925" i="10"/>
  <c r="AA917" i="15"/>
  <c r="BD940" i="15" s="1"/>
  <c r="W1020" i="15"/>
  <c r="W1270" i="15"/>
  <c r="W1265" i="15" s="1"/>
  <c r="W270" i="15"/>
  <c r="AA62" i="15"/>
  <c r="AA57" i="15" s="1"/>
  <c r="AA159" i="10"/>
  <c r="W36" i="15"/>
  <c r="W31" i="15" s="1"/>
  <c r="W176" i="10"/>
  <c r="Z799" i="15"/>
  <c r="Z311" i="15"/>
  <c r="Z306" i="15" s="1"/>
  <c r="Z557" i="15"/>
  <c r="Z415" i="15"/>
  <c r="AD189" i="10"/>
  <c r="AD115" i="15"/>
  <c r="AD110" i="15" s="1"/>
  <c r="AB128" i="15"/>
  <c r="AB127" i="15" s="1"/>
  <c r="AH920" i="10"/>
  <c r="AH880" i="15"/>
  <c r="BK903" i="15" s="1"/>
  <c r="AA390" i="15"/>
  <c r="AA774" i="15"/>
  <c r="AA532" i="15"/>
  <c r="AA298" i="15"/>
  <c r="AA293" i="15" s="1"/>
  <c r="W628" i="15"/>
  <c r="W486" i="15"/>
  <c r="W348" i="15"/>
  <c r="W343" i="15" s="1"/>
  <c r="W870" i="15"/>
  <c r="AE929" i="10"/>
  <c r="AE921" i="15"/>
  <c r="BH944" i="15" s="1"/>
  <c r="Z923" i="10"/>
  <c r="Z883" i="15"/>
  <c r="BC906" i="15" s="1"/>
  <c r="Z1283" i="15"/>
  <c r="Z1282" i="15" s="1"/>
  <c r="Z1205" i="10"/>
  <c r="Z1276" i="15" s="1"/>
  <c r="Z1206" i="10"/>
  <c r="Z1277" i="15" s="1"/>
  <c r="Z1207" i="10"/>
  <c r="Z1278" i="15" s="1"/>
  <c r="Z1208" i="10"/>
  <c r="Z1209" i="10"/>
  <c r="Z1280" i="15" s="1"/>
  <c r="AG973" i="15"/>
  <c r="T157" i="10"/>
  <c r="T152" i="10" s="1"/>
  <c r="T10" i="10"/>
  <c r="T10" i="15" s="1"/>
  <c r="T27" i="15"/>
  <c r="T22" i="15" s="1"/>
  <c r="T167" i="15"/>
  <c r="T165" i="15" s="1"/>
  <c r="T128" i="15"/>
  <c r="T127" i="15" s="1"/>
  <c r="AH976" i="15"/>
  <c r="AH967" i="15"/>
  <c r="AH1034" i="15"/>
  <c r="AH1052" i="15"/>
  <c r="AH1005" i="15"/>
  <c r="X297" i="15"/>
  <c r="X292" i="15" s="1"/>
  <c r="X773" i="15"/>
  <c r="X389" i="15"/>
  <c r="X531" i="15"/>
  <c r="W77" i="15"/>
  <c r="W72" i="15" s="1"/>
  <c r="W184" i="10"/>
  <c r="AC1034" i="15"/>
  <c r="AC1052" i="15"/>
  <c r="AC1005" i="15"/>
  <c r="AC982" i="15" s="1"/>
  <c r="AC976" i="15"/>
  <c r="AC967" i="15"/>
  <c r="Z803" i="14"/>
  <c r="Y1325" i="15"/>
  <c r="BB1348" i="15" s="1"/>
  <c r="Y7" i="16"/>
  <c r="Y16" i="16" s="1"/>
  <c r="V157" i="10"/>
  <c r="V152" i="10" s="1"/>
  <c r="V27" i="15"/>
  <c r="V22" i="15" s="1"/>
  <c r="Y155" i="10"/>
  <c r="Y25" i="15"/>
  <c r="Y20" i="15" s="1"/>
  <c r="X244" i="15"/>
  <c r="X1256" i="15"/>
  <c r="X988" i="15"/>
  <c r="X162" i="10"/>
  <c r="X65" i="15"/>
  <c r="X60" i="15" s="1"/>
  <c r="AD922" i="10"/>
  <c r="AD882" i="15"/>
  <c r="BG905" i="15" s="1"/>
  <c r="AF91" i="10"/>
  <c r="AF83" i="15" s="1"/>
  <c r="AC972" i="15"/>
  <c r="Z941" i="10"/>
  <c r="Z1059" i="15" s="1"/>
  <c r="BC1082" i="15" s="1"/>
  <c r="AC156" i="10"/>
  <c r="AC26" i="15"/>
  <c r="AC21" i="15" s="1"/>
  <c r="W147" i="14"/>
  <c r="W52" i="14"/>
  <c r="W926" i="10"/>
  <c r="W918" i="15"/>
  <c r="AZ941" i="15" s="1"/>
  <c r="AA1067" i="15"/>
  <c r="BD1090" i="15" s="1"/>
  <c r="BD1089" i="15"/>
  <c r="BD1091" i="15"/>
  <c r="BB1313" i="15"/>
  <c r="Y1291" i="15"/>
  <c r="BB1314" i="15" s="1"/>
  <c r="AB995" i="10"/>
  <c r="AB1103" i="15" s="1"/>
  <c r="Z10" i="10"/>
  <c r="Z10" i="15" s="1"/>
  <c r="X164" i="10"/>
  <c r="X100" i="15"/>
  <c r="X95" i="15" s="1"/>
  <c r="Y927" i="10"/>
  <c r="Y919" i="15"/>
  <c r="BB942" i="15" s="1"/>
  <c r="Z928" i="10"/>
  <c r="Z920" i="15"/>
  <c r="BC943" i="15" s="1"/>
  <c r="Y1259" i="15"/>
  <c r="Y1254" i="15" s="1"/>
  <c r="Y247" i="15"/>
  <c r="Y991" i="15"/>
  <c r="V171" i="15"/>
  <c r="V169" i="15" s="1"/>
  <c r="V131" i="15"/>
  <c r="V130" i="15" s="1"/>
  <c r="AA245" i="15"/>
  <c r="AA1257" i="15"/>
  <c r="AA1252" i="15" s="1"/>
  <c r="AA989" i="15"/>
  <c r="AE1363" i="15"/>
  <c r="AE1358" i="15" s="1"/>
  <c r="BH1358" i="15" s="1"/>
  <c r="AE1257" i="10"/>
  <c r="AE1324" i="15" s="1"/>
  <c r="BH1347" i="15" s="1"/>
  <c r="Y1165" i="15"/>
  <c r="Y1160" i="15" s="1"/>
  <c r="AE1271" i="15"/>
  <c r="AE1266" i="15" s="1"/>
  <c r="AE1021" i="15"/>
  <c r="AE271" i="15"/>
  <c r="AB8" i="14"/>
  <c r="AA49" i="10"/>
  <c r="AA45" i="15" s="1"/>
  <c r="Z988" i="15"/>
  <c r="Z244" i="15"/>
  <c r="Z1256" i="15"/>
  <c r="X91" i="10"/>
  <c r="X83" i="15" s="1"/>
  <c r="AB920" i="10"/>
  <c r="AB880" i="15"/>
  <c r="BE903" i="15" s="1"/>
  <c r="AD1129" i="14"/>
  <c r="AD46" i="16" s="1"/>
  <c r="Z1205" i="15"/>
  <c r="Q125" i="14"/>
  <c r="AC64" i="15"/>
  <c r="AC59" i="15" s="1"/>
  <c r="AC161" i="10"/>
  <c r="X73" i="15"/>
  <c r="X68" i="15" s="1"/>
  <c r="X180" i="10"/>
  <c r="AB51" i="14"/>
  <c r="AG174" i="10"/>
  <c r="W554" i="15"/>
  <c r="W796" i="15"/>
  <c r="W308" i="15"/>
  <c r="W303" i="15" s="1"/>
  <c r="W412" i="15"/>
  <c r="AG920" i="10"/>
  <c r="AG880" i="15"/>
  <c r="BJ903" i="15" s="1"/>
  <c r="Z533" i="15"/>
  <c r="Z391" i="15"/>
  <c r="Z299" i="15"/>
  <c r="Z294" i="15" s="1"/>
  <c r="Z775" i="15"/>
  <c r="X921" i="10"/>
  <c r="X881" i="15"/>
  <c r="BA904" i="15" s="1"/>
  <c r="W144" i="14"/>
  <c r="W16" i="14"/>
  <c r="Z531" i="15"/>
  <c r="Z773" i="15"/>
  <c r="Z389" i="15"/>
  <c r="Z297" i="15"/>
  <c r="Z292" i="15" s="1"/>
  <c r="AF1283" i="15"/>
  <c r="AF1282" i="15" s="1"/>
  <c r="AF1205" i="10"/>
  <c r="AF1276" i="15" s="1"/>
  <c r="X1283" i="15"/>
  <c r="X1282" i="15" s="1"/>
  <c r="X1205" i="10"/>
  <c r="X1276" i="15" s="1"/>
  <c r="X1207" i="10"/>
  <c r="X1278" i="15" s="1"/>
  <c r="X1206" i="10"/>
  <c r="X1277" i="15" s="1"/>
  <c r="X1208" i="10"/>
  <c r="X1209" i="10"/>
  <c r="X1280" i="15" s="1"/>
  <c r="AF926" i="10"/>
  <c r="AF918" i="15"/>
  <c r="BI941" i="15" s="1"/>
  <c r="W155" i="14"/>
  <c r="Y95" i="10"/>
  <c r="Y87" i="15" s="1"/>
  <c r="Z170" i="10"/>
  <c r="W1268" i="15"/>
  <c r="W1263" i="15" s="1"/>
  <c r="W1018" i="15"/>
  <c r="W268" i="15"/>
  <c r="Y1113" i="15"/>
  <c r="BB1135" i="15"/>
  <c r="BB1137" i="15"/>
  <c r="AB421" i="15"/>
  <c r="AB420" i="15" s="1"/>
  <c r="AB634" i="15"/>
  <c r="AB633" i="15" s="1"/>
  <c r="AB735" i="15" s="1"/>
  <c r="AB734" i="15" s="1"/>
  <c r="AB276" i="15"/>
  <c r="AB275" i="15" s="1"/>
  <c r="AB876" i="15"/>
  <c r="AB875" i="15" s="1"/>
  <c r="AB118" i="15"/>
  <c r="AB117" i="15" s="1"/>
  <c r="AB492" i="15"/>
  <c r="AB491" i="15" s="1"/>
  <c r="AB156" i="15"/>
  <c r="AB155" i="15" s="1"/>
  <c r="AB805" i="15"/>
  <c r="AB804" i="15" s="1"/>
  <c r="AB42" i="15"/>
  <c r="AB41" i="15" s="1"/>
  <c r="BE34" i="15" s="1"/>
  <c r="AB563" i="15"/>
  <c r="AB562" i="15" s="1"/>
  <c r="AB685" i="15" s="1"/>
  <c r="AB684" i="15" s="1"/>
  <c r="AB80" i="15"/>
  <c r="AB79" i="15" s="1"/>
  <c r="BE72" i="15" s="1"/>
  <c r="AB206" i="15"/>
  <c r="AB205" i="15" s="1"/>
  <c r="AD867" i="15"/>
  <c r="AD483" i="15"/>
  <c r="AD625" i="15"/>
  <c r="AD345" i="15"/>
  <c r="AD340" i="15" s="1"/>
  <c r="X8" i="10"/>
  <c r="X8" i="15" s="1"/>
  <c r="AH921" i="10"/>
  <c r="AH881" i="15"/>
  <c r="BK904" i="15" s="1"/>
  <c r="AA297" i="15"/>
  <c r="AA292" i="15" s="1"/>
  <c r="AA531" i="15"/>
  <c r="AA773" i="15"/>
  <c r="AA389" i="15"/>
  <c r="W871" i="15"/>
  <c r="W349" i="15"/>
  <c r="W344" i="15" s="1"/>
  <c r="W487" i="15"/>
  <c r="W629" i="15"/>
  <c r="AE927" i="10"/>
  <c r="AE919" i="15"/>
  <c r="BH942" i="15" s="1"/>
  <c r="Z922" i="10"/>
  <c r="Z882" i="15"/>
  <c r="BC905" i="15" s="1"/>
  <c r="AH1259" i="10"/>
  <c r="AH1326" i="15" s="1"/>
  <c r="BK1349" i="15" s="1"/>
  <c r="AH1365" i="15"/>
  <c r="AH1360" i="15" s="1"/>
  <c r="BK1360" i="15" s="1"/>
  <c r="AC1256" i="10"/>
  <c r="AC1323" i="15" s="1"/>
  <c r="BF1346" i="15" s="1"/>
  <c r="AC1362" i="15"/>
  <c r="AC1357" i="15" s="1"/>
  <c r="BF1357" i="15" s="1"/>
  <c r="AG927" i="10"/>
  <c r="AG919" i="15"/>
  <c r="BJ942" i="15" s="1"/>
  <c r="T26" i="15"/>
  <c r="T21" i="15" s="1"/>
  <c r="T156" i="10"/>
  <c r="T151" i="10" s="1"/>
  <c r="T9" i="10"/>
  <c r="T9" i="15" s="1"/>
  <c r="T201" i="15"/>
  <c r="T191" i="15" s="1"/>
  <c r="T151" i="15"/>
  <c r="T146" i="15" s="1"/>
  <c r="AF324" i="15"/>
  <c r="AF323" i="15" s="1"/>
  <c r="AF818" i="15"/>
  <c r="AF434" i="15"/>
  <c r="AF576" i="15"/>
  <c r="AF344" i="10"/>
  <c r="W180" i="10"/>
  <c r="W73" i="15"/>
  <c r="W68" i="15" s="1"/>
  <c r="AE972" i="15"/>
  <c r="W993" i="10"/>
  <c r="W1101" i="15" s="1"/>
  <c r="AE269" i="15"/>
  <c r="AE1019" i="15"/>
  <c r="AE1269" i="15"/>
  <c r="AE1264" i="15" s="1"/>
  <c r="AA876" i="14"/>
  <c r="Z308" i="15"/>
  <c r="Z303" i="15" s="1"/>
  <c r="Z554" i="15"/>
  <c r="Z796" i="15"/>
  <c r="Z412" i="15"/>
  <c r="V25" i="15"/>
  <c r="V20" i="15" s="1"/>
  <c r="V155" i="10"/>
  <c r="V150" i="10" s="1"/>
  <c r="Y154" i="10"/>
  <c r="Y24" i="15"/>
  <c r="Y19" i="15" s="1"/>
  <c r="X63" i="15"/>
  <c r="X58" i="15" s="1"/>
  <c r="X160" i="10"/>
  <c r="AD923" i="10"/>
  <c r="AD883" i="15"/>
  <c r="BG906" i="15" s="1"/>
  <c r="AC921" i="10"/>
  <c r="AC881" i="15"/>
  <c r="BF904" i="15" s="1"/>
  <c r="Z940" i="10"/>
  <c r="Z1058" i="15" s="1"/>
  <c r="AB51" i="10"/>
  <c r="AB47" i="15" s="1"/>
  <c r="AG171" i="10"/>
  <c r="AD113" i="15"/>
  <c r="AD108" i="15" s="1"/>
  <c r="AD187" i="10"/>
  <c r="AD172" i="10" s="1"/>
  <c r="AC25" i="15"/>
  <c r="AC20" i="15" s="1"/>
  <c r="AC155" i="10"/>
  <c r="Y10" i="10"/>
  <c r="Y10" i="15" s="1"/>
  <c r="Y52" i="10"/>
  <c r="Y48" i="15" s="1"/>
  <c r="W925" i="10"/>
  <c r="W917" i="15"/>
  <c r="AZ940" i="15" s="1"/>
  <c r="Z93" i="10"/>
  <c r="Z85" i="15" s="1"/>
  <c r="AH348" i="15"/>
  <c r="AH343" i="15" s="1"/>
  <c r="AH486" i="15"/>
  <c r="AH628" i="15"/>
  <c r="AH870" i="15"/>
  <c r="Z8" i="10"/>
  <c r="Z8" i="15" s="1"/>
  <c r="U139" i="10"/>
  <c r="Z168" i="10"/>
  <c r="Z104" i="15"/>
  <c r="Z99" i="15" s="1"/>
  <c r="Y929" i="10"/>
  <c r="Y921" i="15"/>
  <c r="BB944" i="15" s="1"/>
  <c r="Z926" i="10"/>
  <c r="Z918" i="15"/>
  <c r="BC941" i="15" s="1"/>
  <c r="Y246" i="15"/>
  <c r="Y990" i="15"/>
  <c r="Y1258" i="15"/>
  <c r="Y1253" i="15" s="1"/>
  <c r="W144" i="10"/>
  <c r="AD309" i="14"/>
  <c r="AA244" i="15"/>
  <c r="AA1256" i="15"/>
  <c r="AA988" i="15"/>
  <c r="AD1306" i="15"/>
  <c r="AD1301" i="15" s="1"/>
  <c r="AD1207" i="10"/>
  <c r="AD1278" i="15" s="1"/>
  <c r="Y1159" i="15"/>
  <c r="W679" i="14"/>
  <c r="W484" i="14"/>
  <c r="W389" i="14"/>
  <c r="AA104" i="15"/>
  <c r="AA99" i="15" s="1"/>
  <c r="AA168" i="10"/>
  <c r="AB923" i="10"/>
  <c r="AB883" i="15"/>
  <c r="BE906" i="15" s="1"/>
  <c r="AF1200" i="15"/>
  <c r="AF1199" i="15" s="1"/>
  <c r="AC159" i="10"/>
  <c r="AC62" i="15"/>
  <c r="AC57" i="15" s="1"/>
  <c r="AB1288" i="15"/>
  <c r="BE1311" i="15" s="1"/>
  <c r="BE1312" i="15"/>
  <c r="BE1310" i="15"/>
  <c r="AD310" i="15"/>
  <c r="AD305" i="15" s="1"/>
  <c r="AD556" i="15"/>
  <c r="AD414" i="15"/>
  <c r="AD798" i="15"/>
  <c r="AC171" i="10"/>
  <c r="Y1209" i="10"/>
  <c r="Y1280" i="15" s="1"/>
  <c r="BB1303" i="15" s="1"/>
  <c r="V167" i="15"/>
  <c r="V165" i="15" s="1"/>
  <c r="V128" i="15"/>
  <c r="V127" i="15" s="1"/>
  <c r="AB941" i="10"/>
  <c r="AB1059" i="15" s="1"/>
  <c r="BE1082" i="15" s="1"/>
  <c r="Y390" i="15"/>
  <c r="Y774" i="15"/>
  <c r="Y532" i="15"/>
  <c r="Y298" i="15"/>
  <c r="Y293" i="15" s="1"/>
  <c r="AB927" i="10"/>
  <c r="AB919" i="15"/>
  <c r="BE942" i="15" s="1"/>
  <c r="W143" i="14"/>
  <c r="W140" i="14" s="1"/>
  <c r="W15" i="14"/>
  <c r="W1260" i="15"/>
  <c r="W1255" i="15" s="1"/>
  <c r="W992" i="15"/>
  <c r="W248" i="15"/>
  <c r="W158" i="10"/>
  <c r="W28" i="15"/>
  <c r="W23" i="15" s="1"/>
  <c r="AF928" i="10"/>
  <c r="AF920" i="15"/>
  <c r="BI943" i="15" s="1"/>
  <c r="Y94" i="10"/>
  <c r="Y86" i="15" s="1"/>
  <c r="AZ1092" i="15"/>
  <c r="W1070" i="15"/>
  <c r="AZ1093" i="15" s="1"/>
  <c r="AA77" i="15"/>
  <c r="AA72" i="15" s="1"/>
  <c r="AA184" i="10"/>
  <c r="AA174" i="10" s="1"/>
  <c r="AD349" i="15"/>
  <c r="AD344" i="15" s="1"/>
  <c r="AD487" i="15"/>
  <c r="AD871" i="15"/>
  <c r="AD629" i="15"/>
  <c r="W1271" i="15"/>
  <c r="W1266" i="15" s="1"/>
  <c r="W1021" i="15"/>
  <c r="W271" i="15"/>
  <c r="AC93" i="15"/>
  <c r="AC92" i="15" s="1"/>
  <c r="AC94" i="10"/>
  <c r="AC86" i="15" s="1"/>
  <c r="AC307" i="10"/>
  <c r="AD186" i="10"/>
  <c r="AD171" i="10" s="1"/>
  <c r="AD112" i="15"/>
  <c r="AD107" i="15" s="1"/>
  <c r="AC1159" i="15"/>
  <c r="AC245" i="15"/>
  <c r="AC1257" i="15"/>
  <c r="AC1252" i="15" s="1"/>
  <c r="AC989" i="15"/>
  <c r="Y301" i="15"/>
  <c r="Y296" i="15" s="1"/>
  <c r="Y777" i="15"/>
  <c r="Y393" i="15"/>
  <c r="Y535" i="15"/>
  <c r="W627" i="15"/>
  <c r="W485" i="15"/>
  <c r="W347" i="15"/>
  <c r="W342" i="15" s="1"/>
  <c r="W869" i="15"/>
  <c r="AE925" i="10"/>
  <c r="AE917" i="15"/>
  <c r="BH940" i="15" s="1"/>
  <c r="Z921" i="10"/>
  <c r="Z881" i="15"/>
  <c r="BC904" i="15" s="1"/>
  <c r="AC940" i="10"/>
  <c r="AC1058" i="15" s="1"/>
  <c r="BF1081" i="15" s="1"/>
  <c r="AG929" i="10"/>
  <c r="AG921" i="15"/>
  <c r="BJ944" i="15" s="1"/>
  <c r="T8" i="10"/>
  <c r="T8" i="15" s="1"/>
  <c r="T155" i="10"/>
  <c r="T150" i="10" s="1"/>
  <c r="T134" i="10" s="1"/>
  <c r="T25" i="15"/>
  <c r="T20" i="15" s="1"/>
  <c r="T152" i="15"/>
  <c r="T147" i="15" s="1"/>
  <c r="T202" i="15"/>
  <c r="T192" i="15" s="1"/>
  <c r="W66" i="15"/>
  <c r="W61" i="15" s="1"/>
  <c r="W163" i="10"/>
  <c r="Z918" i="10"/>
  <c r="Z1242" i="15"/>
  <c r="Z300" i="10"/>
  <c r="W444" i="14"/>
  <c r="W734" i="14"/>
  <c r="W524" i="14"/>
  <c r="AF937" i="10"/>
  <c r="AF1055" i="15" s="1"/>
  <c r="BI1078" i="15" s="1"/>
  <c r="AB605" i="15"/>
  <c r="AB847" i="15"/>
  <c r="AB337" i="15"/>
  <c r="AB332" i="15" s="1"/>
  <c r="AB463" i="15"/>
  <c r="AE923" i="10"/>
  <c r="AE883" i="15"/>
  <c r="BH906" i="15" s="1"/>
  <c r="AG269" i="14"/>
  <c r="AG1172" i="14"/>
  <c r="AG1173" i="14"/>
  <c r="V156" i="10"/>
  <c r="V151" i="10" s="1"/>
  <c r="V26" i="15"/>
  <c r="V21" i="15" s="1"/>
  <c r="X161" i="10"/>
  <c r="X64" i="15"/>
  <c r="X59" i="15" s="1"/>
  <c r="AD920" i="10"/>
  <c r="AD880" i="15"/>
  <c r="BG903" i="15" s="1"/>
  <c r="W53" i="10"/>
  <c r="W49" i="15" s="1"/>
  <c r="AC922" i="10"/>
  <c r="AC882" i="15"/>
  <c r="BF905" i="15" s="1"/>
  <c r="Z939" i="10"/>
  <c r="Z1057" i="15" s="1"/>
  <c r="BC1080" i="15" s="1"/>
  <c r="AB49" i="10"/>
  <c r="AB45" i="15" s="1"/>
  <c r="AF1325" i="15"/>
  <c r="BI1348" i="15" s="1"/>
  <c r="AF7" i="16"/>
  <c r="AF16" i="16" s="1"/>
  <c r="AC154" i="10"/>
  <c r="AC24" i="15"/>
  <c r="AC19" i="15" s="1"/>
  <c r="X158" i="10"/>
  <c r="X28" i="15"/>
  <c r="X23" i="15" s="1"/>
  <c r="Y8" i="10"/>
  <c r="Y8" i="15" s="1"/>
  <c r="AC603" i="15"/>
  <c r="AC461" i="15"/>
  <c r="AC845" i="15"/>
  <c r="AC335" i="15"/>
  <c r="AC330" i="15" s="1"/>
  <c r="Y50" i="10"/>
  <c r="Y46" i="15" s="1"/>
  <c r="Z92" i="10"/>
  <c r="Z84" i="15" s="1"/>
  <c r="AG972" i="15"/>
  <c r="X933" i="14"/>
  <c r="X922" i="14" s="1"/>
  <c r="AE170" i="10"/>
  <c r="Z9" i="10"/>
  <c r="Z9" i="15" s="1"/>
  <c r="Z167" i="10"/>
  <c r="Z103" i="15"/>
  <c r="Z98" i="15" s="1"/>
  <c r="Y925" i="10"/>
  <c r="Y917" i="15"/>
  <c r="BB940" i="15" s="1"/>
  <c r="Z925" i="10"/>
  <c r="Z917" i="15"/>
  <c r="BC940" i="15" s="1"/>
  <c r="Y1257" i="15"/>
  <c r="Y1252" i="15" s="1"/>
  <c r="Y245" i="15"/>
  <c r="Y989" i="15"/>
  <c r="AA95" i="10"/>
  <c r="AA87" i="15" s="1"/>
  <c r="Z1200" i="15"/>
  <c r="Z1199" i="15" s="1"/>
  <c r="Z1130" i="14"/>
  <c r="AB174" i="10"/>
  <c r="AC563" i="15"/>
  <c r="AC562" i="15" s="1"/>
  <c r="AC685" i="15" s="1"/>
  <c r="AC684" i="15" s="1"/>
  <c r="AC80" i="15"/>
  <c r="AC79" i="15" s="1"/>
  <c r="AC492" i="15"/>
  <c r="AC491" i="15" s="1"/>
  <c r="AC276" i="15"/>
  <c r="AC275" i="15" s="1"/>
  <c r="AC156" i="15"/>
  <c r="AC155" i="15" s="1"/>
  <c r="AC805" i="15"/>
  <c r="AC804" i="15" s="1"/>
  <c r="AC634" i="15"/>
  <c r="AC633" i="15" s="1"/>
  <c r="AC735" i="15" s="1"/>
  <c r="AC734" i="15" s="1"/>
  <c r="AC42" i="15"/>
  <c r="AC41" i="15" s="1"/>
  <c r="BF33" i="15" s="1"/>
  <c r="AC421" i="15"/>
  <c r="AC420" i="15" s="1"/>
  <c r="AC876" i="15"/>
  <c r="AC875" i="15" s="1"/>
  <c r="AC206" i="15"/>
  <c r="AC205" i="15" s="1"/>
  <c r="AC118" i="15"/>
  <c r="AC117" i="15" s="1"/>
  <c r="AC165" i="10"/>
  <c r="AC101" i="15"/>
  <c r="AC96" i="15" s="1"/>
  <c r="AC93" i="10"/>
  <c r="AC85" i="15" s="1"/>
  <c r="W388" i="14"/>
  <c r="W277" i="14"/>
  <c r="W278" i="14"/>
  <c r="W678" i="14"/>
  <c r="W483" i="14"/>
  <c r="AA167" i="10"/>
  <c r="AA103" i="15"/>
  <c r="AA98" i="15" s="1"/>
  <c r="AB924" i="10"/>
  <c r="AB884" i="15"/>
  <c r="BE907" i="15" s="1"/>
  <c r="AD735" i="14"/>
  <c r="AD445" i="14"/>
  <c r="AD525" i="14"/>
  <c r="BA1313" i="15"/>
  <c r="X1291" i="15"/>
  <c r="BA1314" i="15" s="1"/>
  <c r="AC1205" i="15"/>
  <c r="AA1364" i="15"/>
  <c r="AA1359" i="15" s="1"/>
  <c r="BD1359" i="15" s="1"/>
  <c r="AA1258" i="10"/>
  <c r="AC973" i="15"/>
  <c r="AF144" i="10"/>
  <c r="AF88" i="14"/>
  <c r="Y1208" i="10"/>
  <c r="X1159" i="15"/>
  <c r="W1067" i="15"/>
  <c r="AZ1090" i="15" s="1"/>
  <c r="AZ1089" i="15"/>
  <c r="AZ1091" i="15"/>
  <c r="AG925" i="10"/>
  <c r="AG917" i="15"/>
  <c r="BJ940" i="15" s="1"/>
  <c r="T153" i="15"/>
  <c r="T148" i="15" s="1"/>
  <c r="T203" i="15"/>
  <c r="T193" i="15" s="1"/>
  <c r="AB27" i="15"/>
  <c r="AB22" i="15" s="1"/>
  <c r="AB157" i="10"/>
  <c r="W161" i="10"/>
  <c r="W64" i="15"/>
  <c r="W59" i="15" s="1"/>
  <c r="Z297" i="10"/>
  <c r="Z915" i="10"/>
  <c r="Z1239" i="15"/>
  <c r="AC162" i="10"/>
  <c r="AC152" i="10" s="1"/>
  <c r="AC141" i="15" s="1"/>
  <c r="AC136" i="15" s="1"/>
  <c r="AC65" i="15"/>
  <c r="AC60" i="15" s="1"/>
  <c r="AC52" i="10"/>
  <c r="AC48" i="15" s="1"/>
  <c r="U158" i="10"/>
  <c r="U153" i="10" s="1"/>
  <c r="U28" i="15"/>
  <c r="U23" i="15" s="1"/>
  <c r="V421" i="15"/>
  <c r="V420" i="15" s="1"/>
  <c r="V156" i="15"/>
  <c r="V155" i="15" s="1"/>
  <c r="V118" i="15"/>
  <c r="V117" i="15" s="1"/>
  <c r="V276" i="15"/>
  <c r="V275" i="15" s="1"/>
  <c r="V80" i="15"/>
  <c r="V79" i="15" s="1"/>
  <c r="V42" i="15"/>
  <c r="V41" i="15" s="1"/>
  <c r="V634" i="15"/>
  <c r="V633" i="15" s="1"/>
  <c r="V735" i="15" s="1"/>
  <c r="V734" i="15" s="1"/>
  <c r="V206" i="15"/>
  <c r="V205" i="15" s="1"/>
  <c r="V492" i="15"/>
  <c r="V491" i="15" s="1"/>
  <c r="V876" i="15"/>
  <c r="V875" i="15" s="1"/>
  <c r="V805" i="15"/>
  <c r="V804" i="15" s="1"/>
  <c r="V563" i="15"/>
  <c r="V562" i="15" s="1"/>
  <c r="V685" i="15" s="1"/>
  <c r="V684" i="15" s="1"/>
  <c r="W145" i="14"/>
  <c r="W142" i="14" s="1"/>
  <c r="W17" i="14"/>
  <c r="W1259" i="15"/>
  <c r="W1254" i="15" s="1"/>
  <c r="W247" i="15"/>
  <c r="W991" i="15"/>
  <c r="W53" i="14"/>
  <c r="AE866" i="14"/>
  <c r="W157" i="10"/>
  <c r="W27" i="15"/>
  <c r="W22" i="15" s="1"/>
  <c r="W606" i="15"/>
  <c r="W848" i="15"/>
  <c r="W464" i="15"/>
  <c r="W338" i="15"/>
  <c r="W333" i="15" s="1"/>
  <c r="AF929" i="10"/>
  <c r="AF921" i="15"/>
  <c r="BI944" i="15" s="1"/>
  <c r="AH973" i="15"/>
  <c r="W153" i="14"/>
  <c r="Y995" i="10"/>
  <c r="Y1103" i="15" s="1"/>
  <c r="BB1126" i="15" s="1"/>
  <c r="Y93" i="10"/>
  <c r="Y85" i="15" s="1"/>
  <c r="AA180" i="10"/>
  <c r="AA73" i="15"/>
  <c r="AA68" i="15" s="1"/>
  <c r="W1267" i="15"/>
  <c r="W1262" i="15" s="1"/>
  <c r="W267" i="15"/>
  <c r="W1017" i="15"/>
  <c r="AC144" i="10"/>
  <c r="AC306" i="10"/>
  <c r="AE937" i="10"/>
  <c r="AE1055" i="15" s="1"/>
  <c r="BH1078" i="15" s="1"/>
  <c r="AE179" i="10"/>
  <c r="AE39" i="15"/>
  <c r="AE34" i="15" s="1"/>
  <c r="AB94" i="10"/>
  <c r="AB86" i="15" s="1"/>
  <c r="AE1034" i="15"/>
  <c r="AE1005" i="15"/>
  <c r="AE980" i="15" s="1"/>
  <c r="AE1052" i="15"/>
  <c r="AE967" i="15"/>
  <c r="AE976" i="15"/>
  <c r="AC246" i="15"/>
  <c r="AC1258" i="15"/>
  <c r="AC1253" i="15" s="1"/>
  <c r="AC990" i="15"/>
  <c r="Y776" i="15"/>
  <c r="Y392" i="15"/>
  <c r="Y300" i="15"/>
  <c r="Y295" i="15" s="1"/>
  <c r="Y534" i="15"/>
  <c r="AE926" i="10"/>
  <c r="AE918" i="15"/>
  <c r="BH941" i="15" s="1"/>
  <c r="Z920" i="10"/>
  <c r="Z880" i="15"/>
  <c r="BC903" i="15" s="1"/>
  <c r="AD309" i="15"/>
  <c r="AD304" i="15" s="1"/>
  <c r="AD797" i="15"/>
  <c r="AD413" i="15"/>
  <c r="AD555" i="15"/>
  <c r="AG928" i="10"/>
  <c r="AG920" i="15"/>
  <c r="BJ943" i="15" s="1"/>
  <c r="T24" i="15"/>
  <c r="T19" i="15" s="1"/>
  <c r="T154" i="10"/>
  <c r="T149" i="10" s="1"/>
  <c r="T133" i="10" s="1"/>
  <c r="T7" i="10"/>
  <c r="T7" i="15" s="1"/>
  <c r="T149" i="15"/>
  <c r="T144" i="15" s="1"/>
  <c r="T199" i="15"/>
  <c r="T189" i="15" s="1"/>
  <c r="W65" i="15"/>
  <c r="W60" i="15" s="1"/>
  <c r="W162" i="10"/>
  <c r="X52" i="10"/>
  <c r="X48" i="15" s="1"/>
  <c r="Z66" i="15"/>
  <c r="Z61" i="15" s="1"/>
  <c r="Z163" i="10"/>
  <c r="Z917" i="10"/>
  <c r="Z299" i="10"/>
  <c r="Z1241" i="15"/>
  <c r="W445" i="14"/>
  <c r="W735" i="14"/>
  <c r="W525" i="14"/>
  <c r="AB846" i="15"/>
  <c r="AB604" i="15"/>
  <c r="AB336" i="15"/>
  <c r="AB331" i="15" s="1"/>
  <c r="AB462" i="15"/>
  <c r="AE921" i="10"/>
  <c r="AE881" i="15"/>
  <c r="BH904" i="15" s="1"/>
  <c r="X183" i="10"/>
  <c r="X76" i="15"/>
  <c r="X71" i="15" s="1"/>
  <c r="AA181" i="10"/>
  <c r="AA171" i="10" s="1"/>
  <c r="AA74" i="15"/>
  <c r="AA69" i="15" s="1"/>
  <c r="AH345" i="15"/>
  <c r="AH340" i="15" s="1"/>
  <c r="AH625" i="15"/>
  <c r="AH867" i="15"/>
  <c r="AH483" i="15"/>
  <c r="V154" i="10"/>
  <c r="V149" i="10" s="1"/>
  <c r="V24" i="15"/>
  <c r="V19" i="15" s="1"/>
  <c r="X159" i="10"/>
  <c r="X62" i="15"/>
  <c r="X57" i="15" s="1"/>
  <c r="AD921" i="10"/>
  <c r="AD881" i="15"/>
  <c r="BG904" i="15" s="1"/>
  <c r="AF972" i="15"/>
  <c r="W52" i="10"/>
  <c r="W48" i="15" s="1"/>
  <c r="AC924" i="10"/>
  <c r="AC884" i="15"/>
  <c r="BF907" i="15" s="1"/>
  <c r="Z938" i="10"/>
  <c r="Z1056" i="15" s="1"/>
  <c r="BC1079" i="15" s="1"/>
  <c r="X157" i="10"/>
  <c r="X27" i="15"/>
  <c r="X22" i="15" s="1"/>
  <c r="Y9" i="10"/>
  <c r="Y9" i="15" s="1"/>
  <c r="AC336" i="15"/>
  <c r="AC331" i="15" s="1"/>
  <c r="AC604" i="15"/>
  <c r="AC846" i="15"/>
  <c r="AC462" i="15"/>
  <c r="Y51" i="10"/>
  <c r="Y47" i="15" s="1"/>
  <c r="BC1138" i="15"/>
  <c r="Z1116" i="15"/>
  <c r="BC1139" i="15" s="1"/>
  <c r="AG923" i="10"/>
  <c r="AG883" i="15"/>
  <c r="BJ906" i="15" s="1"/>
  <c r="Y1288" i="15"/>
  <c r="BB1310" i="15"/>
  <c r="BB1312" i="15"/>
  <c r="AC173" i="10"/>
  <c r="AF1154" i="15"/>
  <c r="AF1153" i="15" s="1"/>
  <c r="Z139" i="10"/>
  <c r="Z165" i="10"/>
  <c r="Z101" i="15"/>
  <c r="Z96" i="15" s="1"/>
  <c r="Y928" i="10"/>
  <c r="Y920" i="15"/>
  <c r="BB943" i="15" s="1"/>
  <c r="Z929" i="10"/>
  <c r="Z921" i="15"/>
  <c r="BC944" i="15" s="1"/>
  <c r="Y988" i="15"/>
  <c r="Y244" i="15"/>
  <c r="Y1256" i="15"/>
  <c r="AA94" i="10"/>
  <c r="AA86" i="15" s="1"/>
  <c r="Y1200" i="15"/>
  <c r="Y1199" i="15" s="1"/>
  <c r="Z1129" i="14"/>
  <c r="Z46" i="16" s="1"/>
  <c r="Y173" i="10"/>
  <c r="AH127" i="14"/>
  <c r="AH123" i="14" s="1"/>
  <c r="W865" i="14"/>
  <c r="W859" i="14"/>
  <c r="W855" i="14" s="1"/>
  <c r="W858" i="14"/>
  <c r="W854" i="14" s="1"/>
  <c r="AC166" i="10"/>
  <c r="AC102" i="15"/>
  <c r="AC97" i="15" s="1"/>
  <c r="AC92" i="10"/>
  <c r="AC84" i="15" s="1"/>
  <c r="AB1159" i="15"/>
  <c r="AH1129" i="14"/>
  <c r="AH46" i="16" s="1"/>
  <c r="AA972" i="15"/>
  <c r="AB962" i="15"/>
  <c r="AB1246" i="15"/>
  <c r="AB1245" i="15" s="1"/>
  <c r="AB218" i="15"/>
  <c r="AB1167" i="10"/>
  <c r="AB1168" i="10"/>
  <c r="AB1169" i="10"/>
  <c r="AB1170" i="10"/>
  <c r="AB1171" i="10"/>
  <c r="W485" i="14"/>
  <c r="W680" i="14"/>
  <c r="W390" i="14"/>
  <c r="AA165" i="10"/>
  <c r="AA101" i="15"/>
  <c r="AA96" i="15" s="1"/>
  <c r="AG390" i="14"/>
  <c r="AG680" i="14"/>
  <c r="AG485" i="14"/>
  <c r="AA1257" i="10"/>
  <c r="AA1324" i="15" s="1"/>
  <c r="BD1347" i="15" s="1"/>
  <c r="AA1363" i="15"/>
  <c r="AA1358" i="15" s="1"/>
  <c r="BD1358" i="15" s="1"/>
  <c r="AC929" i="10"/>
  <c r="AC921" i="15"/>
  <c r="BF944" i="15" s="1"/>
  <c r="AD962" i="15"/>
  <c r="AD218" i="15"/>
  <c r="AD1246" i="15"/>
  <c r="AD1245" i="15" s="1"/>
  <c r="AD1167" i="10"/>
  <c r="AD1168" i="10"/>
  <c r="AD1169" i="10"/>
  <c r="X1258" i="10"/>
  <c r="X1364" i="15"/>
  <c r="X1359" i="15" s="1"/>
  <c r="BA1359" i="15" s="1"/>
  <c r="AH869" i="15"/>
  <c r="AH627" i="15"/>
  <c r="AH347" i="15"/>
  <c r="AH342" i="15" s="1"/>
  <c r="AH485" i="15"/>
  <c r="Y1206" i="10"/>
  <c r="Y1277" i="15" s="1"/>
  <c r="BB1300" i="15" s="1"/>
  <c r="AH868" i="15"/>
  <c r="AH346" i="15"/>
  <c r="AH341" i="15" s="1"/>
  <c r="AH626" i="15"/>
  <c r="AH484" i="15"/>
  <c r="W845" i="15"/>
  <c r="W461" i="15"/>
  <c r="W335" i="15"/>
  <c r="W330" i="15" s="1"/>
  <c r="W603" i="15"/>
  <c r="AH928" i="10"/>
  <c r="AH920" i="15"/>
  <c r="BK943" i="15" s="1"/>
  <c r="X973" i="15"/>
  <c r="AA157" i="10"/>
  <c r="AA27" i="15"/>
  <c r="AA22" i="15" s="1"/>
  <c r="AC923" i="10"/>
  <c r="AC883" i="15"/>
  <c r="BF906" i="15" s="1"/>
  <c r="X962" i="15"/>
  <c r="X1246" i="15"/>
  <c r="X1245" i="15" s="1"/>
  <c r="X218" i="15"/>
  <c r="X1167" i="10"/>
  <c r="X1168" i="10"/>
  <c r="X1169" i="10"/>
  <c r="X1170" i="10"/>
  <c r="X1171" i="10"/>
  <c r="AE939" i="10"/>
  <c r="AE1057" i="15" s="1"/>
  <c r="BH1080" i="15" s="1"/>
  <c r="U157" i="10"/>
  <c r="U152" i="10" s="1"/>
  <c r="U27" i="15"/>
  <c r="U22" i="15" s="1"/>
  <c r="W246" i="15"/>
  <c r="W1258" i="15"/>
  <c r="W1253" i="15" s="1"/>
  <c r="W990" i="15"/>
  <c r="W797" i="15"/>
  <c r="W413" i="15"/>
  <c r="W309" i="15"/>
  <c r="W304" i="15" s="1"/>
  <c r="W555" i="15"/>
  <c r="AC391" i="15"/>
  <c r="AC299" i="15"/>
  <c r="AC294" i="15" s="1"/>
  <c r="AC775" i="15"/>
  <c r="AC533" i="15"/>
  <c r="AD484" i="15"/>
  <c r="AD868" i="15"/>
  <c r="AD346" i="15"/>
  <c r="AD341" i="15" s="1"/>
  <c r="AD626" i="15"/>
  <c r="AE1267" i="15"/>
  <c r="AE1262" i="15" s="1"/>
  <c r="AE267" i="15"/>
  <c r="AE1017" i="15"/>
  <c r="W156" i="10"/>
  <c r="W26" i="15"/>
  <c r="W21" i="15" s="1"/>
  <c r="W337" i="15"/>
  <c r="W332" i="15" s="1"/>
  <c r="W605" i="15"/>
  <c r="W463" i="15"/>
  <c r="W847" i="15"/>
  <c r="AH925" i="10"/>
  <c r="AH917" i="15"/>
  <c r="BK940" i="15" s="1"/>
  <c r="AC80" i="14"/>
  <c r="AC81" i="14"/>
  <c r="AF734" i="14"/>
  <c r="AF524" i="14"/>
  <c r="AF444" i="14"/>
  <c r="W1269" i="15"/>
  <c r="W1264" i="15" s="1"/>
  <c r="W269" i="15"/>
  <c r="W1019" i="15"/>
  <c r="AA172" i="10"/>
  <c r="AB9" i="14"/>
  <c r="AD149" i="10"/>
  <c r="AB92" i="10"/>
  <c r="AB84" i="15" s="1"/>
  <c r="AC988" i="15"/>
  <c r="AC244" i="15"/>
  <c r="AC1256" i="15"/>
  <c r="Y391" i="15"/>
  <c r="Y299" i="15"/>
  <c r="Y294" i="15" s="1"/>
  <c r="Y533" i="15"/>
  <c r="Y775" i="15"/>
  <c r="AE928" i="10"/>
  <c r="AE920" i="15"/>
  <c r="BH943" i="15" s="1"/>
  <c r="AD185" i="10"/>
  <c r="AD170" i="10" s="1"/>
  <c r="AD111" i="15"/>
  <c r="AD106" i="15" s="1"/>
  <c r="AG926" i="10"/>
  <c r="AG918" i="15"/>
  <c r="BJ941" i="15" s="1"/>
  <c r="AG172" i="10"/>
  <c r="T200" i="15"/>
  <c r="T190" i="15" s="1"/>
  <c r="T150" i="15"/>
  <c r="T145" i="15" s="1"/>
  <c r="AA158" i="10"/>
  <c r="AA28" i="15"/>
  <c r="AA23" i="15" s="1"/>
  <c r="W63" i="15"/>
  <c r="W58" i="15" s="1"/>
  <c r="W160" i="10"/>
  <c r="X50" i="10"/>
  <c r="X46" i="15" s="1"/>
  <c r="Z65" i="15"/>
  <c r="Z60" i="15" s="1"/>
  <c r="Z162" i="10"/>
  <c r="W733" i="14"/>
  <c r="W443" i="14"/>
  <c r="W523" i="14"/>
  <c r="W309" i="14"/>
  <c r="W310" i="14"/>
  <c r="AB335" i="15"/>
  <c r="AB330" i="15" s="1"/>
  <c r="AB603" i="15"/>
  <c r="AB461" i="15"/>
  <c r="AB845" i="15"/>
  <c r="AE922" i="10"/>
  <c r="AE882" i="15"/>
  <c r="BH905" i="15" s="1"/>
  <c r="AE1200" i="15"/>
  <c r="AE1199" i="15" s="1"/>
  <c r="AD924" i="10"/>
  <c r="AD884" i="15"/>
  <c r="BG907" i="15" s="1"/>
  <c r="AF922" i="10"/>
  <c r="AF882" i="15"/>
  <c r="BI905" i="15" s="1"/>
  <c r="W50" i="10"/>
  <c r="W46" i="15" s="1"/>
  <c r="AC920" i="10"/>
  <c r="AC880" i="15"/>
  <c r="BF903" i="15" s="1"/>
  <c r="Z937" i="10"/>
  <c r="Z1055" i="15" s="1"/>
  <c r="Y80" i="15"/>
  <c r="Y79" i="15" s="1"/>
  <c r="X156" i="10"/>
  <c r="X26" i="15"/>
  <c r="X21" i="15" s="1"/>
  <c r="AC460" i="15"/>
  <c r="AC844" i="15"/>
  <c r="AC334" i="15"/>
  <c r="AC329" i="15" s="1"/>
  <c r="AC602" i="15"/>
  <c r="Y49" i="10"/>
  <c r="Y45" i="15" s="1"/>
  <c r="Z144" i="10"/>
  <c r="Z91" i="10"/>
  <c r="Z83" i="15" s="1"/>
  <c r="AG922" i="10"/>
  <c r="AG882" i="15"/>
  <c r="BJ905" i="15" s="1"/>
  <c r="AA1130" i="14"/>
  <c r="X184" i="10"/>
  <c r="X174" i="10" s="1"/>
  <c r="X77" i="15"/>
  <c r="X72" i="15" s="1"/>
  <c r="AD524" i="14"/>
  <c r="AD734" i="14"/>
  <c r="AD444" i="14"/>
  <c r="W972" i="15"/>
  <c r="Z7" i="10"/>
  <c r="Z7" i="15" s="1"/>
  <c r="Z166" i="10"/>
  <c r="Z102" i="15"/>
  <c r="Z97" i="15" s="1"/>
  <c r="BE1138" i="15"/>
  <c r="AB1116" i="15"/>
  <c r="Z927" i="10"/>
  <c r="Z919" i="15"/>
  <c r="BC942" i="15" s="1"/>
  <c r="AA93" i="10"/>
  <c r="AA85" i="15" s="1"/>
  <c r="AC164" i="10"/>
  <c r="AC100" i="15"/>
  <c r="AC95" i="15" s="1"/>
  <c r="AC91" i="10"/>
  <c r="AC83" i="15" s="1"/>
  <c r="AF814" i="14"/>
  <c r="Z1159" i="15"/>
  <c r="AA920" i="10"/>
  <c r="AA880" i="15"/>
  <c r="BD903" i="15" s="1"/>
  <c r="AG91" i="10"/>
  <c r="AG83" i="15" s="1"/>
  <c r="AA166" i="10"/>
  <c r="AA102" i="15"/>
  <c r="AA97" i="15" s="1"/>
  <c r="AE177" i="10"/>
  <c r="AE37" i="15"/>
  <c r="AE32" i="15" s="1"/>
  <c r="AC925" i="10"/>
  <c r="AC917" i="15"/>
  <c r="BF940" i="15" s="1"/>
  <c r="Y1207" i="10"/>
  <c r="Y1278" i="15" s="1"/>
  <c r="BB1301" i="15" s="1"/>
  <c r="AC938" i="10"/>
  <c r="AC1056" i="15" s="1"/>
  <c r="BF1079" i="15" s="1"/>
  <c r="BF1138" i="15"/>
  <c r="AE991" i="15"/>
  <c r="AE247" i="15"/>
  <c r="AE1259" i="15"/>
  <c r="AE1170" i="10"/>
  <c r="AD1254" i="15"/>
  <c r="BG1273" i="15"/>
  <c r="AD1116" i="15"/>
  <c r="BG1135" i="15"/>
  <c r="BG1136" i="15"/>
  <c r="BG1137" i="15"/>
  <c r="AD1171" i="10"/>
  <c r="AD1260" i="15"/>
  <c r="AD1255" i="15" s="1"/>
  <c r="AD248" i="15"/>
  <c r="AD992" i="15"/>
  <c r="AE1208" i="10"/>
  <c r="AE1296" i="15"/>
  <c r="BH1313" i="15" s="1"/>
  <c r="AC919" i="10"/>
  <c r="AC1243" i="15"/>
  <c r="BF1266" i="15" s="1"/>
  <c r="AC301" i="10"/>
  <c r="AD1242" i="15"/>
  <c r="AD300" i="10"/>
  <c r="AD918" i="10"/>
  <c r="AD163" i="10"/>
  <c r="AD66" i="15"/>
  <c r="AD61" i="15" s="1"/>
  <c r="AD53" i="10"/>
  <c r="AD49" i="15" s="1"/>
  <c r="AD95" i="10"/>
  <c r="AD87" i="15" s="1"/>
  <c r="AD168" i="10"/>
  <c r="AD104" i="15"/>
  <c r="AD99" i="15" s="1"/>
  <c r="AF165" i="10"/>
  <c r="AF92" i="10"/>
  <c r="AF84" i="15" s="1"/>
  <c r="AF101" i="15"/>
  <c r="AF96" i="15" s="1"/>
  <c r="AE27" i="15"/>
  <c r="AE22" i="15" s="1"/>
  <c r="AE10" i="10"/>
  <c r="AE10" i="15" s="1"/>
  <c r="AE157" i="10"/>
  <c r="AE298" i="10"/>
  <c r="AE916" i="10"/>
  <c r="AE1240" i="15"/>
  <c r="AD1209" i="10"/>
  <c r="AD1280" i="15" s="1"/>
  <c r="AD1297" i="15"/>
  <c r="AD1292" i="15" s="1"/>
  <c r="AF1206" i="10"/>
  <c r="AF1277" i="15" s="1"/>
  <c r="AF1294" i="15"/>
  <c r="AF1289" i="15" s="1"/>
  <c r="BH1300" i="15"/>
  <c r="AD310" i="10"/>
  <c r="AD535" i="15"/>
  <c r="AD301" i="15"/>
  <c r="AD296" i="15" s="1"/>
  <c r="AD777" i="15"/>
  <c r="AD393" i="15"/>
  <c r="AF307" i="10"/>
  <c r="AF532" i="15"/>
  <c r="AF298" i="15"/>
  <c r="AF293" i="15" s="1"/>
  <c r="AF774" i="15"/>
  <c r="AF390" i="15"/>
  <c r="AF160" i="10"/>
  <c r="AF63" i="15"/>
  <c r="AF58" i="15" s="1"/>
  <c r="AF50" i="10"/>
  <c r="AF46" i="15" s="1"/>
  <c r="AF994" i="10"/>
  <c r="AF1102" i="15" s="1"/>
  <c r="AF1119" i="15"/>
  <c r="AF1114" i="15" s="1"/>
  <c r="AD152" i="10"/>
  <c r="AE940" i="10"/>
  <c r="AE1058" i="15" s="1"/>
  <c r="AE1075" i="15"/>
  <c r="BH1092" i="15" s="1"/>
  <c r="AE347" i="10"/>
  <c r="AE337" i="15"/>
  <c r="AE332" i="15" s="1"/>
  <c r="AE847" i="15"/>
  <c r="AE463" i="15"/>
  <c r="AE605" i="15"/>
  <c r="AD1162" i="15"/>
  <c r="AD348" i="10"/>
  <c r="AD606" i="15"/>
  <c r="AD848" i="15"/>
  <c r="AD464" i="15"/>
  <c r="AD338" i="15"/>
  <c r="AD333" i="15" s="1"/>
  <c r="AD11" i="10"/>
  <c r="AD11" i="15" s="1"/>
  <c r="AD28" i="15"/>
  <c r="AD23" i="15" s="1"/>
  <c r="AD158" i="10"/>
  <c r="AE890" i="10"/>
  <c r="AE885" i="10" s="1"/>
  <c r="AE987" i="15" s="1"/>
  <c r="AE113" i="10"/>
  <c r="AE108" i="10" s="1"/>
  <c r="AE628" i="10"/>
  <c r="AE623" i="10" s="1"/>
  <c r="AE661" i="15" s="1"/>
  <c r="AE223" i="10"/>
  <c r="AE218" i="10" s="1"/>
  <c r="AE182" i="15" s="1"/>
  <c r="AE328" i="10"/>
  <c r="AE323" i="10" s="1"/>
  <c r="AE404" i="10"/>
  <c r="AE399" i="10" s="1"/>
  <c r="AE383" i="15" s="1"/>
  <c r="AE516" i="10"/>
  <c r="AE511" i="10" s="1"/>
  <c r="AE525" i="15" s="1"/>
  <c r="AE959" i="10"/>
  <c r="AE954" i="10" s="1"/>
  <c r="AE272" i="10"/>
  <c r="AE267" i="10" s="1"/>
  <c r="AE238" i="15" s="1"/>
  <c r="AE29" i="10"/>
  <c r="AE24" i="10" s="1"/>
  <c r="AF12" i="4"/>
  <c r="AE1133" i="10"/>
  <c r="AE1128" i="10" s="1"/>
  <c r="AE1214" i="15" s="1"/>
  <c r="AE1209" i="15" s="1"/>
  <c r="AE1071" i="10"/>
  <c r="AE1066" i="10" s="1"/>
  <c r="AE1168" i="15" s="1"/>
  <c r="AE1163" i="15" s="1"/>
  <c r="AE1227" i="10"/>
  <c r="AE1222" i="10" s="1"/>
  <c r="AE460" i="10"/>
  <c r="AE455" i="10" s="1"/>
  <c r="AE454" i="15" s="1"/>
  <c r="AE677" i="10"/>
  <c r="AE672" i="10" s="1"/>
  <c r="AE711" i="15" s="1"/>
  <c r="AE366" i="10"/>
  <c r="AE361" i="10" s="1"/>
  <c r="AE1015" i="10"/>
  <c r="AE1010" i="10" s="1"/>
  <c r="AE726" i="10"/>
  <c r="AE721" i="10" s="1"/>
  <c r="AE767" i="15" s="1"/>
  <c r="AE1189" i="10"/>
  <c r="AE1184" i="10" s="1"/>
  <c r="AE572" i="10"/>
  <c r="AE567" i="10" s="1"/>
  <c r="AE596" i="15" s="1"/>
  <c r="AE782" i="10"/>
  <c r="AE777" i="10" s="1"/>
  <c r="AE838" i="15" s="1"/>
  <c r="AE71" i="10"/>
  <c r="AE66" i="10" s="1"/>
  <c r="AG1012" i="10"/>
  <c r="AG1007" i="10" s="1"/>
  <c r="AG513" i="10"/>
  <c r="AG508" i="10" s="1"/>
  <c r="AG522" i="15" s="1"/>
  <c r="AG625" i="10"/>
  <c r="AG620" i="10" s="1"/>
  <c r="AG658" i="15" s="1"/>
  <c r="AG956" i="10"/>
  <c r="AG951" i="10" s="1"/>
  <c r="AG363" i="10"/>
  <c r="AG358" i="10" s="1"/>
  <c r="AG779" i="10"/>
  <c r="AG774" i="10" s="1"/>
  <c r="AG835" i="15" s="1"/>
  <c r="AG68" i="10"/>
  <c r="AG63" i="10" s="1"/>
  <c r="AG887" i="10"/>
  <c r="AG882" i="10" s="1"/>
  <c r="AG984" i="15" s="1"/>
  <c r="AG457" i="10"/>
  <c r="AG452" i="10" s="1"/>
  <c r="AG451" i="15" s="1"/>
  <c r="AG401" i="10"/>
  <c r="AG396" i="10" s="1"/>
  <c r="AG380" i="15" s="1"/>
  <c r="AG674" i="10"/>
  <c r="AG669" i="10" s="1"/>
  <c r="AG708" i="15" s="1"/>
  <c r="AG1130" i="10"/>
  <c r="AG1125" i="10" s="1"/>
  <c r="AG1211" i="15" s="1"/>
  <c r="AG1206" i="15" s="1"/>
  <c r="AG220" i="10"/>
  <c r="AG215" i="10" s="1"/>
  <c r="AG179" i="15" s="1"/>
  <c r="AG723" i="10"/>
  <c r="AG718" i="10" s="1"/>
  <c r="AG764" i="15" s="1"/>
  <c r="AG569" i="10"/>
  <c r="AG564" i="10" s="1"/>
  <c r="AG593" i="15" s="1"/>
  <c r="AG26" i="10"/>
  <c r="AG21" i="10" s="1"/>
  <c r="AG1224" i="10"/>
  <c r="AG1219" i="10" s="1"/>
  <c r="AG325" i="10"/>
  <c r="AG320" i="10" s="1"/>
  <c r="AH9" i="4"/>
  <c r="AG110" i="10"/>
  <c r="AG105" i="10" s="1"/>
  <c r="AG1068" i="10"/>
  <c r="AG1063" i="10" s="1"/>
  <c r="AG1165" i="15" s="1"/>
  <c r="AG1160" i="15" s="1"/>
  <c r="AG1186" i="10"/>
  <c r="AG1181" i="10" s="1"/>
  <c r="AG269" i="10"/>
  <c r="AG264" i="10" s="1"/>
  <c r="AG235" i="15" s="1"/>
  <c r="AF1168" i="10"/>
  <c r="AF245" i="15"/>
  <c r="AF989" i="15"/>
  <c r="AF1257" i="15"/>
  <c r="AF1252" i="15" s="1"/>
  <c r="BG1311" i="15"/>
  <c r="BG1310" i="15"/>
  <c r="AD1291" i="15"/>
  <c r="AE162" i="10"/>
  <c r="AE52" i="10"/>
  <c r="AE48" i="15" s="1"/>
  <c r="AE65" i="15"/>
  <c r="AE60" i="15" s="1"/>
  <c r="AC755" i="10"/>
  <c r="AC545" i="10"/>
  <c r="AC284" i="15"/>
  <c r="AC433" i="10"/>
  <c r="AD1070" i="15"/>
  <c r="BG1089" i="15"/>
  <c r="BG1090" i="15"/>
  <c r="BG1091" i="15"/>
  <c r="AF345" i="10"/>
  <c r="AF845" i="15"/>
  <c r="AF461" i="15"/>
  <c r="AF335" i="15"/>
  <c r="AF330" i="15" s="1"/>
  <c r="AF603" i="15"/>
  <c r="AE996" i="10"/>
  <c r="AE1121" i="15"/>
  <c r="BH1138" i="15" s="1"/>
  <c r="AE309" i="10"/>
  <c r="AE392" i="15"/>
  <c r="AE300" i="15"/>
  <c r="AE295" i="15" s="1"/>
  <c r="AE534" i="15"/>
  <c r="AE776" i="15"/>
  <c r="AD941" i="10"/>
  <c r="AD1059" i="15" s="1"/>
  <c r="AD1076" i="15"/>
  <c r="AD1071" i="15" s="1"/>
  <c r="AF1188" i="10"/>
  <c r="AF1183" i="10" s="1"/>
  <c r="AF571" i="10"/>
  <c r="AF566" i="10" s="1"/>
  <c r="AF595" i="15" s="1"/>
  <c r="AF1070" i="10"/>
  <c r="AF1065" i="10" s="1"/>
  <c r="AF1014" i="10"/>
  <c r="AF1009" i="10" s="1"/>
  <c r="AF112" i="10"/>
  <c r="AF107" i="10" s="1"/>
  <c r="AF781" i="10"/>
  <c r="AF776" i="10" s="1"/>
  <c r="AF837" i="15" s="1"/>
  <c r="AF222" i="10"/>
  <c r="AF217" i="10" s="1"/>
  <c r="AF181" i="15" s="1"/>
  <c r="AF958" i="10"/>
  <c r="AF953" i="10" s="1"/>
  <c r="AF327" i="10"/>
  <c r="AF322" i="10" s="1"/>
  <c r="AF676" i="10"/>
  <c r="AF671" i="10" s="1"/>
  <c r="AF710" i="15" s="1"/>
  <c r="AF70" i="10"/>
  <c r="AF65" i="10" s="1"/>
  <c r="AF1132" i="10"/>
  <c r="AF1127" i="10" s="1"/>
  <c r="AF271" i="10"/>
  <c r="AF266" i="10" s="1"/>
  <c r="AF237" i="15" s="1"/>
  <c r="AF889" i="10"/>
  <c r="AF884" i="10" s="1"/>
  <c r="AF986" i="15" s="1"/>
  <c r="AF725" i="10"/>
  <c r="AF720" i="10" s="1"/>
  <c r="AF766" i="15" s="1"/>
  <c r="AF28" i="10"/>
  <c r="AF23" i="10" s="1"/>
  <c r="AF459" i="10"/>
  <c r="AF454" i="10" s="1"/>
  <c r="AF453" i="15" s="1"/>
  <c r="AF365" i="10"/>
  <c r="AF360" i="10" s="1"/>
  <c r="AF515" i="10"/>
  <c r="AF510" i="10" s="1"/>
  <c r="AF524" i="15" s="1"/>
  <c r="AF403" i="10"/>
  <c r="AF398" i="10" s="1"/>
  <c r="AF382" i="15" s="1"/>
  <c r="AF1226" i="10"/>
  <c r="AF1221" i="10" s="1"/>
  <c r="AG11" i="4"/>
  <c r="AF627" i="10"/>
  <c r="AF622" i="10" s="1"/>
  <c r="AF660" i="15" s="1"/>
  <c r="AD1208" i="15"/>
  <c r="AF155" i="10"/>
  <c r="AF25" i="15"/>
  <c r="AF20" i="15" s="1"/>
  <c r="AF8" i="10"/>
  <c r="AF8" i="15" s="1"/>
  <c r="AF1073" i="15"/>
  <c r="AF1068" i="15" s="1"/>
  <c r="AF938" i="10"/>
  <c r="AF1056" i="15" s="1"/>
  <c r="AE167" i="10"/>
  <c r="AE94" i="10"/>
  <c r="AE86" i="15" s="1"/>
  <c r="AE103" i="15"/>
  <c r="AE98" i="15" s="1"/>
  <c r="AD754" i="10"/>
  <c r="AD432" i="10"/>
  <c r="AD283" i="15"/>
  <c r="AD544" i="10"/>
  <c r="AB187" i="15"/>
  <c r="AB177" i="15" s="1"/>
  <c r="AB142" i="15"/>
  <c r="AB137" i="15" s="1"/>
  <c r="AD997" i="10"/>
  <c r="AD1105" i="15" s="1"/>
  <c r="AD1122" i="15"/>
  <c r="AD1117" i="15" s="1"/>
  <c r="BF1093" i="15"/>
  <c r="AH912" i="14"/>
  <c r="AH911" i="14"/>
  <c r="AH884" i="14"/>
  <c r="AH881" i="14" s="1"/>
  <c r="AH877" i="14" s="1"/>
  <c r="AH873" i="14"/>
  <c r="AH870" i="14" s="1"/>
  <c r="AH856" i="14" s="1"/>
  <c r="AH867" i="14"/>
  <c r="AG856" i="14"/>
  <c r="AE809" i="10"/>
  <c r="AE319" i="15"/>
  <c r="AE599" i="10"/>
  <c r="AE487" i="10"/>
  <c r="AF9" i="10"/>
  <c r="AF9" i="15" s="1"/>
  <c r="AF156" i="10"/>
  <c r="AF26" i="15"/>
  <c r="AF21" i="15" s="1"/>
  <c r="AE299" i="10"/>
  <c r="AF995" i="10"/>
  <c r="AF1103" i="15" s="1"/>
  <c r="AF1120" i="15"/>
  <c r="AF1115" i="15" s="1"/>
  <c r="AF166" i="10"/>
  <c r="AF102" i="15"/>
  <c r="AF97" i="15" s="1"/>
  <c r="AF93" i="10"/>
  <c r="AF85" i="15" s="1"/>
  <c r="AF939" i="10"/>
  <c r="AF1057" i="15" s="1"/>
  <c r="AF1074" i="15"/>
  <c r="AF1069" i="15" s="1"/>
  <c r="AF1212" i="15"/>
  <c r="AF1207" i="15" s="1"/>
  <c r="AF1169" i="10"/>
  <c r="AF990" i="15"/>
  <c r="AF246" i="15"/>
  <c r="AF1258" i="15"/>
  <c r="AF1253" i="15" s="1"/>
  <c r="AF308" i="10"/>
  <c r="AF391" i="15"/>
  <c r="AF775" i="15"/>
  <c r="AF299" i="15"/>
  <c r="AF294" i="15" s="1"/>
  <c r="AF533" i="15"/>
  <c r="AF1207" i="10"/>
  <c r="AF1278" i="15" s="1"/>
  <c r="AF1295" i="15"/>
  <c r="AF1290" i="15" s="1"/>
  <c r="AF51" i="10"/>
  <c r="AF47" i="15" s="1"/>
  <c r="AF161" i="10"/>
  <c r="AF64" i="15"/>
  <c r="AF59" i="15" s="1"/>
  <c r="AF346" i="10"/>
  <c r="AF462" i="15"/>
  <c r="AF604" i="15"/>
  <c r="AF336" i="15"/>
  <c r="AF331" i="15" s="1"/>
  <c r="AF846" i="15"/>
  <c r="AF1166" i="15"/>
  <c r="AF1161" i="15" s="1"/>
  <c r="AH10" i="4"/>
  <c r="AG888" i="10"/>
  <c r="AG883" i="10" s="1"/>
  <c r="AG985" i="15" s="1"/>
  <c r="AG1225" i="10"/>
  <c r="AG1220" i="10" s="1"/>
  <c r="AG1187" i="10"/>
  <c r="AG1182" i="10" s="1"/>
  <c r="AG1131" i="10"/>
  <c r="AG1126" i="10" s="1"/>
  <c r="AG1069" i="10"/>
  <c r="AG1064" i="10" s="1"/>
  <c r="AG957" i="10"/>
  <c r="AG952" i="10" s="1"/>
  <c r="AG780" i="10"/>
  <c r="AG775" i="10" s="1"/>
  <c r="AG836" i="15" s="1"/>
  <c r="AG626" i="10"/>
  <c r="AG621" i="10" s="1"/>
  <c r="AG659" i="15" s="1"/>
  <c r="AG724" i="10"/>
  <c r="AG719" i="10" s="1"/>
  <c r="AG765" i="15" s="1"/>
  <c r="AG364" i="10"/>
  <c r="AG359" i="10" s="1"/>
  <c r="AG1013" i="10"/>
  <c r="AG1008" i="10" s="1"/>
  <c r="AG514" i="10"/>
  <c r="AG509" i="10" s="1"/>
  <c r="AG523" i="15" s="1"/>
  <c r="AG570" i="10"/>
  <c r="AG565" i="10" s="1"/>
  <c r="AG594" i="15" s="1"/>
  <c r="AG111" i="10"/>
  <c r="AG106" i="10" s="1"/>
  <c r="AG326" i="10"/>
  <c r="AG321" i="10" s="1"/>
  <c r="AG458" i="10"/>
  <c r="AG453" i="10" s="1"/>
  <c r="AG452" i="15" s="1"/>
  <c r="AG402" i="10"/>
  <c r="AG397" i="10" s="1"/>
  <c r="AG381" i="15" s="1"/>
  <c r="AG675" i="10"/>
  <c r="AG670" i="10" s="1"/>
  <c r="AG709" i="15" s="1"/>
  <c r="AG270" i="10"/>
  <c r="AG265" i="10" s="1"/>
  <c r="AG236" i="15" s="1"/>
  <c r="AG69" i="10"/>
  <c r="AG64" i="10" s="1"/>
  <c r="AG221" i="10"/>
  <c r="AG216" i="10" s="1"/>
  <c r="AG180" i="15" s="1"/>
  <c r="AG27" i="10"/>
  <c r="AG22" i="10" s="1"/>
  <c r="AH343" i="14"/>
  <c r="AH344" i="14"/>
  <c r="AH399" i="14"/>
  <c r="AH398" i="14"/>
  <c r="Z152" i="15" l="1"/>
  <c r="Z147" i="15" s="1"/>
  <c r="AF8" i="14"/>
  <c r="AD810" i="10"/>
  <c r="AG1040" i="15"/>
  <c r="AD600" i="10"/>
  <c r="AC960" i="15"/>
  <c r="W917" i="10"/>
  <c r="W299" i="10"/>
  <c r="AG45" i="14"/>
  <c r="AA807" i="10"/>
  <c r="Z298" i="10"/>
  <c r="Z1240" i="15"/>
  <c r="BC1263" i="15" s="1"/>
  <c r="AE174" i="10"/>
  <c r="AE203" i="15" s="1"/>
  <c r="AE193" i="15" s="1"/>
  <c r="AG1038" i="15"/>
  <c r="X173" i="10"/>
  <c r="AA317" i="15"/>
  <c r="AA597" i="10"/>
  <c r="AG44" i="14"/>
  <c r="AF9" i="14"/>
  <c r="AC318" i="15"/>
  <c r="Z432" i="10"/>
  <c r="AC808" i="10"/>
  <c r="Z544" i="10"/>
  <c r="AC486" i="10"/>
  <c r="AA170" i="10"/>
  <c r="Z754" i="10"/>
  <c r="AD174" i="10"/>
  <c r="Z808" i="10"/>
  <c r="AD913" i="14"/>
  <c r="AD909" i="14" s="1"/>
  <c r="AD914" i="14"/>
  <c r="AD910" i="14" s="1"/>
  <c r="AH125" i="14"/>
  <c r="AH218" i="14" s="1"/>
  <c r="AH215" i="14" s="1"/>
  <c r="AH196" i="14" s="1"/>
  <c r="AH185" i="14" s="1"/>
  <c r="AC153" i="10"/>
  <c r="Z597" i="10"/>
  <c r="Z598" i="10"/>
  <c r="Z807" i="10"/>
  <c r="Z318" i="15"/>
  <c r="BC341" i="15" s="1"/>
  <c r="AB1011" i="15"/>
  <c r="AC44" i="14"/>
  <c r="AW107" i="15"/>
  <c r="Z280" i="15"/>
  <c r="AH80" i="14"/>
  <c r="Z429" i="10"/>
  <c r="AB1008" i="15"/>
  <c r="Z982" i="15"/>
  <c r="Z485" i="10"/>
  <c r="AA173" i="10"/>
  <c r="AA202" i="15" s="1"/>
  <c r="AA192" i="15" s="1"/>
  <c r="AD320" i="15"/>
  <c r="AW109" i="15"/>
  <c r="AF123" i="14"/>
  <c r="AF116" i="14" s="1"/>
  <c r="AF170" i="10"/>
  <c r="AF149" i="15" s="1"/>
  <c r="AF144" i="15" s="1"/>
  <c r="AE318" i="15"/>
  <c r="BH341" i="15" s="1"/>
  <c r="AE486" i="10"/>
  <c r="AW108" i="15"/>
  <c r="AE808" i="10"/>
  <c r="AC167" i="15"/>
  <c r="AC165" i="15" s="1"/>
  <c r="AC817" i="15" s="1"/>
  <c r="AC815" i="15" s="1"/>
  <c r="AC809" i="10"/>
  <c r="AE150" i="10"/>
  <c r="AE134" i="10" s="1"/>
  <c r="AB1007" i="15"/>
  <c r="BF307" i="15"/>
  <c r="Z751" i="10"/>
  <c r="AC319" i="15"/>
  <c r="AC599" i="10"/>
  <c r="Z430" i="10"/>
  <c r="AW106" i="15"/>
  <c r="AC153" i="15"/>
  <c r="AC148" i="15" s="1"/>
  <c r="AC203" i="15"/>
  <c r="AC193" i="15" s="1"/>
  <c r="AC482" i="15" s="1"/>
  <c r="AC472" i="15" s="1"/>
  <c r="Z321" i="15"/>
  <c r="BC344" i="15" s="1"/>
  <c r="Y44" i="14"/>
  <c r="AD8" i="16"/>
  <c r="AD17" i="16" s="1"/>
  <c r="W960" i="15"/>
  <c r="V135" i="10"/>
  <c r="AH978" i="15"/>
  <c r="AC431" i="10"/>
  <c r="Z859" i="14"/>
  <c r="Z855" i="14" s="1"/>
  <c r="AC282" i="15"/>
  <c r="BF305" i="15" s="1"/>
  <c r="BH342" i="15"/>
  <c r="AC753" i="10"/>
  <c r="BI68" i="15"/>
  <c r="AE81" i="14"/>
  <c r="AH170" i="10"/>
  <c r="AH199" i="15" s="1"/>
  <c r="AH189" i="15" s="1"/>
  <c r="Z797" i="14"/>
  <c r="Z793" i="14" s="1"/>
  <c r="Z796" i="14"/>
  <c r="Z792" i="14" s="1"/>
  <c r="Z50" i="16" s="1"/>
  <c r="AA206" i="15"/>
  <c r="AA205" i="15" s="1"/>
  <c r="AE172" i="10"/>
  <c r="AE151" i="15" s="1"/>
  <c r="AE146" i="15" s="1"/>
  <c r="AA543" i="10"/>
  <c r="AA431" i="10"/>
  <c r="X320" i="15"/>
  <c r="BA343" i="15" s="1"/>
  <c r="X809" i="10"/>
  <c r="X319" i="15"/>
  <c r="AE753" i="10"/>
  <c r="X487" i="10"/>
  <c r="AE543" i="10"/>
  <c r="Z301" i="10"/>
  <c r="Z919" i="10"/>
  <c r="Z909" i="10" s="1"/>
  <c r="Z872" i="10" s="1"/>
  <c r="Z958" i="15" s="1"/>
  <c r="X876" i="15"/>
  <c r="X875" i="15" s="1"/>
  <c r="BH305" i="15"/>
  <c r="AD185" i="15"/>
  <c r="AD175" i="15" s="1"/>
  <c r="AD241" i="15" s="1"/>
  <c r="Z281" i="15"/>
  <c r="BC304" i="15" s="1"/>
  <c r="AH42" i="15"/>
  <c r="AH41" i="15" s="1"/>
  <c r="BK30" i="15" s="1"/>
  <c r="Z542" i="10"/>
  <c r="AF913" i="14"/>
  <c r="AF909" i="14" s="1"/>
  <c r="AC866" i="14"/>
  <c r="AE431" i="10"/>
  <c r="AA125" i="14"/>
  <c r="AA218" i="14" s="1"/>
  <c r="AA215" i="14" s="1"/>
  <c r="AA196" i="14" s="1"/>
  <c r="AA185" i="14" s="1"/>
  <c r="AF914" i="14"/>
  <c r="AF910" i="14" s="1"/>
  <c r="AC299" i="10"/>
  <c r="AC917" i="10"/>
  <c r="X563" i="15"/>
  <c r="X562" i="15" s="1"/>
  <c r="X685" i="15" s="1"/>
  <c r="X684" i="15" s="1"/>
  <c r="AH156" i="15"/>
  <c r="AH155" i="15" s="1"/>
  <c r="AA796" i="14"/>
  <c r="AA792" i="14" s="1"/>
  <c r="AA50" i="16" s="1"/>
  <c r="AH44" i="14"/>
  <c r="X805" i="15"/>
  <c r="X804" i="15" s="1"/>
  <c r="AH421" i="15"/>
  <c r="AH420" i="15" s="1"/>
  <c r="X634" i="15"/>
  <c r="X633" i="15" s="1"/>
  <c r="X735" i="15" s="1"/>
  <c r="X734" i="15" s="1"/>
  <c r="AH805" i="15"/>
  <c r="AH804" i="15" s="1"/>
  <c r="AE429" i="10"/>
  <c r="X80" i="15"/>
  <c r="X79" i="15" s="1"/>
  <c r="BA70" i="15" s="1"/>
  <c r="AH492" i="15"/>
  <c r="AH491" i="15" s="1"/>
  <c r="AB1010" i="15"/>
  <c r="X118" i="15"/>
  <c r="X117" i="15" s="1"/>
  <c r="BA108" i="15" s="1"/>
  <c r="AH206" i="15"/>
  <c r="AH205" i="15" s="1"/>
  <c r="AE280" i="15"/>
  <c r="BH303" i="15" s="1"/>
  <c r="AE751" i="10"/>
  <c r="AG149" i="15"/>
  <c r="AG144" i="15" s="1"/>
  <c r="X276" i="15"/>
  <c r="X275" i="15" s="1"/>
  <c r="AH634" i="15"/>
  <c r="AH633" i="15" s="1"/>
  <c r="AH735" i="15" s="1"/>
  <c r="AH734" i="15" s="1"/>
  <c r="Z811" i="10"/>
  <c r="X492" i="15"/>
  <c r="X491" i="15" s="1"/>
  <c r="AH276" i="15"/>
  <c r="AH275" i="15" s="1"/>
  <c r="Z858" i="14"/>
  <c r="Z854" i="14" s="1"/>
  <c r="Z8" i="14"/>
  <c r="AH8" i="14"/>
  <c r="X206" i="15"/>
  <c r="X205" i="15" s="1"/>
  <c r="AH876" i="15"/>
  <c r="AH875" i="15" s="1"/>
  <c r="Y1082" i="14"/>
  <c r="Y1078" i="14" s="1"/>
  <c r="Y47" i="16" s="1"/>
  <c r="Z601" i="10"/>
  <c r="AB960" i="15"/>
  <c r="X42" i="15"/>
  <c r="X41" i="15" s="1"/>
  <c r="BA31" i="15" s="1"/>
  <c r="AH80" i="15"/>
  <c r="AH79" i="15" s="1"/>
  <c r="BK68" i="15" s="1"/>
  <c r="AF980" i="15"/>
  <c r="X156" i="15"/>
  <c r="X155" i="15" s="1"/>
  <c r="AH563" i="15"/>
  <c r="AH562" i="15" s="1"/>
  <c r="AH685" i="15" s="1"/>
  <c r="AH684" i="15" s="1"/>
  <c r="Y8" i="14"/>
  <c r="AF979" i="15"/>
  <c r="AE80" i="14"/>
  <c r="AE7" i="16"/>
  <c r="AE16" i="16" s="1"/>
  <c r="AE56" i="16" s="1"/>
  <c r="AG123" i="14"/>
  <c r="AG216" i="14" s="1"/>
  <c r="AG213" i="14" s="1"/>
  <c r="AG194" i="14" s="1"/>
  <c r="AG480" i="14" s="1"/>
  <c r="AG477" i="14" s="1"/>
  <c r="AG458" i="14" s="1"/>
  <c r="Z914" i="14"/>
  <c r="Z910" i="14" s="1"/>
  <c r="AH172" i="10"/>
  <c r="AH151" i="15" s="1"/>
  <c r="AH146" i="15" s="1"/>
  <c r="AB80" i="14"/>
  <c r="Y858" i="14"/>
  <c r="Y854" i="14" s="1"/>
  <c r="AE151" i="10"/>
  <c r="AE140" i="15" s="1"/>
  <c r="AE135" i="15" s="1"/>
  <c r="AH152" i="15"/>
  <c r="AH147" i="15" s="1"/>
  <c r="AH202" i="15"/>
  <c r="AH192" i="15" s="1"/>
  <c r="AH410" i="15" s="1"/>
  <c r="AH400" i="15" s="1"/>
  <c r="AC201" i="15"/>
  <c r="AC191" i="15" s="1"/>
  <c r="AC551" i="15" s="1"/>
  <c r="AC541" i="15" s="1"/>
  <c r="AC680" i="15" s="1"/>
  <c r="AC670" i="15" s="1"/>
  <c r="AC151" i="15"/>
  <c r="AC146" i="15" s="1"/>
  <c r="Y634" i="15"/>
  <c r="Y633" i="15" s="1"/>
  <c r="Y735" i="15" s="1"/>
  <c r="Y734" i="15" s="1"/>
  <c r="Z9" i="14"/>
  <c r="AH124" i="14"/>
  <c r="AH217" i="14" s="1"/>
  <c r="AH214" i="14" s="1"/>
  <c r="AH195" i="14" s="1"/>
  <c r="AH184" i="14" s="1"/>
  <c r="Z978" i="15"/>
  <c r="Y421" i="15"/>
  <c r="Y420" i="15" s="1"/>
  <c r="Y563" i="15"/>
  <c r="Y562" i="15" s="1"/>
  <c r="Y685" i="15" s="1"/>
  <c r="Y684" i="15" s="1"/>
  <c r="BF72" i="15"/>
  <c r="BF1082" i="15"/>
  <c r="AB811" i="10"/>
  <c r="Y276" i="15"/>
  <c r="Y275" i="15" s="1"/>
  <c r="AB601" i="10"/>
  <c r="Y42" i="15"/>
  <c r="Y41" i="15" s="1"/>
  <c r="BB30" i="15" s="1"/>
  <c r="AB489" i="10"/>
  <c r="Y118" i="15"/>
  <c r="Y117" i="15" s="1"/>
  <c r="BB106" i="15" s="1"/>
  <c r="Y876" i="15"/>
  <c r="Y875" i="15" s="1"/>
  <c r="Z980" i="15"/>
  <c r="Y206" i="15"/>
  <c r="Y205" i="15" s="1"/>
  <c r="Z981" i="15"/>
  <c r="Y156" i="15"/>
  <c r="Y155" i="15" s="1"/>
  <c r="Y492" i="15"/>
  <c r="Y491" i="15" s="1"/>
  <c r="Z979" i="15"/>
  <c r="BB1124" i="15"/>
  <c r="X124" i="14"/>
  <c r="X217" i="14" s="1"/>
  <c r="X214" i="14" s="1"/>
  <c r="X195" i="14" s="1"/>
  <c r="X184" i="14" s="1"/>
  <c r="AA42" i="15"/>
  <c r="AA41" i="15" s="1"/>
  <c r="BD30" i="15" s="1"/>
  <c r="AA563" i="15"/>
  <c r="AA562" i="15" s="1"/>
  <c r="AA685" i="15" s="1"/>
  <c r="AA684" i="15" s="1"/>
  <c r="AA876" i="15"/>
  <c r="AA875" i="15" s="1"/>
  <c r="AA156" i="15"/>
  <c r="AA155" i="15" s="1"/>
  <c r="Z920" i="14"/>
  <c r="AA421" i="15"/>
  <c r="AA420" i="15" s="1"/>
  <c r="Z913" i="14"/>
  <c r="Z909" i="14" s="1"/>
  <c r="AA80" i="15"/>
  <c r="AA79" i="15" s="1"/>
  <c r="BD71" i="15" s="1"/>
  <c r="AH913" i="14"/>
  <c r="AH909" i="14" s="1"/>
  <c r="AA276" i="15"/>
  <c r="AA275" i="15" s="1"/>
  <c r="AA492" i="15"/>
  <c r="AA491" i="15" s="1"/>
  <c r="AA634" i="15"/>
  <c r="AA633" i="15" s="1"/>
  <c r="AA735" i="15" s="1"/>
  <c r="AA734" i="15" s="1"/>
  <c r="Z125" i="14"/>
  <c r="Z218" i="14" s="1"/>
  <c r="Z215" i="14" s="1"/>
  <c r="Z196" i="14" s="1"/>
  <c r="Z185" i="14" s="1"/>
  <c r="AC199" i="15"/>
  <c r="AC189" i="15" s="1"/>
  <c r="AC262" i="15" s="1"/>
  <c r="AC252" i="15" s="1"/>
  <c r="AA805" i="15"/>
  <c r="AA804" i="15" s="1"/>
  <c r="AE8" i="14"/>
  <c r="X171" i="10"/>
  <c r="AH914" i="14"/>
  <c r="AH910" i="14" s="1"/>
  <c r="AE752" i="10"/>
  <c r="AC1082" i="14"/>
  <c r="AC1078" i="14" s="1"/>
  <c r="AC47" i="16" s="1"/>
  <c r="AB131" i="15"/>
  <c r="AB130" i="15" s="1"/>
  <c r="AE9" i="14"/>
  <c r="AH1083" i="14"/>
  <c r="AH1079" i="14" s="1"/>
  <c r="AC123" i="14"/>
  <c r="AC216" i="14" s="1"/>
  <c r="AC213" i="14" s="1"/>
  <c r="AC194" i="14" s="1"/>
  <c r="AC480" i="14" s="1"/>
  <c r="AC477" i="14" s="1"/>
  <c r="AC458" i="14" s="1"/>
  <c r="AF1036" i="15"/>
  <c r="AE430" i="10"/>
  <c r="AC1083" i="14"/>
  <c r="AC1079" i="14" s="1"/>
  <c r="AH1082" i="14"/>
  <c r="AH1078" i="14" s="1"/>
  <c r="AH47" i="16" s="1"/>
  <c r="AE281" i="15"/>
  <c r="BH304" i="15" s="1"/>
  <c r="BC1081" i="15"/>
  <c r="W300" i="10"/>
  <c r="X318" i="15"/>
  <c r="BA341" i="15" s="1"/>
  <c r="W1242" i="15"/>
  <c r="AZ1265" i="15" s="1"/>
  <c r="AF1038" i="15"/>
  <c r="AG81" i="14"/>
  <c r="X960" i="15"/>
  <c r="AH9" i="14"/>
  <c r="AB859" i="14"/>
  <c r="AB855" i="14" s="1"/>
  <c r="Y124" i="14"/>
  <c r="Y217" i="14" s="1"/>
  <c r="Y214" i="14" s="1"/>
  <c r="Y195" i="14" s="1"/>
  <c r="AH149" i="10"/>
  <c r="AH138" i="15" s="1"/>
  <c r="AH133" i="15" s="1"/>
  <c r="AF1039" i="15"/>
  <c r="AB137" i="10"/>
  <c r="AB125" i="15" s="1"/>
  <c r="AF1040" i="15"/>
  <c r="AB152" i="10"/>
  <c r="AB136" i="10" s="1"/>
  <c r="AB124" i="15" s="1"/>
  <c r="Y45" i="14"/>
  <c r="Z488" i="10"/>
  <c r="Z320" i="15"/>
  <c r="BC343" i="15" s="1"/>
  <c r="AF174" i="10"/>
  <c r="AF153" i="15" s="1"/>
  <c r="AF148" i="15" s="1"/>
  <c r="AA599" i="10"/>
  <c r="Z1083" i="14"/>
  <c r="Z1079" i="14" s="1"/>
  <c r="AA319" i="15"/>
  <c r="BD342" i="15" s="1"/>
  <c r="BH340" i="15"/>
  <c r="AD859" i="14"/>
  <c r="AD855" i="14" s="1"/>
  <c r="AA1240" i="15"/>
  <c r="BD1263" i="15" s="1"/>
  <c r="Z1082" i="14"/>
  <c r="Z1078" i="14" s="1"/>
  <c r="Z47" i="16" s="1"/>
  <c r="AD866" i="14"/>
  <c r="AA810" i="10"/>
  <c r="AA809" i="10"/>
  <c r="AA488" i="10"/>
  <c r="AB858" i="14"/>
  <c r="AB854" i="14" s="1"/>
  <c r="AA320" i="15"/>
  <c r="BD343" i="15" s="1"/>
  <c r="Z809" i="10"/>
  <c r="X80" i="14"/>
  <c r="Y200" i="15"/>
  <c r="Y190" i="15" s="1"/>
  <c r="Y863" i="15" s="1"/>
  <c r="Y853" i="15" s="1"/>
  <c r="Z201" i="15"/>
  <c r="Z191" i="15" s="1"/>
  <c r="Z551" i="15" s="1"/>
  <c r="Z541" i="15" s="1"/>
  <c r="Z680" i="15" s="1"/>
  <c r="Z670" i="15" s="1"/>
  <c r="Z599" i="10"/>
  <c r="S428" i="15"/>
  <c r="S10" i="16"/>
  <c r="S19" i="16" s="1"/>
  <c r="S59" i="16" s="1"/>
  <c r="Z487" i="10"/>
  <c r="AH45" i="14"/>
  <c r="AH280" i="15"/>
  <c r="BK303" i="15" s="1"/>
  <c r="AB796" i="14"/>
  <c r="AB792" i="14" s="1"/>
  <c r="AB50" i="16" s="1"/>
  <c r="AB866" i="14"/>
  <c r="AA282" i="15"/>
  <c r="BD305" i="15" s="1"/>
  <c r="AB797" i="14"/>
  <c r="AB793" i="14" s="1"/>
  <c r="Z80" i="14"/>
  <c r="BH1125" i="15"/>
  <c r="AE125" i="14"/>
  <c r="AE218" i="14" s="1"/>
  <c r="AE215" i="14" s="1"/>
  <c r="AE196" i="14" s="1"/>
  <c r="AE185" i="14" s="1"/>
  <c r="AG1010" i="15"/>
  <c r="Z1008" i="15"/>
  <c r="AH1172" i="14"/>
  <c r="AH1173" i="14"/>
  <c r="AA797" i="14"/>
  <c r="AA793" i="14" s="1"/>
  <c r="AG1008" i="15"/>
  <c r="X969" i="15"/>
  <c r="BJ68" i="15"/>
  <c r="AG1007" i="15"/>
  <c r="AG1011" i="15"/>
  <c r="AG1009" i="15"/>
  <c r="BE1078" i="15"/>
  <c r="BC69" i="15"/>
  <c r="BC70" i="15"/>
  <c r="BC72" i="15"/>
  <c r="BC71" i="15"/>
  <c r="X981" i="15"/>
  <c r="BC68" i="15"/>
  <c r="AB810" i="10"/>
  <c r="AB320" i="15"/>
  <c r="BE343" i="15" s="1"/>
  <c r="AB7" i="16"/>
  <c r="AB16" i="16" s="1"/>
  <c r="AB56" i="16" s="1"/>
  <c r="AA489" i="10"/>
  <c r="BD1081" i="15"/>
  <c r="AA811" i="10"/>
  <c r="Y979" i="15"/>
  <c r="AA318" i="15"/>
  <c r="BD341" i="15" s="1"/>
  <c r="AA601" i="10"/>
  <c r="AA486" i="10"/>
  <c r="AA598" i="10"/>
  <c r="BG1081" i="15"/>
  <c r="AC1279" i="15"/>
  <c r="BF1302" i="15" s="1"/>
  <c r="AC8" i="16"/>
  <c r="AC17" i="16" s="1"/>
  <c r="Z1010" i="15"/>
  <c r="AG978" i="15"/>
  <c r="AX33" i="15"/>
  <c r="Z1009" i="15"/>
  <c r="Z1007" i="15"/>
  <c r="X81" i="14"/>
  <c r="AC125" i="14"/>
  <c r="AC218" i="14" s="1"/>
  <c r="AC215" i="14" s="1"/>
  <c r="AC196" i="14" s="1"/>
  <c r="AC185" i="14" s="1"/>
  <c r="AE123" i="14"/>
  <c r="AE216" i="14" s="1"/>
  <c r="AE213" i="14" s="1"/>
  <c r="AE194" i="14" s="1"/>
  <c r="AE675" i="14" s="1"/>
  <c r="AE672" i="14" s="1"/>
  <c r="AE653" i="14" s="1"/>
  <c r="Y1083" i="14"/>
  <c r="Y1079" i="14" s="1"/>
  <c r="Z81" i="14"/>
  <c r="X125" i="14"/>
  <c r="X218" i="14" s="1"/>
  <c r="X215" i="14" s="1"/>
  <c r="X196" i="14" s="1"/>
  <c r="Z600" i="10"/>
  <c r="AB318" i="15"/>
  <c r="BE341" i="15" s="1"/>
  <c r="AB488" i="10"/>
  <c r="AB486" i="10"/>
  <c r="AC300" i="10"/>
  <c r="AC918" i="10"/>
  <c r="AC908" i="10" s="1"/>
  <c r="AC871" i="10" s="1"/>
  <c r="AC11" i="16" s="1"/>
  <c r="AC20" i="16" s="1"/>
  <c r="AC1242" i="15"/>
  <c r="BF1265" i="15" s="1"/>
  <c r="AA124" i="14"/>
  <c r="AC858" i="14"/>
  <c r="AC854" i="14" s="1"/>
  <c r="AD123" i="14"/>
  <c r="AD216" i="14" s="1"/>
  <c r="AD213" i="14" s="1"/>
  <c r="AD194" i="14" s="1"/>
  <c r="AD675" i="14" s="1"/>
  <c r="AD672" i="14" s="1"/>
  <c r="AD653" i="14" s="1"/>
  <c r="AA81" i="14"/>
  <c r="AZ31" i="15"/>
  <c r="X485" i="10"/>
  <c r="X8" i="14"/>
  <c r="T224" i="15"/>
  <c r="T222" i="15" s="1"/>
  <c r="T369" i="15"/>
  <c r="T367" i="15" s="1"/>
  <c r="T440" i="15"/>
  <c r="T438" i="15" s="1"/>
  <c r="T511" i="15"/>
  <c r="T509" i="15" s="1"/>
  <c r="T650" i="15" s="1"/>
  <c r="T648" i="15" s="1"/>
  <c r="T582" i="15"/>
  <c r="T580" i="15" s="1"/>
  <c r="T700" i="15" s="1"/>
  <c r="T698" i="15" s="1"/>
  <c r="T824" i="15"/>
  <c r="T822" i="15" s="1"/>
  <c r="T753" i="15"/>
  <c r="T751" i="15" s="1"/>
  <c r="AE858" i="14"/>
  <c r="AE854" i="14" s="1"/>
  <c r="AC1009" i="15"/>
  <c r="AA80" i="14"/>
  <c r="Z1011" i="15"/>
  <c r="AG80" i="14"/>
  <c r="Z123" i="14"/>
  <c r="Z216" i="14" s="1"/>
  <c r="Z213" i="14" s="1"/>
  <c r="Z194" i="14" s="1"/>
  <c r="Z1008" i="14" s="1"/>
  <c r="Z1005" i="14" s="1"/>
  <c r="Z986" i="14" s="1"/>
  <c r="AD184" i="15"/>
  <c r="AD174" i="15" s="1"/>
  <c r="AD769" i="15" s="1"/>
  <c r="AD759" i="15" s="1"/>
  <c r="V824" i="15"/>
  <c r="V822" i="15" s="1"/>
  <c r="V753" i="15"/>
  <c r="V751" i="15" s="1"/>
  <c r="V369" i="15"/>
  <c r="V367" i="15" s="1"/>
  <c r="V582" i="15"/>
  <c r="V580" i="15" s="1"/>
  <c r="V700" i="15" s="1"/>
  <c r="V698" i="15" s="1"/>
  <c r="V511" i="15"/>
  <c r="V509" i="15" s="1"/>
  <c r="V650" i="15" s="1"/>
  <c r="V648" i="15" s="1"/>
  <c r="V224" i="15"/>
  <c r="V222" i="15" s="1"/>
  <c r="V440" i="15"/>
  <c r="V438" i="15" s="1"/>
  <c r="AE859" i="14"/>
  <c r="AE855" i="14" s="1"/>
  <c r="X1082" i="14"/>
  <c r="X1078" i="14" s="1"/>
  <c r="X47" i="16" s="1"/>
  <c r="AB224" i="15"/>
  <c r="AB222" i="15" s="1"/>
  <c r="AB440" i="15"/>
  <c r="AB438" i="15" s="1"/>
  <c r="AB824" i="15"/>
  <c r="AB822" i="15" s="1"/>
  <c r="AB369" i="15"/>
  <c r="AB367" i="15" s="1"/>
  <c r="AB753" i="15"/>
  <c r="AB751" i="15" s="1"/>
  <c r="AB582" i="15"/>
  <c r="AB580" i="15" s="1"/>
  <c r="AB700" i="15" s="1"/>
  <c r="AB698" i="15" s="1"/>
  <c r="AB511" i="15"/>
  <c r="AB509" i="15" s="1"/>
  <c r="AB650" i="15" s="1"/>
  <c r="AB648" i="15" s="1"/>
  <c r="AE124" i="14"/>
  <c r="AE217" i="14" s="1"/>
  <c r="AE214" i="14" s="1"/>
  <c r="AE195" i="14" s="1"/>
  <c r="X1008" i="15"/>
  <c r="Y866" i="14"/>
  <c r="BH70" i="15"/>
  <c r="X281" i="15"/>
  <c r="BA304" i="15" s="1"/>
  <c r="AC321" i="15"/>
  <c r="BF344" i="15" s="1"/>
  <c r="X1010" i="15"/>
  <c r="AG171" i="15"/>
  <c r="AG169" i="15" s="1"/>
  <c r="AG440" i="15" s="1"/>
  <c r="AG438" i="15" s="1"/>
  <c r="Y859" i="14"/>
  <c r="Y855" i="14" s="1"/>
  <c r="AA1011" i="15"/>
  <c r="AG859" i="14"/>
  <c r="AG855" i="14" s="1"/>
  <c r="AC601" i="10"/>
  <c r="X170" i="10"/>
  <c r="X199" i="15" s="1"/>
  <c r="X189" i="15" s="1"/>
  <c r="AC489" i="10"/>
  <c r="AE797" i="14"/>
  <c r="AE793" i="14" s="1"/>
  <c r="Z45" i="14"/>
  <c r="W298" i="10"/>
  <c r="AE796" i="14"/>
  <c r="AE792" i="14" s="1"/>
  <c r="AE50" i="16" s="1"/>
  <c r="Y796" i="14"/>
  <c r="Y792" i="14" s="1"/>
  <c r="Y50" i="16" s="1"/>
  <c r="AF969" i="15"/>
  <c r="X1011" i="15"/>
  <c r="X1009" i="15"/>
  <c r="AC796" i="14"/>
  <c r="AC792" i="14" s="1"/>
  <c r="AC50" i="16" s="1"/>
  <c r="AG125" i="14"/>
  <c r="AG218" i="14" s="1"/>
  <c r="AG215" i="14" s="1"/>
  <c r="AG196" i="14" s="1"/>
  <c r="Y960" i="15"/>
  <c r="AC797" i="14"/>
  <c r="AC793" i="14" s="1"/>
  <c r="X45" i="14"/>
  <c r="AD125" i="14"/>
  <c r="AD218" i="14" s="1"/>
  <c r="AD215" i="14" s="1"/>
  <c r="AD196" i="14" s="1"/>
  <c r="AD185" i="14" s="1"/>
  <c r="BE1126" i="15"/>
  <c r="AA432" i="10"/>
  <c r="AB598" i="10"/>
  <c r="Y797" i="14"/>
  <c r="Y793" i="14" s="1"/>
  <c r="AD81" i="14"/>
  <c r="AA45" i="14"/>
  <c r="AE1007" i="15"/>
  <c r="X430" i="10"/>
  <c r="AH797" i="14"/>
  <c r="AH793" i="14" s="1"/>
  <c r="AG1037" i="15"/>
  <c r="AG1039" i="15"/>
  <c r="AH796" i="14"/>
  <c r="AH792" i="14" s="1"/>
  <c r="AH50" i="16" s="1"/>
  <c r="AZ30" i="15"/>
  <c r="AG167" i="15"/>
  <c r="AG165" i="15" s="1"/>
  <c r="AG433" i="15" s="1"/>
  <c r="AG431" i="15" s="1"/>
  <c r="W982" i="15"/>
  <c r="AA1241" i="15"/>
  <c r="BD1264" i="15" s="1"/>
  <c r="AA919" i="10"/>
  <c r="AA909" i="10" s="1"/>
  <c r="AA872" i="10" s="1"/>
  <c r="AA958" i="15" s="1"/>
  <c r="X9" i="14"/>
  <c r="Z203" i="15"/>
  <c r="Z193" i="15" s="1"/>
  <c r="Z266" i="15" s="1"/>
  <c r="Z256" i="15" s="1"/>
  <c r="AG1083" i="14"/>
  <c r="AG1079" i="14" s="1"/>
  <c r="Z543" i="10"/>
  <c r="AA917" i="10"/>
  <c r="AA907" i="10" s="1"/>
  <c r="AA870" i="10" s="1"/>
  <c r="AA956" i="15" s="1"/>
  <c r="AA301" i="10"/>
  <c r="BE1128" i="15"/>
  <c r="AE917" i="10"/>
  <c r="AE907" i="10" s="1"/>
  <c r="AE870" i="10" s="1"/>
  <c r="AE956" i="15" s="1"/>
  <c r="AF80" i="14"/>
  <c r="X597" i="10"/>
  <c r="V137" i="10"/>
  <c r="Z153" i="15"/>
  <c r="Z148" i="15" s="1"/>
  <c r="AG1082" i="14"/>
  <c r="AG1078" i="14" s="1"/>
  <c r="AG47" i="16" s="1"/>
  <c r="Z282" i="15"/>
  <c r="BC305" i="15" s="1"/>
  <c r="Y123" i="14"/>
  <c r="X317" i="15"/>
  <c r="BA340" i="15" s="1"/>
  <c r="Z431" i="10"/>
  <c r="AC186" i="15"/>
  <c r="AC176" i="15" s="1"/>
  <c r="AC529" i="15" s="1"/>
  <c r="AC519" i="15" s="1"/>
  <c r="AC665" i="15" s="1"/>
  <c r="AC655" i="15" s="1"/>
  <c r="AA1239" i="15"/>
  <c r="X283" i="15"/>
  <c r="BA306" i="15" s="1"/>
  <c r="AA44" i="14"/>
  <c r="X811" i="10"/>
  <c r="AC298" i="10"/>
  <c r="X544" i="10"/>
  <c r="W980" i="15"/>
  <c r="W979" i="15"/>
  <c r="AA544" i="10"/>
  <c r="AC1240" i="15"/>
  <c r="BF1263" i="15" s="1"/>
  <c r="Y81" i="14"/>
  <c r="W981" i="15"/>
  <c r="BC110" i="15"/>
  <c r="Y167" i="15"/>
  <c r="Y165" i="15" s="1"/>
  <c r="Y575" i="15" s="1"/>
  <c r="Y573" i="15" s="1"/>
  <c r="Y696" i="15" s="1"/>
  <c r="Y694" i="15" s="1"/>
  <c r="AA754" i="10"/>
  <c r="X752" i="10"/>
  <c r="W797" i="14"/>
  <c r="W793" i="14" s="1"/>
  <c r="AC56" i="16"/>
  <c r="Y803" i="14"/>
  <c r="V216" i="14"/>
  <c r="V213" i="14" s="1"/>
  <c r="V194" i="14" s="1"/>
  <c r="V1067" i="14" s="1"/>
  <c r="V1064" i="14" s="1"/>
  <c r="V1045" i="14" s="1"/>
  <c r="Q216" i="14"/>
  <c r="Q213" i="14" s="1"/>
  <c r="Q194" i="14" s="1"/>
  <c r="U218" i="14"/>
  <c r="U215" i="14" s="1"/>
  <c r="U196" i="14" s="1"/>
  <c r="U185" i="14" s="1"/>
  <c r="Q218" i="14"/>
  <c r="Q215" i="14" s="1"/>
  <c r="Q196" i="14" s="1"/>
  <c r="Q185" i="14" s="1"/>
  <c r="V217" i="14"/>
  <c r="V214" i="14" s="1"/>
  <c r="V195" i="14" s="1"/>
  <c r="V184" i="14" s="1"/>
  <c r="U216" i="14"/>
  <c r="U213" i="14" s="1"/>
  <c r="U194" i="14" s="1"/>
  <c r="Q217" i="14"/>
  <c r="Q214" i="14" s="1"/>
  <c r="Q195" i="14" s="1"/>
  <c r="Q184" i="14" s="1"/>
  <c r="AB81" i="14"/>
  <c r="AA1083" i="14"/>
  <c r="AA1079" i="14" s="1"/>
  <c r="X1089" i="14"/>
  <c r="X1083" i="14"/>
  <c r="X1079" i="14" s="1"/>
  <c r="V218" i="14"/>
  <c r="V215" i="14" s="1"/>
  <c r="V196" i="14" s="1"/>
  <c r="V185" i="14" s="1"/>
  <c r="AF218" i="14"/>
  <c r="AF215" i="14" s="1"/>
  <c r="AF196" i="14" s="1"/>
  <c r="AF185" i="14" s="1"/>
  <c r="AG217" i="14"/>
  <c r="AG214" i="14" s="1"/>
  <c r="AG195" i="14" s="1"/>
  <c r="AG184" i="14" s="1"/>
  <c r="Z44" i="14"/>
  <c r="AF217" i="14"/>
  <c r="AF214" i="14" s="1"/>
  <c r="AF195" i="14" s="1"/>
  <c r="AF184" i="14" s="1"/>
  <c r="AB217" i="14"/>
  <c r="AB214" i="14" s="1"/>
  <c r="AB195" i="14" s="1"/>
  <c r="AB184" i="14" s="1"/>
  <c r="W796" i="14"/>
  <c r="W792" i="14" s="1"/>
  <c r="W50" i="16" s="1"/>
  <c r="U217" i="14"/>
  <c r="U214" i="14" s="1"/>
  <c r="U195" i="14" s="1"/>
  <c r="U184" i="14" s="1"/>
  <c r="AA123" i="14"/>
  <c r="AH216" i="14"/>
  <c r="AH213" i="14" s="1"/>
  <c r="AH194" i="14" s="1"/>
  <c r="AC217" i="14"/>
  <c r="AC214" i="14" s="1"/>
  <c r="AC195" i="14" s="1"/>
  <c r="AC184" i="14" s="1"/>
  <c r="AB125" i="14"/>
  <c r="Y125" i="14"/>
  <c r="AE44" i="14"/>
  <c r="AD45" i="14"/>
  <c r="AE1083" i="14"/>
  <c r="AE1079" i="14" s="1"/>
  <c r="X44" i="14"/>
  <c r="AE1082" i="14"/>
  <c r="AE1078" i="14" s="1"/>
  <c r="AE47" i="16" s="1"/>
  <c r="AB1083" i="14"/>
  <c r="AB1079" i="14" s="1"/>
  <c r="AF1082" i="14"/>
  <c r="AF1078" i="14" s="1"/>
  <c r="AF47" i="16" s="1"/>
  <c r="AB1082" i="14"/>
  <c r="AB1078" i="14" s="1"/>
  <c r="AB47" i="16" s="1"/>
  <c r="Y9" i="14"/>
  <c r="Y914" i="14"/>
  <c r="Y910" i="14" s="1"/>
  <c r="AD80" i="14"/>
  <c r="AF1083" i="14"/>
  <c r="AF1079" i="14" s="1"/>
  <c r="AG858" i="14"/>
  <c r="AG854" i="14" s="1"/>
  <c r="AG8" i="14"/>
  <c r="X123" i="14"/>
  <c r="Y56" i="16"/>
  <c r="X1036" i="15"/>
  <c r="X1040" i="15"/>
  <c r="AX34" i="15"/>
  <c r="BC109" i="15"/>
  <c r="X1038" i="15"/>
  <c r="BC108" i="15"/>
  <c r="BH106" i="15"/>
  <c r="X1037" i="15"/>
  <c r="X432" i="10"/>
  <c r="X980" i="15"/>
  <c r="X978" i="15"/>
  <c r="X982" i="15"/>
  <c r="X979" i="15"/>
  <c r="W1011" i="15"/>
  <c r="BE1125" i="15"/>
  <c r="AD969" i="15"/>
  <c r="BH1264" i="15"/>
  <c r="AB1040" i="15"/>
  <c r="W1007" i="15"/>
  <c r="BH69" i="15"/>
  <c r="W1009" i="15"/>
  <c r="W1010" i="15"/>
  <c r="AB1037" i="15"/>
  <c r="BE1124" i="15"/>
  <c r="BF69" i="15"/>
  <c r="W1008" i="15"/>
  <c r="X808" i="10"/>
  <c r="AA915" i="10"/>
  <c r="AA905" i="10" s="1"/>
  <c r="AA868" i="10" s="1"/>
  <c r="AA954" i="15" s="1"/>
  <c r="W1240" i="15"/>
  <c r="AZ1263" i="15" s="1"/>
  <c r="X486" i="10"/>
  <c r="AZ110" i="15"/>
  <c r="AG133" i="10"/>
  <c r="AH167" i="15"/>
  <c r="AH165" i="15" s="1"/>
  <c r="AH433" i="15" s="1"/>
  <c r="AH431" i="15" s="1"/>
  <c r="BC31" i="15"/>
  <c r="AC1104" i="15"/>
  <c r="BF1127" i="15" s="1"/>
  <c r="BG1312" i="15"/>
  <c r="AZ106" i="15"/>
  <c r="BE344" i="15"/>
  <c r="BH108" i="15"/>
  <c r="W1243" i="15"/>
  <c r="AZ1266" i="15" s="1"/>
  <c r="W301" i="10"/>
  <c r="X429" i="10"/>
  <c r="X541" i="10"/>
  <c r="W167" i="15"/>
  <c r="W165" i="15" s="1"/>
  <c r="W504" i="15" s="1"/>
  <c r="W502" i="15" s="1"/>
  <c r="W646" i="15" s="1"/>
  <c r="W644" i="15" s="1"/>
  <c r="AA280" i="15"/>
  <c r="BD303" i="15" s="1"/>
  <c r="AB199" i="15"/>
  <c r="AB189" i="15" s="1"/>
  <c r="AB791" i="15" s="1"/>
  <c r="AB781" i="15" s="1"/>
  <c r="W128" i="15"/>
  <c r="W127" i="15" s="1"/>
  <c r="AB809" i="10"/>
  <c r="AA751" i="10"/>
  <c r="AB980" i="15"/>
  <c r="AB599" i="10"/>
  <c r="Z755" i="10"/>
  <c r="AA541" i="10"/>
  <c r="BD107" i="15"/>
  <c r="BE69" i="15"/>
  <c r="BE33" i="15"/>
  <c r="AB978" i="15"/>
  <c r="AB319" i="15"/>
  <c r="BE342" i="15" s="1"/>
  <c r="Z284" i="15"/>
  <c r="BC307" i="15" s="1"/>
  <c r="Z433" i="10"/>
  <c r="AB979" i="15"/>
  <c r="AD80" i="15"/>
  <c r="AD79" i="15" s="1"/>
  <c r="BG72" i="15" s="1"/>
  <c r="AD634" i="15"/>
  <c r="AD633" i="15" s="1"/>
  <c r="AD735" i="15" s="1"/>
  <c r="AD734" i="15" s="1"/>
  <c r="AD492" i="15"/>
  <c r="AD491" i="15" s="1"/>
  <c r="AD206" i="15"/>
  <c r="AD205" i="15" s="1"/>
  <c r="AD276" i="15"/>
  <c r="AD275" i="15" s="1"/>
  <c r="AD118" i="15"/>
  <c r="AD117" i="15" s="1"/>
  <c r="BG106" i="15" s="1"/>
  <c r="AD156" i="15"/>
  <c r="AD155" i="15" s="1"/>
  <c r="AD876" i="15"/>
  <c r="AD875" i="15" s="1"/>
  <c r="AD421" i="15"/>
  <c r="AD420" i="15" s="1"/>
  <c r="AD563" i="15"/>
  <c r="AD562" i="15" s="1"/>
  <c r="AD685" i="15" s="1"/>
  <c r="AD684" i="15" s="1"/>
  <c r="AD805" i="15"/>
  <c r="AD804" i="15" s="1"/>
  <c r="AD42" i="15"/>
  <c r="AD41" i="15" s="1"/>
  <c r="BG34" i="15" s="1"/>
  <c r="V136" i="10"/>
  <c r="V124" i="15" s="1"/>
  <c r="AB981" i="15"/>
  <c r="BB71" i="15"/>
  <c r="AY30" i="15"/>
  <c r="AA978" i="15"/>
  <c r="AD978" i="15"/>
  <c r="BH1126" i="15"/>
  <c r="BC1264" i="15"/>
  <c r="BF110" i="15"/>
  <c r="AZ107" i="15"/>
  <c r="AC1010" i="15"/>
  <c r="AD982" i="15"/>
  <c r="AX106" i="15"/>
  <c r="BK106" i="15"/>
  <c r="AE45" i="14"/>
  <c r="Y1089" i="14"/>
  <c r="X796" i="14"/>
  <c r="X792" i="14" s="1"/>
  <c r="X50" i="16" s="1"/>
  <c r="AF44" i="14"/>
  <c r="X797" i="14"/>
  <c r="X793" i="14" s="1"/>
  <c r="AE913" i="14"/>
  <c r="AE909" i="14" s="1"/>
  <c r="Y80" i="14"/>
  <c r="AE914" i="14"/>
  <c r="AE910" i="14" s="1"/>
  <c r="Z124" i="14"/>
  <c r="AA8" i="14"/>
  <c r="W125" i="14"/>
  <c r="Y913" i="14"/>
  <c r="Y909" i="14" s="1"/>
  <c r="AD9" i="14"/>
  <c r="AA1082" i="14"/>
  <c r="AA1078" i="14" s="1"/>
  <c r="AA47" i="16" s="1"/>
  <c r="AF45" i="14"/>
  <c r="AH858" i="14"/>
  <c r="AH854" i="14" s="1"/>
  <c r="AA858" i="14"/>
  <c r="AA854" i="14" s="1"/>
  <c r="BJ30" i="15"/>
  <c r="X488" i="10"/>
  <c r="AA9" i="14"/>
  <c r="X751" i="10"/>
  <c r="X600" i="10"/>
  <c r="BH32" i="15"/>
  <c r="AF865" i="14"/>
  <c r="AF859" i="14"/>
  <c r="AF855" i="14" s="1"/>
  <c r="AF858" i="14"/>
  <c r="AF854" i="14" s="1"/>
  <c r="BH31" i="15"/>
  <c r="X128" i="15"/>
  <c r="X127" i="15" s="1"/>
  <c r="AC1011" i="15"/>
  <c r="BI106" i="15"/>
  <c r="Y151" i="10"/>
  <c r="Y135" i="10" s="1"/>
  <c r="X545" i="10"/>
  <c r="X489" i="10"/>
  <c r="X284" i="15"/>
  <c r="BA307" i="15" s="1"/>
  <c r="AG913" i="14"/>
  <c r="AG909" i="14" s="1"/>
  <c r="AB1038" i="15"/>
  <c r="AB1039" i="15"/>
  <c r="BH1263" i="15"/>
  <c r="X152" i="10"/>
  <c r="X136" i="10" s="1"/>
  <c r="BC107" i="15"/>
  <c r="AH969" i="15"/>
  <c r="X321" i="15"/>
  <c r="BA344" i="15" s="1"/>
  <c r="X433" i="10"/>
  <c r="BH107" i="15"/>
  <c r="BD108" i="15"/>
  <c r="AG969" i="15"/>
  <c r="AA300" i="10"/>
  <c r="BC32" i="15"/>
  <c r="AA1242" i="15"/>
  <c r="BD1265" i="15" s="1"/>
  <c r="AB123" i="14"/>
  <c r="AH751" i="10"/>
  <c r="AG914" i="14"/>
  <c r="AG910" i="14" s="1"/>
  <c r="W141" i="14"/>
  <c r="W124" i="14" s="1"/>
  <c r="V117" i="14"/>
  <c r="Y152" i="10"/>
  <c r="BK1124" i="15"/>
  <c r="AH429" i="10"/>
  <c r="AD1082" i="14"/>
  <c r="AD1078" i="14" s="1"/>
  <c r="AD47" i="16" s="1"/>
  <c r="AZ108" i="15"/>
  <c r="Z906" i="10"/>
  <c r="Z869" i="10" s="1"/>
  <c r="Z955" i="15" s="1"/>
  <c r="AC978" i="15"/>
  <c r="AG9" i="14"/>
  <c r="AD1083" i="14"/>
  <c r="AD1079" i="14" s="1"/>
  <c r="W8" i="14"/>
  <c r="AC150" i="10"/>
  <c r="AC184" i="15" s="1"/>
  <c r="AC174" i="15" s="1"/>
  <c r="BA342" i="15"/>
  <c r="BE32" i="15"/>
  <c r="AH960" i="15"/>
  <c r="AD124" i="14"/>
  <c r="AD960" i="15"/>
  <c r="BD306" i="15"/>
  <c r="BF70" i="15"/>
  <c r="BB70" i="15"/>
  <c r="AZ109" i="15"/>
  <c r="Y1104" i="15"/>
  <c r="BB1127" i="15" s="1"/>
  <c r="BF32" i="15"/>
  <c r="Y969" i="15"/>
  <c r="AF56" i="16"/>
  <c r="BC1265" i="15"/>
  <c r="W153" i="10"/>
  <c r="AY34" i="15"/>
  <c r="AA1008" i="15"/>
  <c r="AX32" i="15"/>
  <c r="BG306" i="15"/>
  <c r="Y978" i="15"/>
  <c r="Z908" i="10"/>
  <c r="Z871" i="10" s="1"/>
  <c r="Z11" i="16" s="1"/>
  <c r="Z20" i="16" s="1"/>
  <c r="W170" i="10"/>
  <c r="W199" i="15" s="1"/>
  <c r="W189" i="15" s="1"/>
  <c r="BA1081" i="15"/>
  <c r="BE31" i="15"/>
  <c r="AZ69" i="15"/>
  <c r="BF31" i="15"/>
  <c r="AZ72" i="15"/>
  <c r="BD106" i="15"/>
  <c r="BB1136" i="15"/>
  <c r="BE70" i="15"/>
  <c r="BJ106" i="15"/>
  <c r="BB68" i="15"/>
  <c r="AZ33" i="15"/>
  <c r="AZ34" i="15"/>
  <c r="BD110" i="15"/>
  <c r="Y980" i="15"/>
  <c r="Y981" i="15"/>
  <c r="X913" i="14"/>
  <c r="X909" i="14" s="1"/>
  <c r="T263" i="14"/>
  <c r="T244" i="14" s="1"/>
  <c r="T233" i="14" s="1"/>
  <c r="AC45" i="14"/>
  <c r="AD1007" i="15"/>
  <c r="AD1008" i="15"/>
  <c r="Z153" i="10"/>
  <c r="Z187" i="15" s="1"/>
  <c r="Z177" i="15" s="1"/>
  <c r="BD344" i="15"/>
  <c r="BC30" i="15"/>
  <c r="BC34" i="15"/>
  <c r="BE71" i="15"/>
  <c r="W123" i="14"/>
  <c r="BF106" i="15"/>
  <c r="BH68" i="15"/>
  <c r="BC106" i="15"/>
  <c r="BC33" i="15"/>
  <c r="AE906" i="10"/>
  <c r="AE869" i="10" s="1"/>
  <c r="AE955" i="15" s="1"/>
  <c r="AZ32" i="15"/>
  <c r="AY32" i="15"/>
  <c r="BF68" i="15"/>
  <c r="BC1266" i="15"/>
  <c r="AE1011" i="15"/>
  <c r="AX110" i="15"/>
  <c r="AC1008" i="15"/>
  <c r="W969" i="15"/>
  <c r="AC151" i="10"/>
  <c r="AC135" i="10" s="1"/>
  <c r="AX31" i="15"/>
  <c r="BE68" i="15"/>
  <c r="AE1008" i="15"/>
  <c r="W174" i="10"/>
  <c r="W203" i="15" s="1"/>
  <c r="W193" i="15" s="1"/>
  <c r="AA980" i="15"/>
  <c r="X151" i="10"/>
  <c r="X135" i="10" s="1"/>
  <c r="BF108" i="15"/>
  <c r="BF107" i="15"/>
  <c r="AY31" i="15"/>
  <c r="AZ68" i="15"/>
  <c r="W171" i="10"/>
  <c r="W150" i="15" s="1"/>
  <c r="W145" i="15" s="1"/>
  <c r="AA981" i="15"/>
  <c r="AA982" i="15"/>
  <c r="BC340" i="15"/>
  <c r="AD1009" i="15"/>
  <c r="AY33" i="15"/>
  <c r="BC303" i="15"/>
  <c r="Z969" i="15"/>
  <c r="BB1299" i="15"/>
  <c r="AA979" i="15"/>
  <c r="BD1078" i="15"/>
  <c r="Y982" i="15"/>
  <c r="AD1010" i="15"/>
  <c r="BF34" i="15"/>
  <c r="AD908" i="10"/>
  <c r="AD871" i="10" s="1"/>
  <c r="AD957" i="15" s="1"/>
  <c r="AA153" i="10"/>
  <c r="AA142" i="15" s="1"/>
  <c r="AA137" i="15" s="1"/>
  <c r="AA152" i="10"/>
  <c r="AA186" i="15" s="1"/>
  <c r="AA176" i="15" s="1"/>
  <c r="AZ71" i="15"/>
  <c r="AZ70" i="15"/>
  <c r="BD109" i="15"/>
  <c r="BF30" i="15"/>
  <c r="AX30" i="15"/>
  <c r="AE133" i="10"/>
  <c r="BA1124" i="15"/>
  <c r="BD1299" i="15"/>
  <c r="BE110" i="15"/>
  <c r="AA149" i="15"/>
  <c r="AA144" i="15" s="1"/>
  <c r="AA199" i="15"/>
  <c r="AA189" i="15" s="1"/>
  <c r="AH203" i="15"/>
  <c r="AH193" i="15" s="1"/>
  <c r="AH153" i="15"/>
  <c r="AH148" i="15" s="1"/>
  <c r="AD151" i="15"/>
  <c r="AD146" i="15" s="1"/>
  <c r="AD201" i="15"/>
  <c r="AD191" i="15" s="1"/>
  <c r="T244" i="10"/>
  <c r="T239" i="10" s="1"/>
  <c r="T202" i="10" s="1"/>
  <c r="T122" i="15"/>
  <c r="AE202" i="15"/>
  <c r="AE192" i="15" s="1"/>
  <c r="AE152" i="15"/>
  <c r="AE147" i="15" s="1"/>
  <c r="AD150" i="15"/>
  <c r="AD145" i="15" s="1"/>
  <c r="AD200" i="15"/>
  <c r="AD190" i="15" s="1"/>
  <c r="T243" i="10"/>
  <c r="T238" i="10" s="1"/>
  <c r="T201" i="10" s="1"/>
  <c r="T121" i="15"/>
  <c r="AA203" i="15"/>
  <c r="AA193" i="15" s="1"/>
  <c r="AA153" i="15"/>
  <c r="AA148" i="15" s="1"/>
  <c r="AD149" i="15"/>
  <c r="AD144" i="15" s="1"/>
  <c r="AD199" i="15"/>
  <c r="AD189" i="15" s="1"/>
  <c r="AH200" i="15"/>
  <c r="AH190" i="15" s="1"/>
  <c r="AH150" i="15"/>
  <c r="AH145" i="15" s="1"/>
  <c r="T125" i="15"/>
  <c r="T247" i="10"/>
  <c r="T242" i="10" s="1"/>
  <c r="T205" i="10" s="1"/>
  <c r="Y201" i="15"/>
  <c r="Y191" i="15" s="1"/>
  <c r="Y151" i="15"/>
  <c r="Y146" i="15" s="1"/>
  <c r="V116" i="14"/>
  <c r="T625" i="14"/>
  <c r="T622" i="14" s="1"/>
  <c r="T603" i="14" s="1"/>
  <c r="T491" i="14"/>
  <c r="T492" i="14"/>
  <c r="S649" i="10"/>
  <c r="S644" i="10" s="1"/>
  <c r="S607" i="10" s="1"/>
  <c r="S639" i="15" s="1"/>
  <c r="S497" i="15"/>
  <c r="AD128" i="15"/>
  <c r="AD127" i="15" s="1"/>
  <c r="AD167" i="15"/>
  <c r="AD165" i="15" s="1"/>
  <c r="AD133" i="10"/>
  <c r="BC1124" i="15"/>
  <c r="W906" i="10"/>
  <c r="W869" i="10" s="1"/>
  <c r="W955" i="15" s="1"/>
  <c r="X917" i="10"/>
  <c r="X907" i="10" s="1"/>
  <c r="X870" i="10" s="1"/>
  <c r="X956" i="15" s="1"/>
  <c r="X299" i="10"/>
  <c r="X1241" i="15"/>
  <c r="BA1264" i="15" s="1"/>
  <c r="AD917" i="10"/>
  <c r="AD907" i="10" s="1"/>
  <c r="AD870" i="10" s="1"/>
  <c r="AD956" i="15" s="1"/>
  <c r="AD1241" i="15"/>
  <c r="BG1264" i="15" s="1"/>
  <c r="AD299" i="10"/>
  <c r="AB299" i="10"/>
  <c r="AB1241" i="15"/>
  <c r="BE1264" i="15" s="1"/>
  <c r="AB917" i="10"/>
  <c r="AB907" i="10" s="1"/>
  <c r="AB870" i="10" s="1"/>
  <c r="AB956" i="15" s="1"/>
  <c r="BB1311" i="15"/>
  <c r="V138" i="15"/>
  <c r="V133" i="15" s="1"/>
  <c r="V183" i="15"/>
  <c r="V173" i="15" s="1"/>
  <c r="Z907" i="10"/>
  <c r="Z870" i="10" s="1"/>
  <c r="Z956" i="15" s="1"/>
  <c r="AY68" i="15"/>
  <c r="AY69" i="15"/>
  <c r="AY70" i="15"/>
  <c r="AY71" i="15"/>
  <c r="AY72" i="15"/>
  <c r="Z905" i="10"/>
  <c r="Z868" i="10" s="1"/>
  <c r="Z954" i="15" s="1"/>
  <c r="V140" i="15"/>
  <c r="V135" i="15" s="1"/>
  <c r="V185" i="15"/>
  <c r="V175" i="15" s="1"/>
  <c r="V133" i="10"/>
  <c r="BG1301" i="15"/>
  <c r="U167" i="15"/>
  <c r="U165" i="15" s="1"/>
  <c r="U128" i="15"/>
  <c r="U127" i="15" s="1"/>
  <c r="U133" i="10"/>
  <c r="U134" i="10"/>
  <c r="U135" i="10"/>
  <c r="U136" i="10"/>
  <c r="U137" i="10"/>
  <c r="Y149" i="10"/>
  <c r="Y133" i="10" s="1"/>
  <c r="X1279" i="15"/>
  <c r="BA1302" i="15" s="1"/>
  <c r="X8" i="16"/>
  <c r="X17" i="16" s="1"/>
  <c r="Z1279" i="15"/>
  <c r="BC1302" i="15" s="1"/>
  <c r="Z8" i="16"/>
  <c r="Z17" i="16" s="1"/>
  <c r="X150" i="10"/>
  <c r="V142" i="15"/>
  <c r="V137" i="15" s="1"/>
  <c r="V187" i="15"/>
  <c r="V177" i="15" s="1"/>
  <c r="AB1251" i="15"/>
  <c r="BE1273" i="15"/>
  <c r="AD598" i="10"/>
  <c r="AD486" i="10"/>
  <c r="AD318" i="15"/>
  <c r="BG341" i="15" s="1"/>
  <c r="AD808" i="10"/>
  <c r="S1232" i="15"/>
  <c r="S1227" i="15" s="1"/>
  <c r="AV1227" i="15" s="1"/>
  <c r="S1111" i="10"/>
  <c r="S1193" i="15" s="1"/>
  <c r="AV1216" i="15" s="1"/>
  <c r="AA1039" i="15"/>
  <c r="AA1038" i="15"/>
  <c r="AA1036" i="15"/>
  <c r="AA1037" i="15"/>
  <c r="AA1040" i="15"/>
  <c r="AB544" i="10"/>
  <c r="AB283" i="15"/>
  <c r="BE306" i="15" s="1"/>
  <c r="AB432" i="10"/>
  <c r="AB754" i="10"/>
  <c r="BG1300" i="15"/>
  <c r="T635" i="14"/>
  <c r="T631" i="14" s="1"/>
  <c r="T636" i="14"/>
  <c r="T632" i="14" s="1"/>
  <c r="T642" i="14"/>
  <c r="S570" i="15"/>
  <c r="S700" i="10"/>
  <c r="S695" i="10" s="1"/>
  <c r="S658" i="10" s="1"/>
  <c r="S691" i="15" s="1"/>
  <c r="W807" i="10"/>
  <c r="W597" i="10"/>
  <c r="W485" i="10"/>
  <c r="W317" i="15"/>
  <c r="AZ340" i="15" s="1"/>
  <c r="BE1136" i="15"/>
  <c r="V200" i="15"/>
  <c r="V190" i="15" s="1"/>
  <c r="V150" i="15"/>
  <c r="V145" i="15" s="1"/>
  <c r="AE915" i="10"/>
  <c r="AE905" i="10" s="1"/>
  <c r="AE868" i="10" s="1"/>
  <c r="AE954" i="15" s="1"/>
  <c r="AE297" i="10"/>
  <c r="AE1239" i="15"/>
  <c r="BH1262" i="15" s="1"/>
  <c r="W545" i="10"/>
  <c r="W755" i="10"/>
  <c r="W433" i="10"/>
  <c r="W284" i="15"/>
  <c r="AZ307" i="15" s="1"/>
  <c r="BC1126" i="15"/>
  <c r="BC1125" i="15"/>
  <c r="BC1128" i="15"/>
  <c r="BF109" i="15"/>
  <c r="Y1008" i="15"/>
  <c r="W907" i="10"/>
  <c r="W870" i="10" s="1"/>
  <c r="W956" i="15" s="1"/>
  <c r="AC131" i="15"/>
  <c r="AC130" i="15" s="1"/>
  <c r="AC171" i="15"/>
  <c r="AC169" i="15" s="1"/>
  <c r="BE1139" i="15"/>
  <c r="Z131" i="15"/>
  <c r="Z130" i="15" s="1"/>
  <c r="Z171" i="15"/>
  <c r="Z169" i="15" s="1"/>
  <c r="AC217" i="15"/>
  <c r="AC215" i="15" s="1"/>
  <c r="T793" i="15"/>
  <c r="T783" i="15" s="1"/>
  <c r="T409" i="15"/>
  <c r="T399" i="15" s="1"/>
  <c r="T551" i="15"/>
  <c r="T541" i="15" s="1"/>
  <c r="T680" i="15" s="1"/>
  <c r="T670" i="15" s="1"/>
  <c r="T622" i="15"/>
  <c r="T612" i="15" s="1"/>
  <c r="T730" i="15" s="1"/>
  <c r="T720" i="15" s="1"/>
  <c r="T864" i="15"/>
  <c r="T854" i="15" s="1"/>
  <c r="T480" i="15"/>
  <c r="T470" i="15" s="1"/>
  <c r="T264" i="15"/>
  <c r="T254" i="15" s="1"/>
  <c r="AE981" i="15"/>
  <c r="X1325" i="15"/>
  <c r="BA1348" i="15" s="1"/>
  <c r="X7" i="16"/>
  <c r="X16" i="16" s="1"/>
  <c r="X56" i="16" s="1"/>
  <c r="AB1242" i="15"/>
  <c r="BE1265" i="15" s="1"/>
  <c r="AB918" i="10"/>
  <c r="AB908" i="10" s="1"/>
  <c r="AB871" i="10" s="1"/>
  <c r="AB300" i="10"/>
  <c r="AB203" i="15"/>
  <c r="AB193" i="15" s="1"/>
  <c r="AB153" i="15"/>
  <c r="AB148" i="15" s="1"/>
  <c r="T139" i="15"/>
  <c r="T134" i="15" s="1"/>
  <c r="T184" i="15"/>
  <c r="T174" i="15" s="1"/>
  <c r="AD203" i="15"/>
  <c r="AD193" i="15" s="1"/>
  <c r="AD153" i="15"/>
  <c r="AD148" i="15" s="1"/>
  <c r="AF751" i="10"/>
  <c r="AF541" i="10"/>
  <c r="AF429" i="10"/>
  <c r="AF280" i="15"/>
  <c r="BI303" i="15" s="1"/>
  <c r="AD599" i="10"/>
  <c r="AD809" i="10"/>
  <c r="AD319" i="15"/>
  <c r="BG342" i="15" s="1"/>
  <c r="AD487" i="10"/>
  <c r="AG915" i="10"/>
  <c r="AG905" i="10" s="1"/>
  <c r="AG868" i="10" s="1"/>
  <c r="AG954" i="15" s="1"/>
  <c r="AG297" i="10"/>
  <c r="AG1239" i="15"/>
  <c r="BJ1262" i="15" s="1"/>
  <c r="AD1325" i="15"/>
  <c r="BG1348" i="15" s="1"/>
  <c r="AD7" i="16"/>
  <c r="AD16" i="16" s="1"/>
  <c r="AD56" i="16" s="1"/>
  <c r="AB545" i="10"/>
  <c r="AB755" i="10"/>
  <c r="AB284" i="15"/>
  <c r="BE307" i="15" s="1"/>
  <c r="AB433" i="10"/>
  <c r="AA131" i="15"/>
  <c r="AA130" i="15" s="1"/>
  <c r="AA171" i="15"/>
  <c r="AA169" i="15" s="1"/>
  <c r="S1188" i="15"/>
  <c r="S1183" i="15" s="1"/>
  <c r="AV1183" i="15" s="1"/>
  <c r="S1051" i="10"/>
  <c r="S1149" i="15" s="1"/>
  <c r="AV1172" i="15" s="1"/>
  <c r="AZ1078" i="15"/>
  <c r="AZ1079" i="15"/>
  <c r="AZ1080" i="15"/>
  <c r="AZ1082" i="15"/>
  <c r="AZ1081" i="15"/>
  <c r="AC136" i="10"/>
  <c r="X298" i="10"/>
  <c r="X1240" i="15"/>
  <c r="BA1263" i="15" s="1"/>
  <c r="X916" i="10"/>
  <c r="X906" i="10" s="1"/>
  <c r="X869" i="10" s="1"/>
  <c r="X955" i="15" s="1"/>
  <c r="AD1240" i="15"/>
  <c r="BG1263" i="15" s="1"/>
  <c r="AD298" i="10"/>
  <c r="AD916" i="10"/>
  <c r="AD906" i="10" s="1"/>
  <c r="AD869" i="10" s="1"/>
  <c r="AD955" i="15" s="1"/>
  <c r="AB916" i="10"/>
  <c r="AB906" i="10" s="1"/>
  <c r="AB869" i="10" s="1"/>
  <c r="AB955" i="15" s="1"/>
  <c r="AB1240" i="15"/>
  <c r="BE1263" i="15" s="1"/>
  <c r="AB298" i="10"/>
  <c r="T183" i="15"/>
  <c r="T173" i="15" s="1"/>
  <c r="T138" i="15"/>
  <c r="T133" i="15" s="1"/>
  <c r="AC541" i="10"/>
  <c r="AC751" i="10"/>
  <c r="AC280" i="15"/>
  <c r="BF303" i="15" s="1"/>
  <c r="AC429" i="10"/>
  <c r="AF131" i="15"/>
  <c r="AF130" i="15" s="1"/>
  <c r="AF171" i="15"/>
  <c r="AF169" i="15" s="1"/>
  <c r="X153" i="10"/>
  <c r="X137" i="10" s="1"/>
  <c r="V184" i="15"/>
  <c r="V174" i="15" s="1"/>
  <c r="V139" i="15"/>
  <c r="V134" i="15" s="1"/>
  <c r="BD1093" i="15"/>
  <c r="AX68" i="15"/>
  <c r="AX70" i="15"/>
  <c r="AX69" i="15"/>
  <c r="AX71" i="15"/>
  <c r="AX72" i="15"/>
  <c r="AA128" i="15"/>
  <c r="AA127" i="15" s="1"/>
  <c r="AA167" i="15"/>
  <c r="AA165" i="15" s="1"/>
  <c r="AG152" i="15"/>
  <c r="AG147" i="15" s="1"/>
  <c r="AG202" i="15"/>
  <c r="AG192" i="15" s="1"/>
  <c r="AA1009" i="15"/>
  <c r="U149" i="15"/>
  <c r="U144" i="15" s="1"/>
  <c r="U199" i="15"/>
  <c r="U189" i="15" s="1"/>
  <c r="AD807" i="10"/>
  <c r="AD485" i="10"/>
  <c r="AD597" i="10"/>
  <c r="AD317" i="15"/>
  <c r="BG340" i="15" s="1"/>
  <c r="AA969" i="15"/>
  <c r="AF138" i="15"/>
  <c r="AF133" i="15" s="1"/>
  <c r="AF183" i="15"/>
  <c r="AF173" i="15" s="1"/>
  <c r="W150" i="10"/>
  <c r="AB753" i="10"/>
  <c r="AB282" i="15"/>
  <c r="BE305" i="15" s="1"/>
  <c r="AB543" i="10"/>
  <c r="AB431" i="10"/>
  <c r="T345" i="14"/>
  <c r="T341" i="14" s="1"/>
  <c r="T352" i="14"/>
  <c r="T346" i="14"/>
  <c r="T342" i="14" s="1"/>
  <c r="AB1279" i="15"/>
  <c r="BE1302" i="15" s="1"/>
  <c r="AB8" i="16"/>
  <c r="AB17" i="16" s="1"/>
  <c r="AD1036" i="15"/>
  <c r="AD1037" i="15"/>
  <c r="AD1039" i="15"/>
  <c r="AD1040" i="15"/>
  <c r="AD1038" i="15"/>
  <c r="Z151" i="10"/>
  <c r="Z135" i="10" s="1"/>
  <c r="AF81" i="14"/>
  <c r="BE109" i="15"/>
  <c r="S9" i="16"/>
  <c r="S18" i="16" s="1"/>
  <c r="S58" i="16" s="1"/>
  <c r="S212" i="15"/>
  <c r="Z150" i="10"/>
  <c r="Z134" i="10" s="1"/>
  <c r="AE960" i="15"/>
  <c r="W283" i="15"/>
  <c r="AZ306" i="15" s="1"/>
  <c r="W544" i="10"/>
  <c r="W754" i="10"/>
  <c r="W432" i="10"/>
  <c r="V199" i="15"/>
  <c r="V189" i="15" s="1"/>
  <c r="V149" i="15"/>
  <c r="V144" i="15" s="1"/>
  <c r="W1037" i="15"/>
  <c r="W1039" i="15"/>
  <c r="W1036" i="15"/>
  <c r="W1038" i="15"/>
  <c r="W1040" i="15"/>
  <c r="BD307" i="15"/>
  <c r="BA303" i="15"/>
  <c r="BF340" i="15"/>
  <c r="Z149" i="15"/>
  <c r="Z144" i="15" s="1"/>
  <c r="Z199" i="15"/>
  <c r="Z189" i="15" s="1"/>
  <c r="AG549" i="15"/>
  <c r="AG539" i="15" s="1"/>
  <c r="AG678" i="15" s="1"/>
  <c r="AG668" i="15" s="1"/>
  <c r="AG620" i="15"/>
  <c r="AG610" i="15" s="1"/>
  <c r="AG728" i="15" s="1"/>
  <c r="AG718" i="15" s="1"/>
  <c r="AG262" i="15"/>
  <c r="AG252" i="15" s="1"/>
  <c r="AG478" i="15"/>
  <c r="AG468" i="15" s="1"/>
  <c r="AG791" i="15"/>
  <c r="AG781" i="15" s="1"/>
  <c r="AG407" i="15"/>
  <c r="AG397" i="15" s="1"/>
  <c r="AG862" i="15"/>
  <c r="AG852" i="15" s="1"/>
  <c r="X300" i="10"/>
  <c r="X1242" i="15"/>
  <c r="BA1265" i="15" s="1"/>
  <c r="X918" i="10"/>
  <c r="X908" i="10" s="1"/>
  <c r="X871" i="10" s="1"/>
  <c r="V203" i="15"/>
  <c r="V193" i="15" s="1"/>
  <c r="V153" i="15"/>
  <c r="V148" i="15" s="1"/>
  <c r="BC1299" i="15"/>
  <c r="X1104" i="15"/>
  <c r="BA1127" i="15" s="1"/>
  <c r="X858" i="14"/>
  <c r="X854" i="14" s="1"/>
  <c r="X866" i="14"/>
  <c r="AE183" i="15"/>
  <c r="AE173" i="15" s="1"/>
  <c r="AE138" i="15"/>
  <c r="AE133" i="15" s="1"/>
  <c r="W598" i="10"/>
  <c r="W318" i="15"/>
  <c r="AZ341" i="15" s="1"/>
  <c r="W486" i="10"/>
  <c r="W808" i="10"/>
  <c r="BG343" i="15"/>
  <c r="AC909" i="10"/>
  <c r="AC872" i="10" s="1"/>
  <c r="AC958" i="15" s="1"/>
  <c r="T408" i="15"/>
  <c r="T398" i="15" s="1"/>
  <c r="T621" i="15"/>
  <c r="T611" i="15" s="1"/>
  <c r="T729" i="15" s="1"/>
  <c r="T719" i="15" s="1"/>
  <c r="T479" i="15"/>
  <c r="T469" i="15" s="1"/>
  <c r="T863" i="15"/>
  <c r="T853" i="15" s="1"/>
  <c r="T550" i="15"/>
  <c r="T540" i="15" s="1"/>
  <c r="T679" i="15" s="1"/>
  <c r="T669" i="15" s="1"/>
  <c r="T792" i="15"/>
  <c r="T782" i="15" s="1"/>
  <c r="T263" i="15"/>
  <c r="T253" i="15" s="1"/>
  <c r="X575" i="15"/>
  <c r="X573" i="15" s="1"/>
  <c r="X696" i="15" s="1"/>
  <c r="X694" i="15" s="1"/>
  <c r="X504" i="15"/>
  <c r="X502" i="15" s="1"/>
  <c r="X646" i="15" s="1"/>
  <c r="X644" i="15" s="1"/>
  <c r="X362" i="15"/>
  <c r="X360" i="15" s="1"/>
  <c r="X817" i="15"/>
  <c r="X815" i="15" s="1"/>
  <c r="X746" i="15"/>
  <c r="X744" i="15" s="1"/>
  <c r="X433" i="15"/>
  <c r="X431" i="15" s="1"/>
  <c r="X217" i="15"/>
  <c r="X215" i="15" s="1"/>
  <c r="X200" i="15"/>
  <c r="X190" i="15" s="1"/>
  <c r="X150" i="15"/>
  <c r="X145" i="15" s="1"/>
  <c r="X915" i="10"/>
  <c r="X905" i="10" s="1"/>
  <c r="X868" i="10" s="1"/>
  <c r="X954" i="15" s="1"/>
  <c r="X297" i="10"/>
  <c r="X1239" i="15"/>
  <c r="AD1239" i="15"/>
  <c r="BG1262" i="15" s="1"/>
  <c r="AD915" i="10"/>
  <c r="AD905" i="10" s="1"/>
  <c r="AD868" i="10" s="1"/>
  <c r="AD954" i="15" s="1"/>
  <c r="AD297" i="10"/>
  <c r="AB915" i="10"/>
  <c r="AB905" i="10" s="1"/>
  <c r="AB868" i="10" s="1"/>
  <c r="AB954" i="15" s="1"/>
  <c r="AB297" i="10"/>
  <c r="AB1239" i="15"/>
  <c r="AW30" i="15"/>
  <c r="AE1036" i="15"/>
  <c r="AE1039" i="15"/>
  <c r="AE1038" i="15"/>
  <c r="AE1037" i="15"/>
  <c r="AE1040" i="15"/>
  <c r="W9" i="14"/>
  <c r="AY106" i="15"/>
  <c r="AY108" i="15"/>
  <c r="AY107" i="15"/>
  <c r="AY109" i="15"/>
  <c r="AY110" i="15"/>
  <c r="BB72" i="15"/>
  <c r="AC150" i="15"/>
  <c r="AC145" i="15" s="1"/>
  <c r="AC200" i="15"/>
  <c r="AC190" i="15" s="1"/>
  <c r="AA1251" i="15"/>
  <c r="BD1273" i="15"/>
  <c r="T504" i="15"/>
  <c r="T502" i="15" s="1"/>
  <c r="T646" i="15" s="1"/>
  <c r="T644" i="15" s="1"/>
  <c r="T217" i="15"/>
  <c r="T215" i="15" s="1"/>
  <c r="T433" i="15"/>
  <c r="T431" i="15" s="1"/>
  <c r="T817" i="15"/>
  <c r="T815" i="15" s="1"/>
  <c r="T362" i="15"/>
  <c r="T360" i="15" s="1"/>
  <c r="T746" i="15"/>
  <c r="T744" i="15" s="1"/>
  <c r="T575" i="15"/>
  <c r="T573" i="15" s="1"/>
  <c r="T696" i="15" s="1"/>
  <c r="T694" i="15" s="1"/>
  <c r="AA1104" i="15"/>
  <c r="BD1127" i="15" s="1"/>
  <c r="AF200" i="15"/>
  <c r="AF190" i="15" s="1"/>
  <c r="AF150" i="15"/>
  <c r="AF145" i="15" s="1"/>
  <c r="AE150" i="15"/>
  <c r="AE145" i="15" s="1"/>
  <c r="AE200" i="15"/>
  <c r="AE190" i="15" s="1"/>
  <c r="AZ1124" i="15"/>
  <c r="S567" i="15"/>
  <c r="S697" i="10"/>
  <c r="S692" i="10" s="1"/>
  <c r="S655" i="10" s="1"/>
  <c r="S688" i="15" s="1"/>
  <c r="AE978" i="15"/>
  <c r="X914" i="14"/>
  <c r="X910" i="14" s="1"/>
  <c r="W173" i="10"/>
  <c r="AB752" i="10"/>
  <c r="AB542" i="10"/>
  <c r="AB430" i="10"/>
  <c r="AB281" i="15"/>
  <c r="BE304" i="15" s="1"/>
  <c r="BA1136" i="15"/>
  <c r="AD980" i="15"/>
  <c r="AD979" i="15"/>
  <c r="BE107" i="15"/>
  <c r="U150" i="15"/>
  <c r="U145" i="15" s="1"/>
  <c r="U200" i="15"/>
  <c r="U190" i="15" s="1"/>
  <c r="AA1007" i="15"/>
  <c r="W431" i="10"/>
  <c r="W753" i="10"/>
  <c r="W282" i="15"/>
  <c r="AZ305" i="15" s="1"/>
  <c r="W543" i="10"/>
  <c r="W909" i="10"/>
  <c r="W872" i="10" s="1"/>
  <c r="W958" i="15" s="1"/>
  <c r="W908" i="10"/>
  <c r="W871" i="10" s="1"/>
  <c r="AZ1264" i="15"/>
  <c r="AC320" i="15"/>
  <c r="BF343" i="15" s="1"/>
  <c r="AC600" i="10"/>
  <c r="AC810" i="10"/>
  <c r="AC488" i="10"/>
  <c r="BB1081" i="15"/>
  <c r="AG317" i="15"/>
  <c r="BJ340" i="15" s="1"/>
  <c r="AG597" i="10"/>
  <c r="AG485" i="10"/>
  <c r="AG807" i="10"/>
  <c r="W81" i="14"/>
  <c r="W80" i="14"/>
  <c r="BE108" i="15"/>
  <c r="BA1126" i="15"/>
  <c r="BA1125" i="15"/>
  <c r="BA1128" i="15"/>
  <c r="AH56" i="16"/>
  <c r="S499" i="15"/>
  <c r="S651" i="10"/>
  <c r="S646" i="10" s="1"/>
  <c r="S609" i="10" s="1"/>
  <c r="S641" i="15" s="1"/>
  <c r="AG183" i="15"/>
  <c r="AG173" i="15" s="1"/>
  <c r="AG138" i="15"/>
  <c r="AG133" i="15" s="1"/>
  <c r="AG541" i="10"/>
  <c r="AG751" i="10"/>
  <c r="AG429" i="10"/>
  <c r="AG280" i="15"/>
  <c r="BJ303" i="15" s="1"/>
  <c r="W752" i="10"/>
  <c r="W281" i="15"/>
  <c r="AZ304" i="15" s="1"/>
  <c r="W430" i="10"/>
  <c r="W542" i="10"/>
  <c r="S1236" i="15"/>
  <c r="S1231" i="15" s="1"/>
  <c r="AV1231" i="15" s="1"/>
  <c r="S1115" i="10"/>
  <c r="S1197" i="15" s="1"/>
  <c r="AV1220" i="15" s="1"/>
  <c r="U117" i="14"/>
  <c r="X149" i="10"/>
  <c r="W978" i="15"/>
  <c r="S1049" i="10"/>
  <c r="S1147" i="15" s="1"/>
  <c r="AV1170" i="15" s="1"/>
  <c r="S1186" i="15"/>
  <c r="S1181" i="15" s="1"/>
  <c r="AV1181" i="15" s="1"/>
  <c r="U185" i="15"/>
  <c r="U175" i="15" s="1"/>
  <c r="U140" i="15"/>
  <c r="U135" i="15" s="1"/>
  <c r="AB751" i="10"/>
  <c r="AB429" i="10"/>
  <c r="AB280" i="15"/>
  <c r="BE303" i="15" s="1"/>
  <c r="AB541" i="10"/>
  <c r="S498" i="15"/>
  <c r="S650" i="10"/>
  <c r="S645" i="10" s="1"/>
  <c r="S608" i="10" s="1"/>
  <c r="S640" i="15" s="1"/>
  <c r="AD134" i="10"/>
  <c r="AF803" i="14"/>
  <c r="AF797" i="14"/>
  <c r="AF793" i="14" s="1"/>
  <c r="AF796" i="14"/>
  <c r="AF792" i="14" s="1"/>
  <c r="AF50" i="16" s="1"/>
  <c r="AG201" i="15"/>
  <c r="AG191" i="15" s="1"/>
  <c r="AG151" i="15"/>
  <c r="AG146" i="15" s="1"/>
  <c r="W151" i="10"/>
  <c r="W152" i="10"/>
  <c r="AC149" i="10"/>
  <c r="AC133" i="10" s="1"/>
  <c r="AA1010" i="15"/>
  <c r="BB69" i="15"/>
  <c r="AE969" i="15"/>
  <c r="BA1300" i="15"/>
  <c r="BA1301" i="15"/>
  <c r="BA1303" i="15"/>
  <c r="Z1251" i="15"/>
  <c r="BC1262" i="15" s="1"/>
  <c r="BC1273" i="15"/>
  <c r="AF201" i="15"/>
  <c r="AF191" i="15" s="1"/>
  <c r="AF151" i="15"/>
  <c r="AF146" i="15" s="1"/>
  <c r="AW33" i="15"/>
  <c r="BC1300" i="15"/>
  <c r="BC1301" i="15"/>
  <c r="BC1303" i="15"/>
  <c r="X859" i="14"/>
  <c r="X855" i="14" s="1"/>
  <c r="BE30" i="15"/>
  <c r="S648" i="10"/>
  <c r="S643" i="10" s="1"/>
  <c r="S606" i="10" s="1"/>
  <c r="S638" i="15" s="1"/>
  <c r="S496" i="15"/>
  <c r="Y149" i="15"/>
  <c r="Y144" i="15" s="1"/>
  <c r="Y199" i="15"/>
  <c r="Y189" i="15" s="1"/>
  <c r="Y321" i="15"/>
  <c r="BB344" i="15" s="1"/>
  <c r="Y811" i="10"/>
  <c r="Y601" i="10"/>
  <c r="Y489" i="10"/>
  <c r="BC1078" i="15"/>
  <c r="S1233" i="15"/>
  <c r="S1228" i="15" s="1"/>
  <c r="AV1228" i="15" s="1"/>
  <c r="S1112" i="10"/>
  <c r="S1194" i="15" s="1"/>
  <c r="AV1217" i="15" s="1"/>
  <c r="BE106" i="15"/>
  <c r="AD752" i="10"/>
  <c r="AD542" i="10"/>
  <c r="AD430" i="10"/>
  <c r="AD281" i="15"/>
  <c r="BG304" i="15" s="1"/>
  <c r="Q117" i="14"/>
  <c r="Q116" i="14"/>
  <c r="AF915" i="10"/>
  <c r="AF905" i="10" s="1"/>
  <c r="AF868" i="10" s="1"/>
  <c r="AF954" i="15" s="1"/>
  <c r="AF1239" i="15"/>
  <c r="BI1262" i="15" s="1"/>
  <c r="AF297" i="10"/>
  <c r="AA1279" i="15"/>
  <c r="BD1302" i="15" s="1"/>
  <c r="AA8" i="16"/>
  <c r="AA17" i="16" s="1"/>
  <c r="W751" i="10"/>
  <c r="W280" i="15"/>
  <c r="AZ303" i="15" s="1"/>
  <c r="W541" i="10"/>
  <c r="W429" i="10"/>
  <c r="Y1243" i="15"/>
  <c r="BB1266" i="15" s="1"/>
  <c r="Y919" i="10"/>
  <c r="Y909" i="10" s="1"/>
  <c r="Y872" i="10" s="1"/>
  <c r="Y958" i="15" s="1"/>
  <c r="Y301" i="10"/>
  <c r="W1251" i="15"/>
  <c r="AZ1273" i="15"/>
  <c r="BE1081" i="15"/>
  <c r="AC905" i="10"/>
  <c r="AC868" i="10" s="1"/>
  <c r="AC954" i="15" s="1"/>
  <c r="BC306" i="15"/>
  <c r="BF342" i="15"/>
  <c r="AE504" i="15"/>
  <c r="AE502" i="15" s="1"/>
  <c r="AE646" i="15" s="1"/>
  <c r="AE644" i="15" s="1"/>
  <c r="AE433" i="15"/>
  <c r="AE431" i="15" s="1"/>
  <c r="AE217" i="15"/>
  <c r="AE215" i="15" s="1"/>
  <c r="AE817" i="15"/>
  <c r="AE815" i="15" s="1"/>
  <c r="AE362" i="15"/>
  <c r="AE360" i="15" s="1"/>
  <c r="AE746" i="15"/>
  <c r="AE744" i="15" s="1"/>
  <c r="AE575" i="15"/>
  <c r="AE573" i="15" s="1"/>
  <c r="AE696" i="15" s="1"/>
  <c r="AE694" i="15" s="1"/>
  <c r="X202" i="15"/>
  <c r="X192" i="15" s="1"/>
  <c r="X152" i="15"/>
  <c r="X147" i="15" s="1"/>
  <c r="Y1251" i="15"/>
  <c r="BB1273" i="15"/>
  <c r="AC480" i="15"/>
  <c r="AC470" i="15" s="1"/>
  <c r="AC622" i="15"/>
  <c r="AC612" i="15" s="1"/>
  <c r="AC730" i="15" s="1"/>
  <c r="AC720" i="15" s="1"/>
  <c r="AC264" i="15"/>
  <c r="AC254" i="15" s="1"/>
  <c r="U142" i="15"/>
  <c r="U137" i="15" s="1"/>
  <c r="U187" i="15"/>
  <c r="U177" i="15" s="1"/>
  <c r="T482" i="15"/>
  <c r="T472" i="15" s="1"/>
  <c r="T866" i="15"/>
  <c r="T856" i="15" s="1"/>
  <c r="T266" i="15"/>
  <c r="T256" i="15" s="1"/>
  <c r="T411" i="15"/>
  <c r="T401" i="15" s="1"/>
  <c r="T624" i="15"/>
  <c r="T614" i="15" s="1"/>
  <c r="T732" i="15" s="1"/>
  <c r="T722" i="15" s="1"/>
  <c r="T553" i="15"/>
  <c r="T543" i="15" s="1"/>
  <c r="T682" i="15" s="1"/>
  <c r="T672" i="15" s="1"/>
  <c r="T795" i="15"/>
  <c r="T785" i="15" s="1"/>
  <c r="AE199" i="15"/>
  <c r="AE189" i="15" s="1"/>
  <c r="AE149" i="15"/>
  <c r="AE144" i="15" s="1"/>
  <c r="BI1299" i="15"/>
  <c r="AC969" i="15"/>
  <c r="AH1010" i="15"/>
  <c r="AH1011" i="15"/>
  <c r="AH1007" i="15"/>
  <c r="T136" i="10"/>
  <c r="T186" i="15"/>
  <c r="T176" i="15" s="1"/>
  <c r="T141" i="15"/>
  <c r="T136" i="15" s="1"/>
  <c r="BD1126" i="15"/>
  <c r="BD1125" i="15"/>
  <c r="BD1128" i="15"/>
  <c r="Y433" i="10"/>
  <c r="Y545" i="10"/>
  <c r="Y284" i="15"/>
  <c r="BB307" i="15" s="1"/>
  <c r="Y755" i="10"/>
  <c r="W915" i="10"/>
  <c r="W905" i="10" s="1"/>
  <c r="W868" i="10" s="1"/>
  <c r="W954" i="15" s="1"/>
  <c r="W1239" i="15"/>
  <c r="W297" i="10"/>
  <c r="AW34" i="15"/>
  <c r="BG1124" i="15"/>
  <c r="BG1126" i="15"/>
  <c r="BG1125" i="15"/>
  <c r="U116" i="14"/>
  <c r="S1234" i="15"/>
  <c r="S1229" i="15" s="1"/>
  <c r="AV1229" i="15" s="1"/>
  <c r="S1113" i="10"/>
  <c r="S1195" i="15" s="1"/>
  <c r="AV1218" i="15" s="1"/>
  <c r="Y153" i="10"/>
  <c r="Y809" i="10"/>
  <c r="Y599" i="10"/>
  <c r="Y487" i="10"/>
  <c r="Y319" i="15"/>
  <c r="BB342" i="15" s="1"/>
  <c r="T407" i="14"/>
  <c r="T400" i="14"/>
  <c r="T396" i="14" s="1"/>
  <c r="T49" i="16" s="1"/>
  <c r="T401" i="14"/>
  <c r="T397" i="14" s="1"/>
  <c r="S1187" i="15"/>
  <c r="S1182" i="15" s="1"/>
  <c r="AV1182" i="15" s="1"/>
  <c r="S1050" i="10"/>
  <c r="S1148" i="15" s="1"/>
  <c r="AV1171" i="15" s="1"/>
  <c r="BD1124" i="15"/>
  <c r="AD541" i="10"/>
  <c r="AD280" i="15"/>
  <c r="BG303" i="15" s="1"/>
  <c r="AD429" i="10"/>
  <c r="AD751" i="10"/>
  <c r="AE1010" i="15"/>
  <c r="S701" i="10"/>
  <c r="S696" i="10" s="1"/>
  <c r="S659" i="10" s="1"/>
  <c r="S692" i="15" s="1"/>
  <c r="S571" i="15"/>
  <c r="Y917" i="10"/>
  <c r="Y907" i="10" s="1"/>
  <c r="Y870" i="10" s="1"/>
  <c r="Y956" i="15" s="1"/>
  <c r="Y1241" i="15"/>
  <c r="BB1264" i="15" s="1"/>
  <c r="Y299" i="10"/>
  <c r="AH1009" i="15"/>
  <c r="AC907" i="10"/>
  <c r="AC870" i="10" s="1"/>
  <c r="AC956" i="15" s="1"/>
  <c r="AF128" i="15"/>
  <c r="AF127" i="15" s="1"/>
  <c r="AF167" i="15"/>
  <c r="AF165" i="15" s="1"/>
  <c r="AB1104" i="15"/>
  <c r="BE1127" i="15" s="1"/>
  <c r="AB317" i="15"/>
  <c r="BE340" i="15" s="1"/>
  <c r="AB807" i="10"/>
  <c r="AB597" i="10"/>
  <c r="AB485" i="10"/>
  <c r="Y808" i="10"/>
  <c r="Y598" i="10"/>
  <c r="Y486" i="10"/>
  <c r="Y318" i="15"/>
  <c r="BB341" i="15" s="1"/>
  <c r="T691" i="14"/>
  <c r="T687" i="14" s="1"/>
  <c r="T690" i="14"/>
  <c r="T686" i="14" s="1"/>
  <c r="T697" i="14"/>
  <c r="AA149" i="10"/>
  <c r="Y153" i="15"/>
  <c r="Y148" i="15" s="1"/>
  <c r="Y203" i="15"/>
  <c r="Y193" i="15" s="1"/>
  <c r="Y1036" i="15"/>
  <c r="Y1037" i="15"/>
  <c r="Y1038" i="15"/>
  <c r="Y1039" i="15"/>
  <c r="Y1040" i="15"/>
  <c r="BC342" i="15"/>
  <c r="BA1299" i="15"/>
  <c r="U202" i="15"/>
  <c r="U192" i="15" s="1"/>
  <c r="U152" i="15"/>
  <c r="U147" i="15" s="1"/>
  <c r="S652" i="10"/>
  <c r="S647" i="10" s="1"/>
  <c r="S610" i="10" s="1"/>
  <c r="S642" i="15" s="1"/>
  <c r="S500" i="15"/>
  <c r="Y916" i="10"/>
  <c r="Y906" i="10" s="1"/>
  <c r="Y869" i="10" s="1"/>
  <c r="Y955" i="15" s="1"/>
  <c r="Y298" i="10"/>
  <c r="Y1240" i="15"/>
  <c r="BB1263" i="15" s="1"/>
  <c r="AA151" i="10"/>
  <c r="W149" i="10"/>
  <c r="U139" i="15"/>
  <c r="U134" i="15" s="1"/>
  <c r="U184" i="15"/>
  <c r="U174" i="15" s="1"/>
  <c r="AA906" i="10"/>
  <c r="AA869" i="10" s="1"/>
  <c r="AA955" i="15" s="1"/>
  <c r="BF1264" i="15"/>
  <c r="X1251" i="15"/>
  <c r="BA1273" i="15"/>
  <c r="AB217" i="15"/>
  <c r="AB215" i="15" s="1"/>
  <c r="AB575" i="15"/>
  <c r="AB573" i="15" s="1"/>
  <c r="AB696" i="15" s="1"/>
  <c r="AB694" i="15" s="1"/>
  <c r="AB817" i="15"/>
  <c r="AB815" i="15" s="1"/>
  <c r="AB746" i="15"/>
  <c r="AB744" i="15" s="1"/>
  <c r="AB433" i="15"/>
  <c r="AB431" i="15" s="1"/>
  <c r="AB362" i="15"/>
  <c r="AB360" i="15" s="1"/>
  <c r="AB504" i="15"/>
  <c r="AB502" i="15" s="1"/>
  <c r="AB646" i="15" s="1"/>
  <c r="AB644" i="15" s="1"/>
  <c r="W44" i="14"/>
  <c r="W45" i="14"/>
  <c r="AD131" i="15"/>
  <c r="AD130" i="15" s="1"/>
  <c r="AD171" i="15"/>
  <c r="AD169" i="15" s="1"/>
  <c r="Y1242" i="15"/>
  <c r="BB1265" i="15" s="1"/>
  <c r="Y918" i="10"/>
  <c r="Y908" i="10" s="1"/>
  <c r="Y871" i="10" s="1"/>
  <c r="Y300" i="10"/>
  <c r="T481" i="15"/>
  <c r="T471" i="15" s="1"/>
  <c r="T794" i="15"/>
  <c r="T784" i="15" s="1"/>
  <c r="T552" i="15"/>
  <c r="T542" i="15" s="1"/>
  <c r="T681" i="15" s="1"/>
  <c r="T671" i="15" s="1"/>
  <c r="T265" i="15"/>
  <c r="T255" i="15" s="1"/>
  <c r="T865" i="15"/>
  <c r="T855" i="15" s="1"/>
  <c r="T410" i="15"/>
  <c r="T400" i="15" s="1"/>
  <c r="T623" i="15"/>
  <c r="T613" i="15" s="1"/>
  <c r="T731" i="15" s="1"/>
  <c r="T721" i="15" s="1"/>
  <c r="X151" i="15"/>
  <c r="X146" i="15" s="1"/>
  <c r="X201" i="15"/>
  <c r="X191" i="15" s="1"/>
  <c r="Y432" i="10"/>
  <c r="Y754" i="10"/>
  <c r="Y544" i="10"/>
  <c r="Y283" i="15"/>
  <c r="BB306" i="15" s="1"/>
  <c r="AB151" i="15"/>
  <c r="AB146" i="15" s="1"/>
  <c r="AB201" i="15"/>
  <c r="AB191" i="15" s="1"/>
  <c r="AC152" i="15"/>
  <c r="AC147" i="15" s="1"/>
  <c r="AC202" i="15"/>
  <c r="AC192" i="15" s="1"/>
  <c r="V134" i="10"/>
  <c r="AB200" i="15"/>
  <c r="AB190" i="15" s="1"/>
  <c r="AB150" i="15"/>
  <c r="AB145" i="15" s="1"/>
  <c r="AW32" i="15"/>
  <c r="AB45" i="14"/>
  <c r="AB44" i="14"/>
  <c r="Y150" i="10"/>
  <c r="AC1039" i="15"/>
  <c r="AC1036" i="15"/>
  <c r="AC1037" i="15"/>
  <c r="AC1038" i="15"/>
  <c r="AC1040" i="15"/>
  <c r="AX109" i="15"/>
  <c r="Y542" i="10"/>
  <c r="Y430" i="10"/>
  <c r="Y752" i="10"/>
  <c r="Y281" i="15"/>
  <c r="BB304" i="15" s="1"/>
  <c r="AE131" i="15"/>
  <c r="AE130" i="15" s="1"/>
  <c r="AE171" i="15"/>
  <c r="AE169" i="15" s="1"/>
  <c r="AF202" i="15"/>
  <c r="AF192" i="15" s="1"/>
  <c r="AF152" i="15"/>
  <c r="AF147" i="15" s="1"/>
  <c r="AB202" i="15"/>
  <c r="AB192" i="15" s="1"/>
  <c r="AB152" i="15"/>
  <c r="AB147" i="15" s="1"/>
  <c r="BJ1078" i="15"/>
  <c r="U153" i="15"/>
  <c r="U148" i="15" s="1"/>
  <c r="U203" i="15"/>
  <c r="U193" i="15" s="1"/>
  <c r="V202" i="15"/>
  <c r="V192" i="15" s="1"/>
  <c r="V152" i="15"/>
  <c r="V147" i="15" s="1"/>
  <c r="Y807" i="10"/>
  <c r="Y317" i="15"/>
  <c r="BB340" i="15" s="1"/>
  <c r="Y597" i="10"/>
  <c r="Y485" i="10"/>
  <c r="T575" i="14"/>
  <c r="T572" i="14" s="1"/>
  <c r="T553" i="14" s="1"/>
  <c r="T451" i="14"/>
  <c r="T452" i="14"/>
  <c r="S698" i="10"/>
  <c r="S693" i="10" s="1"/>
  <c r="S656" i="10" s="1"/>
  <c r="S689" i="15" s="1"/>
  <c r="S568" i="15"/>
  <c r="AB149" i="10"/>
  <c r="W811" i="10"/>
  <c r="W489" i="10"/>
  <c r="W601" i="10"/>
  <c r="W321" i="15"/>
  <c r="AZ344" i="15" s="1"/>
  <c r="Y1010" i="15"/>
  <c r="Y1011" i="15"/>
  <c r="Y1007" i="15"/>
  <c r="Y131" i="15"/>
  <c r="Y130" i="15" s="1"/>
  <c r="Y171" i="15"/>
  <c r="Y169" i="15" s="1"/>
  <c r="BD1300" i="15"/>
  <c r="BD1301" i="15"/>
  <c r="BD1303" i="15"/>
  <c r="U183" i="15"/>
  <c r="U173" i="15" s="1"/>
  <c r="U138" i="15"/>
  <c r="U133" i="15" s="1"/>
  <c r="Z1104" i="15"/>
  <c r="BC1127" i="15" s="1"/>
  <c r="Y915" i="10"/>
  <c r="Y905" i="10" s="1"/>
  <c r="Y868" i="10" s="1"/>
  <c r="Y954" i="15" s="1"/>
  <c r="Y297" i="10"/>
  <c r="Y1239" i="15"/>
  <c r="W913" i="14"/>
  <c r="W909" i="14" s="1"/>
  <c r="AB151" i="10"/>
  <c r="AE979" i="15"/>
  <c r="BD304" i="15"/>
  <c r="AC906" i="10"/>
  <c r="AC869" i="10" s="1"/>
  <c r="AC955" i="15" s="1"/>
  <c r="AC1251" i="15"/>
  <c r="BF1262" i="15" s="1"/>
  <c r="BF1273" i="15"/>
  <c r="AH1038" i="15"/>
  <c r="AH1040" i="15"/>
  <c r="AH1036" i="15"/>
  <c r="AH1037" i="15"/>
  <c r="AH1039" i="15"/>
  <c r="X131" i="15"/>
  <c r="X130" i="15" s="1"/>
  <c r="X171" i="15"/>
  <c r="X169" i="15" s="1"/>
  <c r="Y488" i="10"/>
  <c r="Y810" i="10"/>
  <c r="Y600" i="10"/>
  <c r="Y320" i="15"/>
  <c r="BB343" i="15" s="1"/>
  <c r="BE1300" i="15"/>
  <c r="BE1301" i="15"/>
  <c r="BE1303" i="15"/>
  <c r="AA865" i="14"/>
  <c r="AA859" i="14"/>
  <c r="AA855" i="14" s="1"/>
  <c r="AF807" i="10"/>
  <c r="AF317" i="15"/>
  <c r="BI340" i="15" s="1"/>
  <c r="AF597" i="10"/>
  <c r="AF485" i="10"/>
  <c r="T140" i="15"/>
  <c r="T135" i="15" s="1"/>
  <c r="T185" i="15"/>
  <c r="T175" i="15" s="1"/>
  <c r="AG203" i="15"/>
  <c r="AG193" i="15" s="1"/>
  <c r="AG153" i="15"/>
  <c r="AG148" i="15" s="1"/>
  <c r="U753" i="15"/>
  <c r="U751" i="15" s="1"/>
  <c r="U224" i="15"/>
  <c r="U222" i="15" s="1"/>
  <c r="U824" i="15"/>
  <c r="U822" i="15" s="1"/>
  <c r="U511" i="15"/>
  <c r="U509" i="15" s="1"/>
  <c r="U650" i="15" s="1"/>
  <c r="U648" i="15" s="1"/>
  <c r="U582" i="15"/>
  <c r="U580" i="15" s="1"/>
  <c r="U700" i="15" s="1"/>
  <c r="U698" i="15" s="1"/>
  <c r="U440" i="15"/>
  <c r="U438" i="15" s="1"/>
  <c r="U369" i="15"/>
  <c r="U367" i="15" s="1"/>
  <c r="AD138" i="15"/>
  <c r="AD133" i="15" s="1"/>
  <c r="AD183" i="15"/>
  <c r="AD173" i="15" s="1"/>
  <c r="T620" i="15"/>
  <c r="T610" i="15" s="1"/>
  <c r="T728" i="15" s="1"/>
  <c r="T718" i="15" s="1"/>
  <c r="T791" i="15"/>
  <c r="T781" i="15" s="1"/>
  <c r="T862" i="15"/>
  <c r="T852" i="15" s="1"/>
  <c r="T407" i="15"/>
  <c r="T397" i="15" s="1"/>
  <c r="T478" i="15"/>
  <c r="T468" i="15" s="1"/>
  <c r="T262" i="15"/>
  <c r="T252" i="15" s="1"/>
  <c r="T549" i="15"/>
  <c r="T539" i="15" s="1"/>
  <c r="T678" i="15" s="1"/>
  <c r="T668" i="15" s="1"/>
  <c r="AC980" i="15"/>
  <c r="BF71" i="15"/>
  <c r="AA1325" i="15"/>
  <c r="BD1348" i="15" s="1"/>
  <c r="AA7" i="16"/>
  <c r="AA16" i="16" s="1"/>
  <c r="AA56" i="16" s="1"/>
  <c r="AC979" i="15"/>
  <c r="W171" i="15"/>
  <c r="W169" i="15" s="1"/>
  <c r="W131" i="15"/>
  <c r="W130" i="15" s="1"/>
  <c r="AE1009" i="15"/>
  <c r="AC981" i="15"/>
  <c r="AX108" i="15"/>
  <c r="Y753" i="10"/>
  <c r="Y282" i="15"/>
  <c r="BB305" i="15" s="1"/>
  <c r="Y431" i="10"/>
  <c r="Y543" i="10"/>
  <c r="X282" i="15"/>
  <c r="BA305" i="15" s="1"/>
  <c r="X431" i="10"/>
  <c r="X543" i="10"/>
  <c r="X753" i="10"/>
  <c r="BC1311" i="15"/>
  <c r="AH131" i="15"/>
  <c r="AH130" i="15" s="1"/>
  <c r="AH171" i="15"/>
  <c r="AH169" i="15" s="1"/>
  <c r="BE1090" i="15"/>
  <c r="Z149" i="10"/>
  <c r="Z133" i="10" s="1"/>
  <c r="W172" i="10"/>
  <c r="AC1007" i="15"/>
  <c r="T1034" i="14"/>
  <c r="T1027" i="14"/>
  <c r="T1023" i="14" s="1"/>
  <c r="T1028" i="14"/>
  <c r="T1024" i="14" s="1"/>
  <c r="U151" i="15"/>
  <c r="U146" i="15" s="1"/>
  <c r="U201" i="15"/>
  <c r="U191" i="15" s="1"/>
  <c r="BA1078" i="15"/>
  <c r="Z410" i="15"/>
  <c r="Z400" i="15" s="1"/>
  <c r="Z623" i="15"/>
  <c r="Z613" i="15" s="1"/>
  <c r="Z731" i="15" s="1"/>
  <c r="Z721" i="15" s="1"/>
  <c r="Z794" i="15"/>
  <c r="Z784" i="15" s="1"/>
  <c r="Z552" i="15"/>
  <c r="Z542" i="15" s="1"/>
  <c r="Z681" i="15" s="1"/>
  <c r="Z671" i="15" s="1"/>
  <c r="Z481" i="15"/>
  <c r="Z471" i="15" s="1"/>
  <c r="Z265" i="15"/>
  <c r="Z255" i="15" s="1"/>
  <c r="Z865" i="15"/>
  <c r="Z855" i="15" s="1"/>
  <c r="BA1079" i="15"/>
  <c r="BA1080" i="15"/>
  <c r="BA1082" i="15"/>
  <c r="Z150" i="15"/>
  <c r="Z145" i="15" s="1"/>
  <c r="Z200" i="15"/>
  <c r="Z190" i="15" s="1"/>
  <c r="S1189" i="15"/>
  <c r="S1184" i="15" s="1"/>
  <c r="AV1184" i="15" s="1"/>
  <c r="S1052" i="10"/>
  <c r="S1150" i="15" s="1"/>
  <c r="AV1173" i="15" s="1"/>
  <c r="W320" i="15"/>
  <c r="AZ343" i="15" s="1"/>
  <c r="W810" i="10"/>
  <c r="W488" i="10"/>
  <c r="W600" i="10"/>
  <c r="AA150" i="10"/>
  <c r="AA134" i="10" s="1"/>
  <c r="BC1136" i="15"/>
  <c r="W914" i="14"/>
  <c r="W910" i="14" s="1"/>
  <c r="AH1008" i="15"/>
  <c r="AA908" i="10"/>
  <c r="AA871" i="10" s="1"/>
  <c r="BD1266" i="15"/>
  <c r="BF341" i="15"/>
  <c r="Z167" i="15"/>
  <c r="Z165" i="15" s="1"/>
  <c r="Z128" i="15"/>
  <c r="Z127" i="15" s="1"/>
  <c r="AA150" i="15"/>
  <c r="AA145" i="15" s="1"/>
  <c r="AA200" i="15"/>
  <c r="AA190" i="15" s="1"/>
  <c r="T187" i="15"/>
  <c r="T177" i="15" s="1"/>
  <c r="T142" i="15"/>
  <c r="T137" i="15" s="1"/>
  <c r="Z864" i="15"/>
  <c r="Z854" i="15" s="1"/>
  <c r="Z622" i="15"/>
  <c r="Z612" i="15" s="1"/>
  <c r="Z730" i="15" s="1"/>
  <c r="Z720" i="15" s="1"/>
  <c r="AD282" i="15"/>
  <c r="BG305" i="15" s="1"/>
  <c r="AD543" i="10"/>
  <c r="AD431" i="10"/>
  <c r="AD753" i="10"/>
  <c r="X203" i="15"/>
  <c r="X193" i="15" s="1"/>
  <c r="X153" i="15"/>
  <c r="X148" i="15" s="1"/>
  <c r="AA151" i="15"/>
  <c r="AA146" i="15" s="1"/>
  <c r="AA201" i="15"/>
  <c r="AA191" i="15" s="1"/>
  <c r="U141" i="15"/>
  <c r="U136" i="15" s="1"/>
  <c r="U186" i="15"/>
  <c r="U176" i="15" s="1"/>
  <c r="AC752" i="10"/>
  <c r="AC281" i="15"/>
  <c r="BF304" i="15" s="1"/>
  <c r="AC430" i="10"/>
  <c r="AC542" i="10"/>
  <c r="V123" i="15"/>
  <c r="V245" i="10"/>
  <c r="V240" i="10" s="1"/>
  <c r="V203" i="10" s="1"/>
  <c r="AD135" i="10"/>
  <c r="X919" i="10"/>
  <c r="X909" i="10" s="1"/>
  <c r="X872" i="10" s="1"/>
  <c r="X958" i="15" s="1"/>
  <c r="X301" i="10"/>
  <c r="X1243" i="15"/>
  <c r="BA1266" i="15" s="1"/>
  <c r="AB919" i="10"/>
  <c r="AB909" i="10" s="1"/>
  <c r="AB872" i="10" s="1"/>
  <c r="AB958" i="15" s="1"/>
  <c r="AB1243" i="15"/>
  <c r="BE1266" i="15" s="1"/>
  <c r="AB301" i="10"/>
  <c r="Y202" i="15"/>
  <c r="Y192" i="15" s="1"/>
  <c r="Y152" i="15"/>
  <c r="Y147" i="15" s="1"/>
  <c r="AE153" i="15"/>
  <c r="AE148" i="15" s="1"/>
  <c r="Y1279" i="15"/>
  <c r="BB1302" i="15" s="1"/>
  <c r="Y8" i="16"/>
  <c r="Y17" i="16" s="1"/>
  <c r="AW31" i="15"/>
  <c r="V217" i="15"/>
  <c r="V215" i="15" s="1"/>
  <c r="V504" i="15"/>
  <c r="V502" i="15" s="1"/>
  <c r="V646" i="15" s="1"/>
  <c r="V644" i="15" s="1"/>
  <c r="V362" i="15"/>
  <c r="V360" i="15" s="1"/>
  <c r="V575" i="15"/>
  <c r="V573" i="15" s="1"/>
  <c r="V696" i="15" s="1"/>
  <c r="V694" i="15" s="1"/>
  <c r="V433" i="15"/>
  <c r="V431" i="15" s="1"/>
  <c r="V817" i="15"/>
  <c r="V815" i="15" s="1"/>
  <c r="V746" i="15"/>
  <c r="V744" i="15" s="1"/>
  <c r="BE1299" i="15"/>
  <c r="BD340" i="15"/>
  <c r="AG150" i="15"/>
  <c r="AG145" i="15" s="1"/>
  <c r="AG200" i="15"/>
  <c r="AG190" i="15" s="1"/>
  <c r="V141" i="15"/>
  <c r="V136" i="15" s="1"/>
  <c r="V186" i="15"/>
  <c r="V176" i="15" s="1"/>
  <c r="T135" i="10"/>
  <c r="Y751" i="10"/>
  <c r="Y280" i="15"/>
  <c r="BB303" i="15" s="1"/>
  <c r="Y541" i="10"/>
  <c r="Y429" i="10"/>
  <c r="AD152" i="15"/>
  <c r="AD147" i="15" s="1"/>
  <c r="AD202" i="15"/>
  <c r="AD192" i="15" s="1"/>
  <c r="W1104" i="15"/>
  <c r="AZ1127" i="15" s="1"/>
  <c r="AH297" i="10"/>
  <c r="AH1239" i="15"/>
  <c r="BK1262" i="15" s="1"/>
  <c r="AH915" i="10"/>
  <c r="AH905" i="10" s="1"/>
  <c r="AH868" i="10" s="1"/>
  <c r="AH954" i="15" s="1"/>
  <c r="BB1078" i="15"/>
  <c r="BB1079" i="15"/>
  <c r="BB1080" i="15"/>
  <c r="BB1082" i="15"/>
  <c r="S569" i="15"/>
  <c r="S699" i="10"/>
  <c r="S694" i="10" s="1"/>
  <c r="S657" i="10" s="1"/>
  <c r="S690" i="15" s="1"/>
  <c r="BH1124" i="15"/>
  <c r="T975" i="14"/>
  <c r="T968" i="14"/>
  <c r="T964" i="14" s="1"/>
  <c r="T969" i="14"/>
  <c r="T965" i="14" s="1"/>
  <c r="V151" i="15"/>
  <c r="V146" i="15" s="1"/>
  <c r="V201" i="15"/>
  <c r="V191" i="15" s="1"/>
  <c r="Z56" i="16"/>
  <c r="AH485" i="10"/>
  <c r="AH597" i="10"/>
  <c r="AH807" i="10"/>
  <c r="AH317" i="15"/>
  <c r="BK340" i="15" s="1"/>
  <c r="S1235" i="15"/>
  <c r="S1230" i="15" s="1"/>
  <c r="AV1230" i="15" s="1"/>
  <c r="S1114" i="10"/>
  <c r="S1196" i="15" s="1"/>
  <c r="AV1219" i="15" s="1"/>
  <c r="W319" i="15"/>
  <c r="AZ342" i="15" s="1"/>
  <c r="W809" i="10"/>
  <c r="W599" i="10"/>
  <c r="W487" i="10"/>
  <c r="AB150" i="10"/>
  <c r="S1190" i="15"/>
  <c r="S1185" i="15" s="1"/>
  <c r="AV1185" i="15" s="1"/>
  <c r="S1053" i="10"/>
  <c r="S1151" i="15" s="1"/>
  <c r="AV1174" i="15" s="1"/>
  <c r="AF203" i="15"/>
  <c r="AF193" i="15" s="1"/>
  <c r="Z152" i="10"/>
  <c r="BG1302" i="15"/>
  <c r="AF150" i="10"/>
  <c r="AD153" i="10"/>
  <c r="BI1079" i="15"/>
  <c r="BI31" i="15"/>
  <c r="BI1300" i="15"/>
  <c r="BG1082" i="15"/>
  <c r="BI1125" i="15"/>
  <c r="BG1128" i="15"/>
  <c r="BG1093" i="15"/>
  <c r="BG1314" i="15"/>
  <c r="BH109" i="15"/>
  <c r="AB843" i="15"/>
  <c r="AB833" i="15" s="1"/>
  <c r="AB243" i="15"/>
  <c r="AB772" i="15"/>
  <c r="AB762" i="15" s="1"/>
  <c r="AB530" i="15"/>
  <c r="AB520" i="15" s="1"/>
  <c r="AB666" i="15" s="1"/>
  <c r="AB656" i="15" s="1"/>
  <c r="AC137" i="10"/>
  <c r="AC187" i="15"/>
  <c r="AC177" i="15" s="1"/>
  <c r="AC142" i="15"/>
  <c r="AC137" i="15" s="1"/>
  <c r="AG92" i="10"/>
  <c r="AG84" i="15" s="1"/>
  <c r="AG165" i="10"/>
  <c r="AG101" i="15"/>
  <c r="AG96" i="15" s="1"/>
  <c r="AE248" i="15"/>
  <c r="AE1171" i="10"/>
  <c r="AE1260" i="15"/>
  <c r="AE1255" i="15" s="1"/>
  <c r="AE992" i="15"/>
  <c r="AE982" i="15" s="1"/>
  <c r="BI107" i="15"/>
  <c r="AF347" i="10"/>
  <c r="AF847" i="15"/>
  <c r="AF605" i="15"/>
  <c r="AF337" i="15"/>
  <c r="AF332" i="15" s="1"/>
  <c r="AF463" i="15"/>
  <c r="AH887" i="10"/>
  <c r="AH882" i="10" s="1"/>
  <c r="AH984" i="15" s="1"/>
  <c r="AH269" i="10"/>
  <c r="AH264" i="10" s="1"/>
  <c r="AH235" i="15" s="1"/>
  <c r="AH1186" i="10"/>
  <c r="AH1181" i="10" s="1"/>
  <c r="AH674" i="10"/>
  <c r="AH669" i="10" s="1"/>
  <c r="AH708" i="15" s="1"/>
  <c r="AH1012" i="10"/>
  <c r="AH1007" i="10" s="1"/>
  <c r="AH457" i="10"/>
  <c r="AH452" i="10" s="1"/>
  <c r="AH451" i="15" s="1"/>
  <c r="AH723" i="10"/>
  <c r="AH718" i="10" s="1"/>
  <c r="AH764" i="15" s="1"/>
  <c r="AH625" i="10"/>
  <c r="AH620" i="10" s="1"/>
  <c r="AH658" i="15" s="1"/>
  <c r="AH363" i="10"/>
  <c r="AH358" i="10" s="1"/>
  <c r="AH569" i="10"/>
  <c r="AH564" i="10" s="1"/>
  <c r="AH593" i="15" s="1"/>
  <c r="AH68" i="10"/>
  <c r="AH63" i="10" s="1"/>
  <c r="AH1068" i="10"/>
  <c r="AH1063" i="10" s="1"/>
  <c r="AH1165" i="15" s="1"/>
  <c r="AH1160" i="15" s="1"/>
  <c r="AH110" i="10"/>
  <c r="AH105" i="10" s="1"/>
  <c r="AH325" i="10"/>
  <c r="AH320" i="10" s="1"/>
  <c r="AH220" i="10"/>
  <c r="AH215" i="10" s="1"/>
  <c r="AH179" i="15" s="1"/>
  <c r="AH779" i="10"/>
  <c r="AH774" i="10" s="1"/>
  <c r="AH835" i="15" s="1"/>
  <c r="AH401" i="10"/>
  <c r="AH396" i="10" s="1"/>
  <c r="AH380" i="15" s="1"/>
  <c r="AH26" i="10"/>
  <c r="AH21" i="10" s="1"/>
  <c r="AH513" i="10"/>
  <c r="AH508" i="10" s="1"/>
  <c r="AH522" i="15" s="1"/>
  <c r="AH1224" i="10"/>
  <c r="AH1219" i="10" s="1"/>
  <c r="AH1130" i="10"/>
  <c r="AH1125" i="10" s="1"/>
  <c r="AH1211" i="15" s="1"/>
  <c r="AH1206" i="15" s="1"/>
  <c r="AH956" i="10"/>
  <c r="AH951" i="10" s="1"/>
  <c r="AE941" i="10"/>
  <c r="AE1059" i="15" s="1"/>
  <c r="AE1076" i="15"/>
  <c r="AE1071" i="15" s="1"/>
  <c r="AD545" i="10"/>
  <c r="AD433" i="10"/>
  <c r="AD755" i="10"/>
  <c r="AD284" i="15"/>
  <c r="BG307" i="15" s="1"/>
  <c r="AF167" i="10"/>
  <c r="AF94" i="10"/>
  <c r="AF86" i="15" s="1"/>
  <c r="AF103" i="15"/>
  <c r="AF98" i="15" s="1"/>
  <c r="AG307" i="10"/>
  <c r="AG390" i="15"/>
  <c r="AG532" i="15"/>
  <c r="AG298" i="15"/>
  <c r="AG293" i="15" s="1"/>
  <c r="AG774" i="15"/>
  <c r="AG50" i="10"/>
  <c r="AG46" i="15" s="1"/>
  <c r="AG160" i="10"/>
  <c r="AG63" i="15"/>
  <c r="AG58" i="15" s="1"/>
  <c r="AE997" i="10"/>
  <c r="AE1105" i="15" s="1"/>
  <c r="AE1122" i="15"/>
  <c r="AE1117" i="15" s="1"/>
  <c r="BI69" i="15"/>
  <c r="AF157" i="10"/>
  <c r="AF27" i="15"/>
  <c r="AF22" i="15" s="1"/>
  <c r="AF10" i="10"/>
  <c r="AF10" i="15" s="1"/>
  <c r="AF1121" i="15"/>
  <c r="BI1138" i="15" s="1"/>
  <c r="AF996" i="10"/>
  <c r="AG1294" i="15"/>
  <c r="AG1289" i="15" s="1"/>
  <c r="AG1206" i="10"/>
  <c r="AG1277" i="15" s="1"/>
  <c r="AE606" i="15"/>
  <c r="AE464" i="15"/>
  <c r="AE848" i="15"/>
  <c r="AE348" i="10"/>
  <c r="AE338" i="15"/>
  <c r="AE333" i="15" s="1"/>
  <c r="AF1167" i="15"/>
  <c r="BH71" i="15"/>
  <c r="AG155" i="10"/>
  <c r="AG8" i="10"/>
  <c r="AG8" i="15" s="1"/>
  <c r="AG25" i="15"/>
  <c r="AG20" i="15" s="1"/>
  <c r="AG345" i="10"/>
  <c r="AG335" i="15"/>
  <c r="AG330" i="15" s="1"/>
  <c r="AG845" i="15"/>
  <c r="AG603" i="15"/>
  <c r="AG461" i="15"/>
  <c r="AE310" i="10"/>
  <c r="AE535" i="15"/>
  <c r="AE301" i="15"/>
  <c r="AE296" i="15" s="1"/>
  <c r="AE393" i="15"/>
  <c r="AE777" i="15"/>
  <c r="AE600" i="10"/>
  <c r="AE488" i="10"/>
  <c r="AE810" i="10"/>
  <c r="AE320" i="15"/>
  <c r="BH343" i="15" s="1"/>
  <c r="AG938" i="10"/>
  <c r="AG1056" i="15" s="1"/>
  <c r="AG1073" i="15"/>
  <c r="AG1068" i="15" s="1"/>
  <c r="BH1089" i="15"/>
  <c r="BH1090" i="15"/>
  <c r="AE1070" i="15"/>
  <c r="BH1091" i="15"/>
  <c r="AE152" i="10"/>
  <c r="BG1139" i="15"/>
  <c r="BG1127" i="15"/>
  <c r="AF1170" i="10"/>
  <c r="AF991" i="15"/>
  <c r="AF981" i="15" s="1"/>
  <c r="AF1259" i="15"/>
  <c r="AF247" i="15"/>
  <c r="AF486" i="10"/>
  <c r="AF808" i="10"/>
  <c r="AF318" i="15"/>
  <c r="BI341" i="15" s="1"/>
  <c r="AF598" i="10"/>
  <c r="AE1209" i="10"/>
  <c r="AE1280" i="15" s="1"/>
  <c r="AE1297" i="15"/>
  <c r="AE1292" i="15" s="1"/>
  <c r="AF1213" i="15"/>
  <c r="AE168" i="10"/>
  <c r="AE95" i="10"/>
  <c r="AE87" i="15" s="1"/>
  <c r="AE104" i="15"/>
  <c r="AE99" i="15" s="1"/>
  <c r="AD136" i="10"/>
  <c r="AD141" i="15"/>
  <c r="AD136" i="15" s="1"/>
  <c r="AD186" i="15"/>
  <c r="AD176" i="15" s="1"/>
  <c r="BH33" i="15"/>
  <c r="AD1243" i="15"/>
  <c r="BG1266" i="15" s="1"/>
  <c r="AD301" i="10"/>
  <c r="AD919" i="10"/>
  <c r="AD909" i="10" s="1"/>
  <c r="AD872" i="10" s="1"/>
  <c r="AD958" i="15" s="1"/>
  <c r="BG1265" i="15"/>
  <c r="AG571" i="10"/>
  <c r="AG566" i="10" s="1"/>
  <c r="AG595" i="15" s="1"/>
  <c r="AG70" i="10"/>
  <c r="AG65" i="10" s="1"/>
  <c r="AG676" i="10"/>
  <c r="AG671" i="10" s="1"/>
  <c r="AG710" i="15" s="1"/>
  <c r="AG725" i="10"/>
  <c r="AG720" i="10" s="1"/>
  <c r="AG766" i="15" s="1"/>
  <c r="AG1014" i="10"/>
  <c r="AG1009" i="10" s="1"/>
  <c r="AG515" i="10"/>
  <c r="AG510" i="10" s="1"/>
  <c r="AG524" i="15" s="1"/>
  <c r="AG627" i="10"/>
  <c r="AG622" i="10" s="1"/>
  <c r="AG660" i="15" s="1"/>
  <c r="AG889" i="10"/>
  <c r="AG884" i="10" s="1"/>
  <c r="AG986" i="15" s="1"/>
  <c r="AG459" i="10"/>
  <c r="AG454" i="10" s="1"/>
  <c r="AG453" i="15" s="1"/>
  <c r="AG112" i="10"/>
  <c r="AG107" i="10" s="1"/>
  <c r="AG28" i="10"/>
  <c r="AG23" i="10" s="1"/>
  <c r="AG403" i="10"/>
  <c r="AG398" i="10" s="1"/>
  <c r="AG382" i="15" s="1"/>
  <c r="AG1132" i="10"/>
  <c r="AG1127" i="10" s="1"/>
  <c r="AG1213" i="15" s="1"/>
  <c r="AG1208" i="15" s="1"/>
  <c r="AH11" i="4"/>
  <c r="AG1070" i="10"/>
  <c r="AG1065" i="10" s="1"/>
  <c r="AG1167" i="15" s="1"/>
  <c r="AG1162" i="15" s="1"/>
  <c r="AG781" i="10"/>
  <c r="AG776" i="10" s="1"/>
  <c r="AG837" i="15" s="1"/>
  <c r="AG365" i="10"/>
  <c r="AG360" i="10" s="1"/>
  <c r="AG222" i="10"/>
  <c r="AG217" i="10" s="1"/>
  <c r="AG181" i="15" s="1"/>
  <c r="AG1226" i="10"/>
  <c r="AG1221" i="10" s="1"/>
  <c r="AG271" i="10"/>
  <c r="AG266" i="10" s="1"/>
  <c r="AG237" i="15" s="1"/>
  <c r="AG1188" i="10"/>
  <c r="AG1183" i="10" s="1"/>
  <c r="AG958" i="10"/>
  <c r="AG953" i="10" s="1"/>
  <c r="AG327" i="10"/>
  <c r="AG322" i="10" s="1"/>
  <c r="AF162" i="10"/>
  <c r="AF52" i="10"/>
  <c r="AF48" i="15" s="1"/>
  <c r="AF65" i="15"/>
  <c r="AF60" i="15" s="1"/>
  <c r="AF298" i="10"/>
  <c r="AF916" i="10"/>
  <c r="AF906" i="10" s="1"/>
  <c r="AF869" i="10" s="1"/>
  <c r="AF955" i="15" s="1"/>
  <c r="AF1240" i="15"/>
  <c r="BI1263" i="15" s="1"/>
  <c r="AG994" i="10"/>
  <c r="AG1102" i="15" s="1"/>
  <c r="AG1119" i="15"/>
  <c r="AG1114" i="15" s="1"/>
  <c r="AF542" i="10"/>
  <c r="AF281" i="15"/>
  <c r="BI304" i="15" s="1"/>
  <c r="AF430" i="10"/>
  <c r="AF752" i="10"/>
  <c r="AE1291" i="15"/>
  <c r="BH1314" i="15" s="1"/>
  <c r="BH1310" i="15"/>
  <c r="BH1311" i="15"/>
  <c r="BH1312" i="15"/>
  <c r="AE918" i="10"/>
  <c r="AE908" i="10" s="1"/>
  <c r="AE871" i="10" s="1"/>
  <c r="AE300" i="10"/>
  <c r="AE1242" i="15"/>
  <c r="AB247" i="10"/>
  <c r="AB242" i="10" s="1"/>
  <c r="AB205" i="10" s="1"/>
  <c r="AE432" i="10"/>
  <c r="AE544" i="10"/>
  <c r="AE283" i="15"/>
  <c r="BH306" i="15" s="1"/>
  <c r="AE754" i="10"/>
  <c r="AE66" i="15"/>
  <c r="AE61" i="15" s="1"/>
  <c r="AE53" i="10"/>
  <c r="AE49" i="15" s="1"/>
  <c r="AE163" i="10"/>
  <c r="AE1279" i="15"/>
  <c r="AE8" i="16"/>
  <c r="AE17" i="16" s="1"/>
  <c r="AE1254" i="15"/>
  <c r="BH1273" i="15"/>
  <c r="AF1208" i="10"/>
  <c r="AF1296" i="15"/>
  <c r="BI1313" i="15" s="1"/>
  <c r="AF392" i="15"/>
  <c r="AF776" i="15"/>
  <c r="AF309" i="10"/>
  <c r="AF300" i="15"/>
  <c r="AF295" i="15" s="1"/>
  <c r="AF534" i="15"/>
  <c r="BH1136" i="15"/>
  <c r="AE1116" i="15"/>
  <c r="BH1139" i="15" s="1"/>
  <c r="BH1135" i="15"/>
  <c r="BH1137" i="15"/>
  <c r="AG989" i="15"/>
  <c r="AG979" i="15" s="1"/>
  <c r="AG1168" i="10"/>
  <c r="AG245" i="15"/>
  <c r="AG1257" i="15"/>
  <c r="AG1252" i="15" s="1"/>
  <c r="AF223" i="10"/>
  <c r="AF218" i="10" s="1"/>
  <c r="AF182" i="15" s="1"/>
  <c r="AF404" i="10"/>
  <c r="AF399" i="10" s="1"/>
  <c r="AF383" i="15" s="1"/>
  <c r="AF516" i="10"/>
  <c r="AF511" i="10" s="1"/>
  <c r="AF525" i="15" s="1"/>
  <c r="AF29" i="10"/>
  <c r="AF24" i="10" s="1"/>
  <c r="AG12" i="4"/>
  <c r="AF366" i="10"/>
  <c r="AF361" i="10" s="1"/>
  <c r="AF1015" i="10"/>
  <c r="AF1010" i="10" s="1"/>
  <c r="AF782" i="10"/>
  <c r="AF777" i="10" s="1"/>
  <c r="AF838" i="15" s="1"/>
  <c r="AF959" i="10"/>
  <c r="AF954" i="10" s="1"/>
  <c r="AF572" i="10"/>
  <c r="AF567" i="10" s="1"/>
  <c r="AF596" i="15" s="1"/>
  <c r="AF1071" i="10"/>
  <c r="AF1066" i="10" s="1"/>
  <c r="AF1168" i="15" s="1"/>
  <c r="AF1163" i="15" s="1"/>
  <c r="AF677" i="10"/>
  <c r="AF672" i="10" s="1"/>
  <c r="AF711" i="15" s="1"/>
  <c r="AF1227" i="10"/>
  <c r="AF1222" i="10" s="1"/>
  <c r="AF460" i="10"/>
  <c r="AF455" i="10" s="1"/>
  <c r="AF454" i="15" s="1"/>
  <c r="AF726" i="10"/>
  <c r="AF721" i="10" s="1"/>
  <c r="AF767" i="15" s="1"/>
  <c r="AF1189" i="10"/>
  <c r="AF1184" i="10" s="1"/>
  <c r="AF113" i="10"/>
  <c r="AF108" i="10" s="1"/>
  <c r="AF890" i="10"/>
  <c r="AF885" i="10" s="1"/>
  <c r="AF987" i="15" s="1"/>
  <c r="AF272" i="10"/>
  <c r="AF267" i="10" s="1"/>
  <c r="AF238" i="15" s="1"/>
  <c r="AF628" i="10"/>
  <c r="AF623" i="10" s="1"/>
  <c r="AF661" i="15" s="1"/>
  <c r="AF1133" i="10"/>
  <c r="AF1128" i="10" s="1"/>
  <c r="AF1214" i="15" s="1"/>
  <c r="AF1209" i="15" s="1"/>
  <c r="AF328" i="10"/>
  <c r="AF323" i="10" s="1"/>
  <c r="AF71" i="10"/>
  <c r="AF66" i="10" s="1"/>
  <c r="BG1303" i="15"/>
  <c r="AF940" i="10"/>
  <c r="AF1058" i="15" s="1"/>
  <c r="AF1075" i="15"/>
  <c r="BI1092" i="15" s="1"/>
  <c r="AE1104" i="15"/>
  <c r="AE28" i="15"/>
  <c r="AE23" i="15" s="1"/>
  <c r="AE158" i="10"/>
  <c r="AE11" i="10"/>
  <c r="AE11" i="15" s="1"/>
  <c r="AD601" i="10"/>
  <c r="AD489" i="10"/>
  <c r="AD321" i="15"/>
  <c r="BG344" i="15" s="1"/>
  <c r="AD811" i="10"/>
  <c r="AH859" i="14"/>
  <c r="AH857" i="14"/>
  <c r="AH866" i="14"/>
  <c r="BI108" i="15"/>
  <c r="BI1301" i="15"/>
  <c r="AG1212" i="15"/>
  <c r="AG1207" i="15" s="1"/>
  <c r="AG308" i="10"/>
  <c r="AG775" i="15"/>
  <c r="AG391" i="15"/>
  <c r="AG299" i="15"/>
  <c r="AG294" i="15" s="1"/>
  <c r="AG533" i="15"/>
  <c r="AG1169" i="10"/>
  <c r="AG246" i="15"/>
  <c r="AG1258" i="15"/>
  <c r="AG1253" i="15" s="1"/>
  <c r="AG990" i="15"/>
  <c r="AG980" i="15" s="1"/>
  <c r="AG102" i="15"/>
  <c r="AG97" i="15" s="1"/>
  <c r="AG166" i="10"/>
  <c r="AG93" i="10"/>
  <c r="AG85" i="15" s="1"/>
  <c r="AG1207" i="10"/>
  <c r="AG1278" i="15" s="1"/>
  <c r="AG1295" i="15"/>
  <c r="AG1290" i="15" s="1"/>
  <c r="BI1126" i="15"/>
  <c r="AF917" i="10"/>
  <c r="AF907" i="10" s="1"/>
  <c r="AF870" i="10" s="1"/>
  <c r="AF956" i="15" s="1"/>
  <c r="AF299" i="10"/>
  <c r="AF1241" i="15"/>
  <c r="BI1264" i="15" s="1"/>
  <c r="BI1080" i="15"/>
  <c r="AH1131" i="10"/>
  <c r="AH1126" i="10" s="1"/>
  <c r="AH1013" i="10"/>
  <c r="AH1008" i="10" s="1"/>
  <c r="AH957" i="10"/>
  <c r="AH952" i="10" s="1"/>
  <c r="AH1069" i="10"/>
  <c r="AH1064" i="10" s="1"/>
  <c r="AH780" i="10"/>
  <c r="AH775" i="10" s="1"/>
  <c r="AH836" i="15" s="1"/>
  <c r="AH1225" i="10"/>
  <c r="AH1220" i="10" s="1"/>
  <c r="AH888" i="10"/>
  <c r="AH883" i="10" s="1"/>
  <c r="AH985" i="15" s="1"/>
  <c r="AH1187" i="10"/>
  <c r="AH1182" i="10" s="1"/>
  <c r="AH270" i="10"/>
  <c r="AH265" i="10" s="1"/>
  <c r="AH236" i="15" s="1"/>
  <c r="AH514" i="10"/>
  <c r="AH509" i="10" s="1"/>
  <c r="AH523" i="15" s="1"/>
  <c r="AH458" i="10"/>
  <c r="AH453" i="10" s="1"/>
  <c r="AH452" i="15" s="1"/>
  <c r="AH724" i="10"/>
  <c r="AH719" i="10" s="1"/>
  <c r="AH765" i="15" s="1"/>
  <c r="AH570" i="10"/>
  <c r="AH565" i="10" s="1"/>
  <c r="AH594" i="15" s="1"/>
  <c r="AH675" i="10"/>
  <c r="AH670" i="10" s="1"/>
  <c r="AH709" i="15" s="1"/>
  <c r="AH326" i="10"/>
  <c r="AH321" i="10" s="1"/>
  <c r="AH626" i="10"/>
  <c r="AH621" i="10" s="1"/>
  <c r="AH659" i="15" s="1"/>
  <c r="AH221" i="10"/>
  <c r="AH216" i="10" s="1"/>
  <c r="AH180" i="15" s="1"/>
  <c r="AH111" i="10"/>
  <c r="AH106" i="10" s="1"/>
  <c r="AH69" i="10"/>
  <c r="AH64" i="10" s="1"/>
  <c r="AH364" i="10"/>
  <c r="AH359" i="10" s="1"/>
  <c r="AH27" i="10"/>
  <c r="AH22" i="10" s="1"/>
  <c r="AH402" i="10"/>
  <c r="AH397" i="10" s="1"/>
  <c r="AH381" i="15" s="1"/>
  <c r="BI70" i="15"/>
  <c r="AG995" i="10"/>
  <c r="AG1103" i="15" s="1"/>
  <c r="AG1120" i="15"/>
  <c r="AG1115" i="15" s="1"/>
  <c r="BI32" i="15"/>
  <c r="AG161" i="10"/>
  <c r="AG64" i="15"/>
  <c r="AG59" i="15" s="1"/>
  <c r="AG51" i="10"/>
  <c r="AG47" i="15" s="1"/>
  <c r="AG26" i="15"/>
  <c r="AG21" i="15" s="1"/>
  <c r="AG9" i="10"/>
  <c r="AG9" i="15" s="1"/>
  <c r="AG156" i="10"/>
  <c r="AG346" i="10"/>
  <c r="AG336" i="15"/>
  <c r="AG331" i="15" s="1"/>
  <c r="AG604" i="15"/>
  <c r="AG846" i="15"/>
  <c r="AG462" i="15"/>
  <c r="AF431" i="10"/>
  <c r="AF753" i="10"/>
  <c r="AF543" i="10"/>
  <c r="AF282" i="15"/>
  <c r="BI305" i="15" s="1"/>
  <c r="AF151" i="10"/>
  <c r="AF487" i="10"/>
  <c r="AF319" i="15"/>
  <c r="BI342" i="15" s="1"/>
  <c r="AF809" i="10"/>
  <c r="AF599" i="10"/>
  <c r="AG939" i="10"/>
  <c r="AG1057" i="15" s="1"/>
  <c r="AG1074" i="15"/>
  <c r="AG1069" i="15" s="1"/>
  <c r="AG1166" i="15"/>
  <c r="AG1161" i="15" s="1"/>
  <c r="AE201" i="15" l="1"/>
  <c r="AE191" i="15" s="1"/>
  <c r="BB109" i="15"/>
  <c r="AF199" i="15"/>
  <c r="AF189" i="15" s="1"/>
  <c r="AF407" i="15" s="1"/>
  <c r="AF397" i="15" s="1"/>
  <c r="AA133" i="10"/>
  <c r="AF216" i="14"/>
  <c r="AF213" i="14" s="1"/>
  <c r="AF194" i="14" s="1"/>
  <c r="AF520" i="14" s="1"/>
  <c r="AF517" i="14" s="1"/>
  <c r="AF498" i="14" s="1"/>
  <c r="AF133" i="10"/>
  <c r="AF117" i="14"/>
  <c r="AC362" i="15"/>
  <c r="AC360" i="15" s="1"/>
  <c r="BA69" i="15"/>
  <c r="AD57" i="16"/>
  <c r="AA152" i="15"/>
  <c r="AA147" i="15" s="1"/>
  <c r="BA72" i="15"/>
  <c r="BA68" i="15"/>
  <c r="Z60" i="16"/>
  <c r="BA71" i="15"/>
  <c r="AE184" i="15"/>
  <c r="AE174" i="15" s="1"/>
  <c r="BB110" i="15"/>
  <c r="BB108" i="15"/>
  <c r="BB107" i="15"/>
  <c r="AC433" i="15"/>
  <c r="AC431" i="15" s="1"/>
  <c r="AC504" i="15"/>
  <c r="AC502" i="15" s="1"/>
  <c r="AC646" i="15" s="1"/>
  <c r="AC644" i="15" s="1"/>
  <c r="AC795" i="15"/>
  <c r="AC785" i="15" s="1"/>
  <c r="AC866" i="15"/>
  <c r="AC856" i="15" s="1"/>
  <c r="AH201" i="15"/>
  <c r="AH191" i="15" s="1"/>
  <c r="AH551" i="15" s="1"/>
  <c r="AH541" i="15" s="1"/>
  <c r="AH680" i="15" s="1"/>
  <c r="AH670" i="15" s="1"/>
  <c r="AC266" i="15"/>
  <c r="AC256" i="15" s="1"/>
  <c r="AC553" i="15"/>
  <c r="AC543" i="15" s="1"/>
  <c r="AC682" i="15" s="1"/>
  <c r="AC672" i="15" s="1"/>
  <c r="AC624" i="15"/>
  <c r="AC614" i="15" s="1"/>
  <c r="AC732" i="15" s="1"/>
  <c r="AC722" i="15" s="1"/>
  <c r="AC411" i="15"/>
  <c r="AC401" i="15" s="1"/>
  <c r="AC575" i="15"/>
  <c r="AC573" i="15" s="1"/>
  <c r="AC696" i="15" s="1"/>
  <c r="AC694" i="15" s="1"/>
  <c r="AC746" i="15"/>
  <c r="AC744" i="15" s="1"/>
  <c r="Z57" i="16"/>
  <c r="AH149" i="15"/>
  <c r="AH144" i="15" s="1"/>
  <c r="AE139" i="15"/>
  <c r="AE134" i="15" s="1"/>
  <c r="AC862" i="15"/>
  <c r="AC852" i="15" s="1"/>
  <c r="Y57" i="16"/>
  <c r="Y263" i="15"/>
  <c r="Y253" i="15" s="1"/>
  <c r="Y792" i="15"/>
  <c r="Y782" i="15" s="1"/>
  <c r="AH817" i="15"/>
  <c r="AH815" i="15" s="1"/>
  <c r="Y621" i="15"/>
  <c r="Y611" i="15" s="1"/>
  <c r="Y729" i="15" s="1"/>
  <c r="Y719" i="15" s="1"/>
  <c r="AG117" i="14"/>
  <c r="AH116" i="14"/>
  <c r="AH117" i="14"/>
  <c r="AE135" i="10"/>
  <c r="AE245" i="10" s="1"/>
  <c r="AE240" i="10" s="1"/>
  <c r="AE203" i="10" s="1"/>
  <c r="BA30" i="15"/>
  <c r="BA32" i="15"/>
  <c r="BA33" i="15"/>
  <c r="BA34" i="15"/>
  <c r="AD841" i="15"/>
  <c r="AD831" i="15" s="1"/>
  <c r="AD528" i="15"/>
  <c r="AD518" i="15" s="1"/>
  <c r="AD664" i="15" s="1"/>
  <c r="AD654" i="15" s="1"/>
  <c r="AH746" i="15"/>
  <c r="AH744" i="15" s="1"/>
  <c r="AH362" i="15"/>
  <c r="AH360" i="15" s="1"/>
  <c r="AH504" i="15"/>
  <c r="AH502" i="15" s="1"/>
  <c r="AH646" i="15" s="1"/>
  <c r="AH644" i="15" s="1"/>
  <c r="AE184" i="14"/>
  <c r="AE1009" i="14"/>
  <c r="AE1006" i="14" s="1"/>
  <c r="AE987" i="14" s="1"/>
  <c r="AE976" i="14" s="1"/>
  <c r="AE731" i="14"/>
  <c r="AE728" i="14" s="1"/>
  <c r="AE709" i="14" s="1"/>
  <c r="AE698" i="14" s="1"/>
  <c r="AC409" i="15"/>
  <c r="AC399" i="15" s="1"/>
  <c r="AC864" i="15"/>
  <c r="AC854" i="15" s="1"/>
  <c r="AC793" i="15"/>
  <c r="AC783" i="15" s="1"/>
  <c r="AH575" i="15"/>
  <c r="AH573" i="15" s="1"/>
  <c r="AH696" i="15" s="1"/>
  <c r="AH694" i="15" s="1"/>
  <c r="AH217" i="15"/>
  <c r="AH215" i="15" s="1"/>
  <c r="AC549" i="15"/>
  <c r="AC539" i="15" s="1"/>
  <c r="AC678" i="15" s="1"/>
  <c r="AC668" i="15" s="1"/>
  <c r="AC407" i="15"/>
  <c r="AC397" i="15" s="1"/>
  <c r="AC791" i="15"/>
  <c r="AC781" i="15" s="1"/>
  <c r="AC478" i="15"/>
  <c r="AC468" i="15" s="1"/>
  <c r="AD770" i="15"/>
  <c r="AD760" i="15" s="1"/>
  <c r="AC620" i="15"/>
  <c r="AC610" i="15" s="1"/>
  <c r="AC728" i="15" s="1"/>
  <c r="AC718" i="15" s="1"/>
  <c r="AH133" i="10"/>
  <c r="AH243" i="10" s="1"/>
  <c r="AH238" i="10" s="1"/>
  <c r="AH201" i="10" s="1"/>
  <c r="AH183" i="15"/>
  <c r="AH173" i="15" s="1"/>
  <c r="AH839" i="15" s="1"/>
  <c r="AH829" i="15" s="1"/>
  <c r="AE185" i="15"/>
  <c r="AE175" i="15" s="1"/>
  <c r="AE528" i="15" s="1"/>
  <c r="AE518" i="15" s="1"/>
  <c r="AE664" i="15" s="1"/>
  <c r="AE654" i="15" s="1"/>
  <c r="BA106" i="15"/>
  <c r="BA110" i="15"/>
  <c r="BB32" i="15"/>
  <c r="BA107" i="15"/>
  <c r="BA109" i="15"/>
  <c r="AG185" i="14"/>
  <c r="AG387" i="14"/>
  <c r="AG384" i="14" s="1"/>
  <c r="AG365" i="14" s="1"/>
  <c r="AG354" i="14" s="1"/>
  <c r="AG482" i="14"/>
  <c r="AG479" i="14" s="1"/>
  <c r="AG460" i="14" s="1"/>
  <c r="AG577" i="14" s="1"/>
  <c r="AG574" i="14" s="1"/>
  <c r="AG555" i="14" s="1"/>
  <c r="AG544" i="14" s="1"/>
  <c r="AG522" i="14"/>
  <c r="AG519" i="14" s="1"/>
  <c r="AG500" i="14" s="1"/>
  <c r="AG627" i="14" s="1"/>
  <c r="AG624" i="14" s="1"/>
  <c r="AG605" i="14" s="1"/>
  <c r="AG594" i="14" s="1"/>
  <c r="AG442" i="14"/>
  <c r="AG439" i="14" s="1"/>
  <c r="AG420" i="14" s="1"/>
  <c r="AG409" i="14" s="1"/>
  <c r="AG1069" i="14"/>
  <c r="AG1066" i="14" s="1"/>
  <c r="AG1047" i="14" s="1"/>
  <c r="AG1036" i="14" s="1"/>
  <c r="Y184" i="14"/>
  <c r="Y1009" i="14"/>
  <c r="Y1006" i="14" s="1"/>
  <c r="Y987" i="14" s="1"/>
  <c r="Y976" i="14" s="1"/>
  <c r="AH865" i="15"/>
  <c r="AH855" i="15" s="1"/>
  <c r="AH794" i="15"/>
  <c r="AH784" i="15" s="1"/>
  <c r="AH265" i="15"/>
  <c r="AH255" i="15" s="1"/>
  <c r="AH552" i="15"/>
  <c r="AH542" i="15" s="1"/>
  <c r="AH681" i="15" s="1"/>
  <c r="AH671" i="15" s="1"/>
  <c r="AA116" i="14"/>
  <c r="AH481" i="15"/>
  <c r="AH471" i="15" s="1"/>
  <c r="AG116" i="14"/>
  <c r="AH623" i="15"/>
  <c r="AH613" i="15" s="1"/>
  <c r="AH731" i="15" s="1"/>
  <c r="AH721" i="15" s="1"/>
  <c r="X116" i="14"/>
  <c r="Z795" i="15"/>
  <c r="Z785" i="15" s="1"/>
  <c r="AC116" i="14"/>
  <c r="AC117" i="14"/>
  <c r="AE676" i="14"/>
  <c r="AE673" i="14" s="1"/>
  <c r="AE654" i="14" s="1"/>
  <c r="AE643" i="14" s="1"/>
  <c r="AE1068" i="14"/>
  <c r="AE1065" i="14" s="1"/>
  <c r="AE1046" i="14" s="1"/>
  <c r="AE1035" i="14" s="1"/>
  <c r="Y441" i="14"/>
  <c r="Y438" i="14" s="1"/>
  <c r="Y419" i="14" s="1"/>
  <c r="Y408" i="14" s="1"/>
  <c r="BB33" i="15"/>
  <c r="BD34" i="15"/>
  <c r="BB34" i="15"/>
  <c r="AE386" i="14"/>
  <c r="AE383" i="14" s="1"/>
  <c r="AE364" i="14" s="1"/>
  <c r="AE353" i="14" s="1"/>
  <c r="AE521" i="14"/>
  <c r="AE518" i="14" s="1"/>
  <c r="AE499" i="14" s="1"/>
  <c r="AE626" i="14" s="1"/>
  <c r="AE623" i="14" s="1"/>
  <c r="AE604" i="14" s="1"/>
  <c r="AE593" i="14" s="1"/>
  <c r="Y521" i="14"/>
  <c r="Y518" i="14" s="1"/>
  <c r="Y499" i="14" s="1"/>
  <c r="Y626" i="14" s="1"/>
  <c r="Y623" i="14" s="1"/>
  <c r="Y604" i="14" s="1"/>
  <c r="Y593" i="14" s="1"/>
  <c r="BD31" i="15"/>
  <c r="AE117" i="14"/>
  <c r="AE441" i="14"/>
  <c r="AE438" i="14" s="1"/>
  <c r="AE419" i="14" s="1"/>
  <c r="AE408" i="14" s="1"/>
  <c r="Y1068" i="14"/>
  <c r="Y1065" i="14" s="1"/>
  <c r="Y1046" i="14" s="1"/>
  <c r="Y1035" i="14" s="1"/>
  <c r="AE267" i="14"/>
  <c r="AE264" i="14" s="1"/>
  <c r="AE245" i="14" s="1"/>
  <c r="AE234" i="14" s="1"/>
  <c r="Y731" i="14"/>
  <c r="Y728" i="14" s="1"/>
  <c r="Y709" i="14" s="1"/>
  <c r="Y698" i="14" s="1"/>
  <c r="BD33" i="15"/>
  <c r="BD32" i="15"/>
  <c r="BB31" i="15"/>
  <c r="AE481" i="14"/>
  <c r="AE478" i="14" s="1"/>
  <c r="AE459" i="14" s="1"/>
  <c r="AE576" i="14" s="1"/>
  <c r="AE573" i="14" s="1"/>
  <c r="AE554" i="14" s="1"/>
  <c r="AE543" i="14" s="1"/>
  <c r="BD72" i="15"/>
  <c r="BD69" i="15"/>
  <c r="AB141" i="15"/>
  <c r="AB136" i="15" s="1"/>
  <c r="BE147" i="15" s="1"/>
  <c r="BD68" i="15"/>
  <c r="AB186" i="15"/>
  <c r="AB176" i="15" s="1"/>
  <c r="AB771" i="15" s="1"/>
  <c r="AB761" i="15" s="1"/>
  <c r="AD840" i="15"/>
  <c r="AD830" i="15" s="1"/>
  <c r="Y481" i="14"/>
  <c r="Y478" i="14" s="1"/>
  <c r="Y459" i="14" s="1"/>
  <c r="Y576" i="14" s="1"/>
  <c r="Y573" i="14" s="1"/>
  <c r="Y554" i="14" s="1"/>
  <c r="Y543" i="14" s="1"/>
  <c r="BD70" i="15"/>
  <c r="X185" i="14"/>
  <c r="X1069" i="14"/>
  <c r="X1066" i="14" s="1"/>
  <c r="X1047" i="14" s="1"/>
  <c r="X1036" i="14" s="1"/>
  <c r="X482" i="14"/>
  <c r="X479" i="14" s="1"/>
  <c r="X460" i="14" s="1"/>
  <c r="X577" i="14" s="1"/>
  <c r="X574" i="14" s="1"/>
  <c r="X555" i="14" s="1"/>
  <c r="X544" i="14" s="1"/>
  <c r="X677" i="14"/>
  <c r="X674" i="14" s="1"/>
  <c r="X655" i="14" s="1"/>
  <c r="X644" i="14" s="1"/>
  <c r="X732" i="14"/>
  <c r="X729" i="14" s="1"/>
  <c r="X710" i="14" s="1"/>
  <c r="X699" i="14" s="1"/>
  <c r="AB262" i="15"/>
  <c r="AB252" i="15" s="1"/>
  <c r="AG386" i="14"/>
  <c r="AG383" i="14" s="1"/>
  <c r="AG364" i="14" s="1"/>
  <c r="AG353" i="14" s="1"/>
  <c r="AB549" i="15"/>
  <c r="AB539" i="15" s="1"/>
  <c r="AB678" i="15" s="1"/>
  <c r="AB668" i="15" s="1"/>
  <c r="AG731" i="14"/>
  <c r="AG728" i="14" s="1"/>
  <c r="AG709" i="14" s="1"/>
  <c r="AG698" i="14" s="1"/>
  <c r="AF1008" i="14"/>
  <c r="AF1005" i="14" s="1"/>
  <c r="AF986" i="14" s="1"/>
  <c r="AF975" i="14" s="1"/>
  <c r="AB478" i="15"/>
  <c r="AB468" i="15" s="1"/>
  <c r="AG441" i="14"/>
  <c r="AG438" i="14" s="1"/>
  <c r="AG419" i="14" s="1"/>
  <c r="AG408" i="14" s="1"/>
  <c r="AB620" i="15"/>
  <c r="AB610" i="15" s="1"/>
  <c r="AB728" i="15" s="1"/>
  <c r="AB718" i="15" s="1"/>
  <c r="AG1068" i="14"/>
  <c r="AG1065" i="14" s="1"/>
  <c r="AG1046" i="14" s="1"/>
  <c r="AG1035" i="14" s="1"/>
  <c r="AE385" i="14"/>
  <c r="AE382" i="14" s="1"/>
  <c r="AE363" i="14" s="1"/>
  <c r="AB862" i="15"/>
  <c r="AB852" i="15" s="1"/>
  <c r="AG1009" i="14"/>
  <c r="AG1006" i="14" s="1"/>
  <c r="AG987" i="14" s="1"/>
  <c r="AG976" i="14" s="1"/>
  <c r="AB407" i="15"/>
  <c r="AB397" i="15" s="1"/>
  <c r="AG267" i="14"/>
  <c r="AG264" i="14" s="1"/>
  <c r="AG245" i="14" s="1"/>
  <c r="AG234" i="14" s="1"/>
  <c r="Z116" i="14"/>
  <c r="W133" i="10"/>
  <c r="W121" i="15" s="1"/>
  <c r="Z480" i="15"/>
  <c r="Z470" i="15" s="1"/>
  <c r="Z266" i="14"/>
  <c r="Z263" i="14" s="1"/>
  <c r="Z244" i="14" s="1"/>
  <c r="Z233" i="14" s="1"/>
  <c r="W153" i="15"/>
  <c r="W148" i="15" s="1"/>
  <c r="AC57" i="16"/>
  <c r="Z264" i="15"/>
  <c r="Z254" i="15" s="1"/>
  <c r="Z440" i="14"/>
  <c r="Z437" i="14" s="1"/>
  <c r="Z418" i="14" s="1"/>
  <c r="Z407" i="14" s="1"/>
  <c r="X522" i="14"/>
  <c r="X519" i="14" s="1"/>
  <c r="X500" i="14" s="1"/>
  <c r="X627" i="14" s="1"/>
  <c r="X624" i="14" s="1"/>
  <c r="X605" i="14" s="1"/>
  <c r="X594" i="14" s="1"/>
  <c r="X387" i="14"/>
  <c r="X384" i="14" s="1"/>
  <c r="X365" i="14" s="1"/>
  <c r="X354" i="14" s="1"/>
  <c r="V246" i="10"/>
  <c r="V241" i="10" s="1"/>
  <c r="V204" i="10" s="1"/>
  <c r="V1156" i="10" s="1"/>
  <c r="V1151" i="10" s="1"/>
  <c r="X117" i="14"/>
  <c r="Y479" i="15"/>
  <c r="Y469" i="15" s="1"/>
  <c r="X268" i="14"/>
  <c r="X265" i="14" s="1"/>
  <c r="X246" i="14" s="1"/>
  <c r="X235" i="14" s="1"/>
  <c r="Z793" i="15"/>
  <c r="Z783" i="15" s="1"/>
  <c r="Y408" i="15"/>
  <c r="Y398" i="15" s="1"/>
  <c r="AC140" i="15"/>
  <c r="AC135" i="15" s="1"/>
  <c r="X442" i="14"/>
  <c r="X439" i="14" s="1"/>
  <c r="X420" i="14" s="1"/>
  <c r="X409" i="14" s="1"/>
  <c r="Z409" i="15"/>
  <c r="Z399" i="15" s="1"/>
  <c r="Y550" i="15"/>
  <c r="Y540" i="15" s="1"/>
  <c r="Y679" i="15" s="1"/>
  <c r="Y669" i="15" s="1"/>
  <c r="AC185" i="15"/>
  <c r="AC175" i="15" s="1"/>
  <c r="AC841" i="15" s="1"/>
  <c r="AC831" i="15" s="1"/>
  <c r="AA442" i="14"/>
  <c r="AA439" i="14" s="1"/>
  <c r="AA420" i="14" s="1"/>
  <c r="AA409" i="14" s="1"/>
  <c r="X1010" i="14"/>
  <c r="X1007" i="14" s="1"/>
  <c r="X988" i="14" s="1"/>
  <c r="X977" i="14" s="1"/>
  <c r="AD240" i="15"/>
  <c r="AD456" i="15" s="1"/>
  <c r="AD446" i="15" s="1"/>
  <c r="AD527" i="15"/>
  <c r="AD517" i="15" s="1"/>
  <c r="AD663" i="15" s="1"/>
  <c r="AD653" i="15" s="1"/>
  <c r="AE116" i="14"/>
  <c r="AG504" i="15"/>
  <c r="AG502" i="15" s="1"/>
  <c r="AG646" i="15" s="1"/>
  <c r="AG644" i="15" s="1"/>
  <c r="BE148" i="15"/>
  <c r="AG746" i="15"/>
  <c r="AG744" i="15" s="1"/>
  <c r="AC139" i="15"/>
  <c r="AC134" i="15" s="1"/>
  <c r="AC134" i="10"/>
  <c r="AC244" i="10" s="1"/>
  <c r="AC239" i="10" s="1"/>
  <c r="AC202" i="10" s="1"/>
  <c r="Y117" i="14"/>
  <c r="AD385" i="14"/>
  <c r="AD382" i="14" s="1"/>
  <c r="AD363" i="14" s="1"/>
  <c r="AD352" i="14" s="1"/>
  <c r="Z675" i="14"/>
  <c r="Z672" i="14" s="1"/>
  <c r="Z653" i="14" s="1"/>
  <c r="Z642" i="14" s="1"/>
  <c r="AD732" i="14"/>
  <c r="AD729" i="14" s="1"/>
  <c r="AD710" i="14" s="1"/>
  <c r="AD699" i="14" s="1"/>
  <c r="Z385" i="14"/>
  <c r="Z382" i="14" s="1"/>
  <c r="Z363" i="14" s="1"/>
  <c r="Z352" i="14" s="1"/>
  <c r="AD442" i="14"/>
  <c r="AD439" i="14" s="1"/>
  <c r="AD420" i="14" s="1"/>
  <c r="AD409" i="14" s="1"/>
  <c r="AC242" i="15"/>
  <c r="AC232" i="15" s="1"/>
  <c r="AD522" i="14"/>
  <c r="AD519" i="14" s="1"/>
  <c r="AD500" i="14" s="1"/>
  <c r="AD627" i="14" s="1"/>
  <c r="AD624" i="14" s="1"/>
  <c r="AD605" i="14" s="1"/>
  <c r="AD594" i="14" s="1"/>
  <c r="Z117" i="14"/>
  <c r="Z480" i="14"/>
  <c r="Z477" i="14" s="1"/>
  <c r="Z458" i="14" s="1"/>
  <c r="Z575" i="14" s="1"/>
  <c r="Z572" i="14" s="1"/>
  <c r="Z553" i="14" s="1"/>
  <c r="Z520" i="14"/>
  <c r="Z517" i="14" s="1"/>
  <c r="Z498" i="14" s="1"/>
  <c r="Z625" i="14" s="1"/>
  <c r="Z622" i="14" s="1"/>
  <c r="Z603" i="14" s="1"/>
  <c r="Z1067" i="14"/>
  <c r="Z1064" i="14" s="1"/>
  <c r="Z1045" i="14" s="1"/>
  <c r="Z1034" i="14" s="1"/>
  <c r="AD387" i="14"/>
  <c r="AD384" i="14" s="1"/>
  <c r="AD365" i="14" s="1"/>
  <c r="AD354" i="14" s="1"/>
  <c r="Z730" i="14"/>
  <c r="Z727" i="14" s="1"/>
  <c r="Z708" i="14" s="1"/>
  <c r="Z697" i="14" s="1"/>
  <c r="AD268" i="14"/>
  <c r="AD265" i="14" s="1"/>
  <c r="AD246" i="14" s="1"/>
  <c r="AD235" i="14" s="1"/>
  <c r="AF791" i="15"/>
  <c r="AF781" i="15" s="1"/>
  <c r="AF478" i="15"/>
  <c r="AF468" i="15" s="1"/>
  <c r="AF620" i="15"/>
  <c r="AF610" i="15" s="1"/>
  <c r="AF728" i="15" s="1"/>
  <c r="AF718" i="15" s="1"/>
  <c r="AF862" i="15"/>
  <c r="AF852" i="15" s="1"/>
  <c r="AF262" i="15"/>
  <c r="AF252" i="15" s="1"/>
  <c r="AF549" i="15"/>
  <c r="AF539" i="15" s="1"/>
  <c r="AF678" i="15" s="1"/>
  <c r="AF668" i="15" s="1"/>
  <c r="AG753" i="15"/>
  <c r="AG751" i="15" s="1"/>
  <c r="AG582" i="15"/>
  <c r="AG580" i="15" s="1"/>
  <c r="AG700" i="15" s="1"/>
  <c r="AG698" i="15" s="1"/>
  <c r="AG824" i="15"/>
  <c r="AG822" i="15" s="1"/>
  <c r="AG224" i="15"/>
  <c r="AG222" i="15" s="1"/>
  <c r="AG511" i="15"/>
  <c r="AG509" i="15" s="1"/>
  <c r="AG650" i="15" s="1"/>
  <c r="AG648" i="15" s="1"/>
  <c r="AG369" i="15"/>
  <c r="AG367" i="15" s="1"/>
  <c r="AC771" i="15"/>
  <c r="AC761" i="15" s="1"/>
  <c r="AG217" i="15"/>
  <c r="AG215" i="15" s="1"/>
  <c r="AC842" i="15"/>
  <c r="AC832" i="15" s="1"/>
  <c r="AG575" i="15"/>
  <c r="AG573" i="15" s="1"/>
  <c r="AG696" i="15" s="1"/>
  <c r="AG694" i="15" s="1"/>
  <c r="BG110" i="15"/>
  <c r="AG817" i="15"/>
  <c r="AG815" i="15" s="1"/>
  <c r="BG109" i="15"/>
  <c r="BD1262" i="15"/>
  <c r="BG107" i="15"/>
  <c r="BG108" i="15"/>
  <c r="AG362" i="15"/>
  <c r="AG360" i="15" s="1"/>
  <c r="AG268" i="14"/>
  <c r="AG265" i="14" s="1"/>
  <c r="AG246" i="14" s="1"/>
  <c r="AG235" i="14" s="1"/>
  <c r="AF440" i="14"/>
  <c r="AF437" i="14" s="1"/>
  <c r="AF418" i="14" s="1"/>
  <c r="AF407" i="14" s="1"/>
  <c r="AC730" i="14"/>
  <c r="AC727" i="14" s="1"/>
  <c r="AC708" i="14" s="1"/>
  <c r="AC697" i="14" s="1"/>
  <c r="AF266" i="14"/>
  <c r="AF263" i="14" s="1"/>
  <c r="AF244" i="14" s="1"/>
  <c r="AF233" i="14" s="1"/>
  <c r="AG1010" i="14"/>
  <c r="AG1007" i="14" s="1"/>
  <c r="AG988" i="14" s="1"/>
  <c r="AG977" i="14" s="1"/>
  <c r="AG732" i="14"/>
  <c r="AG729" i="14" s="1"/>
  <c r="AG710" i="14" s="1"/>
  <c r="AG699" i="14" s="1"/>
  <c r="AG677" i="14"/>
  <c r="AG674" i="14" s="1"/>
  <c r="AG655" i="14" s="1"/>
  <c r="AG644" i="14" s="1"/>
  <c r="AD1067" i="14"/>
  <c r="AD1064" i="14" s="1"/>
  <c r="AD1045" i="14" s="1"/>
  <c r="AD1034" i="14" s="1"/>
  <c r="AG481" i="14"/>
  <c r="AG478" i="14" s="1"/>
  <c r="AG459" i="14" s="1"/>
  <c r="AG576" i="14" s="1"/>
  <c r="AG573" i="14" s="1"/>
  <c r="AG554" i="14" s="1"/>
  <c r="AG543" i="14" s="1"/>
  <c r="AD1069" i="14"/>
  <c r="AD1066" i="14" s="1"/>
  <c r="AD1047" i="14" s="1"/>
  <c r="AD1036" i="14" s="1"/>
  <c r="Y386" i="14"/>
  <c r="Y383" i="14" s="1"/>
  <c r="Y364" i="14" s="1"/>
  <c r="Y353" i="14" s="1"/>
  <c r="AD730" i="14"/>
  <c r="AD727" i="14" s="1"/>
  <c r="AD708" i="14" s="1"/>
  <c r="AD697" i="14" s="1"/>
  <c r="AG521" i="14"/>
  <c r="AG518" i="14" s="1"/>
  <c r="AG499" i="14" s="1"/>
  <c r="AG626" i="14" s="1"/>
  <c r="AG623" i="14" s="1"/>
  <c r="AG604" i="14" s="1"/>
  <c r="AG593" i="14" s="1"/>
  <c r="AD1010" i="14"/>
  <c r="AD1007" i="14" s="1"/>
  <c r="AD988" i="14" s="1"/>
  <c r="AD977" i="14" s="1"/>
  <c r="Y267" i="14"/>
  <c r="Y264" i="14" s="1"/>
  <c r="Y245" i="14" s="1"/>
  <c r="Y234" i="14" s="1"/>
  <c r="AG676" i="14"/>
  <c r="AG673" i="14" s="1"/>
  <c r="AG654" i="14" s="1"/>
  <c r="AG643" i="14" s="1"/>
  <c r="AD677" i="14"/>
  <c r="AD674" i="14" s="1"/>
  <c r="AD655" i="14" s="1"/>
  <c r="AD644" i="14" s="1"/>
  <c r="Y676" i="14"/>
  <c r="Y673" i="14" s="1"/>
  <c r="Y654" i="14" s="1"/>
  <c r="Y643" i="14" s="1"/>
  <c r="AD482" i="14"/>
  <c r="AD479" i="14" s="1"/>
  <c r="AD460" i="14" s="1"/>
  <c r="AD577" i="14" s="1"/>
  <c r="AD574" i="14" s="1"/>
  <c r="AD555" i="14" s="1"/>
  <c r="AD544" i="14" s="1"/>
  <c r="X57" i="16"/>
  <c r="AC957" i="15"/>
  <c r="AA117" i="14"/>
  <c r="W149" i="15"/>
  <c r="W144" i="15" s="1"/>
  <c r="AA217" i="14"/>
  <c r="AA214" i="14" s="1"/>
  <c r="AA195" i="14" s="1"/>
  <c r="AA184" i="14" s="1"/>
  <c r="AC246" i="10"/>
  <c r="AC241" i="10" s="1"/>
  <c r="AC204" i="10" s="1"/>
  <c r="AC805" i="10" s="1"/>
  <c r="AC800" i="10" s="1"/>
  <c r="AC763" i="10" s="1"/>
  <c r="AC812" i="15" s="1"/>
  <c r="AE482" i="14"/>
  <c r="AE479" i="14" s="1"/>
  <c r="AE460" i="14" s="1"/>
  <c r="AE577" i="14" s="1"/>
  <c r="AE574" i="14" s="1"/>
  <c r="AE555" i="14" s="1"/>
  <c r="AE544" i="14" s="1"/>
  <c r="Z553" i="15"/>
  <c r="Z543" i="15" s="1"/>
  <c r="Z682" i="15" s="1"/>
  <c r="Z672" i="15" s="1"/>
  <c r="Z824" i="15"/>
  <c r="Z822" i="15" s="1"/>
  <c r="Z224" i="15"/>
  <c r="Z222" i="15" s="1"/>
  <c r="Z369" i="15"/>
  <c r="Z367" i="15" s="1"/>
  <c r="Z582" i="15"/>
  <c r="Z580" i="15" s="1"/>
  <c r="Z700" i="15" s="1"/>
  <c r="Z698" i="15" s="1"/>
  <c r="Z511" i="15"/>
  <c r="Z509" i="15" s="1"/>
  <c r="Z650" i="15" s="1"/>
  <c r="Z648" i="15" s="1"/>
  <c r="Z440" i="15"/>
  <c r="Z438" i="15" s="1"/>
  <c r="Z753" i="15"/>
  <c r="Z751" i="15" s="1"/>
  <c r="Y116" i="14"/>
  <c r="AE677" i="14"/>
  <c r="AE674" i="14" s="1"/>
  <c r="AE655" i="14" s="1"/>
  <c r="AE644" i="14" s="1"/>
  <c r="AC124" i="15"/>
  <c r="BF147" i="15" s="1"/>
  <c r="AE732" i="14"/>
  <c r="AE729" i="14" s="1"/>
  <c r="AE710" i="14" s="1"/>
  <c r="AE699" i="14" s="1"/>
  <c r="Z482" i="15"/>
  <c r="Z472" i="15" s="1"/>
  <c r="Z624" i="15"/>
  <c r="Z614" i="15" s="1"/>
  <c r="Z732" i="15" s="1"/>
  <c r="Z722" i="15" s="1"/>
  <c r="AE268" i="14"/>
  <c r="AE265" i="14" s="1"/>
  <c r="AE246" i="14" s="1"/>
  <c r="AE235" i="14" s="1"/>
  <c r="Z411" i="15"/>
  <c r="Z401" i="15" s="1"/>
  <c r="AE1069" i="14"/>
  <c r="AE1066" i="14" s="1"/>
  <c r="AE1047" i="14" s="1"/>
  <c r="AE1036" i="14" s="1"/>
  <c r="AD753" i="15"/>
  <c r="AD751" i="15" s="1"/>
  <c r="AD582" i="15"/>
  <c r="AD580" i="15" s="1"/>
  <c r="AD700" i="15" s="1"/>
  <c r="AD698" i="15" s="1"/>
  <c r="AD824" i="15"/>
  <c r="AD822" i="15" s="1"/>
  <c r="AD369" i="15"/>
  <c r="AD367" i="15" s="1"/>
  <c r="AD224" i="15"/>
  <c r="AD222" i="15" s="1"/>
  <c r="AD440" i="15"/>
  <c r="AD438" i="15" s="1"/>
  <c r="AD511" i="15"/>
  <c r="AD509" i="15" s="1"/>
  <c r="AD650" i="15" s="1"/>
  <c r="AD648" i="15" s="1"/>
  <c r="AE522" i="14"/>
  <c r="AE519" i="14" s="1"/>
  <c r="AE500" i="14" s="1"/>
  <c r="AE627" i="14" s="1"/>
  <c r="AE624" i="14" s="1"/>
  <c r="AE605" i="14" s="1"/>
  <c r="AE594" i="14" s="1"/>
  <c r="W753" i="15"/>
  <c r="W751" i="15" s="1"/>
  <c r="W440" i="15"/>
  <c r="W438" i="15" s="1"/>
  <c r="W511" i="15"/>
  <c r="W509" i="15" s="1"/>
  <c r="W650" i="15" s="1"/>
  <c r="W648" i="15" s="1"/>
  <c r="W824" i="15"/>
  <c r="W822" i="15" s="1"/>
  <c r="W224" i="15"/>
  <c r="W222" i="15" s="1"/>
  <c r="W369" i="15"/>
  <c r="W367" i="15" s="1"/>
  <c r="W582" i="15"/>
  <c r="W580" i="15" s="1"/>
  <c r="W700" i="15" s="1"/>
  <c r="W698" i="15" s="1"/>
  <c r="AE442" i="14"/>
  <c r="AE439" i="14" s="1"/>
  <c r="AE420" i="14" s="1"/>
  <c r="AE409" i="14" s="1"/>
  <c r="AC511" i="15"/>
  <c r="AC509" i="15" s="1"/>
  <c r="AC650" i="15" s="1"/>
  <c r="AC648" i="15" s="1"/>
  <c r="AC582" i="15"/>
  <c r="AC580" i="15" s="1"/>
  <c r="AC700" i="15" s="1"/>
  <c r="AC698" i="15" s="1"/>
  <c r="AC224" i="15"/>
  <c r="AC222" i="15" s="1"/>
  <c r="AC369" i="15"/>
  <c r="AC367" i="15" s="1"/>
  <c r="AC824" i="15"/>
  <c r="AC822" i="15" s="1"/>
  <c r="AC753" i="15"/>
  <c r="AC751" i="15" s="1"/>
  <c r="AC440" i="15"/>
  <c r="AC438" i="15" s="1"/>
  <c r="Y216" i="14"/>
  <c r="Y213" i="14" s="1"/>
  <c r="Y194" i="14" s="1"/>
  <c r="Y183" i="14" s="1"/>
  <c r="AE387" i="14"/>
  <c r="AE384" i="14" s="1"/>
  <c r="AE365" i="14" s="1"/>
  <c r="AE354" i="14" s="1"/>
  <c r="AE1010" i="14"/>
  <c r="AE1007" i="14" s="1"/>
  <c r="AE988" i="14" s="1"/>
  <c r="AE977" i="14" s="1"/>
  <c r="AE1008" i="14"/>
  <c r="AE1005" i="14" s="1"/>
  <c r="AE986" i="14" s="1"/>
  <c r="AE975" i="14" s="1"/>
  <c r="X149" i="15"/>
  <c r="X144" i="15" s="1"/>
  <c r="X753" i="15"/>
  <c r="X751" i="15" s="1"/>
  <c r="X824" i="15"/>
  <c r="X822" i="15" s="1"/>
  <c r="X511" i="15"/>
  <c r="X509" i="15" s="1"/>
  <c r="X650" i="15" s="1"/>
  <c r="X648" i="15" s="1"/>
  <c r="X440" i="15"/>
  <c r="X438" i="15" s="1"/>
  <c r="X224" i="15"/>
  <c r="X222" i="15" s="1"/>
  <c r="X582" i="15"/>
  <c r="X580" i="15" s="1"/>
  <c r="X700" i="15" s="1"/>
  <c r="X698" i="15" s="1"/>
  <c r="X369" i="15"/>
  <c r="X367" i="15" s="1"/>
  <c r="Z866" i="15"/>
  <c r="Z856" i="15" s="1"/>
  <c r="AE1067" i="14"/>
  <c r="AE1064" i="14" s="1"/>
  <c r="AE1045" i="14" s="1"/>
  <c r="AE1034" i="14" s="1"/>
  <c r="AE266" i="14"/>
  <c r="AE263" i="14" s="1"/>
  <c r="AE244" i="14" s="1"/>
  <c r="AE233" i="14" s="1"/>
  <c r="AG730" i="14"/>
  <c r="AG727" i="14" s="1"/>
  <c r="AG708" i="14" s="1"/>
  <c r="AG697" i="14" s="1"/>
  <c r="AG520" i="14"/>
  <c r="AG517" i="14" s="1"/>
  <c r="AG498" i="14" s="1"/>
  <c r="V675" i="14"/>
  <c r="V672" i="14" s="1"/>
  <c r="V653" i="14" s="1"/>
  <c r="V642" i="14" s="1"/>
  <c r="AG385" i="14"/>
  <c r="AG382" i="14" s="1"/>
  <c r="AG363" i="14" s="1"/>
  <c r="W362" i="15"/>
  <c r="W360" i="15" s="1"/>
  <c r="V480" i="14"/>
  <c r="V477" i="14" s="1"/>
  <c r="V458" i="14" s="1"/>
  <c r="V575" i="14" s="1"/>
  <c r="V572" i="14" s="1"/>
  <c r="V553" i="14" s="1"/>
  <c r="AG675" i="14"/>
  <c r="AG672" i="14" s="1"/>
  <c r="AG653" i="14" s="1"/>
  <c r="V520" i="14"/>
  <c r="V517" i="14" s="1"/>
  <c r="V498" i="14" s="1"/>
  <c r="V625" i="14" s="1"/>
  <c r="V622" i="14" s="1"/>
  <c r="V603" i="14" s="1"/>
  <c r="Y746" i="15"/>
  <c r="Y744" i="15" s="1"/>
  <c r="AG266" i="14"/>
  <c r="AG263" i="14" s="1"/>
  <c r="AG244" i="14" s="1"/>
  <c r="V440" i="14"/>
  <c r="V437" i="14" s="1"/>
  <c r="V418" i="14" s="1"/>
  <c r="V407" i="14" s="1"/>
  <c r="Y433" i="15"/>
  <c r="Y431" i="15" s="1"/>
  <c r="AG1008" i="14"/>
  <c r="AG1005" i="14" s="1"/>
  <c r="AG986" i="14" s="1"/>
  <c r="AG975" i="14" s="1"/>
  <c r="V730" i="14"/>
  <c r="V727" i="14" s="1"/>
  <c r="V708" i="14" s="1"/>
  <c r="V697" i="14" s="1"/>
  <c r="Y817" i="15"/>
  <c r="Y815" i="15" s="1"/>
  <c r="AG1067" i="14"/>
  <c r="AG1064" i="14" s="1"/>
  <c r="AG1045" i="14" s="1"/>
  <c r="AG1034" i="14" s="1"/>
  <c r="V125" i="15"/>
  <c r="AY148" i="15" s="1"/>
  <c r="V385" i="14"/>
  <c r="V382" i="14" s="1"/>
  <c r="V363" i="14" s="1"/>
  <c r="V352" i="14" s="1"/>
  <c r="Y217" i="15"/>
  <c r="Y215" i="15" s="1"/>
  <c r="AC60" i="16"/>
  <c r="AG440" i="14"/>
  <c r="AG437" i="14" s="1"/>
  <c r="AG418" i="14" s="1"/>
  <c r="V266" i="14"/>
  <c r="V263" i="14" s="1"/>
  <c r="V244" i="14" s="1"/>
  <c r="V233" i="14" s="1"/>
  <c r="Y362" i="15"/>
  <c r="Y360" i="15" s="1"/>
  <c r="V247" i="10"/>
  <c r="V242" i="10" s="1"/>
  <c r="V205" i="10" s="1"/>
  <c r="V1157" i="10" s="1"/>
  <c r="V1152" i="10" s="1"/>
  <c r="V1008" i="14"/>
  <c r="V1005" i="14" s="1"/>
  <c r="V986" i="14" s="1"/>
  <c r="V975" i="14" s="1"/>
  <c r="Y504" i="15"/>
  <c r="Y502" i="15" s="1"/>
  <c r="Y646" i="15" s="1"/>
  <c r="Y644" i="15" s="1"/>
  <c r="AF1067" i="14"/>
  <c r="AF1064" i="14" s="1"/>
  <c r="AF1045" i="14" s="1"/>
  <c r="AF1034" i="14" s="1"/>
  <c r="AD1008" i="14"/>
  <c r="AD1005" i="14" s="1"/>
  <c r="AD986" i="14" s="1"/>
  <c r="AD975" i="14" s="1"/>
  <c r="AD266" i="14"/>
  <c r="AD263" i="14" s="1"/>
  <c r="AD244" i="14" s="1"/>
  <c r="AD233" i="14" s="1"/>
  <c r="AE730" i="14"/>
  <c r="AE727" i="14" s="1"/>
  <c r="AE708" i="14" s="1"/>
  <c r="AE697" i="14" s="1"/>
  <c r="Z142" i="15"/>
  <c r="Z137" i="15" s="1"/>
  <c r="AD440" i="14"/>
  <c r="AD437" i="14" s="1"/>
  <c r="AD418" i="14" s="1"/>
  <c r="AD407" i="14" s="1"/>
  <c r="AF675" i="14"/>
  <c r="AF672" i="14" s="1"/>
  <c r="AF653" i="14" s="1"/>
  <c r="AF642" i="14" s="1"/>
  <c r="AF480" i="14"/>
  <c r="AF477" i="14" s="1"/>
  <c r="AF458" i="14" s="1"/>
  <c r="AF575" i="14" s="1"/>
  <c r="AF572" i="14" s="1"/>
  <c r="AF553" i="14" s="1"/>
  <c r="AF385" i="14"/>
  <c r="AF382" i="14" s="1"/>
  <c r="AF363" i="14" s="1"/>
  <c r="AF352" i="14" s="1"/>
  <c r="AD520" i="14"/>
  <c r="AD517" i="14" s="1"/>
  <c r="AD498" i="14" s="1"/>
  <c r="AD625" i="14" s="1"/>
  <c r="AD622" i="14" s="1"/>
  <c r="AD603" i="14" s="1"/>
  <c r="AE520" i="14"/>
  <c r="AE517" i="14" s="1"/>
  <c r="AE498" i="14" s="1"/>
  <c r="AE625" i="14" s="1"/>
  <c r="AE622" i="14" s="1"/>
  <c r="AE603" i="14" s="1"/>
  <c r="AF730" i="14"/>
  <c r="AF727" i="14" s="1"/>
  <c r="AF708" i="14" s="1"/>
  <c r="AF697" i="14" s="1"/>
  <c r="AD480" i="14"/>
  <c r="AD477" i="14" s="1"/>
  <c r="AD458" i="14" s="1"/>
  <c r="AD575" i="14" s="1"/>
  <c r="AD572" i="14" s="1"/>
  <c r="AD553" i="14" s="1"/>
  <c r="AG243" i="10"/>
  <c r="AG238" i="10" s="1"/>
  <c r="AG201" i="10" s="1"/>
  <c r="AG592" i="10" s="1"/>
  <c r="AG587" i="10" s="1"/>
  <c r="AG550" i="10" s="1"/>
  <c r="AG121" i="15"/>
  <c r="BJ144" i="15" s="1"/>
  <c r="AH441" i="14"/>
  <c r="AH438" i="14" s="1"/>
  <c r="AH419" i="14" s="1"/>
  <c r="AH408" i="14" s="1"/>
  <c r="AE480" i="14"/>
  <c r="AE477" i="14" s="1"/>
  <c r="AE458" i="14" s="1"/>
  <c r="AH386" i="14"/>
  <c r="AH383" i="14" s="1"/>
  <c r="AH364" i="14" s="1"/>
  <c r="AH353" i="14" s="1"/>
  <c r="AE440" i="14"/>
  <c r="AE437" i="14" s="1"/>
  <c r="AE418" i="14" s="1"/>
  <c r="AE407" i="14" s="1"/>
  <c r="AH481" i="14"/>
  <c r="AH478" i="14" s="1"/>
  <c r="AH459" i="14" s="1"/>
  <c r="AH576" i="14" s="1"/>
  <c r="AH573" i="14" s="1"/>
  <c r="AH554" i="14" s="1"/>
  <c r="AH543" i="14" s="1"/>
  <c r="AH267" i="14"/>
  <c r="AH264" i="14" s="1"/>
  <c r="AH245" i="14" s="1"/>
  <c r="AH234" i="14" s="1"/>
  <c r="AH676" i="14"/>
  <c r="AH673" i="14" s="1"/>
  <c r="AH654" i="14" s="1"/>
  <c r="AH643" i="14" s="1"/>
  <c r="AH521" i="14"/>
  <c r="AH518" i="14" s="1"/>
  <c r="AH499" i="14" s="1"/>
  <c r="AH626" i="14" s="1"/>
  <c r="AH623" i="14" s="1"/>
  <c r="AH604" i="14" s="1"/>
  <c r="AH593" i="14" s="1"/>
  <c r="AH1009" i="14"/>
  <c r="AH1006" i="14" s="1"/>
  <c r="AH987" i="14" s="1"/>
  <c r="AH976" i="14" s="1"/>
  <c r="AH731" i="14"/>
  <c r="AH728" i="14" s="1"/>
  <c r="AH709" i="14" s="1"/>
  <c r="AH698" i="14" s="1"/>
  <c r="AH1068" i="14"/>
  <c r="AH1065" i="14" s="1"/>
  <c r="AH1046" i="14" s="1"/>
  <c r="AH1035" i="14" s="1"/>
  <c r="AE57" i="16"/>
  <c r="AH176" i="14"/>
  <c r="AH172" i="14" s="1"/>
  <c r="AH177" i="14"/>
  <c r="AH173" i="14" s="1"/>
  <c r="AH183" i="14"/>
  <c r="AA677" i="14"/>
  <c r="AA674" i="14" s="1"/>
  <c r="AA655" i="14" s="1"/>
  <c r="AA644" i="14" s="1"/>
  <c r="Z183" i="14"/>
  <c r="AG176" i="14"/>
  <c r="AG172" i="14" s="1"/>
  <c r="AG177" i="14"/>
  <c r="AG173" i="14" s="1"/>
  <c r="AG183" i="14"/>
  <c r="U176" i="14"/>
  <c r="U172" i="14" s="1"/>
  <c r="U177" i="14"/>
  <c r="U173" i="14" s="1"/>
  <c r="U183" i="14"/>
  <c r="AA732" i="14"/>
  <c r="AA729" i="14" s="1"/>
  <c r="AA710" i="14" s="1"/>
  <c r="AA699" i="14" s="1"/>
  <c r="AC177" i="14"/>
  <c r="AC173" i="14" s="1"/>
  <c r="AC176" i="14"/>
  <c r="AC172" i="14" s="1"/>
  <c r="AC183" i="14"/>
  <c r="V176" i="14"/>
  <c r="V172" i="14" s="1"/>
  <c r="V177" i="14"/>
  <c r="V173" i="14" s="1"/>
  <c r="V183" i="14"/>
  <c r="AD117" i="14"/>
  <c r="AD217" i="14"/>
  <c r="AD214" i="14" s="1"/>
  <c r="AD195" i="14" s="1"/>
  <c r="AD184" i="14" s="1"/>
  <c r="AA522" i="14"/>
  <c r="AA519" i="14" s="1"/>
  <c r="AA500" i="14" s="1"/>
  <c r="AA627" i="14" s="1"/>
  <c r="AA624" i="14" s="1"/>
  <c r="AA605" i="14" s="1"/>
  <c r="AA594" i="14" s="1"/>
  <c r="Z217" i="14"/>
  <c r="Z214" i="14" s="1"/>
  <c r="Z195" i="14" s="1"/>
  <c r="Z184" i="14" s="1"/>
  <c r="W117" i="14"/>
  <c r="W217" i="14"/>
  <c r="W214" i="14" s="1"/>
  <c r="W195" i="14" s="1"/>
  <c r="W184" i="14" s="1"/>
  <c r="AA1069" i="14"/>
  <c r="AA1066" i="14" s="1"/>
  <c r="AA1047" i="14" s="1"/>
  <c r="AA1036" i="14" s="1"/>
  <c r="W216" i="14"/>
  <c r="W213" i="14" s="1"/>
  <c r="W194" i="14" s="1"/>
  <c r="W385" i="14" s="1"/>
  <c r="W382" i="14" s="1"/>
  <c r="W363" i="14" s="1"/>
  <c r="AB117" i="14"/>
  <c r="AB216" i="14"/>
  <c r="AB213" i="14" s="1"/>
  <c r="AB194" i="14" s="1"/>
  <c r="AB480" i="14" s="1"/>
  <c r="AB477" i="14" s="1"/>
  <c r="AB458" i="14" s="1"/>
  <c r="X216" i="14"/>
  <c r="X213" i="14" s="1"/>
  <c r="X194" i="14" s="1"/>
  <c r="X1067" i="14" s="1"/>
  <c r="X1064" i="14" s="1"/>
  <c r="X1045" i="14" s="1"/>
  <c r="AD183" i="14"/>
  <c r="AA57" i="16"/>
  <c r="AA268" i="14"/>
  <c r="AA265" i="14" s="1"/>
  <c r="AA246" i="14" s="1"/>
  <c r="AA235" i="14" s="1"/>
  <c r="AA387" i="14"/>
  <c r="AA384" i="14" s="1"/>
  <c r="AA365" i="14" s="1"/>
  <c r="AA354" i="14" s="1"/>
  <c r="AA482" i="14"/>
  <c r="AA479" i="14" s="1"/>
  <c r="AA460" i="14" s="1"/>
  <c r="AA577" i="14" s="1"/>
  <c r="AA574" i="14" s="1"/>
  <c r="AA555" i="14" s="1"/>
  <c r="AA544" i="14" s="1"/>
  <c r="AE176" i="14"/>
  <c r="AE172" i="14" s="1"/>
  <c r="AE177" i="14"/>
  <c r="AE173" i="14" s="1"/>
  <c r="AE183" i="14"/>
  <c r="AF176" i="14"/>
  <c r="AF172" i="14" s="1"/>
  <c r="AF177" i="14"/>
  <c r="AF173" i="14" s="1"/>
  <c r="AF183" i="14"/>
  <c r="Y218" i="14"/>
  <c r="Y215" i="14" s="1"/>
  <c r="Y196" i="14" s="1"/>
  <c r="Y185" i="14" s="1"/>
  <c r="AA1010" i="14"/>
  <c r="AA1007" i="14" s="1"/>
  <c r="AA988" i="14" s="1"/>
  <c r="AA977" i="14" s="1"/>
  <c r="W218" i="14"/>
  <c r="W215" i="14" s="1"/>
  <c r="W196" i="14" s="1"/>
  <c r="W185" i="14" s="1"/>
  <c r="AB57" i="16"/>
  <c r="AA216" i="14"/>
  <c r="AA213" i="14" s="1"/>
  <c r="AA194" i="14" s="1"/>
  <c r="AA1008" i="14" s="1"/>
  <c r="AA1005" i="14" s="1"/>
  <c r="AA986" i="14" s="1"/>
  <c r="Q177" i="14"/>
  <c r="Q173" i="14" s="1"/>
  <c r="Q176" i="14"/>
  <c r="Q172" i="14" s="1"/>
  <c r="Q183" i="14"/>
  <c r="AB218" i="14"/>
  <c r="AB215" i="14" s="1"/>
  <c r="AB196" i="14" s="1"/>
  <c r="BE1262" i="15"/>
  <c r="Y136" i="10"/>
  <c r="AD244" i="10"/>
  <c r="AD239" i="10" s="1"/>
  <c r="AD202" i="10" s="1"/>
  <c r="AD425" i="10" s="1"/>
  <c r="AD420" i="10" s="1"/>
  <c r="AD383" i="10" s="1"/>
  <c r="AD355" i="15" s="1"/>
  <c r="W746" i="15"/>
  <c r="W744" i="15" s="1"/>
  <c r="W433" i="15"/>
  <c r="W431" i="15" s="1"/>
  <c r="W187" i="15"/>
  <c r="W177" i="15" s="1"/>
  <c r="W243" i="15" s="1"/>
  <c r="W137" i="10"/>
  <c r="W817" i="15"/>
  <c r="W815" i="15" s="1"/>
  <c r="AB246" i="10"/>
  <c r="AB241" i="10" s="1"/>
  <c r="AB204" i="10" s="1"/>
  <c r="AB1094" i="10" s="1"/>
  <c r="AB1089" i="10" s="1"/>
  <c r="W142" i="15"/>
  <c r="W137" i="15" s="1"/>
  <c r="W575" i="15"/>
  <c r="W573" i="15" s="1"/>
  <c r="W696" i="15" s="1"/>
  <c r="W694" i="15" s="1"/>
  <c r="AD245" i="10"/>
  <c r="AD240" i="10" s="1"/>
  <c r="AD203" i="10" s="1"/>
  <c r="AD538" i="10" s="1"/>
  <c r="AD533" i="10" s="1"/>
  <c r="AD496" i="10" s="1"/>
  <c r="W217" i="15"/>
  <c r="W215" i="15" s="1"/>
  <c r="Y186" i="15"/>
  <c r="Y176" i="15" s="1"/>
  <c r="Y529" i="15" s="1"/>
  <c r="Y519" i="15" s="1"/>
  <c r="Y665" i="15" s="1"/>
  <c r="Y655" i="15" s="1"/>
  <c r="Z137" i="10"/>
  <c r="Z247" i="10" s="1"/>
  <c r="Z242" i="10" s="1"/>
  <c r="Z205" i="10" s="1"/>
  <c r="Y141" i="15"/>
  <c r="Y136" i="15" s="1"/>
  <c r="BA1262" i="15"/>
  <c r="AE121" i="15"/>
  <c r="BH144" i="15" s="1"/>
  <c r="X186" i="15"/>
  <c r="X176" i="15" s="1"/>
  <c r="X529" i="15" s="1"/>
  <c r="X519" i="15" s="1"/>
  <c r="X665" i="15" s="1"/>
  <c r="X655" i="15" s="1"/>
  <c r="Z957" i="15"/>
  <c r="X141" i="15"/>
  <c r="X136" i="15" s="1"/>
  <c r="AA187" i="15"/>
  <c r="AA177" i="15" s="1"/>
  <c r="AA772" i="15" s="1"/>
  <c r="AA762" i="15" s="1"/>
  <c r="W200" i="15"/>
  <c r="W190" i="15" s="1"/>
  <c r="W479" i="15" s="1"/>
  <c r="W469" i="15" s="1"/>
  <c r="AA137" i="10"/>
  <c r="AA125" i="15" s="1"/>
  <c r="BD148" i="15" s="1"/>
  <c r="AD123" i="15"/>
  <c r="BG146" i="15" s="1"/>
  <c r="AD122" i="15"/>
  <c r="BG145" i="15" s="1"/>
  <c r="X140" i="15"/>
  <c r="X135" i="15" s="1"/>
  <c r="X185" i="15"/>
  <c r="X175" i="15" s="1"/>
  <c r="X841" i="15" s="1"/>
  <c r="X831" i="15" s="1"/>
  <c r="W135" i="10"/>
  <c r="W245" i="10" s="1"/>
  <c r="W240" i="10" s="1"/>
  <c r="W203" i="10" s="1"/>
  <c r="Y185" i="15"/>
  <c r="Y175" i="15" s="1"/>
  <c r="Y241" i="15" s="1"/>
  <c r="BG31" i="15"/>
  <c r="BG33" i="15"/>
  <c r="BG30" i="15"/>
  <c r="BG68" i="15"/>
  <c r="BG70" i="15"/>
  <c r="BG69" i="15"/>
  <c r="BG71" i="15"/>
  <c r="Y140" i="15"/>
  <c r="Y135" i="15" s="1"/>
  <c r="BG32" i="15"/>
  <c r="AB116" i="14"/>
  <c r="AD116" i="14"/>
  <c r="T226" i="14"/>
  <c r="T222" i="14" s="1"/>
  <c r="T48" i="16" s="1"/>
  <c r="T227" i="14"/>
  <c r="T223" i="14" s="1"/>
  <c r="AD11" i="16"/>
  <c r="AD20" i="16" s="1"/>
  <c r="AD60" i="16" s="1"/>
  <c r="BB1262" i="15"/>
  <c r="W116" i="14"/>
  <c r="AC1067" i="14"/>
  <c r="AC1064" i="14" s="1"/>
  <c r="AC1045" i="14" s="1"/>
  <c r="AC1034" i="14" s="1"/>
  <c r="AC1008" i="14"/>
  <c r="AC1005" i="14" s="1"/>
  <c r="AC986" i="14" s="1"/>
  <c r="AC975" i="14" s="1"/>
  <c r="AF139" i="15"/>
  <c r="AF134" i="15" s="1"/>
  <c r="AZ1262" i="15"/>
  <c r="AC385" i="14"/>
  <c r="AC382" i="14" s="1"/>
  <c r="AC363" i="14" s="1"/>
  <c r="AC352" i="14" s="1"/>
  <c r="AC440" i="14"/>
  <c r="AC437" i="14" s="1"/>
  <c r="AC418" i="14" s="1"/>
  <c r="AC407" i="14" s="1"/>
  <c r="AC266" i="14"/>
  <c r="AC263" i="14" s="1"/>
  <c r="AC244" i="14" s="1"/>
  <c r="AC233" i="14" s="1"/>
  <c r="AC675" i="14"/>
  <c r="AC672" i="14" s="1"/>
  <c r="AC653" i="14" s="1"/>
  <c r="AC642" i="14" s="1"/>
  <c r="AC520" i="14"/>
  <c r="AC517" i="14" s="1"/>
  <c r="AC498" i="14" s="1"/>
  <c r="AC625" i="14" s="1"/>
  <c r="AC622" i="14" s="1"/>
  <c r="AC603" i="14" s="1"/>
  <c r="X123" i="15"/>
  <c r="X245" i="10"/>
  <c r="X240" i="10" s="1"/>
  <c r="X203" i="10" s="1"/>
  <c r="X804" i="10" s="1"/>
  <c r="X799" i="10" s="1"/>
  <c r="X762" i="10" s="1"/>
  <c r="X811" i="15" s="1"/>
  <c r="AA136" i="10"/>
  <c r="AA141" i="15"/>
  <c r="AA136" i="15" s="1"/>
  <c r="AE243" i="10"/>
  <c r="AE238" i="10" s="1"/>
  <c r="AE201" i="10" s="1"/>
  <c r="AE292" i="10" s="1"/>
  <c r="AE287" i="10" s="1"/>
  <c r="AE250" i="10" s="1"/>
  <c r="AE209" i="15" s="1"/>
  <c r="AA244" i="10"/>
  <c r="AA239" i="10" s="1"/>
  <c r="AA202" i="10" s="1"/>
  <c r="AA122" i="15"/>
  <c r="AG575" i="14"/>
  <c r="AG572" i="14" s="1"/>
  <c r="AG553" i="14" s="1"/>
  <c r="AC121" i="15"/>
  <c r="AC243" i="10"/>
  <c r="AC238" i="10" s="1"/>
  <c r="AC201" i="10" s="1"/>
  <c r="Z243" i="10"/>
  <c r="Z238" i="10" s="1"/>
  <c r="Z201" i="10" s="1"/>
  <c r="Z121" i="15"/>
  <c r="AA243" i="10"/>
  <c r="AA238" i="10" s="1"/>
  <c r="AA201" i="10" s="1"/>
  <c r="AA121" i="15"/>
  <c r="Z141" i="15"/>
  <c r="Z136" i="15" s="1"/>
  <c r="Z186" i="15"/>
  <c r="Z176" i="15" s="1"/>
  <c r="V842" i="15"/>
  <c r="V832" i="15" s="1"/>
  <c r="V529" i="15"/>
  <c r="V519" i="15" s="1"/>
  <c r="V665" i="15" s="1"/>
  <c r="V655" i="15" s="1"/>
  <c r="V771" i="15"/>
  <c r="V761" i="15" s="1"/>
  <c r="V242" i="15"/>
  <c r="Z136" i="10"/>
  <c r="AH1008" i="14"/>
  <c r="AH1005" i="14" s="1"/>
  <c r="AH986" i="14" s="1"/>
  <c r="AH440" i="14"/>
  <c r="AH437" i="14" s="1"/>
  <c r="AH418" i="14" s="1"/>
  <c r="AH385" i="14"/>
  <c r="AH382" i="14" s="1"/>
  <c r="AH363" i="14" s="1"/>
  <c r="AH1067" i="14"/>
  <c r="AH1064" i="14" s="1"/>
  <c r="AH1045" i="14" s="1"/>
  <c r="AH480" i="14"/>
  <c r="AH477" i="14" s="1"/>
  <c r="AH458" i="14" s="1"/>
  <c r="AH730" i="14"/>
  <c r="AH727" i="14" s="1"/>
  <c r="AH708" i="14" s="1"/>
  <c r="AH520" i="14"/>
  <c r="AH517" i="14" s="1"/>
  <c r="AH498" i="14" s="1"/>
  <c r="AH266" i="14"/>
  <c r="AH263" i="14" s="1"/>
  <c r="AH244" i="14" s="1"/>
  <c r="AH675" i="14"/>
  <c r="AH672" i="14" s="1"/>
  <c r="AH653" i="14" s="1"/>
  <c r="Z530" i="15"/>
  <c r="Z520" i="15" s="1"/>
  <c r="Z666" i="15" s="1"/>
  <c r="Z656" i="15" s="1"/>
  <c r="Z843" i="15"/>
  <c r="Z833" i="15" s="1"/>
  <c r="Z772" i="15"/>
  <c r="Z762" i="15" s="1"/>
  <c r="Z243" i="15"/>
  <c r="T535" i="14"/>
  <c r="T531" i="14" s="1"/>
  <c r="T542" i="14"/>
  <c r="T536" i="14"/>
  <c r="T532" i="14" s="1"/>
  <c r="U241" i="15"/>
  <c r="U841" i="15"/>
  <c r="U831" i="15" s="1"/>
  <c r="U528" i="15"/>
  <c r="U518" i="15" s="1"/>
  <c r="U664" i="15" s="1"/>
  <c r="U654" i="15" s="1"/>
  <c r="U770" i="15"/>
  <c r="U760" i="15" s="1"/>
  <c r="W957" i="15"/>
  <c r="W11" i="16"/>
  <c r="W20" i="16" s="1"/>
  <c r="W60" i="16" s="1"/>
  <c r="W862" i="15"/>
  <c r="W852" i="15" s="1"/>
  <c r="W549" i="15"/>
  <c r="W539" i="15" s="1"/>
  <c r="W678" i="15" s="1"/>
  <c r="W668" i="15" s="1"/>
  <c r="W262" i="15"/>
  <c r="W252" i="15" s="1"/>
  <c r="W478" i="15"/>
  <c r="W468" i="15" s="1"/>
  <c r="W791" i="15"/>
  <c r="W781" i="15" s="1"/>
  <c r="W407" i="15"/>
  <c r="W397" i="15" s="1"/>
  <c r="W620" i="15"/>
  <c r="W610" i="15" s="1"/>
  <c r="W728" i="15" s="1"/>
  <c r="W718" i="15" s="1"/>
  <c r="Z185" i="15"/>
  <c r="Z175" i="15" s="1"/>
  <c r="Z140" i="15"/>
  <c r="Z135" i="15" s="1"/>
  <c r="AA753" i="15"/>
  <c r="AA751" i="15" s="1"/>
  <c r="AA440" i="15"/>
  <c r="AA438" i="15" s="1"/>
  <c r="AA224" i="15"/>
  <c r="AA222" i="15" s="1"/>
  <c r="AA582" i="15"/>
  <c r="AA580" i="15" s="1"/>
  <c r="AA700" i="15" s="1"/>
  <c r="AA698" i="15" s="1"/>
  <c r="AA369" i="15"/>
  <c r="AA367" i="15" s="1"/>
  <c r="AA511" i="15"/>
  <c r="AA509" i="15" s="1"/>
  <c r="AA650" i="15" s="1"/>
  <c r="AA648" i="15" s="1"/>
  <c r="AA824" i="15"/>
  <c r="AA822" i="15" s="1"/>
  <c r="X139" i="15"/>
  <c r="X134" i="15" s="1"/>
  <c r="X184" i="15"/>
  <c r="X174" i="15" s="1"/>
  <c r="V768" i="15"/>
  <c r="V758" i="15" s="1"/>
  <c r="V526" i="15"/>
  <c r="V516" i="15" s="1"/>
  <c r="V662" i="15" s="1"/>
  <c r="V652" i="15" s="1"/>
  <c r="V839" i="15"/>
  <c r="V829" i="15" s="1"/>
  <c r="V239" i="15"/>
  <c r="X134" i="10"/>
  <c r="AD407" i="15"/>
  <c r="AD397" i="15" s="1"/>
  <c r="AD862" i="15"/>
  <c r="AD852" i="15" s="1"/>
  <c r="AD620" i="15"/>
  <c r="AD610" i="15" s="1"/>
  <c r="AD728" i="15" s="1"/>
  <c r="AD718" i="15" s="1"/>
  <c r="AD478" i="15"/>
  <c r="AD468" i="15" s="1"/>
  <c r="AD262" i="15"/>
  <c r="AD252" i="15" s="1"/>
  <c r="AD549" i="15"/>
  <c r="AD539" i="15" s="1"/>
  <c r="AD678" i="15" s="1"/>
  <c r="AD668" i="15" s="1"/>
  <c r="AD791" i="15"/>
  <c r="AD781" i="15" s="1"/>
  <c r="X791" i="15"/>
  <c r="X781" i="15" s="1"/>
  <c r="X478" i="15"/>
  <c r="X468" i="15" s="1"/>
  <c r="X549" i="15"/>
  <c r="X539" i="15" s="1"/>
  <c r="X678" i="15" s="1"/>
  <c r="X668" i="15" s="1"/>
  <c r="X262" i="15"/>
  <c r="X252" i="15" s="1"/>
  <c r="X407" i="15"/>
  <c r="X397" i="15" s="1"/>
  <c r="X620" i="15"/>
  <c r="X610" i="15" s="1"/>
  <c r="X728" i="15" s="1"/>
  <c r="X718" i="15" s="1"/>
  <c r="X862" i="15"/>
  <c r="X852" i="15" s="1"/>
  <c r="AE795" i="15"/>
  <c r="AE785" i="15" s="1"/>
  <c r="AE482" i="15"/>
  <c r="AE472" i="15" s="1"/>
  <c r="AE553" i="15"/>
  <c r="AE543" i="15" s="1"/>
  <c r="AE682" i="15" s="1"/>
  <c r="AE672" i="15" s="1"/>
  <c r="AE266" i="15"/>
  <c r="AE256" i="15" s="1"/>
  <c r="AE866" i="15"/>
  <c r="AE856" i="15" s="1"/>
  <c r="AE411" i="15"/>
  <c r="AE401" i="15" s="1"/>
  <c r="AE624" i="15"/>
  <c r="AE614" i="15" s="1"/>
  <c r="AE732" i="15" s="1"/>
  <c r="AE722" i="15" s="1"/>
  <c r="Z123" i="15"/>
  <c r="Z245" i="10"/>
  <c r="Z240" i="10" s="1"/>
  <c r="Z203" i="10" s="1"/>
  <c r="X247" i="10"/>
  <c r="X242" i="10" s="1"/>
  <c r="X205" i="10" s="1"/>
  <c r="X125" i="15"/>
  <c r="AH824" i="15"/>
  <c r="AH822" i="15" s="1"/>
  <c r="AH753" i="15"/>
  <c r="AH751" i="15" s="1"/>
  <c r="AH224" i="15"/>
  <c r="AH222" i="15" s="1"/>
  <c r="AH369" i="15"/>
  <c r="AH367" i="15" s="1"/>
  <c r="AH511" i="15"/>
  <c r="AH509" i="15" s="1"/>
  <c r="AH650" i="15" s="1"/>
  <c r="AH648" i="15" s="1"/>
  <c r="AH440" i="15"/>
  <c r="AH438" i="15" s="1"/>
  <c r="AH582" i="15"/>
  <c r="AH580" i="15" s="1"/>
  <c r="AH700" i="15" s="1"/>
  <c r="AH698" i="15" s="1"/>
  <c r="W138" i="15"/>
  <c r="W133" i="15" s="1"/>
  <c r="W183" i="15"/>
  <c r="W173" i="15" s="1"/>
  <c r="T771" i="15"/>
  <c r="T761" i="15" s="1"/>
  <c r="T842" i="15"/>
  <c r="T832" i="15" s="1"/>
  <c r="T242" i="15"/>
  <c r="T529" i="15"/>
  <c r="T519" i="15" s="1"/>
  <c r="T665" i="15" s="1"/>
  <c r="T655" i="15" s="1"/>
  <c r="W186" i="15"/>
  <c r="W176" i="15" s="1"/>
  <c r="W141" i="15"/>
  <c r="W136" i="15" s="1"/>
  <c r="W136" i="10"/>
  <c r="U125" i="15"/>
  <c r="AX148" i="15" s="1"/>
  <c r="U247" i="10"/>
  <c r="U242" i="10" s="1"/>
  <c r="U205" i="10" s="1"/>
  <c r="V528" i="15"/>
  <c r="V518" i="15" s="1"/>
  <c r="V664" i="15" s="1"/>
  <c r="V654" i="15" s="1"/>
  <c r="V770" i="15"/>
  <c r="V760" i="15" s="1"/>
  <c r="V841" i="15"/>
  <c r="V831" i="15" s="1"/>
  <c r="V241" i="15"/>
  <c r="X266" i="15"/>
  <c r="X256" i="15" s="1"/>
  <c r="X624" i="15"/>
  <c r="X614" i="15" s="1"/>
  <c r="X732" i="15" s="1"/>
  <c r="X722" i="15" s="1"/>
  <c r="X482" i="15"/>
  <c r="X472" i="15" s="1"/>
  <c r="X553" i="15"/>
  <c r="X543" i="15" s="1"/>
  <c r="X682" i="15" s="1"/>
  <c r="X672" i="15" s="1"/>
  <c r="X411" i="15"/>
  <c r="X401" i="15" s="1"/>
  <c r="X795" i="15"/>
  <c r="X785" i="15" s="1"/>
  <c r="X866" i="15"/>
  <c r="X856" i="15" s="1"/>
  <c r="AA185" i="15"/>
  <c r="AA175" i="15" s="1"/>
  <c r="AA140" i="15"/>
  <c r="AA135" i="15" s="1"/>
  <c r="T124" i="15"/>
  <c r="AW147" i="15" s="1"/>
  <c r="T246" i="10"/>
  <c r="T241" i="10" s="1"/>
  <c r="T204" i="10" s="1"/>
  <c r="AE862" i="15"/>
  <c r="AE852" i="15" s="1"/>
  <c r="AE549" i="15"/>
  <c r="AE539" i="15" s="1"/>
  <c r="AE678" i="15" s="1"/>
  <c r="AE668" i="15" s="1"/>
  <c r="AE262" i="15"/>
  <c r="AE252" i="15" s="1"/>
  <c r="AE478" i="15"/>
  <c r="AE468" i="15" s="1"/>
  <c r="AE791" i="15"/>
  <c r="AE781" i="15" s="1"/>
  <c r="AE407" i="15"/>
  <c r="AE397" i="15" s="1"/>
  <c r="AE620" i="15"/>
  <c r="AE610" i="15" s="1"/>
  <c r="AE728" i="15" s="1"/>
  <c r="AE718" i="15" s="1"/>
  <c r="X183" i="15"/>
  <c r="X173" i="15" s="1"/>
  <c r="X138" i="15"/>
  <c r="X133" i="15" s="1"/>
  <c r="X133" i="10"/>
  <c r="T526" i="15"/>
  <c r="T516" i="15" s="1"/>
  <c r="T662" i="15" s="1"/>
  <c r="T652" i="15" s="1"/>
  <c r="T239" i="15"/>
  <c r="T839" i="15"/>
  <c r="T829" i="15" s="1"/>
  <c r="T768" i="15"/>
  <c r="T758" i="15" s="1"/>
  <c r="AB11" i="16"/>
  <c r="AB20" i="16" s="1"/>
  <c r="AB60" i="16" s="1"/>
  <c r="AB957" i="15"/>
  <c r="U246" i="10"/>
  <c r="U241" i="10" s="1"/>
  <c r="U204" i="10" s="1"/>
  <c r="U124" i="15"/>
  <c r="AX147" i="15" s="1"/>
  <c r="AD121" i="15"/>
  <c r="BG144" i="15" s="1"/>
  <c r="AD243" i="10"/>
  <c r="AD238" i="10" s="1"/>
  <c r="AD201" i="10" s="1"/>
  <c r="AA794" i="15"/>
  <c r="AA784" i="15" s="1"/>
  <c r="AA865" i="15"/>
  <c r="AA855" i="15" s="1"/>
  <c r="AA265" i="15"/>
  <c r="AA255" i="15" s="1"/>
  <c r="AA481" i="15"/>
  <c r="AA471" i="15" s="1"/>
  <c r="AA410" i="15"/>
  <c r="AA400" i="15" s="1"/>
  <c r="AA552" i="15"/>
  <c r="AA542" i="15" s="1"/>
  <c r="AA681" i="15" s="1"/>
  <c r="AA671" i="15" s="1"/>
  <c r="AA623" i="15"/>
  <c r="AA613" i="15" s="1"/>
  <c r="AA731" i="15" s="1"/>
  <c r="AA721" i="15" s="1"/>
  <c r="AG550" i="15"/>
  <c r="AG540" i="15" s="1"/>
  <c r="AG679" i="15" s="1"/>
  <c r="AG669" i="15" s="1"/>
  <c r="AG479" i="15"/>
  <c r="AG469" i="15" s="1"/>
  <c r="AG408" i="15"/>
  <c r="AG398" i="15" s="1"/>
  <c r="AG792" i="15"/>
  <c r="AG782" i="15" s="1"/>
  <c r="AG263" i="15"/>
  <c r="AG253" i="15" s="1"/>
  <c r="AG863" i="15"/>
  <c r="AG853" i="15" s="1"/>
  <c r="AG621" i="15"/>
  <c r="AG611" i="15" s="1"/>
  <c r="AG729" i="15" s="1"/>
  <c r="AG719" i="15" s="1"/>
  <c r="Z433" i="15"/>
  <c r="Z431" i="15" s="1"/>
  <c r="Z362" i="15"/>
  <c r="Z360" i="15" s="1"/>
  <c r="Z217" i="15"/>
  <c r="Z215" i="15" s="1"/>
  <c r="Z504" i="15"/>
  <c r="Z502" i="15" s="1"/>
  <c r="Z646" i="15" s="1"/>
  <c r="Z644" i="15" s="1"/>
  <c r="Z817" i="15"/>
  <c r="Z815" i="15" s="1"/>
  <c r="Z746" i="15"/>
  <c r="Z744" i="15" s="1"/>
  <c r="Z575" i="15"/>
  <c r="Z573" i="15" s="1"/>
  <c r="Z696" i="15" s="1"/>
  <c r="Z694" i="15" s="1"/>
  <c r="Z975" i="14"/>
  <c r="AA842" i="15"/>
  <c r="AA832" i="15" s="1"/>
  <c r="AA242" i="15"/>
  <c r="AA771" i="15"/>
  <c r="AA761" i="15" s="1"/>
  <c r="AA529" i="15"/>
  <c r="AA519" i="15" s="1"/>
  <c r="AA665" i="15" s="1"/>
  <c r="AA655" i="15" s="1"/>
  <c r="AD642" i="14"/>
  <c r="X865" i="15"/>
  <c r="X855" i="15" s="1"/>
  <c r="X794" i="15"/>
  <c r="X784" i="15" s="1"/>
  <c r="X552" i="15"/>
  <c r="X542" i="15" s="1"/>
  <c r="X681" i="15" s="1"/>
  <c r="X671" i="15" s="1"/>
  <c r="X481" i="15"/>
  <c r="X471" i="15" s="1"/>
  <c r="X410" i="15"/>
  <c r="X400" i="15" s="1"/>
  <c r="X623" i="15"/>
  <c r="X613" i="15" s="1"/>
  <c r="X731" i="15" s="1"/>
  <c r="X721" i="15" s="1"/>
  <c r="X265" i="15"/>
  <c r="X255" i="15" s="1"/>
  <c r="AE622" i="15"/>
  <c r="AE612" i="15" s="1"/>
  <c r="AE730" i="15" s="1"/>
  <c r="AE720" i="15" s="1"/>
  <c r="AE793" i="15"/>
  <c r="AE783" i="15" s="1"/>
  <c r="AE480" i="15"/>
  <c r="AE470" i="15" s="1"/>
  <c r="AE264" i="15"/>
  <c r="AE254" i="15" s="1"/>
  <c r="AE409" i="15"/>
  <c r="AE399" i="15" s="1"/>
  <c r="AE551" i="15"/>
  <c r="AE541" i="15" s="1"/>
  <c r="AE680" i="15" s="1"/>
  <c r="AE670" i="15" s="1"/>
  <c r="AE864" i="15"/>
  <c r="AE854" i="15" s="1"/>
  <c r="U245" i="10"/>
  <c r="U240" i="10" s="1"/>
  <c r="U203" i="10" s="1"/>
  <c r="U123" i="15"/>
  <c r="AX146" i="15" s="1"/>
  <c r="AD504" i="15"/>
  <c r="AD502" i="15" s="1"/>
  <c r="AD646" i="15" s="1"/>
  <c r="AD644" i="15" s="1"/>
  <c r="AD217" i="15"/>
  <c r="AD215" i="15" s="1"/>
  <c r="AD817" i="15"/>
  <c r="AD815" i="15" s="1"/>
  <c r="AD746" i="15"/>
  <c r="AD744" i="15" s="1"/>
  <c r="AD575" i="15"/>
  <c r="AD573" i="15" s="1"/>
  <c r="AD696" i="15" s="1"/>
  <c r="AD694" i="15" s="1"/>
  <c r="AD362" i="15"/>
  <c r="AD360" i="15" s="1"/>
  <c r="AD433" i="15"/>
  <c r="AD431" i="15" s="1"/>
  <c r="Y551" i="15"/>
  <c r="Y541" i="15" s="1"/>
  <c r="Y680" i="15" s="1"/>
  <c r="Y670" i="15" s="1"/>
  <c r="Y622" i="15"/>
  <c r="Y612" i="15" s="1"/>
  <c r="Y730" i="15" s="1"/>
  <c r="Y720" i="15" s="1"/>
  <c r="Y409" i="15"/>
  <c r="Y399" i="15" s="1"/>
  <c r="Y264" i="15"/>
  <c r="Y254" i="15" s="1"/>
  <c r="Y864" i="15"/>
  <c r="Y854" i="15" s="1"/>
  <c r="Y480" i="15"/>
  <c r="Y470" i="15" s="1"/>
  <c r="Y793" i="15"/>
  <c r="Y783" i="15" s="1"/>
  <c r="AH550" i="15"/>
  <c r="AH540" i="15" s="1"/>
  <c r="AH679" i="15" s="1"/>
  <c r="AH669" i="15" s="1"/>
  <c r="AH479" i="15"/>
  <c r="AH469" i="15" s="1"/>
  <c r="AH408" i="15"/>
  <c r="AH398" i="15" s="1"/>
  <c r="AH621" i="15"/>
  <c r="AH611" i="15" s="1"/>
  <c r="AH729" i="15" s="1"/>
  <c r="AH719" i="15" s="1"/>
  <c r="AH263" i="15"/>
  <c r="AH253" i="15" s="1"/>
  <c r="AH863" i="15"/>
  <c r="AH853" i="15" s="1"/>
  <c r="AH792" i="15"/>
  <c r="AH782" i="15" s="1"/>
  <c r="X1009" i="14"/>
  <c r="X1006" i="14" s="1"/>
  <c r="X987" i="14" s="1"/>
  <c r="X976" i="14" s="1"/>
  <c r="X481" i="14"/>
  <c r="X478" i="14" s="1"/>
  <c r="X459" i="14" s="1"/>
  <c r="X576" i="14" s="1"/>
  <c r="X573" i="14" s="1"/>
  <c r="X554" i="14" s="1"/>
  <c r="X543" i="14" s="1"/>
  <c r="X441" i="14"/>
  <c r="X438" i="14" s="1"/>
  <c r="X419" i="14" s="1"/>
  <c r="X408" i="14" s="1"/>
  <c r="X267" i="14"/>
  <c r="X264" i="14" s="1"/>
  <c r="X245" i="14" s="1"/>
  <c r="X234" i="14" s="1"/>
  <c r="X521" i="14"/>
  <c r="X518" i="14" s="1"/>
  <c r="X499" i="14" s="1"/>
  <c r="X626" i="14" s="1"/>
  <c r="X623" i="14" s="1"/>
  <c r="X604" i="14" s="1"/>
  <c r="X593" i="14" s="1"/>
  <c r="X386" i="14"/>
  <c r="X383" i="14" s="1"/>
  <c r="X364" i="14" s="1"/>
  <c r="X353" i="14" s="1"/>
  <c r="X676" i="14"/>
  <c r="X673" i="14" s="1"/>
  <c r="X654" i="14" s="1"/>
  <c r="X643" i="14" s="1"/>
  <c r="X1068" i="14"/>
  <c r="X1065" i="14" s="1"/>
  <c r="X1046" i="14" s="1"/>
  <c r="X1035" i="14" s="1"/>
  <c r="X731" i="14"/>
  <c r="X728" i="14" s="1"/>
  <c r="X709" i="14" s="1"/>
  <c r="X698" i="14" s="1"/>
  <c r="V864" i="15"/>
  <c r="V854" i="15" s="1"/>
  <c r="V622" i="15"/>
  <c r="V612" i="15" s="1"/>
  <c r="V730" i="15" s="1"/>
  <c r="V720" i="15" s="1"/>
  <c r="V793" i="15"/>
  <c r="V783" i="15" s="1"/>
  <c r="V551" i="15"/>
  <c r="V541" i="15" s="1"/>
  <c r="V680" i="15" s="1"/>
  <c r="V670" i="15" s="1"/>
  <c r="V409" i="15"/>
  <c r="V399" i="15" s="1"/>
  <c r="V480" i="15"/>
  <c r="V470" i="15" s="1"/>
  <c r="V264" i="15"/>
  <c r="V254" i="15" s="1"/>
  <c r="Y243" i="10"/>
  <c r="Y238" i="10" s="1"/>
  <c r="Y201" i="10" s="1"/>
  <c r="Y121" i="15"/>
  <c r="T243" i="15"/>
  <c r="T530" i="15"/>
  <c r="T520" i="15" s="1"/>
  <c r="T666" i="15" s="1"/>
  <c r="T656" i="15" s="1"/>
  <c r="T843" i="15"/>
  <c r="T833" i="15" s="1"/>
  <c r="T772" i="15"/>
  <c r="T762" i="15" s="1"/>
  <c r="AA184" i="15"/>
  <c r="AA174" i="15" s="1"/>
  <c r="AA139" i="15"/>
  <c r="AA134" i="15" s="1"/>
  <c r="U409" i="15"/>
  <c r="U399" i="15" s="1"/>
  <c r="U793" i="15"/>
  <c r="U783" i="15" s="1"/>
  <c r="U551" i="15"/>
  <c r="U541" i="15" s="1"/>
  <c r="U680" i="15" s="1"/>
  <c r="U670" i="15" s="1"/>
  <c r="U480" i="15"/>
  <c r="U470" i="15" s="1"/>
  <c r="U264" i="15"/>
  <c r="U254" i="15" s="1"/>
  <c r="U864" i="15"/>
  <c r="U854" i="15" s="1"/>
  <c r="U622" i="15"/>
  <c r="U612" i="15" s="1"/>
  <c r="U730" i="15" s="1"/>
  <c r="U720" i="15" s="1"/>
  <c r="AD239" i="15"/>
  <c r="AD839" i="15"/>
  <c r="AD829" i="15" s="1"/>
  <c r="AD768" i="15"/>
  <c r="AD758" i="15" s="1"/>
  <c r="AD526" i="15"/>
  <c r="AD516" i="15" s="1"/>
  <c r="AD662" i="15" s="1"/>
  <c r="AD652" i="15" s="1"/>
  <c r="U768" i="15"/>
  <c r="U758" i="15" s="1"/>
  <c r="U239" i="15"/>
  <c r="U526" i="15"/>
  <c r="U516" i="15" s="1"/>
  <c r="U662" i="15" s="1"/>
  <c r="U652" i="15" s="1"/>
  <c r="U839" i="15"/>
  <c r="U829" i="15" s="1"/>
  <c r="AC552" i="15"/>
  <c r="AC542" i="15" s="1"/>
  <c r="AC681" i="15" s="1"/>
  <c r="AC671" i="15" s="1"/>
  <c r="AC481" i="15"/>
  <c r="AC471" i="15" s="1"/>
  <c r="AC265" i="15"/>
  <c r="AC255" i="15" s="1"/>
  <c r="AC794" i="15"/>
  <c r="AC784" i="15" s="1"/>
  <c r="AC623" i="15"/>
  <c r="AC613" i="15" s="1"/>
  <c r="AC731" i="15" s="1"/>
  <c r="AC721" i="15" s="1"/>
  <c r="AC410" i="15"/>
  <c r="AC400" i="15" s="1"/>
  <c r="AC865" i="15"/>
  <c r="AC855" i="15" s="1"/>
  <c r="Y957" i="15"/>
  <c r="Y11" i="16"/>
  <c r="Y20" i="16" s="1"/>
  <c r="Y60" i="16" s="1"/>
  <c r="U1008" i="14"/>
  <c r="U1005" i="14" s="1"/>
  <c r="U986" i="14" s="1"/>
  <c r="U730" i="14"/>
  <c r="U727" i="14" s="1"/>
  <c r="U708" i="14" s="1"/>
  <c r="U520" i="14"/>
  <c r="U517" i="14" s="1"/>
  <c r="U498" i="14" s="1"/>
  <c r="U440" i="14"/>
  <c r="U437" i="14" s="1"/>
  <c r="U418" i="14" s="1"/>
  <c r="U266" i="14"/>
  <c r="U263" i="14" s="1"/>
  <c r="U244" i="14" s="1"/>
  <c r="U480" i="14"/>
  <c r="U477" i="14" s="1"/>
  <c r="U458" i="14" s="1"/>
  <c r="U675" i="14"/>
  <c r="U672" i="14" s="1"/>
  <c r="U653" i="14" s="1"/>
  <c r="U385" i="14"/>
  <c r="U382" i="14" s="1"/>
  <c r="U363" i="14" s="1"/>
  <c r="U1067" i="14"/>
  <c r="U1064" i="14" s="1"/>
  <c r="U1045" i="14" s="1"/>
  <c r="U732" i="14"/>
  <c r="U729" i="14" s="1"/>
  <c r="U710" i="14" s="1"/>
  <c r="U699" i="14" s="1"/>
  <c r="U522" i="14"/>
  <c r="U519" i="14" s="1"/>
  <c r="U500" i="14" s="1"/>
  <c r="U627" i="14" s="1"/>
  <c r="U624" i="14" s="1"/>
  <c r="U605" i="14" s="1"/>
  <c r="U594" i="14" s="1"/>
  <c r="U268" i="14"/>
  <c r="U265" i="14" s="1"/>
  <c r="U246" i="14" s="1"/>
  <c r="U235" i="14" s="1"/>
  <c r="U1069" i="14"/>
  <c r="U1066" i="14" s="1"/>
  <c r="U1047" i="14" s="1"/>
  <c r="U1036" i="14" s="1"/>
  <c r="U677" i="14"/>
  <c r="U674" i="14" s="1"/>
  <c r="U655" i="14" s="1"/>
  <c r="U644" i="14" s="1"/>
  <c r="U442" i="14"/>
  <c r="U439" i="14" s="1"/>
  <c r="U420" i="14" s="1"/>
  <c r="U409" i="14" s="1"/>
  <c r="U482" i="14"/>
  <c r="U479" i="14" s="1"/>
  <c r="U460" i="14" s="1"/>
  <c r="U577" i="14" s="1"/>
  <c r="U574" i="14" s="1"/>
  <c r="U555" i="14" s="1"/>
  <c r="U544" i="14" s="1"/>
  <c r="U387" i="14"/>
  <c r="U384" i="14" s="1"/>
  <c r="U365" i="14" s="1"/>
  <c r="U354" i="14" s="1"/>
  <c r="U1010" i="14"/>
  <c r="U1007" i="14" s="1"/>
  <c r="U988" i="14" s="1"/>
  <c r="U977" i="14" s="1"/>
  <c r="AE621" i="15"/>
  <c r="AE611" i="15" s="1"/>
  <c r="AE729" i="15" s="1"/>
  <c r="AE719" i="15" s="1"/>
  <c r="AE863" i="15"/>
  <c r="AE853" i="15" s="1"/>
  <c r="AE479" i="15"/>
  <c r="AE469" i="15" s="1"/>
  <c r="AE550" i="15"/>
  <c r="AE540" i="15" s="1"/>
  <c r="AE679" i="15" s="1"/>
  <c r="AE669" i="15" s="1"/>
  <c r="AE263" i="15"/>
  <c r="AE253" i="15" s="1"/>
  <c r="AE408" i="15"/>
  <c r="AE398" i="15" s="1"/>
  <c r="AE792" i="15"/>
  <c r="AE782" i="15" s="1"/>
  <c r="Z139" i="15"/>
  <c r="Z134" i="15" s="1"/>
  <c r="Z184" i="15"/>
  <c r="Z174" i="15" s="1"/>
  <c r="AA135" i="10"/>
  <c r="V769" i="15"/>
  <c r="V759" i="15" s="1"/>
  <c r="V240" i="15"/>
  <c r="V840" i="15"/>
  <c r="V830" i="15" s="1"/>
  <c r="V527" i="15"/>
  <c r="V517" i="15" s="1"/>
  <c r="V663" i="15" s="1"/>
  <c r="V653" i="15" s="1"/>
  <c r="AD624" i="15"/>
  <c r="AD614" i="15" s="1"/>
  <c r="AD732" i="15" s="1"/>
  <c r="AD722" i="15" s="1"/>
  <c r="AD411" i="15"/>
  <c r="AD401" i="15" s="1"/>
  <c r="AD482" i="15"/>
  <c r="AD472" i="15" s="1"/>
  <c r="AD266" i="15"/>
  <c r="AD256" i="15" s="1"/>
  <c r="AD553" i="15"/>
  <c r="AD543" i="15" s="1"/>
  <c r="AD682" i="15" s="1"/>
  <c r="AD672" i="15" s="1"/>
  <c r="AD866" i="15"/>
  <c r="AD856" i="15" s="1"/>
  <c r="AD795" i="15"/>
  <c r="AD785" i="15" s="1"/>
  <c r="U244" i="10"/>
  <c r="U239" i="10" s="1"/>
  <c r="U202" i="10" s="1"/>
  <c r="U122" i="15"/>
  <c r="AX145" i="15" s="1"/>
  <c r="AE865" i="15"/>
  <c r="AE855" i="15" s="1"/>
  <c r="AE481" i="15"/>
  <c r="AE471" i="15" s="1"/>
  <c r="AE794" i="15"/>
  <c r="AE784" i="15" s="1"/>
  <c r="AE623" i="15"/>
  <c r="AE613" i="15" s="1"/>
  <c r="AE731" i="15" s="1"/>
  <c r="AE721" i="15" s="1"/>
  <c r="AE265" i="15"/>
  <c r="AE255" i="15" s="1"/>
  <c r="AE552" i="15"/>
  <c r="AE542" i="15" s="1"/>
  <c r="AE681" i="15" s="1"/>
  <c r="AE671" i="15" s="1"/>
  <c r="AE410" i="15"/>
  <c r="AE400" i="15" s="1"/>
  <c r="AH482" i="15"/>
  <c r="AH472" i="15" s="1"/>
  <c r="AH411" i="15"/>
  <c r="AH401" i="15" s="1"/>
  <c r="AH795" i="15"/>
  <c r="AH785" i="15" s="1"/>
  <c r="AH266" i="15"/>
  <c r="AH256" i="15" s="1"/>
  <c r="AH553" i="15"/>
  <c r="AH543" i="15" s="1"/>
  <c r="AH682" i="15" s="1"/>
  <c r="AH672" i="15" s="1"/>
  <c r="AH624" i="15"/>
  <c r="AH614" i="15" s="1"/>
  <c r="AH732" i="15" s="1"/>
  <c r="AH722" i="15" s="1"/>
  <c r="AH866" i="15"/>
  <c r="AH856" i="15" s="1"/>
  <c r="AB863" i="15"/>
  <c r="AB853" i="15" s="1"/>
  <c r="AB792" i="15"/>
  <c r="AB782" i="15" s="1"/>
  <c r="AB408" i="15"/>
  <c r="AB398" i="15" s="1"/>
  <c r="AB621" i="15"/>
  <c r="AB611" i="15" s="1"/>
  <c r="AB729" i="15" s="1"/>
  <c r="AB719" i="15" s="1"/>
  <c r="AB550" i="15"/>
  <c r="AB540" i="15" s="1"/>
  <c r="AB679" i="15" s="1"/>
  <c r="AB669" i="15" s="1"/>
  <c r="AB263" i="15"/>
  <c r="AB253" i="15" s="1"/>
  <c r="AB479" i="15"/>
  <c r="AB469" i="15" s="1"/>
  <c r="X622" i="15"/>
  <c r="X612" i="15" s="1"/>
  <c r="X730" i="15" s="1"/>
  <c r="X720" i="15" s="1"/>
  <c r="X264" i="15"/>
  <c r="X254" i="15" s="1"/>
  <c r="X793" i="15"/>
  <c r="X783" i="15" s="1"/>
  <c r="X864" i="15"/>
  <c r="X854" i="15" s="1"/>
  <c r="X551" i="15"/>
  <c r="X541" i="15" s="1"/>
  <c r="X680" i="15" s="1"/>
  <c r="X670" i="15" s="1"/>
  <c r="X480" i="15"/>
  <c r="X470" i="15" s="1"/>
  <c r="X409" i="15"/>
  <c r="X399" i="15" s="1"/>
  <c r="Y142" i="15"/>
  <c r="Y137" i="15" s="1"/>
  <c r="Y187" i="15"/>
  <c r="Y177" i="15" s="1"/>
  <c r="Y137" i="10"/>
  <c r="Z549" i="15"/>
  <c r="Z539" i="15" s="1"/>
  <c r="Z678" i="15" s="1"/>
  <c r="Z668" i="15" s="1"/>
  <c r="Z407" i="15"/>
  <c r="Z397" i="15" s="1"/>
  <c r="Z862" i="15"/>
  <c r="Z852" i="15" s="1"/>
  <c r="Z262" i="15"/>
  <c r="Z252" i="15" s="1"/>
  <c r="Z620" i="15"/>
  <c r="Z610" i="15" s="1"/>
  <c r="Z728" i="15" s="1"/>
  <c r="Z718" i="15" s="1"/>
  <c r="Z478" i="15"/>
  <c r="Z468" i="15" s="1"/>
  <c r="Z791" i="15"/>
  <c r="Z781" i="15" s="1"/>
  <c r="AA746" i="15"/>
  <c r="AA744" i="15" s="1"/>
  <c r="AA217" i="15"/>
  <c r="AA215" i="15" s="1"/>
  <c r="AA817" i="15"/>
  <c r="AA815" i="15" s="1"/>
  <c r="AA433" i="15"/>
  <c r="AA431" i="15" s="1"/>
  <c r="AA504" i="15"/>
  <c r="AA502" i="15" s="1"/>
  <c r="AA646" i="15" s="1"/>
  <c r="AA644" i="15" s="1"/>
  <c r="AA362" i="15"/>
  <c r="AA360" i="15" s="1"/>
  <c r="AA575" i="15"/>
  <c r="AA573" i="15" s="1"/>
  <c r="AA696" i="15" s="1"/>
  <c r="AA694" i="15" s="1"/>
  <c r="X187" i="15"/>
  <c r="X177" i="15" s="1"/>
  <c r="X142" i="15"/>
  <c r="X137" i="15" s="1"/>
  <c r="Y183" i="15"/>
  <c r="Y173" i="15" s="1"/>
  <c r="Y138" i="15"/>
  <c r="Y133" i="15" s="1"/>
  <c r="U121" i="15"/>
  <c r="AX144" i="15" s="1"/>
  <c r="U243" i="10"/>
  <c r="U238" i="10" s="1"/>
  <c r="U201" i="10" s="1"/>
  <c r="AE642" i="14"/>
  <c r="AW145" i="15"/>
  <c r="AC387" i="14"/>
  <c r="AC384" i="14" s="1"/>
  <c r="AC365" i="14" s="1"/>
  <c r="AC354" i="14" s="1"/>
  <c r="AC268" i="14"/>
  <c r="AC265" i="14" s="1"/>
  <c r="AC246" i="14" s="1"/>
  <c r="AC235" i="14" s="1"/>
  <c r="AC442" i="14"/>
  <c r="AC439" i="14" s="1"/>
  <c r="AC420" i="14" s="1"/>
  <c r="AC409" i="14" s="1"/>
  <c r="AC1069" i="14"/>
  <c r="AC1066" i="14" s="1"/>
  <c r="AC1047" i="14" s="1"/>
  <c r="AC1036" i="14" s="1"/>
  <c r="AC1010" i="14"/>
  <c r="AC1007" i="14" s="1"/>
  <c r="AC988" i="14" s="1"/>
  <c r="AC977" i="14" s="1"/>
  <c r="AC732" i="14"/>
  <c r="AC729" i="14" s="1"/>
  <c r="AC710" i="14" s="1"/>
  <c r="AC699" i="14" s="1"/>
  <c r="AC677" i="14"/>
  <c r="AC674" i="14" s="1"/>
  <c r="AC655" i="14" s="1"/>
  <c r="AC644" i="14" s="1"/>
  <c r="AC482" i="14"/>
  <c r="AC479" i="14" s="1"/>
  <c r="AC460" i="14" s="1"/>
  <c r="AC577" i="14" s="1"/>
  <c r="AC574" i="14" s="1"/>
  <c r="AC555" i="14" s="1"/>
  <c r="AC544" i="14" s="1"/>
  <c r="AC522" i="14"/>
  <c r="AC519" i="14" s="1"/>
  <c r="AC500" i="14" s="1"/>
  <c r="AC627" i="14" s="1"/>
  <c r="AC624" i="14" s="1"/>
  <c r="AC605" i="14" s="1"/>
  <c r="AC594" i="14" s="1"/>
  <c r="Z1010" i="14"/>
  <c r="Z1007" i="14" s="1"/>
  <c r="Z988" i="14" s="1"/>
  <c r="Z977" i="14" s="1"/>
  <c r="Z1069" i="14"/>
  <c r="Z1066" i="14" s="1"/>
  <c r="Z1047" i="14" s="1"/>
  <c r="Z1036" i="14" s="1"/>
  <c r="Z522" i="14"/>
  <c r="Z519" i="14" s="1"/>
  <c r="Z500" i="14" s="1"/>
  <c r="Z627" i="14" s="1"/>
  <c r="Z624" i="14" s="1"/>
  <c r="Z605" i="14" s="1"/>
  <c r="Z594" i="14" s="1"/>
  <c r="Z677" i="14"/>
  <c r="Z674" i="14" s="1"/>
  <c r="Z655" i="14" s="1"/>
  <c r="Z644" i="14" s="1"/>
  <c r="Z442" i="14"/>
  <c r="Z439" i="14" s="1"/>
  <c r="Z420" i="14" s="1"/>
  <c r="Z409" i="14" s="1"/>
  <c r="Z482" i="14"/>
  <c r="Z479" i="14" s="1"/>
  <c r="Z460" i="14" s="1"/>
  <c r="Z577" i="14" s="1"/>
  <c r="Z574" i="14" s="1"/>
  <c r="Z555" i="14" s="1"/>
  <c r="Z544" i="14" s="1"/>
  <c r="Z387" i="14"/>
  <c r="Z384" i="14" s="1"/>
  <c r="Z365" i="14" s="1"/>
  <c r="Z354" i="14" s="1"/>
  <c r="Z268" i="14"/>
  <c r="Z265" i="14" s="1"/>
  <c r="Z246" i="14" s="1"/>
  <c r="Z235" i="14" s="1"/>
  <c r="Z732" i="14"/>
  <c r="Z729" i="14" s="1"/>
  <c r="Z710" i="14" s="1"/>
  <c r="Z699" i="14" s="1"/>
  <c r="V594" i="10"/>
  <c r="V589" i="10" s="1"/>
  <c r="V552" i="10" s="1"/>
  <c r="V482" i="10"/>
  <c r="V477" i="10" s="1"/>
  <c r="V440" i="10" s="1"/>
  <c r="V427" i="15" s="1"/>
  <c r="V161" i="15"/>
  <c r="AY191" i="15" s="1"/>
  <c r="V1093" i="10"/>
  <c r="V1088" i="10" s="1"/>
  <c r="V426" i="10"/>
  <c r="V421" i="10" s="1"/>
  <c r="V384" i="10" s="1"/>
  <c r="V356" i="15" s="1"/>
  <c r="V1155" i="10"/>
  <c r="V1150" i="10" s="1"/>
  <c r="V804" i="10"/>
  <c r="V799" i="10" s="1"/>
  <c r="V762" i="10" s="1"/>
  <c r="V811" i="15" s="1"/>
  <c r="V294" i="10"/>
  <c r="V289" i="10" s="1"/>
  <c r="V252" i="10" s="1"/>
  <c r="V211" i="15" s="1"/>
  <c r="V538" i="10"/>
  <c r="V533" i="10" s="1"/>
  <c r="V496" i="10" s="1"/>
  <c r="V748" i="10"/>
  <c r="V743" i="10" s="1"/>
  <c r="V706" i="10" s="1"/>
  <c r="V740" i="15" s="1"/>
  <c r="W411" i="15"/>
  <c r="W401" i="15" s="1"/>
  <c r="W553" i="15"/>
  <c r="W543" i="15" s="1"/>
  <c r="W682" i="15" s="1"/>
  <c r="W672" i="15" s="1"/>
  <c r="W482" i="15"/>
  <c r="W472" i="15" s="1"/>
  <c r="W266" i="15"/>
  <c r="W256" i="15" s="1"/>
  <c r="W866" i="15"/>
  <c r="W856" i="15" s="1"/>
  <c r="W624" i="15"/>
  <c r="W614" i="15" s="1"/>
  <c r="W732" i="15" s="1"/>
  <c r="W722" i="15" s="1"/>
  <c r="W795" i="15"/>
  <c r="W785" i="15" s="1"/>
  <c r="Y410" i="15"/>
  <c r="Y400" i="15" s="1"/>
  <c r="Y265" i="15"/>
  <c r="Y255" i="15" s="1"/>
  <c r="Y865" i="15"/>
  <c r="Y855" i="15" s="1"/>
  <c r="Y794" i="15"/>
  <c r="Y784" i="15" s="1"/>
  <c r="Y623" i="15"/>
  <c r="Y613" i="15" s="1"/>
  <c r="Y731" i="15" s="1"/>
  <c r="Y721" i="15" s="1"/>
  <c r="Y552" i="15"/>
  <c r="Y542" i="15" s="1"/>
  <c r="Y681" i="15" s="1"/>
  <c r="Y671" i="15" s="1"/>
  <c r="Y481" i="15"/>
  <c r="Y471" i="15" s="1"/>
  <c r="AY146" i="15"/>
  <c r="U842" i="15"/>
  <c r="U832" i="15" s="1"/>
  <c r="U771" i="15"/>
  <c r="U761" i="15" s="1"/>
  <c r="U529" i="15"/>
  <c r="U519" i="15" s="1"/>
  <c r="U665" i="15" s="1"/>
  <c r="U655" i="15" s="1"/>
  <c r="U242" i="15"/>
  <c r="AF625" i="14"/>
  <c r="AF622" i="14" s="1"/>
  <c r="AF603" i="14" s="1"/>
  <c r="AG266" i="15"/>
  <c r="AG256" i="15" s="1"/>
  <c r="AG795" i="15"/>
  <c r="AG785" i="15" s="1"/>
  <c r="AG624" i="15"/>
  <c r="AG614" i="15" s="1"/>
  <c r="AG732" i="15" s="1"/>
  <c r="AG722" i="15" s="1"/>
  <c r="AG866" i="15"/>
  <c r="AG856" i="15" s="1"/>
  <c r="AG411" i="15"/>
  <c r="AG401" i="15" s="1"/>
  <c r="AG482" i="15"/>
  <c r="AG472" i="15" s="1"/>
  <c r="AG553" i="15"/>
  <c r="AG543" i="15" s="1"/>
  <c r="AG682" i="15" s="1"/>
  <c r="AG672" i="15" s="1"/>
  <c r="AB794" i="15"/>
  <c r="AB784" i="15" s="1"/>
  <c r="AB481" i="15"/>
  <c r="AB471" i="15" s="1"/>
  <c r="AB410" i="15"/>
  <c r="AB400" i="15" s="1"/>
  <c r="AB265" i="15"/>
  <c r="AB255" i="15" s="1"/>
  <c r="AB552" i="15"/>
  <c r="AB542" i="15" s="1"/>
  <c r="AB681" i="15" s="1"/>
  <c r="AB671" i="15" s="1"/>
  <c r="AB865" i="15"/>
  <c r="AB855" i="15" s="1"/>
  <c r="AB623" i="15"/>
  <c r="AB613" i="15" s="1"/>
  <c r="AB731" i="15" s="1"/>
  <c r="AB721" i="15" s="1"/>
  <c r="V244" i="10"/>
  <c r="V239" i="10" s="1"/>
  <c r="V202" i="10" s="1"/>
  <c r="V122" i="15"/>
  <c r="AY145" i="15" s="1"/>
  <c r="AC575" i="14"/>
  <c r="AC572" i="14" s="1"/>
  <c r="AC553" i="14" s="1"/>
  <c r="Y482" i="15"/>
  <c r="Y472" i="15" s="1"/>
  <c r="Y266" i="15"/>
  <c r="Y256" i="15" s="1"/>
  <c r="Y411" i="15"/>
  <c r="Y401" i="15" s="1"/>
  <c r="Y866" i="15"/>
  <c r="Y856" i="15" s="1"/>
  <c r="Y795" i="15"/>
  <c r="Y785" i="15" s="1"/>
  <c r="Y553" i="15"/>
  <c r="Y543" i="15" s="1"/>
  <c r="Y682" i="15" s="1"/>
  <c r="Y672" i="15" s="1"/>
  <c r="Y624" i="15"/>
  <c r="Y614" i="15" s="1"/>
  <c r="Y732" i="15" s="1"/>
  <c r="Y722" i="15" s="1"/>
  <c r="W185" i="15"/>
  <c r="W175" i="15" s="1"/>
  <c r="W140" i="15"/>
  <c r="W135" i="15" s="1"/>
  <c r="AE839" i="15"/>
  <c r="AE829" i="15" s="1"/>
  <c r="AE239" i="15"/>
  <c r="AE768" i="15"/>
  <c r="AE758" i="15" s="1"/>
  <c r="AE526" i="15"/>
  <c r="AE516" i="15" s="1"/>
  <c r="AE662" i="15" s="1"/>
  <c r="AE652" i="15" s="1"/>
  <c r="X957" i="15"/>
  <c r="X11" i="16"/>
  <c r="X20" i="16" s="1"/>
  <c r="X60" i="16" s="1"/>
  <c r="W139" i="15"/>
  <c r="W134" i="15" s="1"/>
  <c r="W184" i="15"/>
  <c r="W174" i="15" s="1"/>
  <c r="U862" i="15"/>
  <c r="U852" i="15" s="1"/>
  <c r="U549" i="15"/>
  <c r="U539" i="15" s="1"/>
  <c r="U678" i="15" s="1"/>
  <c r="U668" i="15" s="1"/>
  <c r="U791" i="15"/>
  <c r="U781" i="15" s="1"/>
  <c r="U478" i="15"/>
  <c r="U468" i="15" s="1"/>
  <c r="U620" i="15"/>
  <c r="U610" i="15" s="1"/>
  <c r="U728" i="15" s="1"/>
  <c r="U718" i="15" s="1"/>
  <c r="U262" i="15"/>
  <c r="U252" i="15" s="1"/>
  <c r="U407" i="15"/>
  <c r="U397" i="15" s="1"/>
  <c r="T769" i="15"/>
  <c r="T759" i="15" s="1"/>
  <c r="T240" i="15"/>
  <c r="T527" i="15"/>
  <c r="T517" i="15" s="1"/>
  <c r="T663" i="15" s="1"/>
  <c r="T653" i="15" s="1"/>
  <c r="T840" i="15"/>
  <c r="T830" i="15" s="1"/>
  <c r="X124" i="15"/>
  <c r="X246" i="10"/>
  <c r="X241" i="10" s="1"/>
  <c r="X204" i="10" s="1"/>
  <c r="AC240" i="15"/>
  <c r="AC527" i="15"/>
  <c r="AC517" i="15" s="1"/>
  <c r="AC663" i="15" s="1"/>
  <c r="AC653" i="15" s="1"/>
  <c r="AC840" i="15"/>
  <c r="AC830" i="15" s="1"/>
  <c r="AC769" i="15"/>
  <c r="AC759" i="15" s="1"/>
  <c r="AA482" i="15"/>
  <c r="AA472" i="15" s="1"/>
  <c r="AA624" i="15"/>
  <c r="AA614" i="15" s="1"/>
  <c r="AA732" i="15" s="1"/>
  <c r="AA722" i="15" s="1"/>
  <c r="AA266" i="15"/>
  <c r="AA256" i="15" s="1"/>
  <c r="AA553" i="15"/>
  <c r="AA543" i="15" s="1"/>
  <c r="AA682" i="15" s="1"/>
  <c r="AA672" i="15" s="1"/>
  <c r="AA411" i="15"/>
  <c r="AA401" i="15" s="1"/>
  <c r="AA795" i="15"/>
  <c r="AA785" i="15" s="1"/>
  <c r="AA866" i="15"/>
  <c r="AA856" i="15" s="1"/>
  <c r="T1092" i="10"/>
  <c r="T1087" i="10" s="1"/>
  <c r="T747" i="10"/>
  <c r="T742" i="10" s="1"/>
  <c r="T705" i="10" s="1"/>
  <c r="T739" i="15" s="1"/>
  <c r="T160" i="15"/>
  <c r="AW190" i="15" s="1"/>
  <c r="T537" i="10"/>
  <c r="T532" i="10" s="1"/>
  <c r="T495" i="10" s="1"/>
  <c r="T593" i="10"/>
  <c r="T588" i="10" s="1"/>
  <c r="T551" i="10" s="1"/>
  <c r="T803" i="10"/>
  <c r="T798" i="10" s="1"/>
  <c r="T761" i="10" s="1"/>
  <c r="T810" i="15" s="1"/>
  <c r="T425" i="10"/>
  <c r="T420" i="10" s="1"/>
  <c r="T383" i="10" s="1"/>
  <c r="T355" i="15" s="1"/>
  <c r="T293" i="10"/>
  <c r="T288" i="10" s="1"/>
  <c r="T251" i="10" s="1"/>
  <c r="T210" i="15" s="1"/>
  <c r="T481" i="10"/>
  <c r="T476" i="10" s="1"/>
  <c r="T439" i="10" s="1"/>
  <c r="T426" i="15" s="1"/>
  <c r="T1154" i="10"/>
  <c r="T1149" i="10" s="1"/>
  <c r="AB184" i="15"/>
  <c r="AB174" i="15" s="1"/>
  <c r="AB139" i="15"/>
  <c r="AB134" i="15" s="1"/>
  <c r="AB134" i="10"/>
  <c r="AD865" i="15"/>
  <c r="AD855" i="15" s="1"/>
  <c r="AD265" i="15"/>
  <c r="AD255" i="15" s="1"/>
  <c r="AD794" i="15"/>
  <c r="AD784" i="15" s="1"/>
  <c r="AD481" i="15"/>
  <c r="AD471" i="15" s="1"/>
  <c r="AD410" i="15"/>
  <c r="AD400" i="15" s="1"/>
  <c r="AD552" i="15"/>
  <c r="AD542" i="15" s="1"/>
  <c r="AD681" i="15" s="1"/>
  <c r="AD671" i="15" s="1"/>
  <c r="AD623" i="15"/>
  <c r="AD613" i="15" s="1"/>
  <c r="AD731" i="15" s="1"/>
  <c r="AD721" i="15" s="1"/>
  <c r="AA550" i="15"/>
  <c r="AA540" i="15" s="1"/>
  <c r="AA679" i="15" s="1"/>
  <c r="AA669" i="15" s="1"/>
  <c r="AA479" i="15"/>
  <c r="AA469" i="15" s="1"/>
  <c r="AA621" i="15"/>
  <c r="AA611" i="15" s="1"/>
  <c r="AA729" i="15" s="1"/>
  <c r="AA719" i="15" s="1"/>
  <c r="AA263" i="15"/>
  <c r="AA253" i="15" s="1"/>
  <c r="AA408" i="15"/>
  <c r="AA398" i="15" s="1"/>
  <c r="AA792" i="15"/>
  <c r="AA782" i="15" s="1"/>
  <c r="AA863" i="15"/>
  <c r="AA853" i="15" s="1"/>
  <c r="AB185" i="15"/>
  <c r="AB175" i="15" s="1"/>
  <c r="AB140" i="15"/>
  <c r="AB135" i="15" s="1"/>
  <c r="AB135" i="10"/>
  <c r="AB183" i="15"/>
  <c r="AB173" i="15" s="1"/>
  <c r="AB138" i="15"/>
  <c r="AB133" i="15" s="1"/>
  <c r="AB133" i="10"/>
  <c r="AG768" i="15"/>
  <c r="AG758" i="15" s="1"/>
  <c r="AG839" i="15"/>
  <c r="AG829" i="15" s="1"/>
  <c r="AG526" i="15"/>
  <c r="AG516" i="15" s="1"/>
  <c r="AG662" i="15" s="1"/>
  <c r="AG652" i="15" s="1"/>
  <c r="AG239" i="15"/>
  <c r="AF824" i="15"/>
  <c r="AF822" i="15" s="1"/>
  <c r="AF440" i="15"/>
  <c r="AF438" i="15" s="1"/>
  <c r="AF753" i="15"/>
  <c r="AF751" i="15" s="1"/>
  <c r="AF582" i="15"/>
  <c r="AF580" i="15" s="1"/>
  <c r="AF700" i="15" s="1"/>
  <c r="AF698" i="15" s="1"/>
  <c r="AF224" i="15"/>
  <c r="AF222" i="15" s="1"/>
  <c r="AF511" i="15"/>
  <c r="AF509" i="15" s="1"/>
  <c r="AF650" i="15" s="1"/>
  <c r="AF648" i="15" s="1"/>
  <c r="AF369" i="15"/>
  <c r="AF367" i="15" s="1"/>
  <c r="AC123" i="15"/>
  <c r="AC245" i="10"/>
  <c r="AC240" i="10" s="1"/>
  <c r="AC203" i="10" s="1"/>
  <c r="V408" i="15"/>
  <c r="V398" i="15" s="1"/>
  <c r="V550" i="15"/>
  <c r="V540" i="15" s="1"/>
  <c r="V679" i="15" s="1"/>
  <c r="V669" i="15" s="1"/>
  <c r="V479" i="15"/>
  <c r="V469" i="15" s="1"/>
  <c r="V621" i="15"/>
  <c r="V611" i="15" s="1"/>
  <c r="V729" i="15" s="1"/>
  <c r="V719" i="15" s="1"/>
  <c r="V863" i="15"/>
  <c r="V853" i="15" s="1"/>
  <c r="V792" i="15"/>
  <c r="V782" i="15" s="1"/>
  <c r="V263" i="15"/>
  <c r="V253" i="15" s="1"/>
  <c r="U504" i="15"/>
  <c r="U502" i="15" s="1"/>
  <c r="U646" i="15" s="1"/>
  <c r="U644" i="15" s="1"/>
  <c r="U217" i="15"/>
  <c r="U215" i="15" s="1"/>
  <c r="U746" i="15"/>
  <c r="U744" i="15" s="1"/>
  <c r="U362" i="15"/>
  <c r="U360" i="15" s="1"/>
  <c r="U817" i="15"/>
  <c r="U815" i="15" s="1"/>
  <c r="U575" i="15"/>
  <c r="U573" i="15" s="1"/>
  <c r="U696" i="15" s="1"/>
  <c r="U694" i="15" s="1"/>
  <c r="U433" i="15"/>
  <c r="U431" i="15" s="1"/>
  <c r="AH407" i="15"/>
  <c r="AH397" i="15" s="1"/>
  <c r="AH620" i="15"/>
  <c r="AH610" i="15" s="1"/>
  <c r="AH728" i="15" s="1"/>
  <c r="AH718" i="15" s="1"/>
  <c r="AH791" i="15"/>
  <c r="AH781" i="15" s="1"/>
  <c r="AH549" i="15"/>
  <c r="AH539" i="15" s="1"/>
  <c r="AH678" i="15" s="1"/>
  <c r="AH668" i="15" s="1"/>
  <c r="AH478" i="15"/>
  <c r="AH468" i="15" s="1"/>
  <c r="AH262" i="15"/>
  <c r="AH252" i="15" s="1"/>
  <c r="AH862" i="15"/>
  <c r="AH852" i="15" s="1"/>
  <c r="AA262" i="15"/>
  <c r="AA252" i="15" s="1"/>
  <c r="AA862" i="15"/>
  <c r="AA852" i="15" s="1"/>
  <c r="AA407" i="15"/>
  <c r="AA397" i="15" s="1"/>
  <c r="AA791" i="15"/>
  <c r="AA781" i="15" s="1"/>
  <c r="AA549" i="15"/>
  <c r="AA539" i="15" s="1"/>
  <c r="AA678" i="15" s="1"/>
  <c r="AA668" i="15" s="1"/>
  <c r="AA478" i="15"/>
  <c r="AA468" i="15" s="1"/>
  <c r="AA620" i="15"/>
  <c r="AA610" i="15" s="1"/>
  <c r="AA728" i="15" s="1"/>
  <c r="AA718" i="15" s="1"/>
  <c r="AA11" i="16"/>
  <c r="AA20" i="16" s="1"/>
  <c r="AA60" i="16" s="1"/>
  <c r="AA957" i="15"/>
  <c r="T528" i="15"/>
  <c r="T518" i="15" s="1"/>
  <c r="T664" i="15" s="1"/>
  <c r="T654" i="15" s="1"/>
  <c r="T841" i="15"/>
  <c r="T831" i="15" s="1"/>
  <c r="T770" i="15"/>
  <c r="T760" i="15" s="1"/>
  <c r="T241" i="15"/>
  <c r="V552" i="15"/>
  <c r="V542" i="15" s="1"/>
  <c r="V681" i="15" s="1"/>
  <c r="V671" i="15" s="1"/>
  <c r="V265" i="15"/>
  <c r="V255" i="15" s="1"/>
  <c r="V623" i="15"/>
  <c r="V613" i="15" s="1"/>
  <c r="V731" i="15" s="1"/>
  <c r="V721" i="15" s="1"/>
  <c r="V794" i="15"/>
  <c r="V784" i="15" s="1"/>
  <c r="V410" i="15"/>
  <c r="V400" i="15" s="1"/>
  <c r="V481" i="15"/>
  <c r="V471" i="15" s="1"/>
  <c r="V865" i="15"/>
  <c r="V855" i="15" s="1"/>
  <c r="AB793" i="15"/>
  <c r="AB783" i="15" s="1"/>
  <c r="AB264" i="15"/>
  <c r="AB254" i="15" s="1"/>
  <c r="AB551" i="15"/>
  <c r="AB541" i="15" s="1"/>
  <c r="AB680" i="15" s="1"/>
  <c r="AB670" i="15" s="1"/>
  <c r="AB622" i="15"/>
  <c r="AB612" i="15" s="1"/>
  <c r="AB730" i="15" s="1"/>
  <c r="AB720" i="15" s="1"/>
  <c r="AB480" i="15"/>
  <c r="AB470" i="15" s="1"/>
  <c r="AB864" i="15"/>
  <c r="AB854" i="15" s="1"/>
  <c r="AB409" i="15"/>
  <c r="AB399" i="15" s="1"/>
  <c r="AF746" i="15"/>
  <c r="AF744" i="15" s="1"/>
  <c r="AF817" i="15"/>
  <c r="AF815" i="15" s="1"/>
  <c r="AF362" i="15"/>
  <c r="AF360" i="15" s="1"/>
  <c r="AF433" i="15"/>
  <c r="AF431" i="15" s="1"/>
  <c r="AF217" i="15"/>
  <c r="AF215" i="15" s="1"/>
  <c r="AF504" i="15"/>
  <c r="AF502" i="15" s="1"/>
  <c r="AF646" i="15" s="1"/>
  <c r="AF644" i="15" s="1"/>
  <c r="AF575" i="15"/>
  <c r="AF573" i="15" s="1"/>
  <c r="AF696" i="15" s="1"/>
  <c r="AF694" i="15" s="1"/>
  <c r="Q677" i="14"/>
  <c r="Q674" i="14" s="1"/>
  <c r="Q655" i="14" s="1"/>
  <c r="Q644" i="14" s="1"/>
  <c r="Q387" i="14"/>
  <c r="Q384" i="14" s="1"/>
  <c r="Q365" i="14" s="1"/>
  <c r="Q354" i="14" s="1"/>
  <c r="Q442" i="14"/>
  <c r="Q439" i="14" s="1"/>
  <c r="Q420" i="14" s="1"/>
  <c r="Q409" i="14" s="1"/>
  <c r="Q732" i="14"/>
  <c r="Q729" i="14" s="1"/>
  <c r="Q710" i="14" s="1"/>
  <c r="Q699" i="14" s="1"/>
  <c r="Q482" i="14"/>
  <c r="Q479" i="14" s="1"/>
  <c r="Q460" i="14" s="1"/>
  <c r="Q577" i="14" s="1"/>
  <c r="Q574" i="14" s="1"/>
  <c r="Q555" i="14" s="1"/>
  <c r="Q544" i="14" s="1"/>
  <c r="Q522" i="14"/>
  <c r="Q519" i="14" s="1"/>
  <c r="Q500" i="14" s="1"/>
  <c r="Q627" i="14" s="1"/>
  <c r="Q624" i="14" s="1"/>
  <c r="Q605" i="14" s="1"/>
  <c r="Q594" i="14" s="1"/>
  <c r="Q268" i="14"/>
  <c r="Q265" i="14" s="1"/>
  <c r="Q246" i="14" s="1"/>
  <c r="Q235" i="14" s="1"/>
  <c r="Q1010" i="14"/>
  <c r="Q1007" i="14" s="1"/>
  <c r="Q988" i="14" s="1"/>
  <c r="Q977" i="14" s="1"/>
  <c r="Q1069" i="14"/>
  <c r="Q1066" i="14" s="1"/>
  <c r="Q1047" i="14" s="1"/>
  <c r="Q1036" i="14" s="1"/>
  <c r="Q1067" i="14"/>
  <c r="Q1064" i="14" s="1"/>
  <c r="Q1045" i="14" s="1"/>
  <c r="Q1008" i="14"/>
  <c r="Q1005" i="14" s="1"/>
  <c r="Q986" i="14" s="1"/>
  <c r="Q520" i="14"/>
  <c r="Q517" i="14" s="1"/>
  <c r="Q498" i="14" s="1"/>
  <c r="Q385" i="14"/>
  <c r="Q382" i="14" s="1"/>
  <c r="Q363" i="14" s="1"/>
  <c r="Q675" i="14"/>
  <c r="Q672" i="14" s="1"/>
  <c r="Q653" i="14" s="1"/>
  <c r="Q266" i="14"/>
  <c r="Q263" i="14" s="1"/>
  <c r="Q244" i="14" s="1"/>
  <c r="Q730" i="14"/>
  <c r="Q727" i="14" s="1"/>
  <c r="Q708" i="14" s="1"/>
  <c r="Q480" i="14"/>
  <c r="Q477" i="14" s="1"/>
  <c r="Q458" i="14" s="1"/>
  <c r="Q440" i="14"/>
  <c r="Q437" i="14" s="1"/>
  <c r="Q418" i="14" s="1"/>
  <c r="AF793" i="15"/>
  <c r="AF783" i="15" s="1"/>
  <c r="AF622" i="15"/>
  <c r="AF612" i="15" s="1"/>
  <c r="AF730" i="15" s="1"/>
  <c r="AF720" i="15" s="1"/>
  <c r="AF409" i="15"/>
  <c r="AF399" i="15" s="1"/>
  <c r="AF864" i="15"/>
  <c r="AF854" i="15" s="1"/>
  <c r="AF264" i="15"/>
  <c r="AF254" i="15" s="1"/>
  <c r="AF480" i="15"/>
  <c r="AF470" i="15" s="1"/>
  <c r="AF551" i="15"/>
  <c r="AF541" i="15" s="1"/>
  <c r="AF680" i="15" s="1"/>
  <c r="AF670" i="15" s="1"/>
  <c r="W152" i="15"/>
  <c r="W147" i="15" s="1"/>
  <c r="W202" i="15"/>
  <c r="W192" i="15" s="1"/>
  <c r="X263" i="15"/>
  <c r="X253" i="15" s="1"/>
  <c r="X550" i="15"/>
  <c r="X540" i="15" s="1"/>
  <c r="X679" i="15" s="1"/>
  <c r="X669" i="15" s="1"/>
  <c r="X863" i="15"/>
  <c r="X853" i="15" s="1"/>
  <c r="X621" i="15"/>
  <c r="X611" i="15" s="1"/>
  <c r="X729" i="15" s="1"/>
  <c r="X719" i="15" s="1"/>
  <c r="X792" i="15"/>
  <c r="X782" i="15" s="1"/>
  <c r="X479" i="15"/>
  <c r="X469" i="15" s="1"/>
  <c r="X408" i="15"/>
  <c r="X398" i="15" s="1"/>
  <c r="V262" i="15"/>
  <c r="V252" i="15" s="1"/>
  <c r="V549" i="15"/>
  <c r="V539" i="15" s="1"/>
  <c r="V678" i="15" s="1"/>
  <c r="V668" i="15" s="1"/>
  <c r="V791" i="15"/>
  <c r="V781" i="15" s="1"/>
  <c r="V620" i="15"/>
  <c r="V610" i="15" s="1"/>
  <c r="V728" i="15" s="1"/>
  <c r="V718" i="15" s="1"/>
  <c r="V862" i="15"/>
  <c r="V852" i="15" s="1"/>
  <c r="V478" i="15"/>
  <c r="V468" i="15" s="1"/>
  <c r="V407" i="15"/>
  <c r="V397" i="15" s="1"/>
  <c r="AF732" i="14"/>
  <c r="AF729" i="14" s="1"/>
  <c r="AF710" i="14" s="1"/>
  <c r="AF699" i="14" s="1"/>
  <c r="AF1010" i="14"/>
  <c r="AF1007" i="14" s="1"/>
  <c r="AF988" i="14" s="1"/>
  <c r="AF977" i="14" s="1"/>
  <c r="AF268" i="14"/>
  <c r="AF265" i="14" s="1"/>
  <c r="AF246" i="14" s="1"/>
  <c r="AF235" i="14" s="1"/>
  <c r="AF482" i="14"/>
  <c r="AF479" i="14" s="1"/>
  <c r="AF460" i="14" s="1"/>
  <c r="AF577" i="14" s="1"/>
  <c r="AF574" i="14" s="1"/>
  <c r="AF555" i="14" s="1"/>
  <c r="AF544" i="14" s="1"/>
  <c r="AF677" i="14"/>
  <c r="AF674" i="14" s="1"/>
  <c r="AF655" i="14" s="1"/>
  <c r="AF644" i="14" s="1"/>
  <c r="AF387" i="14"/>
  <c r="AF384" i="14" s="1"/>
  <c r="AF365" i="14" s="1"/>
  <c r="AF354" i="14" s="1"/>
  <c r="AF1069" i="14"/>
  <c r="AF1066" i="14" s="1"/>
  <c r="AF1047" i="14" s="1"/>
  <c r="AF1036" i="14" s="1"/>
  <c r="AF522" i="14"/>
  <c r="AF519" i="14" s="1"/>
  <c r="AF500" i="14" s="1"/>
  <c r="AF627" i="14" s="1"/>
  <c r="AF624" i="14" s="1"/>
  <c r="AF605" i="14" s="1"/>
  <c r="AF594" i="14" s="1"/>
  <c r="AF442" i="14"/>
  <c r="AF439" i="14" s="1"/>
  <c r="AF420" i="14" s="1"/>
  <c r="AF409" i="14" s="1"/>
  <c r="V267" i="14"/>
  <c r="V264" i="14" s="1"/>
  <c r="V245" i="14" s="1"/>
  <c r="V234" i="14" s="1"/>
  <c r="V676" i="14"/>
  <c r="V673" i="14" s="1"/>
  <c r="V654" i="14" s="1"/>
  <c r="V643" i="14" s="1"/>
  <c r="V1068" i="14"/>
  <c r="V1065" i="14" s="1"/>
  <c r="V1046" i="14" s="1"/>
  <c r="V1035" i="14" s="1"/>
  <c r="V731" i="14"/>
  <c r="V728" i="14" s="1"/>
  <c r="V709" i="14" s="1"/>
  <c r="V698" i="14" s="1"/>
  <c r="V441" i="14"/>
  <c r="V438" i="14" s="1"/>
  <c r="V419" i="14" s="1"/>
  <c r="V408" i="14" s="1"/>
  <c r="V1009" i="14"/>
  <c r="V1006" i="14" s="1"/>
  <c r="V987" i="14" s="1"/>
  <c r="V976" i="14" s="1"/>
  <c r="V521" i="14"/>
  <c r="V518" i="14" s="1"/>
  <c r="V499" i="14" s="1"/>
  <c r="V626" i="14" s="1"/>
  <c r="V623" i="14" s="1"/>
  <c r="V604" i="14" s="1"/>
  <c r="V593" i="14" s="1"/>
  <c r="V386" i="14"/>
  <c r="V383" i="14" s="1"/>
  <c r="V364" i="14" s="1"/>
  <c r="V353" i="14" s="1"/>
  <c r="V481" i="14"/>
  <c r="V478" i="14" s="1"/>
  <c r="V459" i="14" s="1"/>
  <c r="V576" i="14" s="1"/>
  <c r="V573" i="14" s="1"/>
  <c r="V554" i="14" s="1"/>
  <c r="V543" i="14" s="1"/>
  <c r="T596" i="10"/>
  <c r="T591" i="10" s="1"/>
  <c r="T554" i="10" s="1"/>
  <c r="T1095" i="10"/>
  <c r="T1090" i="10" s="1"/>
  <c r="T1157" i="10"/>
  <c r="T1152" i="10" s="1"/>
  <c r="T750" i="10"/>
  <c r="T745" i="10" s="1"/>
  <c r="T708" i="10" s="1"/>
  <c r="T742" i="15" s="1"/>
  <c r="T296" i="10"/>
  <c r="T291" i="10" s="1"/>
  <c r="T254" i="10" s="1"/>
  <c r="T213" i="15" s="1"/>
  <c r="T540" i="10"/>
  <c r="T535" i="10" s="1"/>
  <c r="T498" i="10" s="1"/>
  <c r="T806" i="10"/>
  <c r="T801" i="10" s="1"/>
  <c r="T764" i="10" s="1"/>
  <c r="T813" i="15" s="1"/>
  <c r="T484" i="10"/>
  <c r="T479" i="10" s="1"/>
  <c r="T442" i="10" s="1"/>
  <c r="T429" i="15" s="1"/>
  <c r="T163" i="15"/>
  <c r="AW193" i="15" s="1"/>
  <c r="T428" i="10"/>
  <c r="T423" i="10" s="1"/>
  <c r="T386" i="10" s="1"/>
  <c r="T358" i="15" s="1"/>
  <c r="AW144" i="15"/>
  <c r="AF731" i="14"/>
  <c r="AF728" i="14" s="1"/>
  <c r="AF709" i="14" s="1"/>
  <c r="AF698" i="14" s="1"/>
  <c r="AF1068" i="14"/>
  <c r="AF1065" i="14" s="1"/>
  <c r="AF1046" i="14" s="1"/>
  <c r="AF1035" i="14" s="1"/>
  <c r="AF441" i="14"/>
  <c r="AF438" i="14" s="1"/>
  <c r="AF419" i="14" s="1"/>
  <c r="AF408" i="14" s="1"/>
  <c r="AF1009" i="14"/>
  <c r="AF1006" i="14" s="1"/>
  <c r="AF987" i="14" s="1"/>
  <c r="AF976" i="14" s="1"/>
  <c r="AF676" i="14"/>
  <c r="AF673" i="14" s="1"/>
  <c r="AF654" i="14" s="1"/>
  <c r="AF643" i="14" s="1"/>
  <c r="AF521" i="14"/>
  <c r="AF518" i="14" s="1"/>
  <c r="AF499" i="14" s="1"/>
  <c r="AF626" i="14" s="1"/>
  <c r="AF623" i="14" s="1"/>
  <c r="AF604" i="14" s="1"/>
  <c r="AF593" i="14" s="1"/>
  <c r="AF481" i="14"/>
  <c r="AF478" i="14" s="1"/>
  <c r="AF459" i="14" s="1"/>
  <c r="AF576" i="14" s="1"/>
  <c r="AF573" i="14" s="1"/>
  <c r="AF554" i="14" s="1"/>
  <c r="AF543" i="14" s="1"/>
  <c r="AF386" i="14"/>
  <c r="AF383" i="14" s="1"/>
  <c r="AF364" i="14" s="1"/>
  <c r="AF353" i="14" s="1"/>
  <c r="AF267" i="14"/>
  <c r="AF264" i="14" s="1"/>
  <c r="AF245" i="14" s="1"/>
  <c r="AF234" i="14" s="1"/>
  <c r="AH1010" i="14"/>
  <c r="AH1007" i="14" s="1"/>
  <c r="AH988" i="14" s="1"/>
  <c r="AH977" i="14" s="1"/>
  <c r="AH732" i="14"/>
  <c r="AH729" i="14" s="1"/>
  <c r="AH710" i="14" s="1"/>
  <c r="AH699" i="14" s="1"/>
  <c r="AH268" i="14"/>
  <c r="AH265" i="14" s="1"/>
  <c r="AH246" i="14" s="1"/>
  <c r="AH235" i="14" s="1"/>
  <c r="AH442" i="14"/>
  <c r="AH439" i="14" s="1"/>
  <c r="AH420" i="14" s="1"/>
  <c r="AH409" i="14" s="1"/>
  <c r="AH677" i="14"/>
  <c r="AH674" i="14" s="1"/>
  <c r="AH655" i="14" s="1"/>
  <c r="AH644" i="14" s="1"/>
  <c r="AH522" i="14"/>
  <c r="AH519" i="14" s="1"/>
  <c r="AH500" i="14" s="1"/>
  <c r="AH627" i="14" s="1"/>
  <c r="AH624" i="14" s="1"/>
  <c r="AH605" i="14" s="1"/>
  <c r="AH594" i="14" s="1"/>
  <c r="AH482" i="14"/>
  <c r="AH479" i="14" s="1"/>
  <c r="AH460" i="14" s="1"/>
  <c r="AH577" i="14" s="1"/>
  <c r="AH574" i="14" s="1"/>
  <c r="AH555" i="14" s="1"/>
  <c r="AH544" i="14" s="1"/>
  <c r="AH387" i="14"/>
  <c r="AH384" i="14" s="1"/>
  <c r="AH365" i="14" s="1"/>
  <c r="AH354" i="14" s="1"/>
  <c r="AH1069" i="14"/>
  <c r="AH1066" i="14" s="1"/>
  <c r="AH1047" i="14" s="1"/>
  <c r="AH1036" i="14" s="1"/>
  <c r="Y511" i="15"/>
  <c r="Y509" i="15" s="1"/>
  <c r="Y650" i="15" s="1"/>
  <c r="Y648" i="15" s="1"/>
  <c r="Y824" i="15"/>
  <c r="Y822" i="15" s="1"/>
  <c r="Y582" i="15"/>
  <c r="Y580" i="15" s="1"/>
  <c r="Y700" i="15" s="1"/>
  <c r="Y698" i="15" s="1"/>
  <c r="Y224" i="15"/>
  <c r="Y222" i="15" s="1"/>
  <c r="Y440" i="15"/>
  <c r="Y438" i="15" s="1"/>
  <c r="Y369" i="15"/>
  <c r="Y367" i="15" s="1"/>
  <c r="Y753" i="15"/>
  <c r="Y751" i="15" s="1"/>
  <c r="U624" i="15"/>
  <c r="U614" i="15" s="1"/>
  <c r="U732" i="15" s="1"/>
  <c r="U722" i="15" s="1"/>
  <c r="U266" i="15"/>
  <c r="U256" i="15" s="1"/>
  <c r="U411" i="15"/>
  <c r="U401" i="15" s="1"/>
  <c r="U795" i="15"/>
  <c r="U785" i="15" s="1"/>
  <c r="U866" i="15"/>
  <c r="U856" i="15" s="1"/>
  <c r="U482" i="15"/>
  <c r="U472" i="15" s="1"/>
  <c r="U553" i="15"/>
  <c r="U543" i="15" s="1"/>
  <c r="U682" i="15" s="1"/>
  <c r="U672" i="15" s="1"/>
  <c r="AF623" i="15"/>
  <c r="AF613" i="15" s="1"/>
  <c r="AF731" i="15" s="1"/>
  <c r="AF721" i="15" s="1"/>
  <c r="AF265" i="15"/>
  <c r="AF255" i="15" s="1"/>
  <c r="AF794" i="15"/>
  <c r="AF784" i="15" s="1"/>
  <c r="AF865" i="15"/>
  <c r="AF855" i="15" s="1"/>
  <c r="AF410" i="15"/>
  <c r="AF400" i="15" s="1"/>
  <c r="AF481" i="15"/>
  <c r="AF471" i="15" s="1"/>
  <c r="AF552" i="15"/>
  <c r="AF542" i="15" s="1"/>
  <c r="AF681" i="15" s="1"/>
  <c r="AF671" i="15" s="1"/>
  <c r="Y123" i="15"/>
  <c r="Y245" i="10"/>
  <c r="Y240" i="10" s="1"/>
  <c r="Y203" i="10" s="1"/>
  <c r="AC183" i="15"/>
  <c r="AC173" i="15" s="1"/>
  <c r="AC138" i="15"/>
  <c r="AC133" i="15" s="1"/>
  <c r="U621" i="15"/>
  <c r="U611" i="15" s="1"/>
  <c r="U729" i="15" s="1"/>
  <c r="U719" i="15" s="1"/>
  <c r="U408" i="15"/>
  <c r="U398" i="15" s="1"/>
  <c r="U550" i="15"/>
  <c r="U540" i="15" s="1"/>
  <c r="U679" i="15" s="1"/>
  <c r="U669" i="15" s="1"/>
  <c r="U479" i="15"/>
  <c r="U469" i="15" s="1"/>
  <c r="U792" i="15"/>
  <c r="U782" i="15" s="1"/>
  <c r="U863" i="15"/>
  <c r="U853" i="15" s="1"/>
  <c r="U263" i="15"/>
  <c r="U253" i="15" s="1"/>
  <c r="AF792" i="15"/>
  <c r="AF782" i="15" s="1"/>
  <c r="AF621" i="15"/>
  <c r="AF611" i="15" s="1"/>
  <c r="AF729" i="15" s="1"/>
  <c r="AF719" i="15" s="1"/>
  <c r="AF408" i="15"/>
  <c r="AF398" i="15" s="1"/>
  <c r="AF863" i="15"/>
  <c r="AF853" i="15" s="1"/>
  <c r="AF479" i="15"/>
  <c r="AF469" i="15" s="1"/>
  <c r="AF263" i="15"/>
  <c r="AF253" i="15" s="1"/>
  <c r="AF550" i="15"/>
  <c r="AF540" i="15" s="1"/>
  <c r="AF679" i="15" s="1"/>
  <c r="AF669" i="15" s="1"/>
  <c r="AC792" i="15"/>
  <c r="AC782" i="15" s="1"/>
  <c r="AC263" i="15"/>
  <c r="AC253" i="15" s="1"/>
  <c r="AC621" i="15"/>
  <c r="AC611" i="15" s="1"/>
  <c r="AC729" i="15" s="1"/>
  <c r="AC719" i="15" s="1"/>
  <c r="AC479" i="15"/>
  <c r="AC469" i="15" s="1"/>
  <c r="AC408" i="15"/>
  <c r="AC398" i="15" s="1"/>
  <c r="AC550" i="15"/>
  <c r="AC540" i="15" s="1"/>
  <c r="AC679" i="15" s="1"/>
  <c r="AC669" i="15" s="1"/>
  <c r="AC863" i="15"/>
  <c r="AC853" i="15" s="1"/>
  <c r="V772" i="15"/>
  <c r="V762" i="15" s="1"/>
  <c r="V243" i="15"/>
  <c r="V843" i="15"/>
  <c r="V833" i="15" s="1"/>
  <c r="V530" i="15"/>
  <c r="V520" i="15" s="1"/>
  <c r="V666" i="15" s="1"/>
  <c r="V656" i="15" s="1"/>
  <c r="AB1009" i="14"/>
  <c r="AB1006" i="14" s="1"/>
  <c r="AB987" i="14" s="1"/>
  <c r="AB976" i="14" s="1"/>
  <c r="AB267" i="14"/>
  <c r="AB264" i="14" s="1"/>
  <c r="AB245" i="14" s="1"/>
  <c r="AB234" i="14" s="1"/>
  <c r="AB731" i="14"/>
  <c r="AB728" i="14" s="1"/>
  <c r="AB709" i="14" s="1"/>
  <c r="AB698" i="14" s="1"/>
  <c r="AB676" i="14"/>
  <c r="AB673" i="14" s="1"/>
  <c r="AB654" i="14" s="1"/>
  <c r="AB643" i="14" s="1"/>
  <c r="AB481" i="14"/>
  <c r="AB478" i="14" s="1"/>
  <c r="AB459" i="14" s="1"/>
  <c r="AB576" i="14" s="1"/>
  <c r="AB573" i="14" s="1"/>
  <c r="AB554" i="14" s="1"/>
  <c r="AB543" i="14" s="1"/>
  <c r="AB1068" i="14"/>
  <c r="AB1065" i="14" s="1"/>
  <c r="AB1046" i="14" s="1"/>
  <c r="AB1035" i="14" s="1"/>
  <c r="AB521" i="14"/>
  <c r="AB518" i="14" s="1"/>
  <c r="AB499" i="14" s="1"/>
  <c r="AB626" i="14" s="1"/>
  <c r="AB623" i="14" s="1"/>
  <c r="AB604" i="14" s="1"/>
  <c r="AB593" i="14" s="1"/>
  <c r="AB441" i="14"/>
  <c r="AB438" i="14" s="1"/>
  <c r="AB419" i="14" s="1"/>
  <c r="AB408" i="14" s="1"/>
  <c r="AB386" i="14"/>
  <c r="AB383" i="14" s="1"/>
  <c r="AB364" i="14" s="1"/>
  <c r="AB353" i="14" s="1"/>
  <c r="T802" i="10"/>
  <c r="T797" i="10" s="1"/>
  <c r="T760" i="10" s="1"/>
  <c r="T809" i="15" s="1"/>
  <c r="T480" i="10"/>
  <c r="T475" i="10" s="1"/>
  <c r="T438" i="10" s="1"/>
  <c r="T425" i="15" s="1"/>
  <c r="T159" i="15"/>
  <c r="AW189" i="15" s="1"/>
  <c r="T536" i="10"/>
  <c r="T531" i="10" s="1"/>
  <c r="T494" i="10" s="1"/>
  <c r="T424" i="10"/>
  <c r="T419" i="10" s="1"/>
  <c r="T382" i="10" s="1"/>
  <c r="T354" i="15" s="1"/>
  <c r="T746" i="10"/>
  <c r="T741" i="10" s="1"/>
  <c r="T704" i="10" s="1"/>
  <c r="T738" i="15" s="1"/>
  <c r="T592" i="10"/>
  <c r="T587" i="10" s="1"/>
  <c r="T550" i="10" s="1"/>
  <c r="T292" i="10"/>
  <c r="T287" i="10" s="1"/>
  <c r="T250" i="10" s="1"/>
  <c r="T209" i="15" s="1"/>
  <c r="T1091" i="10"/>
  <c r="T1086" i="10" s="1"/>
  <c r="T1153" i="10"/>
  <c r="T1148" i="10" s="1"/>
  <c r="AC731" i="14"/>
  <c r="AC728" i="14" s="1"/>
  <c r="AC709" i="14" s="1"/>
  <c r="AC698" i="14" s="1"/>
  <c r="AC676" i="14"/>
  <c r="AC673" i="14" s="1"/>
  <c r="AC654" i="14" s="1"/>
  <c r="AC643" i="14" s="1"/>
  <c r="AC267" i="14"/>
  <c r="AC264" i="14" s="1"/>
  <c r="AC245" i="14" s="1"/>
  <c r="AC234" i="14" s="1"/>
  <c r="AC1009" i="14"/>
  <c r="AC1006" i="14" s="1"/>
  <c r="AC987" i="14" s="1"/>
  <c r="AC976" i="14" s="1"/>
  <c r="AC521" i="14"/>
  <c r="AC518" i="14" s="1"/>
  <c r="AC499" i="14" s="1"/>
  <c r="AC626" i="14" s="1"/>
  <c r="AC623" i="14" s="1"/>
  <c r="AC604" i="14" s="1"/>
  <c r="AC593" i="14" s="1"/>
  <c r="AC1068" i="14"/>
  <c r="AC1065" i="14" s="1"/>
  <c r="AC1046" i="14" s="1"/>
  <c r="AC1035" i="14" s="1"/>
  <c r="AC386" i="14"/>
  <c r="AC383" i="14" s="1"/>
  <c r="AC364" i="14" s="1"/>
  <c r="AC353" i="14" s="1"/>
  <c r="AC481" i="14"/>
  <c r="AC478" i="14" s="1"/>
  <c r="AC459" i="14" s="1"/>
  <c r="AC576" i="14" s="1"/>
  <c r="AC573" i="14" s="1"/>
  <c r="AC554" i="14" s="1"/>
  <c r="AC543" i="14" s="1"/>
  <c r="AC441" i="14"/>
  <c r="AC438" i="14" s="1"/>
  <c r="AC419" i="14" s="1"/>
  <c r="AC408" i="14" s="1"/>
  <c r="AA409" i="15"/>
  <c r="AA399" i="15" s="1"/>
  <c r="AA264" i="15"/>
  <c r="AA254" i="15" s="1"/>
  <c r="AA622" i="15"/>
  <c r="AA612" i="15" s="1"/>
  <c r="AA730" i="15" s="1"/>
  <c r="AA720" i="15" s="1"/>
  <c r="AA864" i="15"/>
  <c r="AA854" i="15" s="1"/>
  <c r="AA793" i="15"/>
  <c r="AA783" i="15" s="1"/>
  <c r="AA480" i="15"/>
  <c r="AA470" i="15" s="1"/>
  <c r="AA551" i="15"/>
  <c r="AA541" i="15" s="1"/>
  <c r="AA680" i="15" s="1"/>
  <c r="AA670" i="15" s="1"/>
  <c r="U840" i="15"/>
  <c r="U830" i="15" s="1"/>
  <c r="U769" i="15"/>
  <c r="U759" i="15" s="1"/>
  <c r="U240" i="15"/>
  <c r="U527" i="15"/>
  <c r="U517" i="15" s="1"/>
  <c r="U663" i="15" s="1"/>
  <c r="U653" i="15" s="1"/>
  <c r="U410" i="15"/>
  <c r="U400" i="15" s="1"/>
  <c r="U265" i="15"/>
  <c r="U255" i="15" s="1"/>
  <c r="U865" i="15"/>
  <c r="U855" i="15" s="1"/>
  <c r="U623" i="15"/>
  <c r="U613" i="15" s="1"/>
  <c r="U731" i="15" s="1"/>
  <c r="U721" i="15" s="1"/>
  <c r="U481" i="15"/>
  <c r="U471" i="15" s="1"/>
  <c r="U552" i="15"/>
  <c r="U542" i="15" s="1"/>
  <c r="U681" i="15" s="1"/>
  <c r="U671" i="15" s="1"/>
  <c r="U794" i="15"/>
  <c r="U784" i="15" s="1"/>
  <c r="AA183" i="15"/>
  <c r="AA173" i="15" s="1"/>
  <c r="AA138" i="15"/>
  <c r="AA133" i="15" s="1"/>
  <c r="AF243" i="10"/>
  <c r="AF238" i="10" s="1"/>
  <c r="AF201" i="10" s="1"/>
  <c r="AF121" i="15"/>
  <c r="BI144" i="15" s="1"/>
  <c r="U243" i="15"/>
  <c r="U772" i="15"/>
  <c r="U762" i="15" s="1"/>
  <c r="U843" i="15"/>
  <c r="U833" i="15" s="1"/>
  <c r="U530" i="15"/>
  <c r="U520" i="15" s="1"/>
  <c r="U666" i="15" s="1"/>
  <c r="U656" i="15" s="1"/>
  <c r="Y862" i="15"/>
  <c r="Y852" i="15" s="1"/>
  <c r="Y791" i="15"/>
  <c r="Y781" i="15" s="1"/>
  <c r="Y549" i="15"/>
  <c r="Y539" i="15" s="1"/>
  <c r="Y678" i="15" s="1"/>
  <c r="Y668" i="15" s="1"/>
  <c r="Y478" i="15"/>
  <c r="Y468" i="15" s="1"/>
  <c r="Y620" i="15"/>
  <c r="Y610" i="15" s="1"/>
  <c r="Y728" i="15" s="1"/>
  <c r="Y718" i="15" s="1"/>
  <c r="Y407" i="15"/>
  <c r="Y397" i="15" s="1"/>
  <c r="Y262" i="15"/>
  <c r="Y252" i="15" s="1"/>
  <c r="AG264" i="15"/>
  <c r="AG254" i="15" s="1"/>
  <c r="AG480" i="15"/>
  <c r="AG470" i="15" s="1"/>
  <c r="AG409" i="15"/>
  <c r="AG399" i="15" s="1"/>
  <c r="AG622" i="15"/>
  <c r="AG612" i="15" s="1"/>
  <c r="AG730" i="15" s="1"/>
  <c r="AG720" i="15" s="1"/>
  <c r="AG551" i="15"/>
  <c r="AG541" i="15" s="1"/>
  <c r="AG680" i="15" s="1"/>
  <c r="AG670" i="15" s="1"/>
  <c r="AG793" i="15"/>
  <c r="AG783" i="15" s="1"/>
  <c r="AG864" i="15"/>
  <c r="AG854" i="15" s="1"/>
  <c r="V482" i="15"/>
  <c r="V472" i="15" s="1"/>
  <c r="V624" i="15"/>
  <c r="V614" i="15" s="1"/>
  <c r="V732" i="15" s="1"/>
  <c r="V722" i="15" s="1"/>
  <c r="V795" i="15"/>
  <c r="V785" i="15" s="1"/>
  <c r="V266" i="15"/>
  <c r="V256" i="15" s="1"/>
  <c r="V553" i="15"/>
  <c r="V543" i="15" s="1"/>
  <c r="V682" i="15" s="1"/>
  <c r="V672" i="15" s="1"/>
  <c r="V411" i="15"/>
  <c r="V401" i="15" s="1"/>
  <c r="V866" i="15"/>
  <c r="V856" i="15" s="1"/>
  <c r="Q267" i="14"/>
  <c r="Q264" i="14" s="1"/>
  <c r="Q245" i="14" s="1"/>
  <c r="Q234" i="14" s="1"/>
  <c r="Q1068" i="14"/>
  <c r="Q1065" i="14" s="1"/>
  <c r="Q1046" i="14" s="1"/>
  <c r="Q1035" i="14" s="1"/>
  <c r="Q676" i="14"/>
  <c r="Q673" i="14" s="1"/>
  <c r="Q654" i="14" s="1"/>
  <c r="Q643" i="14" s="1"/>
  <c r="Q521" i="14"/>
  <c r="Q518" i="14" s="1"/>
  <c r="Q499" i="14" s="1"/>
  <c r="Q626" i="14" s="1"/>
  <c r="Q623" i="14" s="1"/>
  <c r="Q604" i="14" s="1"/>
  <c r="Q593" i="14" s="1"/>
  <c r="Q1009" i="14"/>
  <c r="Q1006" i="14" s="1"/>
  <c r="Q987" i="14" s="1"/>
  <c r="Q976" i="14" s="1"/>
  <c r="Q481" i="14"/>
  <c r="Q478" i="14" s="1"/>
  <c r="Q459" i="14" s="1"/>
  <c r="Q576" i="14" s="1"/>
  <c r="Q573" i="14" s="1"/>
  <c r="Q554" i="14" s="1"/>
  <c r="Q543" i="14" s="1"/>
  <c r="Q731" i="14"/>
  <c r="Q728" i="14" s="1"/>
  <c r="Q709" i="14" s="1"/>
  <c r="Q698" i="14" s="1"/>
  <c r="Q386" i="14"/>
  <c r="Q383" i="14" s="1"/>
  <c r="Q364" i="14" s="1"/>
  <c r="Q353" i="14" s="1"/>
  <c r="Q441" i="14"/>
  <c r="Q438" i="14" s="1"/>
  <c r="Q419" i="14" s="1"/>
  <c r="Q408" i="14" s="1"/>
  <c r="AG865" i="15"/>
  <c r="AG855" i="15" s="1"/>
  <c r="AG481" i="15"/>
  <c r="AG471" i="15" s="1"/>
  <c r="AG265" i="15"/>
  <c r="AG255" i="15" s="1"/>
  <c r="AG410" i="15"/>
  <c r="AG400" i="15" s="1"/>
  <c r="AG794" i="15"/>
  <c r="AG784" i="15" s="1"/>
  <c r="AG552" i="15"/>
  <c r="AG542" i="15" s="1"/>
  <c r="AG681" i="15" s="1"/>
  <c r="AG671" i="15" s="1"/>
  <c r="AG623" i="15"/>
  <c r="AG613" i="15" s="1"/>
  <c r="AG731" i="15" s="1"/>
  <c r="AG721" i="15" s="1"/>
  <c r="V243" i="10"/>
  <c r="V238" i="10" s="1"/>
  <c r="V201" i="10" s="1"/>
  <c r="V121" i="15"/>
  <c r="AY144" i="15" s="1"/>
  <c r="T585" i="14"/>
  <c r="T581" i="14" s="1"/>
  <c r="T586" i="14"/>
  <c r="T582" i="14" s="1"/>
  <c r="T592" i="14"/>
  <c r="AW148" i="15"/>
  <c r="W134" i="10"/>
  <c r="AD621" i="15"/>
  <c r="AD611" i="15" s="1"/>
  <c r="AD729" i="15" s="1"/>
  <c r="AD719" i="15" s="1"/>
  <c r="AD263" i="15"/>
  <c r="AD253" i="15" s="1"/>
  <c r="AD792" i="15"/>
  <c r="AD782" i="15" s="1"/>
  <c r="AD408" i="15"/>
  <c r="AD398" i="15" s="1"/>
  <c r="AD863" i="15"/>
  <c r="AD853" i="15" s="1"/>
  <c r="AD479" i="15"/>
  <c r="AD469" i="15" s="1"/>
  <c r="AD550" i="15"/>
  <c r="AD540" i="15" s="1"/>
  <c r="AD679" i="15" s="1"/>
  <c r="AD669" i="15" s="1"/>
  <c r="W151" i="15"/>
  <c r="W146" i="15" s="1"/>
  <c r="W201" i="15"/>
  <c r="W191" i="15" s="1"/>
  <c r="AF411" i="15"/>
  <c r="AF401" i="15" s="1"/>
  <c r="AF795" i="15"/>
  <c r="AF785" i="15" s="1"/>
  <c r="AF266" i="15"/>
  <c r="AF256" i="15" s="1"/>
  <c r="AF866" i="15"/>
  <c r="AF856" i="15" s="1"/>
  <c r="AF624" i="15"/>
  <c r="AF614" i="15" s="1"/>
  <c r="AF732" i="15" s="1"/>
  <c r="AF722" i="15" s="1"/>
  <c r="AF482" i="15"/>
  <c r="AF472" i="15" s="1"/>
  <c r="AF553" i="15"/>
  <c r="AF543" i="15" s="1"/>
  <c r="AF682" i="15" s="1"/>
  <c r="AF672" i="15" s="1"/>
  <c r="T123" i="15"/>
  <c r="AW146" i="15" s="1"/>
  <c r="T245" i="10"/>
  <c r="T240" i="10" s="1"/>
  <c r="T203" i="10" s="1"/>
  <c r="Z244" i="10"/>
  <c r="Z239" i="10" s="1"/>
  <c r="Z202" i="10" s="1"/>
  <c r="Z122" i="15"/>
  <c r="Z550" i="15"/>
  <c r="Z540" i="15" s="1"/>
  <c r="Z679" i="15" s="1"/>
  <c r="Z669" i="15" s="1"/>
  <c r="Z263" i="15"/>
  <c r="Z253" i="15" s="1"/>
  <c r="Z792" i="15"/>
  <c r="Z782" i="15" s="1"/>
  <c r="Z863" i="15"/>
  <c r="Z853" i="15" s="1"/>
  <c r="Z621" i="15"/>
  <c r="Z611" i="15" s="1"/>
  <c r="Z729" i="15" s="1"/>
  <c r="Z719" i="15" s="1"/>
  <c r="Z479" i="15"/>
  <c r="Z469" i="15" s="1"/>
  <c r="Z408" i="15"/>
  <c r="Z398" i="15" s="1"/>
  <c r="Z138" i="15"/>
  <c r="Z133" i="15" s="1"/>
  <c r="Z183" i="15"/>
  <c r="Z173" i="15" s="1"/>
  <c r="AE753" i="15"/>
  <c r="AE751" i="15" s="1"/>
  <c r="AE511" i="15"/>
  <c r="AE509" i="15" s="1"/>
  <c r="AE650" i="15" s="1"/>
  <c r="AE648" i="15" s="1"/>
  <c r="AE582" i="15"/>
  <c r="AE580" i="15" s="1"/>
  <c r="AE700" i="15" s="1"/>
  <c r="AE698" i="15" s="1"/>
  <c r="AE440" i="15"/>
  <c r="AE438" i="15" s="1"/>
  <c r="AE824" i="15"/>
  <c r="AE822" i="15" s="1"/>
  <c r="AE369" i="15"/>
  <c r="AE367" i="15" s="1"/>
  <c r="AE224" i="15"/>
  <c r="AE222" i="15" s="1"/>
  <c r="Y139" i="15"/>
  <c r="Y134" i="15" s="1"/>
  <c r="Y184" i="15"/>
  <c r="Y174" i="15" s="1"/>
  <c r="Y134" i="10"/>
  <c r="U521" i="14"/>
  <c r="U518" i="14" s="1"/>
  <c r="U499" i="14" s="1"/>
  <c r="U626" i="14" s="1"/>
  <c r="U623" i="14" s="1"/>
  <c r="U604" i="14" s="1"/>
  <c r="U593" i="14" s="1"/>
  <c r="U1009" i="14"/>
  <c r="U1006" i="14" s="1"/>
  <c r="U987" i="14" s="1"/>
  <c r="U976" i="14" s="1"/>
  <c r="U267" i="14"/>
  <c r="U264" i="14" s="1"/>
  <c r="U245" i="14" s="1"/>
  <c r="U234" i="14" s="1"/>
  <c r="U1068" i="14"/>
  <c r="U1065" i="14" s="1"/>
  <c r="U1046" i="14" s="1"/>
  <c r="U1035" i="14" s="1"/>
  <c r="U676" i="14"/>
  <c r="U673" i="14" s="1"/>
  <c r="U654" i="14" s="1"/>
  <c r="U643" i="14" s="1"/>
  <c r="U441" i="14"/>
  <c r="U438" i="14" s="1"/>
  <c r="U419" i="14" s="1"/>
  <c r="U408" i="14" s="1"/>
  <c r="U481" i="14"/>
  <c r="U478" i="14" s="1"/>
  <c r="U459" i="14" s="1"/>
  <c r="U576" i="14" s="1"/>
  <c r="U573" i="14" s="1"/>
  <c r="U554" i="14" s="1"/>
  <c r="U543" i="14" s="1"/>
  <c r="U386" i="14"/>
  <c r="U383" i="14" s="1"/>
  <c r="U364" i="14" s="1"/>
  <c r="U353" i="14" s="1"/>
  <c r="U731" i="14"/>
  <c r="U728" i="14" s="1"/>
  <c r="U709" i="14" s="1"/>
  <c r="U698" i="14" s="1"/>
  <c r="AY147" i="15"/>
  <c r="AF239" i="15"/>
  <c r="AF768" i="15"/>
  <c r="AF758" i="15" s="1"/>
  <c r="AF526" i="15"/>
  <c r="AF516" i="15" s="1"/>
  <c r="AF662" i="15" s="1"/>
  <c r="AF652" i="15" s="1"/>
  <c r="AF839" i="15"/>
  <c r="AF829" i="15" s="1"/>
  <c r="AB266" i="15"/>
  <c r="AB256" i="15" s="1"/>
  <c r="AB553" i="15"/>
  <c r="AB543" i="15" s="1"/>
  <c r="AB682" i="15" s="1"/>
  <c r="AB672" i="15" s="1"/>
  <c r="AB795" i="15"/>
  <c r="AB785" i="15" s="1"/>
  <c r="AB624" i="15"/>
  <c r="AB614" i="15" s="1"/>
  <c r="AB732" i="15" s="1"/>
  <c r="AB722" i="15" s="1"/>
  <c r="AB482" i="15"/>
  <c r="AB472" i="15" s="1"/>
  <c r="AB866" i="15"/>
  <c r="AB856" i="15" s="1"/>
  <c r="AB411" i="15"/>
  <c r="AB401" i="15" s="1"/>
  <c r="V1034" i="14"/>
  <c r="V1069" i="14"/>
  <c r="V1066" i="14" s="1"/>
  <c r="V1047" i="14" s="1"/>
  <c r="V1036" i="14" s="1"/>
  <c r="V268" i="14"/>
  <c r="V265" i="14" s="1"/>
  <c r="V246" i="14" s="1"/>
  <c r="V235" i="14" s="1"/>
  <c r="V482" i="14"/>
  <c r="V479" i="14" s="1"/>
  <c r="V460" i="14" s="1"/>
  <c r="V577" i="14" s="1"/>
  <c r="V574" i="14" s="1"/>
  <c r="V555" i="14" s="1"/>
  <c r="V544" i="14" s="1"/>
  <c r="V677" i="14"/>
  <c r="V674" i="14" s="1"/>
  <c r="V655" i="14" s="1"/>
  <c r="V644" i="14" s="1"/>
  <c r="V522" i="14"/>
  <c r="V519" i="14" s="1"/>
  <c r="V500" i="14" s="1"/>
  <c r="V627" i="14" s="1"/>
  <c r="V624" i="14" s="1"/>
  <c r="V605" i="14" s="1"/>
  <c r="V594" i="14" s="1"/>
  <c r="V1010" i="14"/>
  <c r="V1007" i="14" s="1"/>
  <c r="V988" i="14" s="1"/>
  <c r="V977" i="14" s="1"/>
  <c r="V732" i="14"/>
  <c r="V729" i="14" s="1"/>
  <c r="V710" i="14" s="1"/>
  <c r="V699" i="14" s="1"/>
  <c r="V387" i="14"/>
  <c r="V384" i="14" s="1"/>
  <c r="V365" i="14" s="1"/>
  <c r="V354" i="14" s="1"/>
  <c r="V442" i="14"/>
  <c r="V439" i="14" s="1"/>
  <c r="V420" i="14" s="1"/>
  <c r="V409" i="14" s="1"/>
  <c r="AD864" i="15"/>
  <c r="AD854" i="15" s="1"/>
  <c r="AD264" i="15"/>
  <c r="AD254" i="15" s="1"/>
  <c r="AD793" i="15"/>
  <c r="AD783" i="15" s="1"/>
  <c r="AD409" i="15"/>
  <c r="AD399" i="15" s="1"/>
  <c r="AD480" i="15"/>
  <c r="AD470" i="15" s="1"/>
  <c r="AD622" i="15"/>
  <c r="AD612" i="15" s="1"/>
  <c r="AD730" i="15" s="1"/>
  <c r="AD720" i="15" s="1"/>
  <c r="AD551" i="15"/>
  <c r="AD541" i="15" s="1"/>
  <c r="AD680" i="15" s="1"/>
  <c r="AD670" i="15" s="1"/>
  <c r="AF184" i="15"/>
  <c r="AF174" i="15" s="1"/>
  <c r="AF840" i="15" s="1"/>
  <c r="AF830" i="15" s="1"/>
  <c r="AF134" i="10"/>
  <c r="AD142" i="15"/>
  <c r="AD137" i="15" s="1"/>
  <c r="AD137" i="10"/>
  <c r="AD187" i="15"/>
  <c r="AD177" i="15" s="1"/>
  <c r="AG150" i="10"/>
  <c r="BH1303" i="15"/>
  <c r="AE153" i="10"/>
  <c r="AE187" i="15" s="1"/>
  <c r="AE177" i="15" s="1"/>
  <c r="BI109" i="15"/>
  <c r="BJ31" i="15"/>
  <c r="BH1265" i="15"/>
  <c r="BI33" i="15"/>
  <c r="BH1128" i="15"/>
  <c r="BI71" i="15"/>
  <c r="AF168" i="10"/>
  <c r="AF104" i="15"/>
  <c r="AF99" i="15" s="1"/>
  <c r="AF95" i="10"/>
  <c r="AF87" i="15" s="1"/>
  <c r="AG223" i="10"/>
  <c r="AG218" i="10" s="1"/>
  <c r="AG182" i="15" s="1"/>
  <c r="AG404" i="10"/>
  <c r="AG399" i="10" s="1"/>
  <c r="AG383" i="15" s="1"/>
  <c r="AG572" i="10"/>
  <c r="AG567" i="10" s="1"/>
  <c r="AG596" i="15" s="1"/>
  <c r="AG29" i="10"/>
  <c r="AG24" i="10" s="1"/>
  <c r="AG890" i="10"/>
  <c r="AG885" i="10" s="1"/>
  <c r="AG987" i="15" s="1"/>
  <c r="AG677" i="10"/>
  <c r="AG672" i="10" s="1"/>
  <c r="AG711" i="15" s="1"/>
  <c r="AG782" i="10"/>
  <c r="AG777" i="10" s="1"/>
  <c r="AG838" i="15" s="1"/>
  <c r="AG460" i="10"/>
  <c r="AG455" i="10" s="1"/>
  <c r="AG454" i="15" s="1"/>
  <c r="AG1227" i="10"/>
  <c r="AG1222" i="10" s="1"/>
  <c r="AG113" i="10"/>
  <c r="AG108" i="10" s="1"/>
  <c r="AG1189" i="10"/>
  <c r="AG1184" i="10" s="1"/>
  <c r="AG272" i="10"/>
  <c r="AG267" i="10" s="1"/>
  <c r="AG238" i="15" s="1"/>
  <c r="AG1133" i="10"/>
  <c r="AG1128" i="10" s="1"/>
  <c r="AG1214" i="15" s="1"/>
  <c r="AG1209" i="15" s="1"/>
  <c r="AG959" i="10"/>
  <c r="AG954" i="10" s="1"/>
  <c r="AG1015" i="10"/>
  <c r="AG1010" i="10" s="1"/>
  <c r="AG328" i="10"/>
  <c r="AG323" i="10" s="1"/>
  <c r="AH12" i="4"/>
  <c r="AG366" i="10"/>
  <c r="AG361" i="10" s="1"/>
  <c r="AG726" i="10"/>
  <c r="AG721" i="10" s="1"/>
  <c r="AG767" i="15" s="1"/>
  <c r="AG71" i="10"/>
  <c r="AG66" i="10" s="1"/>
  <c r="AG1071" i="10"/>
  <c r="AG1066" i="10" s="1"/>
  <c r="AG1168" i="15" s="1"/>
  <c r="AG1163" i="15" s="1"/>
  <c r="AG516" i="10"/>
  <c r="AG511" i="10" s="1"/>
  <c r="AG525" i="15" s="1"/>
  <c r="AG628" i="10"/>
  <c r="AG623" i="10" s="1"/>
  <c r="AG661" i="15" s="1"/>
  <c r="BH1127" i="15"/>
  <c r="AB540" i="10"/>
  <c r="AB535" i="10" s="1"/>
  <c r="AB498" i="10" s="1"/>
  <c r="AB484" i="10"/>
  <c r="AB479" i="10" s="1"/>
  <c r="AB442" i="10" s="1"/>
  <c r="AB429" i="15" s="1"/>
  <c r="AB428" i="10"/>
  <c r="AB423" i="10" s="1"/>
  <c r="AB386" i="10" s="1"/>
  <c r="AB358" i="15" s="1"/>
  <c r="AB296" i="10"/>
  <c r="AB291" i="10" s="1"/>
  <c r="AB254" i="10" s="1"/>
  <c r="AB213" i="15" s="1"/>
  <c r="AB1095" i="10"/>
  <c r="AB1090" i="10" s="1"/>
  <c r="AB163" i="15"/>
  <c r="BE193" i="15" s="1"/>
  <c r="AB806" i="10"/>
  <c r="AB801" i="10" s="1"/>
  <c r="AB764" i="10" s="1"/>
  <c r="AB813" i="15" s="1"/>
  <c r="AB1157" i="10"/>
  <c r="AB1152" i="10" s="1"/>
  <c r="AB596" i="10"/>
  <c r="AB591" i="10" s="1"/>
  <c r="AB554" i="10" s="1"/>
  <c r="AB750" i="10"/>
  <c r="AB745" i="10" s="1"/>
  <c r="AB708" i="10" s="1"/>
  <c r="AB742" i="15" s="1"/>
  <c r="AG940" i="10"/>
  <c r="AG1058" i="15" s="1"/>
  <c r="AG1075" i="15"/>
  <c r="BJ1092" i="15" s="1"/>
  <c r="AG10" i="10"/>
  <c r="AG10" i="15" s="1"/>
  <c r="AG27" i="15"/>
  <c r="AG22" i="15" s="1"/>
  <c r="AG157" i="10"/>
  <c r="BJ69" i="15"/>
  <c r="AF320" i="15"/>
  <c r="BI343" i="15" s="1"/>
  <c r="AF600" i="10"/>
  <c r="AF488" i="10"/>
  <c r="AF810" i="10"/>
  <c r="AF1171" i="10"/>
  <c r="AF248" i="15"/>
  <c r="AF992" i="15"/>
  <c r="AF982" i="15" s="1"/>
  <c r="AF1260" i="15"/>
  <c r="AF1255" i="15" s="1"/>
  <c r="AF158" i="10"/>
  <c r="AF11" i="10"/>
  <c r="AF11" i="15" s="1"/>
  <c r="AF28" i="15"/>
  <c r="AF23" i="15" s="1"/>
  <c r="AG247" i="15"/>
  <c r="AG1170" i="10"/>
  <c r="AG1259" i="15"/>
  <c r="AG991" i="15"/>
  <c r="AG981" i="15" s="1"/>
  <c r="AG94" i="10"/>
  <c r="AG86" i="15" s="1"/>
  <c r="AG103" i="15"/>
  <c r="AG98" i="15" s="1"/>
  <c r="AG167" i="10"/>
  <c r="BH1093" i="15"/>
  <c r="BH1081" i="15"/>
  <c r="AG808" i="10"/>
  <c r="AG598" i="10"/>
  <c r="AG486" i="10"/>
  <c r="AG318" i="15"/>
  <c r="BJ341" i="15" s="1"/>
  <c r="BJ1300" i="15"/>
  <c r="AH8" i="10"/>
  <c r="AH8" i="15" s="1"/>
  <c r="AH25" i="15"/>
  <c r="AH20" i="15" s="1"/>
  <c r="AH155" i="10"/>
  <c r="AF1104" i="15"/>
  <c r="AE11" i="16"/>
  <c r="AE20" i="16" s="1"/>
  <c r="AE60" i="16" s="1"/>
  <c r="AE957" i="15"/>
  <c r="BJ1125" i="15"/>
  <c r="AG1208" i="10"/>
  <c r="AG1296" i="15"/>
  <c r="BJ1313" i="15" s="1"/>
  <c r="AF1208" i="15"/>
  <c r="AF1254" i="15"/>
  <c r="BI1273" i="15"/>
  <c r="AF1116" i="15"/>
  <c r="BI1139" i="15" s="1"/>
  <c r="BI1136" i="15"/>
  <c r="BI1135" i="15"/>
  <c r="BI1137" i="15"/>
  <c r="AH1119" i="15"/>
  <c r="AH1114" i="15" s="1"/>
  <c r="AH994" i="10"/>
  <c r="AH1102" i="15" s="1"/>
  <c r="AC772" i="15"/>
  <c r="AC762" i="15" s="1"/>
  <c r="AC530" i="15"/>
  <c r="AC520" i="15" s="1"/>
  <c r="AC666" i="15" s="1"/>
  <c r="AC656" i="15" s="1"/>
  <c r="AC843" i="15"/>
  <c r="AC833" i="15" s="1"/>
  <c r="AC243" i="15"/>
  <c r="AF1209" i="10"/>
  <c r="AF1280" i="15" s="1"/>
  <c r="AF1297" i="15"/>
  <c r="AF1292" i="15" s="1"/>
  <c r="AF283" i="15"/>
  <c r="BI306" i="15" s="1"/>
  <c r="AF754" i="10"/>
  <c r="AF544" i="10"/>
  <c r="AF432" i="10"/>
  <c r="AF163" i="10"/>
  <c r="AF66" i="15"/>
  <c r="AF61" i="15" s="1"/>
  <c r="AF53" i="10"/>
  <c r="AF49" i="15" s="1"/>
  <c r="BH72" i="15"/>
  <c r="AG347" i="10"/>
  <c r="AG337" i="15"/>
  <c r="AG332" i="15" s="1"/>
  <c r="AG847" i="15"/>
  <c r="AG605" i="15"/>
  <c r="AG463" i="15"/>
  <c r="AF918" i="10"/>
  <c r="AF908" i="10" s="1"/>
  <c r="AF871" i="10" s="1"/>
  <c r="AF300" i="10"/>
  <c r="AF1242" i="15"/>
  <c r="AH1168" i="10"/>
  <c r="AH989" i="15"/>
  <c r="AH979" i="15" s="1"/>
  <c r="AH245" i="15"/>
  <c r="AH1257" i="15"/>
  <c r="AH1252" i="15" s="1"/>
  <c r="AC247" i="10"/>
  <c r="AC242" i="10" s="1"/>
  <c r="AC205" i="10" s="1"/>
  <c r="AC125" i="15"/>
  <c r="BF148" i="15" s="1"/>
  <c r="AF310" i="10"/>
  <c r="AF301" i="15"/>
  <c r="AF296" i="15" s="1"/>
  <c r="AF777" i="15"/>
  <c r="AF535" i="15"/>
  <c r="AF393" i="15"/>
  <c r="AG996" i="10"/>
  <c r="AG1121" i="15"/>
  <c r="BJ1138" i="15" s="1"/>
  <c r="AF152" i="10"/>
  <c r="AH298" i="15"/>
  <c r="AH293" i="15" s="1"/>
  <c r="AH532" i="15"/>
  <c r="AH390" i="15"/>
  <c r="AH307" i="10"/>
  <c r="AH774" i="15"/>
  <c r="BH34" i="15"/>
  <c r="AG298" i="10"/>
  <c r="AG1240" i="15"/>
  <c r="BJ1263" i="15" s="1"/>
  <c r="AG916" i="10"/>
  <c r="AG906" i="10" s="1"/>
  <c r="AG869" i="10" s="1"/>
  <c r="AG955" i="15" s="1"/>
  <c r="AF1291" i="15"/>
  <c r="BI1314" i="15" s="1"/>
  <c r="BI1311" i="15"/>
  <c r="BI1310" i="15"/>
  <c r="BI1312" i="15"/>
  <c r="AD842" i="15"/>
  <c r="AD832" i="15" s="1"/>
  <c r="AD242" i="15"/>
  <c r="AD529" i="15"/>
  <c r="AD519" i="15" s="1"/>
  <c r="AD665" i="15" s="1"/>
  <c r="AD655" i="15" s="1"/>
  <c r="AD771" i="15"/>
  <c r="AD761" i="15" s="1"/>
  <c r="BJ1079" i="15"/>
  <c r="AG542" i="10"/>
  <c r="AG430" i="10"/>
  <c r="AG281" i="15"/>
  <c r="BJ304" i="15" s="1"/>
  <c r="AG752" i="10"/>
  <c r="BH1082" i="15"/>
  <c r="AH165" i="10"/>
  <c r="AH101" i="15"/>
  <c r="AH96" i="15" s="1"/>
  <c r="AH92" i="10"/>
  <c r="AH84" i="15" s="1"/>
  <c r="AF941" i="10"/>
  <c r="AF1059" i="15" s="1"/>
  <c r="AF1076" i="15"/>
  <c r="AF1071" i="15" s="1"/>
  <c r="AF8" i="16"/>
  <c r="AF17" i="16" s="1"/>
  <c r="AF57" i="16" s="1"/>
  <c r="AF1279" i="15"/>
  <c r="BH1302" i="15"/>
  <c r="AH958" i="10"/>
  <c r="AH953" i="10" s="1"/>
  <c r="AH571" i="10"/>
  <c r="AH566" i="10" s="1"/>
  <c r="AH595" i="15" s="1"/>
  <c r="AH403" i="10"/>
  <c r="AH398" i="10" s="1"/>
  <c r="AH382" i="15" s="1"/>
  <c r="AH889" i="10"/>
  <c r="AH884" i="10" s="1"/>
  <c r="AH986" i="15" s="1"/>
  <c r="AH327" i="10"/>
  <c r="AH322" i="10" s="1"/>
  <c r="AH676" i="10"/>
  <c r="AH671" i="10" s="1"/>
  <c r="AH710" i="15" s="1"/>
  <c r="AH70" i="10"/>
  <c r="AH65" i="10" s="1"/>
  <c r="AH1226" i="10"/>
  <c r="AH1221" i="10" s="1"/>
  <c r="AH1014" i="10"/>
  <c r="AH1009" i="10" s="1"/>
  <c r="AH222" i="10"/>
  <c r="AH217" i="10" s="1"/>
  <c r="AH181" i="15" s="1"/>
  <c r="AH781" i="10"/>
  <c r="AH776" i="10" s="1"/>
  <c r="AH837" i="15" s="1"/>
  <c r="AH627" i="10"/>
  <c r="AH622" i="10" s="1"/>
  <c r="AH660" i="15" s="1"/>
  <c r="AH112" i="10"/>
  <c r="AH107" i="10" s="1"/>
  <c r="AH515" i="10"/>
  <c r="AH510" i="10" s="1"/>
  <c r="AH524" i="15" s="1"/>
  <c r="AH1132" i="10"/>
  <c r="AH1127" i="10" s="1"/>
  <c r="AH1213" i="15" s="1"/>
  <c r="AH1208" i="15" s="1"/>
  <c r="AH459" i="10"/>
  <c r="AH454" i="10" s="1"/>
  <c r="AH453" i="15" s="1"/>
  <c r="AH28" i="10"/>
  <c r="AH23" i="10" s="1"/>
  <c r="AH725" i="10"/>
  <c r="AH720" i="10" s="1"/>
  <c r="AH766" i="15" s="1"/>
  <c r="AH365" i="10"/>
  <c r="AH360" i="10" s="1"/>
  <c r="AH1188" i="10"/>
  <c r="AH1183" i="10" s="1"/>
  <c r="AH1070" i="10"/>
  <c r="AH1065" i="10" s="1"/>
  <c r="AH1167" i="15" s="1"/>
  <c r="AH1162" i="15" s="1"/>
  <c r="AH271" i="10"/>
  <c r="AH266" i="10" s="1"/>
  <c r="AH237" i="15" s="1"/>
  <c r="AE755" i="10"/>
  <c r="AE284" i="15"/>
  <c r="BH307" i="15" s="1"/>
  <c r="AE545" i="10"/>
  <c r="AE433" i="10"/>
  <c r="AE840" i="15"/>
  <c r="AE830" i="15" s="1"/>
  <c r="AE527" i="15"/>
  <c r="AE517" i="15" s="1"/>
  <c r="AE663" i="15" s="1"/>
  <c r="AE653" i="15" s="1"/>
  <c r="AE769" i="15"/>
  <c r="AE759" i="15" s="1"/>
  <c r="AE240" i="15"/>
  <c r="AE321" i="15"/>
  <c r="BH344" i="15" s="1"/>
  <c r="AE489" i="10"/>
  <c r="AE601" i="10"/>
  <c r="AE811" i="10"/>
  <c r="AB601" i="15"/>
  <c r="AB591" i="15" s="1"/>
  <c r="AB716" i="15" s="1"/>
  <c r="AB706" i="15" s="1"/>
  <c r="AB459" i="15"/>
  <c r="AB449" i="15" s="1"/>
  <c r="AB388" i="15"/>
  <c r="AB378" i="15" s="1"/>
  <c r="AB233" i="15"/>
  <c r="AG162" i="10"/>
  <c r="AG52" i="10"/>
  <c r="AG48" i="15" s="1"/>
  <c r="AG65" i="15"/>
  <c r="AG60" i="15" s="1"/>
  <c r="AD246" i="10"/>
  <c r="AD241" i="10" s="1"/>
  <c r="AD204" i="10" s="1"/>
  <c r="AD124" i="15"/>
  <c r="BG147" i="15" s="1"/>
  <c r="AE186" i="15"/>
  <c r="AE176" i="15" s="1"/>
  <c r="AE141" i="15"/>
  <c r="AE136" i="15" s="1"/>
  <c r="AE136" i="10"/>
  <c r="AE122" i="15"/>
  <c r="AE244" i="10"/>
  <c r="AE239" i="10" s="1"/>
  <c r="AE202" i="10" s="1"/>
  <c r="AH938" i="10"/>
  <c r="AH1056" i="15" s="1"/>
  <c r="AH1073" i="15"/>
  <c r="AH1068" i="15" s="1"/>
  <c r="AH50" i="10"/>
  <c r="AH46" i="15" s="1"/>
  <c r="AH160" i="10"/>
  <c r="AH63" i="15"/>
  <c r="AH58" i="15" s="1"/>
  <c r="AE301" i="10"/>
  <c r="AE1243" i="15"/>
  <c r="BH1266" i="15" s="1"/>
  <c r="AE919" i="10"/>
  <c r="AE909" i="10" s="1"/>
  <c r="AE872" i="10" s="1"/>
  <c r="AE958" i="15" s="1"/>
  <c r="BI1089" i="15"/>
  <c r="AF1070" i="15"/>
  <c r="BI1090" i="15"/>
  <c r="BI1091" i="15"/>
  <c r="AF997" i="10"/>
  <c r="AF1105" i="15" s="1"/>
  <c r="AF1122" i="15"/>
  <c r="AF1117" i="15" s="1"/>
  <c r="AF848" i="15"/>
  <c r="AF338" i="15"/>
  <c r="AF333" i="15" s="1"/>
  <c r="AF348" i="10"/>
  <c r="AF606" i="15"/>
  <c r="AF464" i="15"/>
  <c r="AG392" i="15"/>
  <c r="AG300" i="15"/>
  <c r="AG295" i="15" s="1"/>
  <c r="AG534" i="15"/>
  <c r="AG776" i="15"/>
  <c r="AG309" i="10"/>
  <c r="BH110" i="15"/>
  <c r="AF1162" i="15"/>
  <c r="AH1294" i="15"/>
  <c r="AH1289" i="15" s="1"/>
  <c r="AH1206" i="10"/>
  <c r="AH1277" i="15" s="1"/>
  <c r="AH345" i="10"/>
  <c r="AH461" i="15"/>
  <c r="AH845" i="15"/>
  <c r="AH603" i="15"/>
  <c r="AH335" i="15"/>
  <c r="AH330" i="15" s="1"/>
  <c r="BJ107" i="15"/>
  <c r="AH855" i="14"/>
  <c r="AG151" i="10"/>
  <c r="AH102" i="15"/>
  <c r="AH97" i="15" s="1"/>
  <c r="AH166" i="10"/>
  <c r="AH93" i="10"/>
  <c r="AH85" i="15" s="1"/>
  <c r="AH1207" i="10"/>
  <c r="AH1278" i="15" s="1"/>
  <c r="AH1295" i="15"/>
  <c r="AH1290" i="15" s="1"/>
  <c r="AG299" i="10"/>
  <c r="AG1241" i="15"/>
  <c r="BJ1264" i="15" s="1"/>
  <c r="AG917" i="10"/>
  <c r="AG907" i="10" s="1"/>
  <c r="AG870" i="10" s="1"/>
  <c r="AG956" i="15" s="1"/>
  <c r="AH1166" i="15"/>
  <c r="AH1161" i="15" s="1"/>
  <c r="AG319" i="15"/>
  <c r="BJ342" i="15" s="1"/>
  <c r="AG599" i="10"/>
  <c r="AG809" i="10"/>
  <c r="AG487" i="10"/>
  <c r="AH308" i="10"/>
  <c r="AH775" i="15"/>
  <c r="AH299" i="15"/>
  <c r="AH294" i="15" s="1"/>
  <c r="AH391" i="15"/>
  <c r="AH533" i="15"/>
  <c r="AH939" i="10"/>
  <c r="AH1057" i="15" s="1"/>
  <c r="AH1074" i="15"/>
  <c r="AH1069" i="15" s="1"/>
  <c r="AD599" i="15"/>
  <c r="AD589" i="15" s="1"/>
  <c r="AD714" i="15" s="1"/>
  <c r="AD704" i="15" s="1"/>
  <c r="AD457" i="15"/>
  <c r="AD447" i="15" s="1"/>
  <c r="AD386" i="15"/>
  <c r="AD376" i="15" s="1"/>
  <c r="AD231" i="15"/>
  <c r="AH995" i="10"/>
  <c r="AH1103" i="15" s="1"/>
  <c r="AH1120" i="15"/>
  <c r="AH1115" i="15" s="1"/>
  <c r="BJ1301" i="15"/>
  <c r="AH1212" i="15"/>
  <c r="AH1207" i="15" s="1"/>
  <c r="AF140" i="15"/>
  <c r="AF135" i="15" s="1"/>
  <c r="AF135" i="10"/>
  <c r="AF185" i="15"/>
  <c r="AF175" i="15" s="1"/>
  <c r="BJ32" i="15"/>
  <c r="AG753" i="10"/>
  <c r="AG543" i="10"/>
  <c r="AG282" i="15"/>
  <c r="BJ305" i="15" s="1"/>
  <c r="AG431" i="10"/>
  <c r="BJ1126" i="15"/>
  <c r="BJ70" i="15"/>
  <c r="BJ108" i="15"/>
  <c r="BJ1080" i="15"/>
  <c r="AH156" i="10"/>
  <c r="AH26" i="15"/>
  <c r="AH21" i="15" s="1"/>
  <c r="AH9" i="10"/>
  <c r="AH9" i="15" s="1"/>
  <c r="AH346" i="10"/>
  <c r="AH846" i="15"/>
  <c r="AH336" i="15"/>
  <c r="AH331" i="15" s="1"/>
  <c r="AH604" i="15"/>
  <c r="AH462" i="15"/>
  <c r="AH1169" i="10"/>
  <c r="AH990" i="15"/>
  <c r="AH980" i="15" s="1"/>
  <c r="AH246" i="15"/>
  <c r="AH1258" i="15"/>
  <c r="AH1253" i="15" s="1"/>
  <c r="AH161" i="10"/>
  <c r="AH51" i="10"/>
  <c r="AH47" i="15" s="1"/>
  <c r="AH64" i="15"/>
  <c r="AH59" i="15" s="1"/>
  <c r="BH145" i="15" l="1"/>
  <c r="AD426" i="10"/>
  <c r="AD421" i="10" s="1"/>
  <c r="AD384" i="10" s="1"/>
  <c r="AD356" i="15" s="1"/>
  <c r="AA247" i="10"/>
  <c r="AA242" i="10" s="1"/>
  <c r="AA205" i="10" s="1"/>
  <c r="AH480" i="15"/>
  <c r="AH470" i="15" s="1"/>
  <c r="AH793" i="15"/>
  <c r="AH783" i="15" s="1"/>
  <c r="AH622" i="15"/>
  <c r="AH612" i="15" s="1"/>
  <c r="AH730" i="15" s="1"/>
  <c r="AH720" i="15" s="1"/>
  <c r="AH864" i="15"/>
  <c r="AH854" i="15" s="1"/>
  <c r="Y482" i="14"/>
  <c r="Y479" i="14" s="1"/>
  <c r="Y460" i="14" s="1"/>
  <c r="Y577" i="14" s="1"/>
  <c r="Y574" i="14" s="1"/>
  <c r="Y555" i="14" s="1"/>
  <c r="Y544" i="14" s="1"/>
  <c r="AH264" i="15"/>
  <c r="AH254" i="15" s="1"/>
  <c r="AH409" i="15"/>
  <c r="AH399" i="15" s="1"/>
  <c r="BF146" i="15"/>
  <c r="AH768" i="15"/>
  <c r="AH758" i="15" s="1"/>
  <c r="AD385" i="15"/>
  <c r="AD375" i="15" s="1"/>
  <c r="AD230" i="15"/>
  <c r="AD598" i="15"/>
  <c r="AD588" i="15" s="1"/>
  <c r="AD713" i="15" s="1"/>
  <c r="AD703" i="15" s="1"/>
  <c r="V483" i="10"/>
  <c r="V478" i="10" s="1"/>
  <c r="V441" i="10" s="1"/>
  <c r="AE123" i="15"/>
  <c r="BH146" i="15" s="1"/>
  <c r="AB749" i="10"/>
  <c r="AB744" i="10" s="1"/>
  <c r="AB707" i="10" s="1"/>
  <c r="AB741" i="15" s="1"/>
  <c r="AH526" i="15"/>
  <c r="AH516" i="15" s="1"/>
  <c r="AH662" i="15" s="1"/>
  <c r="AH652" i="15" s="1"/>
  <c r="Z1009" i="14"/>
  <c r="Z1006" i="14" s="1"/>
  <c r="Z987" i="14" s="1"/>
  <c r="Z976" i="14" s="1"/>
  <c r="AH239" i="15"/>
  <c r="AH384" i="15" s="1"/>
  <c r="AH374" i="15" s="1"/>
  <c r="AE841" i="15"/>
  <c r="AE831" i="15" s="1"/>
  <c r="AE241" i="15"/>
  <c r="AE599" i="15" s="1"/>
  <c r="AE589" i="15" s="1"/>
  <c r="AE714" i="15" s="1"/>
  <c r="AE704" i="15" s="1"/>
  <c r="AE770" i="15"/>
  <c r="AE760" i="15" s="1"/>
  <c r="V162" i="15"/>
  <c r="AY192" i="15" s="1"/>
  <c r="V295" i="10"/>
  <c r="V290" i="10" s="1"/>
  <c r="V253" i="10" s="1"/>
  <c r="V212" i="15" s="1"/>
  <c r="V427" i="10"/>
  <c r="V422" i="10" s="1"/>
  <c r="V385" i="10" s="1"/>
  <c r="V357" i="15" s="1"/>
  <c r="AG401" i="14"/>
  <c r="AG397" i="14" s="1"/>
  <c r="V805" i="10"/>
  <c r="V800" i="10" s="1"/>
  <c r="V763" i="10" s="1"/>
  <c r="V812" i="15" s="1"/>
  <c r="V749" i="10"/>
  <c r="V744" i="10" s="1"/>
  <c r="V707" i="10" s="1"/>
  <c r="V741" i="15" s="1"/>
  <c r="AH121" i="15"/>
  <c r="BK144" i="15" s="1"/>
  <c r="V595" i="10"/>
  <c r="V590" i="10" s="1"/>
  <c r="V553" i="10" s="1"/>
  <c r="V1094" i="10"/>
  <c r="V1089" i="10" s="1"/>
  <c r="V1189" i="15" s="1"/>
  <c r="V1184" i="15" s="1"/>
  <c r="AY1184" i="15" s="1"/>
  <c r="V539" i="10"/>
  <c r="V534" i="10" s="1"/>
  <c r="V497" i="10" s="1"/>
  <c r="AE346" i="14"/>
  <c r="AE342" i="14" s="1"/>
  <c r="AG451" i="14"/>
  <c r="AE345" i="14"/>
  <c r="AE341" i="14" s="1"/>
  <c r="AE352" i="14"/>
  <c r="AG345" i="14"/>
  <c r="AG341" i="14" s="1"/>
  <c r="AG452" i="14"/>
  <c r="AG491" i="14"/>
  <c r="AG802" i="10"/>
  <c r="AG797" i="10" s="1"/>
  <c r="AG760" i="10" s="1"/>
  <c r="AG809" i="15" s="1"/>
  <c r="AG292" i="10"/>
  <c r="AG287" i="10" s="1"/>
  <c r="AG250" i="10" s="1"/>
  <c r="AG209" i="15" s="1"/>
  <c r="AG226" i="14"/>
  <c r="AG222" i="14" s="1"/>
  <c r="AG48" i="16" s="1"/>
  <c r="AH455" i="15"/>
  <c r="AH445" i="15" s="1"/>
  <c r="Z125" i="15"/>
  <c r="BC148" i="15" s="1"/>
  <c r="AB385" i="14"/>
  <c r="AB382" i="14" s="1"/>
  <c r="AB363" i="14" s="1"/>
  <c r="AB352" i="14" s="1"/>
  <c r="W243" i="10"/>
  <c r="W238" i="10" s="1"/>
  <c r="W201" i="10" s="1"/>
  <c r="AB529" i="15"/>
  <c r="AB519" i="15" s="1"/>
  <c r="AB665" i="15" s="1"/>
  <c r="AB655" i="15" s="1"/>
  <c r="AB842" i="15"/>
  <c r="AB832" i="15" s="1"/>
  <c r="AB242" i="15"/>
  <c r="AB232" i="15" s="1"/>
  <c r="Y677" i="14"/>
  <c r="Y674" i="14" s="1"/>
  <c r="Y655" i="14" s="1"/>
  <c r="Y644" i="14" s="1"/>
  <c r="AG227" i="14"/>
  <c r="AG223" i="14" s="1"/>
  <c r="AC241" i="15"/>
  <c r="AC599" i="15" s="1"/>
  <c r="AC589" i="15" s="1"/>
  <c r="AC714" i="15" s="1"/>
  <c r="AC704" i="15" s="1"/>
  <c r="Y1069" i="14"/>
  <c r="Y1066" i="14" s="1"/>
  <c r="Y1047" i="14" s="1"/>
  <c r="Y1036" i="14" s="1"/>
  <c r="AG233" i="14"/>
  <c r="AC528" i="15"/>
  <c r="AC518" i="15" s="1"/>
  <c r="AC664" i="15" s="1"/>
  <c r="AC654" i="15" s="1"/>
  <c r="AC770" i="15"/>
  <c r="AC760" i="15" s="1"/>
  <c r="Y1010" i="14"/>
  <c r="Y1007" i="14" s="1"/>
  <c r="Y988" i="14" s="1"/>
  <c r="Y977" i="14" s="1"/>
  <c r="Y268" i="14"/>
  <c r="Y265" i="14" s="1"/>
  <c r="Y246" i="14" s="1"/>
  <c r="Y235" i="14" s="1"/>
  <c r="Y387" i="14"/>
  <c r="Y384" i="14" s="1"/>
  <c r="Y365" i="14" s="1"/>
  <c r="Y354" i="14" s="1"/>
  <c r="Y732" i="14"/>
  <c r="Y729" i="14" s="1"/>
  <c r="Y710" i="14" s="1"/>
  <c r="Y699" i="14" s="1"/>
  <c r="Y522" i="14"/>
  <c r="Y519" i="14" s="1"/>
  <c r="Y500" i="14" s="1"/>
  <c r="Y627" i="14" s="1"/>
  <c r="Y624" i="14" s="1"/>
  <c r="Y605" i="14" s="1"/>
  <c r="Y594" i="14" s="1"/>
  <c r="AC122" i="15"/>
  <c r="BF145" i="15" s="1"/>
  <c r="X266" i="14"/>
  <c r="X263" i="14" s="1"/>
  <c r="X244" i="14" s="1"/>
  <c r="X233" i="14" s="1"/>
  <c r="X1008" i="14"/>
  <c r="X1005" i="14" s="1"/>
  <c r="X986" i="14" s="1"/>
  <c r="X975" i="14" s="1"/>
  <c r="Y442" i="14"/>
  <c r="Y439" i="14" s="1"/>
  <c r="Y420" i="14" s="1"/>
  <c r="Y409" i="14" s="1"/>
  <c r="AD294" i="10"/>
  <c r="AD289" i="10" s="1"/>
  <c r="AD252" i="10" s="1"/>
  <c r="AD211" i="15" s="1"/>
  <c r="AD804" i="10"/>
  <c r="AD799" i="10" s="1"/>
  <c r="AD762" i="10" s="1"/>
  <c r="AD811" i="15" s="1"/>
  <c r="AD482" i="10"/>
  <c r="AD477" i="10" s="1"/>
  <c r="AD440" i="10" s="1"/>
  <c r="AD427" i="15" s="1"/>
  <c r="AD1155" i="10"/>
  <c r="AD1150" i="10" s="1"/>
  <c r="AD1234" i="15" s="1"/>
  <c r="AD1229" i="15" s="1"/>
  <c r="BG1229" i="15" s="1"/>
  <c r="AC387" i="15"/>
  <c r="AC377" i="15" s="1"/>
  <c r="W263" i="15"/>
  <c r="W253" i="15" s="1"/>
  <c r="AG159" i="15"/>
  <c r="BJ189" i="15" s="1"/>
  <c r="AC458" i="15"/>
  <c r="AC448" i="15" s="1"/>
  <c r="W792" i="15"/>
  <c r="W782" i="15" s="1"/>
  <c r="AG1153" i="10"/>
  <c r="AG1148" i="10" s="1"/>
  <c r="AG1232" i="15" s="1"/>
  <c r="AG1227" i="15" s="1"/>
  <c r="BJ1227" i="15" s="1"/>
  <c r="AC600" i="15"/>
  <c r="AC590" i="15" s="1"/>
  <c r="AC715" i="15" s="1"/>
  <c r="AC705" i="15" s="1"/>
  <c r="W550" i="15"/>
  <c r="W540" i="15" s="1"/>
  <c r="W679" i="15" s="1"/>
  <c r="W669" i="15" s="1"/>
  <c r="AG1091" i="10"/>
  <c r="AG1086" i="10" s="1"/>
  <c r="AG1186" i="15" s="1"/>
  <c r="AG1181" i="15" s="1"/>
  <c r="BJ1181" i="15" s="1"/>
  <c r="W621" i="15"/>
  <c r="W611" i="15" s="1"/>
  <c r="W729" i="15" s="1"/>
  <c r="W719" i="15" s="1"/>
  <c r="AG746" i="10"/>
  <c r="AG741" i="10" s="1"/>
  <c r="AG704" i="10" s="1"/>
  <c r="AG738" i="15" s="1"/>
  <c r="W408" i="15"/>
  <c r="W398" i="15" s="1"/>
  <c r="AG424" i="10"/>
  <c r="AG419" i="10" s="1"/>
  <c r="AG382" i="10" s="1"/>
  <c r="AG354" i="15" s="1"/>
  <c r="W863" i="15"/>
  <c r="W853" i="15" s="1"/>
  <c r="AG480" i="10"/>
  <c r="AG475" i="10" s="1"/>
  <c r="AG438" i="10" s="1"/>
  <c r="AG425" i="15" s="1"/>
  <c r="AG346" i="14"/>
  <c r="AG342" i="14" s="1"/>
  <c r="X1093" i="10"/>
  <c r="X1088" i="10" s="1"/>
  <c r="X1051" i="10" s="1"/>
  <c r="X1149" i="15" s="1"/>
  <c r="BA1172" i="15" s="1"/>
  <c r="AG536" i="10"/>
  <c r="AG531" i="10" s="1"/>
  <c r="AG494" i="10" s="1"/>
  <c r="AG648" i="10" s="1"/>
  <c r="AG643" i="10" s="1"/>
  <c r="AG606" i="10" s="1"/>
  <c r="AG638" i="15" s="1"/>
  <c r="AG352" i="14"/>
  <c r="AG1027" i="14"/>
  <c r="AG1023" i="14" s="1"/>
  <c r="AG1028" i="14"/>
  <c r="AG1024" i="14" s="1"/>
  <c r="AE451" i="14"/>
  <c r="AA676" i="14"/>
  <c r="AA673" i="14" s="1"/>
  <c r="AA654" i="14" s="1"/>
  <c r="AA643" i="14" s="1"/>
  <c r="AG635" i="14"/>
  <c r="AG631" i="14" s="1"/>
  <c r="AA1009" i="14"/>
  <c r="AA1006" i="14" s="1"/>
  <c r="AA987" i="14" s="1"/>
  <c r="AA976" i="14" s="1"/>
  <c r="AA385" i="14"/>
  <c r="AA382" i="14" s="1"/>
  <c r="AA363" i="14" s="1"/>
  <c r="AA441" i="14"/>
  <c r="AA438" i="14" s="1"/>
  <c r="AA419" i="14" s="1"/>
  <c r="AA408" i="14" s="1"/>
  <c r="AG492" i="14"/>
  <c r="AA521" i="14"/>
  <c r="AA518" i="14" s="1"/>
  <c r="AA499" i="14" s="1"/>
  <c r="AA626" i="14" s="1"/>
  <c r="AA623" i="14" s="1"/>
  <c r="AA604" i="14" s="1"/>
  <c r="AA593" i="14" s="1"/>
  <c r="AG625" i="14"/>
  <c r="AG622" i="14" s="1"/>
  <c r="AG603" i="14" s="1"/>
  <c r="AG592" i="14" s="1"/>
  <c r="AA1068" i="14"/>
  <c r="AA1065" i="14" s="1"/>
  <c r="AA1046" i="14" s="1"/>
  <c r="AA1035" i="14" s="1"/>
  <c r="AE968" i="14"/>
  <c r="AE964" i="14" s="1"/>
  <c r="AE969" i="14"/>
  <c r="AE965" i="14" s="1"/>
  <c r="AA731" i="14"/>
  <c r="AA728" i="14" s="1"/>
  <c r="AA709" i="14" s="1"/>
  <c r="AA698" i="14" s="1"/>
  <c r="AA386" i="14"/>
  <c r="AA383" i="14" s="1"/>
  <c r="AA364" i="14" s="1"/>
  <c r="AA353" i="14" s="1"/>
  <c r="W123" i="15"/>
  <c r="AZ146" i="15" s="1"/>
  <c r="AA267" i="14"/>
  <c r="AA264" i="14" s="1"/>
  <c r="AA245" i="14" s="1"/>
  <c r="AA234" i="14" s="1"/>
  <c r="AA481" i="14"/>
  <c r="AA478" i="14" s="1"/>
  <c r="AA459" i="14" s="1"/>
  <c r="AA576" i="14" s="1"/>
  <c r="AA573" i="14" s="1"/>
  <c r="AA554" i="14" s="1"/>
  <c r="AA543" i="14" s="1"/>
  <c r="AD594" i="10"/>
  <c r="AD589" i="10" s="1"/>
  <c r="AD552" i="10" s="1"/>
  <c r="AD569" i="15" s="1"/>
  <c r="AG969" i="14"/>
  <c r="AG965" i="14" s="1"/>
  <c r="AD748" i="10"/>
  <c r="AD743" i="10" s="1"/>
  <c r="AD706" i="10" s="1"/>
  <c r="AD740" i="15" s="1"/>
  <c r="AD1093" i="10"/>
  <c r="AD1088" i="10" s="1"/>
  <c r="AD1051" i="10" s="1"/>
  <c r="AD1149" i="15" s="1"/>
  <c r="BG1172" i="15" s="1"/>
  <c r="V428" i="15"/>
  <c r="V10" i="16"/>
  <c r="V19" i="16" s="1"/>
  <c r="AD161" i="15"/>
  <c r="BG191" i="15" s="1"/>
  <c r="W440" i="14"/>
  <c r="W437" i="14" s="1"/>
  <c r="W418" i="14" s="1"/>
  <c r="W407" i="14" s="1"/>
  <c r="AE227" i="14"/>
  <c r="AE223" i="14" s="1"/>
  <c r="AE226" i="14"/>
  <c r="AE222" i="14" s="1"/>
  <c r="AE48" i="16" s="1"/>
  <c r="W843" i="15"/>
  <c r="W833" i="15" s="1"/>
  <c r="W530" i="15"/>
  <c r="W520" i="15" s="1"/>
  <c r="W666" i="15" s="1"/>
  <c r="W656" i="15" s="1"/>
  <c r="W772" i="15"/>
  <c r="W762" i="15" s="1"/>
  <c r="Y841" i="15"/>
  <c r="Y831" i="15" s="1"/>
  <c r="Y770" i="15"/>
  <c r="Y760" i="15" s="1"/>
  <c r="Y528" i="15"/>
  <c r="Y518" i="15" s="1"/>
  <c r="Y664" i="15" s="1"/>
  <c r="Y654" i="15" s="1"/>
  <c r="AD481" i="10"/>
  <c r="AD476" i="10" s="1"/>
  <c r="AD439" i="10" s="1"/>
  <c r="AD426" i="15" s="1"/>
  <c r="AD747" i="10"/>
  <c r="AD742" i="10" s="1"/>
  <c r="AD705" i="10" s="1"/>
  <c r="AD739" i="15" s="1"/>
  <c r="AC1094" i="10"/>
  <c r="AC1089" i="10" s="1"/>
  <c r="AC1189" i="15" s="1"/>
  <c r="AC1184" i="15" s="1"/>
  <c r="BF1184" i="15" s="1"/>
  <c r="AC162" i="15"/>
  <c r="BF192" i="15" s="1"/>
  <c r="AD593" i="10"/>
  <c r="AD588" i="10" s="1"/>
  <c r="AD551" i="10" s="1"/>
  <c r="AD698" i="10" s="1"/>
  <c r="AD693" i="10" s="1"/>
  <c r="AD656" i="10" s="1"/>
  <c r="AD689" i="15" s="1"/>
  <c r="AC295" i="10"/>
  <c r="AC290" i="10" s="1"/>
  <c r="AC253" i="10" s="1"/>
  <c r="AC9" i="16" s="1"/>
  <c r="AC18" i="16" s="1"/>
  <c r="AD160" i="15"/>
  <c r="BG190" i="15" s="1"/>
  <c r="AC539" i="10"/>
  <c r="AC534" i="10" s="1"/>
  <c r="AC497" i="10" s="1"/>
  <c r="AC651" i="10" s="1"/>
  <c r="AC646" i="10" s="1"/>
  <c r="AC609" i="10" s="1"/>
  <c r="AC641" i="15" s="1"/>
  <c r="AD1092" i="10"/>
  <c r="AD1087" i="10" s="1"/>
  <c r="AD1187" i="15" s="1"/>
  <c r="AD1182" i="15" s="1"/>
  <c r="BG1182" i="15" s="1"/>
  <c r="AC749" i="10"/>
  <c r="AC744" i="10" s="1"/>
  <c r="AC707" i="10" s="1"/>
  <c r="AC741" i="15" s="1"/>
  <c r="AD1154" i="10"/>
  <c r="AD1149" i="10" s="1"/>
  <c r="AD1233" i="15" s="1"/>
  <c r="AD1228" i="15" s="1"/>
  <c r="BG1228" i="15" s="1"/>
  <c r="AC1156" i="10"/>
  <c r="AC1151" i="10" s="1"/>
  <c r="AC1235" i="15" s="1"/>
  <c r="AC1230" i="15" s="1"/>
  <c r="BF1230" i="15" s="1"/>
  <c r="Y842" i="15"/>
  <c r="Y832" i="15" s="1"/>
  <c r="Y242" i="15"/>
  <c r="Y458" i="15" s="1"/>
  <c r="Y448" i="15" s="1"/>
  <c r="Y771" i="15"/>
  <c r="Y761" i="15" s="1"/>
  <c r="AC595" i="10"/>
  <c r="AC590" i="10" s="1"/>
  <c r="AC553" i="10" s="1"/>
  <c r="AC570" i="15" s="1"/>
  <c r="AA243" i="15"/>
  <c r="AA233" i="15" s="1"/>
  <c r="AD293" i="10"/>
  <c r="AD288" i="10" s="1"/>
  <c r="AD251" i="10" s="1"/>
  <c r="AD210" i="15" s="1"/>
  <c r="AD803" i="10"/>
  <c r="AD798" i="10" s="1"/>
  <c r="AD761" i="10" s="1"/>
  <c r="AD810" i="15" s="1"/>
  <c r="AC483" i="10"/>
  <c r="AC478" i="10" s="1"/>
  <c r="AC441" i="10" s="1"/>
  <c r="V296" i="10"/>
  <c r="V291" i="10" s="1"/>
  <c r="V254" i="10" s="1"/>
  <c r="V213" i="15" s="1"/>
  <c r="AA843" i="15"/>
  <c r="AA833" i="15" s="1"/>
  <c r="AD537" i="10"/>
  <c r="AD532" i="10" s="1"/>
  <c r="AD495" i="10" s="1"/>
  <c r="AD649" i="10" s="1"/>
  <c r="AD644" i="10" s="1"/>
  <c r="AD607" i="10" s="1"/>
  <c r="AD639" i="15" s="1"/>
  <c r="AC427" i="10"/>
  <c r="AC422" i="10" s="1"/>
  <c r="AC385" i="10" s="1"/>
  <c r="AC357" i="15" s="1"/>
  <c r="AA530" i="15"/>
  <c r="AA520" i="15" s="1"/>
  <c r="AA666" i="15" s="1"/>
  <c r="AA656" i="15" s="1"/>
  <c r="AE690" i="14"/>
  <c r="AE686" i="14" s="1"/>
  <c r="Z481" i="14"/>
  <c r="Z478" i="14" s="1"/>
  <c r="Z459" i="14" s="1"/>
  <c r="Z576" i="14" s="1"/>
  <c r="Z573" i="14" s="1"/>
  <c r="Z554" i="14" s="1"/>
  <c r="Z543" i="14" s="1"/>
  <c r="X385" i="14"/>
  <c r="X382" i="14" s="1"/>
  <c r="X363" i="14" s="1"/>
  <c r="X345" i="14" s="1"/>
  <c r="X341" i="14" s="1"/>
  <c r="Z731" i="14"/>
  <c r="Z728" i="14" s="1"/>
  <c r="Z709" i="14" s="1"/>
  <c r="Z698" i="14" s="1"/>
  <c r="Z1068" i="14"/>
  <c r="Z1065" i="14" s="1"/>
  <c r="Z1046" i="14" s="1"/>
  <c r="Z1035" i="14" s="1"/>
  <c r="Z267" i="14"/>
  <c r="Z264" i="14" s="1"/>
  <c r="Z245" i="14" s="1"/>
  <c r="Z234" i="14" s="1"/>
  <c r="Z386" i="14"/>
  <c r="Z383" i="14" s="1"/>
  <c r="Z364" i="14" s="1"/>
  <c r="Z353" i="14" s="1"/>
  <c r="Z521" i="14"/>
  <c r="Z518" i="14" s="1"/>
  <c r="Z499" i="14" s="1"/>
  <c r="Z626" i="14" s="1"/>
  <c r="Z623" i="14" s="1"/>
  <c r="Z604" i="14" s="1"/>
  <c r="Z593" i="14" s="1"/>
  <c r="Z441" i="14"/>
  <c r="Z438" i="14" s="1"/>
  <c r="Z419" i="14" s="1"/>
  <c r="Z408" i="14" s="1"/>
  <c r="Z676" i="14"/>
  <c r="Z673" i="14" s="1"/>
  <c r="Z654" i="14" s="1"/>
  <c r="Z643" i="14" s="1"/>
  <c r="AB427" i="10"/>
  <c r="AB422" i="10" s="1"/>
  <c r="AB385" i="10" s="1"/>
  <c r="AB357" i="15" s="1"/>
  <c r="AB295" i="10"/>
  <c r="AB290" i="10" s="1"/>
  <c r="AB253" i="10" s="1"/>
  <c r="AB212" i="15" s="1"/>
  <c r="X480" i="14"/>
  <c r="X477" i="14" s="1"/>
  <c r="X458" i="14" s="1"/>
  <c r="X575" i="14" s="1"/>
  <c r="X572" i="14" s="1"/>
  <c r="X553" i="14" s="1"/>
  <c r="AE1027" i="14"/>
  <c r="AE1023" i="14" s="1"/>
  <c r="AE1028" i="14"/>
  <c r="AE1024" i="14" s="1"/>
  <c r="AG407" i="14"/>
  <c r="AG400" i="14"/>
  <c r="AG396" i="14" s="1"/>
  <c r="AG49" i="16" s="1"/>
  <c r="X520" i="14"/>
  <c r="X517" i="14" s="1"/>
  <c r="X498" i="14" s="1"/>
  <c r="X492" i="14" s="1"/>
  <c r="W247" i="10"/>
  <c r="W242" i="10" s="1"/>
  <c r="W205" i="10" s="1"/>
  <c r="W1157" i="10" s="1"/>
  <c r="W1152" i="10" s="1"/>
  <c r="X440" i="14"/>
  <c r="X437" i="14" s="1"/>
  <c r="X418" i="14" s="1"/>
  <c r="X407" i="14" s="1"/>
  <c r="AE575" i="14"/>
  <c r="AE572" i="14" s="1"/>
  <c r="AE553" i="14" s="1"/>
  <c r="AE542" i="14" s="1"/>
  <c r="W125" i="15"/>
  <c r="AZ148" i="15" s="1"/>
  <c r="X675" i="14"/>
  <c r="X672" i="14" s="1"/>
  <c r="X653" i="14" s="1"/>
  <c r="X642" i="14" s="1"/>
  <c r="AE452" i="14"/>
  <c r="AG642" i="14"/>
  <c r="AE691" i="14"/>
  <c r="AE687" i="14" s="1"/>
  <c r="X730" i="14"/>
  <c r="X727" i="14" s="1"/>
  <c r="X708" i="14" s="1"/>
  <c r="X697" i="14" s="1"/>
  <c r="AG636" i="14"/>
  <c r="AG632" i="14" s="1"/>
  <c r="AB805" i="10"/>
  <c r="AB800" i="10" s="1"/>
  <c r="AB763" i="10" s="1"/>
  <c r="AB812" i="15" s="1"/>
  <c r="X594" i="10"/>
  <c r="X589" i="10" s="1"/>
  <c r="X552" i="10" s="1"/>
  <c r="X699" i="10" s="1"/>
  <c r="X694" i="10" s="1"/>
  <c r="X657" i="10" s="1"/>
  <c r="X690" i="15" s="1"/>
  <c r="AA266" i="14"/>
  <c r="AA263" i="14" s="1"/>
  <c r="AA244" i="14" s="1"/>
  <c r="AG968" i="14"/>
  <c r="AG964" i="14" s="1"/>
  <c r="X161" i="15"/>
  <c r="BA191" i="15" s="1"/>
  <c r="AA480" i="14"/>
  <c r="AA477" i="14" s="1"/>
  <c r="AA458" i="14" s="1"/>
  <c r="AA575" i="14" s="1"/>
  <c r="AA572" i="14" s="1"/>
  <c r="AA553" i="14" s="1"/>
  <c r="Y246" i="10"/>
  <c r="Y241" i="10" s="1"/>
  <c r="Y204" i="10" s="1"/>
  <c r="Y595" i="10" s="1"/>
  <c r="Y590" i="10" s="1"/>
  <c r="Y553" i="10" s="1"/>
  <c r="X294" i="10"/>
  <c r="X289" i="10" s="1"/>
  <c r="X252" i="10" s="1"/>
  <c r="X211" i="15" s="1"/>
  <c r="AA1067" i="14"/>
  <c r="AA1064" i="14" s="1"/>
  <c r="AA1045" i="14" s="1"/>
  <c r="AA1034" i="14" s="1"/>
  <c r="Y124" i="15"/>
  <c r="BB147" i="15" s="1"/>
  <c r="X426" i="10"/>
  <c r="X421" i="10" s="1"/>
  <c r="X384" i="10" s="1"/>
  <c r="X356" i="15" s="1"/>
  <c r="AA440" i="14"/>
  <c r="AA437" i="14" s="1"/>
  <c r="AA418" i="14" s="1"/>
  <c r="AE636" i="14"/>
  <c r="AE632" i="14" s="1"/>
  <c r="Y480" i="14"/>
  <c r="Y477" i="14" s="1"/>
  <c r="Y458" i="14" s="1"/>
  <c r="Y575" i="14" s="1"/>
  <c r="Y572" i="14" s="1"/>
  <c r="Y553" i="14" s="1"/>
  <c r="Y542" i="14" s="1"/>
  <c r="Y730" i="14"/>
  <c r="Y727" i="14" s="1"/>
  <c r="Y708" i="14" s="1"/>
  <c r="Y697" i="14" s="1"/>
  <c r="Y266" i="14"/>
  <c r="Y263" i="14" s="1"/>
  <c r="Y244" i="14" s="1"/>
  <c r="Y233" i="14" s="1"/>
  <c r="Y1008" i="14"/>
  <c r="Y1005" i="14" s="1"/>
  <c r="Y986" i="14" s="1"/>
  <c r="Y1067" i="14"/>
  <c r="Y1064" i="14" s="1"/>
  <c r="Y1045" i="14" s="1"/>
  <c r="Y1034" i="14" s="1"/>
  <c r="Y440" i="14"/>
  <c r="Y437" i="14" s="1"/>
  <c r="Y418" i="14" s="1"/>
  <c r="Y407" i="14" s="1"/>
  <c r="Y385" i="14"/>
  <c r="Y382" i="14" s="1"/>
  <c r="Y363" i="14" s="1"/>
  <c r="Y352" i="14" s="1"/>
  <c r="Y675" i="14"/>
  <c r="Y672" i="14" s="1"/>
  <c r="Y653" i="14" s="1"/>
  <c r="Y642" i="14" s="1"/>
  <c r="Y520" i="14"/>
  <c r="Y517" i="14" s="1"/>
  <c r="Y498" i="14" s="1"/>
  <c r="Y625" i="14" s="1"/>
  <c r="Y622" i="14" s="1"/>
  <c r="Y603" i="14" s="1"/>
  <c r="Y592" i="14" s="1"/>
  <c r="X1155" i="10"/>
  <c r="X1150" i="10" s="1"/>
  <c r="X1234" i="15" s="1"/>
  <c r="X1229" i="15" s="1"/>
  <c r="BA1229" i="15" s="1"/>
  <c r="AA520" i="14"/>
  <c r="AA517" i="14" s="1"/>
  <c r="AA498" i="14" s="1"/>
  <c r="AE635" i="14"/>
  <c r="AE631" i="14" s="1"/>
  <c r="X482" i="10"/>
  <c r="X477" i="10" s="1"/>
  <c r="X440" i="10" s="1"/>
  <c r="X427" i="15" s="1"/>
  <c r="AA675" i="14"/>
  <c r="AA672" i="14" s="1"/>
  <c r="AA653" i="14" s="1"/>
  <c r="AA642" i="14" s="1"/>
  <c r="AG690" i="14"/>
  <c r="AG686" i="14" s="1"/>
  <c r="X538" i="10"/>
  <c r="X533" i="10" s="1"/>
  <c r="X496" i="10" s="1"/>
  <c r="X498" i="15" s="1"/>
  <c r="AE401" i="14"/>
  <c r="AE397" i="14" s="1"/>
  <c r="AG691" i="14"/>
  <c r="AG687" i="14" s="1"/>
  <c r="AE400" i="14"/>
  <c r="AE396" i="14" s="1"/>
  <c r="AE49" i="16" s="1"/>
  <c r="BA147" i="15"/>
  <c r="X748" i="10"/>
  <c r="X743" i="10" s="1"/>
  <c r="X706" i="10" s="1"/>
  <c r="X740" i="15" s="1"/>
  <c r="AA730" i="14"/>
  <c r="AA727" i="14" s="1"/>
  <c r="AA708" i="14" s="1"/>
  <c r="AA697" i="14" s="1"/>
  <c r="V428" i="10"/>
  <c r="V423" i="10" s="1"/>
  <c r="V386" i="10" s="1"/>
  <c r="V358" i="15" s="1"/>
  <c r="AE480" i="10"/>
  <c r="AE475" i="10" s="1"/>
  <c r="AE438" i="10" s="1"/>
  <c r="AE425" i="15" s="1"/>
  <c r="V596" i="10"/>
  <c r="V591" i="10" s="1"/>
  <c r="V554" i="10" s="1"/>
  <c r="V701" i="10" s="1"/>
  <c r="V696" i="10" s="1"/>
  <c r="V659" i="10" s="1"/>
  <c r="V692" i="15" s="1"/>
  <c r="W1009" i="14"/>
  <c r="W1006" i="14" s="1"/>
  <c r="W987" i="14" s="1"/>
  <c r="W976" i="14" s="1"/>
  <c r="W267" i="14"/>
  <c r="W264" i="14" s="1"/>
  <c r="W245" i="14" s="1"/>
  <c r="W234" i="14" s="1"/>
  <c r="V750" i="10"/>
  <c r="V745" i="10" s="1"/>
  <c r="V708" i="10" s="1"/>
  <c r="V742" i="15" s="1"/>
  <c r="V484" i="10"/>
  <c r="V479" i="10" s="1"/>
  <c r="V442" i="10" s="1"/>
  <c r="V429" i="15" s="1"/>
  <c r="V806" i="10"/>
  <c r="V801" i="10" s="1"/>
  <c r="V764" i="10" s="1"/>
  <c r="V813" i="15" s="1"/>
  <c r="V163" i="15"/>
  <c r="AY193" i="15" s="1"/>
  <c r="V540" i="10"/>
  <c r="V535" i="10" s="1"/>
  <c r="V498" i="10" s="1"/>
  <c r="V652" i="10" s="1"/>
  <c r="V647" i="10" s="1"/>
  <c r="V610" i="10" s="1"/>
  <c r="V642" i="15" s="1"/>
  <c r="V1095" i="10"/>
  <c r="V1090" i="10" s="1"/>
  <c r="V1190" i="15" s="1"/>
  <c r="V1185" i="15" s="1"/>
  <c r="AY1185" i="15" s="1"/>
  <c r="AE492" i="14"/>
  <c r="AE491" i="14"/>
  <c r="AE1091" i="10"/>
  <c r="AE1086" i="10" s="1"/>
  <c r="AE1186" i="15" s="1"/>
  <c r="AE1181" i="15" s="1"/>
  <c r="BH1181" i="15" s="1"/>
  <c r="W675" i="14"/>
  <c r="W672" i="14" s="1"/>
  <c r="W653" i="14" s="1"/>
  <c r="W642" i="14" s="1"/>
  <c r="AE424" i="10"/>
  <c r="AE419" i="10" s="1"/>
  <c r="AE382" i="10" s="1"/>
  <c r="AE354" i="15" s="1"/>
  <c r="AE536" i="10"/>
  <c r="AE531" i="10" s="1"/>
  <c r="AE494" i="10" s="1"/>
  <c r="AE496" i="15" s="1"/>
  <c r="W266" i="14"/>
  <c r="W263" i="14" s="1"/>
  <c r="W244" i="14" s="1"/>
  <c r="AE746" i="10"/>
  <c r="AE741" i="10" s="1"/>
  <c r="AE704" i="10" s="1"/>
  <c r="AE738" i="15" s="1"/>
  <c r="W480" i="14"/>
  <c r="W477" i="14" s="1"/>
  <c r="W458" i="14" s="1"/>
  <c r="W575" i="14" s="1"/>
  <c r="W572" i="14" s="1"/>
  <c r="W553" i="14" s="1"/>
  <c r="AE802" i="10"/>
  <c r="AE797" i="10" s="1"/>
  <c r="AE760" i="10" s="1"/>
  <c r="AE809" i="15" s="1"/>
  <c r="W730" i="14"/>
  <c r="W727" i="14" s="1"/>
  <c r="W708" i="14" s="1"/>
  <c r="W697" i="14" s="1"/>
  <c r="AE1153" i="10"/>
  <c r="AE1148" i="10" s="1"/>
  <c r="AE1232" i="15" s="1"/>
  <c r="AE1227" i="15" s="1"/>
  <c r="BH1227" i="15" s="1"/>
  <c r="W1008" i="14"/>
  <c r="W1005" i="14" s="1"/>
  <c r="W986" i="14" s="1"/>
  <c r="W975" i="14" s="1"/>
  <c r="AE592" i="10"/>
  <c r="AE587" i="10" s="1"/>
  <c r="AE550" i="10" s="1"/>
  <c r="AE567" i="15" s="1"/>
  <c r="W1067" i="14"/>
  <c r="W1064" i="14" s="1"/>
  <c r="W1045" i="14" s="1"/>
  <c r="W1034" i="14" s="1"/>
  <c r="AE159" i="15"/>
  <c r="BH189" i="15" s="1"/>
  <c r="W520" i="14"/>
  <c r="W517" i="14" s="1"/>
  <c r="W498" i="14" s="1"/>
  <c r="W625" i="14" s="1"/>
  <c r="W622" i="14" s="1"/>
  <c r="W603" i="14" s="1"/>
  <c r="AB1008" i="14"/>
  <c r="AB1005" i="14" s="1"/>
  <c r="AB986" i="14" s="1"/>
  <c r="AB975" i="14" s="1"/>
  <c r="AD1009" i="14"/>
  <c r="AD1006" i="14" s="1"/>
  <c r="AD987" i="14" s="1"/>
  <c r="AD976" i="14" s="1"/>
  <c r="W522" i="14"/>
  <c r="W519" i="14" s="1"/>
  <c r="W500" i="14" s="1"/>
  <c r="W627" i="14" s="1"/>
  <c r="W624" i="14" s="1"/>
  <c r="W605" i="14" s="1"/>
  <c r="W594" i="14" s="1"/>
  <c r="AD1068" i="14"/>
  <c r="AD1065" i="14" s="1"/>
  <c r="AD1046" i="14" s="1"/>
  <c r="AD1035" i="14" s="1"/>
  <c r="W442" i="14"/>
  <c r="W439" i="14" s="1"/>
  <c r="W420" i="14" s="1"/>
  <c r="W409" i="14" s="1"/>
  <c r="AD386" i="14"/>
  <c r="AD383" i="14" s="1"/>
  <c r="AD364" i="14" s="1"/>
  <c r="AD353" i="14" s="1"/>
  <c r="W677" i="14"/>
  <c r="W674" i="14" s="1"/>
  <c r="W655" i="14" s="1"/>
  <c r="W644" i="14" s="1"/>
  <c r="AD481" i="14"/>
  <c r="AD478" i="14" s="1"/>
  <c r="AD459" i="14" s="1"/>
  <c r="AD576" i="14" s="1"/>
  <c r="AD573" i="14" s="1"/>
  <c r="AD554" i="14" s="1"/>
  <c r="AD543" i="14" s="1"/>
  <c r="AB440" i="14"/>
  <c r="AB437" i="14" s="1"/>
  <c r="AB418" i="14" s="1"/>
  <c r="AB407" i="14" s="1"/>
  <c r="AB520" i="14"/>
  <c r="AB517" i="14" s="1"/>
  <c r="AB498" i="14" s="1"/>
  <c r="AB625" i="14" s="1"/>
  <c r="AB622" i="14" s="1"/>
  <c r="AB603" i="14" s="1"/>
  <c r="W1010" i="14"/>
  <c r="W1007" i="14" s="1"/>
  <c r="W988" i="14" s="1"/>
  <c r="W977" i="14" s="1"/>
  <c r="AD521" i="14"/>
  <c r="AD518" i="14" s="1"/>
  <c r="AD499" i="14" s="1"/>
  <c r="AB675" i="14"/>
  <c r="AB672" i="14" s="1"/>
  <c r="AB653" i="14" s="1"/>
  <c r="AB266" i="14"/>
  <c r="AB263" i="14" s="1"/>
  <c r="AB244" i="14" s="1"/>
  <c r="AB233" i="14" s="1"/>
  <c r="W1069" i="14"/>
  <c r="W1066" i="14" s="1"/>
  <c r="W1047" i="14" s="1"/>
  <c r="W1036" i="14" s="1"/>
  <c r="AD731" i="14"/>
  <c r="AD728" i="14" s="1"/>
  <c r="AD709" i="14" s="1"/>
  <c r="AD698" i="14" s="1"/>
  <c r="AD177" i="14"/>
  <c r="AD173" i="14" s="1"/>
  <c r="AB730" i="14"/>
  <c r="AB727" i="14" s="1"/>
  <c r="AB708" i="14" s="1"/>
  <c r="AB697" i="14" s="1"/>
  <c r="W268" i="14"/>
  <c r="W265" i="14" s="1"/>
  <c r="W246" i="14" s="1"/>
  <c r="W235" i="14" s="1"/>
  <c r="AD676" i="14"/>
  <c r="AD673" i="14" s="1"/>
  <c r="AD654" i="14" s="1"/>
  <c r="AD643" i="14" s="1"/>
  <c r="AD176" i="14"/>
  <c r="AD172" i="14" s="1"/>
  <c r="W732" i="14"/>
  <c r="W729" i="14" s="1"/>
  <c r="W710" i="14" s="1"/>
  <c r="W699" i="14" s="1"/>
  <c r="AB1067" i="14"/>
  <c r="AB1064" i="14" s="1"/>
  <c r="AB1045" i="14" s="1"/>
  <c r="AB1034" i="14" s="1"/>
  <c r="W387" i="14"/>
  <c r="W384" i="14" s="1"/>
  <c r="W365" i="14" s="1"/>
  <c r="W354" i="14" s="1"/>
  <c r="AD267" i="14"/>
  <c r="AD264" i="14" s="1"/>
  <c r="AD245" i="14" s="1"/>
  <c r="AD234" i="14" s="1"/>
  <c r="AD441" i="14"/>
  <c r="AD438" i="14" s="1"/>
  <c r="AD419" i="14" s="1"/>
  <c r="AD408" i="14" s="1"/>
  <c r="W482" i="14"/>
  <c r="W479" i="14" s="1"/>
  <c r="W460" i="14" s="1"/>
  <c r="W577" i="14" s="1"/>
  <c r="W574" i="14" s="1"/>
  <c r="W555" i="14" s="1"/>
  <c r="W544" i="14" s="1"/>
  <c r="AB185" i="14"/>
  <c r="AB1069" i="14"/>
  <c r="AB1066" i="14" s="1"/>
  <c r="AB1047" i="14" s="1"/>
  <c r="AB1036" i="14" s="1"/>
  <c r="AB442" i="14"/>
  <c r="AB439" i="14" s="1"/>
  <c r="AB420" i="14" s="1"/>
  <c r="AB409" i="14" s="1"/>
  <c r="AB387" i="14"/>
  <c r="AB384" i="14" s="1"/>
  <c r="AB365" i="14" s="1"/>
  <c r="AB354" i="14" s="1"/>
  <c r="AB482" i="14"/>
  <c r="AB479" i="14" s="1"/>
  <c r="AB460" i="14" s="1"/>
  <c r="AB577" i="14" s="1"/>
  <c r="AB574" i="14" s="1"/>
  <c r="AB555" i="14" s="1"/>
  <c r="AB544" i="14" s="1"/>
  <c r="AB1010" i="14"/>
  <c r="AB1007" i="14" s="1"/>
  <c r="AB988" i="14" s="1"/>
  <c r="AB977" i="14" s="1"/>
  <c r="AB268" i="14"/>
  <c r="AB265" i="14" s="1"/>
  <c r="AB246" i="14" s="1"/>
  <c r="AB235" i="14" s="1"/>
  <c r="AB522" i="14"/>
  <c r="AB519" i="14" s="1"/>
  <c r="AB500" i="14" s="1"/>
  <c r="AB627" i="14" s="1"/>
  <c r="AB624" i="14" s="1"/>
  <c r="AB605" i="14" s="1"/>
  <c r="AB594" i="14" s="1"/>
  <c r="AB732" i="14"/>
  <c r="AB729" i="14" s="1"/>
  <c r="AB710" i="14" s="1"/>
  <c r="AB699" i="14" s="1"/>
  <c r="AB677" i="14"/>
  <c r="AB674" i="14" s="1"/>
  <c r="AB655" i="14" s="1"/>
  <c r="AB644" i="14" s="1"/>
  <c r="W176" i="14"/>
  <c r="W172" i="14" s="1"/>
  <c r="W177" i="14"/>
  <c r="W173" i="14" s="1"/>
  <c r="W183" i="14"/>
  <c r="Y176" i="14"/>
  <c r="Y172" i="14" s="1"/>
  <c r="Z176" i="14"/>
  <c r="Z172" i="14" s="1"/>
  <c r="Y177" i="14"/>
  <c r="Y173" i="14" s="1"/>
  <c r="Z177" i="14"/>
  <c r="Z173" i="14" s="1"/>
  <c r="AA176" i="14"/>
  <c r="AA172" i="14" s="1"/>
  <c r="AA177" i="14"/>
  <c r="AA173" i="14" s="1"/>
  <c r="AA183" i="14"/>
  <c r="X176" i="14"/>
  <c r="X172" i="14" s="1"/>
  <c r="X177" i="14"/>
  <c r="X173" i="14" s="1"/>
  <c r="X183" i="14"/>
  <c r="AB177" i="14"/>
  <c r="AB173" i="14" s="1"/>
  <c r="AB176" i="14"/>
  <c r="AB172" i="14" s="1"/>
  <c r="AB183" i="14"/>
  <c r="X842" i="15"/>
  <c r="X832" i="15" s="1"/>
  <c r="X771" i="15"/>
  <c r="X761" i="15" s="1"/>
  <c r="X242" i="15"/>
  <c r="X458" i="15" s="1"/>
  <c r="X448" i="15" s="1"/>
  <c r="BA146" i="15"/>
  <c r="AB162" i="15"/>
  <c r="BE192" i="15" s="1"/>
  <c r="AB1156" i="10"/>
  <c r="AB1151" i="10" s="1"/>
  <c r="AB539" i="10"/>
  <c r="AB534" i="10" s="1"/>
  <c r="AB497" i="10" s="1"/>
  <c r="AB651" i="10" s="1"/>
  <c r="AB646" i="10" s="1"/>
  <c r="AB609" i="10" s="1"/>
  <c r="AB641" i="15" s="1"/>
  <c r="AB595" i="10"/>
  <c r="AB590" i="10" s="1"/>
  <c r="AB553" i="10" s="1"/>
  <c r="AB483" i="10"/>
  <c r="AB478" i="10" s="1"/>
  <c r="AB441" i="10" s="1"/>
  <c r="X241" i="15"/>
  <c r="X386" i="15" s="1"/>
  <c r="X376" i="15" s="1"/>
  <c r="X770" i="15"/>
  <c r="X760" i="15" s="1"/>
  <c r="BB146" i="15"/>
  <c r="X528" i="15"/>
  <c r="X518" i="15" s="1"/>
  <c r="X664" i="15" s="1"/>
  <c r="X654" i="15" s="1"/>
  <c r="AA246" i="10"/>
  <c r="AA241" i="10" s="1"/>
  <c r="AA204" i="10" s="1"/>
  <c r="AA295" i="10" s="1"/>
  <c r="AA290" i="10" s="1"/>
  <c r="AA253" i="10" s="1"/>
  <c r="BC145" i="15"/>
  <c r="AZ144" i="15"/>
  <c r="BD144" i="15"/>
  <c r="W441" i="14"/>
  <c r="W438" i="14" s="1"/>
  <c r="W419" i="14" s="1"/>
  <c r="W408" i="14" s="1"/>
  <c r="W1068" i="14"/>
  <c r="W1065" i="14" s="1"/>
  <c r="W1046" i="14" s="1"/>
  <c r="W1035" i="14" s="1"/>
  <c r="W676" i="14"/>
  <c r="W673" i="14" s="1"/>
  <c r="W654" i="14" s="1"/>
  <c r="W643" i="14" s="1"/>
  <c r="W521" i="14"/>
  <c r="W518" i="14" s="1"/>
  <c r="W499" i="14" s="1"/>
  <c r="W626" i="14" s="1"/>
  <c r="W623" i="14" s="1"/>
  <c r="W604" i="14" s="1"/>
  <c r="W593" i="14" s="1"/>
  <c r="W481" i="14"/>
  <c r="W478" i="14" s="1"/>
  <c r="W459" i="14" s="1"/>
  <c r="W576" i="14" s="1"/>
  <c r="W573" i="14" s="1"/>
  <c r="W554" i="14" s="1"/>
  <c r="W543" i="14" s="1"/>
  <c r="W731" i="14"/>
  <c r="W728" i="14" s="1"/>
  <c r="W709" i="14" s="1"/>
  <c r="W698" i="14" s="1"/>
  <c r="W386" i="14"/>
  <c r="W383" i="14" s="1"/>
  <c r="W364" i="14" s="1"/>
  <c r="W353" i="14" s="1"/>
  <c r="V968" i="14"/>
  <c r="V964" i="14" s="1"/>
  <c r="AB1189" i="15"/>
  <c r="AB1184" i="15" s="1"/>
  <c r="BE1184" i="15" s="1"/>
  <c r="AB1052" i="10"/>
  <c r="AB1150" i="15" s="1"/>
  <c r="BE1173" i="15" s="1"/>
  <c r="AF1028" i="14"/>
  <c r="AF1024" i="14" s="1"/>
  <c r="Y451" i="14"/>
  <c r="AC969" i="14"/>
  <c r="AC965" i="14" s="1"/>
  <c r="V400" i="14"/>
  <c r="V396" i="14" s="1"/>
  <c r="V49" i="16" s="1"/>
  <c r="BC146" i="15"/>
  <c r="V401" i="14"/>
  <c r="V397" i="14" s="1"/>
  <c r="V492" i="14"/>
  <c r="AA124" i="15"/>
  <c r="BD147" i="15" s="1"/>
  <c r="AC345" i="14"/>
  <c r="AC341" i="14" s="1"/>
  <c r="U484" i="10"/>
  <c r="U479" i="10" s="1"/>
  <c r="U442" i="10" s="1"/>
  <c r="U429" i="15" s="1"/>
  <c r="U1157" i="10"/>
  <c r="U1152" i="10" s="1"/>
  <c r="U428" i="10"/>
  <c r="U423" i="10" s="1"/>
  <c r="U386" i="10" s="1"/>
  <c r="U358" i="15" s="1"/>
  <c r="U1095" i="10"/>
  <c r="U1090" i="10" s="1"/>
  <c r="U750" i="10"/>
  <c r="U745" i="10" s="1"/>
  <c r="U708" i="10" s="1"/>
  <c r="U742" i="15" s="1"/>
  <c r="U540" i="10"/>
  <c r="U535" i="10" s="1"/>
  <c r="U498" i="10" s="1"/>
  <c r="U163" i="15"/>
  <c r="AX193" i="15" s="1"/>
  <c r="U596" i="10"/>
  <c r="U591" i="10" s="1"/>
  <c r="U554" i="10" s="1"/>
  <c r="U806" i="10"/>
  <c r="U801" i="10" s="1"/>
  <c r="U764" i="10" s="1"/>
  <c r="U813" i="15" s="1"/>
  <c r="U296" i="10"/>
  <c r="U291" i="10" s="1"/>
  <c r="U254" i="10" s="1"/>
  <c r="U213" i="15" s="1"/>
  <c r="T600" i="15"/>
  <c r="T590" i="15" s="1"/>
  <c r="T715" i="15" s="1"/>
  <c r="T705" i="15" s="1"/>
  <c r="T458" i="15"/>
  <c r="T448" i="15" s="1"/>
  <c r="T387" i="15"/>
  <c r="T377" i="15" s="1"/>
  <c r="T232" i="15"/>
  <c r="AH1034" i="14"/>
  <c r="AH1028" i="14"/>
  <c r="AH1024" i="14" s="1"/>
  <c r="AH1027" i="14"/>
  <c r="AH1023" i="14" s="1"/>
  <c r="T697" i="10"/>
  <c r="T692" i="10" s="1"/>
  <c r="T655" i="10" s="1"/>
  <c r="T688" i="15" s="1"/>
  <c r="T567" i="15"/>
  <c r="V346" i="14"/>
  <c r="V342" i="14" s="1"/>
  <c r="Q1034" i="14"/>
  <c r="Q1027" i="14"/>
  <c r="Q1023" i="14" s="1"/>
  <c r="Q1028" i="14"/>
  <c r="Q1024" i="14" s="1"/>
  <c r="V690" i="14"/>
  <c r="V686" i="14" s="1"/>
  <c r="AG455" i="15"/>
  <c r="AG445" i="15" s="1"/>
  <c r="AG384" i="15"/>
  <c r="AG374" i="15" s="1"/>
  <c r="AG597" i="15"/>
  <c r="AG587" i="15" s="1"/>
  <c r="AG712" i="15" s="1"/>
  <c r="AG702" i="15" s="1"/>
  <c r="AG229" i="15"/>
  <c r="T456" i="15"/>
  <c r="T446" i="15" s="1"/>
  <c r="T385" i="15"/>
  <c r="T375" i="15" s="1"/>
  <c r="T598" i="15"/>
  <c r="T588" i="15" s="1"/>
  <c r="T713" i="15" s="1"/>
  <c r="T703" i="15" s="1"/>
  <c r="T230" i="15"/>
  <c r="V537" i="10"/>
  <c r="V532" i="10" s="1"/>
  <c r="V495" i="10" s="1"/>
  <c r="V425" i="10"/>
  <c r="V420" i="10" s="1"/>
  <c r="V383" i="10" s="1"/>
  <c r="V355" i="15" s="1"/>
  <c r="V481" i="10"/>
  <c r="V476" i="10" s="1"/>
  <c r="V439" i="10" s="1"/>
  <c r="V426" i="15" s="1"/>
  <c r="V1154" i="10"/>
  <c r="V1149" i="10" s="1"/>
  <c r="V1092" i="10"/>
  <c r="V1087" i="10" s="1"/>
  <c r="V803" i="10"/>
  <c r="V798" i="10" s="1"/>
  <c r="V761" i="10" s="1"/>
  <c r="V810" i="15" s="1"/>
  <c r="V747" i="10"/>
  <c r="V742" i="10" s="1"/>
  <c r="V705" i="10" s="1"/>
  <c r="V739" i="15" s="1"/>
  <c r="V160" i="15"/>
  <c r="AY190" i="15" s="1"/>
  <c r="V593" i="10"/>
  <c r="V588" i="10" s="1"/>
  <c r="V551" i="10" s="1"/>
  <c r="V293" i="10"/>
  <c r="V288" i="10" s="1"/>
  <c r="V251" i="10" s="1"/>
  <c r="V210" i="15" s="1"/>
  <c r="W601" i="15"/>
  <c r="W591" i="15" s="1"/>
  <c r="W716" i="15" s="1"/>
  <c r="W706" i="15" s="1"/>
  <c r="W459" i="15"/>
  <c r="W449" i="15" s="1"/>
  <c r="W388" i="15"/>
  <c r="W378" i="15" s="1"/>
  <c r="W233" i="15"/>
  <c r="V491" i="14"/>
  <c r="U642" i="14"/>
  <c r="U636" i="14"/>
  <c r="U632" i="14" s="1"/>
  <c r="U635" i="14"/>
  <c r="U631" i="14" s="1"/>
  <c r="U384" i="15"/>
  <c r="U374" i="15" s="1"/>
  <c r="U597" i="15"/>
  <c r="U587" i="15" s="1"/>
  <c r="U712" i="15" s="1"/>
  <c r="U702" i="15" s="1"/>
  <c r="U455" i="15"/>
  <c r="U445" i="15" s="1"/>
  <c r="U229" i="15"/>
  <c r="X239" i="15"/>
  <c r="X768" i="15"/>
  <c r="X758" i="15" s="1"/>
  <c r="X839" i="15"/>
  <c r="X829" i="15" s="1"/>
  <c r="X526" i="15"/>
  <c r="X516" i="15" s="1"/>
  <c r="X662" i="15" s="1"/>
  <c r="X652" i="15" s="1"/>
  <c r="X296" i="10"/>
  <c r="X291" i="10" s="1"/>
  <c r="X254" i="10" s="1"/>
  <c r="X213" i="15" s="1"/>
  <c r="X163" i="15"/>
  <c r="BA193" i="15" s="1"/>
  <c r="X1157" i="10"/>
  <c r="X1152" i="10" s="1"/>
  <c r="X1095" i="10"/>
  <c r="X1090" i="10" s="1"/>
  <c r="X806" i="10"/>
  <c r="X801" i="10" s="1"/>
  <c r="X764" i="10" s="1"/>
  <c r="X813" i="15" s="1"/>
  <c r="X540" i="10"/>
  <c r="X535" i="10" s="1"/>
  <c r="X498" i="10" s="1"/>
  <c r="X750" i="10"/>
  <c r="X745" i="10" s="1"/>
  <c r="X708" i="10" s="1"/>
  <c r="X742" i="15" s="1"/>
  <c r="X428" i="10"/>
  <c r="X423" i="10" s="1"/>
  <c r="X386" i="10" s="1"/>
  <c r="X358" i="15" s="1"/>
  <c r="X484" i="10"/>
  <c r="X479" i="10" s="1"/>
  <c r="X442" i="10" s="1"/>
  <c r="X429" i="15" s="1"/>
  <c r="X596" i="10"/>
  <c r="X591" i="10" s="1"/>
  <c r="X554" i="10" s="1"/>
  <c r="AC346" i="14"/>
  <c r="AC342" i="14" s="1"/>
  <c r="Z459" i="15"/>
  <c r="Z449" i="15" s="1"/>
  <c r="Z601" i="15"/>
  <c r="Z591" i="15" s="1"/>
  <c r="Z716" i="15" s="1"/>
  <c r="Z706" i="15" s="1"/>
  <c r="Z233" i="15"/>
  <c r="Z388" i="15"/>
  <c r="Z378" i="15" s="1"/>
  <c r="AH345" i="14"/>
  <c r="AH341" i="14" s="1"/>
  <c r="AH346" i="14"/>
  <c r="AH342" i="14" s="1"/>
  <c r="AH352" i="14"/>
  <c r="BC144" i="15"/>
  <c r="BF144" i="15"/>
  <c r="U388" i="15"/>
  <c r="U378" i="15" s="1"/>
  <c r="U601" i="15"/>
  <c r="U591" i="15" s="1"/>
  <c r="U716" i="15" s="1"/>
  <c r="U706" i="15" s="1"/>
  <c r="U459" i="15"/>
  <c r="U449" i="15" s="1"/>
  <c r="U233" i="15"/>
  <c r="V345" i="14"/>
  <c r="V341" i="14" s="1"/>
  <c r="T599" i="15"/>
  <c r="T589" i="15" s="1"/>
  <c r="T714" i="15" s="1"/>
  <c r="T704" i="15" s="1"/>
  <c r="T386" i="15"/>
  <c r="T376" i="15" s="1"/>
  <c r="T457" i="15"/>
  <c r="T447" i="15" s="1"/>
  <c r="T231" i="15"/>
  <c r="V691" i="14"/>
  <c r="V687" i="14" s="1"/>
  <c r="AB122" i="15"/>
  <c r="BE145" i="15" s="1"/>
  <c r="AB244" i="10"/>
  <c r="AB239" i="10" s="1"/>
  <c r="AB202" i="10" s="1"/>
  <c r="W352" i="14"/>
  <c r="T1187" i="15"/>
  <c r="T1182" i="15" s="1"/>
  <c r="AW1182" i="15" s="1"/>
  <c r="T1050" i="10"/>
  <c r="T1148" i="15" s="1"/>
  <c r="AW1171" i="15" s="1"/>
  <c r="AA975" i="14"/>
  <c r="AA968" i="14"/>
  <c r="AA964" i="14" s="1"/>
  <c r="AA969" i="14"/>
  <c r="AA965" i="14" s="1"/>
  <c r="AE586" i="14"/>
  <c r="AE582" i="14" s="1"/>
  <c r="AE592" i="14"/>
  <c r="AE585" i="14"/>
  <c r="AE581" i="14" s="1"/>
  <c r="U575" i="14"/>
  <c r="U572" i="14" s="1"/>
  <c r="U553" i="14" s="1"/>
  <c r="U451" i="14"/>
  <c r="U452" i="14"/>
  <c r="AA232" i="15"/>
  <c r="AA387" i="15"/>
  <c r="AA377" i="15" s="1"/>
  <c r="AA458" i="15"/>
  <c r="AA448" i="15" s="1"/>
  <c r="AA600" i="15"/>
  <c r="AA590" i="15" s="1"/>
  <c r="AA715" i="15" s="1"/>
  <c r="AA705" i="15" s="1"/>
  <c r="AH407" i="14"/>
  <c r="AH401" i="14"/>
  <c r="AH397" i="14" s="1"/>
  <c r="AH400" i="14"/>
  <c r="AH396" i="14" s="1"/>
  <c r="AH49" i="16" s="1"/>
  <c r="AD592" i="14"/>
  <c r="AF159" i="15"/>
  <c r="BI189" i="15" s="1"/>
  <c r="AF1153" i="10"/>
  <c r="AF1148" i="10" s="1"/>
  <c r="AF480" i="10"/>
  <c r="AF475" i="10" s="1"/>
  <c r="AF438" i="10" s="1"/>
  <c r="AF425" i="15" s="1"/>
  <c r="AF802" i="10"/>
  <c r="AF797" i="10" s="1"/>
  <c r="AF760" i="10" s="1"/>
  <c r="AF809" i="15" s="1"/>
  <c r="AF1091" i="10"/>
  <c r="AF1086" i="10" s="1"/>
  <c r="AF424" i="10"/>
  <c r="AF419" i="10" s="1"/>
  <c r="AF382" i="10" s="1"/>
  <c r="AF354" i="15" s="1"/>
  <c r="AF536" i="10"/>
  <c r="AF531" i="10" s="1"/>
  <c r="AF494" i="10" s="1"/>
  <c r="AF292" i="10"/>
  <c r="AF287" i="10" s="1"/>
  <c r="AF250" i="10" s="1"/>
  <c r="AF209" i="15" s="1"/>
  <c r="AF746" i="10"/>
  <c r="AF741" i="10" s="1"/>
  <c r="AF704" i="10" s="1"/>
  <c r="AF738" i="15" s="1"/>
  <c r="AF592" i="10"/>
  <c r="AF587" i="10" s="1"/>
  <c r="AF550" i="10" s="1"/>
  <c r="U456" i="15"/>
  <c r="U446" i="15" s="1"/>
  <c r="U385" i="15"/>
  <c r="U375" i="15" s="1"/>
  <c r="U230" i="15"/>
  <c r="U598" i="15"/>
  <c r="U588" i="15" s="1"/>
  <c r="U713" i="15" s="1"/>
  <c r="U703" i="15" s="1"/>
  <c r="AE1111" i="10"/>
  <c r="AE1193" i="15" s="1"/>
  <c r="BH1216" i="15" s="1"/>
  <c r="V388" i="15"/>
  <c r="V378" i="15" s="1"/>
  <c r="V233" i="15"/>
  <c r="V601" i="15"/>
  <c r="V591" i="15" s="1"/>
  <c r="V716" i="15" s="1"/>
  <c r="V706" i="15" s="1"/>
  <c r="V459" i="15"/>
  <c r="V449" i="15" s="1"/>
  <c r="Y538" i="10"/>
  <c r="Y533" i="10" s="1"/>
  <c r="Y496" i="10" s="1"/>
  <c r="Y594" i="10"/>
  <c r="Y589" i="10" s="1"/>
  <c r="Y552" i="10" s="1"/>
  <c r="Y1093" i="10"/>
  <c r="Y1088" i="10" s="1"/>
  <c r="Y161" i="15"/>
  <c r="BB191" i="15" s="1"/>
  <c r="Y1155" i="10"/>
  <c r="Y1150" i="10" s="1"/>
  <c r="Y426" i="10"/>
  <c r="Y421" i="10" s="1"/>
  <c r="Y384" i="10" s="1"/>
  <c r="Y356" i="15" s="1"/>
  <c r="Y294" i="10"/>
  <c r="Y289" i="10" s="1"/>
  <c r="Y252" i="10" s="1"/>
  <c r="Y211" i="15" s="1"/>
  <c r="Y748" i="10"/>
  <c r="Y743" i="10" s="1"/>
  <c r="Y706" i="10" s="1"/>
  <c r="Y740" i="15" s="1"/>
  <c r="Y804" i="10"/>
  <c r="Y799" i="10" s="1"/>
  <c r="Y762" i="10" s="1"/>
  <c r="Y811" i="15" s="1"/>
  <c r="Y482" i="10"/>
  <c r="Y477" i="10" s="1"/>
  <c r="Y440" i="10" s="1"/>
  <c r="Y427" i="15" s="1"/>
  <c r="AA352" i="14"/>
  <c r="U233" i="14"/>
  <c r="U226" i="14"/>
  <c r="U222" i="14" s="1"/>
  <c r="U48" i="16" s="1"/>
  <c r="U227" i="14"/>
  <c r="U223" i="14" s="1"/>
  <c r="T388" i="15"/>
  <c r="T378" i="15" s="1"/>
  <c r="T601" i="15"/>
  <c r="T591" i="15" s="1"/>
  <c r="T716" i="15" s="1"/>
  <c r="T706" i="15" s="1"/>
  <c r="T233" i="15"/>
  <c r="T459" i="15"/>
  <c r="T449" i="15" s="1"/>
  <c r="U1093" i="10"/>
  <c r="U1088" i="10" s="1"/>
  <c r="U161" i="15"/>
  <c r="AX191" i="15" s="1"/>
  <c r="U748" i="10"/>
  <c r="U743" i="10" s="1"/>
  <c r="U706" i="10" s="1"/>
  <c r="U740" i="15" s="1"/>
  <c r="U804" i="10"/>
  <c r="U799" i="10" s="1"/>
  <c r="U762" i="10" s="1"/>
  <c r="U811" i="15" s="1"/>
  <c r="U426" i="10"/>
  <c r="U421" i="10" s="1"/>
  <c r="U384" i="10" s="1"/>
  <c r="U356" i="15" s="1"/>
  <c r="U482" i="10"/>
  <c r="U477" i="10" s="1"/>
  <c r="U440" i="10" s="1"/>
  <c r="U427" i="15" s="1"/>
  <c r="U538" i="10"/>
  <c r="U533" i="10" s="1"/>
  <c r="U496" i="10" s="1"/>
  <c r="U294" i="10"/>
  <c r="U289" i="10" s="1"/>
  <c r="U252" i="10" s="1"/>
  <c r="U211" i="15" s="1"/>
  <c r="U1155" i="10"/>
  <c r="U1150" i="10" s="1"/>
  <c r="U594" i="10"/>
  <c r="U589" i="10" s="1"/>
  <c r="U552" i="10" s="1"/>
  <c r="W239" i="15"/>
  <c r="W839" i="15"/>
  <c r="W829" i="15" s="1"/>
  <c r="W768" i="15"/>
  <c r="W758" i="15" s="1"/>
  <c r="W526" i="15"/>
  <c r="W516" i="15" s="1"/>
  <c r="W662" i="15" s="1"/>
  <c r="W652" i="15" s="1"/>
  <c r="AG567" i="15"/>
  <c r="AG697" i="10"/>
  <c r="AG692" i="10" s="1"/>
  <c r="AG655" i="10" s="1"/>
  <c r="AG688" i="15" s="1"/>
  <c r="AH969" i="14"/>
  <c r="AH965" i="14" s="1"/>
  <c r="AH975" i="14"/>
  <c r="AH968" i="14"/>
  <c r="AH964" i="14" s="1"/>
  <c r="Z480" i="10"/>
  <c r="Z475" i="10" s="1"/>
  <c r="Z438" i="10" s="1"/>
  <c r="Z425" i="15" s="1"/>
  <c r="Z292" i="10"/>
  <c r="Z287" i="10" s="1"/>
  <c r="Z250" i="10" s="1"/>
  <c r="Z209" i="15" s="1"/>
  <c r="Z1091" i="10"/>
  <c r="Z1086" i="10" s="1"/>
  <c r="Z746" i="10"/>
  <c r="Z741" i="10" s="1"/>
  <c r="Z704" i="10" s="1"/>
  <c r="Z738" i="15" s="1"/>
  <c r="Z159" i="15"/>
  <c r="BC189" i="15" s="1"/>
  <c r="Z1153" i="10"/>
  <c r="Z1148" i="10" s="1"/>
  <c r="Z802" i="10"/>
  <c r="Z797" i="10" s="1"/>
  <c r="Z760" i="10" s="1"/>
  <c r="Z809" i="15" s="1"/>
  <c r="Z536" i="10"/>
  <c r="Z531" i="10" s="1"/>
  <c r="Z494" i="10" s="1"/>
  <c r="Z424" i="10"/>
  <c r="Z419" i="10" s="1"/>
  <c r="Z382" i="10" s="1"/>
  <c r="Z354" i="15" s="1"/>
  <c r="Z592" i="10"/>
  <c r="Z587" i="10" s="1"/>
  <c r="Z550" i="10" s="1"/>
  <c r="Q975" i="14"/>
  <c r="Q968" i="14"/>
  <c r="Q964" i="14" s="1"/>
  <c r="Q969" i="14"/>
  <c r="Q965" i="14" s="1"/>
  <c r="Y244" i="10"/>
  <c r="Y239" i="10" s="1"/>
  <c r="Y202" i="10" s="1"/>
  <c r="Y122" i="15"/>
  <c r="BB145" i="15" s="1"/>
  <c r="T648" i="10"/>
  <c r="T643" i="10" s="1"/>
  <c r="T606" i="10" s="1"/>
  <c r="T638" i="15" s="1"/>
  <c r="T496" i="15"/>
  <c r="AC803" i="10"/>
  <c r="AC798" i="10" s="1"/>
  <c r="AC761" i="10" s="1"/>
  <c r="AC810" i="15" s="1"/>
  <c r="AC537" i="10"/>
  <c r="AC532" i="10" s="1"/>
  <c r="AC495" i="10" s="1"/>
  <c r="AC160" i="15"/>
  <c r="BF190" i="15" s="1"/>
  <c r="AC1092" i="10"/>
  <c r="AC1087" i="10" s="1"/>
  <c r="AC293" i="10"/>
  <c r="AC288" i="10" s="1"/>
  <c r="AC251" i="10" s="1"/>
  <c r="AC210" i="15" s="1"/>
  <c r="AC1154" i="10"/>
  <c r="AC1149" i="10" s="1"/>
  <c r="AC425" i="10"/>
  <c r="AC420" i="10" s="1"/>
  <c r="AC383" i="10" s="1"/>
  <c r="AC355" i="15" s="1"/>
  <c r="AC747" i="10"/>
  <c r="AC742" i="10" s="1"/>
  <c r="AC705" i="10" s="1"/>
  <c r="AC739" i="15" s="1"/>
  <c r="AC593" i="10"/>
  <c r="AC588" i="10" s="1"/>
  <c r="AC551" i="10" s="1"/>
  <c r="AC481" i="10"/>
  <c r="AC476" i="10" s="1"/>
  <c r="AC439" i="10" s="1"/>
  <c r="AC426" i="15" s="1"/>
  <c r="AB243" i="10"/>
  <c r="AB238" i="10" s="1"/>
  <c r="AB201" i="10" s="1"/>
  <c r="AB121" i="15"/>
  <c r="BE144" i="15" s="1"/>
  <c r="AF226" i="14"/>
  <c r="AF222" i="14" s="1"/>
  <c r="AF48" i="16" s="1"/>
  <c r="AB840" i="15"/>
  <c r="AB830" i="15" s="1"/>
  <c r="AB240" i="15"/>
  <c r="AB769" i="15"/>
  <c r="AB759" i="15" s="1"/>
  <c r="AB527" i="15"/>
  <c r="AB517" i="15" s="1"/>
  <c r="AB663" i="15" s="1"/>
  <c r="AB653" i="15" s="1"/>
  <c r="V498" i="15"/>
  <c r="V650" i="10"/>
  <c r="V645" i="10" s="1"/>
  <c r="V608" i="10" s="1"/>
  <c r="V640" i="15" s="1"/>
  <c r="X843" i="15"/>
  <c r="X833" i="15" s="1"/>
  <c r="X243" i="15"/>
  <c r="X530" i="15"/>
  <c r="X520" i="15" s="1"/>
  <c r="X666" i="15" s="1"/>
  <c r="X656" i="15" s="1"/>
  <c r="X772" i="15"/>
  <c r="X762" i="15" s="1"/>
  <c r="AC691" i="14"/>
  <c r="AC687" i="14" s="1"/>
  <c r="U401" i="14"/>
  <c r="U397" i="14" s="1"/>
  <c r="U400" i="14"/>
  <c r="U396" i="14" s="1"/>
  <c r="U49" i="16" s="1"/>
  <c r="U407" i="14"/>
  <c r="AD597" i="15"/>
  <c r="AD587" i="15" s="1"/>
  <c r="AD712" i="15" s="1"/>
  <c r="AD702" i="15" s="1"/>
  <c r="AD455" i="15"/>
  <c r="AD445" i="15" s="1"/>
  <c r="AD384" i="15"/>
  <c r="AD374" i="15" s="1"/>
  <c r="AD229" i="15"/>
  <c r="V636" i="14"/>
  <c r="V632" i="14" s="1"/>
  <c r="Z969" i="14"/>
  <c r="Z965" i="14" s="1"/>
  <c r="X769" i="15"/>
  <c r="X759" i="15" s="1"/>
  <c r="X240" i="15"/>
  <c r="X840" i="15"/>
  <c r="X830" i="15" s="1"/>
  <c r="X527" i="15"/>
  <c r="X517" i="15" s="1"/>
  <c r="X663" i="15" s="1"/>
  <c r="X653" i="15" s="1"/>
  <c r="AD542" i="14"/>
  <c r="Z529" i="15"/>
  <c r="Z519" i="15" s="1"/>
  <c r="Z665" i="15" s="1"/>
  <c r="Z655" i="15" s="1"/>
  <c r="Z242" i="15"/>
  <c r="Z842" i="15"/>
  <c r="Z832" i="15" s="1"/>
  <c r="Z771" i="15"/>
  <c r="Z761" i="15" s="1"/>
  <c r="AG536" i="14"/>
  <c r="AG532" i="14" s="1"/>
  <c r="AG542" i="14"/>
  <c r="AG535" i="14"/>
  <c r="AG531" i="14" s="1"/>
  <c r="V569" i="15"/>
  <c r="V699" i="10"/>
  <c r="V694" i="10" s="1"/>
  <c r="V657" i="10" s="1"/>
  <c r="V690" i="15" s="1"/>
  <c r="Y240" i="15"/>
  <c r="Y840" i="15"/>
  <c r="Y830" i="15" s="1"/>
  <c r="Y769" i="15"/>
  <c r="Y759" i="15" s="1"/>
  <c r="Y527" i="15"/>
  <c r="Y517" i="15" s="1"/>
  <c r="Y663" i="15" s="1"/>
  <c r="Y653" i="15" s="1"/>
  <c r="Z1157" i="10"/>
  <c r="Z1152" i="10" s="1"/>
  <c r="Z750" i="10"/>
  <c r="Z745" i="10" s="1"/>
  <c r="Z708" i="10" s="1"/>
  <c r="Z742" i="15" s="1"/>
  <c r="Z1095" i="10"/>
  <c r="Z1090" i="10" s="1"/>
  <c r="Z806" i="10"/>
  <c r="Z801" i="10" s="1"/>
  <c r="Z764" i="10" s="1"/>
  <c r="Z813" i="15" s="1"/>
  <c r="Z596" i="10"/>
  <c r="Z591" i="10" s="1"/>
  <c r="Z554" i="10" s="1"/>
  <c r="Z540" i="10"/>
  <c r="Z535" i="10" s="1"/>
  <c r="Z498" i="10" s="1"/>
  <c r="Z428" i="10"/>
  <c r="Z423" i="10" s="1"/>
  <c r="Z386" i="10" s="1"/>
  <c r="Z358" i="15" s="1"/>
  <c r="Z163" i="15"/>
  <c r="BC193" i="15" s="1"/>
  <c r="Z296" i="10"/>
  <c r="Z291" i="10" s="1"/>
  <c r="Z254" i="10" s="1"/>
  <c r="Z213" i="15" s="1"/>
  <c r="Z484" i="10"/>
  <c r="Z479" i="10" s="1"/>
  <c r="Z442" i="10" s="1"/>
  <c r="Z429" i="15" s="1"/>
  <c r="W794" i="15"/>
  <c r="W784" i="15" s="1"/>
  <c r="W623" i="15"/>
  <c r="W613" i="15" s="1"/>
  <c r="W731" i="15" s="1"/>
  <c r="W721" i="15" s="1"/>
  <c r="W865" i="15"/>
  <c r="W855" i="15" s="1"/>
  <c r="W481" i="15"/>
  <c r="W471" i="15" s="1"/>
  <c r="W410" i="15"/>
  <c r="W400" i="15" s="1"/>
  <c r="W265" i="15"/>
  <c r="W255" i="15" s="1"/>
  <c r="W552" i="15"/>
  <c r="W542" i="15" s="1"/>
  <c r="W681" i="15" s="1"/>
  <c r="W671" i="15" s="1"/>
  <c r="Q407" i="14"/>
  <c r="Q401" i="14"/>
  <c r="Q397" i="14" s="1"/>
  <c r="Q400" i="14"/>
  <c r="Q396" i="14" s="1"/>
  <c r="Q49" i="16" s="1"/>
  <c r="Q59" i="16" s="1"/>
  <c r="AF227" i="14"/>
  <c r="AF223" i="14" s="1"/>
  <c r="T1233" i="15"/>
  <c r="T1228" i="15" s="1"/>
  <c r="AW1228" i="15" s="1"/>
  <c r="T1112" i="10"/>
  <c r="T1194" i="15" s="1"/>
  <c r="AW1217" i="15" s="1"/>
  <c r="W841" i="15"/>
  <c r="W831" i="15" s="1"/>
  <c r="W528" i="15"/>
  <c r="W518" i="15" s="1"/>
  <c r="W664" i="15" s="1"/>
  <c r="W654" i="15" s="1"/>
  <c r="W241" i="15"/>
  <c r="W770" i="15"/>
  <c r="W760" i="15" s="1"/>
  <c r="AC451" i="14"/>
  <c r="U1091" i="10"/>
  <c r="U1086" i="10" s="1"/>
  <c r="U746" i="10"/>
  <c r="U741" i="10" s="1"/>
  <c r="U704" i="10" s="1"/>
  <c r="U738" i="15" s="1"/>
  <c r="U802" i="10"/>
  <c r="U797" i="10" s="1"/>
  <c r="U760" i="10" s="1"/>
  <c r="U809" i="15" s="1"/>
  <c r="U592" i="10"/>
  <c r="U587" i="10" s="1"/>
  <c r="U550" i="10" s="1"/>
  <c r="U480" i="10"/>
  <c r="U475" i="10" s="1"/>
  <c r="U438" i="10" s="1"/>
  <c r="U425" i="15" s="1"/>
  <c r="U424" i="10"/>
  <c r="U419" i="10" s="1"/>
  <c r="U382" i="10" s="1"/>
  <c r="U354" i="15" s="1"/>
  <c r="U292" i="10"/>
  <c r="U287" i="10" s="1"/>
  <c r="U250" i="10" s="1"/>
  <c r="U209" i="15" s="1"/>
  <c r="U159" i="15"/>
  <c r="AX189" i="15" s="1"/>
  <c r="U536" i="10"/>
  <c r="U531" i="10" s="1"/>
  <c r="U494" i="10" s="1"/>
  <c r="U1153" i="10"/>
  <c r="U1148" i="10" s="1"/>
  <c r="AC690" i="14"/>
  <c r="AC686" i="14" s="1"/>
  <c r="U425" i="10"/>
  <c r="U420" i="10" s="1"/>
  <c r="U383" i="10" s="1"/>
  <c r="U355" i="15" s="1"/>
  <c r="U1092" i="10"/>
  <c r="U1087" i="10" s="1"/>
  <c r="U537" i="10"/>
  <c r="U532" i="10" s="1"/>
  <c r="U495" i="10" s="1"/>
  <c r="U803" i="10"/>
  <c r="U798" i="10" s="1"/>
  <c r="U761" i="10" s="1"/>
  <c r="U810" i="15" s="1"/>
  <c r="U1154" i="10"/>
  <c r="U1149" i="10" s="1"/>
  <c r="U160" i="15"/>
  <c r="AX190" i="15" s="1"/>
  <c r="U481" i="10"/>
  <c r="U476" i="10" s="1"/>
  <c r="U439" i="10" s="1"/>
  <c r="U426" i="15" s="1"/>
  <c r="U293" i="10"/>
  <c r="U288" i="10" s="1"/>
  <c r="U251" i="10" s="1"/>
  <c r="U210" i="15" s="1"/>
  <c r="U593" i="10"/>
  <c r="U588" i="10" s="1"/>
  <c r="U551" i="10" s="1"/>
  <c r="U747" i="10"/>
  <c r="U742" i="10" s="1"/>
  <c r="U705" i="10" s="1"/>
  <c r="U739" i="15" s="1"/>
  <c r="V230" i="15"/>
  <c r="V598" i="15"/>
  <c r="V588" i="15" s="1"/>
  <c r="V713" i="15" s="1"/>
  <c r="V703" i="15" s="1"/>
  <c r="V456" i="15"/>
  <c r="V446" i="15" s="1"/>
  <c r="V385" i="15"/>
  <c r="V375" i="15" s="1"/>
  <c r="U491" i="14"/>
  <c r="U492" i="14"/>
  <c r="U625" i="14"/>
  <c r="U622" i="14" s="1"/>
  <c r="U603" i="14" s="1"/>
  <c r="V1236" i="15"/>
  <c r="V1231" i="15" s="1"/>
  <c r="AY1231" i="15" s="1"/>
  <c r="V1115" i="10"/>
  <c r="V1197" i="15" s="1"/>
  <c r="AY1220" i="15" s="1"/>
  <c r="AA840" i="15"/>
  <c r="AA830" i="15" s="1"/>
  <c r="AA527" i="15"/>
  <c r="AA517" i="15" s="1"/>
  <c r="AA663" i="15" s="1"/>
  <c r="AA653" i="15" s="1"/>
  <c r="AA240" i="15"/>
  <c r="AA769" i="15"/>
  <c r="AA759" i="15" s="1"/>
  <c r="Z968" i="14"/>
  <c r="Z964" i="14" s="1"/>
  <c r="AF690" i="14"/>
  <c r="AF686" i="14" s="1"/>
  <c r="W746" i="10"/>
  <c r="W741" i="10" s="1"/>
  <c r="W704" i="10" s="1"/>
  <c r="W738" i="15" s="1"/>
  <c r="W292" i="10"/>
  <c r="W287" i="10" s="1"/>
  <c r="W250" i="10" s="1"/>
  <c r="W209" i="15" s="1"/>
  <c r="W424" i="10"/>
  <c r="W419" i="10" s="1"/>
  <c r="W382" i="10" s="1"/>
  <c r="W354" i="15" s="1"/>
  <c r="W536" i="10"/>
  <c r="W531" i="10" s="1"/>
  <c r="W494" i="10" s="1"/>
  <c r="W159" i="15"/>
  <c r="AZ189" i="15" s="1"/>
  <c r="W1153" i="10"/>
  <c r="W1148" i="10" s="1"/>
  <c r="W480" i="10"/>
  <c r="W475" i="10" s="1"/>
  <c r="W438" i="10" s="1"/>
  <c r="W425" i="15" s="1"/>
  <c r="W1091" i="10"/>
  <c r="W1086" i="10" s="1"/>
  <c r="W802" i="10"/>
  <c r="W797" i="10" s="1"/>
  <c r="W760" i="10" s="1"/>
  <c r="W809" i="15" s="1"/>
  <c r="W592" i="10"/>
  <c r="W587" i="10" s="1"/>
  <c r="W550" i="10" s="1"/>
  <c r="T597" i="15"/>
  <c r="T587" i="15" s="1"/>
  <c r="T712" i="15" s="1"/>
  <c r="T702" i="15" s="1"/>
  <c r="T455" i="15"/>
  <c r="T445" i="15" s="1"/>
  <c r="T229" i="15"/>
  <c r="T384" i="15"/>
  <c r="T374" i="15" s="1"/>
  <c r="AA841" i="15"/>
  <c r="AA831" i="15" s="1"/>
  <c r="AA528" i="15"/>
  <c r="AA518" i="15" s="1"/>
  <c r="AA664" i="15" s="1"/>
  <c r="AA654" i="15" s="1"/>
  <c r="AA770" i="15"/>
  <c r="AA760" i="15" s="1"/>
  <c r="AA241" i="15"/>
  <c r="AA1157" i="10"/>
  <c r="AA1152" i="10" s="1"/>
  <c r="AA806" i="10"/>
  <c r="AA801" i="10" s="1"/>
  <c r="AA764" i="10" s="1"/>
  <c r="AA813" i="15" s="1"/>
  <c r="AA296" i="10"/>
  <c r="AA291" i="10" s="1"/>
  <c r="AA254" i="10" s="1"/>
  <c r="AA213" i="15" s="1"/>
  <c r="AA750" i="10"/>
  <c r="AA745" i="10" s="1"/>
  <c r="AA708" i="10" s="1"/>
  <c r="AA742" i="15" s="1"/>
  <c r="AA596" i="10"/>
  <c r="AA591" i="10" s="1"/>
  <c r="AA554" i="10" s="1"/>
  <c r="AA484" i="10"/>
  <c r="AA479" i="10" s="1"/>
  <c r="AA442" i="10" s="1"/>
  <c r="AA429" i="15" s="1"/>
  <c r="AA540" i="10"/>
  <c r="AA535" i="10" s="1"/>
  <c r="AA498" i="10" s="1"/>
  <c r="AA428" i="10"/>
  <c r="AA423" i="10" s="1"/>
  <c r="AA386" i="10" s="1"/>
  <c r="AA358" i="15" s="1"/>
  <c r="AA163" i="15"/>
  <c r="BD193" i="15" s="1"/>
  <c r="AA1095" i="10"/>
  <c r="AA1090" i="10" s="1"/>
  <c r="X1034" i="14"/>
  <c r="X1028" i="14"/>
  <c r="X1024" i="14" s="1"/>
  <c r="X1027" i="14"/>
  <c r="X1023" i="14" s="1"/>
  <c r="V455" i="15"/>
  <c r="V445" i="15" s="1"/>
  <c r="V597" i="15"/>
  <c r="V587" i="15" s="1"/>
  <c r="V712" i="15" s="1"/>
  <c r="V702" i="15" s="1"/>
  <c r="V384" i="15"/>
  <c r="V374" i="15" s="1"/>
  <c r="V229" i="15"/>
  <c r="V1028" i="14"/>
  <c r="V1024" i="14" s="1"/>
  <c r="V592" i="10"/>
  <c r="V587" i="10" s="1"/>
  <c r="V550" i="10" s="1"/>
  <c r="V292" i="10"/>
  <c r="V287" i="10" s="1"/>
  <c r="V250" i="10" s="1"/>
  <c r="V209" i="15" s="1"/>
  <c r="V536" i="10"/>
  <c r="V531" i="10" s="1"/>
  <c r="V494" i="10" s="1"/>
  <c r="V746" i="10"/>
  <c r="V741" i="10" s="1"/>
  <c r="V704" i="10" s="1"/>
  <c r="V738" i="15" s="1"/>
  <c r="V424" i="10"/>
  <c r="V419" i="10" s="1"/>
  <c r="V382" i="10" s="1"/>
  <c r="V354" i="15" s="1"/>
  <c r="V1153" i="10"/>
  <c r="V1148" i="10" s="1"/>
  <c r="V159" i="15"/>
  <c r="AY189" i="15" s="1"/>
  <c r="V802" i="10"/>
  <c r="V797" i="10" s="1"/>
  <c r="V760" i="10" s="1"/>
  <c r="V809" i="15" s="1"/>
  <c r="V480" i="10"/>
  <c r="V475" i="10" s="1"/>
  <c r="V438" i="10" s="1"/>
  <c r="V425" i="15" s="1"/>
  <c r="V1091" i="10"/>
  <c r="V1086" i="10" s="1"/>
  <c r="V651" i="10"/>
  <c r="V646" i="10" s="1"/>
  <c r="V609" i="10" s="1"/>
  <c r="V641" i="15" s="1"/>
  <c r="V499" i="15"/>
  <c r="AA768" i="15"/>
  <c r="AA758" i="15" s="1"/>
  <c r="AA526" i="15"/>
  <c r="AA516" i="15" s="1"/>
  <c r="AA662" i="15" s="1"/>
  <c r="AA652" i="15" s="1"/>
  <c r="AA239" i="15"/>
  <c r="AA839" i="15"/>
  <c r="AA829" i="15" s="1"/>
  <c r="T652" i="10"/>
  <c r="T647" i="10" s="1"/>
  <c r="T610" i="10" s="1"/>
  <c r="T642" i="15" s="1"/>
  <c r="T500" i="15"/>
  <c r="Q575" i="14"/>
  <c r="Q572" i="14" s="1"/>
  <c r="Q553" i="14" s="1"/>
  <c r="Q451" i="14"/>
  <c r="Q452" i="14"/>
  <c r="AB575" i="14"/>
  <c r="AB572" i="14" s="1"/>
  <c r="AB553" i="14" s="1"/>
  <c r="AE384" i="15"/>
  <c r="AE374" i="15" s="1"/>
  <c r="AE455" i="15"/>
  <c r="AE445" i="15" s="1"/>
  <c r="AE597" i="15"/>
  <c r="AE587" i="15" s="1"/>
  <c r="AE712" i="15" s="1"/>
  <c r="AE702" i="15" s="1"/>
  <c r="AE229" i="15"/>
  <c r="AC542" i="14"/>
  <c r="AC536" i="14"/>
  <c r="AC532" i="14" s="1"/>
  <c r="AC535" i="14"/>
  <c r="AC531" i="14" s="1"/>
  <c r="Z542" i="14"/>
  <c r="V452" i="14"/>
  <c r="U690" i="14"/>
  <c r="U686" i="14" s="1"/>
  <c r="U697" i="14"/>
  <c r="U691" i="14"/>
  <c r="U687" i="14" s="1"/>
  <c r="BB144" i="15"/>
  <c r="V635" i="14"/>
  <c r="V631" i="14" s="1"/>
  <c r="AF691" i="14"/>
  <c r="AF687" i="14" s="1"/>
  <c r="AF345" i="14"/>
  <c r="AF341" i="14" s="1"/>
  <c r="AC401" i="14"/>
  <c r="AC397" i="14" s="1"/>
  <c r="Z748" i="10"/>
  <c r="Z743" i="10" s="1"/>
  <c r="Z706" i="10" s="1"/>
  <c r="Z740" i="15" s="1"/>
  <c r="Z594" i="10"/>
  <c r="Z589" i="10" s="1"/>
  <c r="Z552" i="10" s="1"/>
  <c r="Z161" i="15"/>
  <c r="BC191" i="15" s="1"/>
  <c r="Z538" i="10"/>
  <c r="Z533" i="10" s="1"/>
  <c r="Z496" i="10" s="1"/>
  <c r="Z482" i="10"/>
  <c r="Z477" i="10" s="1"/>
  <c r="Z440" i="10" s="1"/>
  <c r="Z427" i="15" s="1"/>
  <c r="Z294" i="10"/>
  <c r="Z289" i="10" s="1"/>
  <c r="Z252" i="10" s="1"/>
  <c r="Z211" i="15" s="1"/>
  <c r="Z426" i="10"/>
  <c r="Z421" i="10" s="1"/>
  <c r="Z384" i="10" s="1"/>
  <c r="Z356" i="15" s="1"/>
  <c r="Z1093" i="10"/>
  <c r="Z1088" i="10" s="1"/>
  <c r="Z1155" i="10"/>
  <c r="Z1150" i="10" s="1"/>
  <c r="Z804" i="10"/>
  <c r="Z799" i="10" s="1"/>
  <c r="Z762" i="10" s="1"/>
  <c r="Z811" i="15" s="1"/>
  <c r="Z841" i="15"/>
  <c r="Z831" i="15" s="1"/>
  <c r="Z770" i="15"/>
  <c r="Z760" i="15" s="1"/>
  <c r="Z528" i="15"/>
  <c r="Z518" i="15" s="1"/>
  <c r="Z664" i="15" s="1"/>
  <c r="Z654" i="15" s="1"/>
  <c r="Z241" i="15"/>
  <c r="Z592" i="14"/>
  <c r="AC592" i="10"/>
  <c r="AC587" i="10" s="1"/>
  <c r="AC550" i="10" s="1"/>
  <c r="AC292" i="10"/>
  <c r="AC287" i="10" s="1"/>
  <c r="AC250" i="10" s="1"/>
  <c r="AC209" i="15" s="1"/>
  <c r="AC802" i="10"/>
  <c r="AC797" i="10" s="1"/>
  <c r="AC760" i="10" s="1"/>
  <c r="AC809" i="15" s="1"/>
  <c r="AC480" i="10"/>
  <c r="AC475" i="10" s="1"/>
  <c r="AC438" i="10" s="1"/>
  <c r="AC425" i="15" s="1"/>
  <c r="AC746" i="10"/>
  <c r="AC741" i="10" s="1"/>
  <c r="AC704" i="10" s="1"/>
  <c r="AC738" i="15" s="1"/>
  <c r="AC536" i="10"/>
  <c r="AC531" i="10" s="1"/>
  <c r="AC494" i="10" s="1"/>
  <c r="AC424" i="10"/>
  <c r="AC419" i="10" s="1"/>
  <c r="AC382" i="10" s="1"/>
  <c r="AC354" i="15" s="1"/>
  <c r="AC1091" i="10"/>
  <c r="AC1086" i="10" s="1"/>
  <c r="AC1153" i="10"/>
  <c r="AC1148" i="10" s="1"/>
  <c r="AC159" i="15"/>
  <c r="BF189" i="15" s="1"/>
  <c r="V1027" i="14"/>
  <c r="V1023" i="14" s="1"/>
  <c r="AF384" i="15"/>
  <c r="AF374" i="15" s="1"/>
  <c r="AF455" i="15"/>
  <c r="AF445" i="15" s="1"/>
  <c r="AF597" i="15"/>
  <c r="AF587" i="15" s="1"/>
  <c r="AF712" i="15" s="1"/>
  <c r="AF702" i="15" s="1"/>
  <c r="AF229" i="15"/>
  <c r="Z239" i="15"/>
  <c r="Z839" i="15"/>
  <c r="Z829" i="15" s="1"/>
  <c r="Z768" i="15"/>
  <c r="Z758" i="15" s="1"/>
  <c r="Z526" i="15"/>
  <c r="Z516" i="15" s="1"/>
  <c r="Z662" i="15" s="1"/>
  <c r="Z652" i="15" s="1"/>
  <c r="V1235" i="15"/>
  <c r="V1230" i="15" s="1"/>
  <c r="AY1230" i="15" s="1"/>
  <c r="V1114" i="10"/>
  <c r="V1196" i="15" s="1"/>
  <c r="AY1219" i="15" s="1"/>
  <c r="Q690" i="14"/>
  <c r="Q686" i="14" s="1"/>
  <c r="Q697" i="14"/>
  <c r="Q691" i="14"/>
  <c r="Q687" i="14" s="1"/>
  <c r="AB839" i="15"/>
  <c r="AB829" i="15" s="1"/>
  <c r="AB239" i="15"/>
  <c r="AB768" i="15"/>
  <c r="AB758" i="15" s="1"/>
  <c r="AB526" i="15"/>
  <c r="AB516" i="15" s="1"/>
  <c r="AB662" i="15" s="1"/>
  <c r="AB652" i="15" s="1"/>
  <c r="AC230" i="15"/>
  <c r="AC598" i="15"/>
  <c r="AC588" i="15" s="1"/>
  <c r="AC713" i="15" s="1"/>
  <c r="AC703" i="15" s="1"/>
  <c r="AC456" i="15"/>
  <c r="AC446" i="15" s="1"/>
  <c r="AC385" i="15"/>
  <c r="AC375" i="15" s="1"/>
  <c r="AC452" i="14"/>
  <c r="AF492" i="14"/>
  <c r="V1234" i="15"/>
  <c r="V1229" i="15" s="1"/>
  <c r="AY1229" i="15" s="1"/>
  <c r="V1113" i="10"/>
  <c r="V1195" i="15" s="1"/>
  <c r="AY1218" i="15" s="1"/>
  <c r="V451" i="14"/>
  <c r="AA123" i="15"/>
  <c r="BD146" i="15" s="1"/>
  <c r="AA245" i="10"/>
  <c r="AA240" i="10" s="1"/>
  <c r="AA203" i="10" s="1"/>
  <c r="U975" i="14"/>
  <c r="U969" i="14"/>
  <c r="U965" i="14" s="1"/>
  <c r="U968" i="14"/>
  <c r="U964" i="14" s="1"/>
  <c r="Y292" i="10"/>
  <c r="Y287" i="10" s="1"/>
  <c r="Y250" i="10" s="1"/>
  <c r="Y209" i="15" s="1"/>
  <c r="Y1153" i="10"/>
  <c r="Y1148" i="10" s="1"/>
  <c r="Y802" i="10"/>
  <c r="Y797" i="10" s="1"/>
  <c r="Y760" i="10" s="1"/>
  <c r="Y809" i="15" s="1"/>
  <c r="Y480" i="10"/>
  <c r="Y475" i="10" s="1"/>
  <c r="Y438" i="10" s="1"/>
  <c r="Y425" i="15" s="1"/>
  <c r="Y159" i="15"/>
  <c r="BB189" i="15" s="1"/>
  <c r="Y424" i="10"/>
  <c r="Y419" i="10" s="1"/>
  <c r="Y382" i="10" s="1"/>
  <c r="Y354" i="15" s="1"/>
  <c r="Y536" i="10"/>
  <c r="Y531" i="10" s="1"/>
  <c r="Y494" i="10" s="1"/>
  <c r="Y592" i="10"/>
  <c r="Y587" i="10" s="1"/>
  <c r="Y550" i="10" s="1"/>
  <c r="Y746" i="10"/>
  <c r="Y741" i="10" s="1"/>
  <c r="Y704" i="10" s="1"/>
  <c r="Y738" i="15" s="1"/>
  <c r="Y1091" i="10"/>
  <c r="Y1086" i="10" s="1"/>
  <c r="AC636" i="14"/>
  <c r="AC632" i="14" s="1"/>
  <c r="AC226" i="14"/>
  <c r="AC222" i="14" s="1"/>
  <c r="AC48" i="16" s="1"/>
  <c r="W246" i="10"/>
  <c r="W241" i="10" s="1"/>
  <c r="W204" i="10" s="1"/>
  <c r="W124" i="15"/>
  <c r="AZ147" i="15" s="1"/>
  <c r="AC400" i="14"/>
  <c r="AC396" i="14" s="1"/>
  <c r="AC49" i="16" s="1"/>
  <c r="U599" i="15"/>
  <c r="U589" i="15" s="1"/>
  <c r="U714" i="15" s="1"/>
  <c r="U704" i="15" s="1"/>
  <c r="U386" i="15"/>
  <c r="U376" i="15" s="1"/>
  <c r="U457" i="15"/>
  <c r="U447" i="15" s="1"/>
  <c r="U231" i="15"/>
  <c r="AH636" i="14"/>
  <c r="AH632" i="14" s="1"/>
  <c r="AH642" i="14"/>
  <c r="AH635" i="14"/>
  <c r="AH631" i="14" s="1"/>
  <c r="Z246" i="10"/>
  <c r="Z241" i="10" s="1"/>
  <c r="Z204" i="10" s="1"/>
  <c r="Z124" i="15"/>
  <c r="BC147" i="15" s="1"/>
  <c r="BD145" i="15"/>
  <c r="AD746" i="10"/>
  <c r="AD741" i="10" s="1"/>
  <c r="AD704" i="10" s="1"/>
  <c r="AD738" i="15" s="1"/>
  <c r="AD592" i="10"/>
  <c r="AD587" i="10" s="1"/>
  <c r="AD550" i="10" s="1"/>
  <c r="AD1091" i="10"/>
  <c r="AD1086" i="10" s="1"/>
  <c r="AD292" i="10"/>
  <c r="AD287" i="10" s="1"/>
  <c r="AD250" i="10" s="1"/>
  <c r="AD209" i="15" s="1"/>
  <c r="AD424" i="10"/>
  <c r="AD419" i="10" s="1"/>
  <c r="AD382" i="10" s="1"/>
  <c r="AD354" i="15" s="1"/>
  <c r="AD159" i="15"/>
  <c r="BG189" i="15" s="1"/>
  <c r="AD1153" i="10"/>
  <c r="AD1148" i="10" s="1"/>
  <c r="AD802" i="10"/>
  <c r="AD797" i="10" s="1"/>
  <c r="AD760" i="10" s="1"/>
  <c r="AD809" i="15" s="1"/>
  <c r="AD536" i="10"/>
  <c r="AD531" i="10" s="1"/>
  <c r="AD494" i="10" s="1"/>
  <c r="AD480" i="10"/>
  <c r="AD475" i="10" s="1"/>
  <c r="AD438" i="10" s="1"/>
  <c r="AD425" i="15" s="1"/>
  <c r="V969" i="14"/>
  <c r="V965" i="14" s="1"/>
  <c r="Q233" i="14"/>
  <c r="Q226" i="14"/>
  <c r="Q222" i="14" s="1"/>
  <c r="Q48" i="16" s="1"/>
  <c r="Q58" i="16" s="1"/>
  <c r="Q227" i="14"/>
  <c r="Q223" i="14" s="1"/>
  <c r="AB245" i="10"/>
  <c r="AB240" i="10" s="1"/>
  <c r="AB203" i="10" s="1"/>
  <c r="AB123" i="15"/>
  <c r="BE146" i="15" s="1"/>
  <c r="X539" i="10"/>
  <c r="X534" i="10" s="1"/>
  <c r="X497" i="10" s="1"/>
  <c r="X1156" i="10"/>
  <c r="X1151" i="10" s="1"/>
  <c r="X595" i="10"/>
  <c r="X590" i="10" s="1"/>
  <c r="X553" i="10" s="1"/>
  <c r="X295" i="10"/>
  <c r="X290" i="10" s="1"/>
  <c r="X253" i="10" s="1"/>
  <c r="X749" i="10"/>
  <c r="X744" i="10" s="1"/>
  <c r="X707" i="10" s="1"/>
  <c r="X741" i="15" s="1"/>
  <c r="X483" i="10"/>
  <c r="X478" i="10" s="1"/>
  <c r="X441" i="10" s="1"/>
  <c r="X805" i="10"/>
  <c r="X800" i="10" s="1"/>
  <c r="X763" i="10" s="1"/>
  <c r="X812" i="15" s="1"/>
  <c r="X1094" i="10"/>
  <c r="X1089" i="10" s="1"/>
  <c r="X427" i="10"/>
  <c r="X422" i="10" s="1"/>
  <c r="X385" i="10" s="1"/>
  <c r="X357" i="15" s="1"/>
  <c r="X162" i="15"/>
  <c r="BA192" i="15" s="1"/>
  <c r="AF491" i="14"/>
  <c r="V536" i="14"/>
  <c r="V532" i="14" s="1"/>
  <c r="V535" i="14"/>
  <c r="V531" i="14" s="1"/>
  <c r="V542" i="14"/>
  <c r="Z240" i="15"/>
  <c r="Z840" i="15"/>
  <c r="Z830" i="15" s="1"/>
  <c r="Z769" i="15"/>
  <c r="Z759" i="15" s="1"/>
  <c r="Z527" i="15"/>
  <c r="Z517" i="15" s="1"/>
  <c r="Z663" i="15" s="1"/>
  <c r="Z653" i="15" s="1"/>
  <c r="AC491" i="14"/>
  <c r="V571" i="15"/>
  <c r="AC635" i="14"/>
  <c r="AC631" i="14" s="1"/>
  <c r="AC227" i="14"/>
  <c r="AC223" i="14" s="1"/>
  <c r="AF346" i="14"/>
  <c r="AF342" i="14" s="1"/>
  <c r="V599" i="15"/>
  <c r="V589" i="15" s="1"/>
  <c r="V714" i="15" s="1"/>
  <c r="V704" i="15" s="1"/>
  <c r="V386" i="15"/>
  <c r="V376" i="15" s="1"/>
  <c r="V231" i="15"/>
  <c r="V457" i="15"/>
  <c r="V447" i="15" s="1"/>
  <c r="AF452" i="14"/>
  <c r="AH226" i="14"/>
  <c r="AH222" i="14" s="1"/>
  <c r="AH48" i="16" s="1"/>
  <c r="AH233" i="14"/>
  <c r="AH227" i="14"/>
  <c r="AH223" i="14" s="1"/>
  <c r="AA1092" i="10"/>
  <c r="AA1087" i="10" s="1"/>
  <c r="AA803" i="10"/>
  <c r="AA798" i="10" s="1"/>
  <c r="AA761" i="10" s="1"/>
  <c r="AA810" i="15" s="1"/>
  <c r="AA425" i="10"/>
  <c r="AA420" i="10" s="1"/>
  <c r="AA383" i="10" s="1"/>
  <c r="AA355" i="15" s="1"/>
  <c r="AA747" i="10"/>
  <c r="AA742" i="10" s="1"/>
  <c r="AA705" i="10" s="1"/>
  <c r="AA739" i="15" s="1"/>
  <c r="AA537" i="10"/>
  <c r="AA532" i="10" s="1"/>
  <c r="AA495" i="10" s="1"/>
  <c r="AA593" i="10"/>
  <c r="AA588" i="10" s="1"/>
  <c r="AA551" i="10" s="1"/>
  <c r="AA481" i="10"/>
  <c r="AA476" i="10" s="1"/>
  <c r="AA439" i="10" s="1"/>
  <c r="AA426" i="15" s="1"/>
  <c r="AA293" i="10"/>
  <c r="AA288" i="10" s="1"/>
  <c r="AA251" i="10" s="1"/>
  <c r="AA210" i="15" s="1"/>
  <c r="AA1154" i="10"/>
  <c r="AA1149" i="10" s="1"/>
  <c r="AA160" i="15"/>
  <c r="BD190" i="15" s="1"/>
  <c r="U162" i="15"/>
  <c r="AX192" i="15" s="1"/>
  <c r="U595" i="10"/>
  <c r="U590" i="10" s="1"/>
  <c r="U553" i="10" s="1"/>
  <c r="U539" i="10"/>
  <c r="U534" i="10" s="1"/>
  <c r="U497" i="10" s="1"/>
  <c r="U483" i="10"/>
  <c r="U478" i="10" s="1"/>
  <c r="U441" i="10" s="1"/>
  <c r="U427" i="10"/>
  <c r="U422" i="10" s="1"/>
  <c r="U385" i="10" s="1"/>
  <c r="U357" i="15" s="1"/>
  <c r="U295" i="10"/>
  <c r="U290" i="10" s="1"/>
  <c r="U253" i="10" s="1"/>
  <c r="U749" i="10"/>
  <c r="U744" i="10" s="1"/>
  <c r="U707" i="10" s="1"/>
  <c r="U741" i="15" s="1"/>
  <c r="U1156" i="10"/>
  <c r="U1151" i="10" s="1"/>
  <c r="U1094" i="10"/>
  <c r="U1089" i="10" s="1"/>
  <c r="U805" i="10"/>
  <c r="U800" i="10" s="1"/>
  <c r="U763" i="10" s="1"/>
  <c r="U812" i="15" s="1"/>
  <c r="W793" i="15"/>
  <c r="W783" i="15" s="1"/>
  <c r="W264" i="15"/>
  <c r="W254" i="15" s="1"/>
  <c r="W622" i="15"/>
  <c r="W612" i="15" s="1"/>
  <c r="W730" i="15" s="1"/>
  <c r="W720" i="15" s="1"/>
  <c r="W409" i="15"/>
  <c r="W399" i="15" s="1"/>
  <c r="W551" i="15"/>
  <c r="W541" i="15" s="1"/>
  <c r="W680" i="15" s="1"/>
  <c r="W670" i="15" s="1"/>
  <c r="W480" i="15"/>
  <c r="W470" i="15" s="1"/>
  <c r="W864" i="15"/>
  <c r="W854" i="15" s="1"/>
  <c r="W122" i="15"/>
  <c r="AZ145" i="15" s="1"/>
  <c r="W244" i="10"/>
  <c r="W239" i="10" s="1"/>
  <c r="W202" i="10" s="1"/>
  <c r="V700" i="10"/>
  <c r="V695" i="10" s="1"/>
  <c r="V658" i="10" s="1"/>
  <c r="V691" i="15" s="1"/>
  <c r="V570" i="15"/>
  <c r="T1236" i="15"/>
  <c r="T1231" i="15" s="1"/>
  <c r="AW1231" i="15" s="1"/>
  <c r="T1115" i="10"/>
  <c r="T1197" i="15" s="1"/>
  <c r="AW1220" i="15" s="1"/>
  <c r="Q635" i="14"/>
  <c r="Q631" i="14" s="1"/>
  <c r="Q636" i="14"/>
  <c r="Q632" i="14" s="1"/>
  <c r="Q642" i="14"/>
  <c r="AC1028" i="14"/>
  <c r="AC1024" i="14" s="1"/>
  <c r="AF969" i="14"/>
  <c r="AF965" i="14" s="1"/>
  <c r="Y386" i="15"/>
  <c r="Y376" i="15" s="1"/>
  <c r="Y457" i="15"/>
  <c r="Y447" i="15" s="1"/>
  <c r="Y599" i="15"/>
  <c r="Y589" i="15" s="1"/>
  <c r="Y714" i="15" s="1"/>
  <c r="Y704" i="15" s="1"/>
  <c r="Y231" i="15"/>
  <c r="AF592" i="14"/>
  <c r="AF585" i="14"/>
  <c r="AF581" i="14" s="1"/>
  <c r="AF586" i="14"/>
  <c r="AF582" i="14" s="1"/>
  <c r="V1188" i="15"/>
  <c r="V1183" i="15" s="1"/>
  <c r="AY1183" i="15" s="1"/>
  <c r="V1051" i="10"/>
  <c r="V1149" i="15" s="1"/>
  <c r="AY1172" i="15" s="1"/>
  <c r="AC585" i="14"/>
  <c r="AC581" i="14" s="1"/>
  <c r="AC592" i="14"/>
  <c r="AC586" i="14"/>
  <c r="AC582" i="14" s="1"/>
  <c r="AF400" i="14"/>
  <c r="AF396" i="14" s="1"/>
  <c r="AF49" i="16" s="1"/>
  <c r="T539" i="10"/>
  <c r="T534" i="10" s="1"/>
  <c r="T497" i="10" s="1"/>
  <c r="T805" i="10"/>
  <c r="T800" i="10" s="1"/>
  <c r="T763" i="10" s="1"/>
  <c r="T812" i="15" s="1"/>
  <c r="T483" i="10"/>
  <c r="T478" i="10" s="1"/>
  <c r="T441" i="10" s="1"/>
  <c r="T427" i="10"/>
  <c r="T422" i="10" s="1"/>
  <c r="T385" i="10" s="1"/>
  <c r="T357" i="15" s="1"/>
  <c r="T295" i="10"/>
  <c r="T290" i="10" s="1"/>
  <c r="T253" i="10" s="1"/>
  <c r="T162" i="15"/>
  <c r="AW192" i="15" s="1"/>
  <c r="T749" i="10"/>
  <c r="T744" i="10" s="1"/>
  <c r="T707" i="10" s="1"/>
  <c r="T741" i="15" s="1"/>
  <c r="T595" i="10"/>
  <c r="T590" i="10" s="1"/>
  <c r="T553" i="10" s="1"/>
  <c r="T1094" i="10"/>
  <c r="T1089" i="10" s="1"/>
  <c r="T1156" i="10"/>
  <c r="T1151" i="10" s="1"/>
  <c r="W529" i="15"/>
  <c r="W519" i="15" s="1"/>
  <c r="W665" i="15" s="1"/>
  <c r="W655" i="15" s="1"/>
  <c r="W842" i="15"/>
  <c r="W832" i="15" s="1"/>
  <c r="W242" i="15"/>
  <c r="W771" i="15"/>
  <c r="W761" i="15" s="1"/>
  <c r="AF451" i="14"/>
  <c r="AH625" i="14"/>
  <c r="AH622" i="14" s="1"/>
  <c r="AH603" i="14" s="1"/>
  <c r="AH491" i="14"/>
  <c r="AH492" i="14"/>
  <c r="AF636" i="14"/>
  <c r="AF632" i="14" s="1"/>
  <c r="X650" i="10"/>
  <c r="X645" i="10" s="1"/>
  <c r="X608" i="10" s="1"/>
  <c r="X640" i="15" s="1"/>
  <c r="AC839" i="15"/>
  <c r="AC829" i="15" s="1"/>
  <c r="AC526" i="15"/>
  <c r="AC516" i="15" s="1"/>
  <c r="AC662" i="15" s="1"/>
  <c r="AC652" i="15" s="1"/>
  <c r="AC768" i="15"/>
  <c r="AC758" i="15" s="1"/>
  <c r="AC239" i="15"/>
  <c r="Z1154" i="10"/>
  <c r="Z1149" i="10" s="1"/>
  <c r="Z747" i="10"/>
  <c r="Z742" i="10" s="1"/>
  <c r="Z705" i="10" s="1"/>
  <c r="Z739" i="15" s="1"/>
  <c r="Z1092" i="10"/>
  <c r="Z1087" i="10" s="1"/>
  <c r="Z803" i="10"/>
  <c r="Z798" i="10" s="1"/>
  <c r="Z761" i="10" s="1"/>
  <c r="Z810" i="15" s="1"/>
  <c r="Z593" i="10"/>
  <c r="Z588" i="10" s="1"/>
  <c r="Z551" i="10" s="1"/>
  <c r="Z537" i="10"/>
  <c r="Z532" i="10" s="1"/>
  <c r="Z495" i="10" s="1"/>
  <c r="Z481" i="10"/>
  <c r="Z476" i="10" s="1"/>
  <c r="Z439" i="10" s="1"/>
  <c r="Z426" i="15" s="1"/>
  <c r="Z160" i="15"/>
  <c r="BC190" i="15" s="1"/>
  <c r="Z425" i="10"/>
  <c r="Z420" i="10" s="1"/>
  <c r="Z383" i="10" s="1"/>
  <c r="Z355" i="15" s="1"/>
  <c r="Z293" i="10"/>
  <c r="Z288" i="10" s="1"/>
  <c r="Z251" i="10" s="1"/>
  <c r="Z210" i="15" s="1"/>
  <c r="T1111" i="10"/>
  <c r="T1193" i="15" s="1"/>
  <c r="AW1216" i="15" s="1"/>
  <c r="T1232" i="15"/>
  <c r="T1227" i="15" s="1"/>
  <c r="AW1227" i="15" s="1"/>
  <c r="V227" i="14"/>
  <c r="V223" i="14" s="1"/>
  <c r="T1190" i="15"/>
  <c r="T1185" i="15" s="1"/>
  <c r="AW1185" i="15" s="1"/>
  <c r="T1053" i="10"/>
  <c r="T1151" i="15" s="1"/>
  <c r="AW1174" i="15" s="1"/>
  <c r="Q352" i="14"/>
  <c r="Q346" i="14"/>
  <c r="Q342" i="14" s="1"/>
  <c r="Q345" i="14"/>
  <c r="Q341" i="14" s="1"/>
  <c r="AC968" i="14"/>
  <c r="AC964" i="14" s="1"/>
  <c r="AC1155" i="10"/>
  <c r="AC1150" i="10" s="1"/>
  <c r="AC426" i="10"/>
  <c r="AC421" i="10" s="1"/>
  <c r="AC384" i="10" s="1"/>
  <c r="AC356" i="15" s="1"/>
  <c r="AC804" i="10"/>
  <c r="AC799" i="10" s="1"/>
  <c r="AC762" i="10" s="1"/>
  <c r="AC811" i="15" s="1"/>
  <c r="AC1093" i="10"/>
  <c r="AC1088" i="10" s="1"/>
  <c r="AC161" i="15"/>
  <c r="BF191" i="15" s="1"/>
  <c r="AC594" i="10"/>
  <c r="AC589" i="10" s="1"/>
  <c r="AC552" i="10" s="1"/>
  <c r="AC294" i="10"/>
  <c r="AC289" i="10" s="1"/>
  <c r="AC252" i="10" s="1"/>
  <c r="AC211" i="15" s="1"/>
  <c r="AC482" i="10"/>
  <c r="AC477" i="10" s="1"/>
  <c r="AC440" i="10" s="1"/>
  <c r="AC427" i="15" s="1"/>
  <c r="AC748" i="10"/>
  <c r="AC743" i="10" s="1"/>
  <c r="AC706" i="10" s="1"/>
  <c r="AC740" i="15" s="1"/>
  <c r="AC538" i="10"/>
  <c r="AC533" i="10" s="1"/>
  <c r="AC496" i="10" s="1"/>
  <c r="AC1027" i="14"/>
  <c r="AC1023" i="14" s="1"/>
  <c r="AF968" i="14"/>
  <c r="AF964" i="14" s="1"/>
  <c r="T698" i="10"/>
  <c r="T693" i="10" s="1"/>
  <c r="T656" i="10" s="1"/>
  <c r="T689" i="15" s="1"/>
  <c r="T568" i="15"/>
  <c r="U387" i="15"/>
  <c r="U377" i="15" s="1"/>
  <c r="U458" i="15"/>
  <c r="U448" i="15" s="1"/>
  <c r="U600" i="15"/>
  <c r="U590" i="15" s="1"/>
  <c r="U715" i="15" s="1"/>
  <c r="U705" i="15" s="1"/>
  <c r="U232" i="15"/>
  <c r="Y239" i="15"/>
  <c r="Y526" i="15"/>
  <c r="Y516" i="15" s="1"/>
  <c r="Y662" i="15" s="1"/>
  <c r="Y652" i="15" s="1"/>
  <c r="Y839" i="15"/>
  <c r="Y829" i="15" s="1"/>
  <c r="Y768" i="15"/>
  <c r="Y758" i="15" s="1"/>
  <c r="AC492" i="14"/>
  <c r="X635" i="14"/>
  <c r="X631" i="14" s="1"/>
  <c r="X636" i="14"/>
  <c r="X632" i="14" s="1"/>
  <c r="X243" i="10"/>
  <c r="X238" i="10" s="1"/>
  <c r="X201" i="10" s="1"/>
  <c r="X121" i="15"/>
  <c r="BA144" i="15" s="1"/>
  <c r="AF536" i="14"/>
  <c r="AF532" i="14" s="1"/>
  <c r="AF542" i="14"/>
  <c r="AF535" i="14"/>
  <c r="AF531" i="14" s="1"/>
  <c r="AH690" i="14"/>
  <c r="AH686" i="14" s="1"/>
  <c r="AH697" i="14"/>
  <c r="AH691" i="14"/>
  <c r="AH687" i="14" s="1"/>
  <c r="AF635" i="14"/>
  <c r="AF631" i="14" s="1"/>
  <c r="Y843" i="15"/>
  <c r="Y833" i="15" s="1"/>
  <c r="Y530" i="15"/>
  <c r="Y520" i="15" s="1"/>
  <c r="Y666" i="15" s="1"/>
  <c r="Y656" i="15" s="1"/>
  <c r="Y772" i="15"/>
  <c r="Y762" i="15" s="1"/>
  <c r="Y243" i="15"/>
  <c r="U352" i="14"/>
  <c r="U346" i="14"/>
  <c r="U342" i="14" s="1"/>
  <c r="U345" i="14"/>
  <c r="U341" i="14" s="1"/>
  <c r="AH1153" i="10"/>
  <c r="AH1148" i="10" s="1"/>
  <c r="AH424" i="10"/>
  <c r="AH419" i="10" s="1"/>
  <c r="AH382" i="10" s="1"/>
  <c r="AH354" i="15" s="1"/>
  <c r="AH746" i="10"/>
  <c r="AH741" i="10" s="1"/>
  <c r="AH704" i="10" s="1"/>
  <c r="AH738" i="15" s="1"/>
  <c r="AH536" i="10"/>
  <c r="AH531" i="10" s="1"/>
  <c r="AH494" i="10" s="1"/>
  <c r="AH802" i="10"/>
  <c r="AH797" i="10" s="1"/>
  <c r="AH760" i="10" s="1"/>
  <c r="AH809" i="15" s="1"/>
  <c r="AH1091" i="10"/>
  <c r="AH1086" i="10" s="1"/>
  <c r="AH480" i="10"/>
  <c r="AH475" i="10" s="1"/>
  <c r="AH438" i="10" s="1"/>
  <c r="AH425" i="15" s="1"/>
  <c r="AH159" i="15"/>
  <c r="BK189" i="15" s="1"/>
  <c r="AH592" i="10"/>
  <c r="AH587" i="10" s="1"/>
  <c r="AH550" i="10" s="1"/>
  <c r="AH292" i="10"/>
  <c r="AH287" i="10" s="1"/>
  <c r="AH250" i="10" s="1"/>
  <c r="AH209" i="15" s="1"/>
  <c r="T804" i="10"/>
  <c r="T799" i="10" s="1"/>
  <c r="T762" i="10" s="1"/>
  <c r="T811" i="15" s="1"/>
  <c r="T748" i="10"/>
  <c r="T743" i="10" s="1"/>
  <c r="T706" i="10" s="1"/>
  <c r="T740" i="15" s="1"/>
  <c r="T538" i="10"/>
  <c r="T533" i="10" s="1"/>
  <c r="T496" i="10" s="1"/>
  <c r="T594" i="10"/>
  <c r="T589" i="10" s="1"/>
  <c r="T552" i="10" s="1"/>
  <c r="T482" i="10"/>
  <c r="T477" i="10" s="1"/>
  <c r="T440" i="10" s="1"/>
  <c r="T427" i="15" s="1"/>
  <c r="T294" i="10"/>
  <c r="T289" i="10" s="1"/>
  <c r="T252" i="10" s="1"/>
  <c r="T211" i="15" s="1"/>
  <c r="T426" i="10"/>
  <c r="T421" i="10" s="1"/>
  <c r="T384" i="10" s="1"/>
  <c r="T356" i="15" s="1"/>
  <c r="T1155" i="10"/>
  <c r="T1150" i="10" s="1"/>
  <c r="T1093" i="10"/>
  <c r="T1088" i="10" s="1"/>
  <c r="T161" i="15"/>
  <c r="AW191" i="15" s="1"/>
  <c r="T1186" i="15"/>
  <c r="T1181" i="15" s="1"/>
  <c r="AW1181" i="15" s="1"/>
  <c r="T1049" i="10"/>
  <c r="T1147" i="15" s="1"/>
  <c r="AW1170" i="15" s="1"/>
  <c r="V226" i="14"/>
  <c r="V222" i="14" s="1"/>
  <c r="V48" i="16" s="1"/>
  <c r="T571" i="15"/>
  <c r="T701" i="10"/>
  <c r="T696" i="10" s="1"/>
  <c r="T659" i="10" s="1"/>
  <c r="T692" i="15" s="1"/>
  <c r="Q625" i="14"/>
  <c r="Q622" i="14" s="1"/>
  <c r="Q603" i="14" s="1"/>
  <c r="Q492" i="14"/>
  <c r="Q491" i="14"/>
  <c r="AF1027" i="14"/>
  <c r="AF1023" i="14" s="1"/>
  <c r="AB841" i="15"/>
  <c r="AB831" i="15" s="1"/>
  <c r="AB770" i="15"/>
  <c r="AB760" i="15" s="1"/>
  <c r="AB241" i="15"/>
  <c r="AB528" i="15"/>
  <c r="AB518" i="15" s="1"/>
  <c r="AB664" i="15" s="1"/>
  <c r="AB654" i="15" s="1"/>
  <c r="T497" i="15"/>
  <c r="T649" i="10"/>
  <c r="T644" i="10" s="1"/>
  <c r="T607" i="10" s="1"/>
  <c r="T639" i="15" s="1"/>
  <c r="W240" i="15"/>
  <c r="W769" i="15"/>
  <c r="W759" i="15" s="1"/>
  <c r="W840" i="15"/>
  <c r="W830" i="15" s="1"/>
  <c r="W527" i="15"/>
  <c r="W517" i="15" s="1"/>
  <c r="W663" i="15" s="1"/>
  <c r="W653" i="15" s="1"/>
  <c r="V586" i="14"/>
  <c r="V582" i="14" s="1"/>
  <c r="V585" i="14"/>
  <c r="V581" i="14" s="1"/>
  <c r="V592" i="14"/>
  <c r="Y247" i="10"/>
  <c r="Y242" i="10" s="1"/>
  <c r="Y205" i="10" s="1"/>
  <c r="Y125" i="15"/>
  <c r="BB148" i="15" s="1"/>
  <c r="U1034" i="14"/>
  <c r="U1028" i="14"/>
  <c r="U1024" i="14" s="1"/>
  <c r="U1027" i="14"/>
  <c r="U1023" i="14" s="1"/>
  <c r="AF401" i="14"/>
  <c r="AF397" i="14" s="1"/>
  <c r="BA148" i="15"/>
  <c r="X244" i="10"/>
  <c r="X239" i="10" s="1"/>
  <c r="X202" i="10" s="1"/>
  <c r="X122" i="15"/>
  <c r="BA145" i="15" s="1"/>
  <c r="AH575" i="14"/>
  <c r="AH572" i="14" s="1"/>
  <c r="AH553" i="14" s="1"/>
  <c r="AH451" i="14"/>
  <c r="AH452" i="14"/>
  <c r="V600" i="15"/>
  <c r="V590" i="15" s="1"/>
  <c r="V715" i="15" s="1"/>
  <c r="V705" i="15" s="1"/>
  <c r="V387" i="15"/>
  <c r="V377" i="15" s="1"/>
  <c r="V458" i="15"/>
  <c r="V448" i="15" s="1"/>
  <c r="V232" i="15"/>
  <c r="AA536" i="10"/>
  <c r="AA531" i="10" s="1"/>
  <c r="AA494" i="10" s="1"/>
  <c r="AA480" i="10"/>
  <c r="AA475" i="10" s="1"/>
  <c r="AA438" i="10" s="1"/>
  <c r="AA425" i="15" s="1"/>
  <c r="AA159" i="15"/>
  <c r="BD189" i="15" s="1"/>
  <c r="AA424" i="10"/>
  <c r="AA419" i="10" s="1"/>
  <c r="AA382" i="10" s="1"/>
  <c r="AA354" i="15" s="1"/>
  <c r="AA1091" i="10"/>
  <c r="AA1086" i="10" s="1"/>
  <c r="AA802" i="10"/>
  <c r="AA797" i="10" s="1"/>
  <c r="AA760" i="10" s="1"/>
  <c r="AA809" i="15" s="1"/>
  <c r="AA1153" i="10"/>
  <c r="AA1148" i="10" s="1"/>
  <c r="AA292" i="10"/>
  <c r="AA287" i="10" s="1"/>
  <c r="AA250" i="10" s="1"/>
  <c r="AA209" i="15" s="1"/>
  <c r="AA746" i="10"/>
  <c r="AA741" i="10" s="1"/>
  <c r="AA704" i="10" s="1"/>
  <c r="AA738" i="15" s="1"/>
  <c r="AA592" i="10"/>
  <c r="AA587" i="10" s="1"/>
  <c r="AA550" i="10" s="1"/>
  <c r="W538" i="10"/>
  <c r="W533" i="10" s="1"/>
  <c r="W496" i="10" s="1"/>
  <c r="W1093" i="10"/>
  <c r="W1088" i="10" s="1"/>
  <c r="W294" i="10"/>
  <c r="W289" i="10" s="1"/>
  <c r="W252" i="10" s="1"/>
  <c r="W211" i="15" s="1"/>
  <c r="W1155" i="10"/>
  <c r="W1150" i="10" s="1"/>
  <c r="W804" i="10"/>
  <c r="W799" i="10" s="1"/>
  <c r="W762" i="10" s="1"/>
  <c r="W811" i="15" s="1"/>
  <c r="W748" i="10"/>
  <c r="W743" i="10" s="1"/>
  <c r="W706" i="10" s="1"/>
  <c r="W740" i="15" s="1"/>
  <c r="W594" i="10"/>
  <c r="W589" i="10" s="1"/>
  <c r="W552" i="10" s="1"/>
  <c r="W161" i="15"/>
  <c r="AZ191" i="15" s="1"/>
  <c r="W482" i="10"/>
  <c r="W477" i="10" s="1"/>
  <c r="W440" i="10" s="1"/>
  <c r="W427" i="15" s="1"/>
  <c r="W426" i="10"/>
  <c r="W421" i="10" s="1"/>
  <c r="W384" i="10" s="1"/>
  <c r="W356" i="15" s="1"/>
  <c r="AF527" i="15"/>
  <c r="AF517" i="15" s="1"/>
  <c r="AF663" i="15" s="1"/>
  <c r="AF653" i="15" s="1"/>
  <c r="AF240" i="15"/>
  <c r="AF769" i="15"/>
  <c r="AF759" i="15" s="1"/>
  <c r="AF244" i="10"/>
  <c r="AF239" i="10" s="1"/>
  <c r="AF202" i="10" s="1"/>
  <c r="AF122" i="15"/>
  <c r="BI145" i="15" s="1"/>
  <c r="AE772" i="15"/>
  <c r="AE762" i="15" s="1"/>
  <c r="AE243" i="15"/>
  <c r="AE388" i="15" s="1"/>
  <c r="AE378" i="15" s="1"/>
  <c r="AE843" i="15"/>
  <c r="AE833" i="15" s="1"/>
  <c r="AE530" i="15"/>
  <c r="AE520" i="15" s="1"/>
  <c r="AE666" i="15" s="1"/>
  <c r="AE656" i="15" s="1"/>
  <c r="AD772" i="15"/>
  <c r="AD762" i="15" s="1"/>
  <c r="AD843" i="15"/>
  <c r="AD833" i="15" s="1"/>
  <c r="AD530" i="15"/>
  <c r="AD520" i="15" s="1"/>
  <c r="AD666" i="15" s="1"/>
  <c r="AD656" i="15" s="1"/>
  <c r="AD243" i="15"/>
  <c r="AD247" i="10"/>
  <c r="AD242" i="10" s="1"/>
  <c r="AD205" i="10" s="1"/>
  <c r="AD125" i="15"/>
  <c r="BG148" i="15" s="1"/>
  <c r="AG140" i="15"/>
  <c r="AG135" i="15" s="1"/>
  <c r="AG184" i="15"/>
  <c r="AG174" i="15" s="1"/>
  <c r="AG139" i="15"/>
  <c r="AG134" i="15" s="1"/>
  <c r="AG134" i="10"/>
  <c r="BJ33" i="15"/>
  <c r="AG185" i="15"/>
  <c r="AG175" i="15" s="1"/>
  <c r="AG241" i="15" s="1"/>
  <c r="BJ109" i="15"/>
  <c r="BK69" i="15"/>
  <c r="BI1082" i="15"/>
  <c r="BI1303" i="15"/>
  <c r="AE142" i="15"/>
  <c r="AE137" i="15" s="1"/>
  <c r="AE137" i="10"/>
  <c r="BK107" i="15"/>
  <c r="BI1127" i="15"/>
  <c r="BI110" i="15"/>
  <c r="AH10" i="10"/>
  <c r="AH10" i="15" s="1"/>
  <c r="AH27" i="15"/>
  <c r="AH22" i="15" s="1"/>
  <c r="AH157" i="10"/>
  <c r="AG488" i="10"/>
  <c r="AG600" i="10"/>
  <c r="AG320" i="15"/>
  <c r="BJ343" i="15" s="1"/>
  <c r="AG810" i="10"/>
  <c r="AG283" i="15"/>
  <c r="BJ306" i="15" s="1"/>
  <c r="AG544" i="10"/>
  <c r="AG754" i="10"/>
  <c r="AG432" i="10"/>
  <c r="AE481" i="10"/>
  <c r="AE476" i="10" s="1"/>
  <c r="AE439" i="10" s="1"/>
  <c r="AE426" i="15" s="1"/>
  <c r="AE293" i="10"/>
  <c r="AE288" i="10" s="1"/>
  <c r="AE251" i="10" s="1"/>
  <c r="AE210" i="15" s="1"/>
  <c r="AE537" i="10"/>
  <c r="AE532" i="10" s="1"/>
  <c r="AE495" i="10" s="1"/>
  <c r="AE160" i="15"/>
  <c r="BH190" i="15" s="1"/>
  <c r="AE1154" i="10"/>
  <c r="AE1149" i="10" s="1"/>
  <c r="AE1092" i="10"/>
  <c r="AE1087" i="10" s="1"/>
  <c r="AE803" i="10"/>
  <c r="AE798" i="10" s="1"/>
  <c r="AE761" i="10" s="1"/>
  <c r="AE810" i="15" s="1"/>
  <c r="AE747" i="10"/>
  <c r="AE742" i="10" s="1"/>
  <c r="AE705" i="10" s="1"/>
  <c r="AE739" i="15" s="1"/>
  <c r="AE425" i="10"/>
  <c r="AE420" i="10" s="1"/>
  <c r="AE383" i="10" s="1"/>
  <c r="AE355" i="15" s="1"/>
  <c r="AE593" i="10"/>
  <c r="AE588" i="10" s="1"/>
  <c r="AE551" i="10" s="1"/>
  <c r="AH300" i="15"/>
  <c r="AH295" i="15" s="1"/>
  <c r="AH309" i="10"/>
  <c r="AH392" i="15"/>
  <c r="AH776" i="15"/>
  <c r="AH534" i="15"/>
  <c r="BI34" i="15"/>
  <c r="AB1190" i="15"/>
  <c r="AB1185" i="15" s="1"/>
  <c r="BE1185" i="15" s="1"/>
  <c r="AB1053" i="10"/>
  <c r="AB1151" i="15" s="1"/>
  <c r="BE1174" i="15" s="1"/>
  <c r="AG348" i="10"/>
  <c r="AG606" i="15"/>
  <c r="AG464" i="15"/>
  <c r="AG848" i="15"/>
  <c r="AG338" i="15"/>
  <c r="AG333" i="15" s="1"/>
  <c r="BI1093" i="15"/>
  <c r="BI1081" i="15"/>
  <c r="AH726" i="10"/>
  <c r="AH721" i="10" s="1"/>
  <c r="AH767" i="15" s="1"/>
  <c r="AH460" i="10"/>
  <c r="AH455" i="10" s="1"/>
  <c r="AH454" i="15" s="1"/>
  <c r="AH1227" i="10"/>
  <c r="AH1222" i="10" s="1"/>
  <c r="AH113" i="10"/>
  <c r="AH108" i="10" s="1"/>
  <c r="AH1189" i="10"/>
  <c r="AH1184" i="10" s="1"/>
  <c r="AH628" i="10"/>
  <c r="AH623" i="10" s="1"/>
  <c r="AH661" i="15" s="1"/>
  <c r="AH1133" i="10"/>
  <c r="AH1128" i="10" s="1"/>
  <c r="AH1214" i="15" s="1"/>
  <c r="AH1209" i="15" s="1"/>
  <c r="AH272" i="10"/>
  <c r="AH267" i="10" s="1"/>
  <c r="AH238" i="15" s="1"/>
  <c r="AH1015" i="10"/>
  <c r="AH1010" i="10" s="1"/>
  <c r="AH223" i="10"/>
  <c r="AH218" i="10" s="1"/>
  <c r="AH182" i="15" s="1"/>
  <c r="AH782" i="10"/>
  <c r="AH777" i="10" s="1"/>
  <c r="AH838" i="15" s="1"/>
  <c r="AH71" i="10"/>
  <c r="AH66" i="10" s="1"/>
  <c r="AH890" i="10"/>
  <c r="AH885" i="10" s="1"/>
  <c r="AH987" i="15" s="1"/>
  <c r="AH366" i="10"/>
  <c r="AH361" i="10" s="1"/>
  <c r="AH959" i="10"/>
  <c r="AH954" i="10" s="1"/>
  <c r="AH29" i="10"/>
  <c r="AH24" i="10" s="1"/>
  <c r="AH572" i="10"/>
  <c r="AH567" i="10" s="1"/>
  <c r="AH596" i="15" s="1"/>
  <c r="AH516" i="10"/>
  <c r="AH511" i="10" s="1"/>
  <c r="AH525" i="15" s="1"/>
  <c r="AH404" i="10"/>
  <c r="AH399" i="10" s="1"/>
  <c r="AH383" i="15" s="1"/>
  <c r="AH328" i="10"/>
  <c r="AH323" i="10" s="1"/>
  <c r="AH1071" i="10"/>
  <c r="AH1066" i="10" s="1"/>
  <c r="AH1168" i="15" s="1"/>
  <c r="AH1163" i="15" s="1"/>
  <c r="AH677" i="10"/>
  <c r="AH672" i="10" s="1"/>
  <c r="AH711" i="15" s="1"/>
  <c r="AH808" i="10"/>
  <c r="AH598" i="10"/>
  <c r="AH318" i="15"/>
  <c r="BK341" i="15" s="1"/>
  <c r="AH486" i="10"/>
  <c r="AD458" i="15"/>
  <c r="AD448" i="15" s="1"/>
  <c r="AD600" i="15"/>
  <c r="AD590" i="15" s="1"/>
  <c r="AD715" i="15" s="1"/>
  <c r="AD705" i="15" s="1"/>
  <c r="AD387" i="15"/>
  <c r="AD377" i="15" s="1"/>
  <c r="AD232" i="15"/>
  <c r="AF433" i="10"/>
  <c r="AF284" i="15"/>
  <c r="BI307" i="15" s="1"/>
  <c r="AF755" i="10"/>
  <c r="AF545" i="10"/>
  <c r="AF957" i="15"/>
  <c r="AF11" i="16"/>
  <c r="AF20" i="16" s="1"/>
  <c r="AF60" i="16" s="1"/>
  <c r="BI72" i="15"/>
  <c r="AC601" i="15"/>
  <c r="AC591" i="15" s="1"/>
  <c r="AC716" i="15" s="1"/>
  <c r="AC706" i="15" s="1"/>
  <c r="AC233" i="15"/>
  <c r="AC459" i="15"/>
  <c r="AC449" i="15" s="1"/>
  <c r="AC388" i="15"/>
  <c r="AC378" i="15" s="1"/>
  <c r="AF153" i="10"/>
  <c r="AG152" i="10"/>
  <c r="AG310" i="10"/>
  <c r="AG535" i="15"/>
  <c r="AG777" i="15"/>
  <c r="AG393" i="15"/>
  <c r="AG301" i="15"/>
  <c r="AG296" i="15" s="1"/>
  <c r="AG28" i="15"/>
  <c r="AG23" i="15" s="1"/>
  <c r="AG11" i="10"/>
  <c r="AG11" i="15" s="1"/>
  <c r="AG158" i="10"/>
  <c r="AE124" i="15"/>
  <c r="BH147" i="15" s="1"/>
  <c r="AE246" i="10"/>
  <c r="AE241" i="10" s="1"/>
  <c r="AE204" i="10" s="1"/>
  <c r="AH430" i="10"/>
  <c r="AH542" i="10"/>
  <c r="AH752" i="10"/>
  <c r="AH281" i="15"/>
  <c r="BK304" i="15" s="1"/>
  <c r="AG997" i="10"/>
  <c r="AG1105" i="15" s="1"/>
  <c r="AG1122" i="15"/>
  <c r="AG1117" i="15" s="1"/>
  <c r="BK1300" i="15"/>
  <c r="AH167" i="10"/>
  <c r="AH94" i="10"/>
  <c r="AH86" i="15" s="1"/>
  <c r="AH103" i="15"/>
  <c r="AH98" i="15" s="1"/>
  <c r="AH940" i="10"/>
  <c r="AH1058" i="15" s="1"/>
  <c r="AH1075" i="15"/>
  <c r="BK1092" i="15" s="1"/>
  <c r="AB652" i="10"/>
  <c r="AB647" i="10" s="1"/>
  <c r="AB610" i="10" s="1"/>
  <c r="AB642" i="15" s="1"/>
  <c r="AB500" i="15"/>
  <c r="AG941" i="10"/>
  <c r="AG1059" i="15" s="1"/>
  <c r="AG1076" i="15"/>
  <c r="AG1071" i="15" s="1"/>
  <c r="AE242" i="15"/>
  <c r="AE771" i="15"/>
  <c r="AE761" i="15" s="1"/>
  <c r="AE842" i="15"/>
  <c r="AE832" i="15" s="1"/>
  <c r="AE529" i="15"/>
  <c r="AE519" i="15" s="1"/>
  <c r="AE665" i="15" s="1"/>
  <c r="AE655" i="15" s="1"/>
  <c r="AC296" i="10"/>
  <c r="AC291" i="10" s="1"/>
  <c r="AC254" i="10" s="1"/>
  <c r="AC213" i="15" s="1"/>
  <c r="AC750" i="10"/>
  <c r="AC745" i="10" s="1"/>
  <c r="AC708" i="10" s="1"/>
  <c r="AC742" i="15" s="1"/>
  <c r="AC806" i="10"/>
  <c r="AC801" i="10" s="1"/>
  <c r="AC764" i="10" s="1"/>
  <c r="AC813" i="15" s="1"/>
  <c r="AC596" i="10"/>
  <c r="AC591" i="10" s="1"/>
  <c r="AC554" i="10" s="1"/>
  <c r="AC540" i="10"/>
  <c r="AC535" i="10" s="1"/>
  <c r="AC498" i="10" s="1"/>
  <c r="AC1157" i="10"/>
  <c r="AC1152" i="10" s="1"/>
  <c r="AC163" i="15"/>
  <c r="BF193" i="15" s="1"/>
  <c r="AC1095" i="10"/>
  <c r="AC1090" i="10" s="1"/>
  <c r="AC428" i="10"/>
  <c r="AC423" i="10" s="1"/>
  <c r="AC386" i="10" s="1"/>
  <c r="AC358" i="15" s="1"/>
  <c r="AC484" i="10"/>
  <c r="AC479" i="10" s="1"/>
  <c r="AC442" i="10" s="1"/>
  <c r="AC429" i="15" s="1"/>
  <c r="BI1265" i="15"/>
  <c r="AG1070" i="15"/>
  <c r="BJ1089" i="15"/>
  <c r="BJ1090" i="15"/>
  <c r="BJ1091" i="15"/>
  <c r="AF301" i="10"/>
  <c r="AF919" i="10"/>
  <c r="AF909" i="10" s="1"/>
  <c r="AF872" i="10" s="1"/>
  <c r="AF958" i="15" s="1"/>
  <c r="AF1243" i="15"/>
  <c r="BI1266" i="15" s="1"/>
  <c r="AF321" i="15"/>
  <c r="BI344" i="15" s="1"/>
  <c r="AF811" i="10"/>
  <c r="AF489" i="10"/>
  <c r="AF601" i="10"/>
  <c r="AF186" i="15"/>
  <c r="AF176" i="15" s="1"/>
  <c r="AF141" i="15"/>
  <c r="AF136" i="15" s="1"/>
  <c r="AF136" i="10"/>
  <c r="AH150" i="10"/>
  <c r="AG1171" i="10"/>
  <c r="AG992" i="15"/>
  <c r="AG982" i="15" s="1"/>
  <c r="AG248" i="15"/>
  <c r="AG1260" i="15"/>
  <c r="AG1255" i="15" s="1"/>
  <c r="AD1112" i="10"/>
  <c r="AD1194" i="15" s="1"/>
  <c r="BG1217" i="15" s="1"/>
  <c r="AH1170" i="10"/>
  <c r="AH991" i="15"/>
  <c r="AH981" i="15" s="1"/>
  <c r="AH247" i="15"/>
  <c r="AH1259" i="15"/>
  <c r="AH996" i="10"/>
  <c r="AH1121" i="15"/>
  <c r="BK1138" i="15" s="1"/>
  <c r="BI1302" i="15"/>
  <c r="BJ1136" i="15"/>
  <c r="AG1116" i="15"/>
  <c r="BJ1135" i="15"/>
  <c r="BJ1137" i="15"/>
  <c r="BK1125" i="15"/>
  <c r="AG1291" i="15"/>
  <c r="BJ1310" i="15"/>
  <c r="BJ1311" i="15"/>
  <c r="BJ1312" i="15"/>
  <c r="BK31" i="15"/>
  <c r="AB571" i="15"/>
  <c r="AB701" i="10"/>
  <c r="AB696" i="10" s="1"/>
  <c r="AB659" i="10" s="1"/>
  <c r="AB692" i="15" s="1"/>
  <c r="AG95" i="10"/>
  <c r="AG87" i="15" s="1"/>
  <c r="AG168" i="10"/>
  <c r="AG104" i="15"/>
  <c r="AG99" i="15" s="1"/>
  <c r="BI1128" i="15"/>
  <c r="BK1079" i="15"/>
  <c r="AD1156" i="10"/>
  <c r="AD1151" i="10" s="1"/>
  <c r="AD295" i="10"/>
  <c r="AD290" i="10" s="1"/>
  <c r="AD253" i="10" s="1"/>
  <c r="AD805" i="10"/>
  <c r="AD800" i="10" s="1"/>
  <c r="AD763" i="10" s="1"/>
  <c r="AD812" i="15" s="1"/>
  <c r="AD1094" i="10"/>
  <c r="AD1089" i="10" s="1"/>
  <c r="AD595" i="10"/>
  <c r="AD590" i="10" s="1"/>
  <c r="AD553" i="10" s="1"/>
  <c r="AD749" i="10"/>
  <c r="AD744" i="10" s="1"/>
  <c r="AD707" i="10" s="1"/>
  <c r="AD741" i="15" s="1"/>
  <c r="AD427" i="10"/>
  <c r="AD422" i="10" s="1"/>
  <c r="AD385" i="10" s="1"/>
  <c r="AD357" i="15" s="1"/>
  <c r="AD162" i="15"/>
  <c r="BG192" i="15" s="1"/>
  <c r="AD539" i="10"/>
  <c r="AD534" i="10" s="1"/>
  <c r="AD497" i="10" s="1"/>
  <c r="AD483" i="10"/>
  <c r="AD478" i="10" s="1"/>
  <c r="AD441" i="10" s="1"/>
  <c r="AH347" i="10"/>
  <c r="AH463" i="15"/>
  <c r="AH605" i="15"/>
  <c r="AH337" i="15"/>
  <c r="AH332" i="15" s="1"/>
  <c r="AH847" i="15"/>
  <c r="AH1208" i="10"/>
  <c r="AH1296" i="15"/>
  <c r="BK1313" i="15" s="1"/>
  <c r="AG1104" i="15"/>
  <c r="AH298" i="10"/>
  <c r="AH916" i="10"/>
  <c r="AH906" i="10" s="1"/>
  <c r="AH869" i="10" s="1"/>
  <c r="AH955" i="15" s="1"/>
  <c r="AH1240" i="15"/>
  <c r="BK1263" i="15" s="1"/>
  <c r="AG8" i="16"/>
  <c r="AG17" i="16" s="1"/>
  <c r="AG57" i="16" s="1"/>
  <c r="AG1279" i="15"/>
  <c r="AG1254" i="15"/>
  <c r="BJ1273" i="15"/>
  <c r="AB1236" i="15"/>
  <c r="AB1231" i="15" s="1"/>
  <c r="BE1231" i="15" s="1"/>
  <c r="AB1115" i="10"/>
  <c r="AB1197" i="15" s="1"/>
  <c r="BE1220" i="15" s="1"/>
  <c r="AG1209" i="10"/>
  <c r="AG1280" i="15" s="1"/>
  <c r="AG1297" i="15"/>
  <c r="AG1292" i="15" s="1"/>
  <c r="BJ71" i="15"/>
  <c r="AE598" i="15"/>
  <c r="AE588" i="15" s="1"/>
  <c r="AE713" i="15" s="1"/>
  <c r="AE703" i="15" s="1"/>
  <c r="AE385" i="15"/>
  <c r="AE375" i="15" s="1"/>
  <c r="AE230" i="15"/>
  <c r="AE456" i="15"/>
  <c r="AE446" i="15" s="1"/>
  <c r="AH162" i="10"/>
  <c r="AH52" i="10"/>
  <c r="AH48" i="15" s="1"/>
  <c r="AH65" i="15"/>
  <c r="AH60" i="15" s="1"/>
  <c r="AG918" i="10"/>
  <c r="AG908" i="10" s="1"/>
  <c r="AG871" i="10" s="1"/>
  <c r="AG1242" i="15"/>
  <c r="AG300" i="10"/>
  <c r="AG66" i="15"/>
  <c r="AG61" i="15" s="1"/>
  <c r="AG53" i="10"/>
  <c r="AG49" i="15" s="1"/>
  <c r="AG163" i="10"/>
  <c r="AG135" i="10"/>
  <c r="BK32" i="15"/>
  <c r="AF770" i="15"/>
  <c r="AF760" i="15" s="1"/>
  <c r="AF841" i="15"/>
  <c r="AF831" i="15" s="1"/>
  <c r="AF528" i="15"/>
  <c r="AF518" i="15" s="1"/>
  <c r="AF664" i="15" s="1"/>
  <c r="AF654" i="15" s="1"/>
  <c r="AF241" i="15"/>
  <c r="BK1080" i="15"/>
  <c r="AF123" i="15"/>
  <c r="BI146" i="15" s="1"/>
  <c r="AF245" i="10"/>
  <c r="AF240" i="10" s="1"/>
  <c r="AF203" i="10" s="1"/>
  <c r="AE748" i="10"/>
  <c r="AE743" i="10" s="1"/>
  <c r="AE706" i="10" s="1"/>
  <c r="AE740" i="15" s="1"/>
  <c r="AE804" i="10"/>
  <c r="AE799" i="10" s="1"/>
  <c r="AE762" i="10" s="1"/>
  <c r="AE811" i="15" s="1"/>
  <c r="AE594" i="10"/>
  <c r="AE589" i="10" s="1"/>
  <c r="AE552" i="10" s="1"/>
  <c r="AE161" i="15"/>
  <c r="BH191" i="15" s="1"/>
  <c r="AE538" i="10"/>
  <c r="AE533" i="10" s="1"/>
  <c r="AE496" i="10" s="1"/>
  <c r="AE482" i="10"/>
  <c r="AE477" i="10" s="1"/>
  <c r="AE440" i="10" s="1"/>
  <c r="AE427" i="15" s="1"/>
  <c r="AE426" i="10"/>
  <c r="AE421" i="10" s="1"/>
  <c r="AE384" i="10" s="1"/>
  <c r="AE356" i="15" s="1"/>
  <c r="AE294" i="10"/>
  <c r="AE289" i="10" s="1"/>
  <c r="AE252" i="10" s="1"/>
  <c r="AE211" i="15" s="1"/>
  <c r="AE1093" i="10"/>
  <c r="AE1088" i="10" s="1"/>
  <c r="AE1155" i="10"/>
  <c r="AE1150" i="10" s="1"/>
  <c r="AH282" i="15"/>
  <c r="BK305" i="15" s="1"/>
  <c r="AH753" i="10"/>
  <c r="AH543" i="10"/>
  <c r="AH431" i="10"/>
  <c r="AD498" i="15"/>
  <c r="AD650" i="10"/>
  <c r="AD645" i="10" s="1"/>
  <c r="AD608" i="10" s="1"/>
  <c r="AD640" i="15" s="1"/>
  <c r="AH599" i="10"/>
  <c r="AH809" i="10"/>
  <c r="AH487" i="10"/>
  <c r="AH319" i="15"/>
  <c r="BK342" i="15" s="1"/>
  <c r="AH917" i="10"/>
  <c r="AH907" i="10" s="1"/>
  <c r="AH870" i="10" s="1"/>
  <c r="AH956" i="15" s="1"/>
  <c r="AH1241" i="15"/>
  <c r="BK1264" i="15" s="1"/>
  <c r="AH299" i="10"/>
  <c r="BK1301" i="15"/>
  <c r="BK70" i="15"/>
  <c r="AH151" i="10"/>
  <c r="BK1126" i="15"/>
  <c r="BK108" i="15"/>
  <c r="AE231" i="15" l="1"/>
  <c r="AE386" i="15"/>
  <c r="AE376" i="15" s="1"/>
  <c r="AE457" i="15"/>
  <c r="AE447" i="15" s="1"/>
  <c r="AA227" i="14"/>
  <c r="AA223" i="14" s="1"/>
  <c r="V9" i="16"/>
  <c r="V18" i="16" s="1"/>
  <c r="AH229" i="15"/>
  <c r="AH597" i="15"/>
  <c r="AH587" i="15" s="1"/>
  <c r="AH712" i="15" s="1"/>
  <c r="AH702" i="15" s="1"/>
  <c r="V1052" i="10"/>
  <c r="V1150" i="15" s="1"/>
  <c r="AY1173" i="15" s="1"/>
  <c r="Z452" i="14"/>
  <c r="AG1049" i="10"/>
  <c r="AG1147" i="15" s="1"/>
  <c r="BJ1170" i="15" s="1"/>
  <c r="AC212" i="15"/>
  <c r="AD1113" i="10"/>
  <c r="AD1195" i="15" s="1"/>
  <c r="BG1218" i="15" s="1"/>
  <c r="X690" i="14"/>
  <c r="X686" i="14" s="1"/>
  <c r="X691" i="14"/>
  <c r="X687" i="14" s="1"/>
  <c r="AC700" i="10"/>
  <c r="AC695" i="10" s="1"/>
  <c r="AC658" i="10" s="1"/>
  <c r="AC691" i="15" s="1"/>
  <c r="AD451" i="14"/>
  <c r="AD699" i="10"/>
  <c r="AD694" i="10" s="1"/>
  <c r="AD657" i="10" s="1"/>
  <c r="AD690" i="15" s="1"/>
  <c r="W1095" i="10"/>
  <c r="W1090" i="10" s="1"/>
  <c r="AB600" i="15"/>
  <c r="AB590" i="15" s="1"/>
  <c r="AB715" i="15" s="1"/>
  <c r="AB705" i="15" s="1"/>
  <c r="AC499" i="15"/>
  <c r="AB387" i="15"/>
  <c r="AB377" i="15" s="1"/>
  <c r="W596" i="10"/>
  <c r="W591" i="10" s="1"/>
  <c r="W554" i="10" s="1"/>
  <c r="W701" i="10" s="1"/>
  <c r="W696" i="10" s="1"/>
  <c r="W659" i="10" s="1"/>
  <c r="W692" i="15" s="1"/>
  <c r="AB458" i="15"/>
  <c r="AB448" i="15" s="1"/>
  <c r="W428" i="10"/>
  <c r="W423" i="10" s="1"/>
  <c r="W386" i="10" s="1"/>
  <c r="W358" i="15" s="1"/>
  <c r="W484" i="10"/>
  <c r="W479" i="10" s="1"/>
  <c r="W442" i="10" s="1"/>
  <c r="W429" i="15" s="1"/>
  <c r="AA400" i="14"/>
  <c r="AA396" i="14" s="1"/>
  <c r="AA49" i="16" s="1"/>
  <c r="W163" i="15"/>
  <c r="AZ193" i="15" s="1"/>
  <c r="AD968" i="14"/>
  <c r="AD964" i="14" s="1"/>
  <c r="Z346" i="14"/>
  <c r="Z342" i="14" s="1"/>
  <c r="AD1050" i="10"/>
  <c r="AD1148" i="15" s="1"/>
  <c r="BG1171" i="15" s="1"/>
  <c r="W806" i="10"/>
  <c r="W801" i="10" s="1"/>
  <c r="W764" i="10" s="1"/>
  <c r="W813" i="15" s="1"/>
  <c r="Z345" i="14"/>
  <c r="Z341" i="14" s="1"/>
  <c r="W750" i="10"/>
  <c r="W745" i="10" s="1"/>
  <c r="W708" i="10" s="1"/>
  <c r="W742" i="15" s="1"/>
  <c r="W296" i="10"/>
  <c r="W291" i="10" s="1"/>
  <c r="W254" i="10" s="1"/>
  <c r="W213" i="15" s="1"/>
  <c r="AA233" i="14"/>
  <c r="W540" i="10"/>
  <c r="W535" i="10" s="1"/>
  <c r="W498" i="10" s="1"/>
  <c r="W652" i="10" s="1"/>
  <c r="W647" i="10" s="1"/>
  <c r="W610" i="10" s="1"/>
  <c r="W642" i="15" s="1"/>
  <c r="X1188" i="15"/>
  <c r="X1183" i="15" s="1"/>
  <c r="BA1183" i="15" s="1"/>
  <c r="AA226" i="14"/>
  <c r="AA222" i="14" s="1"/>
  <c r="AA48" i="16" s="1"/>
  <c r="Y691" i="14"/>
  <c r="Y687" i="14" s="1"/>
  <c r="Y690" i="14"/>
  <c r="Y686" i="14" s="1"/>
  <c r="X969" i="14"/>
  <c r="X965" i="14" s="1"/>
  <c r="AC231" i="15"/>
  <c r="X968" i="14"/>
  <c r="X964" i="14" s="1"/>
  <c r="AC386" i="15"/>
  <c r="AC376" i="15" s="1"/>
  <c r="AC457" i="15"/>
  <c r="AC447" i="15" s="1"/>
  <c r="Z586" i="14"/>
  <c r="Z582" i="14" s="1"/>
  <c r="Z585" i="14"/>
  <c r="Z581" i="14" s="1"/>
  <c r="Z491" i="14"/>
  <c r="Z492" i="14"/>
  <c r="AE648" i="10"/>
  <c r="AE643" i="10" s="1"/>
  <c r="AE606" i="10" s="1"/>
  <c r="AE638" i="15" s="1"/>
  <c r="X400" i="14"/>
  <c r="X396" i="14" s="1"/>
  <c r="X49" i="16" s="1"/>
  <c r="X401" i="14"/>
  <c r="X397" i="14" s="1"/>
  <c r="AG586" i="14"/>
  <c r="AG582" i="14" s="1"/>
  <c r="Z635" i="14"/>
  <c r="Z631" i="14" s="1"/>
  <c r="X227" i="14"/>
  <c r="X223" i="14" s="1"/>
  <c r="AG496" i="15"/>
  <c r="X226" i="14"/>
  <c r="X222" i="14" s="1"/>
  <c r="X48" i="16" s="1"/>
  <c r="AE536" i="14"/>
  <c r="AE532" i="14" s="1"/>
  <c r="AE535" i="14"/>
  <c r="AE531" i="14" s="1"/>
  <c r="Z400" i="14"/>
  <c r="Z396" i="14" s="1"/>
  <c r="Z49" i="16" s="1"/>
  <c r="AD969" i="14"/>
  <c r="AD965" i="14" s="1"/>
  <c r="AA491" i="14"/>
  <c r="AD1188" i="15"/>
  <c r="AD1183" i="15" s="1"/>
  <c r="BG1183" i="15" s="1"/>
  <c r="Z401" i="14"/>
  <c r="Z397" i="14" s="1"/>
  <c r="AD497" i="15"/>
  <c r="AD1027" i="14"/>
  <c r="AD1023" i="14" s="1"/>
  <c r="Z636" i="14"/>
  <c r="Z632" i="14" s="1"/>
  <c r="AD690" i="14"/>
  <c r="AD686" i="14" s="1"/>
  <c r="Y345" i="14"/>
  <c r="Y341" i="14" s="1"/>
  <c r="Y749" i="10"/>
  <c r="Y744" i="10" s="1"/>
  <c r="Y707" i="10" s="1"/>
  <c r="Y741" i="15" s="1"/>
  <c r="AD1028" i="14"/>
  <c r="AD1024" i="14" s="1"/>
  <c r="AG1111" i="10"/>
  <c r="AG1193" i="15" s="1"/>
  <c r="BJ1216" i="15" s="1"/>
  <c r="Y346" i="14"/>
  <c r="Y342" i="14" s="1"/>
  <c r="AG585" i="14"/>
  <c r="AG581" i="14" s="1"/>
  <c r="Y401" i="14"/>
  <c r="Y397" i="14" s="1"/>
  <c r="AB9" i="16"/>
  <c r="AB18" i="16" s="1"/>
  <c r="AD636" i="14"/>
  <c r="AD632" i="14" s="1"/>
  <c r="AA635" i="14"/>
  <c r="AA631" i="14" s="1"/>
  <c r="AA636" i="14"/>
  <c r="AA632" i="14" s="1"/>
  <c r="AA345" i="14"/>
  <c r="AA341" i="14" s="1"/>
  <c r="AA401" i="14"/>
  <c r="AA397" i="14" s="1"/>
  <c r="AB451" i="14"/>
  <c r="AD452" i="14"/>
  <c r="AA346" i="14"/>
  <c r="AA342" i="14" s="1"/>
  <c r="AB452" i="14"/>
  <c r="X352" i="14"/>
  <c r="X346" i="14"/>
  <c r="X342" i="14" s="1"/>
  <c r="AD568" i="15"/>
  <c r="AD536" i="14"/>
  <c r="AD532" i="14" s="1"/>
  <c r="AD635" i="14"/>
  <c r="AD631" i="14" s="1"/>
  <c r="AD535" i="14"/>
  <c r="AD531" i="14" s="1"/>
  <c r="AA625" i="14"/>
  <c r="AA622" i="14" s="1"/>
  <c r="AA603" i="14" s="1"/>
  <c r="AA592" i="14" s="1"/>
  <c r="Y492" i="14"/>
  <c r="AA691" i="14"/>
  <c r="AA687" i="14" s="1"/>
  <c r="AC1052" i="10"/>
  <c r="AC1150" i="15" s="1"/>
  <c r="BF1173" i="15" s="1"/>
  <c r="AA690" i="14"/>
  <c r="AA686" i="14" s="1"/>
  <c r="AD346" i="14"/>
  <c r="AD342" i="14" s="1"/>
  <c r="Z536" i="14"/>
  <c r="Z532" i="14" s="1"/>
  <c r="Z535" i="14"/>
  <c r="Z531" i="14" s="1"/>
  <c r="Y585" i="14"/>
  <c r="Y581" i="14" s="1"/>
  <c r="V1053" i="10"/>
  <c r="V1151" i="15" s="1"/>
  <c r="AY1174" i="15" s="1"/>
  <c r="AB345" i="14"/>
  <c r="AB341" i="14" s="1"/>
  <c r="Y586" i="14"/>
  <c r="Y582" i="14" s="1"/>
  <c r="Z451" i="14"/>
  <c r="AB346" i="14"/>
  <c r="AB342" i="14" s="1"/>
  <c r="Y491" i="14"/>
  <c r="Z226" i="14"/>
  <c r="Z222" i="14" s="1"/>
  <c r="Z48" i="16" s="1"/>
  <c r="Y536" i="14"/>
  <c r="Y532" i="14" s="1"/>
  <c r="AD428" i="15"/>
  <c r="AD10" i="16"/>
  <c r="AD19" i="16" s="1"/>
  <c r="Y535" i="14"/>
  <c r="Y531" i="14" s="1"/>
  <c r="Z691" i="14"/>
  <c r="Z687" i="14" s="1"/>
  <c r="AA407" i="14"/>
  <c r="Z690" i="14"/>
  <c r="Z686" i="14" s="1"/>
  <c r="V59" i="16"/>
  <c r="Z1028" i="14"/>
  <c r="Z1024" i="14" s="1"/>
  <c r="Z227" i="14"/>
  <c r="Z223" i="14" s="1"/>
  <c r="X625" i="14"/>
  <c r="X622" i="14" s="1"/>
  <c r="X603" i="14" s="1"/>
  <c r="X586" i="14" s="1"/>
  <c r="X582" i="14" s="1"/>
  <c r="X569" i="15"/>
  <c r="U428" i="15"/>
  <c r="U10" i="16"/>
  <c r="U19" i="16" s="1"/>
  <c r="U59" i="16" s="1"/>
  <c r="X428" i="15"/>
  <c r="X10" i="16"/>
  <c r="X19" i="16" s="1"/>
  <c r="X491" i="14"/>
  <c r="AB428" i="15"/>
  <c r="AB10" i="16"/>
  <c r="AB19" i="16" s="1"/>
  <c r="T428" i="15"/>
  <c r="T10" i="16"/>
  <c r="T19" i="16" s="1"/>
  <c r="T59" i="16" s="1"/>
  <c r="Z1027" i="14"/>
  <c r="Z1023" i="14" s="1"/>
  <c r="AA492" i="14"/>
  <c r="Y452" i="14"/>
  <c r="AC428" i="15"/>
  <c r="AC10" i="16"/>
  <c r="AC19" i="16" s="1"/>
  <c r="AC59" i="16" s="1"/>
  <c r="Y226" i="14"/>
  <c r="Y222" i="14" s="1"/>
  <c r="Y48" i="16" s="1"/>
  <c r="Y227" i="14"/>
  <c r="Y223" i="14" s="1"/>
  <c r="AA388" i="15"/>
  <c r="AA378" i="15" s="1"/>
  <c r="AA459" i="15"/>
  <c r="AA449" i="15" s="1"/>
  <c r="AA601" i="15"/>
  <c r="AA591" i="15" s="1"/>
  <c r="AA716" i="15" s="1"/>
  <c r="AA706" i="15" s="1"/>
  <c r="Y805" i="10"/>
  <c r="Y800" i="10" s="1"/>
  <c r="Y763" i="10" s="1"/>
  <c r="Y812" i="15" s="1"/>
  <c r="AC1114" i="10"/>
  <c r="AC1196" i="15" s="1"/>
  <c r="BF1219" i="15" s="1"/>
  <c r="Y1156" i="10"/>
  <c r="Y1151" i="10" s="1"/>
  <c r="Y1114" i="10" s="1"/>
  <c r="Y1196" i="15" s="1"/>
  <c r="BB1219" i="15" s="1"/>
  <c r="Y1094" i="10"/>
  <c r="Y1089" i="10" s="1"/>
  <c r="Y1189" i="15" s="1"/>
  <c r="Y1184" i="15" s="1"/>
  <c r="BB1184" i="15" s="1"/>
  <c r="Y162" i="15"/>
  <c r="BB192" i="15" s="1"/>
  <c r="Y295" i="10"/>
  <c r="Y290" i="10" s="1"/>
  <c r="Y253" i="10" s="1"/>
  <c r="Y212" i="15" s="1"/>
  <c r="Y427" i="10"/>
  <c r="Y422" i="10" s="1"/>
  <c r="Y385" i="10" s="1"/>
  <c r="Y357" i="15" s="1"/>
  <c r="Y483" i="10"/>
  <c r="Y478" i="10" s="1"/>
  <c r="Y441" i="10" s="1"/>
  <c r="Y539" i="10"/>
  <c r="Y534" i="10" s="1"/>
  <c r="Y497" i="10" s="1"/>
  <c r="Y499" i="15" s="1"/>
  <c r="V500" i="15"/>
  <c r="X231" i="15"/>
  <c r="Y232" i="15"/>
  <c r="X457" i="15"/>
  <c r="X447" i="15" s="1"/>
  <c r="Y387" i="15"/>
  <c r="Y377" i="15" s="1"/>
  <c r="X599" i="15"/>
  <c r="X589" i="15" s="1"/>
  <c r="X714" i="15" s="1"/>
  <c r="X704" i="15" s="1"/>
  <c r="Y600" i="15"/>
  <c r="Y590" i="15" s="1"/>
  <c r="Y715" i="15" s="1"/>
  <c r="Y705" i="15" s="1"/>
  <c r="X1113" i="10"/>
  <c r="X1195" i="15" s="1"/>
  <c r="BA1218" i="15" s="1"/>
  <c r="Y400" i="14"/>
  <c r="Y396" i="14" s="1"/>
  <c r="Y49" i="16" s="1"/>
  <c r="AA1028" i="14"/>
  <c r="AA1024" i="14" s="1"/>
  <c r="X452" i="14"/>
  <c r="AA1027" i="14"/>
  <c r="AA1023" i="14" s="1"/>
  <c r="X451" i="14"/>
  <c r="AB226" i="14"/>
  <c r="AB222" i="14" s="1"/>
  <c r="AB48" i="16" s="1"/>
  <c r="Y635" i="14"/>
  <c r="Y631" i="14" s="1"/>
  <c r="Y636" i="14"/>
  <c r="Y632" i="14" s="1"/>
  <c r="AD691" i="14"/>
  <c r="AD687" i="14" s="1"/>
  <c r="AB227" i="14"/>
  <c r="AB223" i="14" s="1"/>
  <c r="AE697" i="10"/>
  <c r="AE692" i="10" s="1"/>
  <c r="AE655" i="10" s="1"/>
  <c r="AE688" i="15" s="1"/>
  <c r="AA452" i="14"/>
  <c r="AB635" i="14"/>
  <c r="AB631" i="14" s="1"/>
  <c r="AA451" i="14"/>
  <c r="AB400" i="14"/>
  <c r="AB396" i="14" s="1"/>
  <c r="AB49" i="16" s="1"/>
  <c r="W227" i="14"/>
  <c r="W223" i="14" s="1"/>
  <c r="AE1049" i="10"/>
  <c r="AE1147" i="15" s="1"/>
  <c r="BH1170" i="15" s="1"/>
  <c r="W400" i="14"/>
  <c r="W396" i="14" s="1"/>
  <c r="W49" i="16" s="1"/>
  <c r="Y1027" i="14"/>
  <c r="Y1023" i="14" s="1"/>
  <c r="Y1028" i="14"/>
  <c r="Y1024" i="14" s="1"/>
  <c r="AD345" i="14"/>
  <c r="AD341" i="14" s="1"/>
  <c r="AD227" i="14"/>
  <c r="AD223" i="14" s="1"/>
  <c r="AD226" i="14"/>
  <c r="AD222" i="14" s="1"/>
  <c r="AD48" i="16" s="1"/>
  <c r="AB636" i="14"/>
  <c r="AB632" i="14" s="1"/>
  <c r="AB968" i="14"/>
  <c r="AB964" i="14" s="1"/>
  <c r="AB642" i="14"/>
  <c r="AB969" i="14"/>
  <c r="AB965" i="14" s="1"/>
  <c r="Y975" i="14"/>
  <c r="Y968" i="14"/>
  <c r="Y964" i="14" s="1"/>
  <c r="Y969" i="14"/>
  <c r="Y965" i="14" s="1"/>
  <c r="AB401" i="14"/>
  <c r="AB397" i="14" s="1"/>
  <c r="X232" i="15"/>
  <c r="X387" i="15"/>
  <c r="X377" i="15" s="1"/>
  <c r="X600" i="15"/>
  <c r="X590" i="15" s="1"/>
  <c r="X715" i="15" s="1"/>
  <c r="X705" i="15" s="1"/>
  <c r="W451" i="14"/>
  <c r="W233" i="14"/>
  <c r="W452" i="14"/>
  <c r="W226" i="14"/>
  <c r="W222" i="14" s="1"/>
  <c r="W48" i="16" s="1"/>
  <c r="AA427" i="10"/>
  <c r="AA422" i="10" s="1"/>
  <c r="AA385" i="10" s="1"/>
  <c r="AA357" i="15" s="1"/>
  <c r="AA483" i="10"/>
  <c r="AA478" i="10" s="1"/>
  <c r="AA441" i="10" s="1"/>
  <c r="AA539" i="10"/>
  <c r="AA534" i="10" s="1"/>
  <c r="AA497" i="10" s="1"/>
  <c r="AA499" i="15" s="1"/>
  <c r="AA595" i="10"/>
  <c r="AA590" i="10" s="1"/>
  <c r="AA553" i="10" s="1"/>
  <c r="AA700" i="10" s="1"/>
  <c r="AA695" i="10" s="1"/>
  <c r="AA658" i="10" s="1"/>
  <c r="AA691" i="15" s="1"/>
  <c r="AA162" i="15"/>
  <c r="BD192" i="15" s="1"/>
  <c r="AA1094" i="10"/>
  <c r="AA1089" i="10" s="1"/>
  <c r="AA1189" i="15" s="1"/>
  <c r="AA1184" i="15" s="1"/>
  <c r="BD1184" i="15" s="1"/>
  <c r="AA1156" i="10"/>
  <c r="AA1151" i="10" s="1"/>
  <c r="AA1235" i="15" s="1"/>
  <c r="AA1230" i="15" s="1"/>
  <c r="BD1230" i="15" s="1"/>
  <c r="W691" i="14"/>
  <c r="W687" i="14" s="1"/>
  <c r="AA749" i="10"/>
  <c r="AA744" i="10" s="1"/>
  <c r="AA707" i="10" s="1"/>
  <c r="AA741" i="15" s="1"/>
  <c r="W690" i="14"/>
  <c r="W686" i="14" s="1"/>
  <c r="AA805" i="10"/>
  <c r="AA800" i="10" s="1"/>
  <c r="AA763" i="10" s="1"/>
  <c r="AA812" i="15" s="1"/>
  <c r="W401" i="14"/>
  <c r="W397" i="14" s="1"/>
  <c r="AB499" i="15"/>
  <c r="AD400" i="14"/>
  <c r="AD396" i="14" s="1"/>
  <c r="AD49" i="16" s="1"/>
  <c r="AD401" i="14"/>
  <c r="AD397" i="14" s="1"/>
  <c r="AB492" i="14"/>
  <c r="AB491" i="14"/>
  <c r="AD626" i="14"/>
  <c r="AD623" i="14" s="1"/>
  <c r="AD604" i="14" s="1"/>
  <c r="AD491" i="14"/>
  <c r="AD492" i="14"/>
  <c r="AB1028" i="14"/>
  <c r="AB1024" i="14" s="1"/>
  <c r="AB690" i="14"/>
  <c r="AB686" i="14" s="1"/>
  <c r="AB1027" i="14"/>
  <c r="AB1023" i="14" s="1"/>
  <c r="AB691" i="14"/>
  <c r="AB687" i="14" s="1"/>
  <c r="W968" i="14"/>
  <c r="W964" i="14" s="1"/>
  <c r="W969" i="14"/>
  <c r="W965" i="14" s="1"/>
  <c r="W636" i="14"/>
  <c r="W632" i="14" s="1"/>
  <c r="W635" i="14"/>
  <c r="W631" i="14" s="1"/>
  <c r="W1027" i="14"/>
  <c r="W1023" i="14" s="1"/>
  <c r="W1028" i="14"/>
  <c r="W1024" i="14" s="1"/>
  <c r="AG123" i="15"/>
  <c r="BJ146" i="15" s="1"/>
  <c r="AB570" i="15"/>
  <c r="AB700" i="10"/>
  <c r="AB695" i="10" s="1"/>
  <c r="AB658" i="10" s="1"/>
  <c r="AB691" i="15" s="1"/>
  <c r="AB1235" i="15"/>
  <c r="AB1230" i="15" s="1"/>
  <c r="BE1230" i="15" s="1"/>
  <c r="AB1114" i="10"/>
  <c r="AB1196" i="15" s="1"/>
  <c r="BE1219" i="15" s="1"/>
  <c r="AE233" i="15"/>
  <c r="W346" i="14"/>
  <c r="W342" i="14" s="1"/>
  <c r="W345" i="14"/>
  <c r="W341" i="14" s="1"/>
  <c r="W491" i="14"/>
  <c r="W492" i="14"/>
  <c r="AE601" i="15"/>
  <c r="AE591" i="15" s="1"/>
  <c r="AE716" i="15" s="1"/>
  <c r="AE706" i="15" s="1"/>
  <c r="AA697" i="10"/>
  <c r="AA692" i="10" s="1"/>
  <c r="AA655" i="10" s="1"/>
  <c r="AA688" i="15" s="1"/>
  <c r="AA567" i="15"/>
  <c r="Z1233" i="15"/>
  <c r="Z1228" i="15" s="1"/>
  <c r="BC1228" i="15" s="1"/>
  <c r="Z1112" i="10"/>
  <c r="Z1194" i="15" s="1"/>
  <c r="BC1217" i="15" s="1"/>
  <c r="AA701" i="10"/>
  <c r="AA696" i="10" s="1"/>
  <c r="AA659" i="10" s="1"/>
  <c r="AA692" i="15" s="1"/>
  <c r="AA571" i="15"/>
  <c r="U497" i="15"/>
  <c r="U649" i="10"/>
  <c r="U644" i="10" s="1"/>
  <c r="U607" i="10" s="1"/>
  <c r="U639" i="15" s="1"/>
  <c r="Z1053" i="10"/>
  <c r="Z1151" i="15" s="1"/>
  <c r="BC1174" i="15" s="1"/>
  <c r="Z1190" i="15"/>
  <c r="Z1185" i="15" s="1"/>
  <c r="BC1185" i="15" s="1"/>
  <c r="AB385" i="15"/>
  <c r="AB375" i="15" s="1"/>
  <c r="AB230" i="15"/>
  <c r="AB456" i="15"/>
  <c r="AB446" i="15" s="1"/>
  <c r="AB598" i="15"/>
  <c r="AB588" i="15" s="1"/>
  <c r="AB713" i="15" s="1"/>
  <c r="AB703" i="15" s="1"/>
  <c r="Z1186" i="15"/>
  <c r="Z1181" i="15" s="1"/>
  <c r="BC1181" i="15" s="1"/>
  <c r="Z1049" i="10"/>
  <c r="Z1147" i="15" s="1"/>
  <c r="BC1170" i="15" s="1"/>
  <c r="W384" i="15"/>
  <c r="W374" i="15" s="1"/>
  <c r="W597" i="15"/>
  <c r="W587" i="15" s="1"/>
  <c r="W712" i="15" s="1"/>
  <c r="W702" i="15" s="1"/>
  <c r="W455" i="15"/>
  <c r="W445" i="15" s="1"/>
  <c r="W229" i="15"/>
  <c r="AF1232" i="15"/>
  <c r="AF1227" i="15" s="1"/>
  <c r="BI1227" i="15" s="1"/>
  <c r="AF1111" i="10"/>
  <c r="AF1193" i="15" s="1"/>
  <c r="BI1216" i="15" s="1"/>
  <c r="AB593" i="10"/>
  <c r="AB588" i="10" s="1"/>
  <c r="AB551" i="10" s="1"/>
  <c r="AB425" i="10"/>
  <c r="AB420" i="10" s="1"/>
  <c r="AB383" i="10" s="1"/>
  <c r="AB355" i="15" s="1"/>
  <c r="AB160" i="15"/>
  <c r="BE190" i="15" s="1"/>
  <c r="AB293" i="10"/>
  <c r="AB288" i="10" s="1"/>
  <c r="AB251" i="10" s="1"/>
  <c r="AB210" i="15" s="1"/>
  <c r="AB803" i="10"/>
  <c r="AB798" i="10" s="1"/>
  <c r="AB761" i="10" s="1"/>
  <c r="AB810" i="15" s="1"/>
  <c r="AB747" i="10"/>
  <c r="AB742" i="10" s="1"/>
  <c r="AB705" i="10" s="1"/>
  <c r="AB739" i="15" s="1"/>
  <c r="AB1154" i="10"/>
  <c r="AB1149" i="10" s="1"/>
  <c r="AB537" i="10"/>
  <c r="AB532" i="10" s="1"/>
  <c r="AB495" i="10" s="1"/>
  <c r="AB481" i="10"/>
  <c r="AB476" i="10" s="1"/>
  <c r="AB439" i="10" s="1"/>
  <c r="AB426" i="15" s="1"/>
  <c r="AB1092" i="10"/>
  <c r="AB1087" i="10" s="1"/>
  <c r="AE459" i="15"/>
  <c r="AE449" i="15" s="1"/>
  <c r="T699" i="10"/>
  <c r="T694" i="10" s="1"/>
  <c r="T657" i="10" s="1"/>
  <c r="T690" i="15" s="1"/>
  <c r="T569" i="15"/>
  <c r="AC1234" i="15"/>
  <c r="AC1229" i="15" s="1"/>
  <c r="BF1229" i="15" s="1"/>
  <c r="AC1113" i="10"/>
  <c r="AC1195" i="15" s="1"/>
  <c r="BF1218" i="15" s="1"/>
  <c r="T212" i="15"/>
  <c r="T9" i="16"/>
  <c r="T18" i="16" s="1"/>
  <c r="T58" i="16" s="1"/>
  <c r="W542" i="14"/>
  <c r="W536" i="14"/>
  <c r="W532" i="14" s="1"/>
  <c r="W535" i="14"/>
  <c r="W531" i="14" s="1"/>
  <c r="W1190" i="15"/>
  <c r="W1185" i="15" s="1"/>
  <c r="AZ1185" i="15" s="1"/>
  <c r="W1053" i="10"/>
  <c r="W1151" i="15" s="1"/>
  <c r="AZ1174" i="15" s="1"/>
  <c r="X1235" i="15"/>
  <c r="X1230" i="15" s="1"/>
  <c r="BA1230" i="15" s="1"/>
  <c r="X1114" i="10"/>
  <c r="X1196" i="15" s="1"/>
  <c r="BA1219" i="15" s="1"/>
  <c r="Y567" i="15"/>
  <c r="Y697" i="10"/>
  <c r="Y692" i="10" s="1"/>
  <c r="Y655" i="10" s="1"/>
  <c r="Y688" i="15" s="1"/>
  <c r="V567" i="15"/>
  <c r="V697" i="10"/>
  <c r="V692" i="10" s="1"/>
  <c r="V655" i="10" s="1"/>
  <c r="V688" i="15" s="1"/>
  <c r="W567" i="15"/>
  <c r="W697" i="10"/>
  <c r="W692" i="10" s="1"/>
  <c r="W655" i="10" s="1"/>
  <c r="W688" i="15" s="1"/>
  <c r="U1050" i="10"/>
  <c r="U1148" i="15" s="1"/>
  <c r="AX1171" i="15" s="1"/>
  <c r="U1187" i="15"/>
  <c r="U1182" i="15" s="1"/>
  <c r="AX1182" i="15" s="1"/>
  <c r="U1186" i="15"/>
  <c r="U1181" i="15" s="1"/>
  <c r="AX1181" i="15" s="1"/>
  <c r="U1049" i="10"/>
  <c r="U1147" i="15" s="1"/>
  <c r="AX1170" i="15" s="1"/>
  <c r="AC1233" i="15"/>
  <c r="AC1228" i="15" s="1"/>
  <c r="BF1228" i="15" s="1"/>
  <c r="AC1112" i="10"/>
  <c r="AC1194" i="15" s="1"/>
  <c r="BF1217" i="15" s="1"/>
  <c r="Y593" i="10"/>
  <c r="Y588" i="10" s="1"/>
  <c r="Y551" i="10" s="1"/>
  <c r="Y425" i="10"/>
  <c r="Y420" i="10" s="1"/>
  <c r="Y383" i="10" s="1"/>
  <c r="Y355" i="15" s="1"/>
  <c r="Y537" i="10"/>
  <c r="Y532" i="10" s="1"/>
  <c r="Y495" i="10" s="1"/>
  <c r="Y481" i="10"/>
  <c r="Y476" i="10" s="1"/>
  <c r="Y439" i="10" s="1"/>
  <c r="Y426" i="15" s="1"/>
  <c r="Y293" i="10"/>
  <c r="Y288" i="10" s="1"/>
  <c r="Y251" i="10" s="1"/>
  <c r="Y210" i="15" s="1"/>
  <c r="Y160" i="15"/>
  <c r="BB190" i="15" s="1"/>
  <c r="Y803" i="10"/>
  <c r="Y798" i="10" s="1"/>
  <c r="Y761" i="10" s="1"/>
  <c r="Y810" i="15" s="1"/>
  <c r="Y747" i="10"/>
  <c r="Y742" i="10" s="1"/>
  <c r="Y705" i="10" s="1"/>
  <c r="Y739" i="15" s="1"/>
  <c r="Y1154" i="10"/>
  <c r="Y1149" i="10" s="1"/>
  <c r="Y1092" i="10"/>
  <c r="Y1087" i="10" s="1"/>
  <c r="U1188" i="15"/>
  <c r="U1183" i="15" s="1"/>
  <c r="AX1183" i="15" s="1"/>
  <c r="U1051" i="10"/>
  <c r="U1149" i="15" s="1"/>
  <c r="AX1172" i="15" s="1"/>
  <c r="Y1234" i="15"/>
  <c r="Y1229" i="15" s="1"/>
  <c r="BB1229" i="15" s="1"/>
  <c r="Y1113" i="10"/>
  <c r="Y1195" i="15" s="1"/>
  <c r="BB1218" i="15" s="1"/>
  <c r="W586" i="14"/>
  <c r="W582" i="14" s="1"/>
  <c r="W592" i="14"/>
  <c r="W585" i="14"/>
  <c r="W581" i="14" s="1"/>
  <c r="T498" i="15"/>
  <c r="T650" i="10"/>
  <c r="T645" i="10" s="1"/>
  <c r="T608" i="10" s="1"/>
  <c r="T640" i="15" s="1"/>
  <c r="Y384" i="15"/>
  <c r="Y374" i="15" s="1"/>
  <c r="Y455" i="15"/>
  <c r="Y445" i="15" s="1"/>
  <c r="Y597" i="15"/>
  <c r="Y587" i="15" s="1"/>
  <c r="Y712" i="15" s="1"/>
  <c r="Y702" i="15" s="1"/>
  <c r="Y229" i="15"/>
  <c r="Z1236" i="15"/>
  <c r="Z1231" i="15" s="1"/>
  <c r="BC1231" i="15" s="1"/>
  <c r="Z1115" i="10"/>
  <c r="Z1197" i="15" s="1"/>
  <c r="BC1220" i="15" s="1"/>
  <c r="AA1232" i="15"/>
  <c r="AA1227" i="15" s="1"/>
  <c r="BD1227" i="15" s="1"/>
  <c r="AA1111" i="10"/>
  <c r="AA1193" i="15" s="1"/>
  <c r="BD1216" i="15" s="1"/>
  <c r="AH592" i="14"/>
  <c r="AH585" i="14"/>
  <c r="AH581" i="14" s="1"/>
  <c r="AH586" i="14"/>
  <c r="AH582" i="14" s="1"/>
  <c r="AA212" i="15"/>
  <c r="AA9" i="16"/>
  <c r="AA18" i="16" s="1"/>
  <c r="AA698" i="10"/>
  <c r="AA693" i="10" s="1"/>
  <c r="AA656" i="10" s="1"/>
  <c r="AA689" i="15" s="1"/>
  <c r="AA568" i="15"/>
  <c r="AD1186" i="15"/>
  <c r="AD1181" i="15" s="1"/>
  <c r="BG1181" i="15" s="1"/>
  <c r="AD1049" i="10"/>
  <c r="AD1147" i="15" s="1"/>
  <c r="BG1170" i="15" s="1"/>
  <c r="Z650" i="10"/>
  <c r="Z645" i="10" s="1"/>
  <c r="Z608" i="10" s="1"/>
  <c r="Z640" i="15" s="1"/>
  <c r="Z498" i="15"/>
  <c r="W1049" i="10"/>
  <c r="W1147" i="15" s="1"/>
  <c r="AZ1170" i="15" s="1"/>
  <c r="W1186" i="15"/>
  <c r="W1181" i="15" s="1"/>
  <c r="AZ1181" i="15" s="1"/>
  <c r="X456" i="15"/>
  <c r="X446" i="15" s="1"/>
  <c r="X598" i="15"/>
  <c r="X588" i="15" s="1"/>
  <c r="X713" i="15" s="1"/>
  <c r="X703" i="15" s="1"/>
  <c r="X385" i="15"/>
  <c r="X375" i="15" s="1"/>
  <c r="X230" i="15"/>
  <c r="AC1050" i="10"/>
  <c r="AC1148" i="15" s="1"/>
  <c r="BF1171" i="15" s="1"/>
  <c r="AC1187" i="15"/>
  <c r="AC1182" i="15" s="1"/>
  <c r="BF1182" i="15" s="1"/>
  <c r="Y1188" i="15"/>
  <c r="Y1183" i="15" s="1"/>
  <c r="BB1183" i="15" s="1"/>
  <c r="Y1051" i="10"/>
  <c r="Y1149" i="15" s="1"/>
  <c r="BB1172" i="15" s="1"/>
  <c r="X571" i="15"/>
  <c r="X701" i="10"/>
  <c r="X696" i="10" s="1"/>
  <c r="X659" i="10" s="1"/>
  <c r="X692" i="15" s="1"/>
  <c r="X384" i="15"/>
  <c r="X374" i="15" s="1"/>
  <c r="X597" i="15"/>
  <c r="X587" i="15" s="1"/>
  <c r="X712" i="15" s="1"/>
  <c r="X702" i="15" s="1"/>
  <c r="X455" i="15"/>
  <c r="X445" i="15" s="1"/>
  <c r="X229" i="15"/>
  <c r="V1187" i="15"/>
  <c r="V1182" i="15" s="1"/>
  <c r="AY1182" i="15" s="1"/>
  <c r="V1050" i="10"/>
  <c r="V1148" i="15" s="1"/>
  <c r="AY1171" i="15" s="1"/>
  <c r="U701" i="10"/>
  <c r="U696" i="10" s="1"/>
  <c r="U659" i="10" s="1"/>
  <c r="U692" i="15" s="1"/>
  <c r="U571" i="15"/>
  <c r="Y648" i="10"/>
  <c r="Y643" i="10" s="1"/>
  <c r="Y606" i="10" s="1"/>
  <c r="Y638" i="15" s="1"/>
  <c r="Y496" i="15"/>
  <c r="AH536" i="14"/>
  <c r="AH532" i="14" s="1"/>
  <c r="AH542" i="14"/>
  <c r="AH535" i="14"/>
  <c r="AH531" i="14" s="1"/>
  <c r="AC650" i="10"/>
  <c r="AC645" i="10" s="1"/>
  <c r="AC608" i="10" s="1"/>
  <c r="AC640" i="15" s="1"/>
  <c r="AC498" i="15"/>
  <c r="AC384" i="15"/>
  <c r="AC374" i="15" s="1"/>
  <c r="AC455" i="15"/>
  <c r="AC445" i="15" s="1"/>
  <c r="AC597" i="15"/>
  <c r="AC587" i="15" s="1"/>
  <c r="AC712" i="15" s="1"/>
  <c r="AC702" i="15" s="1"/>
  <c r="AC229" i="15"/>
  <c r="W387" i="15"/>
  <c r="W377" i="15" s="1"/>
  <c r="W458" i="15"/>
  <c r="W448" i="15" s="1"/>
  <c r="W600" i="15"/>
  <c r="W590" i="15" s="1"/>
  <c r="W715" i="15" s="1"/>
  <c r="W705" i="15" s="1"/>
  <c r="W232" i="15"/>
  <c r="U1189" i="15"/>
  <c r="U1184" i="15" s="1"/>
  <c r="AX1184" i="15" s="1"/>
  <c r="U1052" i="10"/>
  <c r="U1150" i="15" s="1"/>
  <c r="AX1173" i="15" s="1"/>
  <c r="AA497" i="15"/>
  <c r="AA649" i="10"/>
  <c r="AA644" i="10" s="1"/>
  <c r="AA607" i="10" s="1"/>
  <c r="AA639" i="15" s="1"/>
  <c r="AD697" i="10"/>
  <c r="AD692" i="10" s="1"/>
  <c r="AD655" i="10" s="1"/>
  <c r="AD688" i="15" s="1"/>
  <c r="AD567" i="15"/>
  <c r="AC1232" i="15"/>
  <c r="AC1227" i="15" s="1"/>
  <c r="BF1227" i="15" s="1"/>
  <c r="AC1111" i="10"/>
  <c r="AC1193" i="15" s="1"/>
  <c r="BF1216" i="15" s="1"/>
  <c r="V1186" i="15"/>
  <c r="V1181" i="15" s="1"/>
  <c r="AY1181" i="15" s="1"/>
  <c r="V1049" i="10"/>
  <c r="V1147" i="15" s="1"/>
  <c r="AY1170" i="15" s="1"/>
  <c r="AA1236" i="15"/>
  <c r="AA1231" i="15" s="1"/>
  <c r="BD1231" i="15" s="1"/>
  <c r="AA1115" i="10"/>
  <c r="AA1197" i="15" s="1"/>
  <c r="BD1220" i="15" s="1"/>
  <c r="AA230" i="15"/>
  <c r="AA456" i="15"/>
  <c r="AA446" i="15" s="1"/>
  <c r="AA385" i="15"/>
  <c r="AA375" i="15" s="1"/>
  <c r="AA598" i="15"/>
  <c r="AA588" i="15" s="1"/>
  <c r="AA713" i="15" s="1"/>
  <c r="AA703" i="15" s="1"/>
  <c r="U1232" i="15"/>
  <c r="U1227" i="15" s="1"/>
  <c r="AX1227" i="15" s="1"/>
  <c r="U1111" i="10"/>
  <c r="U1193" i="15" s="1"/>
  <c r="AX1216" i="15" s="1"/>
  <c r="AA542" i="14"/>
  <c r="AA536" i="14"/>
  <c r="AA532" i="14" s="1"/>
  <c r="AA535" i="14"/>
  <c r="AA531" i="14" s="1"/>
  <c r="AB480" i="10"/>
  <c r="AB475" i="10" s="1"/>
  <c r="AB438" i="10" s="1"/>
  <c r="AB425" i="15" s="1"/>
  <c r="AB292" i="10"/>
  <c r="AB287" i="10" s="1"/>
  <c r="AB250" i="10" s="1"/>
  <c r="AB209" i="15" s="1"/>
  <c r="AB424" i="10"/>
  <c r="AB419" i="10" s="1"/>
  <c r="AB382" i="10" s="1"/>
  <c r="AB354" i="15" s="1"/>
  <c r="AB536" i="10"/>
  <c r="AB531" i="10" s="1"/>
  <c r="AB494" i="10" s="1"/>
  <c r="AB746" i="10"/>
  <c r="AB741" i="10" s="1"/>
  <c r="AB704" i="10" s="1"/>
  <c r="AB738" i="15" s="1"/>
  <c r="AB802" i="10"/>
  <c r="AB797" i="10" s="1"/>
  <c r="AB760" i="10" s="1"/>
  <c r="AB809" i="15" s="1"/>
  <c r="AB1091" i="10"/>
  <c r="AB1086" i="10" s="1"/>
  <c r="AB1153" i="10"/>
  <c r="AB1148" i="10" s="1"/>
  <c r="AB159" i="15"/>
  <c r="BE189" i="15" s="1"/>
  <c r="AB592" i="10"/>
  <c r="AB587" i="10" s="1"/>
  <c r="AB550" i="10" s="1"/>
  <c r="U699" i="10"/>
  <c r="U694" i="10" s="1"/>
  <c r="U657" i="10" s="1"/>
  <c r="U690" i="15" s="1"/>
  <c r="U569" i="15"/>
  <c r="Y699" i="10"/>
  <c r="Y694" i="10" s="1"/>
  <c r="Y657" i="10" s="1"/>
  <c r="Y690" i="15" s="1"/>
  <c r="Y569" i="15"/>
  <c r="AF697" i="10"/>
  <c r="AF692" i="10" s="1"/>
  <c r="AF655" i="10" s="1"/>
  <c r="AF688" i="15" s="1"/>
  <c r="AF567" i="15"/>
  <c r="V1233" i="15"/>
  <c r="V1228" i="15" s="1"/>
  <c r="AY1228" i="15" s="1"/>
  <c r="V1112" i="10"/>
  <c r="V1194" i="15" s="1"/>
  <c r="AY1217" i="15" s="1"/>
  <c r="AA1233" i="15"/>
  <c r="AA1228" i="15" s="1"/>
  <c r="BD1228" i="15" s="1"/>
  <c r="AA1112" i="10"/>
  <c r="AA1194" i="15" s="1"/>
  <c r="BD1217" i="15" s="1"/>
  <c r="X700" i="10"/>
  <c r="X695" i="10" s="1"/>
  <c r="X658" i="10" s="1"/>
  <c r="X691" i="15" s="1"/>
  <c r="X570" i="15"/>
  <c r="AH1111" i="10"/>
  <c r="AH1193" i="15" s="1"/>
  <c r="BK1216" i="15" s="1"/>
  <c r="AH1232" i="15"/>
  <c r="AH1227" i="15" s="1"/>
  <c r="BK1227" i="15" s="1"/>
  <c r="X651" i="10"/>
  <c r="X646" i="10" s="1"/>
  <c r="X609" i="10" s="1"/>
  <c r="X641" i="15" s="1"/>
  <c r="X499" i="15"/>
  <c r="AA294" i="10"/>
  <c r="AA289" i="10" s="1"/>
  <c r="AA252" i="10" s="1"/>
  <c r="AA211" i="15" s="1"/>
  <c r="AA1155" i="10"/>
  <c r="AA1150" i="10" s="1"/>
  <c r="AA161" i="15"/>
  <c r="BD191" i="15" s="1"/>
  <c r="AA594" i="10"/>
  <c r="AA589" i="10" s="1"/>
  <c r="AA552" i="10" s="1"/>
  <c r="AA1093" i="10"/>
  <c r="AA1088" i="10" s="1"/>
  <c r="AA482" i="10"/>
  <c r="AA477" i="10" s="1"/>
  <c r="AA440" i="10" s="1"/>
  <c r="AA427" i="15" s="1"/>
  <c r="AA748" i="10"/>
  <c r="AA743" i="10" s="1"/>
  <c r="AA706" i="10" s="1"/>
  <c r="AA740" i="15" s="1"/>
  <c r="AA804" i="10"/>
  <c r="AA799" i="10" s="1"/>
  <c r="AA762" i="10" s="1"/>
  <c r="AA811" i="15" s="1"/>
  <c r="AA426" i="10"/>
  <c r="AA421" i="10" s="1"/>
  <c r="AA384" i="10" s="1"/>
  <c r="AA356" i="15" s="1"/>
  <c r="AA538" i="10"/>
  <c r="AA533" i="10" s="1"/>
  <c r="AA496" i="10" s="1"/>
  <c r="AC58" i="16"/>
  <c r="W699" i="10"/>
  <c r="W694" i="10" s="1"/>
  <c r="W657" i="10" s="1"/>
  <c r="W690" i="15" s="1"/>
  <c r="W569" i="15"/>
  <c r="AA1049" i="10"/>
  <c r="AA1147" i="15" s="1"/>
  <c r="BD1170" i="15" s="1"/>
  <c r="AA1186" i="15"/>
  <c r="AA1181" i="15" s="1"/>
  <c r="BD1181" i="15" s="1"/>
  <c r="AB457" i="15"/>
  <c r="AB447" i="15" s="1"/>
  <c r="AB386" i="15"/>
  <c r="AB376" i="15" s="1"/>
  <c r="AB231" i="15"/>
  <c r="AB599" i="15"/>
  <c r="AB589" i="15" s="1"/>
  <c r="AB714" i="15" s="1"/>
  <c r="AB704" i="15" s="1"/>
  <c r="V58" i="16"/>
  <c r="X1153" i="10"/>
  <c r="X1148" i="10" s="1"/>
  <c r="X802" i="10"/>
  <c r="X797" i="10" s="1"/>
  <c r="X760" i="10" s="1"/>
  <c r="X809" i="15" s="1"/>
  <c r="X1091" i="10"/>
  <c r="X1086" i="10" s="1"/>
  <c r="X536" i="10"/>
  <c r="X531" i="10" s="1"/>
  <c r="X494" i="10" s="1"/>
  <c r="X424" i="10"/>
  <c r="X419" i="10" s="1"/>
  <c r="X382" i="10" s="1"/>
  <c r="X354" i="15" s="1"/>
  <c r="X746" i="10"/>
  <c r="X741" i="10" s="1"/>
  <c r="X704" i="10" s="1"/>
  <c r="X738" i="15" s="1"/>
  <c r="X292" i="10"/>
  <c r="X287" i="10" s="1"/>
  <c r="X250" i="10" s="1"/>
  <c r="X209" i="15" s="1"/>
  <c r="X592" i="10"/>
  <c r="X587" i="10" s="1"/>
  <c r="X550" i="10" s="1"/>
  <c r="X159" i="15"/>
  <c r="BA189" i="15" s="1"/>
  <c r="X480" i="10"/>
  <c r="X475" i="10" s="1"/>
  <c r="X438" i="10" s="1"/>
  <c r="X425" i="15" s="1"/>
  <c r="T651" i="10"/>
  <c r="T646" i="10" s="1"/>
  <c r="T609" i="10" s="1"/>
  <c r="T641" i="15" s="1"/>
  <c r="T499" i="15"/>
  <c r="W425" i="10"/>
  <c r="W420" i="10" s="1"/>
  <c r="W383" i="10" s="1"/>
  <c r="W355" i="15" s="1"/>
  <c r="W293" i="10"/>
  <c r="W288" i="10" s="1"/>
  <c r="W251" i="10" s="1"/>
  <c r="W210" i="15" s="1"/>
  <c r="W593" i="10"/>
  <c r="W588" i="10" s="1"/>
  <c r="W551" i="10" s="1"/>
  <c r="W1092" i="10"/>
  <c r="W1087" i="10" s="1"/>
  <c r="W747" i="10"/>
  <c r="W742" i="10" s="1"/>
  <c r="W705" i="10" s="1"/>
  <c r="W739" i="15" s="1"/>
  <c r="W803" i="10"/>
  <c r="W798" i="10" s="1"/>
  <c r="W761" i="10" s="1"/>
  <c r="W810" i="15" s="1"/>
  <c r="W160" i="15"/>
  <c r="AZ190" i="15" s="1"/>
  <c r="W537" i="10"/>
  <c r="W532" i="10" s="1"/>
  <c r="W495" i="10" s="1"/>
  <c r="W1154" i="10"/>
  <c r="W1149" i="10" s="1"/>
  <c r="W481" i="10"/>
  <c r="W476" i="10" s="1"/>
  <c r="W439" i="10" s="1"/>
  <c r="W426" i="15" s="1"/>
  <c r="U1235" i="15"/>
  <c r="U1230" i="15" s="1"/>
  <c r="AX1230" i="15" s="1"/>
  <c r="U1114" i="10"/>
  <c r="U1196" i="15" s="1"/>
  <c r="AX1219" i="15" s="1"/>
  <c r="AC1186" i="15"/>
  <c r="AC1181" i="15" s="1"/>
  <c r="BF1181" i="15" s="1"/>
  <c r="AC1049" i="10"/>
  <c r="AC1147" i="15" s="1"/>
  <c r="BF1170" i="15" s="1"/>
  <c r="Z599" i="15"/>
  <c r="Z589" i="15" s="1"/>
  <c r="Z714" i="15" s="1"/>
  <c r="Z704" i="15" s="1"/>
  <c r="Z457" i="15"/>
  <c r="Z447" i="15" s="1"/>
  <c r="Z386" i="15"/>
  <c r="Z376" i="15" s="1"/>
  <c r="Z231" i="15"/>
  <c r="Z699" i="10"/>
  <c r="Z694" i="10" s="1"/>
  <c r="Z657" i="10" s="1"/>
  <c r="Z690" i="15" s="1"/>
  <c r="Z569" i="15"/>
  <c r="Q535" i="14"/>
  <c r="Q531" i="14" s="1"/>
  <c r="Q536" i="14"/>
  <c r="Q532" i="14" s="1"/>
  <c r="Q542" i="14"/>
  <c r="AA599" i="15"/>
  <c r="AA589" i="15" s="1"/>
  <c r="AA714" i="15" s="1"/>
  <c r="AA704" i="15" s="1"/>
  <c r="AA386" i="15"/>
  <c r="AA376" i="15" s="1"/>
  <c r="AA457" i="15"/>
  <c r="AA447" i="15" s="1"/>
  <c r="AA231" i="15"/>
  <c r="W1111" i="10"/>
  <c r="W1193" i="15" s="1"/>
  <c r="AZ1216" i="15" s="1"/>
  <c r="W1232" i="15"/>
  <c r="W1227" i="15" s="1"/>
  <c r="AZ1227" i="15" s="1"/>
  <c r="U648" i="10"/>
  <c r="U643" i="10" s="1"/>
  <c r="U606" i="10" s="1"/>
  <c r="U638" i="15" s="1"/>
  <c r="U496" i="15"/>
  <c r="AC649" i="10"/>
  <c r="AC644" i="10" s="1"/>
  <c r="AC607" i="10" s="1"/>
  <c r="AC639" i="15" s="1"/>
  <c r="AC497" i="15"/>
  <c r="Z567" i="15"/>
  <c r="Z697" i="10"/>
  <c r="Z692" i="10" s="1"/>
  <c r="Z655" i="10" s="1"/>
  <c r="Z688" i="15" s="1"/>
  <c r="U1234" i="15"/>
  <c r="U1229" i="15" s="1"/>
  <c r="AX1229" i="15" s="1"/>
  <c r="U1113" i="10"/>
  <c r="U1195" i="15" s="1"/>
  <c r="AX1218" i="15" s="1"/>
  <c r="Y650" i="10"/>
  <c r="Y645" i="10" s="1"/>
  <c r="Y608" i="10" s="1"/>
  <c r="Y640" i="15" s="1"/>
  <c r="Y498" i="15"/>
  <c r="U500" i="15"/>
  <c r="U652" i="10"/>
  <c r="U647" i="10" s="1"/>
  <c r="U610" i="10" s="1"/>
  <c r="U642" i="15" s="1"/>
  <c r="X747" i="10"/>
  <c r="X742" i="10" s="1"/>
  <c r="X705" i="10" s="1"/>
  <c r="X739" i="15" s="1"/>
  <c r="X160" i="15"/>
  <c r="BA190" i="15" s="1"/>
  <c r="X425" i="10"/>
  <c r="X420" i="10" s="1"/>
  <c r="X383" i="10" s="1"/>
  <c r="X355" i="15" s="1"/>
  <c r="X803" i="10"/>
  <c r="X798" i="10" s="1"/>
  <c r="X761" i="10" s="1"/>
  <c r="X810" i="15" s="1"/>
  <c r="X1092" i="10"/>
  <c r="X1087" i="10" s="1"/>
  <c r="X293" i="10"/>
  <c r="X288" i="10" s="1"/>
  <c r="X251" i="10" s="1"/>
  <c r="X210" i="15" s="1"/>
  <c r="X1154" i="10"/>
  <c r="X1149" i="10" s="1"/>
  <c r="X593" i="10"/>
  <c r="X588" i="10" s="1"/>
  <c r="X551" i="10" s="1"/>
  <c r="X481" i="10"/>
  <c r="X476" i="10" s="1"/>
  <c r="X439" i="10" s="1"/>
  <c r="X426" i="15" s="1"/>
  <c r="X537" i="10"/>
  <c r="X532" i="10" s="1"/>
  <c r="X495" i="10" s="1"/>
  <c r="AH697" i="10"/>
  <c r="AH692" i="10" s="1"/>
  <c r="AH655" i="10" s="1"/>
  <c r="AH688" i="15" s="1"/>
  <c r="AH567" i="15"/>
  <c r="Y601" i="15"/>
  <c r="Y591" i="15" s="1"/>
  <c r="Y716" i="15" s="1"/>
  <c r="Y706" i="15" s="1"/>
  <c r="Y459" i="15"/>
  <c r="Y449" i="15" s="1"/>
  <c r="Y388" i="15"/>
  <c r="Y378" i="15" s="1"/>
  <c r="Y233" i="15"/>
  <c r="U568" i="15"/>
  <c r="U698" i="10"/>
  <c r="U693" i="10" s="1"/>
  <c r="U656" i="10" s="1"/>
  <c r="U689" i="15" s="1"/>
  <c r="AC697" i="10"/>
  <c r="AC692" i="10" s="1"/>
  <c r="AC655" i="10" s="1"/>
  <c r="AC688" i="15" s="1"/>
  <c r="AC567" i="15"/>
  <c r="Z497" i="15"/>
  <c r="Z649" i="10"/>
  <c r="Z644" i="10" s="1"/>
  <c r="Z607" i="10" s="1"/>
  <c r="Z639" i="15" s="1"/>
  <c r="U212" i="15"/>
  <c r="U9" i="16"/>
  <c r="U18" i="16" s="1"/>
  <c r="U58" i="16" s="1"/>
  <c r="X1189" i="15"/>
  <c r="X1184" i="15" s="1"/>
  <c r="BA1184" i="15" s="1"/>
  <c r="X1052" i="10"/>
  <c r="X1150" i="15" s="1"/>
  <c r="BA1173" i="15" s="1"/>
  <c r="AB161" i="15"/>
  <c r="BE191" i="15" s="1"/>
  <c r="AB482" i="10"/>
  <c r="AB477" i="10" s="1"/>
  <c r="AB440" i="10" s="1"/>
  <c r="AB427" i="15" s="1"/>
  <c r="AB294" i="10"/>
  <c r="AB289" i="10" s="1"/>
  <c r="AB252" i="10" s="1"/>
  <c r="AB211" i="15" s="1"/>
  <c r="AB1093" i="10"/>
  <c r="AB1088" i="10" s="1"/>
  <c r="AB426" i="10"/>
  <c r="AB421" i="10" s="1"/>
  <c r="AB384" i="10" s="1"/>
  <c r="AB356" i="15" s="1"/>
  <c r="AB594" i="10"/>
  <c r="AB589" i="10" s="1"/>
  <c r="AB552" i="10" s="1"/>
  <c r="AB1155" i="10"/>
  <c r="AB1150" i="10" s="1"/>
  <c r="AB538" i="10"/>
  <c r="AB533" i="10" s="1"/>
  <c r="AB496" i="10" s="1"/>
  <c r="AB804" i="10"/>
  <c r="AB799" i="10" s="1"/>
  <c r="AB762" i="10" s="1"/>
  <c r="AB811" i="15" s="1"/>
  <c r="AB748" i="10"/>
  <c r="AB743" i="10" s="1"/>
  <c r="AB706" i="10" s="1"/>
  <c r="AB740" i="15" s="1"/>
  <c r="Y1232" i="15"/>
  <c r="Y1227" i="15" s="1"/>
  <c r="BB1227" i="15" s="1"/>
  <c r="Y1111" i="10"/>
  <c r="Y1193" i="15" s="1"/>
  <c r="BB1216" i="15" s="1"/>
  <c r="AB384" i="15"/>
  <c r="AB374" i="15" s="1"/>
  <c r="AB455" i="15"/>
  <c r="AB445" i="15" s="1"/>
  <c r="AB597" i="15"/>
  <c r="AB587" i="15" s="1"/>
  <c r="AB712" i="15" s="1"/>
  <c r="AB702" i="15" s="1"/>
  <c r="AB229" i="15"/>
  <c r="AC648" i="10"/>
  <c r="AC643" i="10" s="1"/>
  <c r="AC606" i="10" s="1"/>
  <c r="AC638" i="15" s="1"/>
  <c r="AC496" i="15"/>
  <c r="AA1190" i="15"/>
  <c r="AA1185" i="15" s="1"/>
  <c r="BD1185" i="15" s="1"/>
  <c r="AA1053" i="10"/>
  <c r="AA1151" i="15" s="1"/>
  <c r="BD1174" i="15" s="1"/>
  <c r="W648" i="10"/>
  <c r="W643" i="10" s="1"/>
  <c r="W606" i="10" s="1"/>
  <c r="W638" i="15" s="1"/>
  <c r="W496" i="15"/>
  <c r="Z458" i="15"/>
  <c r="Z448" i="15" s="1"/>
  <c r="Z600" i="15"/>
  <c r="Z590" i="15" s="1"/>
  <c r="Z715" i="15" s="1"/>
  <c r="Z705" i="15" s="1"/>
  <c r="Z387" i="15"/>
  <c r="Z377" i="15" s="1"/>
  <c r="Z232" i="15"/>
  <c r="Z496" i="15"/>
  <c r="Z648" i="10"/>
  <c r="Z643" i="10" s="1"/>
  <c r="Z606" i="10" s="1"/>
  <c r="Z638" i="15" s="1"/>
  <c r="U650" i="10"/>
  <c r="U645" i="10" s="1"/>
  <c r="U608" i="10" s="1"/>
  <c r="U640" i="15" s="1"/>
  <c r="U498" i="15"/>
  <c r="AF648" i="10"/>
  <c r="AF643" i="10" s="1"/>
  <c r="AF606" i="10" s="1"/>
  <c r="AF638" i="15" s="1"/>
  <c r="AF496" i="15"/>
  <c r="AB586" i="14"/>
  <c r="AB582" i="14" s="1"/>
  <c r="AB585" i="14"/>
  <c r="AB581" i="14" s="1"/>
  <c r="AB592" i="14"/>
  <c r="X652" i="10"/>
  <c r="X647" i="10" s="1"/>
  <c r="X610" i="10" s="1"/>
  <c r="X642" i="15" s="1"/>
  <c r="X500" i="15"/>
  <c r="V497" i="15"/>
  <c r="V649" i="10"/>
  <c r="V644" i="10" s="1"/>
  <c r="V607" i="10" s="1"/>
  <c r="V639" i="15" s="1"/>
  <c r="U1190" i="15"/>
  <c r="U1185" i="15" s="1"/>
  <c r="AX1185" i="15" s="1"/>
  <c r="U1053" i="10"/>
  <c r="U1151" i="15" s="1"/>
  <c r="AX1174" i="15" s="1"/>
  <c r="W1113" i="10"/>
  <c r="W1195" i="15" s="1"/>
  <c r="AZ1218" i="15" s="1"/>
  <c r="W1234" i="15"/>
  <c r="W1229" i="15" s="1"/>
  <c r="AZ1229" i="15" s="1"/>
  <c r="T1188" i="15"/>
  <c r="T1183" i="15" s="1"/>
  <c r="AW1183" i="15" s="1"/>
  <c r="T1051" i="10"/>
  <c r="T1149" i="15" s="1"/>
  <c r="AW1172" i="15" s="1"/>
  <c r="AC699" i="10"/>
  <c r="AC694" i="10" s="1"/>
  <c r="AC657" i="10" s="1"/>
  <c r="AC690" i="15" s="1"/>
  <c r="AC569" i="15"/>
  <c r="Z698" i="10"/>
  <c r="Z693" i="10" s="1"/>
  <c r="Z656" i="10" s="1"/>
  <c r="Z689" i="15" s="1"/>
  <c r="Z568" i="15"/>
  <c r="T1235" i="15"/>
  <c r="T1230" i="15" s="1"/>
  <c r="AW1230" i="15" s="1"/>
  <c r="T1114" i="10"/>
  <c r="T1196" i="15" s="1"/>
  <c r="AW1219" i="15" s="1"/>
  <c r="AA1187" i="15"/>
  <c r="AA1182" i="15" s="1"/>
  <c r="BD1182" i="15" s="1"/>
  <c r="AA1050" i="10"/>
  <c r="AA1148" i="15" s="1"/>
  <c r="BD1171" i="15" s="1"/>
  <c r="Z456" i="15"/>
  <c r="Z446" i="15" s="1"/>
  <c r="Z385" i="15"/>
  <c r="Z375" i="15" s="1"/>
  <c r="Z598" i="15"/>
  <c r="Z588" i="15" s="1"/>
  <c r="Z713" i="15" s="1"/>
  <c r="Z703" i="15" s="1"/>
  <c r="Z230" i="15"/>
  <c r="W162" i="15"/>
  <c r="AZ192" i="15" s="1"/>
  <c r="W1094" i="10"/>
  <c r="W1089" i="10" s="1"/>
  <c r="W749" i="10"/>
  <c r="W744" i="10" s="1"/>
  <c r="W707" i="10" s="1"/>
  <c r="W741" i="15" s="1"/>
  <c r="W805" i="10"/>
  <c r="W800" i="10" s="1"/>
  <c r="W763" i="10" s="1"/>
  <c r="W812" i="15" s="1"/>
  <c r="W427" i="10"/>
  <c r="W422" i="10" s="1"/>
  <c r="W385" i="10" s="1"/>
  <c r="W357" i="15" s="1"/>
  <c r="W595" i="10"/>
  <c r="W590" i="10" s="1"/>
  <c r="W553" i="10" s="1"/>
  <c r="W1156" i="10"/>
  <c r="W1151" i="10" s="1"/>
  <c r="W483" i="10"/>
  <c r="W478" i="10" s="1"/>
  <c r="W441" i="10" s="1"/>
  <c r="W295" i="10"/>
  <c r="W290" i="10" s="1"/>
  <c r="W253" i="10" s="1"/>
  <c r="W539" i="10"/>
  <c r="W534" i="10" s="1"/>
  <c r="W497" i="10" s="1"/>
  <c r="V1111" i="10"/>
  <c r="V1193" i="15" s="1"/>
  <c r="AY1216" i="15" s="1"/>
  <c r="V1232" i="15"/>
  <c r="V1227" i="15" s="1"/>
  <c r="AY1227" i="15" s="1"/>
  <c r="W599" i="15"/>
  <c r="W589" i="15" s="1"/>
  <c r="W714" i="15" s="1"/>
  <c r="W704" i="15" s="1"/>
  <c r="W457" i="15"/>
  <c r="W447" i="15" s="1"/>
  <c r="W386" i="15"/>
  <c r="W376" i="15" s="1"/>
  <c r="W231" i="15"/>
  <c r="Y598" i="15"/>
  <c r="Y588" i="15" s="1"/>
  <c r="Y713" i="15" s="1"/>
  <c r="Y703" i="15" s="1"/>
  <c r="Y385" i="15"/>
  <c r="Y375" i="15" s="1"/>
  <c r="Y456" i="15"/>
  <c r="Y446" i="15" s="1"/>
  <c r="Y230" i="15"/>
  <c r="X535" i="14"/>
  <c r="X531" i="14" s="1"/>
  <c r="X536" i="14"/>
  <c r="X532" i="14" s="1"/>
  <c r="X542" i="14"/>
  <c r="Y570" i="15"/>
  <c r="Y700" i="10"/>
  <c r="Y695" i="10" s="1"/>
  <c r="Y658" i="10" s="1"/>
  <c r="Y691" i="15" s="1"/>
  <c r="Z455" i="15"/>
  <c r="Z445" i="15" s="1"/>
  <c r="Z597" i="15"/>
  <c r="Z587" i="15" s="1"/>
  <c r="Z712" i="15" s="1"/>
  <c r="Z702" i="15" s="1"/>
  <c r="Z384" i="15"/>
  <c r="Z374" i="15" s="1"/>
  <c r="Z229" i="15"/>
  <c r="Z652" i="10"/>
  <c r="Z647" i="10" s="1"/>
  <c r="Z610" i="10" s="1"/>
  <c r="Z642" i="15" s="1"/>
  <c r="Z500" i="15"/>
  <c r="Z1232" i="15"/>
  <c r="Z1227" i="15" s="1"/>
  <c r="BC1227" i="15" s="1"/>
  <c r="Z1111" i="10"/>
  <c r="Z1193" i="15" s="1"/>
  <c r="BC1216" i="15" s="1"/>
  <c r="AF1186" i="15"/>
  <c r="AF1181" i="15" s="1"/>
  <c r="BI1181" i="15" s="1"/>
  <c r="AF1049" i="10"/>
  <c r="AF1147" i="15" s="1"/>
  <c r="BI1170" i="15" s="1"/>
  <c r="U542" i="14"/>
  <c r="U535" i="14"/>
  <c r="U531" i="14" s="1"/>
  <c r="U536" i="14"/>
  <c r="U532" i="14" s="1"/>
  <c r="X1190" i="15"/>
  <c r="X1185" i="15" s="1"/>
  <c r="BA1185" i="15" s="1"/>
  <c r="X1053" i="10"/>
  <c r="X1151" i="15" s="1"/>
  <c r="BA1174" i="15" s="1"/>
  <c r="U1236" i="15"/>
  <c r="U1231" i="15" s="1"/>
  <c r="AX1231" i="15" s="1"/>
  <c r="U1115" i="10"/>
  <c r="U1197" i="15" s="1"/>
  <c r="AX1220" i="15" s="1"/>
  <c r="AA496" i="15"/>
  <c r="AA648" i="10"/>
  <c r="AA643" i="10" s="1"/>
  <c r="AA606" i="10" s="1"/>
  <c r="AA638" i="15" s="1"/>
  <c r="Y540" i="10"/>
  <c r="Y535" i="10" s="1"/>
  <c r="Y498" i="10" s="1"/>
  <c r="Y163" i="15"/>
  <c r="BB193" i="15" s="1"/>
  <c r="Y428" i="10"/>
  <c r="Y423" i="10" s="1"/>
  <c r="Y386" i="10" s="1"/>
  <c r="Y358" i="15" s="1"/>
  <c r="Y1095" i="10"/>
  <c r="Y1090" i="10" s="1"/>
  <c r="Y484" i="10"/>
  <c r="Y479" i="10" s="1"/>
  <c r="Y442" i="10" s="1"/>
  <c r="Y429" i="15" s="1"/>
  <c r="Y296" i="10"/>
  <c r="Y291" i="10" s="1"/>
  <c r="Y254" i="10" s="1"/>
  <c r="Y213" i="15" s="1"/>
  <c r="Y750" i="10"/>
  <c r="Y745" i="10" s="1"/>
  <c r="Y708" i="10" s="1"/>
  <c r="Y742" i="15" s="1"/>
  <c r="Y806" i="10"/>
  <c r="Y801" i="10" s="1"/>
  <c r="Y764" i="10" s="1"/>
  <c r="Y813" i="15" s="1"/>
  <c r="Y1157" i="10"/>
  <c r="Y1152" i="10" s="1"/>
  <c r="Y596" i="10"/>
  <c r="Y591" i="10" s="1"/>
  <c r="Y554" i="10" s="1"/>
  <c r="T1234" i="15"/>
  <c r="T1229" i="15" s="1"/>
  <c r="AW1229" i="15" s="1"/>
  <c r="T1113" i="10"/>
  <c r="T1195" i="15" s="1"/>
  <c r="AW1218" i="15" s="1"/>
  <c r="T1052" i="10"/>
  <c r="T1150" i="15" s="1"/>
  <c r="AW1173" i="15" s="1"/>
  <c r="T1189" i="15"/>
  <c r="T1184" i="15" s="1"/>
  <c r="AW1184" i="15" s="1"/>
  <c r="AD648" i="10"/>
  <c r="AD643" i="10" s="1"/>
  <c r="AD606" i="10" s="1"/>
  <c r="AD638" i="15" s="1"/>
  <c r="AD496" i="15"/>
  <c r="Z749" i="10"/>
  <c r="Z744" i="10" s="1"/>
  <c r="Z707" i="10" s="1"/>
  <c r="Z741" i="15" s="1"/>
  <c r="Z595" i="10"/>
  <c r="Z590" i="10" s="1"/>
  <c r="Z553" i="10" s="1"/>
  <c r="Z539" i="10"/>
  <c r="Z534" i="10" s="1"/>
  <c r="Z497" i="10" s="1"/>
  <c r="Z483" i="10"/>
  <c r="Z478" i="10" s="1"/>
  <c r="Z441" i="10" s="1"/>
  <c r="Z295" i="10"/>
  <c r="Z290" i="10" s="1"/>
  <c r="Z253" i="10" s="1"/>
  <c r="Z427" i="10"/>
  <c r="Z422" i="10" s="1"/>
  <c r="Z385" i="10" s="1"/>
  <c r="Z357" i="15" s="1"/>
  <c r="Z162" i="15"/>
  <c r="BC192" i="15" s="1"/>
  <c r="Z1156" i="10"/>
  <c r="Z1151" i="10" s="1"/>
  <c r="Z1094" i="10"/>
  <c r="Z1089" i="10" s="1"/>
  <c r="Z805" i="10"/>
  <c r="Z800" i="10" s="1"/>
  <c r="Z763" i="10" s="1"/>
  <c r="Z812" i="15" s="1"/>
  <c r="W1051" i="10"/>
  <c r="W1149" i="15" s="1"/>
  <c r="AZ1172" i="15" s="1"/>
  <c r="W1188" i="15"/>
  <c r="W1183" i="15" s="1"/>
  <c r="AZ1183" i="15" s="1"/>
  <c r="W456" i="15"/>
  <c r="W446" i="15" s="1"/>
  <c r="W598" i="15"/>
  <c r="W588" i="15" s="1"/>
  <c r="W713" i="15" s="1"/>
  <c r="W703" i="15" s="1"/>
  <c r="W385" i="15"/>
  <c r="W375" i="15" s="1"/>
  <c r="W230" i="15"/>
  <c r="AC1188" i="15"/>
  <c r="AC1183" i="15" s="1"/>
  <c r="BF1183" i="15" s="1"/>
  <c r="AC1051" i="10"/>
  <c r="AC1149" i="15" s="1"/>
  <c r="BF1172" i="15" s="1"/>
  <c r="Z1187" i="15"/>
  <c r="Z1182" i="15" s="1"/>
  <c r="BC1182" i="15" s="1"/>
  <c r="Z1050" i="10"/>
  <c r="Z1148" i="15" s="1"/>
  <c r="BC1171" i="15" s="1"/>
  <c r="T570" i="15"/>
  <c r="T700" i="10"/>
  <c r="T695" i="10" s="1"/>
  <c r="T658" i="10" s="1"/>
  <c r="T691" i="15" s="1"/>
  <c r="U651" i="10"/>
  <c r="U646" i="10" s="1"/>
  <c r="U609" i="10" s="1"/>
  <c r="U641" i="15" s="1"/>
  <c r="U499" i="15"/>
  <c r="W1236" i="15"/>
  <c r="W1231" i="15" s="1"/>
  <c r="AZ1231" i="15" s="1"/>
  <c r="W1115" i="10"/>
  <c r="W1197" i="15" s="1"/>
  <c r="AZ1220" i="15" s="1"/>
  <c r="Z1234" i="15"/>
  <c r="Z1229" i="15" s="1"/>
  <c r="BC1229" i="15" s="1"/>
  <c r="Z1113" i="10"/>
  <c r="Z1195" i="15" s="1"/>
  <c r="BC1218" i="15" s="1"/>
  <c r="AA500" i="15"/>
  <c r="AA652" i="10"/>
  <c r="AA647" i="10" s="1"/>
  <c r="AA610" i="10" s="1"/>
  <c r="AA642" i="15" s="1"/>
  <c r="U592" i="14"/>
  <c r="U586" i="14"/>
  <c r="U582" i="14" s="1"/>
  <c r="U585" i="14"/>
  <c r="U581" i="14" s="1"/>
  <c r="U1112" i="10"/>
  <c r="U1194" i="15" s="1"/>
  <c r="AX1217" i="15" s="1"/>
  <c r="U1233" i="15"/>
  <c r="U1228" i="15" s="1"/>
  <c r="AX1228" i="15" s="1"/>
  <c r="U697" i="10"/>
  <c r="U692" i="10" s="1"/>
  <c r="U655" i="10" s="1"/>
  <c r="U688" i="15" s="1"/>
  <c r="U567" i="15"/>
  <c r="Z701" i="10"/>
  <c r="Z696" i="10" s="1"/>
  <c r="Z659" i="10" s="1"/>
  <c r="Z692" i="15" s="1"/>
  <c r="Z571" i="15"/>
  <c r="AC698" i="10"/>
  <c r="AC693" i="10" s="1"/>
  <c r="AC656" i="10" s="1"/>
  <c r="AC689" i="15" s="1"/>
  <c r="AC568" i="15"/>
  <c r="X1236" i="15"/>
  <c r="X1231" i="15" s="1"/>
  <c r="BA1231" i="15" s="1"/>
  <c r="X1115" i="10"/>
  <c r="X1197" i="15" s="1"/>
  <c r="BA1220" i="15" s="1"/>
  <c r="AH1186" i="15"/>
  <c r="AH1181" i="15" s="1"/>
  <c r="BK1181" i="15" s="1"/>
  <c r="AH1049" i="10"/>
  <c r="AH1147" i="15" s="1"/>
  <c r="BK1170" i="15" s="1"/>
  <c r="W650" i="10"/>
  <c r="W645" i="10" s="1"/>
  <c r="W608" i="10" s="1"/>
  <c r="W640" i="15" s="1"/>
  <c r="W498" i="15"/>
  <c r="Q586" i="14"/>
  <c r="Q582" i="14" s="1"/>
  <c r="Q585" i="14"/>
  <c r="Q581" i="14" s="1"/>
  <c r="Q592" i="14"/>
  <c r="AH496" i="15"/>
  <c r="AH648" i="10"/>
  <c r="AH643" i="10" s="1"/>
  <c r="AH606" i="10" s="1"/>
  <c r="AH638" i="15" s="1"/>
  <c r="U570" i="15"/>
  <c r="U700" i="10"/>
  <c r="U695" i="10" s="1"/>
  <c r="U658" i="10" s="1"/>
  <c r="U691" i="15" s="1"/>
  <c r="X212" i="15"/>
  <c r="X9" i="16"/>
  <c r="X18" i="16" s="1"/>
  <c r="AD1232" i="15"/>
  <c r="AD1227" i="15" s="1"/>
  <c r="BG1227" i="15" s="1"/>
  <c r="AD1111" i="10"/>
  <c r="AD1193" i="15" s="1"/>
  <c r="BG1216" i="15" s="1"/>
  <c r="Y1186" i="15"/>
  <c r="Y1181" i="15" s="1"/>
  <c r="BB1181" i="15" s="1"/>
  <c r="Y1049" i="10"/>
  <c r="Y1147" i="15" s="1"/>
  <c r="BB1170" i="15" s="1"/>
  <c r="Z1188" i="15"/>
  <c r="Z1183" i="15" s="1"/>
  <c r="BC1183" i="15" s="1"/>
  <c r="Z1051" i="10"/>
  <c r="Z1149" i="15" s="1"/>
  <c r="BC1172" i="15" s="1"/>
  <c r="AB542" i="14"/>
  <c r="AB535" i="14"/>
  <c r="AB531" i="14" s="1"/>
  <c r="AB536" i="14"/>
  <c r="AB532" i="14" s="1"/>
  <c r="AA597" i="15"/>
  <c r="AA587" i="15" s="1"/>
  <c r="AA712" i="15" s="1"/>
  <c r="AA702" i="15" s="1"/>
  <c r="AA455" i="15"/>
  <c r="AA445" i="15" s="1"/>
  <c r="AA384" i="15"/>
  <c r="AA374" i="15" s="1"/>
  <c r="AA229" i="15"/>
  <c r="V648" i="10"/>
  <c r="V643" i="10" s="1"/>
  <c r="V606" i="10" s="1"/>
  <c r="V638" i="15" s="1"/>
  <c r="V496" i="15"/>
  <c r="X459" i="15"/>
  <c r="X449" i="15" s="1"/>
  <c r="X388" i="15"/>
  <c r="X378" i="15" s="1"/>
  <c r="X601" i="15"/>
  <c r="X591" i="15" s="1"/>
  <c r="X716" i="15" s="1"/>
  <c r="X706" i="15" s="1"/>
  <c r="X233" i="15"/>
  <c r="V568" i="15"/>
  <c r="V698" i="10"/>
  <c r="V693" i="10" s="1"/>
  <c r="V656" i="10" s="1"/>
  <c r="V689" i="15" s="1"/>
  <c r="AF385" i="15"/>
  <c r="AF375" i="15" s="1"/>
  <c r="AF598" i="15"/>
  <c r="AF588" i="15" s="1"/>
  <c r="AF713" i="15" s="1"/>
  <c r="AF703" i="15" s="1"/>
  <c r="AF456" i="15"/>
  <c r="AF446" i="15" s="1"/>
  <c r="AF230" i="15"/>
  <c r="AF593" i="10"/>
  <c r="AF588" i="10" s="1"/>
  <c r="AF551" i="10" s="1"/>
  <c r="AF537" i="10"/>
  <c r="AF532" i="10" s="1"/>
  <c r="AF495" i="10" s="1"/>
  <c r="AF747" i="10"/>
  <c r="AF742" i="10" s="1"/>
  <c r="AF705" i="10" s="1"/>
  <c r="AF739" i="15" s="1"/>
  <c r="AF425" i="10"/>
  <c r="AF420" i="10" s="1"/>
  <c r="AF383" i="10" s="1"/>
  <c r="AF355" i="15" s="1"/>
  <c r="AF803" i="10"/>
  <c r="AF798" i="10" s="1"/>
  <c r="AF761" i="10" s="1"/>
  <c r="AF810" i="15" s="1"/>
  <c r="AF293" i="10"/>
  <c r="AF288" i="10" s="1"/>
  <c r="AF251" i="10" s="1"/>
  <c r="AF210" i="15" s="1"/>
  <c r="AF160" i="15"/>
  <c r="BI190" i="15" s="1"/>
  <c r="AF481" i="10"/>
  <c r="AF476" i="10" s="1"/>
  <c r="AF439" i="10" s="1"/>
  <c r="AF426" i="15" s="1"/>
  <c r="AF1154" i="10"/>
  <c r="AF1149" i="10" s="1"/>
  <c r="AF1092" i="10"/>
  <c r="AF1087" i="10" s="1"/>
  <c r="AG528" i="15"/>
  <c r="AG518" i="15" s="1"/>
  <c r="AG664" i="15" s="1"/>
  <c r="AG654" i="15" s="1"/>
  <c r="AG770" i="15"/>
  <c r="AG760" i="15" s="1"/>
  <c r="AG841" i="15"/>
  <c r="AG831" i="15" s="1"/>
  <c r="AD484" i="10"/>
  <c r="AD479" i="10" s="1"/>
  <c r="AD442" i="10" s="1"/>
  <c r="AD429" i="15" s="1"/>
  <c r="AD296" i="10"/>
  <c r="AD291" i="10" s="1"/>
  <c r="AD254" i="10" s="1"/>
  <c r="AD213" i="15" s="1"/>
  <c r="AD750" i="10"/>
  <c r="AD745" i="10" s="1"/>
  <c r="AD708" i="10" s="1"/>
  <c r="AD742" i="15" s="1"/>
  <c r="AD163" i="15"/>
  <c r="BG193" i="15" s="1"/>
  <c r="AD1157" i="10"/>
  <c r="AD1152" i="10" s="1"/>
  <c r="AD596" i="10"/>
  <c r="AD591" i="10" s="1"/>
  <c r="AD554" i="10" s="1"/>
  <c r="AD1095" i="10"/>
  <c r="AD1090" i="10" s="1"/>
  <c r="AD806" i="10"/>
  <c r="AD801" i="10" s="1"/>
  <c r="AD764" i="10" s="1"/>
  <c r="AD813" i="15" s="1"/>
  <c r="AD540" i="10"/>
  <c r="AD535" i="10" s="1"/>
  <c r="AD498" i="10" s="1"/>
  <c r="AD428" i="10"/>
  <c r="AD423" i="10" s="1"/>
  <c r="AD386" i="10" s="1"/>
  <c r="AD358" i="15" s="1"/>
  <c r="AD601" i="15"/>
  <c r="AD591" i="15" s="1"/>
  <c r="AD716" i="15" s="1"/>
  <c r="AD706" i="15" s="1"/>
  <c r="AD388" i="15"/>
  <c r="AD378" i="15" s="1"/>
  <c r="AD459" i="15"/>
  <c r="AD449" i="15" s="1"/>
  <c r="AD233" i="15"/>
  <c r="AG244" i="10"/>
  <c r="AG239" i="10" s="1"/>
  <c r="AG202" i="10" s="1"/>
  <c r="AG122" i="15"/>
  <c r="BJ145" i="15" s="1"/>
  <c r="AG527" i="15"/>
  <c r="AG517" i="15" s="1"/>
  <c r="AG663" i="15" s="1"/>
  <c r="AG653" i="15" s="1"/>
  <c r="AG769" i="15"/>
  <c r="AG759" i="15" s="1"/>
  <c r="AG840" i="15"/>
  <c r="AG830" i="15" s="1"/>
  <c r="AG240" i="15"/>
  <c r="BK33" i="15"/>
  <c r="BJ72" i="15"/>
  <c r="AE247" i="10"/>
  <c r="AE242" i="10" s="1"/>
  <c r="AE205" i="10" s="1"/>
  <c r="AE125" i="15"/>
  <c r="BH148" i="15" s="1"/>
  <c r="BJ1128" i="15"/>
  <c r="BJ1265" i="15"/>
  <c r="BK109" i="15"/>
  <c r="BJ110" i="15"/>
  <c r="AG957" i="15"/>
  <c r="AG11" i="16"/>
  <c r="AG20" i="16" s="1"/>
  <c r="AG60" i="16" s="1"/>
  <c r="AH1291" i="15"/>
  <c r="BK1314" i="15" s="1"/>
  <c r="BK1310" i="15"/>
  <c r="BK1311" i="15"/>
  <c r="BK1312" i="15"/>
  <c r="AD700" i="10"/>
  <c r="AD695" i="10" s="1"/>
  <c r="AD658" i="10" s="1"/>
  <c r="AD691" i="15" s="1"/>
  <c r="AD570" i="15"/>
  <c r="AH1104" i="15"/>
  <c r="AF124" i="15"/>
  <c r="BI147" i="15" s="1"/>
  <c r="AF246" i="10"/>
  <c r="AF241" i="10" s="1"/>
  <c r="AF204" i="10" s="1"/>
  <c r="BK71" i="15"/>
  <c r="AH1279" i="15"/>
  <c r="AH8" i="16"/>
  <c r="AH17" i="16" s="1"/>
  <c r="AH57" i="16" s="1"/>
  <c r="AD1189" i="15"/>
  <c r="AD1184" i="15" s="1"/>
  <c r="BG1184" i="15" s="1"/>
  <c r="AD1052" i="10"/>
  <c r="AD1150" i="15" s="1"/>
  <c r="BG1173" i="15" s="1"/>
  <c r="AH1254" i="15"/>
  <c r="BK1273" i="15"/>
  <c r="AC1236" i="15"/>
  <c r="AC1231" i="15" s="1"/>
  <c r="BF1231" i="15" s="1"/>
  <c r="AC1115" i="10"/>
  <c r="AC1197" i="15" s="1"/>
  <c r="BF1220" i="15" s="1"/>
  <c r="AG153" i="10"/>
  <c r="AH754" i="10"/>
  <c r="AH432" i="10"/>
  <c r="AH544" i="10"/>
  <c r="AH283" i="15"/>
  <c r="BK306" i="15" s="1"/>
  <c r="AF842" i="15"/>
  <c r="AF832" i="15" s="1"/>
  <c r="AF242" i="15"/>
  <c r="AF529" i="15"/>
  <c r="AF519" i="15" s="1"/>
  <c r="AF665" i="15" s="1"/>
  <c r="AF655" i="15" s="1"/>
  <c r="AF771" i="15"/>
  <c r="AF761" i="15" s="1"/>
  <c r="AC500" i="15"/>
  <c r="AC652" i="10"/>
  <c r="AC647" i="10" s="1"/>
  <c r="AC610" i="10" s="1"/>
  <c r="AC642" i="15" s="1"/>
  <c r="AD212" i="15"/>
  <c r="AD9" i="16"/>
  <c r="AD18" i="16" s="1"/>
  <c r="AC571" i="15"/>
  <c r="AC701" i="10"/>
  <c r="AC696" i="10" s="1"/>
  <c r="AC659" i="10" s="1"/>
  <c r="AC692" i="15" s="1"/>
  <c r="BJ34" i="15"/>
  <c r="AH992" i="15"/>
  <c r="AH982" i="15" s="1"/>
  <c r="AH248" i="15"/>
  <c r="AH1171" i="10"/>
  <c r="AH1260" i="15"/>
  <c r="AH1255" i="15" s="1"/>
  <c r="AE568" i="15"/>
  <c r="AE698" i="10"/>
  <c r="AE693" i="10" s="1"/>
  <c r="AE656" i="10" s="1"/>
  <c r="AE689" i="15" s="1"/>
  <c r="AD1235" i="15"/>
  <c r="AD1230" i="15" s="1"/>
  <c r="BG1230" i="15" s="1"/>
  <c r="AD1114" i="10"/>
  <c r="AD1196" i="15" s="1"/>
  <c r="BG1219" i="15" s="1"/>
  <c r="BJ1314" i="15"/>
  <c r="BJ1302" i="15"/>
  <c r="AH918" i="10"/>
  <c r="AH908" i="10" s="1"/>
  <c r="AH871" i="10" s="1"/>
  <c r="AH1242" i="15"/>
  <c r="AH300" i="10"/>
  <c r="AH158" i="10"/>
  <c r="AH28" i="15"/>
  <c r="AH23" i="15" s="1"/>
  <c r="AH11" i="10"/>
  <c r="AH11" i="15" s="1"/>
  <c r="AH95" i="10"/>
  <c r="AH87" i="15" s="1"/>
  <c r="AH168" i="10"/>
  <c r="AH104" i="15"/>
  <c r="AH99" i="15" s="1"/>
  <c r="AH1070" i="15"/>
  <c r="BK1089" i="15"/>
  <c r="BK1090" i="15"/>
  <c r="BK1091" i="15"/>
  <c r="AH941" i="10"/>
  <c r="AH1059" i="15" s="1"/>
  <c r="AH1076" i="15"/>
  <c r="AH1071" i="15" s="1"/>
  <c r="AH1209" i="10"/>
  <c r="AH1280" i="15" s="1"/>
  <c r="AH1297" i="15"/>
  <c r="AH1292" i="15" s="1"/>
  <c r="AH810" i="10"/>
  <c r="AH600" i="10"/>
  <c r="AH320" i="15"/>
  <c r="BK343" i="15" s="1"/>
  <c r="AH488" i="10"/>
  <c r="AH348" i="10"/>
  <c r="AH606" i="15"/>
  <c r="AH464" i="15"/>
  <c r="AH848" i="15"/>
  <c r="AH338" i="15"/>
  <c r="AH333" i="15" s="1"/>
  <c r="AG489" i="10"/>
  <c r="AG321" i="15"/>
  <c r="BJ344" i="15" s="1"/>
  <c r="AG601" i="10"/>
  <c r="AG811" i="10"/>
  <c r="AG245" i="10"/>
  <c r="AG240" i="10" s="1"/>
  <c r="AG203" i="10" s="1"/>
  <c r="AG482" i="10" s="1"/>
  <c r="AG477" i="10" s="1"/>
  <c r="AG440" i="10" s="1"/>
  <c r="AG427" i="15" s="1"/>
  <c r="BJ1093" i="15"/>
  <c r="BJ1081" i="15"/>
  <c r="AE1050" i="10"/>
  <c r="AE1148" i="15" s="1"/>
  <c r="BH1171" i="15" s="1"/>
  <c r="AE1187" i="15"/>
  <c r="AE1182" i="15" s="1"/>
  <c r="BH1182" i="15" s="1"/>
  <c r="AD651" i="10"/>
  <c r="AD646" i="10" s="1"/>
  <c r="AD609" i="10" s="1"/>
  <c r="AD641" i="15" s="1"/>
  <c r="AD499" i="15"/>
  <c r="BJ1139" i="15"/>
  <c r="BJ1127" i="15"/>
  <c r="AG545" i="10"/>
  <c r="AG755" i="10"/>
  <c r="AG284" i="15"/>
  <c r="BJ307" i="15" s="1"/>
  <c r="AG433" i="10"/>
  <c r="AH163" i="10"/>
  <c r="AH66" i="15"/>
  <c r="AH61" i="15" s="1"/>
  <c r="AH53" i="10"/>
  <c r="AH49" i="15" s="1"/>
  <c r="AE1112" i="10"/>
  <c r="AE1194" i="15" s="1"/>
  <c r="BH1217" i="15" s="1"/>
  <c r="AE1233" i="15"/>
  <c r="AE1228" i="15" s="1"/>
  <c r="BH1228" i="15" s="1"/>
  <c r="BJ1303" i="15"/>
  <c r="AG186" i="15"/>
  <c r="AG176" i="15" s="1"/>
  <c r="AG141" i="15"/>
  <c r="AG136" i="15" s="1"/>
  <c r="AG136" i="10"/>
  <c r="AH152" i="10"/>
  <c r="AG919" i="10"/>
  <c r="AG909" i="10" s="1"/>
  <c r="AG872" i="10" s="1"/>
  <c r="AG958" i="15" s="1"/>
  <c r="AG1243" i="15"/>
  <c r="BJ1266" i="15" s="1"/>
  <c r="AG301" i="10"/>
  <c r="AE600" i="15"/>
  <c r="AE590" i="15" s="1"/>
  <c r="AE715" i="15" s="1"/>
  <c r="AE705" i="15" s="1"/>
  <c r="AE387" i="15"/>
  <c r="AE377" i="15" s="1"/>
  <c r="AE458" i="15"/>
  <c r="AE448" i="15" s="1"/>
  <c r="AE232" i="15"/>
  <c r="AE1156" i="10"/>
  <c r="AE1151" i="10" s="1"/>
  <c r="AE805" i="10"/>
  <c r="AE800" i="10" s="1"/>
  <c r="AE763" i="10" s="1"/>
  <c r="AE812" i="15" s="1"/>
  <c r="AE539" i="10"/>
  <c r="AE534" i="10" s="1"/>
  <c r="AE497" i="10" s="1"/>
  <c r="AE483" i="10"/>
  <c r="AE478" i="10" s="1"/>
  <c r="AE441" i="10" s="1"/>
  <c r="AE295" i="10"/>
  <c r="AE290" i="10" s="1"/>
  <c r="AE253" i="10" s="1"/>
  <c r="AE1094" i="10"/>
  <c r="AE1089" i="10" s="1"/>
  <c r="AE427" i="10"/>
  <c r="AE422" i="10" s="1"/>
  <c r="AE385" i="10" s="1"/>
  <c r="AE357" i="15" s="1"/>
  <c r="AE749" i="10"/>
  <c r="AE744" i="10" s="1"/>
  <c r="AE707" i="10" s="1"/>
  <c r="AE741" i="15" s="1"/>
  <c r="AE595" i="10"/>
  <c r="AE590" i="10" s="1"/>
  <c r="AE553" i="10" s="1"/>
  <c r="AE162" i="15"/>
  <c r="BH192" i="15" s="1"/>
  <c r="AF187" i="15"/>
  <c r="AF177" i="15" s="1"/>
  <c r="AF142" i="15"/>
  <c r="AF137" i="15" s="1"/>
  <c r="AF137" i="10"/>
  <c r="AE497" i="15"/>
  <c r="AE649" i="10"/>
  <c r="AE644" i="10" s="1"/>
  <c r="AE607" i="10" s="1"/>
  <c r="AE639" i="15" s="1"/>
  <c r="BK1135" i="15"/>
  <c r="BK1136" i="15"/>
  <c r="AH1116" i="15"/>
  <c r="BK1137" i="15"/>
  <c r="AH184" i="15"/>
  <c r="AH174" i="15" s="1"/>
  <c r="AH139" i="15"/>
  <c r="AH134" i="15" s="1"/>
  <c r="AH134" i="10"/>
  <c r="AC1190" i="15"/>
  <c r="AC1185" i="15" s="1"/>
  <c r="BF1185" i="15" s="1"/>
  <c r="AC1053" i="10"/>
  <c r="AC1151" i="15" s="1"/>
  <c r="BF1174" i="15" s="1"/>
  <c r="BJ1082" i="15"/>
  <c r="AH393" i="15"/>
  <c r="AH310" i="10"/>
  <c r="AH777" i="15"/>
  <c r="AH301" i="15"/>
  <c r="AH296" i="15" s="1"/>
  <c r="AH535" i="15"/>
  <c r="AH997" i="10"/>
  <c r="AH1105" i="15" s="1"/>
  <c r="AH1122" i="15"/>
  <c r="AH1117" i="15" s="1"/>
  <c r="AE650" i="10"/>
  <c r="AE645" i="10" s="1"/>
  <c r="AE608" i="10" s="1"/>
  <c r="AE640" i="15" s="1"/>
  <c r="AE498" i="15"/>
  <c r="AH135" i="10"/>
  <c r="AH140" i="15"/>
  <c r="AH135" i="15" s="1"/>
  <c r="AH185" i="15"/>
  <c r="AH175" i="15" s="1"/>
  <c r="AE699" i="10"/>
  <c r="AE694" i="10" s="1"/>
  <c r="AE657" i="10" s="1"/>
  <c r="AE690" i="15" s="1"/>
  <c r="AE569" i="15"/>
  <c r="AE1234" i="15"/>
  <c r="AE1229" i="15" s="1"/>
  <c r="BH1229" i="15" s="1"/>
  <c r="AE1113" i="10"/>
  <c r="AE1195" i="15" s="1"/>
  <c r="BH1218" i="15" s="1"/>
  <c r="AG457" i="15"/>
  <c r="AG447" i="15" s="1"/>
  <c r="AG599" i="15"/>
  <c r="AG589" i="15" s="1"/>
  <c r="AG714" i="15" s="1"/>
  <c r="AG704" i="15" s="1"/>
  <c r="AG386" i="15"/>
  <c r="AG376" i="15" s="1"/>
  <c r="AG231" i="15"/>
  <c r="AE1188" i="15"/>
  <c r="AE1183" i="15" s="1"/>
  <c r="BH1183" i="15" s="1"/>
  <c r="AE1051" i="10"/>
  <c r="AE1149" i="15" s="1"/>
  <c r="BH1172" i="15" s="1"/>
  <c r="AF161" i="15"/>
  <c r="BI191" i="15" s="1"/>
  <c r="AF1155" i="10"/>
  <c r="AF1150" i="10" s="1"/>
  <c r="AF1093" i="10"/>
  <c r="AF1088" i="10" s="1"/>
  <c r="AF804" i="10"/>
  <c r="AF799" i="10" s="1"/>
  <c r="AF762" i="10" s="1"/>
  <c r="AF811" i="15" s="1"/>
  <c r="AF482" i="10"/>
  <c r="AF477" i="10" s="1"/>
  <c r="AF440" i="10" s="1"/>
  <c r="AF427" i="15" s="1"/>
  <c r="AF594" i="10"/>
  <c r="AF589" i="10" s="1"/>
  <c r="AF552" i="10" s="1"/>
  <c r="AF538" i="10"/>
  <c r="AF533" i="10" s="1"/>
  <c r="AF496" i="10" s="1"/>
  <c r="AF426" i="10"/>
  <c r="AF421" i="10" s="1"/>
  <c r="AF384" i="10" s="1"/>
  <c r="AF356" i="15" s="1"/>
  <c r="AF748" i="10"/>
  <c r="AF743" i="10" s="1"/>
  <c r="AF706" i="10" s="1"/>
  <c r="AF740" i="15" s="1"/>
  <c r="AF294" i="10"/>
  <c r="AF289" i="10" s="1"/>
  <c r="AF252" i="10" s="1"/>
  <c r="AF211" i="15" s="1"/>
  <c r="AF231" i="15"/>
  <c r="AF457" i="15"/>
  <c r="AF447" i="15" s="1"/>
  <c r="AF599" i="15"/>
  <c r="AF589" i="15" s="1"/>
  <c r="AF714" i="15" s="1"/>
  <c r="AF704" i="15" s="1"/>
  <c r="AF386" i="15"/>
  <c r="AF376" i="15" s="1"/>
  <c r="W571" i="15" l="1"/>
  <c r="X592" i="14"/>
  <c r="AA58" i="16"/>
  <c r="W500" i="15"/>
  <c r="AA586" i="14"/>
  <c r="AA582" i="14" s="1"/>
  <c r="AA585" i="14"/>
  <c r="AA581" i="14" s="1"/>
  <c r="X59" i="16"/>
  <c r="Y1235" i="15"/>
  <c r="Y1230" i="15" s="1"/>
  <c r="BB1230" i="15" s="1"/>
  <c r="X58" i="16"/>
  <c r="Y651" i="10"/>
  <c r="Y646" i="10" s="1"/>
  <c r="Y609" i="10" s="1"/>
  <c r="Y641" i="15" s="1"/>
  <c r="AB58" i="16"/>
  <c r="W428" i="15"/>
  <c r="W10" i="16"/>
  <c r="W19" i="16" s="1"/>
  <c r="W59" i="16" s="1"/>
  <c r="Y1052" i="10"/>
  <c r="Y1150" i="15" s="1"/>
  <c r="BB1173" i="15" s="1"/>
  <c r="Z428" i="15"/>
  <c r="Z10" i="16"/>
  <c r="Z19" i="16" s="1"/>
  <c r="Z59" i="16" s="1"/>
  <c r="AB59" i="16"/>
  <c r="AA428" i="15"/>
  <c r="AA10" i="16"/>
  <c r="AA19" i="16" s="1"/>
  <c r="AA59" i="16" s="1"/>
  <c r="Y428" i="15"/>
  <c r="Y10" i="16"/>
  <c r="Y19" i="16" s="1"/>
  <c r="Y59" i="16" s="1"/>
  <c r="AD59" i="16"/>
  <c r="AE428" i="15"/>
  <c r="AE10" i="16"/>
  <c r="AE19" i="16" s="1"/>
  <c r="AE59" i="16" s="1"/>
  <c r="X585" i="14"/>
  <c r="X581" i="14" s="1"/>
  <c r="Y9" i="16"/>
  <c r="Y18" i="16" s="1"/>
  <c r="Y58" i="16" s="1"/>
  <c r="AA651" i="10"/>
  <c r="AA646" i="10" s="1"/>
  <c r="AA609" i="10" s="1"/>
  <c r="AA641" i="15" s="1"/>
  <c r="AD58" i="16"/>
  <c r="AA1114" i="10"/>
  <c r="AA1196" i="15" s="1"/>
  <c r="BD1219" i="15" s="1"/>
  <c r="AA1052" i="10"/>
  <c r="AA1150" i="15" s="1"/>
  <c r="BD1173" i="15" s="1"/>
  <c r="AA570" i="15"/>
  <c r="AD593" i="14"/>
  <c r="AD586" i="14"/>
  <c r="AD582" i="14" s="1"/>
  <c r="AD585" i="14"/>
  <c r="AD581" i="14" s="1"/>
  <c r="W1233" i="15"/>
  <c r="W1228" i="15" s="1"/>
  <c r="AZ1228" i="15" s="1"/>
  <c r="W1112" i="10"/>
  <c r="W1194" i="15" s="1"/>
  <c r="AZ1217" i="15" s="1"/>
  <c r="AA1188" i="15"/>
  <c r="AA1183" i="15" s="1"/>
  <c r="BD1183" i="15" s="1"/>
  <c r="AA1051" i="10"/>
  <c r="AA1149" i="15" s="1"/>
  <c r="BD1172" i="15" s="1"/>
  <c r="W499" i="15"/>
  <c r="W651" i="10"/>
  <c r="W646" i="10" s="1"/>
  <c r="W609" i="10" s="1"/>
  <c r="W641" i="15" s="1"/>
  <c r="W649" i="10"/>
  <c r="W644" i="10" s="1"/>
  <c r="W607" i="10" s="1"/>
  <c r="W639" i="15" s="1"/>
  <c r="W497" i="15"/>
  <c r="X697" i="10"/>
  <c r="X692" i="10" s="1"/>
  <c r="X655" i="10" s="1"/>
  <c r="X688" i="15" s="1"/>
  <c r="X567" i="15"/>
  <c r="AA569" i="15"/>
  <c r="AA699" i="10"/>
  <c r="AA694" i="10" s="1"/>
  <c r="AA657" i="10" s="1"/>
  <c r="AA690" i="15" s="1"/>
  <c r="AB1232" i="15"/>
  <c r="AB1227" i="15" s="1"/>
  <c r="BE1227" i="15" s="1"/>
  <c r="AB1111" i="10"/>
  <c r="AB1193" i="15" s="1"/>
  <c r="BE1216" i="15" s="1"/>
  <c r="Y698" i="10"/>
  <c r="Y693" i="10" s="1"/>
  <c r="Y656" i="10" s="1"/>
  <c r="Y689" i="15" s="1"/>
  <c r="Y568" i="15"/>
  <c r="AB698" i="10"/>
  <c r="AB693" i="10" s="1"/>
  <c r="AB656" i="10" s="1"/>
  <c r="AB689" i="15" s="1"/>
  <c r="AB568" i="15"/>
  <c r="Z9" i="16"/>
  <c r="Z18" i="16" s="1"/>
  <c r="Z58" i="16" s="1"/>
  <c r="Z212" i="15"/>
  <c r="Y500" i="15"/>
  <c r="Y652" i="10"/>
  <c r="Y647" i="10" s="1"/>
  <c r="Y610" i="10" s="1"/>
  <c r="Y642" i="15" s="1"/>
  <c r="W212" i="15"/>
  <c r="W9" i="16"/>
  <c r="W18" i="16" s="1"/>
  <c r="W58" i="16" s="1"/>
  <c r="AB1186" i="15"/>
  <c r="AB1181" i="15" s="1"/>
  <c r="BE1181" i="15" s="1"/>
  <c r="AB1049" i="10"/>
  <c r="AB1147" i="15" s="1"/>
  <c r="BE1170" i="15" s="1"/>
  <c r="AA1113" i="10"/>
  <c r="AA1195" i="15" s="1"/>
  <c r="BD1218" i="15" s="1"/>
  <c r="AA1234" i="15"/>
  <c r="AA1229" i="15" s="1"/>
  <c r="BD1229" i="15" s="1"/>
  <c r="W1235" i="15"/>
  <c r="W1230" i="15" s="1"/>
  <c r="AZ1230" i="15" s="1"/>
  <c r="W1114" i="10"/>
  <c r="W1196" i="15" s="1"/>
  <c r="AZ1219" i="15" s="1"/>
  <c r="AB498" i="15"/>
  <c r="AB650" i="10"/>
  <c r="AB645" i="10" s="1"/>
  <c r="AB608" i="10" s="1"/>
  <c r="AB640" i="15" s="1"/>
  <c r="X649" i="10"/>
  <c r="X644" i="10" s="1"/>
  <c r="X607" i="10" s="1"/>
  <c r="X639" i="15" s="1"/>
  <c r="X497" i="15"/>
  <c r="Y1187" i="15"/>
  <c r="Y1182" i="15" s="1"/>
  <c r="BB1182" i="15" s="1"/>
  <c r="Y1050" i="10"/>
  <c r="Y1148" i="15" s="1"/>
  <c r="BB1171" i="15" s="1"/>
  <c r="AB1050" i="10"/>
  <c r="AB1148" i="15" s="1"/>
  <c r="BE1171" i="15" s="1"/>
  <c r="AB1187" i="15"/>
  <c r="AB1182" i="15" s="1"/>
  <c r="BE1182" i="15" s="1"/>
  <c r="W700" i="10"/>
  <c r="W695" i="10" s="1"/>
  <c r="W658" i="10" s="1"/>
  <c r="W691" i="15" s="1"/>
  <c r="W570" i="15"/>
  <c r="AB1234" i="15"/>
  <c r="AB1229" i="15" s="1"/>
  <c r="BE1229" i="15" s="1"/>
  <c r="AB1113" i="10"/>
  <c r="AB1195" i="15" s="1"/>
  <c r="BE1218" i="15" s="1"/>
  <c r="W1050" i="10"/>
  <c r="W1148" i="15" s="1"/>
  <c r="AZ1171" i="15" s="1"/>
  <c r="W1187" i="15"/>
  <c r="W1182" i="15" s="1"/>
  <c r="AZ1182" i="15" s="1"/>
  <c r="X496" i="15"/>
  <c r="X648" i="10"/>
  <c r="X643" i="10" s="1"/>
  <c r="X606" i="10" s="1"/>
  <c r="X638" i="15" s="1"/>
  <c r="AB496" i="15"/>
  <c r="AB648" i="10"/>
  <c r="AB643" i="10" s="1"/>
  <c r="AB606" i="10" s="1"/>
  <c r="AB638" i="15" s="1"/>
  <c r="Y1233" i="15"/>
  <c r="Y1228" i="15" s="1"/>
  <c r="BB1228" i="15" s="1"/>
  <c r="Y1112" i="10"/>
  <c r="Y1194" i="15" s="1"/>
  <c r="BB1217" i="15" s="1"/>
  <c r="Z499" i="15"/>
  <c r="Z651" i="10"/>
  <c r="Z646" i="10" s="1"/>
  <c r="Z609" i="10" s="1"/>
  <c r="Z641" i="15" s="1"/>
  <c r="Z700" i="10"/>
  <c r="Z695" i="10" s="1"/>
  <c r="Z658" i="10" s="1"/>
  <c r="Z691" i="15" s="1"/>
  <c r="Z570" i="15"/>
  <c r="Y701" i="10"/>
  <c r="Y696" i="10" s="1"/>
  <c r="Y659" i="10" s="1"/>
  <c r="Y692" i="15" s="1"/>
  <c r="Y571" i="15"/>
  <c r="Y1115" i="10"/>
  <c r="Y1197" i="15" s="1"/>
  <c r="BB1220" i="15" s="1"/>
  <c r="Y1236" i="15"/>
  <c r="Y1231" i="15" s="1"/>
  <c r="BB1231" i="15" s="1"/>
  <c r="AB699" i="10"/>
  <c r="AB694" i="10" s="1"/>
  <c r="AB657" i="10" s="1"/>
  <c r="AB690" i="15" s="1"/>
  <c r="AB569" i="15"/>
  <c r="X698" i="10"/>
  <c r="X693" i="10" s="1"/>
  <c r="X656" i="10" s="1"/>
  <c r="X689" i="15" s="1"/>
  <c r="X568" i="15"/>
  <c r="W698" i="10"/>
  <c r="W693" i="10" s="1"/>
  <c r="W656" i="10" s="1"/>
  <c r="W689" i="15" s="1"/>
  <c r="W568" i="15"/>
  <c r="X1186" i="15"/>
  <c r="X1181" i="15" s="1"/>
  <c r="BA1181" i="15" s="1"/>
  <c r="X1049" i="10"/>
  <c r="X1147" i="15" s="1"/>
  <c r="BA1170" i="15" s="1"/>
  <c r="AB649" i="10"/>
  <c r="AB644" i="10" s="1"/>
  <c r="AB607" i="10" s="1"/>
  <c r="AB639" i="15" s="1"/>
  <c r="AB497" i="15"/>
  <c r="X1233" i="15"/>
  <c r="X1228" i="15" s="1"/>
  <c r="BA1228" i="15" s="1"/>
  <c r="X1112" i="10"/>
  <c r="X1194" i="15" s="1"/>
  <c r="BA1217" i="15" s="1"/>
  <c r="AA650" i="10"/>
  <c r="AA645" i="10" s="1"/>
  <c r="AA608" i="10" s="1"/>
  <c r="AA640" i="15" s="1"/>
  <c r="AA498" i="15"/>
  <c r="AB1233" i="15"/>
  <c r="AB1228" i="15" s="1"/>
  <c r="BE1228" i="15" s="1"/>
  <c r="AB1112" i="10"/>
  <c r="AB1194" i="15" s="1"/>
  <c r="BE1217" i="15" s="1"/>
  <c r="AB1051" i="10"/>
  <c r="AB1149" i="15" s="1"/>
  <c r="BE1172" i="15" s="1"/>
  <c r="AB1188" i="15"/>
  <c r="AB1183" i="15" s="1"/>
  <c r="BE1183" i="15" s="1"/>
  <c r="X1232" i="15"/>
  <c r="X1227" i="15" s="1"/>
  <c r="BA1227" i="15" s="1"/>
  <c r="X1111" i="10"/>
  <c r="X1193" i="15" s="1"/>
  <c r="BA1216" i="15" s="1"/>
  <c r="W1189" i="15"/>
  <c r="W1184" i="15" s="1"/>
  <c r="AZ1184" i="15" s="1"/>
  <c r="W1052" i="10"/>
  <c r="W1150" i="15" s="1"/>
  <c r="AZ1173" i="15" s="1"/>
  <c r="X1187" i="15"/>
  <c r="X1182" i="15" s="1"/>
  <c r="BA1182" i="15" s="1"/>
  <c r="X1050" i="10"/>
  <c r="X1148" i="15" s="1"/>
  <c r="BA1171" i="15" s="1"/>
  <c r="Z1052" i="10"/>
  <c r="Z1150" i="15" s="1"/>
  <c r="BC1173" i="15" s="1"/>
  <c r="Z1189" i="15"/>
  <c r="Z1184" i="15" s="1"/>
  <c r="BC1184" i="15" s="1"/>
  <c r="Z1114" i="10"/>
  <c r="Z1196" i="15" s="1"/>
  <c r="BC1219" i="15" s="1"/>
  <c r="Z1235" i="15"/>
  <c r="Z1230" i="15" s="1"/>
  <c r="BC1230" i="15" s="1"/>
  <c r="Y1190" i="15"/>
  <c r="Y1185" i="15" s="1"/>
  <c r="BB1185" i="15" s="1"/>
  <c r="Y1053" i="10"/>
  <c r="Y1151" i="15" s="1"/>
  <c r="BB1174" i="15" s="1"/>
  <c r="AB567" i="15"/>
  <c r="AB697" i="10"/>
  <c r="AB692" i="10" s="1"/>
  <c r="AB655" i="10" s="1"/>
  <c r="AB688" i="15" s="1"/>
  <c r="Y649" i="10"/>
  <c r="Y644" i="10" s="1"/>
  <c r="Y607" i="10" s="1"/>
  <c r="Y639" i="15" s="1"/>
  <c r="Y497" i="15"/>
  <c r="AF1187" i="15"/>
  <c r="AF1182" i="15" s="1"/>
  <c r="BI1182" i="15" s="1"/>
  <c r="AF1050" i="10"/>
  <c r="AF1148" i="15" s="1"/>
  <c r="BI1171" i="15" s="1"/>
  <c r="AF1112" i="10"/>
  <c r="AF1194" i="15" s="1"/>
  <c r="BI1217" i="15" s="1"/>
  <c r="AF1233" i="15"/>
  <c r="AF1228" i="15" s="1"/>
  <c r="BI1228" i="15" s="1"/>
  <c r="AF497" i="15"/>
  <c r="AF649" i="10"/>
  <c r="AF644" i="10" s="1"/>
  <c r="AF607" i="10" s="1"/>
  <c r="AF639" i="15" s="1"/>
  <c r="AF698" i="10"/>
  <c r="AF693" i="10" s="1"/>
  <c r="AF656" i="10" s="1"/>
  <c r="AF689" i="15" s="1"/>
  <c r="AF568" i="15"/>
  <c r="BK1127" i="15"/>
  <c r="AD500" i="15"/>
  <c r="AD652" i="10"/>
  <c r="AD647" i="10" s="1"/>
  <c r="AD610" i="10" s="1"/>
  <c r="AD642" i="15" s="1"/>
  <c r="AD1190" i="15"/>
  <c r="AD1185" i="15" s="1"/>
  <c r="BG1185" i="15" s="1"/>
  <c r="AD1053" i="10"/>
  <c r="AD1151" i="15" s="1"/>
  <c r="BG1174" i="15" s="1"/>
  <c r="AD701" i="10"/>
  <c r="AD696" i="10" s="1"/>
  <c r="AD659" i="10" s="1"/>
  <c r="AD692" i="15" s="1"/>
  <c r="AD571" i="15"/>
  <c r="AD1115" i="10"/>
  <c r="AD1197" i="15" s="1"/>
  <c r="BG1220" i="15" s="1"/>
  <c r="AD1236" i="15"/>
  <c r="AD1231" i="15" s="1"/>
  <c r="BG1231" i="15" s="1"/>
  <c r="BK1303" i="15"/>
  <c r="AG804" i="10"/>
  <c r="AG799" i="10" s="1"/>
  <c r="AG762" i="10" s="1"/>
  <c r="AG811" i="15" s="1"/>
  <c r="AG1093" i="10"/>
  <c r="AG1088" i="10" s="1"/>
  <c r="AG1051" i="10" s="1"/>
  <c r="AG1149" i="15" s="1"/>
  <c r="BJ1172" i="15" s="1"/>
  <c r="AG1155" i="10"/>
  <c r="AG1150" i="10" s="1"/>
  <c r="AG1234" i="15" s="1"/>
  <c r="AG1229" i="15" s="1"/>
  <c r="BJ1229" i="15" s="1"/>
  <c r="AG294" i="10"/>
  <c r="AG289" i="10" s="1"/>
  <c r="AG252" i="10" s="1"/>
  <c r="AG211" i="15" s="1"/>
  <c r="AG426" i="10"/>
  <c r="AG421" i="10" s="1"/>
  <c r="AG384" i="10" s="1"/>
  <c r="AG356" i="15" s="1"/>
  <c r="AG748" i="10"/>
  <c r="AG743" i="10" s="1"/>
  <c r="AG706" i="10" s="1"/>
  <c r="AG740" i="15" s="1"/>
  <c r="AG594" i="10"/>
  <c r="AG589" i="10" s="1"/>
  <c r="AG552" i="10" s="1"/>
  <c r="AG699" i="10" s="1"/>
  <c r="AG694" i="10" s="1"/>
  <c r="AG657" i="10" s="1"/>
  <c r="AG690" i="15" s="1"/>
  <c r="AG538" i="10"/>
  <c r="AG533" i="10" s="1"/>
  <c r="AG496" i="10" s="1"/>
  <c r="AG498" i="15" s="1"/>
  <c r="AG456" i="15"/>
  <c r="AG446" i="15" s="1"/>
  <c r="AG385" i="15"/>
  <c r="AG375" i="15" s="1"/>
  <c r="AG230" i="15"/>
  <c r="AG598" i="15"/>
  <c r="AG588" i="15" s="1"/>
  <c r="AG713" i="15" s="1"/>
  <c r="AG703" i="15" s="1"/>
  <c r="AG747" i="10"/>
  <c r="AG742" i="10" s="1"/>
  <c r="AG705" i="10" s="1"/>
  <c r="AG739" i="15" s="1"/>
  <c r="AG1092" i="10"/>
  <c r="AG1087" i="10" s="1"/>
  <c r="AG803" i="10"/>
  <c r="AG798" i="10" s="1"/>
  <c r="AG761" i="10" s="1"/>
  <c r="AG810" i="15" s="1"/>
  <c r="AG425" i="10"/>
  <c r="AG420" i="10" s="1"/>
  <c r="AG383" i="10" s="1"/>
  <c r="AG355" i="15" s="1"/>
  <c r="AG481" i="10"/>
  <c r="AG476" i="10" s="1"/>
  <c r="AG439" i="10" s="1"/>
  <c r="AG426" i="15" s="1"/>
  <c r="AG537" i="10"/>
  <c r="AG532" i="10" s="1"/>
  <c r="AG495" i="10" s="1"/>
  <c r="AG593" i="10"/>
  <c r="AG588" i="10" s="1"/>
  <c r="AG551" i="10" s="1"/>
  <c r="AG1154" i="10"/>
  <c r="AG1149" i="10" s="1"/>
  <c r="AG160" i="15"/>
  <c r="BJ190" i="15" s="1"/>
  <c r="AG293" i="10"/>
  <c r="AG288" i="10" s="1"/>
  <c r="AG251" i="10" s="1"/>
  <c r="AG210" i="15" s="1"/>
  <c r="BK110" i="15"/>
  <c r="AG161" i="15"/>
  <c r="BJ191" i="15" s="1"/>
  <c r="BK1082" i="15"/>
  <c r="BK1265" i="15"/>
  <c r="AE163" i="15"/>
  <c r="BH193" i="15" s="1"/>
  <c r="AE1157" i="10"/>
  <c r="AE1152" i="10" s="1"/>
  <c r="AE1095" i="10"/>
  <c r="AE1090" i="10" s="1"/>
  <c r="AE750" i="10"/>
  <c r="AE745" i="10" s="1"/>
  <c r="AE708" i="10" s="1"/>
  <c r="AE742" i="15" s="1"/>
  <c r="AE596" i="10"/>
  <c r="AE591" i="10" s="1"/>
  <c r="AE554" i="10" s="1"/>
  <c r="AE428" i="10"/>
  <c r="AE423" i="10" s="1"/>
  <c r="AE386" i="10" s="1"/>
  <c r="AE358" i="15" s="1"/>
  <c r="AE806" i="10"/>
  <c r="AE801" i="10" s="1"/>
  <c r="AE764" i="10" s="1"/>
  <c r="AE813" i="15" s="1"/>
  <c r="AE296" i="10"/>
  <c r="AE291" i="10" s="1"/>
  <c r="AE254" i="10" s="1"/>
  <c r="AE213" i="15" s="1"/>
  <c r="AE484" i="10"/>
  <c r="AE479" i="10" s="1"/>
  <c r="AE442" i="10" s="1"/>
  <c r="AE429" i="15" s="1"/>
  <c r="AE540" i="10"/>
  <c r="AE535" i="10" s="1"/>
  <c r="AE498" i="10" s="1"/>
  <c r="BK1128" i="15"/>
  <c r="BK72" i="15"/>
  <c r="BK1139" i="15"/>
  <c r="AH811" i="10"/>
  <c r="AH489" i="10"/>
  <c r="AH321" i="15"/>
  <c r="BK344" i="15" s="1"/>
  <c r="AH601" i="10"/>
  <c r="BK1093" i="15"/>
  <c r="BK1081" i="15"/>
  <c r="AH284" i="15"/>
  <c r="BK307" i="15" s="1"/>
  <c r="AH545" i="10"/>
  <c r="AH755" i="10"/>
  <c r="AH433" i="10"/>
  <c r="AE1189" i="15"/>
  <c r="AE1184" i="15" s="1"/>
  <c r="BH1184" i="15" s="1"/>
  <c r="AE1052" i="10"/>
  <c r="AE1150" i="15" s="1"/>
  <c r="BH1173" i="15" s="1"/>
  <c r="AE212" i="15"/>
  <c r="AE9" i="16"/>
  <c r="AE18" i="16" s="1"/>
  <c r="AE58" i="16" s="1"/>
  <c r="AH136" i="10"/>
  <c r="AH141" i="15"/>
  <c r="AH136" i="15" s="1"/>
  <c r="AH186" i="15"/>
  <c r="AH176" i="15" s="1"/>
  <c r="AG124" i="15"/>
  <c r="BJ147" i="15" s="1"/>
  <c r="AG246" i="10"/>
  <c r="AG241" i="10" s="1"/>
  <c r="AG204" i="10" s="1"/>
  <c r="AE651" i="10"/>
  <c r="AE646" i="10" s="1"/>
  <c r="AE609" i="10" s="1"/>
  <c r="AE641" i="15" s="1"/>
  <c r="AE499" i="15"/>
  <c r="BK34" i="15"/>
  <c r="AH919" i="10"/>
  <c r="AH909" i="10" s="1"/>
  <c r="AH872" i="10" s="1"/>
  <c r="AH958" i="15" s="1"/>
  <c r="AH301" i="10"/>
  <c r="AH1243" i="15"/>
  <c r="BK1266" i="15" s="1"/>
  <c r="AF600" i="15"/>
  <c r="AF590" i="15" s="1"/>
  <c r="AF715" i="15" s="1"/>
  <c r="AF705" i="15" s="1"/>
  <c r="AF387" i="15"/>
  <c r="AF377" i="15" s="1"/>
  <c r="AF458" i="15"/>
  <c r="AF448" i="15" s="1"/>
  <c r="AF232" i="15"/>
  <c r="AF125" i="15"/>
  <c r="BI148" i="15" s="1"/>
  <c r="AF247" i="10"/>
  <c r="AF242" i="10" s="1"/>
  <c r="AF205" i="10" s="1"/>
  <c r="AG242" i="15"/>
  <c r="AG842" i="15"/>
  <c r="AG832" i="15" s="1"/>
  <c r="AG771" i="15"/>
  <c r="AG761" i="15" s="1"/>
  <c r="AG529" i="15"/>
  <c r="AG519" i="15" s="1"/>
  <c r="AG665" i="15" s="1"/>
  <c r="AG655" i="15" s="1"/>
  <c r="AH153" i="10"/>
  <c r="AH244" i="10"/>
  <c r="AH239" i="10" s="1"/>
  <c r="AH202" i="10" s="1"/>
  <c r="AH122" i="15"/>
  <c r="BK145" i="15" s="1"/>
  <c r="AE1235" i="15"/>
  <c r="AE1230" i="15" s="1"/>
  <c r="BH1230" i="15" s="1"/>
  <c r="AE1114" i="10"/>
  <c r="AE1196" i="15" s="1"/>
  <c r="BH1219" i="15" s="1"/>
  <c r="AF530" i="15"/>
  <c r="AF520" i="15" s="1"/>
  <c r="AF666" i="15" s="1"/>
  <c r="AF656" i="15" s="1"/>
  <c r="AF243" i="15"/>
  <c r="AF843" i="15"/>
  <c r="AF833" i="15" s="1"/>
  <c r="AF772" i="15"/>
  <c r="AF762" i="15" s="1"/>
  <c r="AH11" i="16"/>
  <c r="AH20" i="16" s="1"/>
  <c r="AH60" i="16" s="1"/>
  <c r="AH957" i="15"/>
  <c r="BK1302" i="15"/>
  <c r="AH769" i="15"/>
  <c r="AH759" i="15" s="1"/>
  <c r="AH240" i="15"/>
  <c r="AH527" i="15"/>
  <c r="AH517" i="15" s="1"/>
  <c r="AH663" i="15" s="1"/>
  <c r="AH653" i="15" s="1"/>
  <c r="AH840" i="15"/>
  <c r="AH830" i="15" s="1"/>
  <c r="AF539" i="10"/>
  <c r="AF534" i="10" s="1"/>
  <c r="AF497" i="10" s="1"/>
  <c r="AF427" i="10"/>
  <c r="AF422" i="10" s="1"/>
  <c r="AF385" i="10" s="1"/>
  <c r="AF357" i="15" s="1"/>
  <c r="AF1156" i="10"/>
  <c r="AF1151" i="10" s="1"/>
  <c r="AF1094" i="10"/>
  <c r="AF1089" i="10" s="1"/>
  <c r="AF749" i="10"/>
  <c r="AF744" i="10" s="1"/>
  <c r="AF707" i="10" s="1"/>
  <c r="AF741" i="15" s="1"/>
  <c r="AF805" i="10"/>
  <c r="AF800" i="10" s="1"/>
  <c r="AF763" i="10" s="1"/>
  <c r="AF812" i="15" s="1"/>
  <c r="AF483" i="10"/>
  <c r="AF478" i="10" s="1"/>
  <c r="AF441" i="10" s="1"/>
  <c r="AF595" i="10"/>
  <c r="AF590" i="10" s="1"/>
  <c r="AF553" i="10" s="1"/>
  <c r="AF162" i="15"/>
  <c r="BI192" i="15" s="1"/>
  <c r="AF295" i="10"/>
  <c r="AF290" i="10" s="1"/>
  <c r="AF253" i="10" s="1"/>
  <c r="AE700" i="10"/>
  <c r="AE695" i="10" s="1"/>
  <c r="AE658" i="10" s="1"/>
  <c r="AE691" i="15" s="1"/>
  <c r="AE570" i="15"/>
  <c r="AG187" i="15"/>
  <c r="AG177" i="15" s="1"/>
  <c r="AG142" i="15"/>
  <c r="AG137" i="15" s="1"/>
  <c r="AG137" i="10"/>
  <c r="AF1234" i="15"/>
  <c r="AF1229" i="15" s="1"/>
  <c r="BI1229" i="15" s="1"/>
  <c r="AF1113" i="10"/>
  <c r="AF1195" i="15" s="1"/>
  <c r="BI1218" i="15" s="1"/>
  <c r="AH770" i="15"/>
  <c r="AH760" i="15" s="1"/>
  <c r="AH241" i="15"/>
  <c r="AH841" i="15"/>
  <c r="AH831" i="15" s="1"/>
  <c r="AH528" i="15"/>
  <c r="AH518" i="15" s="1"/>
  <c r="AH664" i="15" s="1"/>
  <c r="AH654" i="15" s="1"/>
  <c r="AH123" i="15"/>
  <c r="BK146" i="15" s="1"/>
  <c r="AH245" i="10"/>
  <c r="AH240" i="10" s="1"/>
  <c r="AH203" i="10" s="1"/>
  <c r="AF498" i="15"/>
  <c r="AF650" i="10"/>
  <c r="AF645" i="10" s="1"/>
  <c r="AF608" i="10" s="1"/>
  <c r="AF640" i="15" s="1"/>
  <c r="AF699" i="10"/>
  <c r="AF694" i="10" s="1"/>
  <c r="AF657" i="10" s="1"/>
  <c r="AF690" i="15" s="1"/>
  <c r="AF569" i="15"/>
  <c r="AF1188" i="15"/>
  <c r="AF1183" i="15" s="1"/>
  <c r="BI1183" i="15" s="1"/>
  <c r="AF1051" i="10"/>
  <c r="AF1149" i="15" s="1"/>
  <c r="BI1172" i="15" s="1"/>
  <c r="AF428" i="15" l="1"/>
  <c r="AF10" i="16"/>
  <c r="AF19" i="16" s="1"/>
  <c r="AF59" i="16" s="1"/>
  <c r="AG650" i="10"/>
  <c r="AG645" i="10" s="1"/>
  <c r="AG608" i="10" s="1"/>
  <c r="AG640" i="15" s="1"/>
  <c r="AG569" i="15"/>
  <c r="AG1188" i="15"/>
  <c r="AG1183" i="15" s="1"/>
  <c r="BJ1183" i="15" s="1"/>
  <c r="AG1113" i="10"/>
  <c r="AG1195" i="15" s="1"/>
  <c r="BJ1218" i="15" s="1"/>
  <c r="AG1233" i="15"/>
  <c r="AG1228" i="15" s="1"/>
  <c r="BJ1228" i="15" s="1"/>
  <c r="AG1112" i="10"/>
  <c r="AG1194" i="15" s="1"/>
  <c r="BJ1217" i="15" s="1"/>
  <c r="AG698" i="10"/>
  <c r="AG693" i="10" s="1"/>
  <c r="AG656" i="10" s="1"/>
  <c r="AG689" i="15" s="1"/>
  <c r="AG568" i="15"/>
  <c r="AG649" i="10"/>
  <c r="AG644" i="10" s="1"/>
  <c r="AG607" i="10" s="1"/>
  <c r="AG639" i="15" s="1"/>
  <c r="AG497" i="15"/>
  <c r="AG1187" i="15"/>
  <c r="AG1182" i="15" s="1"/>
  <c r="BJ1182" i="15" s="1"/>
  <c r="AG1050" i="10"/>
  <c r="AG1148" i="15" s="1"/>
  <c r="BJ1171" i="15" s="1"/>
  <c r="AE500" i="15"/>
  <c r="AE652" i="10"/>
  <c r="AE647" i="10" s="1"/>
  <c r="AE610" i="10" s="1"/>
  <c r="AE642" i="15" s="1"/>
  <c r="AE701" i="10"/>
  <c r="AE696" i="10" s="1"/>
  <c r="AE659" i="10" s="1"/>
  <c r="AE692" i="15" s="1"/>
  <c r="AE571" i="15"/>
  <c r="AE1190" i="15"/>
  <c r="AE1185" i="15" s="1"/>
  <c r="BH1185" i="15" s="1"/>
  <c r="AE1053" i="10"/>
  <c r="AE1151" i="15" s="1"/>
  <c r="BH1174" i="15" s="1"/>
  <c r="AE1115" i="10"/>
  <c r="AE1197" i="15" s="1"/>
  <c r="BH1220" i="15" s="1"/>
  <c r="AE1236" i="15"/>
  <c r="AE1231" i="15" s="1"/>
  <c r="BH1231" i="15" s="1"/>
  <c r="AG247" i="10"/>
  <c r="AG242" i="10" s="1"/>
  <c r="AG205" i="10" s="1"/>
  <c r="AG125" i="15"/>
  <c r="BJ148" i="15" s="1"/>
  <c r="AF1189" i="15"/>
  <c r="AF1184" i="15" s="1"/>
  <c r="BI1184" i="15" s="1"/>
  <c r="AF1052" i="10"/>
  <c r="AF1150" i="15" s="1"/>
  <c r="BI1173" i="15" s="1"/>
  <c r="AG387" i="15"/>
  <c r="AG377" i="15" s="1"/>
  <c r="AG458" i="15"/>
  <c r="AG448" i="15" s="1"/>
  <c r="AG600" i="15"/>
  <c r="AG590" i="15" s="1"/>
  <c r="AG715" i="15" s="1"/>
  <c r="AG705" i="15" s="1"/>
  <c r="AG232" i="15"/>
  <c r="AF1235" i="15"/>
  <c r="AF1230" i="15" s="1"/>
  <c r="BI1230" i="15" s="1"/>
  <c r="AF1114" i="10"/>
  <c r="AF1196" i="15" s="1"/>
  <c r="BI1219" i="15" s="1"/>
  <c r="AF459" i="15"/>
  <c r="AF449" i="15" s="1"/>
  <c r="AF601" i="15"/>
  <c r="AF591" i="15" s="1"/>
  <c r="AF716" i="15" s="1"/>
  <c r="AF706" i="15" s="1"/>
  <c r="AF388" i="15"/>
  <c r="AF378" i="15" s="1"/>
  <c r="AF233" i="15"/>
  <c r="AF484" i="10"/>
  <c r="AF479" i="10" s="1"/>
  <c r="AF442" i="10" s="1"/>
  <c r="AF429" i="15" s="1"/>
  <c r="AF750" i="10"/>
  <c r="AF745" i="10" s="1"/>
  <c r="AF708" i="10" s="1"/>
  <c r="AF742" i="15" s="1"/>
  <c r="AF596" i="10"/>
  <c r="AF591" i="10" s="1"/>
  <c r="AF554" i="10" s="1"/>
  <c r="AF1095" i="10"/>
  <c r="AF1090" i="10" s="1"/>
  <c r="AF163" i="15"/>
  <c r="BI193" i="15" s="1"/>
  <c r="AF296" i="10"/>
  <c r="AF291" i="10" s="1"/>
  <c r="AF254" i="10" s="1"/>
  <c r="AF213" i="15" s="1"/>
  <c r="AF540" i="10"/>
  <c r="AF535" i="10" s="1"/>
  <c r="AF498" i="10" s="1"/>
  <c r="AF1157" i="10"/>
  <c r="AF1152" i="10" s="1"/>
  <c r="AF806" i="10"/>
  <c r="AF801" i="10" s="1"/>
  <c r="AF764" i="10" s="1"/>
  <c r="AF813" i="15" s="1"/>
  <c r="AF428" i="10"/>
  <c r="AF423" i="10" s="1"/>
  <c r="AF386" i="10" s="1"/>
  <c r="AF358" i="15" s="1"/>
  <c r="AG243" i="15"/>
  <c r="AG530" i="15"/>
  <c r="AG520" i="15" s="1"/>
  <c r="AG666" i="15" s="1"/>
  <c r="AG656" i="15" s="1"/>
  <c r="AG843" i="15"/>
  <c r="AG833" i="15" s="1"/>
  <c r="AG772" i="15"/>
  <c r="AG762" i="15" s="1"/>
  <c r="AF651" i="10"/>
  <c r="AF646" i="10" s="1"/>
  <c r="AF609" i="10" s="1"/>
  <c r="AF641" i="15" s="1"/>
  <c r="AF499" i="15"/>
  <c r="AG483" i="10"/>
  <c r="AG478" i="10" s="1"/>
  <c r="AG441" i="10" s="1"/>
  <c r="AG595" i="10"/>
  <c r="AG590" i="10" s="1"/>
  <c r="AG553" i="10" s="1"/>
  <c r="AG805" i="10"/>
  <c r="AG800" i="10" s="1"/>
  <c r="AG763" i="10" s="1"/>
  <c r="AG812" i="15" s="1"/>
  <c r="AG162" i="15"/>
  <c r="BJ192" i="15" s="1"/>
  <c r="AG295" i="10"/>
  <c r="AG290" i="10" s="1"/>
  <c r="AG253" i="10" s="1"/>
  <c r="AG539" i="10"/>
  <c r="AG534" i="10" s="1"/>
  <c r="AG497" i="10" s="1"/>
  <c r="AG1156" i="10"/>
  <c r="AG1151" i="10" s="1"/>
  <c r="AG1094" i="10"/>
  <c r="AG1089" i="10" s="1"/>
  <c r="AG427" i="10"/>
  <c r="AG422" i="10" s="1"/>
  <c r="AG385" i="10" s="1"/>
  <c r="AG357" i="15" s="1"/>
  <c r="AG749" i="10"/>
  <c r="AG744" i="10" s="1"/>
  <c r="AG707" i="10" s="1"/>
  <c r="AG741" i="15" s="1"/>
  <c r="AH529" i="15"/>
  <c r="AH519" i="15" s="1"/>
  <c r="AH665" i="15" s="1"/>
  <c r="AH655" i="15" s="1"/>
  <c r="AH242" i="15"/>
  <c r="AH771" i="15"/>
  <c r="AH761" i="15" s="1"/>
  <c r="AH842" i="15"/>
  <c r="AH832" i="15" s="1"/>
  <c r="AF212" i="15"/>
  <c r="AF9" i="16"/>
  <c r="AF18" i="16" s="1"/>
  <c r="AF58" i="16" s="1"/>
  <c r="AH385" i="15"/>
  <c r="AH375" i="15" s="1"/>
  <c r="AH456" i="15"/>
  <c r="AH446" i="15" s="1"/>
  <c r="AH598" i="15"/>
  <c r="AH588" i="15" s="1"/>
  <c r="AH713" i="15" s="1"/>
  <c r="AH703" i="15" s="1"/>
  <c r="AH230" i="15"/>
  <c r="AH425" i="10"/>
  <c r="AH420" i="10" s="1"/>
  <c r="AH383" i="10" s="1"/>
  <c r="AH355" i="15" s="1"/>
  <c r="AH160" i="15"/>
  <c r="BK190" i="15" s="1"/>
  <c r="AH593" i="10"/>
  <c r="AH588" i="10" s="1"/>
  <c r="AH551" i="10" s="1"/>
  <c r="AH1092" i="10"/>
  <c r="AH1087" i="10" s="1"/>
  <c r="AH803" i="10"/>
  <c r="AH798" i="10" s="1"/>
  <c r="AH761" i="10" s="1"/>
  <c r="AH810" i="15" s="1"/>
  <c r="AH293" i="10"/>
  <c r="AH288" i="10" s="1"/>
  <c r="AH251" i="10" s="1"/>
  <c r="AH210" i="15" s="1"/>
  <c r="AH1154" i="10"/>
  <c r="AH1149" i="10" s="1"/>
  <c r="AH747" i="10"/>
  <c r="AH742" i="10" s="1"/>
  <c r="AH705" i="10" s="1"/>
  <c r="AH739" i="15" s="1"/>
  <c r="AH537" i="10"/>
  <c r="AH532" i="10" s="1"/>
  <c r="AH495" i="10" s="1"/>
  <c r="AH481" i="10"/>
  <c r="AH476" i="10" s="1"/>
  <c r="AH439" i="10" s="1"/>
  <c r="AH426" i="15" s="1"/>
  <c r="AF700" i="10"/>
  <c r="AF695" i="10" s="1"/>
  <c r="AF658" i="10" s="1"/>
  <c r="AF691" i="15" s="1"/>
  <c r="AF570" i="15"/>
  <c r="AH142" i="15"/>
  <c r="AH137" i="15" s="1"/>
  <c r="AH187" i="15"/>
  <c r="AH177" i="15" s="1"/>
  <c r="AH137" i="10"/>
  <c r="AH124" i="15"/>
  <c r="BK147" i="15" s="1"/>
  <c r="AH246" i="10"/>
  <c r="AH241" i="10" s="1"/>
  <c r="AH204" i="10" s="1"/>
  <c r="AH599" i="15"/>
  <c r="AH589" i="15" s="1"/>
  <c r="AH714" i="15" s="1"/>
  <c r="AH704" i="15" s="1"/>
  <c r="AH457" i="15"/>
  <c r="AH447" i="15" s="1"/>
  <c r="AH386" i="15"/>
  <c r="AH376" i="15" s="1"/>
  <c r="AH231" i="15"/>
  <c r="AH426" i="10"/>
  <c r="AH421" i="10" s="1"/>
  <c r="AH384" i="10" s="1"/>
  <c r="AH356" i="15" s="1"/>
  <c r="AH294" i="10"/>
  <c r="AH289" i="10" s="1"/>
  <c r="AH252" i="10" s="1"/>
  <c r="AH211" i="15" s="1"/>
  <c r="AH1155" i="10"/>
  <c r="AH1150" i="10" s="1"/>
  <c r="AH161" i="15"/>
  <c r="BK191" i="15" s="1"/>
  <c r="AH482" i="10"/>
  <c r="AH477" i="10" s="1"/>
  <c r="AH440" i="10" s="1"/>
  <c r="AH427" i="15" s="1"/>
  <c r="AH594" i="10"/>
  <c r="AH589" i="10" s="1"/>
  <c r="AH552" i="10" s="1"/>
  <c r="AH1093" i="10"/>
  <c r="AH1088" i="10" s="1"/>
  <c r="AH804" i="10"/>
  <c r="AH799" i="10" s="1"/>
  <c r="AH762" i="10" s="1"/>
  <c r="AH811" i="15" s="1"/>
  <c r="AH748" i="10"/>
  <c r="AH743" i="10" s="1"/>
  <c r="AH706" i="10" s="1"/>
  <c r="AH740" i="15" s="1"/>
  <c r="AH538" i="10"/>
  <c r="AH533" i="10" s="1"/>
  <c r="AH496" i="10" s="1"/>
  <c r="AG428" i="15" l="1"/>
  <c r="AG10" i="16"/>
  <c r="AG19" i="16" s="1"/>
  <c r="AG59" i="16" s="1"/>
  <c r="AH497" i="15"/>
  <c r="AH649" i="10"/>
  <c r="AH644" i="10" s="1"/>
  <c r="AH607" i="10" s="1"/>
  <c r="AH639" i="15" s="1"/>
  <c r="AG212" i="15"/>
  <c r="AG9" i="16"/>
  <c r="AG18" i="16" s="1"/>
  <c r="AG58" i="16" s="1"/>
  <c r="AF1236" i="15"/>
  <c r="AF1231" i="15" s="1"/>
  <c r="BI1231" i="15" s="1"/>
  <c r="AF1115" i="10"/>
  <c r="AF1197" i="15" s="1"/>
  <c r="BI1220" i="15" s="1"/>
  <c r="AF652" i="10"/>
  <c r="AF647" i="10" s="1"/>
  <c r="AF610" i="10" s="1"/>
  <c r="AF642" i="15" s="1"/>
  <c r="AF500" i="15"/>
  <c r="AG700" i="10"/>
  <c r="AG695" i="10" s="1"/>
  <c r="AG658" i="10" s="1"/>
  <c r="AG691" i="15" s="1"/>
  <c r="AG570" i="15"/>
  <c r="AH247" i="10"/>
  <c r="AH242" i="10" s="1"/>
  <c r="AH205" i="10" s="1"/>
  <c r="AH125" i="15"/>
  <c r="BK148" i="15" s="1"/>
  <c r="AH1050" i="10"/>
  <c r="AH1148" i="15" s="1"/>
  <c r="BK1171" i="15" s="1"/>
  <c r="AH1187" i="15"/>
  <c r="AH1182" i="15" s="1"/>
  <c r="BK1182" i="15" s="1"/>
  <c r="AH458" i="15"/>
  <c r="AH448" i="15" s="1"/>
  <c r="AH600" i="15"/>
  <c r="AH590" i="15" s="1"/>
  <c r="AH715" i="15" s="1"/>
  <c r="AH705" i="15" s="1"/>
  <c r="AH387" i="15"/>
  <c r="AH377" i="15" s="1"/>
  <c r="AH232" i="15"/>
  <c r="AF1053" i="10"/>
  <c r="AF1151" i="15" s="1"/>
  <c r="BI1174" i="15" s="1"/>
  <c r="AF1190" i="15"/>
  <c r="AF1185" i="15" s="1"/>
  <c r="BI1185" i="15" s="1"/>
  <c r="AH243" i="15"/>
  <c r="AH530" i="15"/>
  <c r="AH520" i="15" s="1"/>
  <c r="AH666" i="15" s="1"/>
  <c r="AH656" i="15" s="1"/>
  <c r="AH772" i="15"/>
  <c r="AH762" i="15" s="1"/>
  <c r="AH843" i="15"/>
  <c r="AH833" i="15" s="1"/>
  <c r="AH698" i="10"/>
  <c r="AH693" i="10" s="1"/>
  <c r="AH656" i="10" s="1"/>
  <c r="AH689" i="15" s="1"/>
  <c r="AH568" i="15"/>
  <c r="AF571" i="15"/>
  <c r="AF701" i="10"/>
  <c r="AF696" i="10" s="1"/>
  <c r="AF659" i="10" s="1"/>
  <c r="AF692" i="15" s="1"/>
  <c r="AH483" i="10"/>
  <c r="AH478" i="10" s="1"/>
  <c r="AH441" i="10" s="1"/>
  <c r="AH595" i="10"/>
  <c r="AH590" i="10" s="1"/>
  <c r="AH553" i="10" s="1"/>
  <c r="AH295" i="10"/>
  <c r="AH290" i="10" s="1"/>
  <c r="AH253" i="10" s="1"/>
  <c r="AH162" i="15"/>
  <c r="BK192" i="15" s="1"/>
  <c r="AH805" i="10"/>
  <c r="AH800" i="10" s="1"/>
  <c r="AH763" i="10" s="1"/>
  <c r="AH812" i="15" s="1"/>
  <c r="AH1156" i="10"/>
  <c r="AH1151" i="10" s="1"/>
  <c r="AH1094" i="10"/>
  <c r="AH1089" i="10" s="1"/>
  <c r="AH427" i="10"/>
  <c r="AH422" i="10" s="1"/>
  <c r="AH385" i="10" s="1"/>
  <c r="AH357" i="15" s="1"/>
  <c r="AH749" i="10"/>
  <c r="AH744" i="10" s="1"/>
  <c r="AH707" i="10" s="1"/>
  <c r="AH741" i="15" s="1"/>
  <c r="AH539" i="10"/>
  <c r="AH534" i="10" s="1"/>
  <c r="AH497" i="10" s="1"/>
  <c r="AG1189" i="15"/>
  <c r="AG1184" i="15" s="1"/>
  <c r="BJ1184" i="15" s="1"/>
  <c r="AG1052" i="10"/>
  <c r="AG1150" i="15" s="1"/>
  <c r="BJ1173" i="15" s="1"/>
  <c r="AH1112" i="10"/>
  <c r="AH1194" i="15" s="1"/>
  <c r="BK1217" i="15" s="1"/>
  <c r="AH1233" i="15"/>
  <c r="AH1228" i="15" s="1"/>
  <c r="BK1228" i="15" s="1"/>
  <c r="AG1235" i="15"/>
  <c r="AG1230" i="15" s="1"/>
  <c r="BJ1230" i="15" s="1"/>
  <c r="AG1114" i="10"/>
  <c r="AG1196" i="15" s="1"/>
  <c r="BJ1219" i="15" s="1"/>
  <c r="AG388" i="15"/>
  <c r="AG378" i="15" s="1"/>
  <c r="AG601" i="15"/>
  <c r="AG591" i="15" s="1"/>
  <c r="AG716" i="15" s="1"/>
  <c r="AG706" i="15" s="1"/>
  <c r="AG459" i="15"/>
  <c r="AG449" i="15" s="1"/>
  <c r="AG233" i="15"/>
  <c r="AG1095" i="10"/>
  <c r="AG1090" i="10" s="1"/>
  <c r="AG806" i="10"/>
  <c r="AG801" i="10" s="1"/>
  <c r="AG764" i="10" s="1"/>
  <c r="AG813" i="15" s="1"/>
  <c r="AG750" i="10"/>
  <c r="AG745" i="10" s="1"/>
  <c r="AG708" i="10" s="1"/>
  <c r="AG742" i="15" s="1"/>
  <c r="AG596" i="10"/>
  <c r="AG591" i="10" s="1"/>
  <c r="AG554" i="10" s="1"/>
  <c r="AG484" i="10"/>
  <c r="AG479" i="10" s="1"/>
  <c r="AG442" i="10" s="1"/>
  <c r="AG429" i="15" s="1"/>
  <c r="AG428" i="10"/>
  <c r="AG423" i="10" s="1"/>
  <c r="AG386" i="10" s="1"/>
  <c r="AG358" i="15" s="1"/>
  <c r="AG296" i="10"/>
  <c r="AG291" i="10" s="1"/>
  <c r="AG254" i="10" s="1"/>
  <c r="AG213" i="15" s="1"/>
  <c r="AG163" i="15"/>
  <c r="BJ193" i="15" s="1"/>
  <c r="AG540" i="10"/>
  <c r="AG535" i="10" s="1"/>
  <c r="AG498" i="10" s="1"/>
  <c r="AG1157" i="10"/>
  <c r="AG1152" i="10" s="1"/>
  <c r="AG651" i="10"/>
  <c r="AG646" i="10" s="1"/>
  <c r="AG609" i="10" s="1"/>
  <c r="AG641" i="15" s="1"/>
  <c r="AG499" i="15"/>
  <c r="AH1188" i="15"/>
  <c r="AH1183" i="15" s="1"/>
  <c r="BK1183" i="15" s="1"/>
  <c r="AH1051" i="10"/>
  <c r="AH1149" i="15" s="1"/>
  <c r="BK1172" i="15" s="1"/>
  <c r="AH699" i="10"/>
  <c r="AH694" i="10" s="1"/>
  <c r="AH657" i="10" s="1"/>
  <c r="AH690" i="15" s="1"/>
  <c r="AH569" i="15"/>
  <c r="AH1234" i="15"/>
  <c r="AH1229" i="15" s="1"/>
  <c r="BK1229" i="15" s="1"/>
  <c r="AH1113" i="10"/>
  <c r="AH1195" i="15" s="1"/>
  <c r="BK1218" i="15" s="1"/>
  <c r="AH498" i="15"/>
  <c r="AH650" i="10"/>
  <c r="AH645" i="10" s="1"/>
  <c r="AH608" i="10" s="1"/>
  <c r="AH640" i="15" s="1"/>
  <c r="AH428" i="15" l="1"/>
  <c r="AH10" i="16"/>
  <c r="AH19" i="16" s="1"/>
  <c r="AH59" i="16" s="1"/>
  <c r="AH1189" i="15"/>
  <c r="AH1184" i="15" s="1"/>
  <c r="BK1184" i="15" s="1"/>
  <c r="AH1052" i="10"/>
  <c r="AH1150" i="15" s="1"/>
  <c r="BK1173" i="15" s="1"/>
  <c r="AG1190" i="15"/>
  <c r="AG1185" i="15" s="1"/>
  <c r="BJ1185" i="15" s="1"/>
  <c r="AG1053" i="10"/>
  <c r="AG1151" i="15" s="1"/>
  <c r="BJ1174" i="15" s="1"/>
  <c r="AG1236" i="15"/>
  <c r="AG1231" i="15" s="1"/>
  <c r="BJ1231" i="15" s="1"/>
  <c r="AG1115" i="10"/>
  <c r="AG1197" i="15" s="1"/>
  <c r="BJ1220" i="15" s="1"/>
  <c r="AH1235" i="15"/>
  <c r="AH1230" i="15" s="1"/>
  <c r="BK1230" i="15" s="1"/>
  <c r="AH1114" i="10"/>
  <c r="AH1196" i="15" s="1"/>
  <c r="BK1219" i="15" s="1"/>
  <c r="AH428" i="10"/>
  <c r="AH423" i="10" s="1"/>
  <c r="AH386" i="10" s="1"/>
  <c r="AH358" i="15" s="1"/>
  <c r="AH1157" i="10"/>
  <c r="AH1152" i="10" s="1"/>
  <c r="AH484" i="10"/>
  <c r="AH479" i="10" s="1"/>
  <c r="AH442" i="10" s="1"/>
  <c r="AH429" i="15" s="1"/>
  <c r="AH296" i="10"/>
  <c r="AH291" i="10" s="1"/>
  <c r="AH254" i="10" s="1"/>
  <c r="AH213" i="15" s="1"/>
  <c r="AH596" i="10"/>
  <c r="AH591" i="10" s="1"/>
  <c r="AH554" i="10" s="1"/>
  <c r="AH750" i="10"/>
  <c r="AH745" i="10" s="1"/>
  <c r="AH708" i="10" s="1"/>
  <c r="AH742" i="15" s="1"/>
  <c r="AH1095" i="10"/>
  <c r="AH1090" i="10" s="1"/>
  <c r="AH806" i="10"/>
  <c r="AH801" i="10" s="1"/>
  <c r="AH764" i="10" s="1"/>
  <c r="AH813" i="15" s="1"/>
  <c r="AH540" i="10"/>
  <c r="AH535" i="10" s="1"/>
  <c r="AH498" i="10" s="1"/>
  <c r="AH163" i="15"/>
  <c r="BK193" i="15" s="1"/>
  <c r="AG652" i="10"/>
  <c r="AG647" i="10" s="1"/>
  <c r="AG610" i="10" s="1"/>
  <c r="AG642" i="15" s="1"/>
  <c r="AG500" i="15"/>
  <c r="AH459" i="15"/>
  <c r="AH449" i="15" s="1"/>
  <c r="AH233" i="15"/>
  <c r="AH601" i="15"/>
  <c r="AH591" i="15" s="1"/>
  <c r="AH716" i="15" s="1"/>
  <c r="AH706" i="15" s="1"/>
  <c r="AH388" i="15"/>
  <c r="AH378" i="15" s="1"/>
  <c r="AH212" i="15"/>
  <c r="AH9" i="16"/>
  <c r="AH18" i="16" s="1"/>
  <c r="AH58" i="16" s="1"/>
  <c r="AH570" i="15"/>
  <c r="AH700" i="10"/>
  <c r="AH695" i="10" s="1"/>
  <c r="AH658" i="10" s="1"/>
  <c r="AH691" i="15" s="1"/>
  <c r="AG701" i="10"/>
  <c r="AG696" i="10" s="1"/>
  <c r="AG659" i="10" s="1"/>
  <c r="AG692" i="15" s="1"/>
  <c r="AG571" i="15"/>
  <c r="AH651" i="10"/>
  <c r="AH646" i="10" s="1"/>
  <c r="AH609" i="10" s="1"/>
  <c r="AH641" i="15" s="1"/>
  <c r="AH499" i="15"/>
  <c r="AH1115" i="10" l="1"/>
  <c r="AH1197" i="15" s="1"/>
  <c r="BK1220" i="15" s="1"/>
  <c r="AH1236" i="15"/>
  <c r="AH1231" i="15" s="1"/>
  <c r="BK1231" i="15" s="1"/>
  <c r="AH500" i="15"/>
  <c r="AH652" i="10"/>
  <c r="AH647" i="10" s="1"/>
  <c r="AH610" i="10" s="1"/>
  <c r="AH642" i="15" s="1"/>
  <c r="AH1190" i="15"/>
  <c r="AH1185" i="15" s="1"/>
  <c r="BK1185" i="15" s="1"/>
  <c r="AH1053" i="10"/>
  <c r="AH1151" i="15" s="1"/>
  <c r="BK1174" i="15" s="1"/>
  <c r="AH701" i="10"/>
  <c r="AH696" i="10" s="1"/>
  <c r="AH659" i="10" s="1"/>
  <c r="AH692" i="15" s="1"/>
  <c r="AH57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Mathias Hintze</author>
  </authors>
  <commentList>
    <comment ref="D187" authorId="0" shapeId="0" xr:uid="{F66F062E-F301-4086-9387-9C1191259794}">
      <text>
        <r>
          <rPr>
            <b/>
            <sz val="9"/>
            <color indexed="81"/>
            <rFont val="Tahoma"/>
            <family val="2"/>
          </rPr>
          <t>Mathias Hintze:</t>
        </r>
        <r>
          <rPr>
            <sz val="9"/>
            <color indexed="81"/>
            <rFont val="Tahoma"/>
            <family val="2"/>
          </rPr>
          <t xml:space="preserve">
Assuming 50% share of total biomass from wood</t>
        </r>
      </text>
    </comment>
    <comment ref="D188" authorId="0" shapeId="0" xr:uid="{F86C6BBE-FFE0-40EA-8B9D-871129055CC5}">
      <text>
        <r>
          <rPr>
            <b/>
            <sz val="9"/>
            <color indexed="81"/>
            <rFont val="Tahoma"/>
            <family val="2"/>
          </rPr>
          <t>Mathias Hintze:</t>
        </r>
        <r>
          <rPr>
            <sz val="9"/>
            <color indexed="81"/>
            <rFont val="Tahoma"/>
            <family val="2"/>
          </rPr>
          <t xml:space="preserve">
Assuming 50% share of total biomass from waste</t>
        </r>
      </text>
    </comment>
    <comment ref="G189" authorId="0" shapeId="0" xr:uid="{8C1DA706-1241-493D-8949-F74FFB138736}">
      <text>
        <r>
          <rPr>
            <b/>
            <sz val="9"/>
            <color indexed="81"/>
            <rFont val="Tahoma"/>
            <family val="2"/>
          </rPr>
          <t>Mathias Hintze:</t>
        </r>
        <r>
          <rPr>
            <sz val="9"/>
            <color indexed="81"/>
            <rFont val="Tahoma"/>
            <family val="2"/>
          </rPr>
          <t xml:space="preserve">
Currently in review. Set to negative TTW value for now.</t>
        </r>
      </text>
    </comment>
    <comment ref="D198" authorId="0" shapeId="0" xr:uid="{34FDEEDD-0D82-4028-A253-33F993408D41}">
      <text>
        <r>
          <rPr>
            <b/>
            <sz val="9"/>
            <color indexed="81"/>
            <rFont val="Tahoma"/>
            <family val="2"/>
          </rPr>
          <t>Mathias Hintze:</t>
        </r>
        <r>
          <rPr>
            <sz val="9"/>
            <color indexed="81"/>
            <rFont val="Tahoma"/>
            <family val="2"/>
          </rPr>
          <t xml:space="preserve">
Liquefaction included</t>
        </r>
      </text>
    </comment>
    <comment ref="D199" authorId="0" shapeId="0" xr:uid="{F557EE6B-6D37-410C-960A-888DA8CE1CBD}">
      <text>
        <r>
          <rPr>
            <b/>
            <sz val="9"/>
            <color indexed="81"/>
            <rFont val="Tahoma"/>
            <family val="2"/>
          </rPr>
          <t>Mathias Hintze:</t>
        </r>
        <r>
          <rPr>
            <sz val="9"/>
            <color indexed="81"/>
            <rFont val="Tahoma"/>
            <family val="2"/>
          </rPr>
          <t xml:space="preserve">
Liquefaction included</t>
        </r>
      </text>
    </comment>
    <comment ref="D200" authorId="0" shapeId="0" xr:uid="{925831BA-CB2D-4C76-BE71-C96FCB02DE57}">
      <text>
        <r>
          <rPr>
            <b/>
            <sz val="9"/>
            <color indexed="81"/>
            <rFont val="Tahoma"/>
            <family val="2"/>
          </rPr>
          <t>Mathias Hintze:</t>
        </r>
        <r>
          <rPr>
            <sz val="9"/>
            <color indexed="81"/>
            <rFont val="Tahoma"/>
            <family val="2"/>
          </rPr>
          <t xml:space="preserve">
Liquefaction included</t>
        </r>
      </text>
    </comment>
    <comment ref="D202" authorId="0" shapeId="0" xr:uid="{38751C3A-DF33-4131-8F03-8F3FA9FF6404}">
      <text>
        <r>
          <rPr>
            <b/>
            <sz val="9"/>
            <color indexed="81"/>
            <rFont val="Tahoma"/>
            <family val="2"/>
          </rPr>
          <t>Mathias Hintze:</t>
        </r>
        <r>
          <rPr>
            <sz val="9"/>
            <color indexed="81"/>
            <rFont val="Tahoma"/>
            <family val="2"/>
          </rPr>
          <t xml:space="preserve">
Assuming 100% share of total biomass from waste</t>
        </r>
      </text>
    </comment>
    <comment ref="G203" authorId="0" shapeId="0" xr:uid="{58C1A325-5BAD-4CEA-9D9F-B83D451E94E9}">
      <text>
        <r>
          <rPr>
            <b/>
            <sz val="9"/>
            <color indexed="81"/>
            <rFont val="Tahoma"/>
            <family val="2"/>
          </rPr>
          <t>Mathias Hintze:</t>
        </r>
        <r>
          <rPr>
            <sz val="9"/>
            <color indexed="81"/>
            <rFont val="Tahoma"/>
            <family val="2"/>
          </rPr>
          <t xml:space="preserve">
Currently in review. Set to negative TTW value for now.</t>
        </r>
      </text>
    </comment>
    <comment ref="G211" authorId="0" shapeId="0" xr:uid="{67EF867A-4E0D-48EA-87D8-8A387AEC40B8}">
      <text>
        <r>
          <rPr>
            <b/>
            <sz val="9"/>
            <color indexed="81"/>
            <rFont val="Tahoma"/>
            <family val="2"/>
          </rPr>
          <t>Mathias Hintze:</t>
        </r>
        <r>
          <rPr>
            <sz val="9"/>
            <color indexed="81"/>
            <rFont val="Tahoma"/>
            <family val="2"/>
          </rPr>
          <t xml:space="preserve">
Not available before 2030</t>
        </r>
      </text>
    </comment>
    <comment ref="D216" authorId="0" shapeId="0" xr:uid="{040ED627-66E4-4322-A5D0-45B1C5817D9D}">
      <text>
        <r>
          <rPr>
            <b/>
            <sz val="9"/>
            <color indexed="81"/>
            <rFont val="Tahoma"/>
            <family val="2"/>
          </rPr>
          <t>Mathias Hintze:</t>
        </r>
        <r>
          <rPr>
            <sz val="9"/>
            <color indexed="81"/>
            <rFont val="Tahoma"/>
            <family val="2"/>
          </rPr>
          <t xml:space="preserve">
Assuming 30% share of total biomass from wood</t>
        </r>
      </text>
    </comment>
    <comment ref="D217" authorId="0" shapeId="0" xr:uid="{D59FDDC7-E4C7-45F4-944F-BB495F3840EC}">
      <text>
        <r>
          <rPr>
            <b/>
            <sz val="9"/>
            <color indexed="81"/>
            <rFont val="Tahoma"/>
            <family val="2"/>
          </rPr>
          <t>Mathias Hintze:</t>
        </r>
        <r>
          <rPr>
            <sz val="9"/>
            <color indexed="81"/>
            <rFont val="Tahoma"/>
            <family val="2"/>
          </rPr>
          <t xml:space="preserve">
Assuming 70% share of total biomass from waste</t>
        </r>
      </text>
    </comment>
    <comment ref="N218" authorId="0" shapeId="0" xr:uid="{A6BA40A9-049B-4372-BD72-8FBD60B5EB02}">
      <text>
        <r>
          <rPr>
            <b/>
            <sz val="9"/>
            <color indexed="81"/>
            <rFont val="Tahoma"/>
            <family val="2"/>
          </rPr>
          <t>Mathias Hintze:</t>
        </r>
        <r>
          <rPr>
            <sz val="9"/>
            <color indexed="81"/>
            <rFont val="Tahoma"/>
            <family val="2"/>
          </rPr>
          <t xml:space="preserve">
Currently in review. Set to negative TTW value for now.</t>
        </r>
      </text>
    </comment>
    <comment ref="G226" authorId="0" shapeId="0" xr:uid="{889E2EA3-9853-4D9B-8B1A-2E14E4CD9526}">
      <text>
        <r>
          <rPr>
            <b/>
            <sz val="9"/>
            <color indexed="81"/>
            <rFont val="Tahoma"/>
            <family val="2"/>
          </rPr>
          <t>Mathias Hintze:</t>
        </r>
        <r>
          <rPr>
            <sz val="9"/>
            <color indexed="81"/>
            <rFont val="Tahoma"/>
            <family val="2"/>
          </rPr>
          <t xml:space="preserve">
Not available before 2030</t>
        </r>
      </text>
    </comment>
    <comment ref="D231" authorId="0" shapeId="0" xr:uid="{058C77A4-ECFE-44D4-A3AD-5C80739F378A}">
      <text>
        <r>
          <rPr>
            <b/>
            <sz val="9"/>
            <color indexed="81"/>
            <rFont val="Tahoma"/>
            <family val="2"/>
          </rPr>
          <t>Mathias Hintze:</t>
        </r>
        <r>
          <rPr>
            <sz val="9"/>
            <color indexed="81"/>
            <rFont val="Tahoma"/>
            <family val="2"/>
          </rPr>
          <t xml:space="preserve">
Assuming 100% share of total biomass from wood</t>
        </r>
      </text>
    </comment>
    <comment ref="D253" authorId="0" shapeId="0" xr:uid="{5EE4F08C-7972-4279-B547-58CB9B8F265C}">
      <text>
        <r>
          <rPr>
            <b/>
            <sz val="9"/>
            <color indexed="81"/>
            <rFont val="Tahoma"/>
            <family val="2"/>
          </rPr>
          <t>Mathias Hintze:</t>
        </r>
        <r>
          <rPr>
            <sz val="9"/>
            <color indexed="81"/>
            <rFont val="Tahoma"/>
            <family val="2"/>
          </rPr>
          <t xml:space="preserve">
Calculated from historical average multiplier from crude oil to LSFO on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<sst xmlns="http://schemas.openxmlformats.org/spreadsheetml/2006/main" count="12494" uniqueCount="287">
  <si>
    <t/>
  </si>
  <si>
    <t>Region</t>
  </si>
  <si>
    <t>Electricity cost</t>
  </si>
  <si>
    <t>Emissions cost</t>
  </si>
  <si>
    <t>Emissions scope</t>
  </si>
  <si>
    <t>Cost unit</t>
  </si>
  <si>
    <t>Year (for stacked bar chart)</t>
  </si>
  <si>
    <t>Comments:</t>
  </si>
  <si>
    <t>Europe</t>
  </si>
  <si>
    <t>Low</t>
  </si>
  <si>
    <t>WTW</t>
  </si>
  <si>
    <t>USD/Ton LSFO eq</t>
  </si>
  <si>
    <t>Red cells can be changed</t>
  </si>
  <si>
    <t>Fuel selector</t>
  </si>
  <si>
    <t>Fuel 1</t>
  </si>
  <si>
    <t>Fuel 2</t>
  </si>
  <si>
    <t>Fuel 3</t>
  </si>
  <si>
    <t>Fuel 4</t>
  </si>
  <si>
    <t>Fuel 5</t>
  </si>
  <si>
    <t>Fuel</t>
  </si>
  <si>
    <t>LSFO</t>
  </si>
  <si>
    <t>LNG</t>
  </si>
  <si>
    <t>e-ammonia</t>
  </si>
  <si>
    <t>Bio-methane (liquefied)</t>
  </si>
  <si>
    <t>Blue ammonia (CCS)</t>
  </si>
  <si>
    <t>Global warming potential</t>
  </si>
  <si>
    <t>GWP100</t>
  </si>
  <si>
    <t>Title</t>
  </si>
  <si>
    <t>Item</t>
  </si>
  <si>
    <t>Unit</t>
  </si>
  <si>
    <t>Total cost</t>
  </si>
  <si>
    <t>USD/ton fuel</t>
  </si>
  <si>
    <t>LHV</t>
  </si>
  <si>
    <t>FuelType</t>
  </si>
  <si>
    <t>CAPEX including feedstock CAPEX</t>
  </si>
  <si>
    <t>OPEX including feedstock OPEX</t>
  </si>
  <si>
    <t>Finance cost including feedstock finance cost</t>
  </si>
  <si>
    <t>Energy cost including feedstock energy cost</t>
  </si>
  <si>
    <t>Feedstock cost including feedstock feedstock cost</t>
  </si>
  <si>
    <t>LSFO - CAPEX including feedstock CAPEX - Middle East - USD/ton fuel</t>
  </si>
  <si>
    <t>CAPEX</t>
  </si>
  <si>
    <t>OPEX</t>
  </si>
  <si>
    <t>Finance cost</t>
  </si>
  <si>
    <t>Energy cost</t>
  </si>
  <si>
    <t>Feedstock cost</t>
  </si>
  <si>
    <t>Total</t>
  </si>
  <si>
    <t>Emissions in selected year</t>
  </si>
  <si>
    <t>LSFO - CAPEX - Global - USD/ton fuel</t>
  </si>
  <si>
    <t>Cost breakdown</t>
  </si>
  <si>
    <t>Global</t>
  </si>
  <si>
    <t>Excl emissions</t>
  </si>
  <si>
    <t>Total emissions</t>
  </si>
  <si>
    <t>ton CO2eq/ton fuel</t>
  </si>
  <si>
    <t>Calculates the cost of fuels split into CAPEX, OPEX, Feedstock, Electricity, and Finance costs from earlier feedstock.</t>
  </si>
  <si>
    <t>e-hydrogen (Alkaline)</t>
  </si>
  <si>
    <t>Africa</t>
  </si>
  <si>
    <t>Americas</t>
  </si>
  <si>
    <t>Asia</t>
  </si>
  <si>
    <t>Middle East</t>
  </si>
  <si>
    <t>e-hydrogen</t>
  </si>
  <si>
    <t>e-hydrogen (PEM)</t>
  </si>
  <si>
    <t>e-hydrogen (Solid oxide)</t>
  </si>
  <si>
    <t>e-hydrogen (compressed)</t>
  </si>
  <si>
    <t>Nitrogen</t>
  </si>
  <si>
    <t>Conversion H2 -&gt; NH3</t>
  </si>
  <si>
    <t>ton H2/ton NH3</t>
  </si>
  <si>
    <t>Conversion N2 -&gt; NH3</t>
  </si>
  <si>
    <t>ton N2/ton NH3</t>
  </si>
  <si>
    <t>Carbon dioxide (DAC)</t>
  </si>
  <si>
    <t>Carbon dioxide (PS)</t>
  </si>
  <si>
    <t>e-methanol (DAC)</t>
  </si>
  <si>
    <t>e-methanol</t>
  </si>
  <si>
    <t>Conversion H2 -&gt; MeOH</t>
  </si>
  <si>
    <t>ton H2/ton MeOH</t>
  </si>
  <si>
    <t>Conversion CO2 -&gt; MeOH</t>
  </si>
  <si>
    <t>ton CO2/ton MeOH</t>
  </si>
  <si>
    <t>e-methanol (PS)</t>
  </si>
  <si>
    <t>e-methane (DAC)</t>
  </si>
  <si>
    <t>e-methane</t>
  </si>
  <si>
    <t>Conversion H2 -&gt; CH4</t>
  </si>
  <si>
    <t>ton H2/ton CH4</t>
  </si>
  <si>
    <t>Conversion CO2 -&gt; CH4</t>
  </si>
  <si>
    <t>ton CO2/ton CH4</t>
  </si>
  <si>
    <t>e-methane (PS)</t>
  </si>
  <si>
    <t>e-methane liquefied (DAC)</t>
  </si>
  <si>
    <t>e-methane liquefied (PS)</t>
  </si>
  <si>
    <t>e-diesel (DAC)</t>
  </si>
  <si>
    <t>e-diesel</t>
  </si>
  <si>
    <t>Conversion H2 -&gt; diesel</t>
  </si>
  <si>
    <t>ton H2/ton diesel</t>
  </si>
  <si>
    <t>Conversion CO2 -&gt; diesel</t>
  </si>
  <si>
    <t>ton CO2/ton diesel</t>
  </si>
  <si>
    <t>e-diesel (PS)</t>
  </si>
  <si>
    <t>Carbon capture</t>
  </si>
  <si>
    <t>Carbon storage</t>
  </si>
  <si>
    <t>Carbon capture &amp; storage (CCS)</t>
  </si>
  <si>
    <t>Conversion NG -&gt; CO2 -&gt; NH3</t>
  </si>
  <si>
    <t>ton CO2/ton NH3</t>
  </si>
  <si>
    <t>Carbon to store</t>
  </si>
  <si>
    <t>Natural gas</t>
  </si>
  <si>
    <t>Price</t>
  </si>
  <si>
    <t>USD/ton</t>
  </si>
  <si>
    <t>Conversion NG -&gt; NH3</t>
  </si>
  <si>
    <t>ton NG/ton NH3</t>
  </si>
  <si>
    <t>Bio-methanol</t>
  </si>
  <si>
    <t>Bio-oil (HTL)</t>
  </si>
  <si>
    <t>Bio-oil (Pyrolysis)</t>
  </si>
  <si>
    <t xml:space="preserve">  </t>
  </si>
  <si>
    <t>Calculates the cost of fuels</t>
  </si>
  <si>
    <t>Plant lifetime</t>
  </si>
  <si>
    <t>Years</t>
  </si>
  <si>
    <t>Total CAPEX - Electrolysis</t>
  </si>
  <si>
    <t>USD/ton fuel capacity</t>
  </si>
  <si>
    <t>OPEX - Electrolysis</t>
  </si>
  <si>
    <t>USD/ton fuel/year</t>
  </si>
  <si>
    <t>General</t>
  </si>
  <si>
    <t>Weighted average cost of capital (WACC)</t>
  </si>
  <si>
    <t>%</t>
  </si>
  <si>
    <t>Renewable electricity</t>
  </si>
  <si>
    <t>Cost of electricity</t>
  </si>
  <si>
    <t>USD/MWh</t>
  </si>
  <si>
    <t>Energy demand - Electrolysis</t>
  </si>
  <si>
    <t>MWh/ton fuel</t>
  </si>
  <si>
    <t>Conversion H2O -&gt; H2</t>
  </si>
  <si>
    <t>ton H2O/ton H2</t>
  </si>
  <si>
    <t>Demineralized water</t>
  </si>
  <si>
    <t>Cost</t>
  </si>
  <si>
    <t>USD/ton water</t>
  </si>
  <si>
    <t>Finance</t>
  </si>
  <si>
    <t>Market share</t>
  </si>
  <si>
    <t>Total CAPEX - Liquefaction</t>
  </si>
  <si>
    <t>OPEX - Liquefaction</t>
  </si>
  <si>
    <t>Energy demand - Liquefaction</t>
  </si>
  <si>
    <t>Total CAPEX - Compression</t>
  </si>
  <si>
    <t>OPEX - Compression</t>
  </si>
  <si>
    <t>Energy demand - Compression</t>
  </si>
  <si>
    <t>Total CAPEX</t>
  </si>
  <si>
    <t>Energy demand</t>
  </si>
  <si>
    <t>USD/ton H2</t>
  </si>
  <si>
    <t>USD/ton CO2</t>
  </si>
  <si>
    <t>e-methane (liquefied)</t>
  </si>
  <si>
    <t>OPEX - Capture</t>
  </si>
  <si>
    <t>OPEX - Storage</t>
  </si>
  <si>
    <t>Total CAPEX - ATR</t>
  </si>
  <si>
    <t>OPEX - ATR</t>
  </si>
  <si>
    <t>Carbon capture efficiency</t>
  </si>
  <si>
    <t>Wood</t>
  </si>
  <si>
    <t>Waste</t>
  </si>
  <si>
    <t>Conversion wood -&gt; Bio-MeOH</t>
  </si>
  <si>
    <t>ton wood/ton MeOH</t>
  </si>
  <si>
    <t>Conversion waste -&gt; Bio-MeOH</t>
  </si>
  <si>
    <t>ton waste/ton MeOH</t>
  </si>
  <si>
    <t>Conversion NG -&gt; Bio-CH4</t>
  </si>
  <si>
    <t>ton NG/ton CH4</t>
  </si>
  <si>
    <t>Conversion waste -&gt; Bio-CH4</t>
  </si>
  <si>
    <t>ton waste/ton CH4</t>
  </si>
  <si>
    <t>Conversion H2 -&gt; Bio-diesel (HTL)</t>
  </si>
  <si>
    <t>Conversion wood -&gt; Bio-diesel (HTL)</t>
  </si>
  <si>
    <t>ton wood/ton diesel</t>
  </si>
  <si>
    <t>Conversion waste -&gt; Bio-diesel (HTL)</t>
  </si>
  <si>
    <t>ton waste/ton diesel</t>
  </si>
  <si>
    <t>Conversion H2 -&gt; Bio-diesel (Pyrolysis)</t>
  </si>
  <si>
    <t>Conversion wood -&gt; Bio-diesel (Pyrolysis)</t>
  </si>
  <si>
    <t>Conversion NG -&gt; LNG</t>
  </si>
  <si>
    <t>Crude oil</t>
  </si>
  <si>
    <t>USD/barrel</t>
  </si>
  <si>
    <t>Cost conversion crude oil (bbl) -&gt; LSFO (ton)</t>
  </si>
  <si>
    <t>Multiplier</t>
  </si>
  <si>
    <t>Calculates the emissions of the fuels</t>
  </si>
  <si>
    <t>Total emissions - WTT - GWP100</t>
  </si>
  <si>
    <t>Total emissions - WTT - GWP20</t>
  </si>
  <si>
    <t>Methane - GWP100</t>
  </si>
  <si>
    <t>Methane - GWP20</t>
  </si>
  <si>
    <t>Nitrous oxide - GWP100</t>
  </si>
  <si>
    <t>Nitrous oxide - GWP20</t>
  </si>
  <si>
    <t>Total emissions - WTT</t>
  </si>
  <si>
    <t>ton CO2/ton fuel</t>
  </si>
  <si>
    <t>ton CH4/ton fuel</t>
  </si>
  <si>
    <t>ton N2O/ton fuel</t>
  </si>
  <si>
    <t>Process-related emissions - WTT</t>
  </si>
  <si>
    <t>Process WTT emissions (carbon dioxide)</t>
  </si>
  <si>
    <t>Process WTT emissions (methane)</t>
  </si>
  <si>
    <t>Process WTT emissions (nitrous oxide)</t>
  </si>
  <si>
    <t>Energy-related emissions - WTT</t>
  </si>
  <si>
    <t>Feedstock WTT emissions (carbon dioxide)</t>
  </si>
  <si>
    <t>ton CO2/MWh</t>
  </si>
  <si>
    <t>Feedstock WTT emissions (methane)</t>
  </si>
  <si>
    <t>ton CH4/MWh</t>
  </si>
  <si>
    <t>Feedstock WTT emissions (nitrous oxide)</t>
  </si>
  <si>
    <t>ton N2O/MWh</t>
  </si>
  <si>
    <t>Feedstock-related emissions - WTT</t>
  </si>
  <si>
    <t>ton CO2/ton feedstock</t>
  </si>
  <si>
    <t>ton CH4/ton feedstock</t>
  </si>
  <si>
    <t>ton N2O/ton feedstock</t>
  </si>
  <si>
    <t>Process-related emissions</t>
  </si>
  <si>
    <t>Energy-related emissions</t>
  </si>
  <si>
    <t>Total emissions - WTW - GWP100</t>
  </si>
  <si>
    <t>Total emissions - WTW - GWP20</t>
  </si>
  <si>
    <t>Total emissions - TTW - GWP100</t>
  </si>
  <si>
    <t>Total emissions - TTW - GWP20</t>
  </si>
  <si>
    <t>Total emissions - WTW</t>
  </si>
  <si>
    <t>Total emissions - TTW</t>
  </si>
  <si>
    <t>TTW emissions (carbon dioxide)</t>
  </si>
  <si>
    <t>TTW emissions (methane)</t>
  </si>
  <si>
    <t>TTW emissions (nitrous oxide)</t>
  </si>
  <si>
    <t>ton CO2/ton H2</t>
  </si>
  <si>
    <t>ton CH4/ton H2</t>
  </si>
  <si>
    <t>ton N2O/ton H2</t>
  </si>
  <si>
    <t>ton CO2/ton N2</t>
  </si>
  <si>
    <t>ton CH4/ton N2</t>
  </si>
  <si>
    <t>ton N2O/ton N2</t>
  </si>
  <si>
    <t>ton CO2/ton CO2</t>
  </si>
  <si>
    <t>ton CH4/ton CO2</t>
  </si>
  <si>
    <t>ton N2O/ton CO2</t>
  </si>
  <si>
    <t>ton CH4/ton CH4</t>
  </si>
  <si>
    <t>ton N2O/ton CH4</t>
  </si>
  <si>
    <t>Lists all assumptions used for the calculations</t>
  </si>
  <si>
    <t>FuelData_List</t>
  </si>
  <si>
    <t>Fuels</t>
  </si>
  <si>
    <t>GJ/ton</t>
  </si>
  <si>
    <t>Conversion NG -&gt; CO2</t>
  </si>
  <si>
    <t>ton NG/ton CO2</t>
  </si>
  <si>
    <t>Feedstock</t>
  </si>
  <si>
    <t>Capacity factor</t>
  </si>
  <si>
    <t>Cost of electricity - low</t>
  </si>
  <si>
    <t>Cost of electricity - high</t>
  </si>
  <si>
    <t>Index sheet used for guiding data validation etc.</t>
  </si>
  <si>
    <t>Global Warming Potential</t>
  </si>
  <si>
    <t>Bunker fuels</t>
  </si>
  <si>
    <t>Fuel type</t>
  </si>
  <si>
    <t>Regions</t>
  </si>
  <si>
    <t>ElectricityCosts</t>
  </si>
  <si>
    <t>EmissionScopes</t>
  </si>
  <si>
    <t>GlobalWarmingPotentials</t>
  </si>
  <si>
    <t>EmissionTypes</t>
  </si>
  <si>
    <t>GWP 20</t>
  </si>
  <si>
    <t>GWP 100</t>
  </si>
  <si>
    <t>CostUnits</t>
  </si>
  <si>
    <t>Feedstock 1</t>
  </si>
  <si>
    <t>Feedstock 2</t>
  </si>
  <si>
    <t>Delimiter</t>
  </si>
  <si>
    <t>Carbon dioxide</t>
  </si>
  <si>
    <t>USD/Ton</t>
  </si>
  <si>
    <t xml:space="preserve"> - </t>
  </si>
  <si>
    <t>High</t>
  </si>
  <si>
    <t>TTW</t>
  </si>
  <si>
    <t>GWP20</t>
  </si>
  <si>
    <t>Methane</t>
  </si>
  <si>
    <t>USD/GJ</t>
  </si>
  <si>
    <t>Ammonia</t>
  </si>
  <si>
    <t>Nitrous oxide</t>
  </si>
  <si>
    <t>Methanol</t>
  </si>
  <si>
    <t>Diesel</t>
  </si>
  <si>
    <t>Table of contents</t>
  </si>
  <si>
    <t>Dashboard</t>
  </si>
  <si>
    <t>Sheet</t>
  </si>
  <si>
    <t>Description</t>
  </si>
  <si>
    <t>Cover</t>
  </si>
  <si>
    <t>CostCalculation</t>
  </si>
  <si>
    <t>EmissionsCalculation</t>
  </si>
  <si>
    <t>Assumptions</t>
  </si>
  <si>
    <t>CostCalculation_Detailed</t>
  </si>
  <si>
    <t>Calculation sheet for calculating the cost of fuels split into CAPEX, OPEX, Feedstock, Electricity, and Finance costs from earlier feedstock.</t>
  </si>
  <si>
    <t xml:space="preserve">All underlying assumptions per the Mærsk Mc-Kinney Møller Center for Zero Carbon Shipping derived from a combination of public literature, extensive industry knowledge, and expert insights. It is possible to input your own assumptions here. </t>
  </si>
  <si>
    <t>Index</t>
  </si>
  <si>
    <r>
      <t>Model Developed by:</t>
    </r>
    <r>
      <rPr>
        <sz val="11"/>
        <color theme="1"/>
        <rFont val="Aptos Narrow"/>
        <family val="2"/>
        <scheme val="minor"/>
      </rPr>
      <t xml:space="preserve"> 
Mærsk Mc-Kinney Møller Center for Zero Carbon Shipping</t>
    </r>
  </si>
  <si>
    <t>Table of Contents including a description of the functionality of all sheets.</t>
  </si>
  <si>
    <t>Similar to the web version, it is possible to investigate the fuel costs of 5 fuels based on the provided assumptions for different scenarios.</t>
  </si>
  <si>
    <t>Calculation sheet for calculating the cost of fuels.</t>
  </si>
  <si>
    <t>Calculation sheet for calculating the emissions of fuels.</t>
  </si>
  <si>
    <t>Index sheet with lists and ranges used for calculations.</t>
  </si>
  <si>
    <t>Cover page of the tool including licensing agreement for using the tool.</t>
  </si>
  <si>
    <t>TableOfContents</t>
  </si>
  <si>
    <t>Terms &amp; Conditions</t>
  </si>
  <si>
    <t xml:space="preserve">5    NO LIABILITY AND WARRANTY
5.1    No warranties or representations. The FCC is provided “as is” without warranty or representation of any kind, express or implied, including but not limited to warranties of merchantability, fitness for a particular purpose, error-free and non-infringement. 
5.2    No liability. In no event shall the Center or other authors be liable whatsoever for any direct or indirect damages, claims (including third-party claims), or other liability, whether in an action of contract, tort or otherwise, including but not limited to loss of profits, business, revenue or goodwill, arising from, out of or in connection with the FCC or the use of or other dealing in the FCC, or in any other way arising out of these Terms, including the User’s disclosure of Output to third-parties. </t>
  </si>
  <si>
    <t xml:space="preserve">4    TERM AND TERMINATION
4.1    Term and Termination. These Terms will stay in force and effect for as long as the User is granted a license to the FCC. Either Party may terminate these Terms for convenience with immediate effect by providing a written notice to the other Party. Upon termination of these Terms, any license rights granted under these Terms by the Center to the User will cease immediately. </t>
  </si>
  <si>
    <t xml:space="preserve">3    MODIFICATIONS AND UPDATES
3.1    The Center may, in its sole discretion, change, improve, and/or correct the FCC, and may decide to discontinue the FCC without notice. </t>
  </si>
  <si>
    <t xml:space="preserve">2    OWNERSHIP AND LICENSE 
2.1    Ownership. The Center owns the FCC and all IPR in and to the FCC, including but not limited to any future corrections, updates, improvements, bug fixes, or other modifications. 
2.2    License grant. The Center grants the User a royalty free, non-exclusive, non-sublicensable, revocable, non-transferable license to use the FCC for the purpose of assessing fuel costs based on the provided data within the FCC. This license includes a right to utilize, publish, disclose, and commercialize Output, with the understanding that the User assumes full liability and responsibility towards any third-party recipients of Output. 
2.3    Restrictions. The User shall not publish, disclose, distribute, sub-license, sell or otherwise make available the FCC (or parts or copies thereof). The User shall not reverse engineer, decompile and/or disassemble the FCC.  </t>
  </si>
  <si>
    <t>By downloading the Fuel Cost Calculator (as defined herein), you (the “User”) hereby automatically accept to be bound by the following terms and conditions (“Terms”):
Fonden Mærsk Mc-Kinney Møller Center for Zero Carbon Shipping, CVR-no. 41805056, Marmorvej 8, 2100 Copenhagen, Denmark (“Center”), has developed a fuel cost calculator tool which the Center, free of charge, has made publicly available subject to these Terms.</t>
  </si>
  <si>
    <t xml:space="preserve">1  DEFINITIONS
1.1  For the purpose of these Terms, the following definitions apply:
“IPR” means all intellectual property rights, including but not limited to patents, rights to inventions, trademarks, copyrights and related rights, database rights, design rights, rights to use and protect confidential information, rights to software and code, in each case whether registered or unregistered.
“FCC” or “Fuel Cost Calculator” means the web-based format and the Excel-based version of the Center’s tool to assess future fuel cost owned by the Center and subject to license under these Terms. 
“Output” means any output derived directly from the use of the FCC. </t>
  </si>
  <si>
    <r>
      <t xml:space="preserve">Contact Information:
</t>
    </r>
    <r>
      <rPr>
        <sz val="11"/>
        <color theme="1"/>
        <rFont val="Aptos Narrow"/>
        <family val="2"/>
        <scheme val="minor"/>
      </rPr>
      <t>Mathias Hintze, Transition Analytics Partner
mathias.hintze@zerocarbonshipping.com</t>
    </r>
  </si>
  <si>
    <t>Blue ammonia</t>
  </si>
  <si>
    <t>Plant sizes for e-fuels and blue fuels</t>
  </si>
  <si>
    <t>ton/day</t>
  </si>
  <si>
    <t>Plant size</t>
  </si>
  <si>
    <r>
      <t xml:space="preserve">Model Version:
</t>
    </r>
    <r>
      <rPr>
        <sz val="11"/>
        <color theme="1"/>
        <rFont val="Aptos Narrow"/>
        <family val="2"/>
        <scheme val="minor"/>
      </rPr>
      <t>1.2</t>
    </r>
  </si>
  <si>
    <r>
      <t xml:space="preserve">Release Date:
</t>
    </r>
    <r>
      <rPr>
        <sz val="11"/>
        <color theme="1"/>
        <rFont val="Aptos Narrow"/>
        <family val="2"/>
        <scheme val="minor"/>
      </rPr>
      <t>04-07-2025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</si>
</sst>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
    <numFmt numFmtId="165" formatCode="0.0%"/>
    <numFmt numFmtId="166" formatCode="0\ ;\(0\);&quot;-&quot;"/>
    <numFmt numFmtId="167" formatCode="0%;\(0%\);&quot;-&quot;\ "/>
    <numFmt numFmtId="168" formatCode="0\ ;\(0\);&quot;-&quot;\ "/>
    <numFmt numFmtId="169" formatCode="0.0\ ;\(0.0\);&quot;-&quot;"/>
    <numFmt numFmtId="170" formatCode="0.00\ ;\(0.00\);&quot;-&quot;"/>
    <numFmt numFmtId="171" formatCode="0.0\ ;\(0.0\);&quot;-&quot;\ "/>
    <numFmt numFmtId="172" formatCode="0.00\ ;\(0.00\);&quot;-&quot;\ "/>
    <numFmt numFmtId="173" formatCode="0.000\ ;\(0.000\);&quot;-&quot;\ "/>
    <numFmt numFmtId="174" formatCode="#,##0\ ;\(#,##0\);&quot;-&quot;\ "/>
  </numFmts>
  <fonts count="14">
    <font>
      <sz val="11"/>
      <color theme="1"/>
      <name val="Aptos Narrow"/>
      <family val="2"/>
      <scheme val="minor"/>
    </font>
    <font>
      <sz val="11"/>
      <color theme="1"/>
      <name val="Aptos Narrow"/>
      <family val="2"/>
      <scheme val="minor"/>
    </font>
    <font>
      <b/>
      <sz val="11"/>
      <color theme="1"/>
      <name val="Aptos Narrow"/>
      <family val="2"/>
      <scheme val="minor"/>
    </font>
    <font>
      <sz val="11"/>
      <name val="Aptos Narrow"/>
      <family val="2"/>
      <scheme val="minor"/>
    </font>
    <font>
      <b/>
      <sz val="11"/>
      <color theme="1"/>
      <name val="Aptos Display"/>
      <family val="2"/>
      <scheme val="major"/>
    </font>
    <font>
      <sz val="11"/>
      <color theme="8"/>
      <name val="Aptos Narrow"/>
      <family val="2"/>
      <scheme val="minor"/>
    </font>
    <font>
      <b/>
      <sz val="11"/>
      <name val="Aptos Narrow"/>
      <family val="2"/>
      <scheme val="minor"/>
    </font>
    <font>
      <b/>
      <sz val="11"/>
      <color theme="1"/>
      <name val="Aktiv Grotesk"/>
      <family val="2"/>
    </font>
    <font>
      <sz val="11"/>
      <color theme="5" tint="-0.249977111117893"/>
      <name val="Aptos Narrow"/>
      <family val="2"/>
      <scheme val="minor"/>
    </font>
    <font>
      <sz val="9"/>
      <color indexed="81"/>
      <name val="Tahoma"/>
      <family val="2"/>
    </font>
    <font>
      <b/>
      <sz val="9"/>
      <color indexed="81"/>
      <name val="Tahoma"/>
      <family val="2"/>
    </font>
    <font>
      <sz val="10"/>
      <color theme="1"/>
      <name val="Arial Unicode MS"/>
    </font>
    <font>
      <sz val="11"/>
      <color theme="0"/>
      <name val="Aptos Narrow"/>
      <family val="2"/>
      <scheme val="minor"/>
    </font>
    <font>
      <u/>
      <sz val="11"/>
      <color theme="10"/>
      <name val="Aptos Narrow"/>
      <family val="2"/>
      <scheme val="minor"/>
    </font>
  </fonts>
  <fills count="12">
    <fill>
      <patternFill patternType="none"/>
    </fill>
    <fill>
      <patternFill patternType="gray125"/>
    </fill>
    <fill>
      <patternFill patternType="solid">
        <fgColor theme="5"/>
        <bgColor indexed="64"/>
      </patternFill>
    </fill>
    <fill>
      <patternFill patternType="solid">
        <fgColor theme="7"/>
        <bgColor indexed="64"/>
      </patternFill>
    </fill>
    <fill>
      <patternFill patternType="solid">
        <fgColor rgb="FFE8F8FC"/>
        <bgColor indexed="64"/>
      </patternFill>
    </fill>
    <fill>
      <patternFill patternType="solid">
        <fgColor theme="0" tint="-0.14999847407452621"/>
        <bgColor indexed="64"/>
      </patternFill>
    </fill>
    <fill>
      <patternFill patternType="solid">
        <fgColor theme="9"/>
        <bgColor indexed="64"/>
      </patternFill>
    </fill>
    <fill>
      <patternFill patternType="solid">
        <fgColor rgb="FFFFFF00"/>
        <bgColor indexed="64"/>
      </patternFill>
    </fill>
    <fill>
      <patternFill patternType="solid">
        <fgColor theme="1" tint="0.89999084444715716"/>
        <bgColor indexed="64"/>
      </patternFill>
    </fill>
    <fill>
      <patternFill patternType="solid">
        <fgColor theme="2" tint="-9.9978637043366805E-2"/>
        <bgColor indexed="64"/>
      </patternFill>
    </fill>
    <fill>
      <patternFill patternType="solid">
        <fgColor theme="2"/>
        <bgColor indexed="64"/>
      </patternFill>
    </fill>
    <fill>
      <patternFill patternType="solid">
        <fgColor theme="1" tint="0.249977111117893"/>
        <bgColor indexed="64"/>
      </patternFill>
    </fill>
  </fills>
  <borders count="20">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bottom style="thin">
        <color theme="1" tint="0.89999084444715716"/>
      </bottom>
      <diagonal/>
    </border>
    <border>
      <left/>
      <right style="thin">
        <color theme="1" tint="0.499984740745262"/>
      </right>
      <top/>
      <bottom style="thin">
        <color theme="1" tint="0.89999084444715716"/>
      </bottom>
      <diagonal/>
    </border>
    <border>
      <left style="thin">
        <color theme="1" tint="0.499984740745262"/>
      </left>
      <right/>
      <top style="thin">
        <color theme="1" tint="0.89999084444715716"/>
      </top>
      <bottom style="thin">
        <color theme="1" tint="0.89999084444715716"/>
      </bottom>
      <diagonal/>
    </border>
    <border>
      <left/>
      <right style="thin">
        <color theme="1" tint="0.499984740745262"/>
      </right>
      <top style="thin">
        <color theme="1" tint="0.89999084444715716"/>
      </top>
      <bottom style="thin">
        <color theme="1" tint="0.89999084444715716"/>
      </bottom>
      <diagonal/>
    </border>
  </borders>
  <cellStyleXfs count="5">
    <xf numFmtId="0" fontId="0" fillId="0" borderId="0"/>
    <xf numFmtId="9" fontId="1" fillId="0" borderId="0" applyFont="0" applyFill="0" applyBorder="0" applyAlignment="0" applyProtection="0"/>
    <xf numFmtId="0" fontId="3" fillId="4" borderId="0" applyNumberFormat="0" applyAlignment="0" applyProtection="0"/>
    <xf numFmtId="0" fontId="1" fillId="3" borderId="0">
      <alignment horizontal="center"/>
    </xf>
    <xf numFmtId="0" fontId="13" fillId="0" borderId="0" applyNumberFormat="0" applyFill="0" applyBorder="0" applyAlignment="0" applyProtection="0"/>
  </cellStyleXfs>
  <cellXfs count="157">
    <xf numFmtId="0" fontId="0" fillId="0" borderId="0" xfId="0"/>
    <xf numFmtId="9" fontId="0" fillId="0" borderId="0" xfId="0" applyNumberFormat="1"/>
    <xf numFmtId="0" fontId="2" fillId="0" borderId="0" xfId="0" applyFont="1"/>
    <xf numFmtId="0" fontId="4" fillId="2" borderId="0" xfId="0" applyFont="1" applyFill="1"/>
    <xf numFmtId="0" fontId="2" fillId="0" borderId="1" xfId="0" applyFont="1" applyBorder="1"/>
    <xf numFmtId="3" fontId="2" fillId="0" borderId="1" xfId="0" applyNumberFormat="1" applyFont="1" applyBorder="1"/>
    <xf numFmtId="0" fontId="3" fillId="4" borderId="0" xfId="2"/>
    <xf numFmtId="3" fontId="0" fillId="0" borderId="0" xfId="1" applyNumberFormat="1" applyFont="1"/>
    <xf numFmtId="3" fontId="5" fillId="0" borderId="0" xfId="1" applyNumberFormat="1" applyFont="1"/>
    <xf numFmtId="9" fontId="5" fillId="0" borderId="0" xfId="1" applyFont="1"/>
    <xf numFmtId="0" fontId="2" fillId="0" borderId="2" xfId="0" applyFont="1" applyBorder="1"/>
    <xf numFmtId="3" fontId="2" fillId="0" borderId="2" xfId="0" applyNumberFormat="1" applyFont="1" applyBorder="1"/>
    <xf numFmtId="3" fontId="2" fillId="0" borderId="0" xfId="0" applyNumberFormat="1" applyFont="1"/>
    <xf numFmtId="0" fontId="2" fillId="0" borderId="3" xfId="0" applyFont="1" applyBorder="1"/>
    <xf numFmtId="3" fontId="2" fillId="0" borderId="3" xfId="0" applyNumberFormat="1" applyFont="1" applyBorder="1"/>
    <xf numFmtId="3" fontId="2" fillId="0" borderId="2" xfId="1" applyNumberFormat="1" applyFont="1" applyBorder="1"/>
    <xf numFmtId="3" fontId="2" fillId="0" borderId="0" xfId="1" applyNumberFormat="1" applyFont="1" applyBorder="1"/>
    <xf numFmtId="3" fontId="2" fillId="0" borderId="3" xfId="1" applyNumberFormat="1" applyFont="1" applyBorder="1"/>
    <xf numFmtId="0" fontId="7" fillId="3" borderId="0" xfId="0" applyFont="1" applyFill="1"/>
    <xf numFmtId="165" fontId="3" fillId="4" borderId="0" xfId="2" applyNumberFormat="1"/>
    <xf numFmtId="164" fontId="5" fillId="0" borderId="0" xfId="1" applyNumberFormat="1" applyFont="1"/>
    <xf numFmtId="3" fontId="2" fillId="0" borderId="1" xfId="1" applyNumberFormat="1" applyFont="1" applyBorder="1"/>
    <xf numFmtId="0" fontId="4" fillId="3" borderId="0" xfId="0" applyFont="1" applyFill="1"/>
    <xf numFmtId="3" fontId="3" fillId="0" borderId="0" xfId="1" applyNumberFormat="1" applyFont="1"/>
    <xf numFmtId="4" fontId="5" fillId="0" borderId="0" xfId="1" applyNumberFormat="1" applyFont="1"/>
    <xf numFmtId="3" fontId="6" fillId="0" borderId="0" xfId="0" applyNumberFormat="1" applyFont="1"/>
    <xf numFmtId="3" fontId="8" fillId="0" borderId="0" xfId="1" applyNumberFormat="1" applyFont="1"/>
    <xf numFmtId="4" fontId="3" fillId="0" borderId="0" xfId="1" applyNumberFormat="1" applyFont="1"/>
    <xf numFmtId="1" fontId="0" fillId="0" borderId="0" xfId="0" applyNumberFormat="1"/>
    <xf numFmtId="3" fontId="5" fillId="0" borderId="0" xfId="1" applyNumberFormat="1" applyFont="1" applyFill="1"/>
    <xf numFmtId="9" fontId="5" fillId="0" borderId="0" xfId="1" applyFont="1" applyFill="1"/>
    <xf numFmtId="3" fontId="2" fillId="0" borderId="2" xfId="1" applyNumberFormat="1" applyFont="1" applyFill="1" applyBorder="1"/>
    <xf numFmtId="3" fontId="2" fillId="0" borderId="0" xfId="1" applyNumberFormat="1" applyFont="1" applyFill="1" applyBorder="1"/>
    <xf numFmtId="3" fontId="2" fillId="0" borderId="3" xfId="1" applyNumberFormat="1" applyFont="1" applyFill="1" applyBorder="1"/>
    <xf numFmtId="4" fontId="5" fillId="0" borderId="0" xfId="1" applyNumberFormat="1" applyFont="1" applyFill="1"/>
    <xf numFmtId="3" fontId="2" fillId="5" borderId="1" xfId="0" applyNumberFormat="1" applyFont="1" applyFill="1" applyBorder="1"/>
    <xf numFmtId="3" fontId="5" fillId="5" borderId="0" xfId="1" applyNumberFormat="1" applyFont="1" applyFill="1"/>
    <xf numFmtId="3" fontId="2" fillId="5" borderId="2" xfId="0" applyNumberFormat="1" applyFont="1" applyFill="1" applyBorder="1"/>
    <xf numFmtId="3" fontId="2" fillId="5" borderId="0" xfId="0" applyNumberFormat="1" applyFont="1" applyFill="1"/>
    <xf numFmtId="3" fontId="2" fillId="5" borderId="3" xfId="0" applyNumberFormat="1" applyFont="1" applyFill="1" applyBorder="1"/>
    <xf numFmtId="9" fontId="5" fillId="5" borderId="0" xfId="1" applyFont="1" applyFill="1"/>
    <xf numFmtId="3" fontId="2" fillId="5" borderId="2" xfId="1" applyNumberFormat="1" applyFont="1" applyFill="1" applyBorder="1"/>
    <xf numFmtId="3" fontId="2" fillId="5" borderId="0" xfId="1" applyNumberFormat="1" applyFont="1" applyFill="1" applyBorder="1"/>
    <xf numFmtId="3" fontId="2" fillId="5" borderId="3" xfId="1" applyNumberFormat="1" applyFont="1" applyFill="1" applyBorder="1"/>
    <xf numFmtId="4" fontId="5" fillId="5" borderId="0" xfId="1" applyNumberFormat="1" applyFont="1" applyFill="1"/>
    <xf numFmtId="0" fontId="0" fillId="5" borderId="0" xfId="0" applyFill="1"/>
    <xf numFmtId="3" fontId="6" fillId="5" borderId="0" xfId="0" applyNumberFormat="1" applyFont="1" applyFill="1"/>
    <xf numFmtId="3" fontId="8" fillId="5" borderId="0" xfId="1" applyNumberFormat="1" applyFont="1" applyFill="1"/>
    <xf numFmtId="0" fontId="4" fillId="2" borderId="0" xfId="0" applyFont="1" applyFill="1" applyAlignment="1">
      <alignment horizontal="center"/>
    </xf>
    <xf numFmtId="0" fontId="1" fillId="3" borderId="0" xfId="3">
      <alignment horizontal="center"/>
    </xf>
    <xf numFmtId="164" fontId="3" fillId="0" borderId="0" xfId="1" applyNumberFormat="1" applyFont="1"/>
    <xf numFmtId="0" fontId="4" fillId="5" borderId="0" xfId="0" applyFont="1" applyFill="1"/>
    <xf numFmtId="0" fontId="7" fillId="2" borderId="0" xfId="0" applyFont="1" applyFill="1"/>
    <xf numFmtId="0" fontId="7" fillId="6" borderId="0" xfId="0" applyFont="1" applyFill="1"/>
    <xf numFmtId="0" fontId="4" fillId="6" borderId="0" xfId="0" applyFont="1" applyFill="1"/>
    <xf numFmtId="0" fontId="7" fillId="5" borderId="0" xfId="0" applyFont="1" applyFill="1"/>
    <xf numFmtId="0" fontId="7" fillId="0" borderId="0" xfId="0" applyFont="1"/>
    <xf numFmtId="0" fontId="4" fillId="0" borderId="0" xfId="0" applyFont="1"/>
    <xf numFmtId="0" fontId="7" fillId="0" borderId="2" xfId="0" applyFont="1" applyBorder="1"/>
    <xf numFmtId="0" fontId="7" fillId="0" borderId="3" xfId="0" applyFont="1" applyBorder="1"/>
    <xf numFmtId="164" fontId="2" fillId="0" borderId="2" xfId="0" applyNumberFormat="1" applyFont="1" applyBorder="1"/>
    <xf numFmtId="164" fontId="2" fillId="0" borderId="3" xfId="0" applyNumberFormat="1" applyFont="1" applyBorder="1"/>
    <xf numFmtId="4" fontId="2" fillId="0" borderId="2" xfId="0" applyNumberFormat="1" applyFont="1" applyBorder="1"/>
    <xf numFmtId="4" fontId="2" fillId="0" borderId="3" xfId="0" applyNumberFormat="1" applyFont="1" applyBorder="1"/>
    <xf numFmtId="164" fontId="2" fillId="0" borderId="0" xfId="0" applyNumberFormat="1" applyFont="1"/>
    <xf numFmtId="164" fontId="0" fillId="0" borderId="0" xfId="0" applyNumberFormat="1"/>
    <xf numFmtId="164" fontId="0" fillId="0" borderId="0" xfId="1" applyNumberFormat="1" applyFont="1"/>
    <xf numFmtId="164" fontId="2" fillId="0" borderId="2" xfId="1" applyNumberFormat="1" applyFont="1" applyBorder="1"/>
    <xf numFmtId="164" fontId="2" fillId="0" borderId="0" xfId="1" applyNumberFormat="1" applyFont="1" applyBorder="1"/>
    <xf numFmtId="164" fontId="2" fillId="0" borderId="3" xfId="1" applyNumberFormat="1" applyFont="1" applyBorder="1"/>
    <xf numFmtId="164" fontId="8" fillId="0" borderId="0" xfId="1" applyNumberFormat="1" applyFont="1"/>
    <xf numFmtId="164" fontId="8" fillId="0" borderId="0" xfId="1" applyNumberFormat="1" applyFont="1" applyFill="1"/>
    <xf numFmtId="166" fontId="3" fillId="4" borderId="0" xfId="2" applyNumberFormat="1"/>
    <xf numFmtId="167" fontId="3" fillId="4" borderId="0" xfId="2" applyNumberFormat="1"/>
    <xf numFmtId="168" fontId="3" fillId="4" borderId="0" xfId="2" applyNumberFormat="1"/>
    <xf numFmtId="168" fontId="3" fillId="0" borderId="0" xfId="2" applyNumberFormat="1" applyFill="1"/>
    <xf numFmtId="169" fontId="3" fillId="4" borderId="0" xfId="2" applyNumberFormat="1"/>
    <xf numFmtId="170" fontId="3" fillId="4" borderId="0" xfId="2" applyNumberFormat="1"/>
    <xf numFmtId="171" fontId="3" fillId="4" borderId="0" xfId="2" applyNumberFormat="1"/>
    <xf numFmtId="171" fontId="3" fillId="0" borderId="0" xfId="2" applyNumberFormat="1" applyFill="1"/>
    <xf numFmtId="172" fontId="3" fillId="4" borderId="0" xfId="2" applyNumberFormat="1"/>
    <xf numFmtId="172" fontId="3" fillId="0" borderId="0" xfId="2" applyNumberFormat="1" applyFill="1"/>
    <xf numFmtId="173" fontId="3" fillId="4" borderId="0" xfId="2" applyNumberFormat="1"/>
    <xf numFmtId="173" fontId="3" fillId="0" borderId="0" xfId="2" applyNumberFormat="1" applyFill="1"/>
    <xf numFmtId="168" fontId="3" fillId="5" borderId="0" xfId="2" applyNumberFormat="1" applyFill="1"/>
    <xf numFmtId="166" fontId="3" fillId="5" borderId="0" xfId="2" applyNumberFormat="1" applyFill="1"/>
    <xf numFmtId="170" fontId="3" fillId="5" borderId="0" xfId="2" applyNumberFormat="1" applyFill="1"/>
    <xf numFmtId="0" fontId="3" fillId="5" borderId="0" xfId="2" applyFill="1"/>
    <xf numFmtId="167" fontId="0" fillId="0" borderId="0" xfId="0" applyNumberFormat="1"/>
    <xf numFmtId="4" fontId="2" fillId="0" borderId="0" xfId="0" applyNumberFormat="1" applyFont="1"/>
    <xf numFmtId="172" fontId="3" fillId="7" borderId="0" xfId="2" applyNumberFormat="1" applyFill="1"/>
    <xf numFmtId="4" fontId="8" fillId="0" borderId="0" xfId="1" applyNumberFormat="1" applyFont="1"/>
    <xf numFmtId="4" fontId="2" fillId="5" borderId="2" xfId="0" applyNumberFormat="1" applyFont="1" applyFill="1" applyBorder="1"/>
    <xf numFmtId="4" fontId="2" fillId="5" borderId="3" xfId="0" applyNumberFormat="1" applyFont="1" applyFill="1" applyBorder="1"/>
    <xf numFmtId="4" fontId="2" fillId="5" borderId="0" xfId="0" applyNumberFormat="1" applyFont="1" applyFill="1"/>
    <xf numFmtId="164" fontId="2" fillId="5" borderId="2" xfId="0" applyNumberFormat="1" applyFont="1" applyFill="1" applyBorder="1"/>
    <xf numFmtId="164" fontId="2" fillId="5" borderId="0" xfId="0" applyNumberFormat="1" applyFont="1" applyFill="1"/>
    <xf numFmtId="164" fontId="2" fillId="5" borderId="3" xfId="0" applyNumberFormat="1" applyFont="1" applyFill="1" applyBorder="1"/>
    <xf numFmtId="164" fontId="5" fillId="5" borderId="0" xfId="1" applyNumberFormat="1" applyFont="1" applyFill="1"/>
    <xf numFmtId="164" fontId="0" fillId="5" borderId="0" xfId="0" applyNumberFormat="1" applyFill="1"/>
    <xf numFmtId="164" fontId="0" fillId="5" borderId="0" xfId="1" applyNumberFormat="1" applyFont="1" applyFill="1"/>
    <xf numFmtId="164" fontId="2" fillId="5" borderId="2" xfId="1" applyNumberFormat="1" applyFont="1" applyFill="1" applyBorder="1"/>
    <xf numFmtId="164" fontId="2" fillId="5" borderId="0" xfId="1" applyNumberFormat="1" applyFont="1" applyFill="1" applyBorder="1"/>
    <xf numFmtId="164" fontId="2" fillId="5" borderId="3" xfId="1" applyNumberFormat="1" applyFont="1" applyFill="1" applyBorder="1"/>
    <xf numFmtId="4" fontId="8" fillId="5" borderId="0" xfId="1" applyNumberFormat="1" applyFont="1" applyFill="1"/>
    <xf numFmtId="164" fontId="5" fillId="0" borderId="0" xfId="1" applyNumberFormat="1" applyFont="1" applyFill="1"/>
    <xf numFmtId="164" fontId="0" fillId="0" borderId="0" xfId="1" applyNumberFormat="1" applyFont="1" applyFill="1"/>
    <xf numFmtId="164" fontId="2" fillId="0" borderId="2" xfId="1" applyNumberFormat="1" applyFont="1" applyFill="1" applyBorder="1"/>
    <xf numFmtId="164" fontId="2" fillId="0" borderId="0" xfId="1" applyNumberFormat="1" applyFont="1" applyFill="1" applyBorder="1"/>
    <xf numFmtId="164" fontId="2" fillId="0" borderId="3" xfId="1" applyNumberFormat="1" applyFont="1" applyFill="1" applyBorder="1"/>
    <xf numFmtId="3" fontId="0" fillId="0" borderId="0" xfId="0" applyNumberFormat="1"/>
    <xf numFmtId="165" fontId="0" fillId="0" borderId="0" xfId="1" applyNumberFormat="1" applyFont="1"/>
    <xf numFmtId="0" fontId="0" fillId="0" borderId="2" xfId="0" applyBorder="1"/>
    <xf numFmtId="0" fontId="0" fillId="0" borderId="3" xfId="0" applyBorder="1"/>
    <xf numFmtId="3" fontId="5" fillId="0" borderId="2" xfId="0" applyNumberFormat="1" applyFont="1" applyBorder="1"/>
    <xf numFmtId="3" fontId="5" fillId="0" borderId="0" xfId="0" applyNumberFormat="1" applyFont="1"/>
    <xf numFmtId="3" fontId="5" fillId="0" borderId="3" xfId="0" applyNumberFormat="1" applyFont="1" applyBorder="1"/>
    <xf numFmtId="9" fontId="0" fillId="0" borderId="4" xfId="0" applyNumberFormat="1" applyBorder="1"/>
    <xf numFmtId="9" fontId="0" fillId="0" borderId="5" xfId="0" applyNumberFormat="1" applyBorder="1"/>
    <xf numFmtId="9" fontId="0" fillId="0" borderId="6" xfId="0" applyNumberFormat="1" applyBorder="1"/>
    <xf numFmtId="9" fontId="0" fillId="0" borderId="7" xfId="0" applyNumberFormat="1" applyBorder="1"/>
    <xf numFmtId="9" fontId="0" fillId="0" borderId="8" xfId="0" applyNumberFormat="1" applyBorder="1"/>
    <xf numFmtId="9" fontId="0" fillId="0" borderId="9" xfId="0" applyNumberFormat="1" applyBorder="1"/>
    <xf numFmtId="9" fontId="0" fillId="0" borderId="10" xfId="0" applyNumberFormat="1" applyBorder="1"/>
    <xf numFmtId="9" fontId="0" fillId="0" borderId="11" xfId="0" applyNumberFormat="1" applyBorder="1"/>
    <xf numFmtId="174" fontId="2" fillId="0" borderId="2" xfId="0" applyNumberFormat="1" applyFont="1" applyBorder="1"/>
    <xf numFmtId="174" fontId="2" fillId="0" borderId="0" xfId="0" applyNumberFormat="1" applyFont="1"/>
    <xf numFmtId="174" fontId="2" fillId="0" borderId="3" xfId="0" applyNumberFormat="1" applyFont="1" applyBorder="1"/>
    <xf numFmtId="3" fontId="1" fillId="0" borderId="0" xfId="1" applyNumberFormat="1" applyFont="1"/>
    <xf numFmtId="174" fontId="2" fillId="0" borderId="1" xfId="0" applyNumberFormat="1" applyFont="1" applyBorder="1"/>
    <xf numFmtId="3" fontId="5" fillId="5" borderId="2" xfId="0" applyNumberFormat="1" applyFont="1" applyFill="1" applyBorder="1"/>
    <xf numFmtId="3" fontId="5" fillId="5" borderId="0" xfId="0" applyNumberFormat="1" applyFont="1" applyFill="1"/>
    <xf numFmtId="3" fontId="5" fillId="5" borderId="3" xfId="0" applyNumberFormat="1" applyFont="1" applyFill="1" applyBorder="1"/>
    <xf numFmtId="174" fontId="2" fillId="5" borderId="1" xfId="0" applyNumberFormat="1" applyFont="1" applyFill="1" applyBorder="1"/>
    <xf numFmtId="174" fontId="2" fillId="5" borderId="2" xfId="0" applyNumberFormat="1" applyFont="1" applyFill="1" applyBorder="1"/>
    <xf numFmtId="174" fontId="2" fillId="5" borderId="0" xfId="0" applyNumberFormat="1" applyFont="1" applyFill="1"/>
    <xf numFmtId="174" fontId="2" fillId="5" borderId="3" xfId="0" applyNumberFormat="1" applyFont="1" applyFill="1" applyBorder="1"/>
    <xf numFmtId="3" fontId="1" fillId="5" borderId="0" xfId="1" applyNumberFormat="1" applyFont="1" applyFill="1"/>
    <xf numFmtId="0" fontId="0" fillId="0" borderId="0" xfId="0" quotePrefix="1"/>
    <xf numFmtId="0" fontId="4" fillId="7" borderId="0" xfId="0" applyFont="1" applyFill="1" applyAlignment="1">
      <alignment horizontal="center"/>
    </xf>
    <xf numFmtId="0" fontId="1" fillId="7" borderId="0" xfId="3" applyFill="1">
      <alignment horizontal="center"/>
    </xf>
    <xf numFmtId="0" fontId="0" fillId="0" borderId="0" xfId="0" applyAlignment="1">
      <alignment horizontal="left" vertical="center" indent="1"/>
    </xf>
    <xf numFmtId="0" fontId="11" fillId="0" borderId="0" xfId="0" applyFont="1" applyAlignment="1">
      <alignment horizontal="left" vertical="center" indent="1"/>
    </xf>
    <xf numFmtId="0" fontId="0" fillId="0" borderId="0" xfId="0" applyAlignment="1">
      <alignment wrapText="1"/>
    </xf>
    <xf numFmtId="0" fontId="2" fillId="8" borderId="12" xfId="0" applyFont="1" applyFill="1" applyBorder="1" applyAlignment="1">
      <alignment horizontal="left" vertical="center" indent="1"/>
    </xf>
    <xf numFmtId="0" fontId="0" fillId="0" borderId="17" xfId="0" applyBorder="1" applyAlignment="1">
      <alignment horizontal="left" vertical="center" wrapText="1" indent="1"/>
    </xf>
    <xf numFmtId="0" fontId="0" fillId="0" borderId="19" xfId="0" applyBorder="1" applyAlignment="1">
      <alignment horizontal="left" vertical="center" wrapText="1" indent="1"/>
    </xf>
    <xf numFmtId="0" fontId="0" fillId="0" borderId="15" xfId="0" applyBorder="1" applyAlignment="1">
      <alignment horizontal="left" vertical="center" wrapText="1" indent="1"/>
    </xf>
    <xf numFmtId="0" fontId="2" fillId="0" borderId="0" xfId="0" applyFont="1" applyAlignment="1">
      <alignment wrapText="1"/>
    </xf>
    <xf numFmtId="0" fontId="1" fillId="6" borderId="16" xfId="4" applyFont="1" applyFill="1" applyBorder="1" applyAlignment="1">
      <alignment horizontal="left" vertical="center" indent="1"/>
    </xf>
    <xf numFmtId="0" fontId="1" fillId="2" borderId="18" xfId="4" applyFont="1" applyFill="1" applyBorder="1" applyAlignment="1">
      <alignment horizontal="left" vertical="center" indent="1"/>
    </xf>
    <xf numFmtId="0" fontId="1" fillId="9" borderId="18" xfId="4" applyFont="1" applyFill="1" applyBorder="1" applyAlignment="1">
      <alignment horizontal="left" vertical="center" indent="1"/>
    </xf>
    <xf numFmtId="0" fontId="1" fillId="10" borderId="18" xfId="4" applyFont="1" applyFill="1" applyBorder="1" applyAlignment="1">
      <alignment horizontal="left" vertical="center" indent="1"/>
    </xf>
    <xf numFmtId="0" fontId="1" fillId="3" borderId="18" xfId="4" applyFont="1" applyFill="1" applyBorder="1" applyAlignment="1">
      <alignment horizontal="left" vertical="center" indent="1"/>
    </xf>
    <xf numFmtId="0" fontId="12" fillId="11" borderId="14" xfId="4" applyFont="1" applyFill="1" applyBorder="1" applyAlignment="1">
      <alignment horizontal="left" vertical="center" indent="1"/>
    </xf>
    <xf numFmtId="0" fontId="0" fillId="0" borderId="0" xfId="0" applyAlignment="1">
      <alignment horizontal="centerContinuous"/>
    </xf>
    <xf numFmtId="0" fontId="2" fillId="8" borderId="13" xfId="0" applyFont="1" applyFill="1" applyBorder="1" applyAlignment="1">
      <alignment horizontal="left" vertical="center" indent="1"/>
    </xf>
  </cellXfs>
  <cellStyles count="5">
    <cellStyle name="Configurator" xfId="3" xr:uid="{7B6792D4-4CD2-41F3-8839-33552C52D438}"/>
    <cellStyle name="Hyperlink" xfId="4" builtinId="8"/>
    <cellStyle name="Input" xfId="2" builtinId="20" customBuiltin="1"/>
    <cellStyle name="Normal" xfId="0" builtinId="0"/>
    <cellStyle name="Percent" xfId="1" builtinId="5"/>
  </cellStyles>
  <dxfs count="0"/>
  <tableStyles count="0" defaultTableStyle="TableStyleMedium2" defaultPivotStyle="PivotStyleLight16"/>
  <colors>
    <mruColors>
      <color rgb="FFA2703C"/>
      <color rgb="FFBC8E54"/>
      <color rgb="FFE8C27C"/>
      <color rgb="FFFAD690"/>
      <color rgb="FFFAE6AA"/>
      <color rgb="FFFCEEC8"/>
      <color rgb="FFE8F8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DashboardCalc!$E$34</c:f>
          <c:strCache>
            <c:ptCount val="1"/>
            <c:pt idx="0">
              <c:v>Cost breakdown - USD/Ton LSFO eq</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stacked"/>
        <c:varyColors val="0"/>
        <c:ser>
          <c:idx val="0"/>
          <c:order val="0"/>
          <c:tx>
            <c:strRef>
              <c:f>DashboardCalc!$G$35</c:f>
              <c:strCache>
                <c:ptCount val="1"/>
                <c:pt idx="0">
                  <c:v>CAPEX</c:v>
                </c:pt>
              </c:strCache>
            </c:strRef>
          </c:tx>
          <c:spPr>
            <a:solidFill>
              <a:schemeClr val="accent3"/>
            </a:solidFill>
            <a:ln>
              <a:noFill/>
            </a:ln>
            <a:effectLst/>
          </c:spPr>
          <c:invertIfNegative val="0"/>
          <c:dLbls>
            <c:numFmt formatCode="0;\-0;&quot;&quot;" sourceLinked="0"/>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DashboardCalc!$F$36:$F$40</c:f>
              <c:strCache>
                <c:ptCount val="5"/>
                <c:pt idx="0">
                  <c:v>LSFO</c:v>
                </c:pt>
                <c:pt idx="1">
                  <c:v>LNG</c:v>
                </c:pt>
                <c:pt idx="2">
                  <c:v>e-ammonia</c:v>
                </c:pt>
                <c:pt idx="3">
                  <c:v>e-methanol (PS)</c:v>
                </c:pt>
                <c:pt idx="4">
                  <c:v>Blue ammonia (CCS)</c:v>
                </c:pt>
              </c:strCache>
            </c:strRef>
          </c:cat>
          <c:val>
            <c:numRef>
              <c:f>DashboardCalc!$G$36:$G$40</c:f>
              <c:numCache>
                <c:formatCode>#,##0</c:formatCode>
                <c:ptCount val="5"/>
                <c:pt idx="0">
                  <c:v>0</c:v>
                </c:pt>
                <c:pt idx="1">
                  <c:v>60.361214662620519</c:v>
                </c:pt>
                <c:pt idx="2">
                  <c:v>136.08713438891283</c:v>
                </c:pt>
                <c:pt idx="3">
                  <c:v>290.34846209093308</c:v>
                </c:pt>
                <c:pt idx="4">
                  <c:v>89.881744680851071</c:v>
                </c:pt>
              </c:numCache>
            </c:numRef>
          </c:val>
          <c:extLst>
            <c:ext xmlns:c16="http://schemas.microsoft.com/office/drawing/2014/chart" uri="{C3380CC4-5D6E-409C-BE32-E72D297353CC}">
              <c16:uniqueId val="{00000000-B195-4CCE-9E46-BAA808FC3376}"/>
            </c:ext>
          </c:extLst>
        </c:ser>
        <c:ser>
          <c:idx val="1"/>
          <c:order val="1"/>
          <c:tx>
            <c:strRef>
              <c:f>DashboardCalc!$H$35</c:f>
              <c:strCache>
                <c:ptCount val="1"/>
                <c:pt idx="0">
                  <c:v>OPEX</c:v>
                </c:pt>
              </c:strCache>
            </c:strRef>
          </c:tx>
          <c:spPr>
            <a:solidFill>
              <a:schemeClr val="tx2"/>
            </a:solidFill>
            <a:ln>
              <a:noFill/>
            </a:ln>
            <a:effectLst/>
          </c:spPr>
          <c:invertIfNegative val="0"/>
          <c:dLbls>
            <c:numFmt formatCode="0;\-0;&quot;&quot;"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DashboardCalc!$F$36:$F$40</c:f>
              <c:strCache>
                <c:ptCount val="5"/>
                <c:pt idx="0">
                  <c:v>LSFO</c:v>
                </c:pt>
                <c:pt idx="1">
                  <c:v>LNG</c:v>
                </c:pt>
                <c:pt idx="2">
                  <c:v>e-ammonia</c:v>
                </c:pt>
                <c:pt idx="3">
                  <c:v>e-methanol (PS)</c:v>
                </c:pt>
                <c:pt idx="4">
                  <c:v>Blue ammonia (CCS)</c:v>
                </c:pt>
              </c:strCache>
            </c:strRef>
          </c:cat>
          <c:val>
            <c:numRef>
              <c:f>DashboardCalc!$H$36:$H$40</c:f>
              <c:numCache>
                <c:formatCode>#,##0</c:formatCode>
                <c:ptCount val="5"/>
                <c:pt idx="0">
                  <c:v>0</c:v>
                </c:pt>
                <c:pt idx="1">
                  <c:v>0</c:v>
                </c:pt>
                <c:pt idx="2">
                  <c:v>293.55311575932922</c:v>
                </c:pt>
                <c:pt idx="3">
                  <c:v>498.77749271112617</c:v>
                </c:pt>
                <c:pt idx="4">
                  <c:v>399.55409361702146</c:v>
                </c:pt>
              </c:numCache>
            </c:numRef>
          </c:val>
          <c:extLst>
            <c:ext xmlns:c16="http://schemas.microsoft.com/office/drawing/2014/chart" uri="{C3380CC4-5D6E-409C-BE32-E72D297353CC}">
              <c16:uniqueId val="{00000001-B195-4CCE-9E46-BAA808FC3376}"/>
            </c:ext>
          </c:extLst>
        </c:ser>
        <c:ser>
          <c:idx val="2"/>
          <c:order val="2"/>
          <c:tx>
            <c:strRef>
              <c:f>DashboardCalc!$I$35</c:f>
              <c:strCache>
                <c:ptCount val="1"/>
                <c:pt idx="0">
                  <c:v>Finance cost</c:v>
                </c:pt>
              </c:strCache>
            </c:strRef>
          </c:tx>
          <c:spPr>
            <a:solidFill>
              <a:schemeClr val="accent5"/>
            </a:solidFill>
            <a:ln>
              <a:noFill/>
            </a:ln>
            <a:effectLst/>
          </c:spPr>
          <c:invertIfNegative val="0"/>
          <c:dLbls>
            <c:numFmt formatCode="0;\-0;&quot;&quot;"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DashboardCalc!$F$36:$F$40</c:f>
              <c:strCache>
                <c:ptCount val="5"/>
                <c:pt idx="0">
                  <c:v>LSFO</c:v>
                </c:pt>
                <c:pt idx="1">
                  <c:v>LNG</c:v>
                </c:pt>
                <c:pt idx="2">
                  <c:v>e-ammonia</c:v>
                </c:pt>
                <c:pt idx="3">
                  <c:v>e-methanol (PS)</c:v>
                </c:pt>
                <c:pt idx="4">
                  <c:v>Blue ammonia (CCS)</c:v>
                </c:pt>
              </c:strCache>
            </c:strRef>
          </c:cat>
          <c:val>
            <c:numRef>
              <c:f>DashboardCalc!$I$36:$I$40</c:f>
              <c:numCache>
                <c:formatCode>#,##0</c:formatCode>
                <c:ptCount val="5"/>
                <c:pt idx="0">
                  <c:v>0</c:v>
                </c:pt>
                <c:pt idx="1">
                  <c:v>99.596004193323878</c:v>
                </c:pt>
                <c:pt idx="2">
                  <c:v>224.54377174170619</c:v>
                </c:pt>
                <c:pt idx="3">
                  <c:v>479.07496245003966</c:v>
                </c:pt>
                <c:pt idx="4">
                  <c:v>148.30487872340427</c:v>
                </c:pt>
              </c:numCache>
            </c:numRef>
          </c:val>
          <c:extLst>
            <c:ext xmlns:c16="http://schemas.microsoft.com/office/drawing/2014/chart" uri="{C3380CC4-5D6E-409C-BE32-E72D297353CC}">
              <c16:uniqueId val="{00000002-B195-4CCE-9E46-BAA808FC3376}"/>
            </c:ext>
          </c:extLst>
        </c:ser>
        <c:ser>
          <c:idx val="3"/>
          <c:order val="3"/>
          <c:tx>
            <c:strRef>
              <c:f>DashboardCalc!$J$35</c:f>
              <c:strCache>
                <c:ptCount val="1"/>
                <c:pt idx="0">
                  <c:v>Energy cost</c:v>
                </c:pt>
              </c:strCache>
            </c:strRef>
          </c:tx>
          <c:spPr>
            <a:solidFill>
              <a:schemeClr val="accent1"/>
            </a:solidFill>
            <a:ln>
              <a:noFill/>
            </a:ln>
            <a:effectLst/>
          </c:spPr>
          <c:invertIfNegative val="0"/>
          <c:dLbls>
            <c:numFmt formatCode="0;\-0;&quot;&quot;" sourceLinked="0"/>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DashboardCalc!$F$36:$F$40</c:f>
              <c:strCache>
                <c:ptCount val="5"/>
                <c:pt idx="0">
                  <c:v>LSFO</c:v>
                </c:pt>
                <c:pt idx="1">
                  <c:v>LNG</c:v>
                </c:pt>
                <c:pt idx="2">
                  <c:v>e-ammonia</c:v>
                </c:pt>
                <c:pt idx="3">
                  <c:v>e-methanol (PS)</c:v>
                </c:pt>
                <c:pt idx="4">
                  <c:v>Blue ammonia (CCS)</c:v>
                </c:pt>
              </c:strCache>
            </c:strRef>
          </c:cat>
          <c:val>
            <c:numRef>
              <c:f>DashboardCalc!$J$36:$J$40</c:f>
              <c:numCache>
                <c:formatCode>#,##0</c:formatCode>
                <c:ptCount val="5"/>
                <c:pt idx="0">
                  <c:v>0</c:v>
                </c:pt>
                <c:pt idx="1">
                  <c:v>17.679778496359095</c:v>
                </c:pt>
                <c:pt idx="2">
                  <c:v>784.09809390956843</c:v>
                </c:pt>
                <c:pt idx="3">
                  <c:v>916.22313502061422</c:v>
                </c:pt>
                <c:pt idx="4">
                  <c:v>37.961368367182395</c:v>
                </c:pt>
              </c:numCache>
            </c:numRef>
          </c:val>
          <c:extLst>
            <c:ext xmlns:c16="http://schemas.microsoft.com/office/drawing/2014/chart" uri="{C3380CC4-5D6E-409C-BE32-E72D297353CC}">
              <c16:uniqueId val="{00000003-B195-4CCE-9E46-BAA808FC3376}"/>
            </c:ext>
          </c:extLst>
        </c:ser>
        <c:ser>
          <c:idx val="4"/>
          <c:order val="4"/>
          <c:tx>
            <c:strRef>
              <c:f>DashboardCalc!$K$35</c:f>
              <c:strCache>
                <c:ptCount val="1"/>
                <c:pt idx="0">
                  <c:v>Feedstock cost</c:v>
                </c:pt>
              </c:strCache>
            </c:strRef>
          </c:tx>
          <c:spPr>
            <a:solidFill>
              <a:schemeClr val="accent6"/>
            </a:solidFill>
            <a:ln>
              <a:noFill/>
            </a:ln>
            <a:effectLst/>
          </c:spPr>
          <c:invertIfNegative val="0"/>
          <c:dLbls>
            <c:numFmt formatCode="0;\-0;&quot;&quot;"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DashboardCalc!$F$36:$F$40</c:f>
              <c:strCache>
                <c:ptCount val="5"/>
                <c:pt idx="0">
                  <c:v>LSFO</c:v>
                </c:pt>
                <c:pt idx="1">
                  <c:v>LNG</c:v>
                </c:pt>
                <c:pt idx="2">
                  <c:v>e-ammonia</c:v>
                </c:pt>
                <c:pt idx="3">
                  <c:v>e-methanol (PS)</c:v>
                </c:pt>
                <c:pt idx="4">
                  <c:v>Blue ammonia (CCS)</c:v>
                </c:pt>
              </c:strCache>
            </c:strRef>
          </c:cat>
          <c:val>
            <c:numRef>
              <c:f>DashboardCalc!$K$36:$K$40</c:f>
              <c:numCache>
                <c:formatCode>#,##0</c:formatCode>
                <c:ptCount val="5"/>
                <c:pt idx="0">
                  <c:v>534.92459016393434</c:v>
                </c:pt>
                <c:pt idx="1">
                  <c:v>391.40000000000003</c:v>
                </c:pt>
                <c:pt idx="2">
                  <c:v>5.3253191489361704</c:v>
                </c:pt>
                <c:pt idx="3">
                  <c:v>5.2755783160230338</c:v>
                </c:pt>
                <c:pt idx="4">
                  <c:v>582.936170212766</c:v>
                </c:pt>
              </c:numCache>
            </c:numRef>
          </c:val>
          <c:extLst>
            <c:ext xmlns:c16="http://schemas.microsoft.com/office/drawing/2014/chart" uri="{C3380CC4-5D6E-409C-BE32-E72D297353CC}">
              <c16:uniqueId val="{00000004-B195-4CCE-9E46-BAA808FC3376}"/>
            </c:ext>
          </c:extLst>
        </c:ser>
        <c:ser>
          <c:idx val="5"/>
          <c:order val="5"/>
          <c:tx>
            <c:strRef>
              <c:f>DashboardCalc!$L$35</c:f>
              <c:strCache>
                <c:ptCount val="1"/>
                <c:pt idx="0">
                  <c:v>Emissions cost</c:v>
                </c:pt>
              </c:strCache>
            </c:strRef>
          </c:tx>
          <c:spPr>
            <a:solidFill>
              <a:schemeClr val="accent2"/>
            </a:solidFill>
            <a:ln>
              <a:noFill/>
            </a:ln>
            <a:effectLst/>
          </c:spPr>
          <c:invertIfNegative val="0"/>
          <c:dLbls>
            <c:numFmt formatCode="0;\-0;&quot;&quot;"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DashboardCalc!$F$36:$F$40</c:f>
              <c:strCache>
                <c:ptCount val="5"/>
                <c:pt idx="0">
                  <c:v>LSFO</c:v>
                </c:pt>
                <c:pt idx="1">
                  <c:v>LNG</c:v>
                </c:pt>
                <c:pt idx="2">
                  <c:v>e-ammonia</c:v>
                </c:pt>
                <c:pt idx="3">
                  <c:v>e-methanol (PS)</c:v>
                </c:pt>
                <c:pt idx="4">
                  <c:v>Blue ammonia (CCS)</c:v>
                </c:pt>
              </c:strCache>
            </c:strRef>
          </c:cat>
          <c:val>
            <c:numRef>
              <c:f>DashboardCalc!$L$36:$L$40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5-B195-4CCE-9E46-BAA808FC3376}"/>
            </c:ext>
          </c:extLst>
        </c:ser>
        <c:dLbls>
          <c:showLegendKey val="0"/>
          <c:showVal val="0"/>
          <c:showCatName val="0"/>
          <c:showSerName val="0"/>
          <c:showPercent val="0"/>
          <c:showBubbleSize val="0"/>
        </c:dLbls>
        <c:gapWidth val="75"/>
        <c:overlap val="100"/>
        <c:axId val="580397727"/>
        <c:axId val="580384767"/>
      </c:barChart>
      <c:lineChart>
        <c:grouping val="standard"/>
        <c:varyColors val="0"/>
        <c:ser>
          <c:idx val="6"/>
          <c:order val="6"/>
          <c:tx>
            <c:strRef>
              <c:f>DashboardCalc!$M$35</c:f>
              <c:strCache>
                <c:ptCount val="1"/>
                <c:pt idx="0">
                  <c:v>Total cost</c:v>
                </c:pt>
              </c:strCache>
            </c:strRef>
          </c:tx>
          <c:spPr>
            <a:ln w="28575" cap="rnd">
              <a:noFill/>
              <a:round/>
            </a:ln>
            <a:effectLst/>
          </c:spPr>
          <c:marker>
            <c:symbol val="none"/>
          </c:marker>
          <c:dLbls>
            <c:numFmt formatCode="0;\-0;&quot;&quot;"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da-D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DashboardCalc!$F$36:$F$40</c:f>
              <c:strCache>
                <c:ptCount val="5"/>
                <c:pt idx="0">
                  <c:v>LSFO</c:v>
                </c:pt>
                <c:pt idx="1">
                  <c:v>LNG</c:v>
                </c:pt>
                <c:pt idx="2">
                  <c:v>e-ammonia</c:v>
                </c:pt>
                <c:pt idx="3">
                  <c:v>e-methanol (PS)</c:v>
                </c:pt>
                <c:pt idx="4">
                  <c:v>Blue ammonia (CCS)</c:v>
                </c:pt>
              </c:strCache>
            </c:strRef>
          </c:cat>
          <c:val>
            <c:numRef>
              <c:f>DashboardCalc!$M$36:$M$40</c:f>
              <c:numCache>
                <c:formatCode>#,##0</c:formatCode>
                <c:ptCount val="5"/>
                <c:pt idx="0">
                  <c:v>534.92459016393434</c:v>
                </c:pt>
                <c:pt idx="1">
                  <c:v>569.0369973523035</c:v>
                </c:pt>
                <c:pt idx="2">
                  <c:v>1443.6074349484529</c:v>
                </c:pt>
                <c:pt idx="3">
                  <c:v>2189.6996305887365</c:v>
                </c:pt>
                <c:pt idx="4">
                  <c:v>1258.6382556012254</c:v>
                </c:pt>
              </c:numCache>
            </c:numRef>
          </c:val>
          <c:smooth val="0"/>
          <c:extLst>
            <c:ext xmlns:c16="http://schemas.microsoft.com/office/drawing/2014/chart" uri="{C3380CC4-5D6E-409C-BE32-E72D297353CC}">
              <c16:uniqueId val="{00000006-B195-4CCE-9E46-BAA808FC3376}"/>
            </c:ext>
          </c:extLst>
        </c:ser>
        <c:dLbls>
          <c:showLegendKey val="0"/>
          <c:showVal val="0"/>
          <c:showCatName val="0"/>
          <c:showSerName val="0"/>
          <c:showPercent val="0"/>
          <c:showBubbleSize val="0"/>
        </c:dLbls>
        <c:marker val="1"/>
        <c:smooth val="0"/>
        <c:axId val="580397727"/>
        <c:axId val="580384767"/>
      </c:lineChart>
      <c:catAx>
        <c:axId val="580397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a-DK"/>
          </a:p>
        </c:txPr>
        <c:crossAx val="580384767"/>
        <c:crosses val="autoZero"/>
        <c:auto val="1"/>
        <c:lblAlgn val="ctr"/>
        <c:lblOffset val="100"/>
        <c:noMultiLvlLbl val="0"/>
      </c:catAx>
      <c:valAx>
        <c:axId val="5803847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a-DK"/>
          </a:p>
        </c:txPr>
        <c:crossAx val="580397727"/>
        <c:crosses val="autoZero"/>
        <c:crossBetween val="between"/>
      </c:valAx>
      <c:spPr>
        <a:noFill/>
        <a:ln>
          <a:noFill/>
        </a:ln>
        <a:effectLst/>
      </c:spPr>
    </c:plotArea>
    <c:legend>
      <c:legendPos val="b"/>
      <c:legendEntry>
        <c:idx val="6"/>
        <c:delete val="1"/>
      </c:legendEntry>
      <c:layout>
        <c:manualLayout>
          <c:xMode val="edge"/>
          <c:yMode val="edge"/>
          <c:x val="8.8486535868099334E-2"/>
          <c:y val="0.91098937248587397"/>
          <c:w val="0.8999999033270013"/>
          <c:h val="6.16744033689741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DashboardCalc!$E$54</c:f>
          <c:strCache>
            <c:ptCount val="1"/>
            <c:pt idx="0">
              <c:v>Total cost - USD/Ton LSFO eq</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DashboardCalc!$F$56</c:f>
              <c:strCache>
                <c:ptCount val="1"/>
                <c:pt idx="0">
                  <c:v>LSFO</c:v>
                </c:pt>
              </c:strCache>
            </c:strRef>
          </c:tx>
          <c:spPr>
            <a:ln w="28575" cap="rnd">
              <a:solidFill>
                <a:schemeClr val="accent1"/>
              </a:solidFill>
              <a:round/>
            </a:ln>
            <a:effectLst/>
          </c:spPr>
          <c:marker>
            <c:symbol val="none"/>
          </c:marker>
          <c:cat>
            <c:numRef>
              <c:f>DashboardCalc!$G$6:$AH$6</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DashboardCalc!$G$56:$AH$56</c:f>
              <c:numCache>
                <c:formatCode>#,##0</c:formatCode>
                <c:ptCount val="28"/>
                <c:pt idx="0">
                  <c:v>709.51803278688521</c:v>
                </c:pt>
                <c:pt idx="1">
                  <c:v>661.22622950819675</c:v>
                </c:pt>
                <c:pt idx="2">
                  <c:v>612.93442622950818</c:v>
                </c:pt>
                <c:pt idx="3">
                  <c:v>597.33245901639066</c:v>
                </c:pt>
                <c:pt idx="4">
                  <c:v>581.73049180328007</c:v>
                </c:pt>
                <c:pt idx="5">
                  <c:v>566.12852459016256</c:v>
                </c:pt>
                <c:pt idx="6">
                  <c:v>550.52655737704515</c:v>
                </c:pt>
                <c:pt idx="7">
                  <c:v>534.92459016393434</c:v>
                </c:pt>
                <c:pt idx="8">
                  <c:v>534.92459016393434</c:v>
                </c:pt>
                <c:pt idx="9">
                  <c:v>534.92459016393434</c:v>
                </c:pt>
                <c:pt idx="10">
                  <c:v>534.92459016393434</c:v>
                </c:pt>
                <c:pt idx="11">
                  <c:v>534.92459016393434</c:v>
                </c:pt>
                <c:pt idx="12">
                  <c:v>534.92459016393434</c:v>
                </c:pt>
                <c:pt idx="13">
                  <c:v>534.92459016393434</c:v>
                </c:pt>
                <c:pt idx="14">
                  <c:v>534.92459016393434</c:v>
                </c:pt>
                <c:pt idx="15">
                  <c:v>534.92459016393434</c:v>
                </c:pt>
                <c:pt idx="16">
                  <c:v>534.92459016393434</c:v>
                </c:pt>
                <c:pt idx="17">
                  <c:v>534.92459016393434</c:v>
                </c:pt>
                <c:pt idx="18">
                  <c:v>534.92459016393434</c:v>
                </c:pt>
                <c:pt idx="19">
                  <c:v>534.92459016393434</c:v>
                </c:pt>
                <c:pt idx="20">
                  <c:v>534.92459016393434</c:v>
                </c:pt>
                <c:pt idx="21">
                  <c:v>534.92459016393434</c:v>
                </c:pt>
                <c:pt idx="22">
                  <c:v>534.92459016393434</c:v>
                </c:pt>
                <c:pt idx="23">
                  <c:v>534.92459016393434</c:v>
                </c:pt>
                <c:pt idx="24">
                  <c:v>534.92459016393434</c:v>
                </c:pt>
                <c:pt idx="25">
                  <c:v>534.92459016393434</c:v>
                </c:pt>
                <c:pt idx="26">
                  <c:v>534.92459016393434</c:v>
                </c:pt>
                <c:pt idx="27">
                  <c:v>534.92459016393434</c:v>
                </c:pt>
              </c:numCache>
            </c:numRef>
          </c:val>
          <c:smooth val="0"/>
          <c:extLst>
            <c:ext xmlns:c16="http://schemas.microsoft.com/office/drawing/2014/chart" uri="{C3380CC4-5D6E-409C-BE32-E72D297353CC}">
              <c16:uniqueId val="{00000000-DFFB-4818-9BAD-2D19E0084F0F}"/>
            </c:ext>
          </c:extLst>
        </c:ser>
        <c:ser>
          <c:idx val="1"/>
          <c:order val="1"/>
          <c:tx>
            <c:strRef>
              <c:f>DashboardCalc!$F$57</c:f>
              <c:strCache>
                <c:ptCount val="1"/>
                <c:pt idx="0">
                  <c:v>LNG</c:v>
                </c:pt>
              </c:strCache>
            </c:strRef>
          </c:tx>
          <c:spPr>
            <a:ln w="28575" cap="rnd">
              <a:solidFill>
                <a:schemeClr val="accent2"/>
              </a:solidFill>
              <a:round/>
            </a:ln>
            <a:effectLst/>
          </c:spPr>
          <c:marker>
            <c:symbol val="none"/>
          </c:marker>
          <c:cat>
            <c:numRef>
              <c:f>DashboardCalc!$G$6:$AH$6</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DashboardCalc!$G$57:$AH$57</c:f>
              <c:numCache>
                <c:formatCode>#,##0</c:formatCode>
                <c:ptCount val="28"/>
                <c:pt idx="0">
                  <c:v>1112.1134832767639</c:v>
                </c:pt>
                <c:pt idx="1">
                  <c:v>937.26258363793374</c:v>
                </c:pt>
                <c:pt idx="2">
                  <c:v>762.41168399910384</c:v>
                </c:pt>
                <c:pt idx="3">
                  <c:v>723.73674666974387</c:v>
                </c:pt>
                <c:pt idx="4">
                  <c:v>685.06180934038377</c:v>
                </c:pt>
                <c:pt idx="5">
                  <c:v>646.38687201102368</c:v>
                </c:pt>
                <c:pt idx="6">
                  <c:v>607.71193468166348</c:v>
                </c:pt>
                <c:pt idx="7">
                  <c:v>569.0369973523035</c:v>
                </c:pt>
                <c:pt idx="8">
                  <c:v>567.94634026107155</c:v>
                </c:pt>
                <c:pt idx="9">
                  <c:v>566.85568316983984</c:v>
                </c:pt>
                <c:pt idx="10">
                  <c:v>565.76502607860812</c:v>
                </c:pt>
                <c:pt idx="11">
                  <c:v>564.67436898737606</c:v>
                </c:pt>
                <c:pt idx="12">
                  <c:v>563.58371189614434</c:v>
                </c:pt>
                <c:pt idx="13">
                  <c:v>562.64975645073889</c:v>
                </c:pt>
                <c:pt idx="14">
                  <c:v>561.71580100533333</c:v>
                </c:pt>
                <c:pt idx="15">
                  <c:v>560.78184555992777</c:v>
                </c:pt>
                <c:pt idx="16">
                  <c:v>559.84789011452222</c:v>
                </c:pt>
                <c:pt idx="17">
                  <c:v>558.91393466911666</c:v>
                </c:pt>
                <c:pt idx="18">
                  <c:v>557.982498321565</c:v>
                </c:pt>
                <c:pt idx="19">
                  <c:v>557.05106197401335</c:v>
                </c:pt>
                <c:pt idx="20">
                  <c:v>556.1196256264617</c:v>
                </c:pt>
                <c:pt idx="21">
                  <c:v>555.18818927890982</c:v>
                </c:pt>
                <c:pt idx="22">
                  <c:v>554.25675293135816</c:v>
                </c:pt>
                <c:pt idx="23">
                  <c:v>553.40158801712687</c:v>
                </c:pt>
                <c:pt idx="24">
                  <c:v>552.54642310289569</c:v>
                </c:pt>
                <c:pt idx="25">
                  <c:v>551.69125818866451</c:v>
                </c:pt>
                <c:pt idx="26">
                  <c:v>550.83609327443321</c:v>
                </c:pt>
                <c:pt idx="27">
                  <c:v>549.98092836020203</c:v>
                </c:pt>
              </c:numCache>
            </c:numRef>
          </c:val>
          <c:smooth val="0"/>
          <c:extLst>
            <c:ext xmlns:c16="http://schemas.microsoft.com/office/drawing/2014/chart" uri="{C3380CC4-5D6E-409C-BE32-E72D297353CC}">
              <c16:uniqueId val="{00000001-DFFB-4818-9BAD-2D19E0084F0F}"/>
            </c:ext>
          </c:extLst>
        </c:ser>
        <c:ser>
          <c:idx val="2"/>
          <c:order val="2"/>
          <c:tx>
            <c:strRef>
              <c:f>DashboardCalc!$F$58</c:f>
              <c:strCache>
                <c:ptCount val="1"/>
                <c:pt idx="0">
                  <c:v>e-ammonia</c:v>
                </c:pt>
              </c:strCache>
            </c:strRef>
          </c:tx>
          <c:spPr>
            <a:ln w="28575" cap="rnd">
              <a:solidFill>
                <a:schemeClr val="accent3"/>
              </a:solidFill>
              <a:round/>
            </a:ln>
            <a:effectLst/>
          </c:spPr>
          <c:marker>
            <c:symbol val="none"/>
          </c:marker>
          <c:cat>
            <c:numRef>
              <c:f>DashboardCalc!$G$6:$AH$6</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DashboardCalc!$G$58:$AH$58</c:f>
              <c:numCache>
                <c:formatCode>#,##0</c:formatCode>
                <c:ptCount val="28"/>
                <c:pt idx="0">
                  <c:v>2363.9327040824196</c:v>
                </c:pt>
                <c:pt idx="1">
                  <c:v>2223.277464320618</c:v>
                </c:pt>
                <c:pt idx="2">
                  <c:v>2081.3383136888406</c:v>
                </c:pt>
                <c:pt idx="3">
                  <c:v>1957.7730435704489</c:v>
                </c:pt>
                <c:pt idx="4">
                  <c:v>1832.1816056539185</c:v>
                </c:pt>
                <c:pt idx="5">
                  <c:v>1704.5997149225484</c:v>
                </c:pt>
                <c:pt idx="6">
                  <c:v>1575.0630863596396</c:v>
                </c:pt>
                <c:pt idx="7">
                  <c:v>1443.6074349484529</c:v>
                </c:pt>
                <c:pt idx="8">
                  <c:v>1425.3028061985158</c:v>
                </c:pt>
                <c:pt idx="9">
                  <c:v>1403.8997279861524</c:v>
                </c:pt>
                <c:pt idx="10">
                  <c:v>1379.4125194706953</c:v>
                </c:pt>
                <c:pt idx="11">
                  <c:v>1351.8554998114912</c:v>
                </c:pt>
                <c:pt idx="12">
                  <c:v>1321.2429881679459</c:v>
                </c:pt>
                <c:pt idx="13">
                  <c:v>1295.5228177571562</c:v>
                </c:pt>
                <c:pt idx="14">
                  <c:v>1267.7055947873455</c:v>
                </c:pt>
                <c:pt idx="15">
                  <c:v>1237.7972460810568</c:v>
                </c:pt>
                <c:pt idx="16">
                  <c:v>1205.8036984607345</c:v>
                </c:pt>
                <c:pt idx="17">
                  <c:v>1171.7308787488894</c:v>
                </c:pt>
                <c:pt idx="18">
                  <c:v>1136.2442722066596</c:v>
                </c:pt>
                <c:pt idx="19">
                  <c:v>1099.7771489809493</c:v>
                </c:pt>
                <c:pt idx="20">
                  <c:v>1062.3259031848224</c:v>
                </c:pt>
                <c:pt idx="21">
                  <c:v>1023.8869289312757</c:v>
                </c:pt>
                <c:pt idx="22">
                  <c:v>984.45662033335873</c:v>
                </c:pt>
                <c:pt idx="23">
                  <c:v>950.64543044864877</c:v>
                </c:pt>
                <c:pt idx="24">
                  <c:v>916.39491493044898</c:v>
                </c:pt>
                <c:pt idx="25">
                  <c:v>881.70169606922059</c:v>
                </c:pt>
                <c:pt idx="26">
                  <c:v>846.56239615542222</c:v>
                </c:pt>
                <c:pt idx="27">
                  <c:v>810.97363747951147</c:v>
                </c:pt>
              </c:numCache>
            </c:numRef>
          </c:val>
          <c:smooth val="0"/>
          <c:extLst>
            <c:ext xmlns:c16="http://schemas.microsoft.com/office/drawing/2014/chart" uri="{C3380CC4-5D6E-409C-BE32-E72D297353CC}">
              <c16:uniqueId val="{00000002-DFFB-4818-9BAD-2D19E0084F0F}"/>
            </c:ext>
          </c:extLst>
        </c:ser>
        <c:ser>
          <c:idx val="3"/>
          <c:order val="3"/>
          <c:tx>
            <c:strRef>
              <c:f>DashboardCalc!$F$59</c:f>
              <c:strCache>
                <c:ptCount val="1"/>
                <c:pt idx="0">
                  <c:v>e-methanol (PS)</c:v>
                </c:pt>
              </c:strCache>
            </c:strRef>
          </c:tx>
          <c:spPr>
            <a:ln w="28575" cap="rnd">
              <a:solidFill>
                <a:schemeClr val="accent4"/>
              </a:solidFill>
              <a:round/>
            </a:ln>
            <a:effectLst/>
          </c:spPr>
          <c:marker>
            <c:symbol val="none"/>
          </c:marker>
          <c:cat>
            <c:numRef>
              <c:f>DashboardCalc!$G$6:$AH$6</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DashboardCalc!$G$59:$AH$59</c:f>
              <c:numCache>
                <c:formatCode>#,##0</c:formatCode>
                <c:ptCount val="28"/>
                <c:pt idx="0">
                  <c:v>3027.0304626283464</c:v>
                </c:pt>
                <c:pt idx="1">
                  <c:v>2896.7037030128395</c:v>
                </c:pt>
                <c:pt idx="2">
                  <c:v>2765.1050248219535</c:v>
                </c:pt>
                <c:pt idx="3">
                  <c:v>2654.0157409805729</c:v>
                </c:pt>
                <c:pt idx="4">
                  <c:v>2540.8951782469821</c:v>
                </c:pt>
                <c:pt idx="5">
                  <c:v>2425.7787180107657</c:v>
                </c:pt>
                <c:pt idx="6">
                  <c:v>2308.7017416615008</c:v>
                </c:pt>
                <c:pt idx="7">
                  <c:v>2189.699630588736</c:v>
                </c:pt>
                <c:pt idx="8">
                  <c:v>2153.2176584913091</c:v>
                </c:pt>
                <c:pt idx="9">
                  <c:v>2113.6661778179464</c:v>
                </c:pt>
                <c:pt idx="10">
                  <c:v>2071.0593739807045</c:v>
                </c:pt>
                <c:pt idx="11">
                  <c:v>2025.4114323916572</c:v>
                </c:pt>
                <c:pt idx="12">
                  <c:v>1976.7365384629393</c:v>
                </c:pt>
                <c:pt idx="13">
                  <c:v>1934.007501113987</c:v>
                </c:pt>
                <c:pt idx="14">
                  <c:v>1889.2009986031317</c:v>
                </c:pt>
                <c:pt idx="15">
                  <c:v>1842.3229023937763</c:v>
                </c:pt>
                <c:pt idx="16">
                  <c:v>1793.3790839492249</c:v>
                </c:pt>
                <c:pt idx="17">
                  <c:v>1742.3754147328475</c:v>
                </c:pt>
                <c:pt idx="18">
                  <c:v>1685.8720216241952</c:v>
                </c:pt>
                <c:pt idx="19">
                  <c:v>1628.3972702909557</c:v>
                </c:pt>
                <c:pt idx="20">
                  <c:v>1569.9475885267705</c:v>
                </c:pt>
                <c:pt idx="21">
                  <c:v>1510.5194041252125</c:v>
                </c:pt>
                <c:pt idx="22">
                  <c:v>1450.1091448799089</c:v>
                </c:pt>
                <c:pt idx="23">
                  <c:v>1395.7366339261423</c:v>
                </c:pt>
                <c:pt idx="24">
                  <c:v>1340.9289008343419</c:v>
                </c:pt>
                <c:pt idx="25">
                  <c:v>1285.6825994442679</c:v>
                </c:pt>
                <c:pt idx="26">
                  <c:v>1229.9943835956781</c:v>
                </c:pt>
                <c:pt idx="27">
                  <c:v>1173.8609071283286</c:v>
                </c:pt>
              </c:numCache>
            </c:numRef>
          </c:val>
          <c:smooth val="0"/>
          <c:extLst>
            <c:ext xmlns:c16="http://schemas.microsoft.com/office/drawing/2014/chart" uri="{C3380CC4-5D6E-409C-BE32-E72D297353CC}">
              <c16:uniqueId val="{00000003-DFFB-4818-9BAD-2D19E0084F0F}"/>
            </c:ext>
          </c:extLst>
        </c:ser>
        <c:ser>
          <c:idx val="4"/>
          <c:order val="4"/>
          <c:tx>
            <c:strRef>
              <c:f>DashboardCalc!$F$60</c:f>
              <c:strCache>
                <c:ptCount val="1"/>
                <c:pt idx="0">
                  <c:v>Blue ammonia (CCS)</c:v>
                </c:pt>
              </c:strCache>
            </c:strRef>
          </c:tx>
          <c:spPr>
            <a:ln w="28575" cap="rnd">
              <a:solidFill>
                <a:schemeClr val="accent5"/>
              </a:solidFill>
              <a:round/>
            </a:ln>
            <a:effectLst/>
          </c:spPr>
          <c:marker>
            <c:symbol val="none"/>
          </c:marker>
          <c:cat>
            <c:numRef>
              <c:f>DashboardCalc!$G$6:$AH$6</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DashboardCalc!$G$60:$AH$60</c:f>
              <c:numCache>
                <c:formatCode>#,##0</c:formatCode>
                <c:ptCount val="28"/>
                <c:pt idx="0">
                  <c:v>2148.3566123472806</c:v>
                </c:pt>
                <c:pt idx="1">
                  <c:v>1876.8711612308648</c:v>
                </c:pt>
                <c:pt idx="2">
                  <c:v>1605.367444743441</c:v>
                </c:pt>
                <c:pt idx="3">
                  <c:v>1536.0025979281622</c:v>
                </c:pt>
                <c:pt idx="4">
                  <c:v>1466.6472556063015</c:v>
                </c:pt>
                <c:pt idx="5">
                  <c:v>1397.3014177778584</c:v>
                </c:pt>
                <c:pt idx="6">
                  <c:v>1327.9650844428329</c:v>
                </c:pt>
                <c:pt idx="7">
                  <c:v>1258.6382556012252</c:v>
                </c:pt>
                <c:pt idx="8">
                  <c:v>1254.7414090686218</c:v>
                </c:pt>
                <c:pt idx="9">
                  <c:v>1250.8384303697951</c:v>
                </c:pt>
                <c:pt idx="10">
                  <c:v>1246.9293195047435</c:v>
                </c:pt>
                <c:pt idx="11">
                  <c:v>1243.0140764734674</c:v>
                </c:pt>
                <c:pt idx="12">
                  <c:v>1239.0927012759678</c:v>
                </c:pt>
                <c:pt idx="13">
                  <c:v>1235.471838969351</c:v>
                </c:pt>
                <c:pt idx="14">
                  <c:v>1231.8473154478163</c:v>
                </c:pt>
                <c:pt idx="15">
                  <c:v>1228.2191307113637</c:v>
                </c:pt>
                <c:pt idx="16">
                  <c:v>1224.5872847599928</c:v>
                </c:pt>
                <c:pt idx="17">
                  <c:v>1220.9517775937036</c:v>
                </c:pt>
                <c:pt idx="18">
                  <c:v>1217.2802472076776</c:v>
                </c:pt>
                <c:pt idx="19">
                  <c:v>1213.6047999826828</c:v>
                </c:pt>
                <c:pt idx="20">
                  <c:v>1209.9254359187194</c:v>
                </c:pt>
                <c:pt idx="21">
                  <c:v>1206.2421550157865</c:v>
                </c:pt>
                <c:pt idx="22">
                  <c:v>1202.5549572738853</c:v>
                </c:pt>
                <c:pt idx="23">
                  <c:v>1199.0005638007347</c:v>
                </c:pt>
                <c:pt idx="24">
                  <c:v>1195.4433125212076</c:v>
                </c:pt>
                <c:pt idx="25">
                  <c:v>1191.8832034353045</c:v>
                </c:pt>
                <c:pt idx="26">
                  <c:v>1188.3202365430254</c:v>
                </c:pt>
                <c:pt idx="27">
                  <c:v>1184.75441184437</c:v>
                </c:pt>
              </c:numCache>
            </c:numRef>
          </c:val>
          <c:smooth val="0"/>
          <c:extLst>
            <c:ext xmlns:c16="http://schemas.microsoft.com/office/drawing/2014/chart" uri="{C3380CC4-5D6E-409C-BE32-E72D297353CC}">
              <c16:uniqueId val="{00000004-DFFB-4818-9BAD-2D19E0084F0F}"/>
            </c:ext>
          </c:extLst>
        </c:ser>
        <c:dLbls>
          <c:showLegendKey val="0"/>
          <c:showVal val="0"/>
          <c:showCatName val="0"/>
          <c:showSerName val="0"/>
          <c:showPercent val="0"/>
          <c:showBubbleSize val="0"/>
        </c:dLbls>
        <c:smooth val="0"/>
        <c:axId val="724793840"/>
        <c:axId val="724794320"/>
      </c:lineChart>
      <c:catAx>
        <c:axId val="72479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a-DK"/>
          </a:p>
        </c:txPr>
        <c:crossAx val="724794320"/>
        <c:crosses val="autoZero"/>
        <c:auto val="1"/>
        <c:lblAlgn val="ctr"/>
        <c:lblOffset val="100"/>
        <c:noMultiLvlLbl val="0"/>
      </c:catAx>
      <c:valAx>
        <c:axId val="724794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a-DK"/>
          </a:p>
        </c:txPr>
        <c:crossAx val="72479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da-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30750</xdr:colOff>
      <xdr:row>7</xdr:row>
      <xdr:rowOff>0</xdr:rowOff>
    </xdr:from>
    <xdr:to>
      <xdr:col>9</xdr:col>
      <xdr:colOff>907050</xdr:colOff>
      <xdr:row>32</xdr:row>
      <xdr:rowOff>177112</xdr:rowOff>
    </xdr:to>
    <xdr:graphicFrame macro="">
      <xdr:nvGraphicFramePr>
        <xdr:cNvPr id="2" name="Chart 1">
          <a:extLst>
            <a:ext uri="{FF2B5EF4-FFF2-40B4-BE49-F238E27FC236}">
              <a16:creationId xmlns:a16="http://schemas.microsoft.com/office/drawing/2014/main" id="{7CF3780C-0F01-4C1D-9796-BBF8CF2EA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7</xdr:row>
      <xdr:rowOff>0</xdr:rowOff>
    </xdr:from>
    <xdr:to>
      <xdr:col>5</xdr:col>
      <xdr:colOff>4177</xdr:colOff>
      <xdr:row>32</xdr:row>
      <xdr:rowOff>177112</xdr:rowOff>
    </xdr:to>
    <xdr:graphicFrame macro="">
      <xdr:nvGraphicFramePr>
        <xdr:cNvPr id="3" name="Chart 2">
          <a:extLst>
            <a:ext uri="{FF2B5EF4-FFF2-40B4-BE49-F238E27FC236}">
              <a16:creationId xmlns:a16="http://schemas.microsoft.com/office/drawing/2014/main" id="{50194CAF-DF25-4F87-9676-5659BBA20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MMMCZCS">
  <a:themeElements>
    <a:clrScheme name="MMMCZCS">
      <a:dk1>
        <a:srgbClr val="323232"/>
      </a:dk1>
      <a:lt1>
        <a:srgbClr val="FFFFFF"/>
      </a:lt1>
      <a:dk2>
        <a:srgbClr val="E8C27C"/>
      </a:dk2>
      <a:lt2>
        <a:srgbClr val="FAE6AA"/>
      </a:lt2>
      <a:accent1>
        <a:srgbClr val="447A7A"/>
      </a:accent1>
      <a:accent2>
        <a:srgbClr val="B8E0C2"/>
      </a:accent2>
      <a:accent3>
        <a:srgbClr val="C28080"/>
      </a:accent3>
      <a:accent4>
        <a:srgbClr val="FAC8C2"/>
      </a:accent4>
      <a:accent5>
        <a:srgbClr val="68A4C2"/>
      </a:accent5>
      <a:accent6>
        <a:srgbClr val="B8E4F4"/>
      </a:accent6>
      <a:hlink>
        <a:srgbClr val="E8C27C"/>
      </a:hlink>
      <a:folHlink>
        <a:srgbClr val="FAE6AA"/>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A5B1-0F18-4852-BACD-50540AFE0F9E}">
  <sheetPr>
    <tabColor theme="9"/>
  </sheetPr>
  <dimension ref="A1:F21"/>
  <sheetViews>
    <sheetView showGridLines="0" tabSelected="1" zoomScale="130" zoomScaleNormal="130" workbookViewId="0">
      <selection activeCell="B2" sqref="B2"/>
    </sheetView>
  </sheetViews>
  <sheetFormatPr defaultColWidth="0" defaultRowHeight="15" zeroHeight="1"/>
  <cols>
    <col min="1" max="1" width="3.28515625" customWidth="1"/>
    <col min="2" max="2" width="75.5703125" bestFit="1" customWidth="1"/>
    <col min="3" max="3" width="3.7109375" customWidth="1"/>
    <col min="4" max="6" width="11.42578125" hidden="1" customWidth="1"/>
    <col min="7" max="16384" width="9.140625" hidden="1"/>
  </cols>
  <sheetData>
    <row r="1" spans="2:2"/>
    <row r="2" spans="2:2" ht="30">
      <c r="B2" s="148" t="s">
        <v>265</v>
      </c>
    </row>
    <row r="3" spans="2:2">
      <c r="B3" s="148"/>
    </row>
    <row r="4" spans="2:2" ht="30">
      <c r="B4" s="148" t="s">
        <v>285</v>
      </c>
    </row>
    <row r="5" spans="2:2">
      <c r="B5" s="148"/>
    </row>
    <row r="6" spans="2:2" ht="30">
      <c r="B6" s="148" t="s">
        <v>286</v>
      </c>
    </row>
    <row r="7" spans="2:2">
      <c r="B7" s="148"/>
    </row>
    <row r="8" spans="2:2" ht="45">
      <c r="B8" s="148" t="s">
        <v>280</v>
      </c>
    </row>
    <row r="9" spans="2:2"/>
    <row r="10" spans="2:2">
      <c r="B10" s="2" t="s">
        <v>273</v>
      </c>
    </row>
    <row r="11" spans="2:2" ht="105.75" customHeight="1">
      <c r="B11" s="143" t="s">
        <v>278</v>
      </c>
    </row>
    <row r="12" spans="2:2" ht="204.95" customHeight="1">
      <c r="B12" s="143" t="s">
        <v>279</v>
      </c>
    </row>
    <row r="13" spans="2:2" ht="204.95" customHeight="1">
      <c r="B13" s="143" t="s">
        <v>277</v>
      </c>
    </row>
    <row r="14" spans="2:2" ht="54.95" customHeight="1">
      <c r="B14" s="143" t="s">
        <v>276</v>
      </c>
    </row>
    <row r="15" spans="2:2" ht="99.95" customHeight="1">
      <c r="B15" s="143" t="s">
        <v>275</v>
      </c>
    </row>
    <row r="16" spans="2:2" ht="159.94999999999999" customHeight="1">
      <c r="B16" s="143" t="s">
        <v>274</v>
      </c>
    </row>
    <row r="17"/>
    <row r="18"/>
    <row r="19"/>
    <row r="20"/>
    <row r="21"/>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47287-B6DC-4596-B373-E3523745311E}">
  <sheetPr>
    <tabColor theme="9"/>
  </sheetPr>
  <dimension ref="A1:D20"/>
  <sheetViews>
    <sheetView showGridLines="0" zoomScale="130" zoomScaleNormal="130" workbookViewId="0"/>
  </sheetViews>
  <sheetFormatPr defaultColWidth="0" defaultRowHeight="15" zeroHeight="1"/>
  <cols>
    <col min="1" max="1" width="3.7109375" customWidth="1"/>
    <col min="2" max="2" width="29.5703125" customWidth="1"/>
    <col min="3" max="3" width="59.140625" customWidth="1"/>
    <col min="4" max="4" width="3.7109375" customWidth="1"/>
    <col min="5" max="16384" width="9.140625" hidden="1"/>
  </cols>
  <sheetData>
    <row r="1" spans="2:3"/>
    <row r="2" spans="2:3">
      <c r="B2" s="2" t="s">
        <v>253</v>
      </c>
    </row>
    <row r="3" spans="2:3"/>
    <row r="4" spans="2:3" ht="50.1" customHeight="1">
      <c r="B4" s="144" t="s">
        <v>255</v>
      </c>
      <c r="C4" s="156" t="s">
        <v>256</v>
      </c>
    </row>
    <row r="5" spans="2:3" ht="50.1" customHeight="1">
      <c r="B5" s="149" t="s">
        <v>257</v>
      </c>
      <c r="C5" s="145" t="s">
        <v>271</v>
      </c>
    </row>
    <row r="6" spans="2:3" ht="50.1" customHeight="1">
      <c r="B6" s="149" t="s">
        <v>272</v>
      </c>
      <c r="C6" s="145" t="s">
        <v>266</v>
      </c>
    </row>
    <row r="7" spans="2:3" ht="50.1" customHeight="1">
      <c r="B7" s="150" t="s">
        <v>254</v>
      </c>
      <c r="C7" s="146" t="s">
        <v>267</v>
      </c>
    </row>
    <row r="8" spans="2:3" ht="50.1" customHeight="1">
      <c r="B8" s="151" t="s">
        <v>261</v>
      </c>
      <c r="C8" s="146" t="s">
        <v>262</v>
      </c>
    </row>
    <row r="9" spans="2:3" ht="50.1" customHeight="1">
      <c r="B9" s="152" t="s">
        <v>258</v>
      </c>
      <c r="C9" s="146" t="s">
        <v>268</v>
      </c>
    </row>
    <row r="10" spans="2:3" ht="50.1" customHeight="1">
      <c r="B10" s="152" t="s">
        <v>259</v>
      </c>
      <c r="C10" s="146" t="s">
        <v>269</v>
      </c>
    </row>
    <row r="11" spans="2:3" ht="76.5" customHeight="1">
      <c r="B11" s="153" t="s">
        <v>260</v>
      </c>
      <c r="C11" s="146" t="s">
        <v>263</v>
      </c>
    </row>
    <row r="12" spans="2:3" ht="50.1" customHeight="1">
      <c r="B12" s="154" t="s">
        <v>264</v>
      </c>
      <c r="C12" s="147" t="s">
        <v>270</v>
      </c>
    </row>
    <row r="13" spans="2:3"/>
    <row r="14" spans="2:3"/>
    <row r="17" customFormat="1" hidden="1"/>
    <row r="18" customFormat="1" hidden="1"/>
    <row r="19" customFormat="1" hidden="1"/>
    <row r="20" customFormat="1" hidden="1"/>
  </sheetData>
  <hyperlinks>
    <hyperlink ref="B5" location="Cover!A1" display="Cover" xr:uid="{D45D4D64-3B5F-4DC4-9B43-BAF6A321A929}"/>
    <hyperlink ref="B6" location="TableOfContents!A1" display="Table of Contents" xr:uid="{DDD8CFE8-AAA7-4939-8AB9-56D4C1E7D844}"/>
    <hyperlink ref="B7" location="Dashboard!A1" display="Dashboard" xr:uid="{6B212BE3-07D9-494C-9562-E28783049DC2}"/>
    <hyperlink ref="B8" location="CostCalculation_Detailed!A1" display="CostCalculation_Detailed" xr:uid="{C5E2D3BA-4B11-4B8E-ADF1-05014A1C4A2A}"/>
    <hyperlink ref="B9" location="CostCalculation!A1" display="CostCalculation" xr:uid="{BA954103-2055-471B-A15F-85595E2C6AEB}"/>
    <hyperlink ref="B10" location="EmissionsCalculation!A1" display="EmissionsCalculation" xr:uid="{C412BF7A-90F6-4495-8274-2005130D9767}"/>
    <hyperlink ref="B11" location="Assumptions!A1" display="Assumptions" xr:uid="{D08C7FD4-4B56-4B9D-9A17-83AEAFF43657}"/>
    <hyperlink ref="B12" location="Index!A1" display="Index" xr:uid="{CD08801D-1F13-455A-9BBA-31824ECF87F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B2BBC-19C4-4529-9A2D-69061260C101}">
  <sheetPr codeName="Sheet1">
    <tabColor theme="5"/>
  </sheetPr>
  <dimension ref="A1:Q39"/>
  <sheetViews>
    <sheetView showGridLines="0" zoomScaleNormal="100" workbookViewId="0">
      <selection activeCell="D35" sqref="D35"/>
    </sheetView>
  </sheetViews>
  <sheetFormatPr defaultColWidth="0" defaultRowHeight="15" zeroHeight="1"/>
  <cols>
    <col min="1" max="1" width="4" customWidth="1"/>
    <col min="2" max="2" width="16.140625" customWidth="1"/>
    <col min="3" max="7" width="25.7109375" customWidth="1"/>
    <col min="8" max="8" width="9.140625" customWidth="1"/>
    <col min="9" max="9" width="23.5703125" bestFit="1" customWidth="1"/>
    <col min="10" max="10" width="19.42578125" customWidth="1"/>
    <col min="11" max="17" width="25" hidden="1" customWidth="1"/>
    <col min="18" max="16384" width="9.140625" hidden="1"/>
  </cols>
  <sheetData>
    <row r="1" spans="1:9">
      <c r="A1" s="138" t="s">
        <v>0</v>
      </c>
    </row>
    <row r="2" spans="1:9">
      <c r="B2" s="48" t="s">
        <v>1</v>
      </c>
      <c r="C2" s="48" t="s">
        <v>2</v>
      </c>
      <c r="D2" s="48" t="s">
        <v>3</v>
      </c>
      <c r="E2" s="48" t="s">
        <v>4</v>
      </c>
      <c r="F2" s="48" t="s">
        <v>5</v>
      </c>
      <c r="G2" s="48" t="s">
        <v>6</v>
      </c>
      <c r="I2" s="48" t="s">
        <v>7</v>
      </c>
    </row>
    <row r="3" spans="1:9">
      <c r="B3" s="49" t="s">
        <v>8</v>
      </c>
      <c r="C3" s="49" t="s">
        <v>9</v>
      </c>
      <c r="D3" s="49">
        <v>0</v>
      </c>
      <c r="E3" s="49" t="s">
        <v>10</v>
      </c>
      <c r="F3" s="49" t="s">
        <v>11</v>
      </c>
      <c r="G3" s="49">
        <v>2030</v>
      </c>
      <c r="I3" s="49" t="s">
        <v>12</v>
      </c>
    </row>
    <row r="4" spans="1:9"/>
    <row r="5" spans="1:9">
      <c r="B5" s="3" t="s">
        <v>13</v>
      </c>
      <c r="C5" s="48" t="s">
        <v>14</v>
      </c>
      <c r="D5" s="48" t="s">
        <v>15</v>
      </c>
      <c r="E5" s="48" t="s">
        <v>16</v>
      </c>
      <c r="F5" s="48" t="s">
        <v>17</v>
      </c>
      <c r="G5" s="48" t="s">
        <v>18</v>
      </c>
    </row>
    <row r="6" spans="1:9">
      <c r="B6" s="3" t="s">
        <v>19</v>
      </c>
      <c r="C6" s="49" t="s">
        <v>20</v>
      </c>
      <c r="D6" s="49" t="s">
        <v>21</v>
      </c>
      <c r="E6" s="49" t="s">
        <v>22</v>
      </c>
      <c r="F6" s="49" t="s">
        <v>76</v>
      </c>
      <c r="G6" s="49" t="s">
        <v>24</v>
      </c>
    </row>
    <row r="7" spans="1:9"/>
    <row r="8" spans="1:9"/>
    <row r="9" spans="1:9"/>
    <row r="10" spans="1:9"/>
    <row r="11" spans="1:9"/>
    <row r="12" spans="1:9"/>
    <row r="13" spans="1:9"/>
    <row r="14" spans="1:9"/>
    <row r="15" spans="1:9"/>
    <row r="16" spans="1:9"/>
    <row r="17"/>
    <row r="18"/>
    <row r="19"/>
    <row r="20"/>
    <row r="21"/>
    <row r="22"/>
    <row r="23"/>
    <row r="24"/>
    <row r="25"/>
    <row r="26"/>
    <row r="27"/>
    <row r="28"/>
    <row r="29"/>
    <row r="30"/>
    <row r="31"/>
    <row r="32"/>
    <row r="33" spans="2:2"/>
    <row r="34" spans="2:2"/>
    <row r="35" spans="2:2">
      <c r="B35" s="2"/>
    </row>
    <row r="36" spans="2:2"/>
    <row r="39" spans="2:2" hidden="1">
      <c r="B39" s="2"/>
    </row>
  </sheetData>
  <dataValidations count="7">
    <dataValidation type="list" allowBlank="1" showInputMessage="1" showErrorMessage="1" sqref="C6:G6" xr:uid="{F8F2A605-945D-4AA5-B9E2-2B63AC0DF825}">
      <formula1>BunkerFuels</formula1>
    </dataValidation>
    <dataValidation type="list" allowBlank="1" showInputMessage="1" showErrorMessage="1" sqref="B3" xr:uid="{F4ED91B5-C17F-4C90-9F52-3D1A8E1F256E}">
      <formula1>Regions</formula1>
    </dataValidation>
    <dataValidation type="list" allowBlank="1" showInputMessage="1" showErrorMessage="1" sqref="G3" xr:uid="{FCEF7618-1379-4910-AAE9-528BFE5E0D85}">
      <formula1>Years</formula1>
    </dataValidation>
    <dataValidation type="decimal" allowBlank="1" showInputMessage="1" showErrorMessage="1" sqref="D3" xr:uid="{E26277D6-FC64-44B0-94C6-B186D4468375}">
      <formula1>0</formula1>
      <formula2>1000</formula2>
    </dataValidation>
    <dataValidation type="list" allowBlank="1" showInputMessage="1" showErrorMessage="1" sqref="E3" xr:uid="{5D64CA6C-2B81-46C1-BC6E-DF6F7FC207B6}">
      <formula1>EmissionScopes</formula1>
    </dataValidation>
    <dataValidation type="list" allowBlank="1" showInputMessage="1" showErrorMessage="1" sqref="F3" xr:uid="{0FF2EFE8-6FC5-4213-BA49-4DA3D8B374A5}">
      <formula1>CostUnits</formula1>
    </dataValidation>
    <dataValidation type="list" allowBlank="1" showInputMessage="1" showErrorMessage="1" sqref="C3" xr:uid="{4E7E4F44-C87B-40B6-9F21-8242DEFE585A}">
      <formula1>ElectricityCosts</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124E6-F4C6-4FFE-806D-FBAAD3A06160}">
  <dimension ref="B2:AH89"/>
  <sheetViews>
    <sheetView workbookViewId="0">
      <selection activeCell="G48" sqref="G48"/>
    </sheetView>
  </sheetViews>
  <sheetFormatPr defaultRowHeight="15"/>
  <cols>
    <col min="4" max="4" width="18.7109375" customWidth="1"/>
    <col min="5" max="5" width="55" customWidth="1"/>
    <col min="6" max="6" width="18.7109375" customWidth="1"/>
  </cols>
  <sheetData>
    <row r="2" spans="2:34">
      <c r="E2" s="139" t="s">
        <v>25</v>
      </c>
    </row>
    <row r="3" spans="2:34">
      <c r="E3" s="140" t="s">
        <v>26</v>
      </c>
    </row>
    <row r="4" spans="2:34">
      <c r="E4" t="s">
        <v>27</v>
      </c>
      <c r="F4" t="s">
        <v>28</v>
      </c>
      <c r="G4" t="s">
        <v>29</v>
      </c>
    </row>
    <row r="5" spans="2:34">
      <c r="E5" t="str">
        <f>_xlfn.TEXTJOIN(Delimiter,TRUE,F5,G5)</f>
        <v>Total cost - USD/ton fuel</v>
      </c>
      <c r="F5" t="s">
        <v>30</v>
      </c>
      <c r="G5" t="s">
        <v>31</v>
      </c>
    </row>
    <row r="6" spans="2:34">
      <c r="F6" s="3" t="s">
        <v>19</v>
      </c>
      <c r="G6" s="3">
        <v>2023</v>
      </c>
      <c r="H6" s="3">
        <f t="shared" ref="H6:AH6" si="0">G6+1</f>
        <v>2024</v>
      </c>
      <c r="I6" s="3">
        <f t="shared" si="0"/>
        <v>2025</v>
      </c>
      <c r="J6" s="3">
        <f t="shared" si="0"/>
        <v>2026</v>
      </c>
      <c r="K6" s="3">
        <f t="shared" si="0"/>
        <v>2027</v>
      </c>
      <c r="L6" s="3">
        <f t="shared" si="0"/>
        <v>2028</v>
      </c>
      <c r="M6" s="3">
        <f t="shared" si="0"/>
        <v>2029</v>
      </c>
      <c r="N6" s="3">
        <f t="shared" si="0"/>
        <v>2030</v>
      </c>
      <c r="O6" s="3">
        <f t="shared" si="0"/>
        <v>2031</v>
      </c>
      <c r="P6" s="3">
        <f t="shared" si="0"/>
        <v>2032</v>
      </c>
      <c r="Q6" s="3">
        <f t="shared" si="0"/>
        <v>2033</v>
      </c>
      <c r="R6" s="3">
        <f t="shared" si="0"/>
        <v>2034</v>
      </c>
      <c r="S6" s="3">
        <f t="shared" si="0"/>
        <v>2035</v>
      </c>
      <c r="T6" s="3">
        <f t="shared" si="0"/>
        <v>2036</v>
      </c>
      <c r="U6" s="3">
        <f t="shared" si="0"/>
        <v>2037</v>
      </c>
      <c r="V6" s="3">
        <f t="shared" si="0"/>
        <v>2038</v>
      </c>
      <c r="W6" s="3">
        <f t="shared" si="0"/>
        <v>2039</v>
      </c>
      <c r="X6" s="3">
        <f t="shared" si="0"/>
        <v>2040</v>
      </c>
      <c r="Y6" s="3">
        <f t="shared" si="0"/>
        <v>2041</v>
      </c>
      <c r="Z6" s="3">
        <f t="shared" si="0"/>
        <v>2042</v>
      </c>
      <c r="AA6" s="3">
        <f t="shared" si="0"/>
        <v>2043</v>
      </c>
      <c r="AB6" s="3">
        <f t="shared" si="0"/>
        <v>2044</v>
      </c>
      <c r="AC6" s="3">
        <f t="shared" si="0"/>
        <v>2045</v>
      </c>
      <c r="AD6" s="3">
        <f t="shared" si="0"/>
        <v>2046</v>
      </c>
      <c r="AE6" s="3">
        <f t="shared" si="0"/>
        <v>2047</v>
      </c>
      <c r="AF6" s="3">
        <f t="shared" si="0"/>
        <v>2048</v>
      </c>
      <c r="AG6" s="3">
        <f t="shared" si="0"/>
        <v>2049</v>
      </c>
      <c r="AH6" s="3">
        <f t="shared" si="0"/>
        <v>2050</v>
      </c>
    </row>
    <row r="7" spans="2:34">
      <c r="D7" t="str" cm="1">
        <f t="array" ref="D7:D11">TRANSPOSE(Dashboard!C6:G6)</f>
        <v>LSFO</v>
      </c>
      <c r="E7" t="str">
        <f>_xlfn.TEXTJOIN(" - ",TRUE,F7,$F$5,Dashboard!$B$3,$G$5)</f>
        <v>LSFO - Total cost - Europe - USD/ton fuel</v>
      </c>
      <c r="F7" t="str">
        <f>D7</f>
        <v>LSFO</v>
      </c>
      <c r="G7" s="23">
        <f t="shared" ref="G7:P11" si="1">INDEX(CostCalculations,MATCH($E7,CostCalculations_Index,0),MATCH(G$6,CostCalculation_Year,0))</f>
        <v>735.35</v>
      </c>
      <c r="H7" s="23">
        <f t="shared" si="1"/>
        <v>685.30000000000007</v>
      </c>
      <c r="I7" s="23">
        <f t="shared" si="1"/>
        <v>635.25</v>
      </c>
      <c r="J7" s="23">
        <f t="shared" si="1"/>
        <v>619.0799999999972</v>
      </c>
      <c r="K7" s="23">
        <f t="shared" si="1"/>
        <v>602.91000000000145</v>
      </c>
      <c r="L7" s="23">
        <f t="shared" si="1"/>
        <v>586.73999999999864</v>
      </c>
      <c r="M7" s="23">
        <f t="shared" si="1"/>
        <v>570.56999999999584</v>
      </c>
      <c r="N7" s="23">
        <f t="shared" si="1"/>
        <v>554.4</v>
      </c>
      <c r="O7" s="23">
        <f t="shared" si="1"/>
        <v>554.4</v>
      </c>
      <c r="P7" s="23">
        <f t="shared" si="1"/>
        <v>554.4</v>
      </c>
      <c r="Q7" s="23">
        <f t="shared" ref="Q7:Z11" si="2">INDEX(CostCalculations,MATCH($E7,CostCalculations_Index,0),MATCH(Q$6,CostCalculation_Year,0))</f>
        <v>554.4</v>
      </c>
      <c r="R7" s="23">
        <f t="shared" si="2"/>
        <v>554.4</v>
      </c>
      <c r="S7" s="23">
        <f t="shared" si="2"/>
        <v>554.4</v>
      </c>
      <c r="T7" s="23">
        <f t="shared" si="2"/>
        <v>554.4</v>
      </c>
      <c r="U7" s="23">
        <f t="shared" si="2"/>
        <v>554.4</v>
      </c>
      <c r="V7" s="23">
        <f t="shared" si="2"/>
        <v>554.4</v>
      </c>
      <c r="W7" s="23">
        <f t="shared" si="2"/>
        <v>554.4</v>
      </c>
      <c r="X7" s="23">
        <f t="shared" si="2"/>
        <v>554.4</v>
      </c>
      <c r="Y7" s="23">
        <f t="shared" si="2"/>
        <v>554.4</v>
      </c>
      <c r="Z7" s="23">
        <f t="shared" si="2"/>
        <v>554.4</v>
      </c>
      <c r="AA7" s="23">
        <f t="shared" ref="AA7:AH11" si="3">INDEX(CostCalculations,MATCH($E7,CostCalculations_Index,0),MATCH(AA$6,CostCalculation_Year,0))</f>
        <v>554.4</v>
      </c>
      <c r="AB7" s="23">
        <f t="shared" si="3"/>
        <v>554.4</v>
      </c>
      <c r="AC7" s="23">
        <f t="shared" si="3"/>
        <v>554.4</v>
      </c>
      <c r="AD7" s="23">
        <f t="shared" si="3"/>
        <v>554.4</v>
      </c>
      <c r="AE7" s="23">
        <f t="shared" si="3"/>
        <v>554.4</v>
      </c>
      <c r="AF7" s="23">
        <f t="shared" si="3"/>
        <v>554.4</v>
      </c>
      <c r="AG7" s="23">
        <f t="shared" si="3"/>
        <v>554.4</v>
      </c>
      <c r="AH7" s="23">
        <f t="shared" si="3"/>
        <v>554.4</v>
      </c>
    </row>
    <row r="8" spans="2:34">
      <c r="D8" t="str">
        <v>LNG</v>
      </c>
      <c r="E8" t="str">
        <f>_xlfn.TEXTJOIN(" - ",TRUE,F8,$F$5,Dashboard!$B$3,$G$5)</f>
        <v>LNG - Total cost - Europe - USD/ton fuel</v>
      </c>
      <c r="F8" t="str">
        <f>D8</f>
        <v>LNG</v>
      </c>
      <c r="G8" s="23">
        <f t="shared" si="1"/>
        <v>1349.6522855300532</v>
      </c>
      <c r="H8" s="23">
        <f t="shared" si="1"/>
        <v>1137.4545917936089</v>
      </c>
      <c r="I8" s="23">
        <f t="shared" si="1"/>
        <v>925.25689805716479</v>
      </c>
      <c r="J8" s="23">
        <f t="shared" si="1"/>
        <v>878.3212945021163</v>
      </c>
      <c r="K8" s="23">
        <f t="shared" si="1"/>
        <v>831.38569094706759</v>
      </c>
      <c r="L8" s="23">
        <f t="shared" si="1"/>
        <v>784.45008739201899</v>
      </c>
      <c r="M8" s="23">
        <f t="shared" si="1"/>
        <v>737.51448383697016</v>
      </c>
      <c r="N8" s="23">
        <f t="shared" si="1"/>
        <v>690.57888028192167</v>
      </c>
      <c r="O8" s="23">
        <f t="shared" si="1"/>
        <v>689.25526730712568</v>
      </c>
      <c r="P8" s="23">
        <f t="shared" si="1"/>
        <v>687.9316543323298</v>
      </c>
      <c r="Q8" s="23">
        <f t="shared" si="2"/>
        <v>686.60804135753403</v>
      </c>
      <c r="R8" s="23">
        <f t="shared" si="2"/>
        <v>685.28442838273793</v>
      </c>
      <c r="S8" s="23">
        <f t="shared" si="2"/>
        <v>683.96081540794205</v>
      </c>
      <c r="T8" s="23">
        <f t="shared" si="2"/>
        <v>682.82737433342095</v>
      </c>
      <c r="U8" s="23">
        <f t="shared" si="2"/>
        <v>681.69393325889962</v>
      </c>
      <c r="V8" s="23">
        <f t="shared" si="2"/>
        <v>680.56049218437829</v>
      </c>
      <c r="W8" s="23">
        <f t="shared" si="2"/>
        <v>679.42705110985696</v>
      </c>
      <c r="X8" s="23">
        <f t="shared" si="2"/>
        <v>678.29361003533575</v>
      </c>
      <c r="Y8" s="23">
        <f t="shared" si="2"/>
        <v>677.16322611840405</v>
      </c>
      <c r="Z8" s="23">
        <f t="shared" si="2"/>
        <v>676.03284220147248</v>
      </c>
      <c r="AA8" s="23">
        <f t="shared" si="3"/>
        <v>674.90245828454078</v>
      </c>
      <c r="AB8" s="23">
        <f t="shared" si="3"/>
        <v>673.77207436760898</v>
      </c>
      <c r="AC8" s="23">
        <f t="shared" si="3"/>
        <v>672.64169045067729</v>
      </c>
      <c r="AD8" s="23">
        <f t="shared" si="3"/>
        <v>671.60386895282386</v>
      </c>
      <c r="AE8" s="23">
        <f t="shared" si="3"/>
        <v>670.56604745497043</v>
      </c>
      <c r="AF8" s="23">
        <f t="shared" si="3"/>
        <v>669.528225957117</v>
      </c>
      <c r="AG8" s="23">
        <f t="shared" si="3"/>
        <v>668.49040445926357</v>
      </c>
      <c r="AH8" s="23">
        <f t="shared" si="3"/>
        <v>667.45258296141014</v>
      </c>
    </row>
    <row r="9" spans="2:34">
      <c r="D9" t="str">
        <v>e-ammonia</v>
      </c>
      <c r="E9" t="str">
        <f>_xlfn.TEXTJOIN(" - ",TRUE,F9,$F$5,Dashboard!$B$3,$G$5)</f>
        <v>e-ammonia - Total cost - Europe - USD/ton fuel</v>
      </c>
      <c r="F9" t="str">
        <f>D9</f>
        <v>e-ammonia</v>
      </c>
      <c r="G9" s="23">
        <f t="shared" si="1"/>
        <v>1078.6877387560555</v>
      </c>
      <c r="H9" s="23">
        <f t="shared" si="1"/>
        <v>1014.5052507094081</v>
      </c>
      <c r="I9" s="23">
        <f t="shared" si="1"/>
        <v>949.73690042112139</v>
      </c>
      <c r="J9" s="23">
        <f t="shared" si="1"/>
        <v>893.35274803700088</v>
      </c>
      <c r="K9" s="23">
        <f t="shared" si="1"/>
        <v>836.04403364790448</v>
      </c>
      <c r="L9" s="23">
        <f t="shared" si="1"/>
        <v>777.82705438213372</v>
      </c>
      <c r="M9" s="23">
        <f t="shared" si="1"/>
        <v>718.7181073679908</v>
      </c>
      <c r="N9" s="23">
        <f t="shared" si="1"/>
        <v>658.73348973376005</v>
      </c>
      <c r="O9" s="23">
        <f t="shared" si="1"/>
        <v>650.38089214883723</v>
      </c>
      <c r="P9" s="23">
        <f t="shared" si="1"/>
        <v>640.61443898397238</v>
      </c>
      <c r="Q9" s="23">
        <f t="shared" si="2"/>
        <v>629.44066422449202</v>
      </c>
      <c r="R9" s="23">
        <f t="shared" si="2"/>
        <v>616.86610185572897</v>
      </c>
      <c r="S9" s="23">
        <f t="shared" si="2"/>
        <v>602.89728586304318</v>
      </c>
      <c r="T9" s="23">
        <f t="shared" si="2"/>
        <v>591.16089742316831</v>
      </c>
      <c r="U9" s="23">
        <f t="shared" si="2"/>
        <v>578.46760150490513</v>
      </c>
      <c r="V9" s="23">
        <f t="shared" si="2"/>
        <v>564.82010258067635</v>
      </c>
      <c r="W9" s="23">
        <f t="shared" si="2"/>
        <v>550.2211051228594</v>
      </c>
      <c r="X9" s="23">
        <f t="shared" si="2"/>
        <v>534.67331360386208</v>
      </c>
      <c r="Y9" s="23">
        <f t="shared" si="2"/>
        <v>518.48039605546603</v>
      </c>
      <c r="Z9" s="23">
        <f t="shared" si="2"/>
        <v>501.84005827286035</v>
      </c>
      <c r="AA9" s="23">
        <f t="shared" si="3"/>
        <v>484.75065485132671</v>
      </c>
      <c r="AB9" s="23">
        <f t="shared" si="3"/>
        <v>467.21054038611607</v>
      </c>
      <c r="AC9" s="23">
        <f t="shared" si="3"/>
        <v>449.21806947250349</v>
      </c>
      <c r="AD9" s="23">
        <f t="shared" si="3"/>
        <v>433.78966243773289</v>
      </c>
      <c r="AE9" s="23">
        <f t="shared" si="3"/>
        <v>418.16078642457376</v>
      </c>
      <c r="AF9" s="23">
        <f t="shared" si="3"/>
        <v>402.32990014809093</v>
      </c>
      <c r="AG9" s="23">
        <f t="shared" si="3"/>
        <v>386.29546232334798</v>
      </c>
      <c r="AH9" s="23">
        <f t="shared" si="3"/>
        <v>370.05593166540814</v>
      </c>
    </row>
    <row r="10" spans="2:34">
      <c r="D10" t="str">
        <v>e-methanol (PS)</v>
      </c>
      <c r="E10" t="str">
        <f>_xlfn.TEXTJOIN(" - ",TRUE,F10,$F$5,Dashboard!$B$3,$G$5)</f>
        <v>e-methanol (PS) - Total cost - Europe - USD/ton fuel</v>
      </c>
      <c r="F10" t="str">
        <f>D10</f>
        <v>e-methanol (PS)</v>
      </c>
      <c r="G10" s="23">
        <f t="shared" si="1"/>
        <v>1462.0851020947593</v>
      </c>
      <c r="H10" s="23">
        <f t="shared" si="1"/>
        <v>1399.1360118921239</v>
      </c>
      <c r="I10" s="23">
        <f t="shared" si="1"/>
        <v>1335.5725726688561</v>
      </c>
      <c r="J10" s="23">
        <f t="shared" si="1"/>
        <v>1281.9153700367328</v>
      </c>
      <c r="K10" s="23">
        <f t="shared" si="1"/>
        <v>1227.2770399785179</v>
      </c>
      <c r="L10" s="23">
        <f t="shared" si="1"/>
        <v>1171.6746720488891</v>
      </c>
      <c r="M10" s="23">
        <f t="shared" si="1"/>
        <v>1115.125355802521</v>
      </c>
      <c r="N10" s="23">
        <f t="shared" si="1"/>
        <v>1057.6461807940739</v>
      </c>
      <c r="O10" s="23">
        <f t="shared" si="1"/>
        <v>1040.0250340771129</v>
      </c>
      <c r="P10" s="23">
        <f t="shared" si="1"/>
        <v>1020.9212849169206</v>
      </c>
      <c r="Q10" s="23">
        <f t="shared" si="2"/>
        <v>1000.3417850052431</v>
      </c>
      <c r="R10" s="23">
        <f t="shared" si="2"/>
        <v>978.29338603383428</v>
      </c>
      <c r="S10" s="23">
        <f t="shared" si="2"/>
        <v>954.78293969447782</v>
      </c>
      <c r="T10" s="23">
        <f t="shared" si="2"/>
        <v>934.14439980991108</v>
      </c>
      <c r="U10" s="23">
        <f t="shared" si="2"/>
        <v>912.50242408258055</v>
      </c>
      <c r="V10" s="23">
        <f t="shared" si="2"/>
        <v>889.85984848631415</v>
      </c>
      <c r="W10" s="23">
        <f t="shared" si="2"/>
        <v>866.21950899489252</v>
      </c>
      <c r="X10" s="23">
        <f t="shared" si="2"/>
        <v>841.58424158212767</v>
      </c>
      <c r="Y10" s="23">
        <f t="shared" si="2"/>
        <v>814.29255413401654</v>
      </c>
      <c r="Z10" s="23">
        <f t="shared" si="2"/>
        <v>786.53169123276734</v>
      </c>
      <c r="AA10" s="23">
        <f t="shared" si="3"/>
        <v>758.29992746802736</v>
      </c>
      <c r="AB10" s="23">
        <f t="shared" si="3"/>
        <v>729.5955374294108</v>
      </c>
      <c r="AC10" s="23">
        <f t="shared" si="3"/>
        <v>700.41679570655788</v>
      </c>
      <c r="AD10" s="23">
        <f t="shared" si="3"/>
        <v>674.15434502743278</v>
      </c>
      <c r="AE10" s="23">
        <f t="shared" si="3"/>
        <v>647.68167783017964</v>
      </c>
      <c r="AF10" s="23">
        <f t="shared" si="3"/>
        <v>620.99717788691578</v>
      </c>
      <c r="AG10" s="23">
        <f t="shared" si="3"/>
        <v>594.09922896975706</v>
      </c>
      <c r="AH10" s="23">
        <f t="shared" si="3"/>
        <v>566.98621485081878</v>
      </c>
    </row>
    <row r="11" spans="2:34">
      <c r="D11" t="str">
        <v>Blue ammonia (CCS)</v>
      </c>
      <c r="E11" t="str">
        <f>_xlfn.TEXTJOIN(" - ",TRUE,F11,$F$5,Dashboard!$B$3,$G$5)</f>
        <v>Blue ammonia (CCS) - Total cost - Europe - USD/ton fuel</v>
      </c>
      <c r="F11" t="str">
        <f>D11</f>
        <v>Blue ammonia (CCS)</v>
      </c>
      <c r="G11" s="23">
        <f t="shared" si="1"/>
        <v>980.31806582837066</v>
      </c>
      <c r="H11" s="23">
        <f t="shared" si="1"/>
        <v>856.43635512476351</v>
      </c>
      <c r="I11" s="23">
        <f t="shared" si="1"/>
        <v>732.5463097372982</v>
      </c>
      <c r="J11" s="23">
        <f t="shared" si="1"/>
        <v>700.89438934586042</v>
      </c>
      <c r="K11" s="23">
        <f t="shared" si="1"/>
        <v>669.24680595627342</v>
      </c>
      <c r="L11" s="23">
        <f t="shared" si="1"/>
        <v>637.60355956853732</v>
      </c>
      <c r="M11" s="23">
        <f t="shared" si="1"/>
        <v>605.96465018265189</v>
      </c>
      <c r="N11" s="23">
        <f t="shared" si="1"/>
        <v>574.33007779861725</v>
      </c>
      <c r="O11" s="23">
        <f t="shared" si="1"/>
        <v>572.55190510898274</v>
      </c>
      <c r="P11" s="23">
        <f t="shared" si="1"/>
        <v>570.77093424641134</v>
      </c>
      <c r="Q11" s="23">
        <f t="shared" si="2"/>
        <v>568.98716521090228</v>
      </c>
      <c r="R11" s="23">
        <f t="shared" si="2"/>
        <v>567.20059800245599</v>
      </c>
      <c r="S11" s="23">
        <f t="shared" si="2"/>
        <v>565.4112326210726</v>
      </c>
      <c r="T11" s="23">
        <f t="shared" si="2"/>
        <v>563.75899448116013</v>
      </c>
      <c r="U11" s="23">
        <f t="shared" si="2"/>
        <v>562.10508568978025</v>
      </c>
      <c r="V11" s="23">
        <f t="shared" si="2"/>
        <v>560.44950624693297</v>
      </c>
      <c r="W11" s="23">
        <f t="shared" si="2"/>
        <v>558.79225615261805</v>
      </c>
      <c r="X11" s="23">
        <f t="shared" si="2"/>
        <v>557.13333540683561</v>
      </c>
      <c r="Y11" s="23">
        <f t="shared" si="2"/>
        <v>555.45797688117318</v>
      </c>
      <c r="Z11" s="23">
        <f t="shared" si="2"/>
        <v>553.78083106005909</v>
      </c>
      <c r="AA11" s="23">
        <f t="shared" si="3"/>
        <v>552.10189794349321</v>
      </c>
      <c r="AB11" s="23">
        <f t="shared" si="3"/>
        <v>550.42117753147534</v>
      </c>
      <c r="AC11" s="23">
        <f t="shared" si="3"/>
        <v>548.73866982400591</v>
      </c>
      <c r="AD11" s="23">
        <f t="shared" si="3"/>
        <v>547.11676212266525</v>
      </c>
      <c r="AE11" s="23">
        <f t="shared" si="3"/>
        <v>545.49355037375494</v>
      </c>
      <c r="AF11" s="23">
        <f t="shared" si="3"/>
        <v>543.86903457727487</v>
      </c>
      <c r="AG11" s="23">
        <f t="shared" si="3"/>
        <v>542.24321473322516</v>
      </c>
      <c r="AH11" s="23">
        <f t="shared" si="3"/>
        <v>540.61609084160568</v>
      </c>
    </row>
    <row r="13" spans="2:34">
      <c r="E13" t="s">
        <v>27</v>
      </c>
      <c r="F13" t="s">
        <v>28</v>
      </c>
      <c r="G13" t="s">
        <v>29</v>
      </c>
    </row>
    <row r="14" spans="2:34">
      <c r="E14" t="str">
        <f>_xlfn.TEXTJOIN(Delimiter,TRUE,F14,G14)</f>
        <v>Total cost - USD/Ton LSFO eq</v>
      </c>
      <c r="F14" t="s">
        <v>30</v>
      </c>
      <c r="G14" t="str">
        <f>CostUnit</f>
        <v>USD/Ton LSFO eq</v>
      </c>
    </row>
    <row r="15" spans="2:34">
      <c r="B15" t="s">
        <v>32</v>
      </c>
      <c r="D15" t="s">
        <v>32</v>
      </c>
      <c r="E15" t="s">
        <v>33</v>
      </c>
      <c r="F15" s="3" t="s">
        <v>19</v>
      </c>
      <c r="G15" s="3">
        <v>2023</v>
      </c>
      <c r="H15" s="3">
        <f t="shared" ref="H15:AH15" si="4">G15+1</f>
        <v>2024</v>
      </c>
      <c r="I15" s="3">
        <f t="shared" si="4"/>
        <v>2025</v>
      </c>
      <c r="J15" s="3">
        <f t="shared" si="4"/>
        <v>2026</v>
      </c>
      <c r="K15" s="3">
        <f t="shared" si="4"/>
        <v>2027</v>
      </c>
      <c r="L15" s="3">
        <f t="shared" si="4"/>
        <v>2028</v>
      </c>
      <c r="M15" s="3">
        <f t="shared" si="4"/>
        <v>2029</v>
      </c>
      <c r="N15" s="3">
        <f t="shared" si="4"/>
        <v>2030</v>
      </c>
      <c r="O15" s="3">
        <f t="shared" si="4"/>
        <v>2031</v>
      </c>
      <c r="P15" s="3">
        <f t="shared" si="4"/>
        <v>2032</v>
      </c>
      <c r="Q15" s="3">
        <f t="shared" si="4"/>
        <v>2033</v>
      </c>
      <c r="R15" s="3">
        <f t="shared" si="4"/>
        <v>2034</v>
      </c>
      <c r="S15" s="3">
        <f t="shared" si="4"/>
        <v>2035</v>
      </c>
      <c r="T15" s="3">
        <f t="shared" si="4"/>
        <v>2036</v>
      </c>
      <c r="U15" s="3">
        <f t="shared" si="4"/>
        <v>2037</v>
      </c>
      <c r="V15" s="3">
        <f t="shared" si="4"/>
        <v>2038</v>
      </c>
      <c r="W15" s="3">
        <f t="shared" si="4"/>
        <v>2039</v>
      </c>
      <c r="X15" s="3">
        <f t="shared" si="4"/>
        <v>2040</v>
      </c>
      <c r="Y15" s="3">
        <f t="shared" si="4"/>
        <v>2041</v>
      </c>
      <c r="Z15" s="3">
        <f t="shared" si="4"/>
        <v>2042</v>
      </c>
      <c r="AA15" s="3">
        <f t="shared" si="4"/>
        <v>2043</v>
      </c>
      <c r="AB15" s="3">
        <f t="shared" si="4"/>
        <v>2044</v>
      </c>
      <c r="AC15" s="3">
        <f t="shared" si="4"/>
        <v>2045</v>
      </c>
      <c r="AD15" s="3">
        <f t="shared" si="4"/>
        <v>2046</v>
      </c>
      <c r="AE15" s="3">
        <f t="shared" si="4"/>
        <v>2047</v>
      </c>
      <c r="AF15" s="3">
        <f t="shared" si="4"/>
        <v>2048</v>
      </c>
      <c r="AG15" s="3">
        <f t="shared" si="4"/>
        <v>2049</v>
      </c>
      <c r="AH15" s="3">
        <f t="shared" si="4"/>
        <v>2050</v>
      </c>
    </row>
    <row r="16" spans="2:34">
      <c r="B16">
        <f>INDEX(LHVs,MATCH($E16,FuelTypes,0))</f>
        <v>42.7</v>
      </c>
      <c r="C16">
        <f>IF(CostUnit="USD/GJ",INDEX(LHVs,MATCH($E56,FuelTypes,0)),IF(CostUnit="USD/Ton",1,IF(CostUnit="USD/Ton LSFO eq",B16/41.2)))</f>
        <v>1.0364077669902914</v>
      </c>
      <c r="D16">
        <f>INDEX(LHVs,MATCH($E16,FuelTypes,0))</f>
        <v>42.7</v>
      </c>
      <c r="E16" t="str">
        <f>INDEX(FuelTypes,MATCH(F16,BunkerFuels,0))</f>
        <v>Diesel</v>
      </c>
      <c r="F16" t="str">
        <f>D7</f>
        <v>LSFO</v>
      </c>
      <c r="G16" s="23">
        <f t="shared" ref="G16:AH16" si="5">IF(G7=0,#N/A,G7/$C16)</f>
        <v>709.51803278688521</v>
      </c>
      <c r="H16" s="23">
        <f t="shared" si="5"/>
        <v>661.22622950819675</v>
      </c>
      <c r="I16" s="23">
        <f t="shared" si="5"/>
        <v>612.93442622950818</v>
      </c>
      <c r="J16" s="23">
        <f t="shared" si="5"/>
        <v>597.33245901639066</v>
      </c>
      <c r="K16" s="23">
        <f t="shared" si="5"/>
        <v>581.73049180328007</v>
      </c>
      <c r="L16" s="23">
        <f t="shared" si="5"/>
        <v>566.12852459016256</v>
      </c>
      <c r="M16" s="23">
        <f t="shared" si="5"/>
        <v>550.52655737704515</v>
      </c>
      <c r="N16" s="23">
        <f t="shared" si="5"/>
        <v>534.92459016393434</v>
      </c>
      <c r="O16" s="23">
        <f t="shared" si="5"/>
        <v>534.92459016393434</v>
      </c>
      <c r="P16" s="23">
        <f t="shared" si="5"/>
        <v>534.92459016393434</v>
      </c>
      <c r="Q16" s="23">
        <f t="shared" si="5"/>
        <v>534.92459016393434</v>
      </c>
      <c r="R16" s="23">
        <f t="shared" si="5"/>
        <v>534.92459016393434</v>
      </c>
      <c r="S16" s="23">
        <f t="shared" si="5"/>
        <v>534.92459016393434</v>
      </c>
      <c r="T16" s="23">
        <f t="shared" si="5"/>
        <v>534.92459016393434</v>
      </c>
      <c r="U16" s="23">
        <f t="shared" si="5"/>
        <v>534.92459016393434</v>
      </c>
      <c r="V16" s="23">
        <f t="shared" si="5"/>
        <v>534.92459016393434</v>
      </c>
      <c r="W16" s="23">
        <f t="shared" si="5"/>
        <v>534.92459016393434</v>
      </c>
      <c r="X16" s="23">
        <f t="shared" si="5"/>
        <v>534.92459016393434</v>
      </c>
      <c r="Y16" s="23">
        <f t="shared" si="5"/>
        <v>534.92459016393434</v>
      </c>
      <c r="Z16" s="23">
        <f t="shared" si="5"/>
        <v>534.92459016393434</v>
      </c>
      <c r="AA16" s="23">
        <f t="shared" si="5"/>
        <v>534.92459016393434</v>
      </c>
      <c r="AB16" s="23">
        <f t="shared" si="5"/>
        <v>534.92459016393434</v>
      </c>
      <c r="AC16" s="23">
        <f t="shared" si="5"/>
        <v>534.92459016393434</v>
      </c>
      <c r="AD16" s="23">
        <f t="shared" si="5"/>
        <v>534.92459016393434</v>
      </c>
      <c r="AE16" s="23">
        <f t="shared" si="5"/>
        <v>534.92459016393434</v>
      </c>
      <c r="AF16" s="23">
        <f t="shared" si="5"/>
        <v>534.92459016393434</v>
      </c>
      <c r="AG16" s="23">
        <f t="shared" si="5"/>
        <v>534.92459016393434</v>
      </c>
      <c r="AH16" s="23">
        <f t="shared" si="5"/>
        <v>534.92459016393434</v>
      </c>
    </row>
    <row r="17" spans="2:34">
      <c r="B17">
        <f>INDEX(LHVs,MATCH($E17,FuelTypes,0))</f>
        <v>50</v>
      </c>
      <c r="C17">
        <f>IF(CostUnit="USD/GJ",INDEX(LHVs,MATCH($E57,FuelTypes,0)),IF(CostUnit="USD/Ton",1,IF(CostUnit="USD/Ton LSFO eq",B17/41.2)))</f>
        <v>1.2135922330097086</v>
      </c>
      <c r="D17">
        <f>INDEX(LHVs,MATCH($E17,FuelTypes,0))</f>
        <v>50</v>
      </c>
      <c r="E17" t="str">
        <f>INDEX(FuelTypes,MATCH(F17,BunkerFuels,0))</f>
        <v>Methane</v>
      </c>
      <c r="F17" t="str">
        <f>D8</f>
        <v>LNG</v>
      </c>
      <c r="G17" s="23">
        <f t="shared" ref="G17:AH17" si="6">IF(G8=0,#N/A,G8/$C17)</f>
        <v>1112.1134832767639</v>
      </c>
      <c r="H17" s="23">
        <f t="shared" si="6"/>
        <v>937.26258363793374</v>
      </c>
      <c r="I17" s="23">
        <f t="shared" si="6"/>
        <v>762.41168399910384</v>
      </c>
      <c r="J17" s="23">
        <f t="shared" si="6"/>
        <v>723.73674666974387</v>
      </c>
      <c r="K17" s="23">
        <f t="shared" si="6"/>
        <v>685.06180934038377</v>
      </c>
      <c r="L17" s="23">
        <f t="shared" si="6"/>
        <v>646.38687201102368</v>
      </c>
      <c r="M17" s="23">
        <f t="shared" si="6"/>
        <v>607.71193468166348</v>
      </c>
      <c r="N17" s="23">
        <f t="shared" si="6"/>
        <v>569.0369973523035</v>
      </c>
      <c r="O17" s="23">
        <f t="shared" si="6"/>
        <v>567.94634026107155</v>
      </c>
      <c r="P17" s="23">
        <f t="shared" si="6"/>
        <v>566.85568316983984</v>
      </c>
      <c r="Q17" s="23">
        <f t="shared" si="6"/>
        <v>565.76502607860812</v>
      </c>
      <c r="R17" s="23">
        <f t="shared" si="6"/>
        <v>564.67436898737606</v>
      </c>
      <c r="S17" s="23">
        <f t="shared" si="6"/>
        <v>563.58371189614434</v>
      </c>
      <c r="T17" s="23">
        <f t="shared" si="6"/>
        <v>562.64975645073889</v>
      </c>
      <c r="U17" s="23">
        <f t="shared" si="6"/>
        <v>561.71580100533333</v>
      </c>
      <c r="V17" s="23">
        <f t="shared" si="6"/>
        <v>560.78184555992777</v>
      </c>
      <c r="W17" s="23">
        <f t="shared" si="6"/>
        <v>559.84789011452222</v>
      </c>
      <c r="X17" s="23">
        <f t="shared" si="6"/>
        <v>558.91393466911666</v>
      </c>
      <c r="Y17" s="23">
        <f t="shared" si="6"/>
        <v>557.982498321565</v>
      </c>
      <c r="Z17" s="23">
        <f t="shared" si="6"/>
        <v>557.05106197401335</v>
      </c>
      <c r="AA17" s="23">
        <f t="shared" si="6"/>
        <v>556.1196256264617</v>
      </c>
      <c r="AB17" s="23">
        <f t="shared" si="6"/>
        <v>555.18818927890982</v>
      </c>
      <c r="AC17" s="23">
        <f t="shared" si="6"/>
        <v>554.25675293135816</v>
      </c>
      <c r="AD17" s="23">
        <f t="shared" si="6"/>
        <v>553.40158801712687</v>
      </c>
      <c r="AE17" s="23">
        <f t="shared" si="6"/>
        <v>552.54642310289569</v>
      </c>
      <c r="AF17" s="23">
        <f t="shared" si="6"/>
        <v>551.69125818866451</v>
      </c>
      <c r="AG17" s="23">
        <f t="shared" si="6"/>
        <v>550.83609327443321</v>
      </c>
      <c r="AH17" s="23">
        <f t="shared" si="6"/>
        <v>549.98092836020203</v>
      </c>
    </row>
    <row r="18" spans="2:34">
      <c r="B18">
        <f>INDEX(LHVs,MATCH($E18,FuelTypes,0))</f>
        <v>18.8</v>
      </c>
      <c r="C18">
        <f>IF(CostUnit="USD/GJ",INDEX(LHVs,MATCH($E58,FuelTypes,0)),IF(CostUnit="USD/Ton",1,IF(CostUnit="USD/Ton LSFO eq",B18/41.2)))</f>
        <v>0.45631067961165045</v>
      </c>
      <c r="D18">
        <f>INDEX(LHVs,MATCH($E18,FuelTypes,0))</f>
        <v>18.8</v>
      </c>
      <c r="E18" t="str">
        <f>INDEX(FuelTypes,MATCH(F18,BunkerFuels,0))</f>
        <v>Ammonia</v>
      </c>
      <c r="F18" t="str">
        <f>D9</f>
        <v>e-ammonia</v>
      </c>
      <c r="G18" s="23">
        <f t="shared" ref="G18:AH18" si="7">IF(G9=0,#N/A,G9/$C18)</f>
        <v>2363.9327040824196</v>
      </c>
      <c r="H18" s="23">
        <f t="shared" si="7"/>
        <v>2223.277464320618</v>
      </c>
      <c r="I18" s="23">
        <f t="shared" si="7"/>
        <v>2081.3383136888406</v>
      </c>
      <c r="J18" s="23">
        <f t="shared" si="7"/>
        <v>1957.7730435704489</v>
      </c>
      <c r="K18" s="23">
        <f t="shared" si="7"/>
        <v>1832.1816056539185</v>
      </c>
      <c r="L18" s="23">
        <f t="shared" si="7"/>
        <v>1704.5997149225484</v>
      </c>
      <c r="M18" s="23">
        <f t="shared" si="7"/>
        <v>1575.0630863596396</v>
      </c>
      <c r="N18" s="23">
        <f t="shared" si="7"/>
        <v>1443.6074349484529</v>
      </c>
      <c r="O18" s="23">
        <f t="shared" si="7"/>
        <v>1425.3028061985158</v>
      </c>
      <c r="P18" s="23">
        <f t="shared" si="7"/>
        <v>1403.8997279861524</v>
      </c>
      <c r="Q18" s="23">
        <f t="shared" si="7"/>
        <v>1379.4125194706953</v>
      </c>
      <c r="R18" s="23">
        <f t="shared" si="7"/>
        <v>1351.8554998114912</v>
      </c>
      <c r="S18" s="23">
        <f t="shared" si="7"/>
        <v>1321.2429881679459</v>
      </c>
      <c r="T18" s="23">
        <f t="shared" si="7"/>
        <v>1295.5228177571562</v>
      </c>
      <c r="U18" s="23">
        <f t="shared" si="7"/>
        <v>1267.7055947873455</v>
      </c>
      <c r="V18" s="23">
        <f t="shared" si="7"/>
        <v>1237.7972460810568</v>
      </c>
      <c r="W18" s="23">
        <f t="shared" si="7"/>
        <v>1205.8036984607345</v>
      </c>
      <c r="X18" s="23">
        <f t="shared" si="7"/>
        <v>1171.7308787488894</v>
      </c>
      <c r="Y18" s="23">
        <f t="shared" si="7"/>
        <v>1136.2442722066596</v>
      </c>
      <c r="Z18" s="23">
        <f t="shared" si="7"/>
        <v>1099.7771489809493</v>
      </c>
      <c r="AA18" s="23">
        <f t="shared" si="7"/>
        <v>1062.3259031848224</v>
      </c>
      <c r="AB18" s="23">
        <f t="shared" si="7"/>
        <v>1023.8869289312757</v>
      </c>
      <c r="AC18" s="23">
        <f t="shared" si="7"/>
        <v>984.45662033335873</v>
      </c>
      <c r="AD18" s="23">
        <f t="shared" si="7"/>
        <v>950.64543044864877</v>
      </c>
      <c r="AE18" s="23">
        <f t="shared" si="7"/>
        <v>916.39491493044898</v>
      </c>
      <c r="AF18" s="23">
        <f t="shared" si="7"/>
        <v>881.70169606922059</v>
      </c>
      <c r="AG18" s="23">
        <f t="shared" si="7"/>
        <v>846.56239615542222</v>
      </c>
      <c r="AH18" s="23">
        <f t="shared" si="7"/>
        <v>810.97363747951147</v>
      </c>
    </row>
    <row r="19" spans="2:34">
      <c r="B19">
        <f>INDEX(LHVs,MATCH($E19,FuelTypes,0))</f>
        <v>19.899999999999999</v>
      </c>
      <c r="C19">
        <f>IF(CostUnit="USD/GJ",INDEX(LHVs,MATCH($E59,FuelTypes,0)),IF(CostUnit="USD/Ton",1,IF(CostUnit="USD/Ton LSFO eq",B19/41.2)))</f>
        <v>0.48300970873786403</v>
      </c>
      <c r="D19">
        <f>INDEX(LHVs,MATCH($E19,FuelTypes,0))</f>
        <v>19.899999999999999</v>
      </c>
      <c r="E19" t="str">
        <f>INDEX(FuelTypes,MATCH(F19,BunkerFuels,0))</f>
        <v>Methanol</v>
      </c>
      <c r="F19" t="str">
        <f>D10</f>
        <v>e-methanol (PS)</v>
      </c>
      <c r="G19" s="23">
        <f t="shared" ref="G19:AH19" si="8">IF(G10=0,#N/A,G10/$C19)</f>
        <v>3027.0304626283464</v>
      </c>
      <c r="H19" s="23">
        <f t="shared" si="8"/>
        <v>2896.7037030128395</v>
      </c>
      <c r="I19" s="23">
        <f t="shared" si="8"/>
        <v>2765.1050248219535</v>
      </c>
      <c r="J19" s="23">
        <f t="shared" si="8"/>
        <v>2654.0157409805729</v>
      </c>
      <c r="K19" s="23">
        <f t="shared" si="8"/>
        <v>2540.8951782469821</v>
      </c>
      <c r="L19" s="23">
        <f t="shared" si="8"/>
        <v>2425.7787180107657</v>
      </c>
      <c r="M19" s="23">
        <f t="shared" si="8"/>
        <v>2308.7017416615008</v>
      </c>
      <c r="N19" s="23">
        <f t="shared" si="8"/>
        <v>2189.699630588736</v>
      </c>
      <c r="O19" s="23">
        <f t="shared" si="8"/>
        <v>2153.2176584913091</v>
      </c>
      <c r="P19" s="23">
        <f t="shared" si="8"/>
        <v>2113.6661778179464</v>
      </c>
      <c r="Q19" s="23">
        <f t="shared" si="8"/>
        <v>2071.0593739807045</v>
      </c>
      <c r="R19" s="23">
        <f t="shared" si="8"/>
        <v>2025.4114323916572</v>
      </c>
      <c r="S19" s="23">
        <f t="shared" si="8"/>
        <v>1976.7365384629393</v>
      </c>
      <c r="T19" s="23">
        <f t="shared" si="8"/>
        <v>1934.007501113987</v>
      </c>
      <c r="U19" s="23">
        <f t="shared" si="8"/>
        <v>1889.2009986031317</v>
      </c>
      <c r="V19" s="23">
        <f t="shared" si="8"/>
        <v>1842.3229023937763</v>
      </c>
      <c r="W19" s="23">
        <f t="shared" si="8"/>
        <v>1793.3790839492249</v>
      </c>
      <c r="X19" s="23">
        <f t="shared" si="8"/>
        <v>1742.3754147328475</v>
      </c>
      <c r="Y19" s="23">
        <f t="shared" si="8"/>
        <v>1685.8720216241952</v>
      </c>
      <c r="Z19" s="23">
        <f t="shared" si="8"/>
        <v>1628.3972702909557</v>
      </c>
      <c r="AA19" s="23">
        <f t="shared" si="8"/>
        <v>1569.9475885267705</v>
      </c>
      <c r="AB19" s="23">
        <f t="shared" si="8"/>
        <v>1510.5194041252125</v>
      </c>
      <c r="AC19" s="23">
        <f t="shared" si="8"/>
        <v>1450.1091448799089</v>
      </c>
      <c r="AD19" s="23">
        <f t="shared" si="8"/>
        <v>1395.7366339261423</v>
      </c>
      <c r="AE19" s="23">
        <f t="shared" si="8"/>
        <v>1340.9289008343419</v>
      </c>
      <c r="AF19" s="23">
        <f t="shared" si="8"/>
        <v>1285.6825994442679</v>
      </c>
      <c r="AG19" s="23">
        <f t="shared" si="8"/>
        <v>1229.9943835956781</v>
      </c>
      <c r="AH19" s="23">
        <f t="shared" si="8"/>
        <v>1173.8609071283286</v>
      </c>
    </row>
    <row r="20" spans="2:34">
      <c r="B20">
        <f>INDEX(LHVs,MATCH($E20,FuelTypes,0))</f>
        <v>18.8</v>
      </c>
      <c r="C20">
        <f>IF(CostUnit="USD/GJ",INDEX(LHVs,MATCH($E60,FuelTypes,0)),IF(CostUnit="USD/Ton",1,IF(CostUnit="USD/Ton LSFO eq",B20/41.2)))</f>
        <v>0.45631067961165045</v>
      </c>
      <c r="D20">
        <f>INDEX(LHVs,MATCH($E20,FuelTypes,0))</f>
        <v>18.8</v>
      </c>
      <c r="E20" t="str">
        <f>INDEX(FuelTypes,MATCH(F20,BunkerFuels,0))</f>
        <v>Ammonia</v>
      </c>
      <c r="F20" t="str">
        <f>D11</f>
        <v>Blue ammonia (CCS)</v>
      </c>
      <c r="G20" s="23">
        <f t="shared" ref="G20:AH20" si="9">IF(G11=0,#N/A,G11/$C20)</f>
        <v>2148.3566123472806</v>
      </c>
      <c r="H20" s="23">
        <f t="shared" si="9"/>
        <v>1876.8711612308648</v>
      </c>
      <c r="I20" s="23">
        <f t="shared" si="9"/>
        <v>1605.367444743441</v>
      </c>
      <c r="J20" s="23">
        <f t="shared" si="9"/>
        <v>1536.0025979281622</v>
      </c>
      <c r="K20" s="23">
        <f t="shared" si="9"/>
        <v>1466.6472556063015</v>
      </c>
      <c r="L20" s="23">
        <f t="shared" si="9"/>
        <v>1397.3014177778584</v>
      </c>
      <c r="M20" s="23">
        <f t="shared" si="9"/>
        <v>1327.9650844428329</v>
      </c>
      <c r="N20" s="23">
        <f t="shared" si="9"/>
        <v>1258.6382556012252</v>
      </c>
      <c r="O20" s="23">
        <f t="shared" si="9"/>
        <v>1254.7414090686218</v>
      </c>
      <c r="P20" s="23">
        <f t="shared" si="9"/>
        <v>1250.8384303697951</v>
      </c>
      <c r="Q20" s="23">
        <f t="shared" si="9"/>
        <v>1246.9293195047435</v>
      </c>
      <c r="R20" s="23">
        <f t="shared" si="9"/>
        <v>1243.0140764734674</v>
      </c>
      <c r="S20" s="23">
        <f t="shared" si="9"/>
        <v>1239.0927012759678</v>
      </c>
      <c r="T20" s="23">
        <f t="shared" si="9"/>
        <v>1235.471838969351</v>
      </c>
      <c r="U20" s="23">
        <f t="shared" si="9"/>
        <v>1231.8473154478163</v>
      </c>
      <c r="V20" s="23">
        <f t="shared" si="9"/>
        <v>1228.2191307113637</v>
      </c>
      <c r="W20" s="23">
        <f t="shared" si="9"/>
        <v>1224.5872847599928</v>
      </c>
      <c r="X20" s="23">
        <f t="shared" si="9"/>
        <v>1220.9517775937036</v>
      </c>
      <c r="Y20" s="23">
        <f t="shared" si="9"/>
        <v>1217.2802472076776</v>
      </c>
      <c r="Z20" s="23">
        <f t="shared" si="9"/>
        <v>1213.6047999826828</v>
      </c>
      <c r="AA20" s="23">
        <f t="shared" si="9"/>
        <v>1209.9254359187194</v>
      </c>
      <c r="AB20" s="23">
        <f t="shared" si="9"/>
        <v>1206.2421550157865</v>
      </c>
      <c r="AC20" s="23">
        <f t="shared" si="9"/>
        <v>1202.5549572738853</v>
      </c>
      <c r="AD20" s="23">
        <f t="shared" si="9"/>
        <v>1199.0005638007347</v>
      </c>
      <c r="AE20" s="23">
        <f t="shared" si="9"/>
        <v>1195.4433125212076</v>
      </c>
      <c r="AF20" s="23">
        <f t="shared" si="9"/>
        <v>1191.8832034353045</v>
      </c>
      <c r="AG20" s="23">
        <f t="shared" si="9"/>
        <v>1188.3202365430254</v>
      </c>
      <c r="AH20" s="23">
        <f t="shared" si="9"/>
        <v>1184.75441184437</v>
      </c>
    </row>
    <row r="22" spans="2:34">
      <c r="G22" t="s">
        <v>34</v>
      </c>
      <c r="H22" t="s">
        <v>35</v>
      </c>
      <c r="I22" t="s">
        <v>36</v>
      </c>
      <c r="J22" t="s">
        <v>37</v>
      </c>
      <c r="K22" t="s">
        <v>38</v>
      </c>
    </row>
    <row r="23" spans="2:34">
      <c r="E23" t="s">
        <v>27</v>
      </c>
      <c r="F23" t="s">
        <v>28</v>
      </c>
      <c r="G23" t="s">
        <v>31</v>
      </c>
      <c r="H23" t="s">
        <v>31</v>
      </c>
      <c r="I23" t="s">
        <v>31</v>
      </c>
      <c r="J23" t="s">
        <v>31</v>
      </c>
      <c r="K23" t="s">
        <v>31</v>
      </c>
      <c r="Q23" t="s">
        <v>39</v>
      </c>
    </row>
    <row r="24" spans="2:34">
      <c r="E24" t="str">
        <f>_xlfn.TEXTJOIN(Delimiter,TRUE,F24,G23)</f>
        <v>Total cost - USD/ton fuel</v>
      </c>
      <c r="F24" t="s">
        <v>30</v>
      </c>
      <c r="G24" t="str">
        <f>SelectedRegion</f>
        <v>Europe</v>
      </c>
      <c r="H24" t="str">
        <f>SelectedRegion</f>
        <v>Europe</v>
      </c>
      <c r="I24" t="str">
        <f>SelectedRegion</f>
        <v>Europe</v>
      </c>
      <c r="J24" t="str">
        <f>SelectedRegion</f>
        <v>Europe</v>
      </c>
      <c r="K24" t="str">
        <f>SelectedRegion</f>
        <v>Europe</v>
      </c>
    </row>
    <row r="25" spans="2:34">
      <c r="B25" t="s">
        <v>32</v>
      </c>
      <c r="D25" t="s">
        <v>32</v>
      </c>
      <c r="E25" t="s">
        <v>33</v>
      </c>
      <c r="F25" s="3" t="s">
        <v>19</v>
      </c>
      <c r="G25" s="3" t="s">
        <v>40</v>
      </c>
      <c r="H25" s="3" t="s">
        <v>41</v>
      </c>
      <c r="I25" s="3" t="s">
        <v>42</v>
      </c>
      <c r="J25" s="3" t="s">
        <v>43</v>
      </c>
      <c r="K25" s="3" t="s">
        <v>44</v>
      </c>
      <c r="L25" s="3" t="s">
        <v>3</v>
      </c>
      <c r="M25" s="3" t="s">
        <v>45</v>
      </c>
      <c r="N25" s="3" t="s">
        <v>46</v>
      </c>
      <c r="Q25" t="s">
        <v>47</v>
      </c>
    </row>
    <row r="26" spans="2:34">
      <c r="B26">
        <f>INDEX(LHVs,MATCH($E26,FuelTypes,0))</f>
        <v>42.7</v>
      </c>
      <c r="C26">
        <f>IF(CostUnit="USD/GJ",INDEX(LHVs,MATCH($E26,FuelTypes,0)),IF(CostUnit="USD/Ton",1,IF(CostUnit="USD/Ton LSFO eq",B26/41.2)))</f>
        <v>1.0364077669902914</v>
      </c>
      <c r="D26">
        <f>INDEX(LHVs,MATCH($E26,FuelTypes,0))</f>
        <v>42.7</v>
      </c>
      <c r="E26" t="str">
        <f>INDEX(FuelTypes,MATCH(F16,BunkerFuels,0))</f>
        <v>Diesel</v>
      </c>
      <c r="F26" t="str">
        <f>D7</f>
        <v>LSFO</v>
      </c>
      <c r="G26" s="23">
        <f t="shared" ref="G26:K30" si="10">IFERROR(INDEX(SplitCostCalculations,MATCH(Q26,SplitCostCalculations_Index,0),MATCH(SelectedYear,SplitCostCalculations_Year,0)),INDEX(SplitCostCalculations,MATCH(Q32,SplitCostCalculations_Index,0),MATCH(SelectedYear,SplitCostCalculations_Year,0)))</f>
        <v>0</v>
      </c>
      <c r="H26" s="23">
        <f t="shared" si="10"/>
        <v>0</v>
      </c>
      <c r="I26" s="23">
        <f t="shared" si="10"/>
        <v>0</v>
      </c>
      <c r="J26" s="23">
        <f t="shared" si="10"/>
        <v>0</v>
      </c>
      <c r="K26" s="23">
        <f t="shared" si="10"/>
        <v>554.4</v>
      </c>
      <c r="L26" s="23">
        <f>N26*EmissionsCost</f>
        <v>0</v>
      </c>
      <c r="M26" s="110">
        <f>SUM(G26:L26)</f>
        <v>554.4</v>
      </c>
      <c r="N26" s="50">
        <f>INDEX($G46:$AH46,MATCH(SelectedYear,$G$45:$AH$45,0))</f>
        <v>3.8433300000000004</v>
      </c>
      <c r="Q26" t="str">
        <f t="shared" ref="Q26:U30" si="11">_xlfn.TEXTJOIN(Delimiter,TRUE,$F26,G$22,G$24,G$23)</f>
        <v>LSFO - CAPEX including feedstock CAPEX - Europe - USD/ton fuel</v>
      </c>
      <c r="R26" t="str">
        <f t="shared" si="11"/>
        <v>LSFO - OPEX including feedstock OPEX - Europe - USD/ton fuel</v>
      </c>
      <c r="S26" t="str">
        <f t="shared" si="11"/>
        <v>LSFO - Finance cost including feedstock finance cost - Europe - USD/ton fuel</v>
      </c>
      <c r="T26" t="str">
        <f t="shared" si="11"/>
        <v>LSFO - Energy cost including feedstock energy cost - Europe - USD/ton fuel</v>
      </c>
      <c r="U26" t="str">
        <f t="shared" si="11"/>
        <v>LSFO - Feedstock cost including feedstock feedstock cost - Europe - USD/ton fuel</v>
      </c>
    </row>
    <row r="27" spans="2:34">
      <c r="B27">
        <f>INDEX(LHVs,MATCH($E27,FuelTypes,0))</f>
        <v>50</v>
      </c>
      <c r="C27">
        <f>IF(CostUnit="USD/GJ",INDEX(LHVs,MATCH($E27,FuelTypes,0)),IF(CostUnit="USD/Ton",1,IF(CostUnit="USD/Ton LSFO eq",B27/41.2)))</f>
        <v>1.2135922330097086</v>
      </c>
      <c r="D27">
        <f>INDEX(LHVs,MATCH($E27,FuelTypes,0))</f>
        <v>50</v>
      </c>
      <c r="E27" t="str">
        <f>INDEX(FuelTypes,MATCH(F17,BunkerFuels,0))</f>
        <v>Methane</v>
      </c>
      <c r="F27" t="str">
        <f>D8</f>
        <v>LNG</v>
      </c>
      <c r="G27" s="23">
        <f t="shared" si="10"/>
        <v>73.253901289588001</v>
      </c>
      <c r="H27" s="23">
        <f t="shared" si="10"/>
        <v>0</v>
      </c>
      <c r="I27" s="23">
        <f t="shared" si="10"/>
        <v>120.86893712782023</v>
      </c>
      <c r="J27" s="23">
        <f t="shared" si="10"/>
        <v>21.456041864513463</v>
      </c>
      <c r="K27" s="23">
        <f t="shared" si="10"/>
        <v>475</v>
      </c>
      <c r="L27" s="23">
        <f>N27*EmissionsCost</f>
        <v>0</v>
      </c>
      <c r="M27" s="110">
        <f>SUM(G27:L27)</f>
        <v>690.57888028192167</v>
      </c>
      <c r="N27" s="50">
        <f>INDEX($G47:$AH47,MATCH(SelectedYear,$G$45:$AH$45,0))</f>
        <v>3.9841819999999997</v>
      </c>
      <c r="Q27" t="str">
        <f t="shared" si="11"/>
        <v>LNG - CAPEX including feedstock CAPEX - Europe - USD/ton fuel</v>
      </c>
      <c r="R27" t="str">
        <f t="shared" si="11"/>
        <v>LNG - OPEX including feedstock OPEX - Europe - USD/ton fuel</v>
      </c>
      <c r="S27" t="str">
        <f t="shared" si="11"/>
        <v>LNG - Finance cost including feedstock finance cost - Europe - USD/ton fuel</v>
      </c>
      <c r="T27" t="str">
        <f t="shared" si="11"/>
        <v>LNG - Energy cost including feedstock energy cost - Europe - USD/ton fuel</v>
      </c>
      <c r="U27" t="str">
        <f t="shared" si="11"/>
        <v>LNG - Feedstock cost including feedstock feedstock cost - Europe - USD/ton fuel</v>
      </c>
    </row>
    <row r="28" spans="2:34">
      <c r="B28">
        <f>INDEX(LHVs,MATCH($E28,FuelTypes,0))</f>
        <v>18.8</v>
      </c>
      <c r="C28">
        <f>IF(CostUnit="USD/GJ",INDEX(LHVs,MATCH($E28,FuelTypes,0)),IF(CostUnit="USD/Ton",1,IF(CostUnit="USD/Ton LSFO eq",B28/41.2)))</f>
        <v>0.45631067961165045</v>
      </c>
      <c r="D28">
        <f>INDEX(LHVs,MATCH($E28,FuelTypes,0))</f>
        <v>18.8</v>
      </c>
      <c r="E28" t="str">
        <f>INDEX(FuelTypes,MATCH(F18,BunkerFuels,0))</f>
        <v>Ammonia</v>
      </c>
      <c r="F28" t="str">
        <f>D9</f>
        <v>e-ammonia</v>
      </c>
      <c r="G28" s="23">
        <f t="shared" si="10"/>
        <v>62.098012779406822</v>
      </c>
      <c r="H28" s="23">
        <f t="shared" si="10"/>
        <v>133.95142175425701</v>
      </c>
      <c r="I28" s="23">
        <f t="shared" si="10"/>
        <v>102.46172108602127</v>
      </c>
      <c r="J28" s="23">
        <f t="shared" si="10"/>
        <v>357.79233411407489</v>
      </c>
      <c r="K28" s="23">
        <f t="shared" si="10"/>
        <v>2.4299999999999997</v>
      </c>
      <c r="L28" s="23">
        <f>N28*EmissionsCost</f>
        <v>0</v>
      </c>
      <c r="M28" s="110">
        <f>SUM(G28:L28)</f>
        <v>658.73348973375994</v>
      </c>
      <c r="N28" s="50">
        <f>INDEX($G48:$AH48,MATCH(SelectedYear,$G$45:$AH$45,0))</f>
        <v>5.3728777553431112E-2</v>
      </c>
      <c r="Q28" t="str">
        <f t="shared" si="11"/>
        <v>e-ammonia - CAPEX including feedstock CAPEX - Europe - USD/ton fuel</v>
      </c>
      <c r="R28" t="str">
        <f t="shared" si="11"/>
        <v>e-ammonia - OPEX including feedstock OPEX - Europe - USD/ton fuel</v>
      </c>
      <c r="S28" t="str">
        <f t="shared" si="11"/>
        <v>e-ammonia - Finance cost including feedstock finance cost - Europe - USD/ton fuel</v>
      </c>
      <c r="T28" t="str">
        <f t="shared" si="11"/>
        <v>e-ammonia - Energy cost including feedstock energy cost - Europe - USD/ton fuel</v>
      </c>
      <c r="U28" t="str">
        <f t="shared" si="11"/>
        <v>e-ammonia - Feedstock cost including feedstock feedstock cost - Europe - USD/ton fuel</v>
      </c>
    </row>
    <row r="29" spans="2:34">
      <c r="B29">
        <f>INDEX(LHVs,MATCH($E29,FuelTypes,0))</f>
        <v>19.899999999999999</v>
      </c>
      <c r="C29">
        <f>IF(CostUnit="USD/GJ",INDEX(LHVs,MATCH($E29,FuelTypes,0)),IF(CostUnit="USD/Ton",1,IF(CostUnit="USD/Ton LSFO eq",B29/41.2)))</f>
        <v>0.48300970873786403</v>
      </c>
      <c r="D29">
        <f>INDEX(LHVs,MATCH($E29,FuelTypes,0))</f>
        <v>19.899999999999999</v>
      </c>
      <c r="E29" t="str">
        <f>INDEX(FuelTypes,MATCH(F19,BunkerFuels,0))</f>
        <v>Methanol</v>
      </c>
      <c r="F29" t="str">
        <f>D10</f>
        <v>e-methanol (PS)</v>
      </c>
      <c r="G29" s="23">
        <f t="shared" si="10"/>
        <v>140.24112610702835</v>
      </c>
      <c r="H29" s="23">
        <f t="shared" si="10"/>
        <v>240.91437147940314</v>
      </c>
      <c r="I29" s="23">
        <f t="shared" si="10"/>
        <v>231.3978580765968</v>
      </c>
      <c r="J29" s="23">
        <f t="shared" si="10"/>
        <v>442.54466958519953</v>
      </c>
      <c r="K29" s="23">
        <f t="shared" si="10"/>
        <v>2.5481555458460767</v>
      </c>
      <c r="L29" s="23">
        <f>N29*EmissionsCost</f>
        <v>0</v>
      </c>
      <c r="M29" s="110">
        <f>SUM(G29:L29)</f>
        <v>1057.6461807940739</v>
      </c>
      <c r="N29" s="50">
        <f>INDEX($G49:$AH49,MATCH(SelectedYear,$G$45:$AH$45,0))</f>
        <v>6.6455823231860861E-2</v>
      </c>
      <c r="Q29" t="str">
        <f t="shared" si="11"/>
        <v>e-methanol (PS) - CAPEX including feedstock CAPEX - Europe - USD/ton fuel</v>
      </c>
      <c r="R29" t="str">
        <f t="shared" si="11"/>
        <v>e-methanol (PS) - OPEX including feedstock OPEX - Europe - USD/ton fuel</v>
      </c>
      <c r="S29" t="str">
        <f t="shared" si="11"/>
        <v>e-methanol (PS) - Finance cost including feedstock finance cost - Europe - USD/ton fuel</v>
      </c>
      <c r="T29" t="str">
        <f t="shared" si="11"/>
        <v>e-methanol (PS) - Energy cost including feedstock energy cost - Europe - USD/ton fuel</v>
      </c>
      <c r="U29" t="str">
        <f t="shared" si="11"/>
        <v>e-methanol (PS) - Feedstock cost including feedstock feedstock cost - Europe - USD/ton fuel</v>
      </c>
    </row>
    <row r="30" spans="2:34">
      <c r="B30">
        <f>INDEX(LHVs,MATCH($E30,FuelTypes,0))</f>
        <v>18.8</v>
      </c>
      <c r="C30">
        <f>IF(CostUnit="USD/GJ",INDEX(LHVs,MATCH($E30,FuelTypes,0)),IF(CostUnit="USD/Ton",1,IF(CostUnit="USD/Ton LSFO eq",B30/41.2)))</f>
        <v>0.45631067961165045</v>
      </c>
      <c r="D30">
        <f>INDEX(LHVs,MATCH($E30,FuelTypes,0))</f>
        <v>18.8</v>
      </c>
      <c r="E30" t="str">
        <f>INDEX(FuelTypes,MATCH(F20,BunkerFuels,0))</f>
        <v>Ammonia</v>
      </c>
      <c r="F30" t="str">
        <f>D11</f>
        <v>Blue ammonia (CCS)</v>
      </c>
      <c r="G30" s="23">
        <f t="shared" si="10"/>
        <v>41.014000000000003</v>
      </c>
      <c r="H30" s="23">
        <f t="shared" si="10"/>
        <v>182.32080000000008</v>
      </c>
      <c r="I30" s="23">
        <f t="shared" si="10"/>
        <v>67.673100000000005</v>
      </c>
      <c r="J30" s="23">
        <f t="shared" si="10"/>
        <v>17.322177798617208</v>
      </c>
      <c r="K30" s="23">
        <f t="shared" si="10"/>
        <v>266</v>
      </c>
      <c r="L30" s="23">
        <f>N30*EmissionsCost</f>
        <v>0</v>
      </c>
      <c r="M30" s="110">
        <f>SUM(G30:L30)</f>
        <v>574.33007779861725</v>
      </c>
      <c r="N30" s="50">
        <f>INDEX($G50:$AH50,MATCH(SelectedYear,$G$45:$AH$45,0))</f>
        <v>0.35179039999999812</v>
      </c>
      <c r="Q30" t="str">
        <f t="shared" si="11"/>
        <v>Blue ammonia (CCS) - CAPEX including feedstock CAPEX - Europe - USD/ton fuel</v>
      </c>
      <c r="R30" t="str">
        <f t="shared" si="11"/>
        <v>Blue ammonia (CCS) - OPEX including feedstock OPEX - Europe - USD/ton fuel</v>
      </c>
      <c r="S30" t="str">
        <f t="shared" si="11"/>
        <v>Blue ammonia (CCS) - Finance cost including feedstock finance cost - Europe - USD/ton fuel</v>
      </c>
      <c r="T30" t="str">
        <f t="shared" si="11"/>
        <v>Blue ammonia (CCS) - Energy cost including feedstock energy cost - Europe - USD/ton fuel</v>
      </c>
      <c r="U30" t="str">
        <f t="shared" si="11"/>
        <v>Blue ammonia (CCS) - Feedstock cost including feedstock feedstock cost - Europe - USD/ton fuel</v>
      </c>
    </row>
    <row r="32" spans="2:34">
      <c r="Q32" t="str">
        <f t="shared" ref="Q32:U36" si="12">_xlfn.TEXTJOIN(Delimiter,TRUE,$F26,G$22,"Global",G$23)</f>
        <v>LSFO - CAPEX including feedstock CAPEX - Global - USD/ton fuel</v>
      </c>
      <c r="R32" t="str">
        <f t="shared" si="12"/>
        <v>LSFO - OPEX including feedstock OPEX - Global - USD/ton fuel</v>
      </c>
      <c r="S32" t="str">
        <f t="shared" si="12"/>
        <v>LSFO - Finance cost including feedstock finance cost - Global - USD/ton fuel</v>
      </c>
      <c r="T32" t="str">
        <f t="shared" si="12"/>
        <v>LSFO - Energy cost including feedstock energy cost - Global - USD/ton fuel</v>
      </c>
      <c r="U32" t="str">
        <f t="shared" si="12"/>
        <v>LSFO - Feedstock cost including feedstock feedstock cost - Global - USD/ton fuel</v>
      </c>
    </row>
    <row r="33" spans="2:34">
      <c r="E33" t="s">
        <v>27</v>
      </c>
      <c r="F33" t="s">
        <v>28</v>
      </c>
      <c r="G33" t="str">
        <f>CostUnit</f>
        <v>USD/Ton LSFO eq</v>
      </c>
      <c r="H33" t="str">
        <f>CostUnit</f>
        <v>USD/Ton LSFO eq</v>
      </c>
      <c r="I33" t="str">
        <f>CostUnit</f>
        <v>USD/Ton LSFO eq</v>
      </c>
      <c r="J33" t="str">
        <f>CostUnit</f>
        <v>USD/Ton LSFO eq</v>
      </c>
      <c r="K33" t="str">
        <f>CostUnit</f>
        <v>USD/Ton LSFO eq</v>
      </c>
      <c r="Q33" t="str">
        <f t="shared" si="12"/>
        <v>LNG - CAPEX including feedstock CAPEX - Global - USD/ton fuel</v>
      </c>
      <c r="R33" t="str">
        <f t="shared" si="12"/>
        <v>LNG - OPEX including feedstock OPEX - Global - USD/ton fuel</v>
      </c>
      <c r="S33" t="str">
        <f t="shared" si="12"/>
        <v>LNG - Finance cost including feedstock finance cost - Global - USD/ton fuel</v>
      </c>
      <c r="T33" t="str">
        <f t="shared" si="12"/>
        <v>LNG - Energy cost including feedstock energy cost - Global - USD/ton fuel</v>
      </c>
      <c r="U33" t="str">
        <f t="shared" si="12"/>
        <v>LNG - Feedstock cost including feedstock feedstock cost - Global - USD/ton fuel</v>
      </c>
    </row>
    <row r="34" spans="2:34">
      <c r="E34" t="str">
        <f>_xlfn.TEXTJOIN(Delimiter,TRUE,F34,G33)</f>
        <v>Cost breakdown - USD/Ton LSFO eq</v>
      </c>
      <c r="F34" t="s">
        <v>48</v>
      </c>
      <c r="G34" t="s">
        <v>49</v>
      </c>
      <c r="H34" t="s">
        <v>49</v>
      </c>
      <c r="I34" t="str">
        <f>SelectedRegion</f>
        <v>Europe</v>
      </c>
      <c r="J34" t="str">
        <f>SelectedRegion</f>
        <v>Europe</v>
      </c>
      <c r="K34" t="e">
        <f>IF(Split="Yes","Global",SelectedRegion)</f>
        <v>#REF!</v>
      </c>
      <c r="N34" t="s">
        <v>50</v>
      </c>
      <c r="Q34" t="str">
        <f t="shared" si="12"/>
        <v>e-ammonia - CAPEX including feedstock CAPEX - Global - USD/ton fuel</v>
      </c>
      <c r="R34" t="str">
        <f t="shared" si="12"/>
        <v>e-ammonia - OPEX including feedstock OPEX - Global - USD/ton fuel</v>
      </c>
      <c r="S34" t="str">
        <f t="shared" si="12"/>
        <v>e-ammonia - Finance cost including feedstock finance cost - Global - USD/ton fuel</v>
      </c>
      <c r="T34" t="str">
        <f t="shared" si="12"/>
        <v>e-ammonia - Energy cost including feedstock energy cost - Global - USD/ton fuel</v>
      </c>
      <c r="U34" t="str">
        <f t="shared" si="12"/>
        <v>e-ammonia - Feedstock cost including feedstock feedstock cost - Global - USD/ton fuel</v>
      </c>
    </row>
    <row r="35" spans="2:34">
      <c r="B35" t="s">
        <v>32</v>
      </c>
      <c r="D35" t="s">
        <v>32</v>
      </c>
      <c r="E35" t="s">
        <v>33</v>
      </c>
      <c r="F35" s="3" t="s">
        <v>19</v>
      </c>
      <c r="G35" s="3" t="s">
        <v>40</v>
      </c>
      <c r="H35" s="3" t="s">
        <v>41</v>
      </c>
      <c r="I35" s="3" t="s">
        <v>42</v>
      </c>
      <c r="J35" s="3" t="s">
        <v>43</v>
      </c>
      <c r="K35" s="3" t="s">
        <v>44</v>
      </c>
      <c r="L35" s="3" t="s">
        <v>3</v>
      </c>
      <c r="M35" s="3" t="s">
        <v>30</v>
      </c>
      <c r="N35" s="3" t="s">
        <v>30</v>
      </c>
      <c r="Q35" t="str">
        <f t="shared" si="12"/>
        <v>e-methanol (PS) - CAPEX including feedstock CAPEX - Global - USD/ton fuel</v>
      </c>
      <c r="R35" t="str">
        <f t="shared" si="12"/>
        <v>e-methanol (PS) - OPEX including feedstock OPEX - Global - USD/ton fuel</v>
      </c>
      <c r="S35" t="str">
        <f t="shared" si="12"/>
        <v>e-methanol (PS) - Finance cost including feedstock finance cost - Global - USD/ton fuel</v>
      </c>
      <c r="T35" t="str">
        <f t="shared" si="12"/>
        <v>e-methanol (PS) - Energy cost including feedstock energy cost - Global - USD/ton fuel</v>
      </c>
      <c r="U35" t="str">
        <f t="shared" si="12"/>
        <v>e-methanol (PS) - Feedstock cost including feedstock feedstock cost - Global - USD/ton fuel</v>
      </c>
    </row>
    <row r="36" spans="2:34">
      <c r="B36">
        <f>INDEX(LHVs,MATCH($E36,FuelTypes,0))</f>
        <v>42.7</v>
      </c>
      <c r="C36">
        <f>IF(CostUnit="USD/GJ",INDEX(LHVs,MATCH($E36,FuelTypes,0)),IF(CostUnit="USD/Ton",1,IF(CostUnit="USD/Ton LSFO eq",B36/41.2)))</f>
        <v>1.0364077669902914</v>
      </c>
      <c r="D36">
        <f>INDEX(LHVs,MATCH($E36,FuelTypes,0))</f>
        <v>42.7</v>
      </c>
      <c r="E36" t="str">
        <f>INDEX(FuelTypes,MATCH(F26,BunkerFuels,0))</f>
        <v>Diesel</v>
      </c>
      <c r="F36" t="str">
        <f>F26</f>
        <v>LSFO</v>
      </c>
      <c r="G36" s="23">
        <f t="shared" ref="G36:L40" si="13">G26/$C26</f>
        <v>0</v>
      </c>
      <c r="H36" s="23">
        <f t="shared" si="13"/>
        <v>0</v>
      </c>
      <c r="I36" s="23">
        <f t="shared" si="13"/>
        <v>0</v>
      </c>
      <c r="J36" s="23">
        <f t="shared" si="13"/>
        <v>0</v>
      </c>
      <c r="K36" s="23">
        <f t="shared" si="13"/>
        <v>534.92459016393434</v>
      </c>
      <c r="L36" s="23">
        <f t="shared" si="13"/>
        <v>0</v>
      </c>
      <c r="M36" s="110">
        <f>SUM(G36:L36)</f>
        <v>534.92459016393434</v>
      </c>
      <c r="N36" s="110">
        <f>SUM(G36:K36)</f>
        <v>534.92459016393434</v>
      </c>
      <c r="Q36" t="str">
        <f t="shared" si="12"/>
        <v>Blue ammonia (CCS) - CAPEX including feedstock CAPEX - Global - USD/ton fuel</v>
      </c>
      <c r="R36" t="str">
        <f t="shared" si="12"/>
        <v>Blue ammonia (CCS) - OPEX including feedstock OPEX - Global - USD/ton fuel</v>
      </c>
      <c r="S36" t="str">
        <f t="shared" si="12"/>
        <v>Blue ammonia (CCS) - Finance cost including feedstock finance cost - Global - USD/ton fuel</v>
      </c>
      <c r="T36" t="str">
        <f t="shared" si="12"/>
        <v>Blue ammonia (CCS) - Energy cost including feedstock energy cost - Global - USD/ton fuel</v>
      </c>
      <c r="U36" t="str">
        <f t="shared" si="12"/>
        <v>Blue ammonia (CCS) - Feedstock cost including feedstock feedstock cost - Global - USD/ton fuel</v>
      </c>
    </row>
    <row r="37" spans="2:34">
      <c r="B37">
        <f>INDEX(LHVs,MATCH($E37,FuelTypes,0))</f>
        <v>50</v>
      </c>
      <c r="C37">
        <f>IF(CostUnit="USD/GJ",INDEX(LHVs,MATCH($E37,FuelTypes,0)),IF(CostUnit="USD/Ton",1,IF(CostUnit="USD/Ton LSFO eq",B37/41.2)))</f>
        <v>1.2135922330097086</v>
      </c>
      <c r="D37">
        <f>INDEX(LHVs,MATCH($E37,FuelTypes,0))</f>
        <v>50</v>
      </c>
      <c r="E37" t="str">
        <f>INDEX(FuelTypes,MATCH(F27,BunkerFuels,0))</f>
        <v>Methane</v>
      </c>
      <c r="F37" t="str">
        <f>F27</f>
        <v>LNG</v>
      </c>
      <c r="G37" s="23">
        <f t="shared" si="13"/>
        <v>60.361214662620519</v>
      </c>
      <c r="H37" s="23">
        <f t="shared" si="13"/>
        <v>0</v>
      </c>
      <c r="I37" s="23">
        <f t="shared" si="13"/>
        <v>99.596004193323878</v>
      </c>
      <c r="J37" s="23">
        <f t="shared" si="13"/>
        <v>17.679778496359095</v>
      </c>
      <c r="K37" s="23">
        <f t="shared" si="13"/>
        <v>391.40000000000003</v>
      </c>
      <c r="L37" s="23">
        <f t="shared" si="13"/>
        <v>0</v>
      </c>
      <c r="M37" s="110">
        <f>SUM(G37:L37)</f>
        <v>569.0369973523035</v>
      </c>
      <c r="N37" s="110">
        <f>SUM(G37:K37)</f>
        <v>569.0369973523035</v>
      </c>
    </row>
    <row r="38" spans="2:34">
      <c r="B38">
        <f>INDEX(LHVs,MATCH($E38,FuelTypes,0))</f>
        <v>18.8</v>
      </c>
      <c r="C38">
        <f>IF(CostUnit="USD/GJ",INDEX(LHVs,MATCH($E38,FuelTypes,0)),IF(CostUnit="USD/Ton",1,IF(CostUnit="USD/Ton LSFO eq",B38/41.2)))</f>
        <v>0.45631067961165045</v>
      </c>
      <c r="D38">
        <f>INDEX(LHVs,MATCH($E38,FuelTypes,0))</f>
        <v>18.8</v>
      </c>
      <c r="E38" t="str">
        <f>INDEX(FuelTypes,MATCH(F28,BunkerFuels,0))</f>
        <v>Ammonia</v>
      </c>
      <c r="F38" t="str">
        <f>F28</f>
        <v>e-ammonia</v>
      </c>
      <c r="G38" s="23">
        <f t="shared" si="13"/>
        <v>136.08713438891283</v>
      </c>
      <c r="H38" s="23">
        <f t="shared" si="13"/>
        <v>293.55311575932922</v>
      </c>
      <c r="I38" s="23">
        <f t="shared" si="13"/>
        <v>224.54377174170619</v>
      </c>
      <c r="J38" s="23">
        <f t="shared" si="13"/>
        <v>784.09809390956843</v>
      </c>
      <c r="K38" s="23">
        <f t="shared" si="13"/>
        <v>5.3253191489361704</v>
      </c>
      <c r="L38" s="23">
        <f t="shared" si="13"/>
        <v>0</v>
      </c>
      <c r="M38" s="110">
        <f>SUM(G38:L38)</f>
        <v>1443.6074349484529</v>
      </c>
      <c r="N38" s="110">
        <f>SUM(G38:K38)</f>
        <v>1443.6074349484529</v>
      </c>
    </row>
    <row r="39" spans="2:34">
      <c r="B39">
        <f>INDEX(LHVs,MATCH($E39,FuelTypes,0))</f>
        <v>19.899999999999999</v>
      </c>
      <c r="C39">
        <f>IF(CostUnit="USD/GJ",INDEX(LHVs,MATCH($E39,FuelTypes,0)),IF(CostUnit="USD/Ton",1,IF(CostUnit="USD/Ton LSFO eq",B39/41.2)))</f>
        <v>0.48300970873786403</v>
      </c>
      <c r="D39">
        <f>INDEX(LHVs,MATCH($E39,FuelTypes,0))</f>
        <v>19.899999999999999</v>
      </c>
      <c r="E39" t="str">
        <f>INDEX(FuelTypes,MATCH(F29,BunkerFuels,0))</f>
        <v>Methanol</v>
      </c>
      <c r="F39" t="str">
        <f>F29</f>
        <v>e-methanol (PS)</v>
      </c>
      <c r="G39" s="23">
        <f t="shared" si="13"/>
        <v>290.34846209093308</v>
      </c>
      <c r="H39" s="23">
        <f t="shared" si="13"/>
        <v>498.77749271112617</v>
      </c>
      <c r="I39" s="23">
        <f t="shared" si="13"/>
        <v>479.07496245003966</v>
      </c>
      <c r="J39" s="23">
        <f t="shared" si="13"/>
        <v>916.22313502061422</v>
      </c>
      <c r="K39" s="23">
        <f t="shared" si="13"/>
        <v>5.2755783160230338</v>
      </c>
      <c r="L39" s="23">
        <f t="shared" si="13"/>
        <v>0</v>
      </c>
      <c r="M39" s="110">
        <f>SUM(G39:L39)</f>
        <v>2189.6996305887365</v>
      </c>
      <c r="N39" s="110">
        <f>SUM(G39:K39)</f>
        <v>2189.6996305887365</v>
      </c>
    </row>
    <row r="40" spans="2:34">
      <c r="B40">
        <f>INDEX(LHVs,MATCH($E40,FuelTypes,0))</f>
        <v>18.8</v>
      </c>
      <c r="C40">
        <f>IF(CostUnit="USD/GJ",INDEX(LHVs,MATCH($E40,FuelTypes,0)),IF(CostUnit="USD/Ton",1,IF(CostUnit="USD/Ton LSFO eq",B40/41.2)))</f>
        <v>0.45631067961165045</v>
      </c>
      <c r="D40">
        <f>INDEX(LHVs,MATCH($E40,FuelTypes,0))</f>
        <v>18.8</v>
      </c>
      <c r="E40" t="str">
        <f>INDEX(FuelTypes,MATCH(F30,BunkerFuels,0))</f>
        <v>Ammonia</v>
      </c>
      <c r="F40" t="str">
        <f>F30</f>
        <v>Blue ammonia (CCS)</v>
      </c>
      <c r="G40" s="23">
        <f t="shared" si="13"/>
        <v>89.881744680851071</v>
      </c>
      <c r="H40" s="23">
        <f t="shared" si="13"/>
        <v>399.55409361702146</v>
      </c>
      <c r="I40" s="23">
        <f t="shared" si="13"/>
        <v>148.30487872340427</v>
      </c>
      <c r="J40" s="23">
        <f t="shared" si="13"/>
        <v>37.961368367182395</v>
      </c>
      <c r="K40" s="23">
        <f t="shared" si="13"/>
        <v>582.936170212766</v>
      </c>
      <c r="L40" s="23">
        <f t="shared" si="13"/>
        <v>0</v>
      </c>
      <c r="M40" s="110">
        <f>SUM(G40:L40)</f>
        <v>1258.6382556012254</v>
      </c>
      <c r="N40" s="110">
        <f>SUM(G40:K40)</f>
        <v>1258.6382556012254</v>
      </c>
    </row>
    <row r="41" spans="2:34">
      <c r="G41" s="23"/>
      <c r="H41" s="23"/>
      <c r="I41" s="23"/>
      <c r="J41" s="23"/>
      <c r="K41" s="23"/>
    </row>
    <row r="43" spans="2:34">
      <c r="E43" t="s">
        <v>27</v>
      </c>
      <c r="F43" t="s">
        <v>28</v>
      </c>
      <c r="J43" t="s">
        <v>29</v>
      </c>
    </row>
    <row r="44" spans="2:34">
      <c r="E44" t="str">
        <f>_xlfn.TEXTJOIN(Delimiter,TRUE,F44,J44)</f>
        <v>Total emissions - ton CO2eq/ton fuel</v>
      </c>
      <c r="F44" t="s">
        <v>51</v>
      </c>
      <c r="G44" t="str">
        <f>SelectedEmissionsScope</f>
        <v>WTW</v>
      </c>
      <c r="H44" t="str">
        <f>SelectedGWP</f>
        <v>GWP100</v>
      </c>
      <c r="I44" t="s">
        <v>49</v>
      </c>
      <c r="J44" t="s">
        <v>52</v>
      </c>
    </row>
    <row r="45" spans="2:34">
      <c r="D45" t="s">
        <v>32</v>
      </c>
      <c r="E45" t="s">
        <v>33</v>
      </c>
      <c r="F45" s="3" t="s">
        <v>19</v>
      </c>
      <c r="G45" s="3">
        <v>2023</v>
      </c>
      <c r="H45" s="3">
        <f t="shared" ref="H45:AH45" si="14">G45+1</f>
        <v>2024</v>
      </c>
      <c r="I45" s="3">
        <f t="shared" si="14"/>
        <v>2025</v>
      </c>
      <c r="J45" s="3">
        <f t="shared" si="14"/>
        <v>2026</v>
      </c>
      <c r="K45" s="3">
        <f t="shared" si="14"/>
        <v>2027</v>
      </c>
      <c r="L45" s="3">
        <f t="shared" si="14"/>
        <v>2028</v>
      </c>
      <c r="M45" s="3">
        <f t="shared" si="14"/>
        <v>2029</v>
      </c>
      <c r="N45" s="3">
        <f t="shared" si="14"/>
        <v>2030</v>
      </c>
      <c r="O45" s="3">
        <f t="shared" si="14"/>
        <v>2031</v>
      </c>
      <c r="P45" s="3">
        <f t="shared" si="14"/>
        <v>2032</v>
      </c>
      <c r="Q45" s="3">
        <f t="shared" si="14"/>
        <v>2033</v>
      </c>
      <c r="R45" s="3">
        <f t="shared" si="14"/>
        <v>2034</v>
      </c>
      <c r="S45" s="3">
        <f t="shared" si="14"/>
        <v>2035</v>
      </c>
      <c r="T45" s="3">
        <f t="shared" si="14"/>
        <v>2036</v>
      </c>
      <c r="U45" s="3">
        <f t="shared" si="14"/>
        <v>2037</v>
      </c>
      <c r="V45" s="3">
        <f t="shared" si="14"/>
        <v>2038</v>
      </c>
      <c r="W45" s="3">
        <f t="shared" si="14"/>
        <v>2039</v>
      </c>
      <c r="X45" s="3">
        <f t="shared" si="14"/>
        <v>2040</v>
      </c>
      <c r="Y45" s="3">
        <f t="shared" si="14"/>
        <v>2041</v>
      </c>
      <c r="Z45" s="3">
        <f t="shared" si="14"/>
        <v>2042</v>
      </c>
      <c r="AA45" s="3">
        <f t="shared" si="14"/>
        <v>2043</v>
      </c>
      <c r="AB45" s="3">
        <f t="shared" si="14"/>
        <v>2044</v>
      </c>
      <c r="AC45" s="3">
        <f t="shared" si="14"/>
        <v>2045</v>
      </c>
      <c r="AD45" s="3">
        <f t="shared" si="14"/>
        <v>2046</v>
      </c>
      <c r="AE45" s="3">
        <f t="shared" si="14"/>
        <v>2047</v>
      </c>
      <c r="AF45" s="3">
        <f t="shared" si="14"/>
        <v>2048</v>
      </c>
      <c r="AG45" s="3">
        <f t="shared" si="14"/>
        <v>2049</v>
      </c>
      <c r="AH45" s="3">
        <f t="shared" si="14"/>
        <v>2050</v>
      </c>
    </row>
    <row r="46" spans="2:34">
      <c r="D46" t="str" cm="1">
        <f t="array" ref="D46:D50">TRANSPOSE(Dashboard!C6:G6)</f>
        <v>LSFO</v>
      </c>
      <c r="E46" t="str">
        <f>_xlfn.TEXTJOIN(" - ",TRUE,F46,$F$44,G$44,H$44,I$44,J$44)</f>
        <v>LSFO - Total emissions - WTW - GWP100 - Global - ton CO2eq/ton fuel</v>
      </c>
      <c r="F46" t="str">
        <f>D7</f>
        <v>LSFO</v>
      </c>
      <c r="G46" s="27">
        <f t="shared" ref="G46:P50" si="15">INDEX(EmissionsCalculations,MATCH($E46,EmissionsCalculations_Index,0),MATCH(G$45,EmissionsCalculations_Year,0))</f>
        <v>3.8433300000000004</v>
      </c>
      <c r="H46" s="27">
        <f t="shared" si="15"/>
        <v>3.8433300000000004</v>
      </c>
      <c r="I46" s="27">
        <f t="shared" si="15"/>
        <v>3.8433300000000004</v>
      </c>
      <c r="J46" s="27">
        <f t="shared" si="15"/>
        <v>3.8433300000000004</v>
      </c>
      <c r="K46" s="27">
        <f t="shared" si="15"/>
        <v>3.8433300000000004</v>
      </c>
      <c r="L46" s="27">
        <f t="shared" si="15"/>
        <v>3.8433300000000004</v>
      </c>
      <c r="M46" s="27">
        <f t="shared" si="15"/>
        <v>3.8433300000000004</v>
      </c>
      <c r="N46" s="27">
        <f t="shared" si="15"/>
        <v>3.8433300000000004</v>
      </c>
      <c r="O46" s="27">
        <f t="shared" si="15"/>
        <v>3.8433300000000004</v>
      </c>
      <c r="P46" s="27">
        <f t="shared" si="15"/>
        <v>3.8433300000000004</v>
      </c>
      <c r="Q46" s="27">
        <f t="shared" ref="Q46:Z50" si="16">INDEX(EmissionsCalculations,MATCH($E46,EmissionsCalculations_Index,0),MATCH(Q$45,EmissionsCalculations_Year,0))</f>
        <v>3.8433300000000004</v>
      </c>
      <c r="R46" s="27">
        <f t="shared" si="16"/>
        <v>3.8433300000000004</v>
      </c>
      <c r="S46" s="27">
        <f t="shared" si="16"/>
        <v>3.8433300000000004</v>
      </c>
      <c r="T46" s="27">
        <f t="shared" si="16"/>
        <v>3.8433300000000004</v>
      </c>
      <c r="U46" s="27">
        <f t="shared" si="16"/>
        <v>3.8433300000000004</v>
      </c>
      <c r="V46" s="27">
        <f t="shared" si="16"/>
        <v>3.8433300000000004</v>
      </c>
      <c r="W46" s="27">
        <f t="shared" si="16"/>
        <v>3.8433300000000004</v>
      </c>
      <c r="X46" s="27">
        <f t="shared" si="16"/>
        <v>3.8433300000000004</v>
      </c>
      <c r="Y46" s="27">
        <f t="shared" si="16"/>
        <v>3.8433300000000004</v>
      </c>
      <c r="Z46" s="27">
        <f t="shared" si="16"/>
        <v>3.8433300000000004</v>
      </c>
      <c r="AA46" s="27">
        <f t="shared" ref="AA46:AH50" si="17">INDEX(EmissionsCalculations,MATCH($E46,EmissionsCalculations_Index,0),MATCH(AA$45,EmissionsCalculations_Year,0))</f>
        <v>3.8433300000000004</v>
      </c>
      <c r="AB46" s="27">
        <f t="shared" si="17"/>
        <v>3.8433300000000004</v>
      </c>
      <c r="AC46" s="27">
        <f t="shared" si="17"/>
        <v>3.8433300000000004</v>
      </c>
      <c r="AD46" s="27">
        <f t="shared" si="17"/>
        <v>3.8433300000000004</v>
      </c>
      <c r="AE46" s="27">
        <f t="shared" si="17"/>
        <v>3.8433300000000004</v>
      </c>
      <c r="AF46" s="27">
        <f t="shared" si="17"/>
        <v>3.8433300000000004</v>
      </c>
      <c r="AG46" s="27">
        <f t="shared" si="17"/>
        <v>3.8433300000000004</v>
      </c>
      <c r="AH46" s="27">
        <f t="shared" si="17"/>
        <v>3.8433300000000004</v>
      </c>
    </row>
    <row r="47" spans="2:34">
      <c r="D47" t="str">
        <v>LNG</v>
      </c>
      <c r="E47" t="str">
        <f>_xlfn.TEXTJOIN(" - ",TRUE,F47,$F$44,G$44,H$44,I$44,J$44)</f>
        <v>LNG - Total emissions - WTW - GWP100 - Global - ton CO2eq/ton fuel</v>
      </c>
      <c r="F47" t="str">
        <f>D8</f>
        <v>LNG</v>
      </c>
      <c r="G47" s="27">
        <f t="shared" si="15"/>
        <v>4.3901820000000003</v>
      </c>
      <c r="H47" s="27">
        <f t="shared" si="15"/>
        <v>4.3321819999999995</v>
      </c>
      <c r="I47" s="27">
        <f t="shared" si="15"/>
        <v>4.2741819999999997</v>
      </c>
      <c r="J47" s="27">
        <f t="shared" si="15"/>
        <v>4.2161819999999999</v>
      </c>
      <c r="K47" s="27">
        <f t="shared" si="15"/>
        <v>4.158182</v>
      </c>
      <c r="L47" s="27">
        <f t="shared" si="15"/>
        <v>4.1001820000000002</v>
      </c>
      <c r="M47" s="27">
        <f t="shared" si="15"/>
        <v>4.0421819999999995</v>
      </c>
      <c r="N47" s="27">
        <f t="shared" si="15"/>
        <v>3.9841819999999997</v>
      </c>
      <c r="O47" s="27">
        <f t="shared" si="15"/>
        <v>3.9841819999999997</v>
      </c>
      <c r="P47" s="27">
        <f t="shared" si="15"/>
        <v>3.9841819999999997</v>
      </c>
      <c r="Q47" s="27">
        <f t="shared" si="16"/>
        <v>3.9841819999999997</v>
      </c>
      <c r="R47" s="27">
        <f t="shared" si="16"/>
        <v>3.9841819999999997</v>
      </c>
      <c r="S47" s="27">
        <f t="shared" si="16"/>
        <v>3.9841819999999997</v>
      </c>
      <c r="T47" s="27">
        <f t="shared" si="16"/>
        <v>3.9841819999999997</v>
      </c>
      <c r="U47" s="27">
        <f t="shared" si="16"/>
        <v>3.9841819999999997</v>
      </c>
      <c r="V47" s="27">
        <f t="shared" si="16"/>
        <v>3.9841819999999997</v>
      </c>
      <c r="W47" s="27">
        <f t="shared" si="16"/>
        <v>3.9841819999999997</v>
      </c>
      <c r="X47" s="27">
        <f t="shared" si="16"/>
        <v>3.9841819999999997</v>
      </c>
      <c r="Y47" s="27">
        <f t="shared" si="16"/>
        <v>3.9841819999999997</v>
      </c>
      <c r="Z47" s="27">
        <f t="shared" si="16"/>
        <v>3.9841819999999997</v>
      </c>
      <c r="AA47" s="27">
        <f t="shared" si="17"/>
        <v>3.9841819999999997</v>
      </c>
      <c r="AB47" s="27">
        <f t="shared" si="17"/>
        <v>3.9841819999999997</v>
      </c>
      <c r="AC47" s="27">
        <f t="shared" si="17"/>
        <v>3.9841819999999997</v>
      </c>
      <c r="AD47" s="27">
        <f t="shared" si="17"/>
        <v>3.9841819999999997</v>
      </c>
      <c r="AE47" s="27">
        <f t="shared" si="17"/>
        <v>3.9841819999999997</v>
      </c>
      <c r="AF47" s="27">
        <f t="shared" si="17"/>
        <v>3.9841819999999997</v>
      </c>
      <c r="AG47" s="27">
        <f t="shared" si="17"/>
        <v>3.9841819999999997</v>
      </c>
      <c r="AH47" s="27">
        <f t="shared" si="17"/>
        <v>3.9841819999999997</v>
      </c>
    </row>
    <row r="48" spans="2:34">
      <c r="D48" t="str">
        <v>e-ammonia</v>
      </c>
      <c r="E48" t="str">
        <f>_xlfn.TEXTJOIN(" - ",TRUE,F48,$F$44,G$44,H$44,I$44,J$44)</f>
        <v>e-ammonia - Total emissions - WTW - GWP100 - Global - ton CO2eq/ton fuel</v>
      </c>
      <c r="F48" t="str">
        <f>D9</f>
        <v>e-ammonia</v>
      </c>
      <c r="G48" s="27">
        <f t="shared" si="15"/>
        <v>5.4639482029175512E-2</v>
      </c>
      <c r="H48" s="27">
        <f t="shared" si="15"/>
        <v>5.4579884477460483E-2</v>
      </c>
      <c r="I48" s="27">
        <f t="shared" si="15"/>
        <v>5.4510010800000244E-2</v>
      </c>
      <c r="J48" s="27">
        <f t="shared" si="15"/>
        <v>5.4388417910606765E-2</v>
      </c>
      <c r="K48" s="27">
        <f t="shared" si="15"/>
        <v>5.424949814125328E-2</v>
      </c>
      <c r="L48" s="27">
        <f t="shared" si="15"/>
        <v>5.4093251491939193E-2</v>
      </c>
      <c r="M48" s="27">
        <f t="shared" si="15"/>
        <v>5.3919677962665599E-2</v>
      </c>
      <c r="N48" s="27">
        <f t="shared" si="15"/>
        <v>5.3728777553431112E-2</v>
      </c>
      <c r="O48" s="27">
        <f t="shared" si="15"/>
        <v>5.3394115520786489E-2</v>
      </c>
      <c r="P48" s="27">
        <f t="shared" si="15"/>
        <v>5.3042734244516859E-2</v>
      </c>
      <c r="Q48" s="27">
        <f t="shared" si="16"/>
        <v>5.2674633724621417E-2</v>
      </c>
      <c r="R48" s="27">
        <f t="shared" si="16"/>
        <v>5.2289813961099288E-2</v>
      </c>
      <c r="S48" s="27">
        <f t="shared" si="16"/>
        <v>5.1888274953951943E-2</v>
      </c>
      <c r="T48" s="27">
        <f t="shared" si="16"/>
        <v>5.1469402781759113E-2</v>
      </c>
      <c r="U48" s="27">
        <f t="shared" si="16"/>
        <v>5.1038939908101655E-2</v>
      </c>
      <c r="V48" s="27">
        <f t="shared" si="16"/>
        <v>5.0596886332981372E-2</v>
      </c>
      <c r="W48" s="27">
        <f t="shared" si="16"/>
        <v>5.0143242056395823E-2</v>
      </c>
      <c r="X48" s="27">
        <f t="shared" si="16"/>
        <v>4.9678007078345604E-2</v>
      </c>
      <c r="Y48" s="27">
        <f t="shared" si="16"/>
        <v>4.9076308198265459E-2</v>
      </c>
      <c r="Z48" s="27">
        <f t="shared" si="16"/>
        <v>4.8481200896474577E-2</v>
      </c>
      <c r="AA48" s="27">
        <f t="shared" si="17"/>
        <v>4.7892685172974028E-2</v>
      </c>
      <c r="AB48" s="27">
        <f t="shared" si="17"/>
        <v>4.7310761027762743E-2</v>
      </c>
      <c r="AC48" s="27">
        <f t="shared" si="17"/>
        <v>4.6735428460841541E-2</v>
      </c>
      <c r="AD48" s="27">
        <f t="shared" si="17"/>
        <v>4.6254901219010464E-2</v>
      </c>
      <c r="AE48" s="27">
        <f t="shared" si="17"/>
        <v>4.5782836552010875E-2</v>
      </c>
      <c r="AF48" s="27">
        <f t="shared" si="17"/>
        <v>4.5319234459842539E-2</v>
      </c>
      <c r="AG48" s="27">
        <f t="shared" si="17"/>
        <v>4.4864094942505553E-2</v>
      </c>
      <c r="AH48" s="27">
        <f t="shared" si="17"/>
        <v>4.4417418000000028E-2</v>
      </c>
    </row>
    <row r="49" spans="2:34">
      <c r="D49" t="str">
        <v>e-methanol (PS)</v>
      </c>
      <c r="E49" t="str">
        <f>_xlfn.TEXTJOIN(" - ",TRUE,F49,$F$44,G$44,H$44,I$44,J$44)</f>
        <v>e-methanol (PS) - Total emissions - WTW - GWP100 - Global - ton CO2eq/ton fuel</v>
      </c>
      <c r="F49" t="str">
        <f>D10</f>
        <v>e-methanol (PS)</v>
      </c>
      <c r="G49" s="27">
        <f t="shared" si="15"/>
        <v>6.7318234077158021E-2</v>
      </c>
      <c r="H49" s="27">
        <f t="shared" si="15"/>
        <v>6.7255738673075091E-2</v>
      </c>
      <c r="I49" s="27">
        <f t="shared" si="15"/>
        <v>6.7182467480182514E-2</v>
      </c>
      <c r="J49" s="27">
        <f t="shared" si="15"/>
        <v>6.7073477383820843E-2</v>
      </c>
      <c r="K49" s="27">
        <f t="shared" si="15"/>
        <v>6.6946317910808018E-2</v>
      </c>
      <c r="L49" s="27">
        <f t="shared" si="15"/>
        <v>6.6800989061143401E-2</v>
      </c>
      <c r="M49" s="27">
        <f t="shared" si="15"/>
        <v>6.6637490834828172E-2</v>
      </c>
      <c r="N49" s="27">
        <f t="shared" si="15"/>
        <v>6.6455823231860861E-2</v>
      </c>
      <c r="O49" s="27">
        <f t="shared" si="15"/>
        <v>6.6104888699158162E-2</v>
      </c>
      <c r="P49" s="27">
        <f t="shared" si="15"/>
        <v>6.5736421971654913E-2</v>
      </c>
      <c r="Q49" s="27">
        <f t="shared" si="16"/>
        <v>6.5350423049350209E-2</v>
      </c>
      <c r="R49" s="27">
        <f t="shared" si="16"/>
        <v>6.4946891932243178E-2</v>
      </c>
      <c r="S49" s="27">
        <f t="shared" si="16"/>
        <v>6.4525828620335346E-2</v>
      </c>
      <c r="T49" s="27">
        <f t="shared" si="16"/>
        <v>6.4086589341086894E-2</v>
      </c>
      <c r="U49" s="27">
        <f t="shared" si="16"/>
        <v>6.3635195777798387E-2</v>
      </c>
      <c r="V49" s="27">
        <f t="shared" si="16"/>
        <v>6.3171647930471697E-2</v>
      </c>
      <c r="W49" s="27">
        <f t="shared" si="16"/>
        <v>6.2695945799104286E-2</v>
      </c>
      <c r="X49" s="27">
        <f t="shared" si="16"/>
        <v>6.2208089383696777E-2</v>
      </c>
      <c r="Y49" s="27">
        <f t="shared" si="16"/>
        <v>6.157713368896197E-2</v>
      </c>
      <c r="Z49" s="27">
        <f t="shared" si="16"/>
        <v>6.0953090079319192E-2</v>
      </c>
      <c r="AA49" s="27">
        <f t="shared" si="17"/>
        <v>6.0335958554769593E-2</v>
      </c>
      <c r="AB49" s="27">
        <f t="shared" si="17"/>
        <v>5.9725739115312031E-2</v>
      </c>
      <c r="AC49" s="27">
        <f t="shared" si="17"/>
        <v>5.9122431760947371E-2</v>
      </c>
      <c r="AD49" s="27">
        <f t="shared" si="17"/>
        <v>5.8618539515596764E-2</v>
      </c>
      <c r="AE49" s="27">
        <f t="shared" si="17"/>
        <v>5.8123521326620221E-2</v>
      </c>
      <c r="AF49" s="27">
        <f t="shared" si="17"/>
        <v>5.7637377194017514E-2</v>
      </c>
      <c r="AG49" s="27">
        <f t="shared" si="17"/>
        <v>5.7160107117788732E-2</v>
      </c>
      <c r="AH49" s="27">
        <f t="shared" si="17"/>
        <v>5.6691711097933993E-2</v>
      </c>
    </row>
    <row r="50" spans="2:34">
      <c r="D50" t="str">
        <v>Blue ammonia (CCS)</v>
      </c>
      <c r="E50" t="str">
        <f>_xlfn.TEXTJOIN(" - ",TRUE,F50,$F$44,G$44,H$44,I$44,J$44)</f>
        <v>Blue ammonia (CCS) - Total emissions - WTW - GWP100 - Global - ton CO2eq/ton fuel</v>
      </c>
      <c r="F50" t="str">
        <f>D11</f>
        <v>Blue ammonia (CCS)</v>
      </c>
      <c r="G50" s="27">
        <f t="shared" si="15"/>
        <v>0.37814721999999934</v>
      </c>
      <c r="H50" s="27">
        <f t="shared" si="15"/>
        <v>0.37438195999999979</v>
      </c>
      <c r="I50" s="27">
        <f t="shared" si="15"/>
        <v>0.37061669999999935</v>
      </c>
      <c r="J50" s="27">
        <f t="shared" si="15"/>
        <v>0.36685143999999981</v>
      </c>
      <c r="K50" s="27">
        <f t="shared" si="15"/>
        <v>0.36308617999999854</v>
      </c>
      <c r="L50" s="27">
        <f t="shared" si="15"/>
        <v>0.35932091999999893</v>
      </c>
      <c r="M50" s="27">
        <f t="shared" si="15"/>
        <v>0.35555565999999938</v>
      </c>
      <c r="N50" s="27">
        <f t="shared" si="15"/>
        <v>0.35179039999999812</v>
      </c>
      <c r="O50" s="27">
        <f t="shared" si="15"/>
        <v>0.34802514000000018</v>
      </c>
      <c r="P50" s="27">
        <f t="shared" si="15"/>
        <v>0.34425988000000063</v>
      </c>
      <c r="Q50" s="27">
        <f t="shared" si="16"/>
        <v>0.34049462000000102</v>
      </c>
      <c r="R50" s="27">
        <f t="shared" si="16"/>
        <v>0.33672936000000142</v>
      </c>
      <c r="S50" s="27">
        <f t="shared" si="16"/>
        <v>0.33296410000000021</v>
      </c>
      <c r="T50" s="27">
        <f t="shared" si="16"/>
        <v>0.3291988400000006</v>
      </c>
      <c r="U50" s="27">
        <f t="shared" si="16"/>
        <v>0.32543357999999933</v>
      </c>
      <c r="V50" s="27">
        <f t="shared" si="16"/>
        <v>0.32166831999999979</v>
      </c>
      <c r="W50" s="27">
        <f t="shared" si="16"/>
        <v>0.31790306000000018</v>
      </c>
      <c r="X50" s="27">
        <f t="shared" si="16"/>
        <v>0.31413779999999969</v>
      </c>
      <c r="Y50" s="27">
        <f t="shared" si="16"/>
        <v>0.31037254000000014</v>
      </c>
      <c r="Z50" s="27">
        <f t="shared" si="16"/>
        <v>0.30660728000000059</v>
      </c>
      <c r="AA50" s="27">
        <f t="shared" si="17"/>
        <v>0.30284201999999927</v>
      </c>
      <c r="AB50" s="27">
        <f t="shared" si="17"/>
        <v>0.29907675999999972</v>
      </c>
      <c r="AC50" s="27">
        <f t="shared" si="17"/>
        <v>0.29531150000000017</v>
      </c>
      <c r="AD50" s="27">
        <f t="shared" si="17"/>
        <v>0.2915462399999989</v>
      </c>
      <c r="AE50" s="27">
        <f t="shared" si="17"/>
        <v>0.2877809799999993</v>
      </c>
      <c r="AF50" s="27">
        <f t="shared" si="17"/>
        <v>0.28401571999999975</v>
      </c>
      <c r="AG50" s="27">
        <f t="shared" si="17"/>
        <v>0.28025046000000009</v>
      </c>
      <c r="AH50" s="27">
        <f t="shared" si="17"/>
        <v>0.27648520000000054</v>
      </c>
    </row>
    <row r="53" spans="2:34">
      <c r="E53" t="s">
        <v>27</v>
      </c>
      <c r="F53" t="s">
        <v>28</v>
      </c>
      <c r="G53" t="s">
        <v>29</v>
      </c>
    </row>
    <row r="54" spans="2:34">
      <c r="E54" t="str">
        <f>_xlfn.TEXTJOIN(Delimiter,TRUE,F54,G54)</f>
        <v>Total cost - USD/Ton LSFO eq</v>
      </c>
      <c r="F54" t="s">
        <v>30</v>
      </c>
      <c r="G54" t="str">
        <f>CostUnit</f>
        <v>USD/Ton LSFO eq</v>
      </c>
    </row>
    <row r="55" spans="2:34">
      <c r="B55" t="s">
        <v>32</v>
      </c>
      <c r="D55" t="s">
        <v>32</v>
      </c>
      <c r="E55" t="s">
        <v>33</v>
      </c>
      <c r="F55" s="3" t="s">
        <v>19</v>
      </c>
      <c r="G55" s="3">
        <v>2023</v>
      </c>
      <c r="H55" s="3">
        <f t="shared" ref="H55:AH55" si="18">G55+1</f>
        <v>2024</v>
      </c>
      <c r="I55" s="3">
        <f t="shared" si="18"/>
        <v>2025</v>
      </c>
      <c r="J55" s="3">
        <f t="shared" si="18"/>
        <v>2026</v>
      </c>
      <c r="K55" s="3">
        <f t="shared" si="18"/>
        <v>2027</v>
      </c>
      <c r="L55" s="3">
        <f t="shared" si="18"/>
        <v>2028</v>
      </c>
      <c r="M55" s="3">
        <f t="shared" si="18"/>
        <v>2029</v>
      </c>
      <c r="N55" s="3">
        <f t="shared" si="18"/>
        <v>2030</v>
      </c>
      <c r="O55" s="3">
        <f t="shared" si="18"/>
        <v>2031</v>
      </c>
      <c r="P55" s="3">
        <f t="shared" si="18"/>
        <v>2032</v>
      </c>
      <c r="Q55" s="3">
        <f t="shared" si="18"/>
        <v>2033</v>
      </c>
      <c r="R55" s="3">
        <f t="shared" si="18"/>
        <v>2034</v>
      </c>
      <c r="S55" s="3">
        <f t="shared" si="18"/>
        <v>2035</v>
      </c>
      <c r="T55" s="3">
        <f t="shared" si="18"/>
        <v>2036</v>
      </c>
      <c r="U55" s="3">
        <f t="shared" si="18"/>
        <v>2037</v>
      </c>
      <c r="V55" s="3">
        <f t="shared" si="18"/>
        <v>2038</v>
      </c>
      <c r="W55" s="3">
        <f t="shared" si="18"/>
        <v>2039</v>
      </c>
      <c r="X55" s="3">
        <f t="shared" si="18"/>
        <v>2040</v>
      </c>
      <c r="Y55" s="3">
        <f t="shared" si="18"/>
        <v>2041</v>
      </c>
      <c r="Z55" s="3">
        <f t="shared" si="18"/>
        <v>2042</v>
      </c>
      <c r="AA55" s="3">
        <f t="shared" si="18"/>
        <v>2043</v>
      </c>
      <c r="AB55" s="3">
        <f t="shared" si="18"/>
        <v>2044</v>
      </c>
      <c r="AC55" s="3">
        <f t="shared" si="18"/>
        <v>2045</v>
      </c>
      <c r="AD55" s="3">
        <f t="shared" si="18"/>
        <v>2046</v>
      </c>
      <c r="AE55" s="3">
        <f t="shared" si="18"/>
        <v>2047</v>
      </c>
      <c r="AF55" s="3">
        <f t="shared" si="18"/>
        <v>2048</v>
      </c>
      <c r="AG55" s="3">
        <f t="shared" si="18"/>
        <v>2049</v>
      </c>
      <c r="AH55" s="3">
        <f t="shared" si="18"/>
        <v>2050</v>
      </c>
    </row>
    <row r="56" spans="2:34">
      <c r="B56">
        <f>INDEX(LHVs,MATCH($E56,FuelTypes,0))</f>
        <v>42.7</v>
      </c>
      <c r="C56">
        <f>IF(CostUnit="USD/GJ",INDEX(LHVs,MATCH($E56,FuelTypes,0)),IF(CostUnit="USD/Ton",1,IF(CostUnit="USD/Ton LSFO eq",B56/41.2)))</f>
        <v>1.0364077669902914</v>
      </c>
      <c r="D56">
        <f>INDEX(LHVs,MATCH($E56,FuelTypes,0))</f>
        <v>42.7</v>
      </c>
      <c r="E56" t="str">
        <f>INDEX(FuelTypes,MATCH(F56,BunkerFuels,0))</f>
        <v>Diesel</v>
      </c>
      <c r="F56" t="str">
        <f>D7</f>
        <v>LSFO</v>
      </c>
      <c r="G56" s="23">
        <f t="shared" ref="G56:AH56" si="19">G16+G46/$C56*EmissionsCost</f>
        <v>709.51803278688521</v>
      </c>
      <c r="H56" s="23">
        <f t="shared" si="19"/>
        <v>661.22622950819675</v>
      </c>
      <c r="I56" s="23">
        <f t="shared" si="19"/>
        <v>612.93442622950818</v>
      </c>
      <c r="J56" s="23">
        <f t="shared" si="19"/>
        <v>597.33245901639066</v>
      </c>
      <c r="K56" s="23">
        <f t="shared" si="19"/>
        <v>581.73049180328007</v>
      </c>
      <c r="L56" s="23">
        <f t="shared" si="19"/>
        <v>566.12852459016256</v>
      </c>
      <c r="M56" s="23">
        <f t="shared" si="19"/>
        <v>550.52655737704515</v>
      </c>
      <c r="N56" s="23">
        <f t="shared" si="19"/>
        <v>534.92459016393434</v>
      </c>
      <c r="O56" s="23">
        <f t="shared" si="19"/>
        <v>534.92459016393434</v>
      </c>
      <c r="P56" s="23">
        <f t="shared" si="19"/>
        <v>534.92459016393434</v>
      </c>
      <c r="Q56" s="23">
        <f t="shared" si="19"/>
        <v>534.92459016393434</v>
      </c>
      <c r="R56" s="23">
        <f t="shared" si="19"/>
        <v>534.92459016393434</v>
      </c>
      <c r="S56" s="23">
        <f t="shared" si="19"/>
        <v>534.92459016393434</v>
      </c>
      <c r="T56" s="23">
        <f t="shared" si="19"/>
        <v>534.92459016393434</v>
      </c>
      <c r="U56" s="23">
        <f t="shared" si="19"/>
        <v>534.92459016393434</v>
      </c>
      <c r="V56" s="23">
        <f t="shared" si="19"/>
        <v>534.92459016393434</v>
      </c>
      <c r="W56" s="23">
        <f t="shared" si="19"/>
        <v>534.92459016393434</v>
      </c>
      <c r="X56" s="23">
        <f t="shared" si="19"/>
        <v>534.92459016393434</v>
      </c>
      <c r="Y56" s="23">
        <f t="shared" si="19"/>
        <v>534.92459016393434</v>
      </c>
      <c r="Z56" s="23">
        <f t="shared" si="19"/>
        <v>534.92459016393434</v>
      </c>
      <c r="AA56" s="23">
        <f t="shared" si="19"/>
        <v>534.92459016393434</v>
      </c>
      <c r="AB56" s="23">
        <f t="shared" si="19"/>
        <v>534.92459016393434</v>
      </c>
      <c r="AC56" s="23">
        <f t="shared" si="19"/>
        <v>534.92459016393434</v>
      </c>
      <c r="AD56" s="23">
        <f t="shared" si="19"/>
        <v>534.92459016393434</v>
      </c>
      <c r="AE56" s="23">
        <f t="shared" si="19"/>
        <v>534.92459016393434</v>
      </c>
      <c r="AF56" s="23">
        <f t="shared" si="19"/>
        <v>534.92459016393434</v>
      </c>
      <c r="AG56" s="23">
        <f t="shared" si="19"/>
        <v>534.92459016393434</v>
      </c>
      <c r="AH56" s="23">
        <f t="shared" si="19"/>
        <v>534.92459016393434</v>
      </c>
    </row>
    <row r="57" spans="2:34">
      <c r="B57">
        <f>INDEX(LHVs,MATCH($E57,FuelTypes,0))</f>
        <v>50</v>
      </c>
      <c r="C57">
        <f>IF(CostUnit="USD/GJ",INDEX(LHVs,MATCH($E57,FuelTypes,0)),IF(CostUnit="USD/Ton",1,IF(CostUnit="USD/Ton LSFO eq",B57/41.2)))</f>
        <v>1.2135922330097086</v>
      </c>
      <c r="D57">
        <f>INDEX(LHVs,MATCH($E57,FuelTypes,0))</f>
        <v>50</v>
      </c>
      <c r="E57" t="str">
        <f>INDEX(FuelTypes,MATCH(F57,BunkerFuels,0))</f>
        <v>Methane</v>
      </c>
      <c r="F57" t="str">
        <f>D8</f>
        <v>LNG</v>
      </c>
      <c r="G57" s="23">
        <f t="shared" ref="G57:AH57" si="20">G17+G47/$C57*EmissionsCost</f>
        <v>1112.1134832767639</v>
      </c>
      <c r="H57" s="23">
        <f t="shared" si="20"/>
        <v>937.26258363793374</v>
      </c>
      <c r="I57" s="23">
        <f t="shared" si="20"/>
        <v>762.41168399910384</v>
      </c>
      <c r="J57" s="23">
        <f t="shared" si="20"/>
        <v>723.73674666974387</v>
      </c>
      <c r="K57" s="23">
        <f t="shared" si="20"/>
        <v>685.06180934038377</v>
      </c>
      <c r="L57" s="23">
        <f t="shared" si="20"/>
        <v>646.38687201102368</v>
      </c>
      <c r="M57" s="23">
        <f t="shared" si="20"/>
        <v>607.71193468166348</v>
      </c>
      <c r="N57" s="23">
        <f t="shared" si="20"/>
        <v>569.0369973523035</v>
      </c>
      <c r="O57" s="23">
        <f t="shared" si="20"/>
        <v>567.94634026107155</v>
      </c>
      <c r="P57" s="23">
        <f t="shared" si="20"/>
        <v>566.85568316983984</v>
      </c>
      <c r="Q57" s="23">
        <f t="shared" si="20"/>
        <v>565.76502607860812</v>
      </c>
      <c r="R57" s="23">
        <f t="shared" si="20"/>
        <v>564.67436898737606</v>
      </c>
      <c r="S57" s="23">
        <f t="shared" si="20"/>
        <v>563.58371189614434</v>
      </c>
      <c r="T57" s="23">
        <f t="shared" si="20"/>
        <v>562.64975645073889</v>
      </c>
      <c r="U57" s="23">
        <f t="shared" si="20"/>
        <v>561.71580100533333</v>
      </c>
      <c r="V57" s="23">
        <f t="shared" si="20"/>
        <v>560.78184555992777</v>
      </c>
      <c r="W57" s="23">
        <f t="shared" si="20"/>
        <v>559.84789011452222</v>
      </c>
      <c r="X57" s="23">
        <f t="shared" si="20"/>
        <v>558.91393466911666</v>
      </c>
      <c r="Y57" s="23">
        <f t="shared" si="20"/>
        <v>557.982498321565</v>
      </c>
      <c r="Z57" s="23">
        <f t="shared" si="20"/>
        <v>557.05106197401335</v>
      </c>
      <c r="AA57" s="23">
        <f t="shared" si="20"/>
        <v>556.1196256264617</v>
      </c>
      <c r="AB57" s="23">
        <f t="shared" si="20"/>
        <v>555.18818927890982</v>
      </c>
      <c r="AC57" s="23">
        <f t="shared" si="20"/>
        <v>554.25675293135816</v>
      </c>
      <c r="AD57" s="23">
        <f t="shared" si="20"/>
        <v>553.40158801712687</v>
      </c>
      <c r="AE57" s="23">
        <f t="shared" si="20"/>
        <v>552.54642310289569</v>
      </c>
      <c r="AF57" s="23">
        <f t="shared" si="20"/>
        <v>551.69125818866451</v>
      </c>
      <c r="AG57" s="23">
        <f t="shared" si="20"/>
        <v>550.83609327443321</v>
      </c>
      <c r="AH57" s="23">
        <f t="shared" si="20"/>
        <v>549.98092836020203</v>
      </c>
    </row>
    <row r="58" spans="2:34">
      <c r="B58">
        <f>INDEX(LHVs,MATCH($E58,FuelTypes,0))</f>
        <v>18.8</v>
      </c>
      <c r="C58">
        <f>IF(CostUnit="USD/GJ",INDEX(LHVs,MATCH($E58,FuelTypes,0)),IF(CostUnit="USD/Ton",1,IF(CostUnit="USD/Ton LSFO eq",B58/41.2)))</f>
        <v>0.45631067961165045</v>
      </c>
      <c r="D58">
        <f>INDEX(LHVs,MATCH($E58,FuelTypes,0))</f>
        <v>18.8</v>
      </c>
      <c r="E58" t="str">
        <f>INDEX(FuelTypes,MATCH(F58,BunkerFuels,0))</f>
        <v>Ammonia</v>
      </c>
      <c r="F58" t="str">
        <f>D9</f>
        <v>e-ammonia</v>
      </c>
      <c r="G58" s="23">
        <f t="shared" ref="G58:AH58" si="21">G18+G48/$C58*EmissionsCost</f>
        <v>2363.9327040824196</v>
      </c>
      <c r="H58" s="23">
        <f t="shared" si="21"/>
        <v>2223.277464320618</v>
      </c>
      <c r="I58" s="23">
        <f t="shared" si="21"/>
        <v>2081.3383136888406</v>
      </c>
      <c r="J58" s="23">
        <f t="shared" si="21"/>
        <v>1957.7730435704489</v>
      </c>
      <c r="K58" s="23">
        <f t="shared" si="21"/>
        <v>1832.1816056539185</v>
      </c>
      <c r="L58" s="23">
        <f t="shared" si="21"/>
        <v>1704.5997149225484</v>
      </c>
      <c r="M58" s="23">
        <f t="shared" si="21"/>
        <v>1575.0630863596396</v>
      </c>
      <c r="N58" s="23">
        <f t="shared" si="21"/>
        <v>1443.6074349484529</v>
      </c>
      <c r="O58" s="23">
        <f t="shared" si="21"/>
        <v>1425.3028061985158</v>
      </c>
      <c r="P58" s="23">
        <f t="shared" si="21"/>
        <v>1403.8997279861524</v>
      </c>
      <c r="Q58" s="23">
        <f t="shared" si="21"/>
        <v>1379.4125194706953</v>
      </c>
      <c r="R58" s="23">
        <f t="shared" si="21"/>
        <v>1351.8554998114912</v>
      </c>
      <c r="S58" s="23">
        <f t="shared" si="21"/>
        <v>1321.2429881679459</v>
      </c>
      <c r="T58" s="23">
        <f t="shared" si="21"/>
        <v>1295.5228177571562</v>
      </c>
      <c r="U58" s="23">
        <f t="shared" si="21"/>
        <v>1267.7055947873455</v>
      </c>
      <c r="V58" s="23">
        <f t="shared" si="21"/>
        <v>1237.7972460810568</v>
      </c>
      <c r="W58" s="23">
        <f t="shared" si="21"/>
        <v>1205.8036984607345</v>
      </c>
      <c r="X58" s="23">
        <f t="shared" si="21"/>
        <v>1171.7308787488894</v>
      </c>
      <c r="Y58" s="23">
        <f t="shared" si="21"/>
        <v>1136.2442722066596</v>
      </c>
      <c r="Z58" s="23">
        <f t="shared" si="21"/>
        <v>1099.7771489809493</v>
      </c>
      <c r="AA58" s="23">
        <f t="shared" si="21"/>
        <v>1062.3259031848224</v>
      </c>
      <c r="AB58" s="23">
        <f t="shared" si="21"/>
        <v>1023.8869289312757</v>
      </c>
      <c r="AC58" s="23">
        <f t="shared" si="21"/>
        <v>984.45662033335873</v>
      </c>
      <c r="AD58" s="23">
        <f t="shared" si="21"/>
        <v>950.64543044864877</v>
      </c>
      <c r="AE58" s="23">
        <f t="shared" si="21"/>
        <v>916.39491493044898</v>
      </c>
      <c r="AF58" s="23">
        <f t="shared" si="21"/>
        <v>881.70169606922059</v>
      </c>
      <c r="AG58" s="23">
        <f t="shared" si="21"/>
        <v>846.56239615542222</v>
      </c>
      <c r="AH58" s="23">
        <f t="shared" si="21"/>
        <v>810.97363747951147</v>
      </c>
    </row>
    <row r="59" spans="2:34">
      <c r="B59">
        <f>INDEX(LHVs,MATCH($E59,FuelTypes,0))</f>
        <v>19.899999999999999</v>
      </c>
      <c r="C59">
        <f>IF(CostUnit="USD/GJ",INDEX(LHVs,MATCH($E59,FuelTypes,0)),IF(CostUnit="USD/Ton",1,IF(CostUnit="USD/Ton LSFO eq",B59/41.2)))</f>
        <v>0.48300970873786403</v>
      </c>
      <c r="D59">
        <f>INDEX(LHVs,MATCH($E59,FuelTypes,0))</f>
        <v>19.899999999999999</v>
      </c>
      <c r="E59" t="str">
        <f>INDEX(FuelTypes,MATCH(F59,BunkerFuels,0))</f>
        <v>Methanol</v>
      </c>
      <c r="F59" t="str">
        <f>D10</f>
        <v>e-methanol (PS)</v>
      </c>
      <c r="G59" s="23">
        <f t="shared" ref="G59:AH59" si="22">G19+G49/$C59*EmissionsCost</f>
        <v>3027.0304626283464</v>
      </c>
      <c r="H59" s="23">
        <f t="shared" si="22"/>
        <v>2896.7037030128395</v>
      </c>
      <c r="I59" s="23">
        <f t="shared" si="22"/>
        <v>2765.1050248219535</v>
      </c>
      <c r="J59" s="23">
        <f t="shared" si="22"/>
        <v>2654.0157409805729</v>
      </c>
      <c r="K59" s="23">
        <f t="shared" si="22"/>
        <v>2540.8951782469821</v>
      </c>
      <c r="L59" s="23">
        <f t="shared" si="22"/>
        <v>2425.7787180107657</v>
      </c>
      <c r="M59" s="23">
        <f t="shared" si="22"/>
        <v>2308.7017416615008</v>
      </c>
      <c r="N59" s="23">
        <f t="shared" si="22"/>
        <v>2189.699630588736</v>
      </c>
      <c r="O59" s="23">
        <f t="shared" si="22"/>
        <v>2153.2176584913091</v>
      </c>
      <c r="P59" s="23">
        <f t="shared" si="22"/>
        <v>2113.6661778179464</v>
      </c>
      <c r="Q59" s="23">
        <f t="shared" si="22"/>
        <v>2071.0593739807045</v>
      </c>
      <c r="R59" s="23">
        <f t="shared" si="22"/>
        <v>2025.4114323916572</v>
      </c>
      <c r="S59" s="23">
        <f t="shared" si="22"/>
        <v>1976.7365384629393</v>
      </c>
      <c r="T59" s="23">
        <f t="shared" si="22"/>
        <v>1934.007501113987</v>
      </c>
      <c r="U59" s="23">
        <f t="shared" si="22"/>
        <v>1889.2009986031317</v>
      </c>
      <c r="V59" s="23">
        <f t="shared" si="22"/>
        <v>1842.3229023937763</v>
      </c>
      <c r="W59" s="23">
        <f t="shared" si="22"/>
        <v>1793.3790839492249</v>
      </c>
      <c r="X59" s="23">
        <f t="shared" si="22"/>
        <v>1742.3754147328475</v>
      </c>
      <c r="Y59" s="23">
        <f t="shared" si="22"/>
        <v>1685.8720216241952</v>
      </c>
      <c r="Z59" s="23">
        <f t="shared" si="22"/>
        <v>1628.3972702909557</v>
      </c>
      <c r="AA59" s="23">
        <f t="shared" si="22"/>
        <v>1569.9475885267705</v>
      </c>
      <c r="AB59" s="23">
        <f t="shared" si="22"/>
        <v>1510.5194041252125</v>
      </c>
      <c r="AC59" s="23">
        <f t="shared" si="22"/>
        <v>1450.1091448799089</v>
      </c>
      <c r="AD59" s="23">
        <f t="shared" si="22"/>
        <v>1395.7366339261423</v>
      </c>
      <c r="AE59" s="23">
        <f t="shared" si="22"/>
        <v>1340.9289008343419</v>
      </c>
      <c r="AF59" s="23">
        <f t="shared" si="22"/>
        <v>1285.6825994442679</v>
      </c>
      <c r="AG59" s="23">
        <f t="shared" si="22"/>
        <v>1229.9943835956781</v>
      </c>
      <c r="AH59" s="23">
        <f t="shared" si="22"/>
        <v>1173.8609071283286</v>
      </c>
    </row>
    <row r="60" spans="2:34">
      <c r="B60">
        <f>INDEX(LHVs,MATCH($E60,FuelTypes,0))</f>
        <v>18.8</v>
      </c>
      <c r="C60">
        <f>IF(CostUnit="USD/GJ",INDEX(LHVs,MATCH($E60,FuelTypes,0)),IF(CostUnit="USD/Ton",1,IF(CostUnit="USD/Ton LSFO eq",B60/41.2)))</f>
        <v>0.45631067961165045</v>
      </c>
      <c r="D60">
        <f>INDEX(LHVs,MATCH($E60,FuelTypes,0))</f>
        <v>18.8</v>
      </c>
      <c r="E60" t="str">
        <f>INDEX(FuelTypes,MATCH(F60,BunkerFuels,0))</f>
        <v>Ammonia</v>
      </c>
      <c r="F60" t="str">
        <f>D11</f>
        <v>Blue ammonia (CCS)</v>
      </c>
      <c r="G60" s="23">
        <f t="shared" ref="G60:AH60" si="23">G20+G50/$C60*EmissionsCost</f>
        <v>2148.3566123472806</v>
      </c>
      <c r="H60" s="23">
        <f t="shared" si="23"/>
        <v>1876.8711612308648</v>
      </c>
      <c r="I60" s="23">
        <f t="shared" si="23"/>
        <v>1605.367444743441</v>
      </c>
      <c r="J60" s="23">
        <f t="shared" si="23"/>
        <v>1536.0025979281622</v>
      </c>
      <c r="K60" s="23">
        <f t="shared" si="23"/>
        <v>1466.6472556063015</v>
      </c>
      <c r="L60" s="23">
        <f t="shared" si="23"/>
        <v>1397.3014177778584</v>
      </c>
      <c r="M60" s="23">
        <f t="shared" si="23"/>
        <v>1327.9650844428329</v>
      </c>
      <c r="N60" s="23">
        <f t="shared" si="23"/>
        <v>1258.6382556012252</v>
      </c>
      <c r="O60" s="23">
        <f t="shared" si="23"/>
        <v>1254.7414090686218</v>
      </c>
      <c r="P60" s="23">
        <f t="shared" si="23"/>
        <v>1250.8384303697951</v>
      </c>
      <c r="Q60" s="23">
        <f t="shared" si="23"/>
        <v>1246.9293195047435</v>
      </c>
      <c r="R60" s="23">
        <f t="shared" si="23"/>
        <v>1243.0140764734674</v>
      </c>
      <c r="S60" s="23">
        <f t="shared" si="23"/>
        <v>1239.0927012759678</v>
      </c>
      <c r="T60" s="23">
        <f t="shared" si="23"/>
        <v>1235.471838969351</v>
      </c>
      <c r="U60" s="23">
        <f t="shared" si="23"/>
        <v>1231.8473154478163</v>
      </c>
      <c r="V60" s="23">
        <f t="shared" si="23"/>
        <v>1228.2191307113637</v>
      </c>
      <c r="W60" s="23">
        <f t="shared" si="23"/>
        <v>1224.5872847599928</v>
      </c>
      <c r="X60" s="23">
        <f t="shared" si="23"/>
        <v>1220.9517775937036</v>
      </c>
      <c r="Y60" s="23">
        <f t="shared" si="23"/>
        <v>1217.2802472076776</v>
      </c>
      <c r="Z60" s="23">
        <f t="shared" si="23"/>
        <v>1213.6047999826828</v>
      </c>
      <c r="AA60" s="23">
        <f t="shared" si="23"/>
        <v>1209.9254359187194</v>
      </c>
      <c r="AB60" s="23">
        <f t="shared" si="23"/>
        <v>1206.2421550157865</v>
      </c>
      <c r="AC60" s="23">
        <f t="shared" si="23"/>
        <v>1202.5549572738853</v>
      </c>
      <c r="AD60" s="23">
        <f t="shared" si="23"/>
        <v>1199.0005638007347</v>
      </c>
      <c r="AE60" s="23">
        <f t="shared" si="23"/>
        <v>1195.4433125212076</v>
      </c>
      <c r="AF60" s="23">
        <f t="shared" si="23"/>
        <v>1191.8832034353045</v>
      </c>
      <c r="AG60" s="23">
        <f t="shared" si="23"/>
        <v>1188.3202365430254</v>
      </c>
      <c r="AH60" s="23">
        <f t="shared" si="23"/>
        <v>1184.75441184437</v>
      </c>
    </row>
    <row r="81" spans="4:6">
      <c r="E81" t="s">
        <v>27</v>
      </c>
    </row>
    <row r="82" spans="4:6">
      <c r="E82" t="str">
        <f>_xlfn.TEXTJOIN(Delimiter,TRUE,F82,G33)</f>
        <v>Cost breakdown - USD/Ton LSFO eq</v>
      </c>
      <c r="F82" t="s">
        <v>48</v>
      </c>
    </row>
    <row r="84" spans="4:6">
      <c r="D84" t="s">
        <v>32</v>
      </c>
      <c r="E84" t="s">
        <v>33</v>
      </c>
    </row>
    <row r="85" spans="4:6">
      <c r="D85">
        <f>INDEX(LHVs,MATCH($E85,FuelTypes,0))</f>
        <v>42.7</v>
      </c>
      <c r="E85" t="str">
        <f>INDEX(FuelTypes,MATCH(F36,BunkerFuels,0))</f>
        <v>Diesel</v>
      </c>
    </row>
    <row r="86" spans="4:6">
      <c r="D86">
        <f>INDEX(LHVs,MATCH($E86,FuelTypes,0))</f>
        <v>50</v>
      </c>
      <c r="E86" t="str">
        <f>INDEX(FuelTypes,MATCH(F37,BunkerFuels,0))</f>
        <v>Methane</v>
      </c>
    </row>
    <row r="87" spans="4:6">
      <c r="D87">
        <f>INDEX(LHVs,MATCH($E87,FuelTypes,0))</f>
        <v>18.8</v>
      </c>
      <c r="E87" t="str">
        <f>INDEX(FuelTypes,MATCH(F38,BunkerFuels,0))</f>
        <v>Ammonia</v>
      </c>
    </row>
    <row r="88" spans="4:6">
      <c r="D88">
        <f>INDEX(LHVs,MATCH($E88,FuelTypes,0))</f>
        <v>19.899999999999999</v>
      </c>
      <c r="E88" t="str">
        <f>INDEX(FuelTypes,MATCH(F39,BunkerFuels,0))</f>
        <v>Methanol</v>
      </c>
    </row>
    <row r="89" spans="4:6">
      <c r="D89">
        <f>INDEX(LHVs,MATCH($E89,FuelTypes,0))</f>
        <v>18.8</v>
      </c>
      <c r="E89" t="str">
        <f>INDEX(FuelTypes,MATCH(F40,BunkerFuels,0))</f>
        <v>Ammonia</v>
      </c>
    </row>
  </sheetData>
  <dataValidations count="1">
    <dataValidation type="list" allowBlank="1" showInputMessage="1" showErrorMessage="1" sqref="E3" xr:uid="{3C639A42-7A2A-4D33-9A29-FEBAA396A5B5}">
      <formula1>GWPs</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C4C5A-6A6B-4204-A10A-F87B547DEC9F}">
  <sheetPr codeName="Sheet3">
    <tabColor theme="2" tint="-9.9978637043366805E-2"/>
  </sheetPr>
  <dimension ref="B2:BM1366"/>
  <sheetViews>
    <sheetView showGridLines="0" workbookViewId="0">
      <selection activeCell="C2" sqref="C2"/>
    </sheetView>
  </sheetViews>
  <sheetFormatPr defaultRowHeight="15" outlineLevelRow="1" outlineLevelCol="1"/>
  <cols>
    <col min="1" max="1" width="4.7109375" customWidth="1"/>
    <col min="2" max="2" width="59.42578125" hidden="1" customWidth="1" outlineLevel="1"/>
    <col min="3" max="3" width="45.7109375" customWidth="1" collapsed="1"/>
    <col min="4" max="4" width="50.7109375" customWidth="1"/>
    <col min="5" max="5" width="11.140625" customWidth="1"/>
    <col min="6" max="6" width="18" customWidth="1"/>
    <col min="36" max="63" width="23" customWidth="1"/>
    <col min="64" max="64" width="21" customWidth="1"/>
    <col min="65" max="65" width="23" customWidth="1"/>
  </cols>
  <sheetData>
    <row r="2" spans="2:65">
      <c r="C2" s="2" t="s">
        <v>53</v>
      </c>
    </row>
    <row r="4" spans="2:65">
      <c r="C4" s="51" t="s">
        <v>19</v>
      </c>
      <c r="D4" s="51" t="s">
        <v>28</v>
      </c>
      <c r="E4" s="51" t="s">
        <v>1</v>
      </c>
      <c r="F4" s="51" t="s">
        <v>29</v>
      </c>
      <c r="G4" s="51">
        <v>2023</v>
      </c>
      <c r="H4" s="51">
        <f t="shared" ref="H4:AH4" si="0">G4+1</f>
        <v>2024</v>
      </c>
      <c r="I4" s="51">
        <f t="shared" si="0"/>
        <v>2025</v>
      </c>
      <c r="J4" s="51">
        <f t="shared" si="0"/>
        <v>2026</v>
      </c>
      <c r="K4" s="51">
        <f t="shared" si="0"/>
        <v>2027</v>
      </c>
      <c r="L4" s="51">
        <f t="shared" si="0"/>
        <v>2028</v>
      </c>
      <c r="M4" s="51">
        <f t="shared" si="0"/>
        <v>2029</v>
      </c>
      <c r="N4" s="51">
        <f t="shared" si="0"/>
        <v>2030</v>
      </c>
      <c r="O4" s="51">
        <f t="shared" si="0"/>
        <v>2031</v>
      </c>
      <c r="P4" s="51">
        <f t="shared" si="0"/>
        <v>2032</v>
      </c>
      <c r="Q4" s="51">
        <f t="shared" si="0"/>
        <v>2033</v>
      </c>
      <c r="R4" s="51">
        <f t="shared" si="0"/>
        <v>2034</v>
      </c>
      <c r="S4" s="51">
        <f t="shared" si="0"/>
        <v>2035</v>
      </c>
      <c r="T4" s="51">
        <f t="shared" si="0"/>
        <v>2036</v>
      </c>
      <c r="U4" s="51">
        <f t="shared" si="0"/>
        <v>2037</v>
      </c>
      <c r="V4" s="51">
        <f t="shared" si="0"/>
        <v>2038</v>
      </c>
      <c r="W4" s="51">
        <f t="shared" si="0"/>
        <v>2039</v>
      </c>
      <c r="X4" s="51">
        <f t="shared" si="0"/>
        <v>2040</v>
      </c>
      <c r="Y4" s="51">
        <f t="shared" si="0"/>
        <v>2041</v>
      </c>
      <c r="Z4" s="51">
        <f t="shared" si="0"/>
        <v>2042</v>
      </c>
      <c r="AA4" s="51">
        <f t="shared" si="0"/>
        <v>2043</v>
      </c>
      <c r="AB4" s="51">
        <f t="shared" si="0"/>
        <v>2044</v>
      </c>
      <c r="AC4" s="51">
        <f t="shared" si="0"/>
        <v>2045</v>
      </c>
      <c r="AD4" s="51">
        <f t="shared" si="0"/>
        <v>2046</v>
      </c>
      <c r="AE4" s="51">
        <f t="shared" si="0"/>
        <v>2047</v>
      </c>
      <c r="AF4" s="51">
        <f t="shared" si="0"/>
        <v>2048</v>
      </c>
      <c r="AG4" s="51">
        <f t="shared" si="0"/>
        <v>2049</v>
      </c>
      <c r="AH4" s="51">
        <f t="shared" si="0"/>
        <v>2050</v>
      </c>
    </row>
    <row r="6" spans="2:65">
      <c r="B6" t="str">
        <f t="shared" ref="B6:B44" si="1">_xlfn.TEXTJOIN(" - ",TRUE,C6:F6)</f>
        <v>e-hydrogen (Alkaline) - Item - Region - Unit</v>
      </c>
      <c r="C6" s="52" t="s">
        <v>54</v>
      </c>
      <c r="D6" s="52" t="s">
        <v>28</v>
      </c>
      <c r="E6" s="52" t="s">
        <v>1</v>
      </c>
      <c r="F6" s="52" t="s">
        <v>29</v>
      </c>
      <c r="G6" s="3">
        <v>2023</v>
      </c>
      <c r="H6" s="3">
        <v>2024</v>
      </c>
      <c r="I6" s="3">
        <v>2025</v>
      </c>
      <c r="J6" s="3">
        <v>2026</v>
      </c>
      <c r="K6" s="3">
        <v>2027</v>
      </c>
      <c r="L6" s="3">
        <v>2028</v>
      </c>
      <c r="M6" s="3">
        <v>2029</v>
      </c>
      <c r="N6" s="3">
        <v>2030</v>
      </c>
      <c r="O6" s="3">
        <v>2031</v>
      </c>
      <c r="P6" s="3">
        <v>2032</v>
      </c>
      <c r="Q6" s="3">
        <v>2033</v>
      </c>
      <c r="R6" s="3">
        <v>2034</v>
      </c>
      <c r="S6" s="3">
        <v>2035</v>
      </c>
      <c r="T6" s="3">
        <v>2036</v>
      </c>
      <c r="U6" s="3">
        <v>2037</v>
      </c>
      <c r="V6" s="3">
        <v>2038</v>
      </c>
      <c r="W6" s="3">
        <v>2039</v>
      </c>
      <c r="X6" s="3">
        <v>2040</v>
      </c>
      <c r="Y6" s="3">
        <v>2041</v>
      </c>
      <c r="Z6" s="3">
        <v>2042</v>
      </c>
      <c r="AA6" s="3">
        <v>2043</v>
      </c>
      <c r="AB6" s="3">
        <v>2044</v>
      </c>
      <c r="AC6" s="3">
        <v>2045</v>
      </c>
      <c r="AD6" s="3">
        <v>2046</v>
      </c>
      <c r="AE6" s="3">
        <v>2047</v>
      </c>
      <c r="AF6" s="3">
        <v>2048</v>
      </c>
      <c r="AG6" s="3">
        <v>2049</v>
      </c>
      <c r="AH6" s="3">
        <v>2050</v>
      </c>
    </row>
    <row r="7" spans="2:65" hidden="1" outlineLevel="1">
      <c r="B7" t="str">
        <f t="shared" si="1"/>
        <v>e-hydrogen (Alkaline) - Total cost - Africa - USD/ton fuel</v>
      </c>
      <c r="C7" s="112" t="str">
        <f>C6</f>
        <v>e-hydrogen (Alkaline)</v>
      </c>
      <c r="D7" s="112" t="s">
        <v>30</v>
      </c>
      <c r="E7" s="112" t="s">
        <v>55</v>
      </c>
      <c r="F7" s="112" t="s">
        <v>31</v>
      </c>
      <c r="G7" s="114">
        <f t="shared" ref="G7:V11" si="2">INDEX(CostCalculations,MATCH($B7,CostCalculations_Index,0),MATCH(G$4,CostCalculation_Year,0))</f>
        <v>4251.6092380976279</v>
      </c>
      <c r="H7" s="114">
        <f t="shared" si="2"/>
        <v>3840.4257289983452</v>
      </c>
      <c r="I7" s="114">
        <f t="shared" si="2"/>
        <v>3429.7974211147193</v>
      </c>
      <c r="J7" s="114">
        <f t="shared" si="2"/>
        <v>3267.3136455177796</v>
      </c>
      <c r="K7" s="114">
        <f t="shared" si="2"/>
        <v>3104.984016949787</v>
      </c>
      <c r="L7" s="114">
        <f t="shared" si="2"/>
        <v>2942.8085354107475</v>
      </c>
      <c r="M7" s="114">
        <f t="shared" si="2"/>
        <v>2780.7872009006574</v>
      </c>
      <c r="N7" s="114">
        <f t="shared" si="2"/>
        <v>2618.9200134195362</v>
      </c>
      <c r="O7" s="114">
        <f t="shared" si="2"/>
        <v>2547.7359058714642</v>
      </c>
      <c r="P7" s="114">
        <f t="shared" si="2"/>
        <v>2476.6374964247184</v>
      </c>
      <c r="Q7" s="114">
        <f t="shared" si="2"/>
        <v>2405.6247850792852</v>
      </c>
      <c r="R7" s="114">
        <f t="shared" si="2"/>
        <v>2334.6977718352096</v>
      </c>
      <c r="S7" s="114">
        <f t="shared" si="2"/>
        <v>2263.8564566924756</v>
      </c>
      <c r="T7" s="114">
        <f t="shared" si="2"/>
        <v>2221.224436194625</v>
      </c>
      <c r="U7" s="114">
        <f t="shared" si="2"/>
        <v>2178.6325897316383</v>
      </c>
      <c r="V7" s="114">
        <f t="shared" si="2"/>
        <v>2136.08091730351</v>
      </c>
      <c r="W7" s="114">
        <f t="shared" ref="W7:AH11" si="3">INDEX(CostCalculations,MATCH($B7,CostCalculations_Index,0),MATCH(W$4,CostCalculation_Year,0))</f>
        <v>2093.5694189102437</v>
      </c>
      <c r="X7" s="114">
        <f t="shared" si="3"/>
        <v>2051.0980945518431</v>
      </c>
      <c r="Y7" s="114">
        <f t="shared" si="3"/>
        <v>2008.101502569014</v>
      </c>
      <c r="Z7" s="114">
        <f t="shared" si="3"/>
        <v>1965.1460538100223</v>
      </c>
      <c r="AA7" s="114">
        <f t="shared" si="3"/>
        <v>1922.2317482748479</v>
      </c>
      <c r="AB7" s="114">
        <f t="shared" si="3"/>
        <v>1879.3585859635245</v>
      </c>
      <c r="AC7" s="114">
        <f t="shared" si="3"/>
        <v>1836.5265668760335</v>
      </c>
      <c r="AD7" s="114">
        <f t="shared" si="3"/>
        <v>1806.7949438590313</v>
      </c>
      <c r="AE7" s="114">
        <f t="shared" si="3"/>
        <v>1777.0834336073021</v>
      </c>
      <c r="AF7" s="114">
        <f t="shared" si="3"/>
        <v>1747.39203612084</v>
      </c>
      <c r="AG7" s="114">
        <f t="shared" si="3"/>
        <v>1717.7207513996477</v>
      </c>
      <c r="AH7" s="114">
        <f t="shared" si="3"/>
        <v>1688.0695794437288</v>
      </c>
    </row>
    <row r="8" spans="2:65" hidden="1" outlineLevel="1">
      <c r="B8" t="str">
        <f t="shared" si="1"/>
        <v>e-hydrogen (Alkaline) - Total cost - Americas - USD/ton fuel</v>
      </c>
      <c r="C8" t="str">
        <f>C7</f>
        <v>e-hydrogen (Alkaline)</v>
      </c>
      <c r="D8" t="s">
        <v>30</v>
      </c>
      <c r="E8" t="s">
        <v>56</v>
      </c>
      <c r="F8" t="s">
        <v>31</v>
      </c>
      <c r="G8" s="115">
        <f t="shared" si="2"/>
        <v>3164.7207637058386</v>
      </c>
      <c r="H8" s="115">
        <f t="shared" si="2"/>
        <v>3059.5012877681502</v>
      </c>
      <c r="I8" s="115">
        <f t="shared" si="2"/>
        <v>2954.3433312834595</v>
      </c>
      <c r="J8" s="115">
        <f t="shared" si="2"/>
        <v>2823.5727761327221</v>
      </c>
      <c r="K8" s="115">
        <f t="shared" si="2"/>
        <v>2692.9057936784611</v>
      </c>
      <c r="L8" s="115">
        <f t="shared" si="2"/>
        <v>2562.3423839206826</v>
      </c>
      <c r="M8" s="115">
        <f t="shared" si="2"/>
        <v>2431.8825468594287</v>
      </c>
      <c r="N8" s="115">
        <f t="shared" si="2"/>
        <v>2301.526282494628</v>
      </c>
      <c r="O8" s="115">
        <f t="shared" si="2"/>
        <v>2252.9349855918654</v>
      </c>
      <c r="P8" s="115">
        <f t="shared" si="2"/>
        <v>2204.393329376272</v>
      </c>
      <c r="Q8" s="115">
        <f t="shared" si="2"/>
        <v>2155.9013138478558</v>
      </c>
      <c r="R8" s="115">
        <f t="shared" si="2"/>
        <v>2107.4589390066176</v>
      </c>
      <c r="S8" s="115">
        <f t="shared" si="2"/>
        <v>2059.0662048525519</v>
      </c>
      <c r="T8" s="115">
        <f t="shared" si="2"/>
        <v>2016.6590213615798</v>
      </c>
      <c r="U8" s="115">
        <f t="shared" si="2"/>
        <v>1974.2919155694813</v>
      </c>
      <c r="V8" s="115">
        <f t="shared" si="2"/>
        <v>1931.9648874762565</v>
      </c>
      <c r="W8" s="115">
        <f t="shared" si="3"/>
        <v>1889.6779370819145</v>
      </c>
      <c r="X8" s="115">
        <f t="shared" si="3"/>
        <v>1847.4310643864396</v>
      </c>
      <c r="Y8" s="115">
        <f t="shared" si="3"/>
        <v>1820.1243148904257</v>
      </c>
      <c r="Z8" s="115">
        <f t="shared" si="3"/>
        <v>1792.8336463166311</v>
      </c>
      <c r="AA8" s="115">
        <f t="shared" si="3"/>
        <v>1765.5590586650494</v>
      </c>
      <c r="AB8" s="115">
        <f t="shared" si="3"/>
        <v>1738.3005519356868</v>
      </c>
      <c r="AC8" s="115">
        <f t="shared" si="3"/>
        <v>1711.0581261285436</v>
      </c>
      <c r="AD8" s="115">
        <f t="shared" si="3"/>
        <v>1686.4019698694365</v>
      </c>
      <c r="AE8" s="115">
        <f t="shared" si="3"/>
        <v>1661.7578966073086</v>
      </c>
      <c r="AF8" s="115">
        <f t="shared" si="3"/>
        <v>1637.1259063421626</v>
      </c>
      <c r="AG8" s="115">
        <f t="shared" si="3"/>
        <v>1612.5059990739956</v>
      </c>
      <c r="AH8" s="115">
        <f t="shared" si="3"/>
        <v>1587.8981748028052</v>
      </c>
    </row>
    <row r="9" spans="2:65" hidden="1" outlineLevel="1">
      <c r="B9" t="str">
        <f t="shared" si="1"/>
        <v>e-hydrogen (Alkaline) - Total cost - Asia - USD/ton fuel</v>
      </c>
      <c r="C9" t="str">
        <f>C8</f>
        <v>e-hydrogen (Alkaline)</v>
      </c>
      <c r="D9" t="s">
        <v>30</v>
      </c>
      <c r="E9" t="s">
        <v>57</v>
      </c>
      <c r="F9" t="s">
        <v>31</v>
      </c>
      <c r="G9" s="115">
        <f t="shared" si="2"/>
        <v>4579.7295431813618</v>
      </c>
      <c r="H9" s="115">
        <f t="shared" si="2"/>
        <v>4225.8181299001099</v>
      </c>
      <c r="I9" s="115">
        <f t="shared" si="2"/>
        <v>3872.3688122678336</v>
      </c>
      <c r="J9" s="115">
        <f t="shared" si="2"/>
        <v>3702.7544261720832</v>
      </c>
      <c r="K9" s="115">
        <f t="shared" si="2"/>
        <v>3533.305121580483</v>
      </c>
      <c r="L9" s="115">
        <f t="shared" si="2"/>
        <v>3364.0208984929495</v>
      </c>
      <c r="M9" s="115">
        <f t="shared" si="2"/>
        <v>3194.9017569095467</v>
      </c>
      <c r="N9" s="115">
        <f t="shared" si="2"/>
        <v>3025.9476968302934</v>
      </c>
      <c r="O9" s="115">
        <f t="shared" si="2"/>
        <v>2938.2956805330587</v>
      </c>
      <c r="P9" s="115">
        <f t="shared" si="2"/>
        <v>2850.7554158904722</v>
      </c>
      <c r="Q9" s="115">
        <f t="shared" si="2"/>
        <v>2763.326902902545</v>
      </c>
      <c r="R9" s="115">
        <f t="shared" si="2"/>
        <v>2676.0101415692311</v>
      </c>
      <c r="S9" s="115">
        <f t="shared" si="2"/>
        <v>2588.8051318905527</v>
      </c>
      <c r="T9" s="115">
        <f t="shared" si="2"/>
        <v>2535.7428412934519</v>
      </c>
      <c r="U9" s="115">
        <f t="shared" si="2"/>
        <v>2482.7371388357833</v>
      </c>
      <c r="V9" s="115">
        <f t="shared" si="2"/>
        <v>2429.7880245175647</v>
      </c>
      <c r="W9" s="115">
        <f t="shared" si="3"/>
        <v>2376.8954983387707</v>
      </c>
      <c r="X9" s="115">
        <f t="shared" si="3"/>
        <v>2324.0595602994281</v>
      </c>
      <c r="Y9" s="115">
        <f t="shared" si="3"/>
        <v>2269.7849157403652</v>
      </c>
      <c r="Z9" s="115">
        <f t="shared" si="3"/>
        <v>2215.5692647293017</v>
      </c>
      <c r="AA9" s="115">
        <f t="shared" si="3"/>
        <v>2161.4126072662057</v>
      </c>
      <c r="AB9" s="115">
        <f t="shared" si="3"/>
        <v>2107.3149433511117</v>
      </c>
      <c r="AC9" s="115">
        <f t="shared" si="3"/>
        <v>2053.2762729839937</v>
      </c>
      <c r="AD9" s="115">
        <f t="shared" si="3"/>
        <v>2019.1376821812296</v>
      </c>
      <c r="AE9" s="115">
        <f t="shared" si="3"/>
        <v>1985.0260359467288</v>
      </c>
      <c r="AF9" s="115">
        <f t="shared" si="3"/>
        <v>1950.9413342805083</v>
      </c>
      <c r="AG9" s="115">
        <f t="shared" si="3"/>
        <v>1916.8835771825597</v>
      </c>
      <c r="AH9" s="115">
        <f t="shared" si="3"/>
        <v>1882.8527646528751</v>
      </c>
    </row>
    <row r="10" spans="2:65" hidden="1" outlineLevel="1">
      <c r="B10" t="str">
        <f t="shared" si="1"/>
        <v>e-hydrogen (Alkaline) - Total cost - Europe - USD/ton fuel</v>
      </c>
      <c r="C10" t="str">
        <f>C9</f>
        <v>e-hydrogen (Alkaline)</v>
      </c>
      <c r="D10" t="s">
        <v>30</v>
      </c>
      <c r="E10" t="s">
        <v>8</v>
      </c>
      <c r="F10" t="s">
        <v>31</v>
      </c>
      <c r="G10" s="115">
        <f t="shared" si="2"/>
        <v>3748.5808290792193</v>
      </c>
      <c r="H10" s="115">
        <f t="shared" si="2"/>
        <v>3576.63920988369</v>
      </c>
      <c r="I10" s="115">
        <f t="shared" si="2"/>
        <v>3404.8663145049632</v>
      </c>
      <c r="J10" s="115">
        <f t="shared" si="2"/>
        <v>3253.7805690881146</v>
      </c>
      <c r="K10" s="115">
        <f t="shared" si="2"/>
        <v>3102.8306037997027</v>
      </c>
      <c r="L10" s="115">
        <f t="shared" si="2"/>
        <v>2952.0164186397787</v>
      </c>
      <c r="M10" s="115">
        <f t="shared" si="2"/>
        <v>2801.338013608316</v>
      </c>
      <c r="N10" s="115">
        <f t="shared" si="2"/>
        <v>2650.7953887053341</v>
      </c>
      <c r="O10" s="115">
        <f t="shared" si="2"/>
        <v>2597.865791209425</v>
      </c>
      <c r="P10" s="115">
        <f t="shared" si="2"/>
        <v>2544.9923828350616</v>
      </c>
      <c r="Q10" s="115">
        <f t="shared" si="2"/>
        <v>2492.1751635822084</v>
      </c>
      <c r="R10" s="115">
        <f t="shared" si="2"/>
        <v>2439.4141334508768</v>
      </c>
      <c r="S10" s="115">
        <f t="shared" si="2"/>
        <v>2386.7092924410781</v>
      </c>
      <c r="T10" s="115">
        <f t="shared" si="2"/>
        <v>2348.1668380942028</v>
      </c>
      <c r="U10" s="115">
        <f t="shared" si="2"/>
        <v>2309.6577962311876</v>
      </c>
      <c r="V10" s="115">
        <f t="shared" si="2"/>
        <v>2271.1821668520306</v>
      </c>
      <c r="W10" s="115">
        <f t="shared" si="3"/>
        <v>2232.7399499567314</v>
      </c>
      <c r="X10" s="115">
        <f t="shared" si="3"/>
        <v>2194.3311455452695</v>
      </c>
      <c r="Y10" s="115">
        <f t="shared" si="3"/>
        <v>2154.6522195113248</v>
      </c>
      <c r="Z10" s="115">
        <f t="shared" si="3"/>
        <v>2115.0088946637602</v>
      </c>
      <c r="AA10" s="115">
        <f t="shared" si="3"/>
        <v>2075.4011710025779</v>
      </c>
      <c r="AB10" s="115">
        <f t="shared" si="3"/>
        <v>2035.8290485277785</v>
      </c>
      <c r="AC10" s="115">
        <f t="shared" si="3"/>
        <v>1996.2925272393707</v>
      </c>
      <c r="AD10" s="115">
        <f t="shared" si="3"/>
        <v>1962.8651843021012</v>
      </c>
      <c r="AE10" s="115">
        <f t="shared" si="3"/>
        <v>1929.463711980826</v>
      </c>
      <c r="AF10" s="115">
        <f t="shared" si="3"/>
        <v>1896.0881102755613</v>
      </c>
      <c r="AG10" s="115">
        <f t="shared" si="3"/>
        <v>1862.7383791862992</v>
      </c>
      <c r="AH10" s="115">
        <f t="shared" si="3"/>
        <v>1829.4145187130314</v>
      </c>
    </row>
    <row r="11" spans="2:65" hidden="1" outlineLevel="1">
      <c r="B11" t="str">
        <f t="shared" si="1"/>
        <v>e-hydrogen (Alkaline) - Total cost - Middle East - USD/ton fuel</v>
      </c>
      <c r="C11" s="113" t="str">
        <f>C10</f>
        <v>e-hydrogen (Alkaline)</v>
      </c>
      <c r="D11" s="113" t="s">
        <v>30</v>
      </c>
      <c r="E11" s="113" t="s">
        <v>58</v>
      </c>
      <c r="F11" s="113" t="s">
        <v>31</v>
      </c>
      <c r="G11" s="116">
        <f t="shared" si="2"/>
        <v>3181.4043455200363</v>
      </c>
      <c r="H11" s="116">
        <f t="shared" si="2"/>
        <v>3032.4423321165928</v>
      </c>
      <c r="I11" s="116">
        <f t="shared" si="2"/>
        <v>2883.6125994597496</v>
      </c>
      <c r="J11" s="116">
        <f t="shared" si="2"/>
        <v>2763.023794499295</v>
      </c>
      <c r="K11" s="116">
        <f t="shared" si="2"/>
        <v>2642.522218348945</v>
      </c>
      <c r="L11" s="116">
        <f t="shared" si="2"/>
        <v>2522.1078710087068</v>
      </c>
      <c r="M11" s="116">
        <f t="shared" si="2"/>
        <v>2401.7807524785981</v>
      </c>
      <c r="N11" s="116">
        <f t="shared" si="2"/>
        <v>2281.5408627585939</v>
      </c>
      <c r="O11" s="116">
        <f t="shared" si="2"/>
        <v>2225.768779084643</v>
      </c>
      <c r="P11" s="116">
        <f t="shared" si="2"/>
        <v>2170.0579537561075</v>
      </c>
      <c r="Q11" s="116">
        <f t="shared" si="2"/>
        <v>2114.4083867729742</v>
      </c>
      <c r="R11" s="116">
        <f t="shared" si="2"/>
        <v>2058.8200781352652</v>
      </c>
      <c r="S11" s="116">
        <f t="shared" si="2"/>
        <v>2003.2930278429699</v>
      </c>
      <c r="T11" s="116">
        <f t="shared" si="2"/>
        <v>1966.8079904607573</v>
      </c>
      <c r="U11" s="116">
        <f t="shared" si="2"/>
        <v>1930.3535435168189</v>
      </c>
      <c r="V11" s="116">
        <f t="shared" si="2"/>
        <v>1893.9296870111655</v>
      </c>
      <c r="W11" s="116">
        <f t="shared" si="3"/>
        <v>1857.5364209437842</v>
      </c>
      <c r="X11" s="116">
        <f t="shared" si="3"/>
        <v>1821.1737453146729</v>
      </c>
      <c r="Y11" s="116">
        <f t="shared" si="3"/>
        <v>1779.0990246211854</v>
      </c>
      <c r="Z11" s="116">
        <f t="shared" si="3"/>
        <v>1737.0642583437902</v>
      </c>
      <c r="AA11" s="116">
        <f t="shared" si="3"/>
        <v>1695.0694464824662</v>
      </c>
      <c r="AB11" s="116">
        <f t="shared" si="3"/>
        <v>1653.1145890372368</v>
      </c>
      <c r="AC11" s="116">
        <f t="shared" si="3"/>
        <v>1611.1996860080851</v>
      </c>
      <c r="AD11" s="116">
        <f t="shared" si="3"/>
        <v>1582.5717252730428</v>
      </c>
      <c r="AE11" s="116">
        <f t="shared" si="3"/>
        <v>1553.962389052745</v>
      </c>
      <c r="AF11" s="116">
        <f t="shared" si="3"/>
        <v>1525.3716773471917</v>
      </c>
      <c r="AG11" s="116">
        <f t="shared" si="3"/>
        <v>1496.7995901563829</v>
      </c>
      <c r="AH11" s="116">
        <f t="shared" si="3"/>
        <v>1468.2461274803188</v>
      </c>
    </row>
    <row r="12" spans="2:65" hidden="1" outlineLevel="1">
      <c r="B12" t="str">
        <f t="shared" si="1"/>
        <v/>
      </c>
      <c r="C12" s="2"/>
    </row>
    <row r="13" spans="2:65" hidden="1" outlineLevel="1">
      <c r="B13" t="str">
        <f t="shared" si="1"/>
        <v>e-hydrogen (Alkaline) - CAPEX including feedstock CAPEX - Global - USD/ton fuel</v>
      </c>
      <c r="C13" s="4" t="str">
        <f>C6</f>
        <v>e-hydrogen (Alkaline)</v>
      </c>
      <c r="D13" s="4" t="s">
        <v>34</v>
      </c>
      <c r="E13" s="4" t="s">
        <v>49</v>
      </c>
      <c r="F13" s="4" t="s">
        <v>31</v>
      </c>
      <c r="G13" s="129">
        <f t="shared" ref="G13:AH13" si="4">SUM(G14:G14)</f>
        <v>232.54704730891777</v>
      </c>
      <c r="H13" s="129">
        <f t="shared" si="4"/>
        <v>220.91583720088238</v>
      </c>
      <c r="I13" s="129">
        <f t="shared" si="4"/>
        <v>209.2846270928431</v>
      </c>
      <c r="J13" s="129">
        <f t="shared" si="4"/>
        <v>197.74635039698333</v>
      </c>
      <c r="K13" s="129">
        <f t="shared" si="4"/>
        <v>186.20807370111967</v>
      </c>
      <c r="L13" s="129">
        <f t="shared" si="4"/>
        <v>174.66979700525991</v>
      </c>
      <c r="M13" s="129">
        <f t="shared" si="4"/>
        <v>163.13152030940012</v>
      </c>
      <c r="N13" s="129">
        <f t="shared" si="4"/>
        <v>151.59324361353646</v>
      </c>
      <c r="O13" s="129">
        <f t="shared" si="4"/>
        <v>148.64007525246902</v>
      </c>
      <c r="P13" s="129">
        <f t="shared" si="4"/>
        <v>145.68690689139865</v>
      </c>
      <c r="Q13" s="129">
        <f t="shared" si="4"/>
        <v>142.73373853032825</v>
      </c>
      <c r="R13" s="129">
        <f t="shared" si="4"/>
        <v>139.78057016925789</v>
      </c>
      <c r="S13" s="129">
        <f t="shared" si="4"/>
        <v>136.82740180818655</v>
      </c>
      <c r="T13" s="129">
        <f t="shared" si="4"/>
        <v>133.89755711083319</v>
      </c>
      <c r="U13" s="129">
        <f t="shared" si="4"/>
        <v>130.96771241347886</v>
      </c>
      <c r="V13" s="129">
        <f t="shared" si="4"/>
        <v>128.03786771612553</v>
      </c>
      <c r="W13" s="129">
        <f t="shared" si="4"/>
        <v>125.10802301877121</v>
      </c>
      <c r="X13" s="129">
        <f t="shared" si="4"/>
        <v>122.17817832141591</v>
      </c>
      <c r="Y13" s="129">
        <f t="shared" si="4"/>
        <v>119.27151720659167</v>
      </c>
      <c r="Z13" s="129">
        <f t="shared" si="4"/>
        <v>116.36485609176744</v>
      </c>
      <c r="AA13" s="129">
        <f t="shared" si="4"/>
        <v>113.45819497694222</v>
      </c>
      <c r="AB13" s="129">
        <f t="shared" si="4"/>
        <v>110.55153386211799</v>
      </c>
      <c r="AC13" s="129">
        <f t="shared" si="4"/>
        <v>107.64487274729473</v>
      </c>
      <c r="AD13" s="129">
        <f t="shared" si="4"/>
        <v>104.76125588428985</v>
      </c>
      <c r="AE13" s="129">
        <f t="shared" si="4"/>
        <v>101.87763902128403</v>
      </c>
      <c r="AF13" s="129">
        <f t="shared" si="4"/>
        <v>98.994022158279165</v>
      </c>
      <c r="AG13" s="129">
        <f t="shared" si="4"/>
        <v>96.110405295274305</v>
      </c>
      <c r="AH13" s="129">
        <f t="shared" si="4"/>
        <v>93.226788432268464</v>
      </c>
      <c r="BL13" s="1"/>
      <c r="BM13" s="1"/>
    </row>
    <row r="14" spans="2:65" hidden="1" outlineLevel="1">
      <c r="B14" t="str">
        <f t="shared" si="1"/>
        <v>e-hydrogen (Alkaline) - CAPEX - Global - USD/ton fuel</v>
      </c>
      <c r="C14" t="str">
        <f>C6</f>
        <v>e-hydrogen (Alkaline)</v>
      </c>
      <c r="D14" t="s">
        <v>40</v>
      </c>
      <c r="E14" t="s">
        <v>49</v>
      </c>
      <c r="F14" t="s">
        <v>31</v>
      </c>
      <c r="G14" s="8">
        <f t="shared" ref="G14:V14" si="5">INDEX(CostCalculations,MATCH($B14,CostCalculations_Index,0),MATCH(G$4,CostCalculation_Year,0))</f>
        <v>232.54704730891777</v>
      </c>
      <c r="H14" s="8">
        <f t="shared" si="5"/>
        <v>220.91583720088238</v>
      </c>
      <c r="I14" s="8">
        <f t="shared" si="5"/>
        <v>209.2846270928431</v>
      </c>
      <c r="J14" s="8">
        <f t="shared" si="5"/>
        <v>197.74635039698333</v>
      </c>
      <c r="K14" s="8">
        <f t="shared" si="5"/>
        <v>186.20807370111967</v>
      </c>
      <c r="L14" s="8">
        <f t="shared" si="5"/>
        <v>174.66979700525991</v>
      </c>
      <c r="M14" s="8">
        <f t="shared" si="5"/>
        <v>163.13152030940012</v>
      </c>
      <c r="N14" s="8">
        <f t="shared" si="5"/>
        <v>151.59324361353646</v>
      </c>
      <c r="O14" s="8">
        <f t="shared" si="5"/>
        <v>148.64007525246902</v>
      </c>
      <c r="P14" s="8">
        <f t="shared" si="5"/>
        <v>145.68690689139865</v>
      </c>
      <c r="Q14" s="8">
        <f t="shared" si="5"/>
        <v>142.73373853032825</v>
      </c>
      <c r="R14" s="8">
        <f t="shared" si="5"/>
        <v>139.78057016925789</v>
      </c>
      <c r="S14" s="8">
        <f t="shared" si="5"/>
        <v>136.82740180818655</v>
      </c>
      <c r="T14" s="8">
        <f t="shared" si="5"/>
        <v>133.89755711083319</v>
      </c>
      <c r="U14" s="8">
        <f t="shared" si="5"/>
        <v>130.96771241347886</v>
      </c>
      <c r="V14" s="8">
        <f t="shared" si="5"/>
        <v>128.03786771612553</v>
      </c>
      <c r="W14" s="8">
        <f t="shared" ref="W14:AH14" si="6">INDEX(CostCalculations,MATCH($B14,CostCalculations_Index,0),MATCH(W$4,CostCalculation_Year,0))</f>
        <v>125.10802301877121</v>
      </c>
      <c r="X14" s="8">
        <f t="shared" si="6"/>
        <v>122.17817832141591</v>
      </c>
      <c r="Y14" s="8">
        <f t="shared" si="6"/>
        <v>119.27151720659167</v>
      </c>
      <c r="Z14" s="8">
        <f t="shared" si="6"/>
        <v>116.36485609176744</v>
      </c>
      <c r="AA14" s="8">
        <f t="shared" si="6"/>
        <v>113.45819497694222</v>
      </c>
      <c r="AB14" s="8">
        <f t="shared" si="6"/>
        <v>110.55153386211799</v>
      </c>
      <c r="AC14" s="8">
        <f t="shared" si="6"/>
        <v>107.64487274729473</v>
      </c>
      <c r="AD14" s="8">
        <f t="shared" si="6"/>
        <v>104.76125588428985</v>
      </c>
      <c r="AE14" s="8">
        <f t="shared" si="6"/>
        <v>101.87763902128403</v>
      </c>
      <c r="AF14" s="8">
        <f t="shared" si="6"/>
        <v>98.994022158279165</v>
      </c>
      <c r="AG14" s="8">
        <f t="shared" si="6"/>
        <v>96.110405295274305</v>
      </c>
      <c r="AH14" s="8">
        <f t="shared" si="6"/>
        <v>93.226788432268464</v>
      </c>
    </row>
    <row r="15" spans="2:65" hidden="1" outlineLevel="1">
      <c r="B15" t="str">
        <f t="shared" si="1"/>
        <v/>
      </c>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row>
    <row r="16" spans="2:65" hidden="1" outlineLevel="1">
      <c r="B16" t="str">
        <f t="shared" si="1"/>
        <v>e-hydrogen (Alkaline) - OPEX including feedstock OPEX - Global - USD/ton fuel</v>
      </c>
      <c r="C16" s="4" t="str">
        <f>C7</f>
        <v>e-hydrogen (Alkaline)</v>
      </c>
      <c r="D16" s="4" t="s">
        <v>35</v>
      </c>
      <c r="E16" s="4" t="s">
        <v>49</v>
      </c>
      <c r="F16" s="4" t="s">
        <v>31</v>
      </c>
      <c r="G16" s="129">
        <f t="shared" ref="G16:AH16" si="7">SUM(G17:G17)</f>
        <v>697.64114192676789</v>
      </c>
      <c r="H16" s="129">
        <f t="shared" si="7"/>
        <v>662.74751160264714</v>
      </c>
      <c r="I16" s="129">
        <f t="shared" si="7"/>
        <v>627.85388127852639</v>
      </c>
      <c r="J16" s="129">
        <f t="shared" si="7"/>
        <v>593.23905119094707</v>
      </c>
      <c r="K16" s="129">
        <f t="shared" si="7"/>
        <v>558.62422110336774</v>
      </c>
      <c r="L16" s="129">
        <f t="shared" si="7"/>
        <v>524.00939101577387</v>
      </c>
      <c r="M16" s="129">
        <f t="shared" si="7"/>
        <v>489.39456092819455</v>
      </c>
      <c r="N16" s="129">
        <f t="shared" si="7"/>
        <v>454.77973084061523</v>
      </c>
      <c r="O16" s="129">
        <f t="shared" si="7"/>
        <v>445.92022575740339</v>
      </c>
      <c r="P16" s="129">
        <f t="shared" si="7"/>
        <v>437.06072067419154</v>
      </c>
      <c r="Q16" s="129">
        <f t="shared" si="7"/>
        <v>428.2012155909797</v>
      </c>
      <c r="R16" s="129">
        <f t="shared" si="7"/>
        <v>419.34171050776786</v>
      </c>
      <c r="S16" s="129">
        <f t="shared" si="7"/>
        <v>410.48220542455965</v>
      </c>
      <c r="T16" s="129">
        <f t="shared" si="7"/>
        <v>401.69267133249741</v>
      </c>
      <c r="U16" s="129">
        <f t="shared" si="7"/>
        <v>392.90313724043517</v>
      </c>
      <c r="V16" s="129">
        <f t="shared" si="7"/>
        <v>384.11360314837293</v>
      </c>
      <c r="W16" s="129">
        <f t="shared" si="7"/>
        <v>375.32406905631433</v>
      </c>
      <c r="X16" s="129">
        <f t="shared" si="7"/>
        <v>366.53453496425209</v>
      </c>
      <c r="Y16" s="129">
        <f t="shared" si="7"/>
        <v>357.81455161977647</v>
      </c>
      <c r="Z16" s="129">
        <f t="shared" si="7"/>
        <v>349.09456827530448</v>
      </c>
      <c r="AA16" s="129">
        <f t="shared" si="7"/>
        <v>340.37458493082886</v>
      </c>
      <c r="AB16" s="129">
        <f t="shared" si="7"/>
        <v>331.65460158635688</v>
      </c>
      <c r="AC16" s="129">
        <f t="shared" si="7"/>
        <v>322.93461824188489</v>
      </c>
      <c r="AD16" s="129">
        <f t="shared" si="7"/>
        <v>314.28376765286885</v>
      </c>
      <c r="AE16" s="129">
        <f t="shared" si="7"/>
        <v>305.6329170638528</v>
      </c>
      <c r="AF16" s="129">
        <f t="shared" si="7"/>
        <v>296.98206647483676</v>
      </c>
      <c r="AG16" s="129">
        <f t="shared" si="7"/>
        <v>288.33121588582071</v>
      </c>
      <c r="AH16" s="129">
        <f t="shared" si="7"/>
        <v>279.68036529680467</v>
      </c>
      <c r="BL16" s="1"/>
      <c r="BM16" s="1"/>
    </row>
    <row r="17" spans="2:65" hidden="1" outlineLevel="1">
      <c r="B17" t="str">
        <f t="shared" si="1"/>
        <v>e-hydrogen (Alkaline) - OPEX - Global - USD/ton fuel</v>
      </c>
      <c r="C17" t="str">
        <f>C6</f>
        <v>e-hydrogen (Alkaline)</v>
      </c>
      <c r="D17" t="s">
        <v>41</v>
      </c>
      <c r="E17" t="s">
        <v>49</v>
      </c>
      <c r="F17" t="s">
        <v>31</v>
      </c>
      <c r="G17" s="8">
        <f t="shared" ref="G17:V17" si="8">INDEX(CostCalculations,MATCH($B17,CostCalculations_Index,0),MATCH(G$4,CostCalculation_Year,0))</f>
        <v>697.64114192676789</v>
      </c>
      <c r="H17" s="8">
        <f t="shared" si="8"/>
        <v>662.74751160264714</v>
      </c>
      <c r="I17" s="8">
        <f t="shared" si="8"/>
        <v>627.85388127852639</v>
      </c>
      <c r="J17" s="8">
        <f t="shared" si="8"/>
        <v>593.23905119094707</v>
      </c>
      <c r="K17" s="8">
        <f t="shared" si="8"/>
        <v>558.62422110336774</v>
      </c>
      <c r="L17" s="8">
        <f t="shared" si="8"/>
        <v>524.00939101577387</v>
      </c>
      <c r="M17" s="8">
        <f t="shared" si="8"/>
        <v>489.39456092819455</v>
      </c>
      <c r="N17" s="8">
        <f t="shared" si="8"/>
        <v>454.77973084061523</v>
      </c>
      <c r="O17" s="8">
        <f t="shared" si="8"/>
        <v>445.92022575740339</v>
      </c>
      <c r="P17" s="8">
        <f t="shared" si="8"/>
        <v>437.06072067419154</v>
      </c>
      <c r="Q17" s="8">
        <f t="shared" si="8"/>
        <v>428.2012155909797</v>
      </c>
      <c r="R17" s="8">
        <f t="shared" si="8"/>
        <v>419.34171050776786</v>
      </c>
      <c r="S17" s="8">
        <f t="shared" si="8"/>
        <v>410.48220542455965</v>
      </c>
      <c r="T17" s="8">
        <f t="shared" si="8"/>
        <v>401.69267133249741</v>
      </c>
      <c r="U17" s="8">
        <f t="shared" si="8"/>
        <v>392.90313724043517</v>
      </c>
      <c r="V17" s="8">
        <f t="shared" si="8"/>
        <v>384.11360314837293</v>
      </c>
      <c r="W17" s="8">
        <f t="shared" ref="W17:AH17" si="9">INDEX(CostCalculations,MATCH($B17,CostCalculations_Index,0),MATCH(W$4,CostCalculation_Year,0))</f>
        <v>375.32406905631433</v>
      </c>
      <c r="X17" s="8">
        <f t="shared" si="9"/>
        <v>366.53453496425209</v>
      </c>
      <c r="Y17" s="8">
        <f t="shared" si="9"/>
        <v>357.81455161977647</v>
      </c>
      <c r="Z17" s="8">
        <f t="shared" si="9"/>
        <v>349.09456827530448</v>
      </c>
      <c r="AA17" s="8">
        <f t="shared" si="9"/>
        <v>340.37458493082886</v>
      </c>
      <c r="AB17" s="8">
        <f t="shared" si="9"/>
        <v>331.65460158635688</v>
      </c>
      <c r="AC17" s="8">
        <f t="shared" si="9"/>
        <v>322.93461824188489</v>
      </c>
      <c r="AD17" s="8">
        <f t="shared" si="9"/>
        <v>314.28376765286885</v>
      </c>
      <c r="AE17" s="8">
        <f t="shared" si="9"/>
        <v>305.6329170638528</v>
      </c>
      <c r="AF17" s="8">
        <f t="shared" si="9"/>
        <v>296.98206647483676</v>
      </c>
      <c r="AG17" s="8">
        <f t="shared" si="9"/>
        <v>288.33121588582071</v>
      </c>
      <c r="AH17" s="8">
        <f t="shared" si="9"/>
        <v>279.68036529680467</v>
      </c>
    </row>
    <row r="18" spans="2:65" hidden="1" outlineLevel="1">
      <c r="B18" t="str">
        <f t="shared" si="1"/>
        <v/>
      </c>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row>
    <row r="19" spans="2:65" hidden="1" outlineLevel="1">
      <c r="B19" t="str">
        <f t="shared" si="1"/>
        <v>e-hydrogen (Alkaline) - Finance cost including feedstock finance cost - Africa - USD/ton fuel</v>
      </c>
      <c r="C19" s="10" t="str">
        <f>C10</f>
        <v>e-hydrogen (Alkaline)</v>
      </c>
      <c r="D19" s="10" t="s">
        <v>36</v>
      </c>
      <c r="E19" s="10" t="s">
        <v>55</v>
      </c>
      <c r="F19" s="10" t="s">
        <v>31</v>
      </c>
      <c r="G19" s="125">
        <f>G24</f>
        <v>383.70262805971436</v>
      </c>
      <c r="H19" s="125">
        <f t="shared" ref="H19:AH19" si="10">H24</f>
        <v>364.51113138145598</v>
      </c>
      <c r="I19" s="125">
        <f t="shared" si="10"/>
        <v>345.31963470319118</v>
      </c>
      <c r="J19" s="125">
        <f t="shared" si="10"/>
        <v>326.28147815502251</v>
      </c>
      <c r="K19" s="125">
        <f t="shared" si="10"/>
        <v>307.24332160684747</v>
      </c>
      <c r="L19" s="125">
        <f t="shared" si="10"/>
        <v>288.20516505867886</v>
      </c>
      <c r="M19" s="125">
        <f t="shared" si="10"/>
        <v>269.16700851051024</v>
      </c>
      <c r="N19" s="125">
        <f t="shared" si="10"/>
        <v>250.1288519623352</v>
      </c>
      <c r="O19" s="125">
        <f t="shared" si="10"/>
        <v>245.2561241665739</v>
      </c>
      <c r="P19" s="125">
        <f t="shared" si="10"/>
        <v>240.38339637080779</v>
      </c>
      <c r="Q19" s="125">
        <f t="shared" si="10"/>
        <v>235.51066857504168</v>
      </c>
      <c r="R19" s="125">
        <f t="shared" si="10"/>
        <v>230.63794077927557</v>
      </c>
      <c r="S19" s="125">
        <f t="shared" si="10"/>
        <v>225.76521298350784</v>
      </c>
      <c r="T19" s="125">
        <f t="shared" si="10"/>
        <v>220.93096923287482</v>
      </c>
      <c r="U19" s="125">
        <f t="shared" si="10"/>
        <v>216.09672548224017</v>
      </c>
      <c r="V19" s="125">
        <f t="shared" si="10"/>
        <v>211.26248173160715</v>
      </c>
      <c r="W19" s="125">
        <f t="shared" si="10"/>
        <v>206.42823798097251</v>
      </c>
      <c r="X19" s="125">
        <f t="shared" si="10"/>
        <v>201.59399423033628</v>
      </c>
      <c r="Y19" s="125">
        <f t="shared" si="10"/>
        <v>196.79800339087629</v>
      </c>
      <c r="Z19" s="125">
        <f t="shared" si="10"/>
        <v>192.0020125514163</v>
      </c>
      <c r="AA19" s="125">
        <f t="shared" si="10"/>
        <v>187.20602171195469</v>
      </c>
      <c r="AB19" s="125">
        <f t="shared" si="10"/>
        <v>182.4100308724947</v>
      </c>
      <c r="AC19" s="125">
        <f t="shared" si="10"/>
        <v>177.6140400330363</v>
      </c>
      <c r="AD19" s="125">
        <f t="shared" si="10"/>
        <v>172.85607220907829</v>
      </c>
      <c r="AE19" s="125">
        <f t="shared" si="10"/>
        <v>168.09810438511866</v>
      </c>
      <c r="AF19" s="125">
        <f t="shared" si="10"/>
        <v>163.34013656116065</v>
      </c>
      <c r="AG19" s="125">
        <f t="shared" si="10"/>
        <v>158.58216873720261</v>
      </c>
      <c r="AH19" s="125">
        <f t="shared" si="10"/>
        <v>153.82420091324298</v>
      </c>
      <c r="BL19" s="1"/>
      <c r="BM19" s="1"/>
    </row>
    <row r="20" spans="2:65" hidden="1" outlineLevel="1">
      <c r="B20" t="str">
        <f t="shared" si="1"/>
        <v>e-hydrogen (Alkaline) - Finance cost including feedstock finance cost - Americas - USD/ton fuel</v>
      </c>
      <c r="C20" s="2" t="str">
        <f>C10</f>
        <v>e-hydrogen (Alkaline)</v>
      </c>
      <c r="D20" s="2" t="s">
        <v>36</v>
      </c>
      <c r="E20" s="2" t="s">
        <v>56</v>
      </c>
      <c r="F20" s="2" t="s">
        <v>31</v>
      </c>
      <c r="G20" s="126">
        <f t="shared" ref="G20:AH20" si="11">G25</f>
        <v>383.70262805971436</v>
      </c>
      <c r="H20" s="126">
        <f t="shared" si="11"/>
        <v>364.51113138145598</v>
      </c>
      <c r="I20" s="126">
        <f t="shared" si="11"/>
        <v>345.31963470319118</v>
      </c>
      <c r="J20" s="126">
        <f t="shared" si="11"/>
        <v>326.28147815502251</v>
      </c>
      <c r="K20" s="126">
        <f t="shared" si="11"/>
        <v>307.24332160684747</v>
      </c>
      <c r="L20" s="126">
        <f t="shared" si="11"/>
        <v>288.20516505867886</v>
      </c>
      <c r="M20" s="126">
        <f t="shared" si="11"/>
        <v>269.16700851051024</v>
      </c>
      <c r="N20" s="126">
        <f t="shared" si="11"/>
        <v>250.1288519623352</v>
      </c>
      <c r="O20" s="126">
        <f t="shared" si="11"/>
        <v>245.2561241665739</v>
      </c>
      <c r="P20" s="126">
        <f t="shared" si="11"/>
        <v>240.38339637080779</v>
      </c>
      <c r="Q20" s="126">
        <f t="shared" si="11"/>
        <v>235.51066857504168</v>
      </c>
      <c r="R20" s="126">
        <f t="shared" si="11"/>
        <v>230.63794077927557</v>
      </c>
      <c r="S20" s="126">
        <f t="shared" si="11"/>
        <v>225.76521298350784</v>
      </c>
      <c r="T20" s="126">
        <f t="shared" si="11"/>
        <v>220.93096923287482</v>
      </c>
      <c r="U20" s="126">
        <f t="shared" si="11"/>
        <v>216.09672548224017</v>
      </c>
      <c r="V20" s="126">
        <f t="shared" si="11"/>
        <v>211.26248173160715</v>
      </c>
      <c r="W20" s="126">
        <f t="shared" si="11"/>
        <v>206.42823798097251</v>
      </c>
      <c r="X20" s="126">
        <f t="shared" si="11"/>
        <v>201.59399423033628</v>
      </c>
      <c r="Y20" s="126">
        <f t="shared" si="11"/>
        <v>196.79800339087629</v>
      </c>
      <c r="Z20" s="126">
        <f t="shared" si="11"/>
        <v>192.0020125514163</v>
      </c>
      <c r="AA20" s="126">
        <f t="shared" si="11"/>
        <v>187.20602171195469</v>
      </c>
      <c r="AB20" s="126">
        <f t="shared" si="11"/>
        <v>182.4100308724947</v>
      </c>
      <c r="AC20" s="126">
        <f t="shared" si="11"/>
        <v>177.6140400330363</v>
      </c>
      <c r="AD20" s="126">
        <f t="shared" si="11"/>
        <v>172.85607220907829</v>
      </c>
      <c r="AE20" s="126">
        <f t="shared" si="11"/>
        <v>168.09810438511866</v>
      </c>
      <c r="AF20" s="126">
        <f t="shared" si="11"/>
        <v>163.34013656116065</v>
      </c>
      <c r="AG20" s="126">
        <f t="shared" si="11"/>
        <v>158.58216873720261</v>
      </c>
      <c r="AH20" s="126">
        <f t="shared" si="11"/>
        <v>153.82420091324298</v>
      </c>
      <c r="BL20" s="1"/>
      <c r="BM20" s="1"/>
    </row>
    <row r="21" spans="2:65" hidden="1" outlineLevel="1">
      <c r="B21" t="str">
        <f t="shared" si="1"/>
        <v>e-hydrogen (Alkaline) - Finance cost including feedstock finance cost - Asia - USD/ton fuel</v>
      </c>
      <c r="C21" s="2" t="str">
        <f>C10</f>
        <v>e-hydrogen (Alkaline)</v>
      </c>
      <c r="D21" s="2" t="s">
        <v>36</v>
      </c>
      <c r="E21" s="2" t="s">
        <v>57</v>
      </c>
      <c r="F21" s="2" t="s">
        <v>31</v>
      </c>
      <c r="G21" s="126">
        <f t="shared" ref="G21:AH21" si="12">G26</f>
        <v>383.70262805971436</v>
      </c>
      <c r="H21" s="126">
        <f t="shared" si="12"/>
        <v>364.51113138145598</v>
      </c>
      <c r="I21" s="126">
        <f t="shared" si="12"/>
        <v>345.31963470319118</v>
      </c>
      <c r="J21" s="126">
        <f t="shared" si="12"/>
        <v>326.28147815502251</v>
      </c>
      <c r="K21" s="126">
        <f t="shared" si="12"/>
        <v>307.24332160684747</v>
      </c>
      <c r="L21" s="126">
        <f t="shared" si="12"/>
        <v>288.20516505867886</v>
      </c>
      <c r="M21" s="126">
        <f t="shared" si="12"/>
        <v>269.16700851051024</v>
      </c>
      <c r="N21" s="126">
        <f t="shared" si="12"/>
        <v>250.1288519623352</v>
      </c>
      <c r="O21" s="126">
        <f t="shared" si="12"/>
        <v>245.2561241665739</v>
      </c>
      <c r="P21" s="126">
        <f t="shared" si="12"/>
        <v>240.38339637080779</v>
      </c>
      <c r="Q21" s="126">
        <f t="shared" si="12"/>
        <v>235.51066857504168</v>
      </c>
      <c r="R21" s="126">
        <f t="shared" si="12"/>
        <v>230.63794077927557</v>
      </c>
      <c r="S21" s="126">
        <f t="shared" si="12"/>
        <v>225.76521298350784</v>
      </c>
      <c r="T21" s="126">
        <f t="shared" si="12"/>
        <v>220.93096923287482</v>
      </c>
      <c r="U21" s="126">
        <f t="shared" si="12"/>
        <v>216.09672548224017</v>
      </c>
      <c r="V21" s="126">
        <f t="shared" si="12"/>
        <v>211.26248173160715</v>
      </c>
      <c r="W21" s="126">
        <f t="shared" si="12"/>
        <v>206.42823798097251</v>
      </c>
      <c r="X21" s="126">
        <f t="shared" si="12"/>
        <v>201.59399423033628</v>
      </c>
      <c r="Y21" s="126">
        <f t="shared" si="12"/>
        <v>196.79800339087629</v>
      </c>
      <c r="Z21" s="126">
        <f t="shared" si="12"/>
        <v>192.0020125514163</v>
      </c>
      <c r="AA21" s="126">
        <f t="shared" si="12"/>
        <v>187.20602171195469</v>
      </c>
      <c r="AB21" s="126">
        <f t="shared" si="12"/>
        <v>182.4100308724947</v>
      </c>
      <c r="AC21" s="126">
        <f t="shared" si="12"/>
        <v>177.6140400330363</v>
      </c>
      <c r="AD21" s="126">
        <f t="shared" si="12"/>
        <v>172.85607220907829</v>
      </c>
      <c r="AE21" s="126">
        <f t="shared" si="12"/>
        <v>168.09810438511866</v>
      </c>
      <c r="AF21" s="126">
        <f t="shared" si="12"/>
        <v>163.34013656116065</v>
      </c>
      <c r="AG21" s="126">
        <f t="shared" si="12"/>
        <v>158.58216873720261</v>
      </c>
      <c r="AH21" s="126">
        <f t="shared" si="12"/>
        <v>153.82420091324298</v>
      </c>
      <c r="BL21" s="1"/>
      <c r="BM21" s="1"/>
    </row>
    <row r="22" spans="2:65" hidden="1" outlineLevel="1">
      <c r="B22" t="str">
        <f t="shared" si="1"/>
        <v>e-hydrogen (Alkaline) - Finance cost including feedstock finance cost - Europe - USD/ton fuel</v>
      </c>
      <c r="C22" s="2" t="str">
        <f>C10</f>
        <v>e-hydrogen (Alkaline)</v>
      </c>
      <c r="D22" s="2" t="s">
        <v>36</v>
      </c>
      <c r="E22" s="2" t="s">
        <v>8</v>
      </c>
      <c r="F22" s="2" t="s">
        <v>31</v>
      </c>
      <c r="G22" s="126">
        <f t="shared" ref="G22:AH22" si="13">G27</f>
        <v>383.70262805971436</v>
      </c>
      <c r="H22" s="126">
        <f t="shared" si="13"/>
        <v>364.51113138145598</v>
      </c>
      <c r="I22" s="126">
        <f t="shared" si="13"/>
        <v>345.31963470319118</v>
      </c>
      <c r="J22" s="126">
        <f t="shared" si="13"/>
        <v>326.28147815502251</v>
      </c>
      <c r="K22" s="126">
        <f t="shared" si="13"/>
        <v>307.24332160684747</v>
      </c>
      <c r="L22" s="126">
        <f t="shared" si="13"/>
        <v>288.20516505867886</v>
      </c>
      <c r="M22" s="126">
        <f t="shared" si="13"/>
        <v>269.16700851051024</v>
      </c>
      <c r="N22" s="126">
        <f t="shared" si="13"/>
        <v>250.1288519623352</v>
      </c>
      <c r="O22" s="126">
        <f t="shared" si="13"/>
        <v>245.2561241665739</v>
      </c>
      <c r="P22" s="126">
        <f t="shared" si="13"/>
        <v>240.38339637080779</v>
      </c>
      <c r="Q22" s="126">
        <f t="shared" si="13"/>
        <v>235.51066857504168</v>
      </c>
      <c r="R22" s="126">
        <f t="shared" si="13"/>
        <v>230.63794077927557</v>
      </c>
      <c r="S22" s="126">
        <f t="shared" si="13"/>
        <v>225.76521298350784</v>
      </c>
      <c r="T22" s="126">
        <f t="shared" si="13"/>
        <v>220.93096923287482</v>
      </c>
      <c r="U22" s="126">
        <f t="shared" si="13"/>
        <v>216.09672548224017</v>
      </c>
      <c r="V22" s="126">
        <f t="shared" si="13"/>
        <v>211.26248173160715</v>
      </c>
      <c r="W22" s="126">
        <f t="shared" si="13"/>
        <v>206.42823798097251</v>
      </c>
      <c r="X22" s="126">
        <f t="shared" si="13"/>
        <v>201.59399423033628</v>
      </c>
      <c r="Y22" s="126">
        <f t="shared" si="13"/>
        <v>196.79800339087629</v>
      </c>
      <c r="Z22" s="126">
        <f t="shared" si="13"/>
        <v>192.0020125514163</v>
      </c>
      <c r="AA22" s="126">
        <f t="shared" si="13"/>
        <v>187.20602171195469</v>
      </c>
      <c r="AB22" s="126">
        <f t="shared" si="13"/>
        <v>182.4100308724947</v>
      </c>
      <c r="AC22" s="126">
        <f t="shared" si="13"/>
        <v>177.6140400330363</v>
      </c>
      <c r="AD22" s="126">
        <f t="shared" si="13"/>
        <v>172.85607220907829</v>
      </c>
      <c r="AE22" s="126">
        <f t="shared" si="13"/>
        <v>168.09810438511866</v>
      </c>
      <c r="AF22" s="126">
        <f t="shared" si="13"/>
        <v>163.34013656116065</v>
      </c>
      <c r="AG22" s="126">
        <f t="shared" si="13"/>
        <v>158.58216873720261</v>
      </c>
      <c r="AH22" s="126">
        <f t="shared" si="13"/>
        <v>153.82420091324298</v>
      </c>
      <c r="BL22" s="1"/>
      <c r="BM22" s="1"/>
    </row>
    <row r="23" spans="2:65" hidden="1" outlineLevel="1">
      <c r="B23" t="str">
        <f t="shared" si="1"/>
        <v>e-hydrogen (Alkaline) - Finance cost including feedstock finance cost - Middle East - USD/ton fuel</v>
      </c>
      <c r="C23" s="13" t="str">
        <f>C10</f>
        <v>e-hydrogen (Alkaline)</v>
      </c>
      <c r="D23" s="13" t="s">
        <v>36</v>
      </c>
      <c r="E23" s="13" t="s">
        <v>58</v>
      </c>
      <c r="F23" s="13" t="s">
        <v>31</v>
      </c>
      <c r="G23" s="127">
        <f t="shared" ref="G23:AH23" si="14">G28</f>
        <v>383.70262805971436</v>
      </c>
      <c r="H23" s="127">
        <f t="shared" si="14"/>
        <v>364.51113138145598</v>
      </c>
      <c r="I23" s="127">
        <f t="shared" si="14"/>
        <v>345.31963470319118</v>
      </c>
      <c r="J23" s="127">
        <f t="shared" si="14"/>
        <v>326.28147815502251</v>
      </c>
      <c r="K23" s="127">
        <f t="shared" si="14"/>
        <v>307.24332160684747</v>
      </c>
      <c r="L23" s="127">
        <f t="shared" si="14"/>
        <v>288.20516505867886</v>
      </c>
      <c r="M23" s="127">
        <f t="shared" si="14"/>
        <v>269.16700851051024</v>
      </c>
      <c r="N23" s="127">
        <f t="shared" si="14"/>
        <v>250.1288519623352</v>
      </c>
      <c r="O23" s="127">
        <f t="shared" si="14"/>
        <v>245.2561241665739</v>
      </c>
      <c r="P23" s="127">
        <f t="shared" si="14"/>
        <v>240.38339637080779</v>
      </c>
      <c r="Q23" s="127">
        <f t="shared" si="14"/>
        <v>235.51066857504168</v>
      </c>
      <c r="R23" s="127">
        <f t="shared" si="14"/>
        <v>230.63794077927557</v>
      </c>
      <c r="S23" s="127">
        <f t="shared" si="14"/>
        <v>225.76521298350784</v>
      </c>
      <c r="T23" s="127">
        <f t="shared" si="14"/>
        <v>220.93096923287482</v>
      </c>
      <c r="U23" s="127">
        <f t="shared" si="14"/>
        <v>216.09672548224017</v>
      </c>
      <c r="V23" s="127">
        <f t="shared" si="14"/>
        <v>211.26248173160715</v>
      </c>
      <c r="W23" s="127">
        <f t="shared" si="14"/>
        <v>206.42823798097251</v>
      </c>
      <c r="X23" s="127">
        <f t="shared" si="14"/>
        <v>201.59399423033628</v>
      </c>
      <c r="Y23" s="127">
        <f t="shared" si="14"/>
        <v>196.79800339087629</v>
      </c>
      <c r="Z23" s="127">
        <f t="shared" si="14"/>
        <v>192.0020125514163</v>
      </c>
      <c r="AA23" s="127">
        <f t="shared" si="14"/>
        <v>187.20602171195469</v>
      </c>
      <c r="AB23" s="127">
        <f t="shared" si="14"/>
        <v>182.4100308724947</v>
      </c>
      <c r="AC23" s="127">
        <f t="shared" si="14"/>
        <v>177.6140400330363</v>
      </c>
      <c r="AD23" s="127">
        <f t="shared" si="14"/>
        <v>172.85607220907829</v>
      </c>
      <c r="AE23" s="127">
        <f t="shared" si="14"/>
        <v>168.09810438511866</v>
      </c>
      <c r="AF23" s="127">
        <f t="shared" si="14"/>
        <v>163.34013656116065</v>
      </c>
      <c r="AG23" s="127">
        <f t="shared" si="14"/>
        <v>158.58216873720261</v>
      </c>
      <c r="AH23" s="127">
        <f t="shared" si="14"/>
        <v>153.82420091324298</v>
      </c>
      <c r="BL23" s="1"/>
      <c r="BM23" s="1"/>
    </row>
    <row r="24" spans="2:65" hidden="1" outlineLevel="1">
      <c r="B24" t="str">
        <f t="shared" si="1"/>
        <v>e-hydrogen (Alkaline) - Finance cost - Africa - USD/ton fuel</v>
      </c>
      <c r="C24" t="str">
        <f>C6</f>
        <v>e-hydrogen (Alkaline)</v>
      </c>
      <c r="D24" t="s">
        <v>42</v>
      </c>
      <c r="E24" t="s">
        <v>55</v>
      </c>
      <c r="F24" t="s">
        <v>31</v>
      </c>
      <c r="G24" s="8">
        <f t="shared" ref="G24:V28" si="15">INDEX(CostCalculations,MATCH($B24,CostCalculations_Index,0),MATCH(G$4,CostCalculation_Year,0))</f>
        <v>383.70262805971436</v>
      </c>
      <c r="H24" s="8">
        <f t="shared" si="15"/>
        <v>364.51113138145598</v>
      </c>
      <c r="I24" s="8">
        <f t="shared" si="15"/>
        <v>345.31963470319118</v>
      </c>
      <c r="J24" s="8">
        <f t="shared" si="15"/>
        <v>326.28147815502251</v>
      </c>
      <c r="K24" s="8">
        <f t="shared" si="15"/>
        <v>307.24332160684747</v>
      </c>
      <c r="L24" s="8">
        <f t="shared" si="15"/>
        <v>288.20516505867886</v>
      </c>
      <c r="M24" s="8">
        <f t="shared" si="15"/>
        <v>269.16700851051024</v>
      </c>
      <c r="N24" s="8">
        <f t="shared" si="15"/>
        <v>250.1288519623352</v>
      </c>
      <c r="O24" s="8">
        <f t="shared" si="15"/>
        <v>245.2561241665739</v>
      </c>
      <c r="P24" s="8">
        <f t="shared" si="15"/>
        <v>240.38339637080779</v>
      </c>
      <c r="Q24" s="8">
        <f t="shared" si="15"/>
        <v>235.51066857504168</v>
      </c>
      <c r="R24" s="8">
        <f t="shared" si="15"/>
        <v>230.63794077927557</v>
      </c>
      <c r="S24" s="8">
        <f t="shared" si="15"/>
        <v>225.76521298350784</v>
      </c>
      <c r="T24" s="8">
        <f t="shared" si="15"/>
        <v>220.93096923287482</v>
      </c>
      <c r="U24" s="8">
        <f t="shared" si="15"/>
        <v>216.09672548224017</v>
      </c>
      <c r="V24" s="8">
        <f t="shared" si="15"/>
        <v>211.26248173160715</v>
      </c>
      <c r="W24" s="8">
        <f t="shared" ref="W24:AH28" si="16">INDEX(CostCalculations,MATCH($B24,CostCalculations_Index,0),MATCH(W$4,CostCalculation_Year,0))</f>
        <v>206.42823798097251</v>
      </c>
      <c r="X24" s="8">
        <f t="shared" si="16"/>
        <v>201.59399423033628</v>
      </c>
      <c r="Y24" s="8">
        <f t="shared" si="16"/>
        <v>196.79800339087629</v>
      </c>
      <c r="Z24" s="8">
        <f t="shared" si="16"/>
        <v>192.0020125514163</v>
      </c>
      <c r="AA24" s="8">
        <f t="shared" si="16"/>
        <v>187.20602171195469</v>
      </c>
      <c r="AB24" s="8">
        <f t="shared" si="16"/>
        <v>182.4100308724947</v>
      </c>
      <c r="AC24" s="8">
        <f t="shared" si="16"/>
        <v>177.6140400330363</v>
      </c>
      <c r="AD24" s="8">
        <f t="shared" si="16"/>
        <v>172.85607220907829</v>
      </c>
      <c r="AE24" s="8">
        <f t="shared" si="16"/>
        <v>168.09810438511866</v>
      </c>
      <c r="AF24" s="8">
        <f t="shared" si="16"/>
        <v>163.34013656116065</v>
      </c>
      <c r="AG24" s="8">
        <f t="shared" si="16"/>
        <v>158.58216873720261</v>
      </c>
      <c r="AH24" s="8">
        <f t="shared" si="16"/>
        <v>153.82420091324298</v>
      </c>
    </row>
    <row r="25" spans="2:65" hidden="1" outlineLevel="1">
      <c r="B25" t="str">
        <f t="shared" si="1"/>
        <v>e-hydrogen (Alkaline) - Finance cost - Americas - USD/ton fuel</v>
      </c>
      <c r="C25" t="str">
        <f>C6</f>
        <v>e-hydrogen (Alkaline)</v>
      </c>
      <c r="D25" t="s">
        <v>42</v>
      </c>
      <c r="E25" t="s">
        <v>56</v>
      </c>
      <c r="F25" t="s">
        <v>31</v>
      </c>
      <c r="G25" s="8">
        <f t="shared" si="15"/>
        <v>383.70262805971436</v>
      </c>
      <c r="H25" s="8">
        <f t="shared" si="15"/>
        <v>364.51113138145598</v>
      </c>
      <c r="I25" s="8">
        <f t="shared" si="15"/>
        <v>345.31963470319118</v>
      </c>
      <c r="J25" s="8">
        <f t="shared" si="15"/>
        <v>326.28147815502251</v>
      </c>
      <c r="K25" s="8">
        <f t="shared" si="15"/>
        <v>307.24332160684747</v>
      </c>
      <c r="L25" s="8">
        <f t="shared" si="15"/>
        <v>288.20516505867886</v>
      </c>
      <c r="M25" s="8">
        <f t="shared" si="15"/>
        <v>269.16700851051024</v>
      </c>
      <c r="N25" s="8">
        <f t="shared" si="15"/>
        <v>250.1288519623352</v>
      </c>
      <c r="O25" s="8">
        <f t="shared" si="15"/>
        <v>245.2561241665739</v>
      </c>
      <c r="P25" s="8">
        <f t="shared" si="15"/>
        <v>240.38339637080779</v>
      </c>
      <c r="Q25" s="8">
        <f t="shared" si="15"/>
        <v>235.51066857504168</v>
      </c>
      <c r="R25" s="8">
        <f t="shared" si="15"/>
        <v>230.63794077927557</v>
      </c>
      <c r="S25" s="8">
        <f t="shared" si="15"/>
        <v>225.76521298350784</v>
      </c>
      <c r="T25" s="8">
        <f t="shared" si="15"/>
        <v>220.93096923287482</v>
      </c>
      <c r="U25" s="8">
        <f t="shared" si="15"/>
        <v>216.09672548224017</v>
      </c>
      <c r="V25" s="8">
        <f t="shared" si="15"/>
        <v>211.26248173160715</v>
      </c>
      <c r="W25" s="8">
        <f t="shared" si="16"/>
        <v>206.42823798097251</v>
      </c>
      <c r="X25" s="8">
        <f t="shared" si="16"/>
        <v>201.59399423033628</v>
      </c>
      <c r="Y25" s="8">
        <f t="shared" si="16"/>
        <v>196.79800339087629</v>
      </c>
      <c r="Z25" s="8">
        <f t="shared" si="16"/>
        <v>192.0020125514163</v>
      </c>
      <c r="AA25" s="8">
        <f t="shared" si="16"/>
        <v>187.20602171195469</v>
      </c>
      <c r="AB25" s="8">
        <f t="shared" si="16"/>
        <v>182.4100308724947</v>
      </c>
      <c r="AC25" s="8">
        <f t="shared" si="16"/>
        <v>177.6140400330363</v>
      </c>
      <c r="AD25" s="8">
        <f t="shared" si="16"/>
        <v>172.85607220907829</v>
      </c>
      <c r="AE25" s="8">
        <f t="shared" si="16"/>
        <v>168.09810438511866</v>
      </c>
      <c r="AF25" s="8">
        <f t="shared" si="16"/>
        <v>163.34013656116065</v>
      </c>
      <c r="AG25" s="8">
        <f t="shared" si="16"/>
        <v>158.58216873720261</v>
      </c>
      <c r="AH25" s="8">
        <f t="shared" si="16"/>
        <v>153.82420091324298</v>
      </c>
    </row>
    <row r="26" spans="2:65" hidden="1" outlineLevel="1">
      <c r="B26" t="str">
        <f t="shared" si="1"/>
        <v>e-hydrogen (Alkaline) - Finance cost - Asia - USD/ton fuel</v>
      </c>
      <c r="C26" t="str">
        <f>C6</f>
        <v>e-hydrogen (Alkaline)</v>
      </c>
      <c r="D26" t="s">
        <v>42</v>
      </c>
      <c r="E26" t="s">
        <v>57</v>
      </c>
      <c r="F26" t="s">
        <v>31</v>
      </c>
      <c r="G26" s="8">
        <f t="shared" si="15"/>
        <v>383.70262805971436</v>
      </c>
      <c r="H26" s="8">
        <f t="shared" si="15"/>
        <v>364.51113138145598</v>
      </c>
      <c r="I26" s="8">
        <f t="shared" si="15"/>
        <v>345.31963470319118</v>
      </c>
      <c r="J26" s="8">
        <f t="shared" si="15"/>
        <v>326.28147815502251</v>
      </c>
      <c r="K26" s="8">
        <f t="shared" si="15"/>
        <v>307.24332160684747</v>
      </c>
      <c r="L26" s="8">
        <f t="shared" si="15"/>
        <v>288.20516505867886</v>
      </c>
      <c r="M26" s="8">
        <f t="shared" si="15"/>
        <v>269.16700851051024</v>
      </c>
      <c r="N26" s="8">
        <f t="shared" si="15"/>
        <v>250.1288519623352</v>
      </c>
      <c r="O26" s="8">
        <f t="shared" si="15"/>
        <v>245.2561241665739</v>
      </c>
      <c r="P26" s="8">
        <f t="shared" si="15"/>
        <v>240.38339637080779</v>
      </c>
      <c r="Q26" s="8">
        <f t="shared" si="15"/>
        <v>235.51066857504168</v>
      </c>
      <c r="R26" s="8">
        <f t="shared" si="15"/>
        <v>230.63794077927557</v>
      </c>
      <c r="S26" s="8">
        <f t="shared" si="15"/>
        <v>225.76521298350784</v>
      </c>
      <c r="T26" s="8">
        <f t="shared" si="15"/>
        <v>220.93096923287482</v>
      </c>
      <c r="U26" s="8">
        <f t="shared" si="15"/>
        <v>216.09672548224017</v>
      </c>
      <c r="V26" s="8">
        <f t="shared" si="15"/>
        <v>211.26248173160715</v>
      </c>
      <c r="W26" s="8">
        <f t="shared" si="16"/>
        <v>206.42823798097251</v>
      </c>
      <c r="X26" s="8">
        <f t="shared" si="16"/>
        <v>201.59399423033628</v>
      </c>
      <c r="Y26" s="8">
        <f t="shared" si="16"/>
        <v>196.79800339087629</v>
      </c>
      <c r="Z26" s="8">
        <f t="shared" si="16"/>
        <v>192.0020125514163</v>
      </c>
      <c r="AA26" s="8">
        <f t="shared" si="16"/>
        <v>187.20602171195469</v>
      </c>
      <c r="AB26" s="8">
        <f t="shared" si="16"/>
        <v>182.4100308724947</v>
      </c>
      <c r="AC26" s="8">
        <f t="shared" si="16"/>
        <v>177.6140400330363</v>
      </c>
      <c r="AD26" s="8">
        <f t="shared" si="16"/>
        <v>172.85607220907829</v>
      </c>
      <c r="AE26" s="8">
        <f t="shared" si="16"/>
        <v>168.09810438511866</v>
      </c>
      <c r="AF26" s="8">
        <f t="shared" si="16"/>
        <v>163.34013656116065</v>
      </c>
      <c r="AG26" s="8">
        <f t="shared" si="16"/>
        <v>158.58216873720261</v>
      </c>
      <c r="AH26" s="8">
        <f t="shared" si="16"/>
        <v>153.82420091324298</v>
      </c>
    </row>
    <row r="27" spans="2:65" hidden="1" outlineLevel="1">
      <c r="B27" t="str">
        <f t="shared" si="1"/>
        <v>e-hydrogen (Alkaline) - Finance cost - Europe - USD/ton fuel</v>
      </c>
      <c r="C27" t="str">
        <f>C6</f>
        <v>e-hydrogen (Alkaline)</v>
      </c>
      <c r="D27" t="s">
        <v>42</v>
      </c>
      <c r="E27" t="s">
        <v>8</v>
      </c>
      <c r="F27" t="s">
        <v>31</v>
      </c>
      <c r="G27" s="8">
        <f t="shared" si="15"/>
        <v>383.70262805971436</v>
      </c>
      <c r="H27" s="8">
        <f t="shared" si="15"/>
        <v>364.51113138145598</v>
      </c>
      <c r="I27" s="8">
        <f t="shared" si="15"/>
        <v>345.31963470319118</v>
      </c>
      <c r="J27" s="8">
        <f t="shared" si="15"/>
        <v>326.28147815502251</v>
      </c>
      <c r="K27" s="8">
        <f t="shared" si="15"/>
        <v>307.24332160684747</v>
      </c>
      <c r="L27" s="8">
        <f t="shared" si="15"/>
        <v>288.20516505867886</v>
      </c>
      <c r="M27" s="8">
        <f t="shared" si="15"/>
        <v>269.16700851051024</v>
      </c>
      <c r="N27" s="8">
        <f t="shared" si="15"/>
        <v>250.1288519623352</v>
      </c>
      <c r="O27" s="8">
        <f t="shared" si="15"/>
        <v>245.2561241665739</v>
      </c>
      <c r="P27" s="8">
        <f t="shared" si="15"/>
        <v>240.38339637080779</v>
      </c>
      <c r="Q27" s="8">
        <f t="shared" si="15"/>
        <v>235.51066857504168</v>
      </c>
      <c r="R27" s="8">
        <f t="shared" si="15"/>
        <v>230.63794077927557</v>
      </c>
      <c r="S27" s="8">
        <f t="shared" si="15"/>
        <v>225.76521298350784</v>
      </c>
      <c r="T27" s="8">
        <f t="shared" si="15"/>
        <v>220.93096923287482</v>
      </c>
      <c r="U27" s="8">
        <f t="shared" si="15"/>
        <v>216.09672548224017</v>
      </c>
      <c r="V27" s="8">
        <f t="shared" si="15"/>
        <v>211.26248173160715</v>
      </c>
      <c r="W27" s="8">
        <f t="shared" si="16"/>
        <v>206.42823798097251</v>
      </c>
      <c r="X27" s="8">
        <f t="shared" si="16"/>
        <v>201.59399423033628</v>
      </c>
      <c r="Y27" s="8">
        <f t="shared" si="16"/>
        <v>196.79800339087629</v>
      </c>
      <c r="Z27" s="8">
        <f t="shared" si="16"/>
        <v>192.0020125514163</v>
      </c>
      <c r="AA27" s="8">
        <f t="shared" si="16"/>
        <v>187.20602171195469</v>
      </c>
      <c r="AB27" s="8">
        <f t="shared" si="16"/>
        <v>182.4100308724947</v>
      </c>
      <c r="AC27" s="8">
        <f t="shared" si="16"/>
        <v>177.6140400330363</v>
      </c>
      <c r="AD27" s="8">
        <f t="shared" si="16"/>
        <v>172.85607220907829</v>
      </c>
      <c r="AE27" s="8">
        <f t="shared" si="16"/>
        <v>168.09810438511866</v>
      </c>
      <c r="AF27" s="8">
        <f t="shared" si="16"/>
        <v>163.34013656116065</v>
      </c>
      <c r="AG27" s="8">
        <f t="shared" si="16"/>
        <v>158.58216873720261</v>
      </c>
      <c r="AH27" s="8">
        <f t="shared" si="16"/>
        <v>153.82420091324298</v>
      </c>
    </row>
    <row r="28" spans="2:65" hidden="1" outlineLevel="1">
      <c r="B28" t="str">
        <f t="shared" si="1"/>
        <v>e-hydrogen (Alkaline) - Finance cost - Middle East - USD/ton fuel</v>
      </c>
      <c r="C28" t="str">
        <f>C6</f>
        <v>e-hydrogen (Alkaline)</v>
      </c>
      <c r="D28" t="s">
        <v>42</v>
      </c>
      <c r="E28" t="s">
        <v>58</v>
      </c>
      <c r="F28" t="s">
        <v>31</v>
      </c>
      <c r="G28" s="8">
        <f t="shared" si="15"/>
        <v>383.70262805971436</v>
      </c>
      <c r="H28" s="8">
        <f t="shared" si="15"/>
        <v>364.51113138145598</v>
      </c>
      <c r="I28" s="8">
        <f t="shared" si="15"/>
        <v>345.31963470319118</v>
      </c>
      <c r="J28" s="8">
        <f t="shared" si="15"/>
        <v>326.28147815502251</v>
      </c>
      <c r="K28" s="8">
        <f t="shared" si="15"/>
        <v>307.24332160684747</v>
      </c>
      <c r="L28" s="8">
        <f t="shared" si="15"/>
        <v>288.20516505867886</v>
      </c>
      <c r="M28" s="8">
        <f t="shared" si="15"/>
        <v>269.16700851051024</v>
      </c>
      <c r="N28" s="8">
        <f t="shared" si="15"/>
        <v>250.1288519623352</v>
      </c>
      <c r="O28" s="8">
        <f t="shared" si="15"/>
        <v>245.2561241665739</v>
      </c>
      <c r="P28" s="8">
        <f t="shared" si="15"/>
        <v>240.38339637080779</v>
      </c>
      <c r="Q28" s="8">
        <f t="shared" si="15"/>
        <v>235.51066857504168</v>
      </c>
      <c r="R28" s="8">
        <f t="shared" si="15"/>
        <v>230.63794077927557</v>
      </c>
      <c r="S28" s="8">
        <f t="shared" si="15"/>
        <v>225.76521298350784</v>
      </c>
      <c r="T28" s="8">
        <f t="shared" si="15"/>
        <v>220.93096923287482</v>
      </c>
      <c r="U28" s="8">
        <f t="shared" si="15"/>
        <v>216.09672548224017</v>
      </c>
      <c r="V28" s="8">
        <f t="shared" si="15"/>
        <v>211.26248173160715</v>
      </c>
      <c r="W28" s="8">
        <f t="shared" si="16"/>
        <v>206.42823798097251</v>
      </c>
      <c r="X28" s="8">
        <f t="shared" si="16"/>
        <v>201.59399423033628</v>
      </c>
      <c r="Y28" s="8">
        <f t="shared" si="16"/>
        <v>196.79800339087629</v>
      </c>
      <c r="Z28" s="8">
        <f t="shared" si="16"/>
        <v>192.0020125514163</v>
      </c>
      <c r="AA28" s="8">
        <f t="shared" si="16"/>
        <v>187.20602171195469</v>
      </c>
      <c r="AB28" s="8">
        <f t="shared" si="16"/>
        <v>182.4100308724947</v>
      </c>
      <c r="AC28" s="8">
        <f t="shared" si="16"/>
        <v>177.6140400330363</v>
      </c>
      <c r="AD28" s="8">
        <f t="shared" si="16"/>
        <v>172.85607220907829</v>
      </c>
      <c r="AE28" s="8">
        <f t="shared" si="16"/>
        <v>168.09810438511866</v>
      </c>
      <c r="AF28" s="8">
        <f t="shared" si="16"/>
        <v>163.34013656116065</v>
      </c>
      <c r="AG28" s="8">
        <f t="shared" si="16"/>
        <v>158.58216873720261</v>
      </c>
      <c r="AH28" s="8">
        <f t="shared" si="16"/>
        <v>153.82420091324298</v>
      </c>
    </row>
    <row r="29" spans="2:65" ht="15.75" hidden="1" outlineLevel="1" thickBot="1">
      <c r="B29" t="str">
        <f t="shared" si="1"/>
        <v/>
      </c>
      <c r="G29" s="128"/>
    </row>
    <row r="30" spans="2:65" hidden="1" outlineLevel="1">
      <c r="B30" t="str">
        <f t="shared" si="1"/>
        <v>e-hydrogen (Alkaline) - Energy cost including feedstock energy cost - Africa - USD/ton fuel</v>
      </c>
      <c r="C30" s="10" t="str">
        <f>C6</f>
        <v>e-hydrogen (Alkaline)</v>
      </c>
      <c r="D30" s="10" t="s">
        <v>37</v>
      </c>
      <c r="E30" s="10" t="s">
        <v>55</v>
      </c>
      <c r="F30" s="10" t="s">
        <v>31</v>
      </c>
      <c r="G30" s="125">
        <f>G35</f>
        <v>2924.2184208022281</v>
      </c>
      <c r="H30" s="125">
        <f t="shared" ref="H30:AH30" si="17">H35</f>
        <v>2578.7512488133598</v>
      </c>
      <c r="I30" s="125">
        <f t="shared" si="17"/>
        <v>2233.8392780401587</v>
      </c>
      <c r="J30" s="125">
        <f t="shared" si="17"/>
        <v>2136.5467657748268</v>
      </c>
      <c r="K30" s="125">
        <f t="shared" si="17"/>
        <v>2039.408400538452</v>
      </c>
      <c r="L30" s="125">
        <f t="shared" si="17"/>
        <v>1942.4241823310349</v>
      </c>
      <c r="M30" s="125">
        <f t="shared" si="17"/>
        <v>1845.5941111525524</v>
      </c>
      <c r="N30" s="125">
        <f t="shared" si="17"/>
        <v>1748.9181870030495</v>
      </c>
      <c r="O30" s="125">
        <f t="shared" si="17"/>
        <v>1694.4194806950179</v>
      </c>
      <c r="P30" s="125">
        <f t="shared" si="17"/>
        <v>1640.0064724883205</v>
      </c>
      <c r="Q30" s="125">
        <f t="shared" si="17"/>
        <v>1585.6791623829354</v>
      </c>
      <c r="R30" s="125">
        <f t="shared" si="17"/>
        <v>1531.4375503789083</v>
      </c>
      <c r="S30" s="125">
        <f t="shared" si="17"/>
        <v>1477.2816364762216</v>
      </c>
      <c r="T30" s="125">
        <f t="shared" si="17"/>
        <v>1451.2032385184193</v>
      </c>
      <c r="U30" s="125">
        <f t="shared" si="17"/>
        <v>1425.1650145954839</v>
      </c>
      <c r="V30" s="125">
        <f t="shared" si="17"/>
        <v>1399.1669647074043</v>
      </c>
      <c r="W30" s="125">
        <f t="shared" si="17"/>
        <v>1373.2090888541857</v>
      </c>
      <c r="X30" s="125">
        <f t="shared" si="17"/>
        <v>1347.2913870358389</v>
      </c>
      <c r="Y30" s="125">
        <f t="shared" si="17"/>
        <v>1320.7174303517695</v>
      </c>
      <c r="Z30" s="125">
        <f t="shared" si="17"/>
        <v>1294.1846168915342</v>
      </c>
      <c r="AA30" s="125">
        <f t="shared" si="17"/>
        <v>1267.6929466551221</v>
      </c>
      <c r="AB30" s="125">
        <f t="shared" si="17"/>
        <v>1241.242419642555</v>
      </c>
      <c r="AC30" s="125">
        <f t="shared" si="17"/>
        <v>1214.8330358538176</v>
      </c>
      <c r="AD30" s="125">
        <f t="shared" si="17"/>
        <v>1201.3938481127943</v>
      </c>
      <c r="AE30" s="125">
        <f t="shared" si="17"/>
        <v>1187.9747731370467</v>
      </c>
      <c r="AF30" s="125">
        <f t="shared" si="17"/>
        <v>1174.5758109265635</v>
      </c>
      <c r="AG30" s="125">
        <f t="shared" si="17"/>
        <v>1161.1969614813502</v>
      </c>
      <c r="AH30" s="125">
        <f t="shared" si="17"/>
        <v>1147.8382248014127</v>
      </c>
      <c r="AJ30" s="117" t="b">
        <f t="shared" ref="AJ30:BK30" si="18">G13+G16+G19+G30+G41=G7</f>
        <v>1</v>
      </c>
      <c r="AK30" s="118" t="b">
        <f t="shared" si="18"/>
        <v>1</v>
      </c>
      <c r="AL30" s="118" t="b">
        <f t="shared" si="18"/>
        <v>1</v>
      </c>
      <c r="AM30" s="118" t="b">
        <f t="shared" si="18"/>
        <v>1</v>
      </c>
      <c r="AN30" s="118" t="b">
        <f t="shared" si="18"/>
        <v>1</v>
      </c>
      <c r="AO30" s="118" t="b">
        <f t="shared" si="18"/>
        <v>1</v>
      </c>
      <c r="AP30" s="118" t="b">
        <f t="shared" si="18"/>
        <v>1</v>
      </c>
      <c r="AQ30" s="118" t="b">
        <f t="shared" si="18"/>
        <v>1</v>
      </c>
      <c r="AR30" s="118" t="b">
        <f t="shared" si="18"/>
        <v>1</v>
      </c>
      <c r="AS30" s="118" t="b">
        <f t="shared" si="18"/>
        <v>1</v>
      </c>
      <c r="AT30" s="118" t="b">
        <f t="shared" si="18"/>
        <v>1</v>
      </c>
      <c r="AU30" s="118" t="b">
        <f t="shared" si="18"/>
        <v>1</v>
      </c>
      <c r="AV30" s="118" t="b">
        <f t="shared" si="18"/>
        <v>1</v>
      </c>
      <c r="AW30" s="118" t="b">
        <f t="shared" si="18"/>
        <v>1</v>
      </c>
      <c r="AX30" s="118" t="b">
        <f t="shared" si="18"/>
        <v>1</v>
      </c>
      <c r="AY30" s="118" t="b">
        <f t="shared" si="18"/>
        <v>1</v>
      </c>
      <c r="AZ30" s="118" t="b">
        <f t="shared" si="18"/>
        <v>1</v>
      </c>
      <c r="BA30" s="118" t="b">
        <f t="shared" si="18"/>
        <v>1</v>
      </c>
      <c r="BB30" s="118" t="b">
        <f t="shared" si="18"/>
        <v>1</v>
      </c>
      <c r="BC30" s="118" t="b">
        <f t="shared" si="18"/>
        <v>1</v>
      </c>
      <c r="BD30" s="118" t="b">
        <f t="shared" si="18"/>
        <v>1</v>
      </c>
      <c r="BE30" s="118" t="b">
        <f t="shared" si="18"/>
        <v>1</v>
      </c>
      <c r="BF30" s="118" t="b">
        <f t="shared" si="18"/>
        <v>1</v>
      </c>
      <c r="BG30" s="118" t="b">
        <f t="shared" si="18"/>
        <v>1</v>
      </c>
      <c r="BH30" s="118" t="b">
        <f t="shared" si="18"/>
        <v>1</v>
      </c>
      <c r="BI30" s="118" t="b">
        <f t="shared" si="18"/>
        <v>1</v>
      </c>
      <c r="BJ30" s="118" t="b">
        <f t="shared" si="18"/>
        <v>1</v>
      </c>
      <c r="BK30" s="119" t="b">
        <f t="shared" si="18"/>
        <v>1</v>
      </c>
      <c r="BL30" s="1"/>
      <c r="BM30" s="1"/>
    </row>
    <row r="31" spans="2:65" hidden="1" outlineLevel="1">
      <c r="B31" t="str">
        <f t="shared" si="1"/>
        <v>e-hydrogen (Alkaline) - Energy cost including feedstock energy cost - Americas - USD/ton fuel</v>
      </c>
      <c r="C31" s="2" t="str">
        <f>C6</f>
        <v>e-hydrogen (Alkaline)</v>
      </c>
      <c r="D31" s="2" t="s">
        <v>37</v>
      </c>
      <c r="E31" s="2" t="s">
        <v>56</v>
      </c>
      <c r="F31" s="2" t="s">
        <v>31</v>
      </c>
      <c r="G31" s="126">
        <f t="shared" ref="G31:AH31" si="19">G36</f>
        <v>1837.3299464104387</v>
      </c>
      <c r="H31" s="126">
        <f t="shared" si="19"/>
        <v>1797.8268075831645</v>
      </c>
      <c r="I31" s="126">
        <f t="shared" si="19"/>
        <v>1758.3851882088989</v>
      </c>
      <c r="J31" s="126">
        <f t="shared" si="19"/>
        <v>1692.8058963897693</v>
      </c>
      <c r="K31" s="126">
        <f t="shared" si="19"/>
        <v>1627.3301772671259</v>
      </c>
      <c r="L31" s="126">
        <f t="shared" si="19"/>
        <v>1561.95803084097</v>
      </c>
      <c r="M31" s="126">
        <f t="shared" si="19"/>
        <v>1496.6894571113237</v>
      </c>
      <c r="N31" s="126">
        <f t="shared" si="19"/>
        <v>1431.5244560781412</v>
      </c>
      <c r="O31" s="126">
        <f t="shared" si="19"/>
        <v>1399.6185604154191</v>
      </c>
      <c r="P31" s="126">
        <f t="shared" si="19"/>
        <v>1367.7623054398739</v>
      </c>
      <c r="Q31" s="126">
        <f t="shared" si="19"/>
        <v>1335.9556911515062</v>
      </c>
      <c r="R31" s="126">
        <f t="shared" si="19"/>
        <v>1304.1987175503164</v>
      </c>
      <c r="S31" s="126">
        <f t="shared" si="19"/>
        <v>1272.4913846362981</v>
      </c>
      <c r="T31" s="126">
        <f t="shared" si="19"/>
        <v>1246.6378236853743</v>
      </c>
      <c r="U31" s="126">
        <f t="shared" si="19"/>
        <v>1220.8243404333271</v>
      </c>
      <c r="V31" s="126">
        <f t="shared" si="19"/>
        <v>1195.0509348801509</v>
      </c>
      <c r="W31" s="126">
        <f t="shared" si="19"/>
        <v>1169.3176070258564</v>
      </c>
      <c r="X31" s="126">
        <f t="shared" si="19"/>
        <v>1143.6243568704353</v>
      </c>
      <c r="Y31" s="126">
        <f t="shared" si="19"/>
        <v>1132.7402426731812</v>
      </c>
      <c r="Z31" s="126">
        <f t="shared" si="19"/>
        <v>1121.8722093981428</v>
      </c>
      <c r="AA31" s="126">
        <f t="shared" si="19"/>
        <v>1111.0202570453237</v>
      </c>
      <c r="AB31" s="126">
        <f t="shared" si="19"/>
        <v>1100.1843856147173</v>
      </c>
      <c r="AC31" s="126">
        <f t="shared" si="19"/>
        <v>1089.3645951063277</v>
      </c>
      <c r="AD31" s="126">
        <f t="shared" si="19"/>
        <v>1081.0008741231995</v>
      </c>
      <c r="AE31" s="126">
        <f t="shared" si="19"/>
        <v>1072.6492361370531</v>
      </c>
      <c r="AF31" s="126">
        <f t="shared" si="19"/>
        <v>1064.3096811478861</v>
      </c>
      <c r="AG31" s="126">
        <f t="shared" si="19"/>
        <v>1055.982209155698</v>
      </c>
      <c r="AH31" s="126">
        <f t="shared" si="19"/>
        <v>1047.6668201604891</v>
      </c>
      <c r="AJ31" s="120" t="b">
        <f t="shared" ref="AJ31:BK31" si="20">G13+G16+G20+G31+G41=G8</f>
        <v>1</v>
      </c>
      <c r="AK31" s="1" t="b">
        <f t="shared" si="20"/>
        <v>1</v>
      </c>
      <c r="AL31" s="1" t="b">
        <f t="shared" si="20"/>
        <v>1</v>
      </c>
      <c r="AM31" s="1" t="b">
        <f t="shared" si="20"/>
        <v>1</v>
      </c>
      <c r="AN31" s="1" t="b">
        <f t="shared" si="20"/>
        <v>1</v>
      </c>
      <c r="AO31" s="1" t="b">
        <f t="shared" si="20"/>
        <v>1</v>
      </c>
      <c r="AP31" s="1" t="b">
        <f t="shared" si="20"/>
        <v>1</v>
      </c>
      <c r="AQ31" s="1" t="b">
        <f t="shared" si="20"/>
        <v>1</v>
      </c>
      <c r="AR31" s="1" t="b">
        <f t="shared" si="20"/>
        <v>1</v>
      </c>
      <c r="AS31" s="1" t="b">
        <f t="shared" si="20"/>
        <v>1</v>
      </c>
      <c r="AT31" s="1" t="b">
        <f t="shared" si="20"/>
        <v>1</v>
      </c>
      <c r="AU31" s="1" t="b">
        <f t="shared" si="20"/>
        <v>1</v>
      </c>
      <c r="AV31" s="1" t="b">
        <f t="shared" si="20"/>
        <v>1</v>
      </c>
      <c r="AW31" s="1" t="b">
        <f t="shared" si="20"/>
        <v>1</v>
      </c>
      <c r="AX31" s="1" t="b">
        <f t="shared" si="20"/>
        <v>1</v>
      </c>
      <c r="AY31" s="1" t="b">
        <f t="shared" si="20"/>
        <v>1</v>
      </c>
      <c r="AZ31" s="1" t="b">
        <f t="shared" si="20"/>
        <v>1</v>
      </c>
      <c r="BA31" s="1" t="b">
        <f t="shared" si="20"/>
        <v>1</v>
      </c>
      <c r="BB31" s="1" t="b">
        <f t="shared" si="20"/>
        <v>1</v>
      </c>
      <c r="BC31" s="1" t="b">
        <f t="shared" si="20"/>
        <v>1</v>
      </c>
      <c r="BD31" s="1" t="b">
        <f t="shared" si="20"/>
        <v>1</v>
      </c>
      <c r="BE31" s="1" t="b">
        <f t="shared" si="20"/>
        <v>1</v>
      </c>
      <c r="BF31" s="1" t="b">
        <f t="shared" si="20"/>
        <v>1</v>
      </c>
      <c r="BG31" s="1" t="b">
        <f t="shared" si="20"/>
        <v>1</v>
      </c>
      <c r="BH31" s="1" t="b">
        <f t="shared" si="20"/>
        <v>1</v>
      </c>
      <c r="BI31" s="1" t="b">
        <f t="shared" si="20"/>
        <v>1</v>
      </c>
      <c r="BJ31" s="1" t="b">
        <f t="shared" si="20"/>
        <v>1</v>
      </c>
      <c r="BK31" s="121" t="b">
        <f t="shared" si="20"/>
        <v>1</v>
      </c>
      <c r="BL31" s="1"/>
      <c r="BM31" s="1"/>
    </row>
    <row r="32" spans="2:65" hidden="1" outlineLevel="1">
      <c r="B32" t="str">
        <f t="shared" si="1"/>
        <v>e-hydrogen (Alkaline) - Energy cost including feedstock energy cost - Asia - USD/ton fuel</v>
      </c>
      <c r="C32" s="2" t="str">
        <f>C6</f>
        <v>e-hydrogen (Alkaline)</v>
      </c>
      <c r="D32" s="2" t="s">
        <v>37</v>
      </c>
      <c r="E32" s="2" t="s">
        <v>57</v>
      </c>
      <c r="F32" s="2" t="s">
        <v>31</v>
      </c>
      <c r="G32" s="126">
        <f t="shared" ref="G32:AH32" si="21">G37</f>
        <v>3252.338725885962</v>
      </c>
      <c r="H32" s="126">
        <f t="shared" si="21"/>
        <v>2964.1436497151244</v>
      </c>
      <c r="I32" s="126">
        <f t="shared" si="21"/>
        <v>2676.410669193273</v>
      </c>
      <c r="J32" s="126">
        <f t="shared" si="21"/>
        <v>2571.9875464291304</v>
      </c>
      <c r="K32" s="126">
        <f t="shared" si="21"/>
        <v>2467.7295051691481</v>
      </c>
      <c r="L32" s="126">
        <f t="shared" si="21"/>
        <v>2363.6365454132369</v>
      </c>
      <c r="M32" s="126">
        <f t="shared" si="21"/>
        <v>2259.7086671614416</v>
      </c>
      <c r="N32" s="126">
        <f t="shared" si="21"/>
        <v>2155.9458704138065</v>
      </c>
      <c r="O32" s="126">
        <f t="shared" si="21"/>
        <v>2084.9792553566122</v>
      </c>
      <c r="P32" s="126">
        <f t="shared" si="21"/>
        <v>2014.1243919540746</v>
      </c>
      <c r="Q32" s="126">
        <f t="shared" si="21"/>
        <v>1943.3812802061955</v>
      </c>
      <c r="R32" s="126">
        <f t="shared" si="21"/>
        <v>1872.7499201129297</v>
      </c>
      <c r="S32" s="126">
        <f t="shared" si="21"/>
        <v>1802.2303116742989</v>
      </c>
      <c r="T32" s="126">
        <f t="shared" si="21"/>
        <v>1765.7216436172464</v>
      </c>
      <c r="U32" s="126">
        <f t="shared" si="21"/>
        <v>1729.2695636996293</v>
      </c>
      <c r="V32" s="126">
        <f t="shared" si="21"/>
        <v>1692.8740719214588</v>
      </c>
      <c r="W32" s="126">
        <f t="shared" si="21"/>
        <v>1656.5351682827127</v>
      </c>
      <c r="X32" s="126">
        <f t="shared" si="21"/>
        <v>1620.2528527834236</v>
      </c>
      <c r="Y32" s="126">
        <f t="shared" si="21"/>
        <v>1582.4008435231208</v>
      </c>
      <c r="Z32" s="126">
        <f t="shared" si="21"/>
        <v>1544.6078278108137</v>
      </c>
      <c r="AA32" s="126">
        <f t="shared" si="21"/>
        <v>1506.8738056464802</v>
      </c>
      <c r="AB32" s="126">
        <f t="shared" si="21"/>
        <v>1469.1987770301419</v>
      </c>
      <c r="AC32" s="126">
        <f t="shared" si="21"/>
        <v>1431.5827419617779</v>
      </c>
      <c r="AD32" s="126">
        <f t="shared" si="21"/>
        <v>1413.7365864349924</v>
      </c>
      <c r="AE32" s="126">
        <f t="shared" si="21"/>
        <v>1395.9173754764734</v>
      </c>
      <c r="AF32" s="126">
        <f t="shared" si="21"/>
        <v>1378.1251090862318</v>
      </c>
      <c r="AG32" s="126">
        <f t="shared" si="21"/>
        <v>1360.3597872642622</v>
      </c>
      <c r="AH32" s="126">
        <f t="shared" si="21"/>
        <v>1342.621410010559</v>
      </c>
      <c r="AJ32" s="120" t="b">
        <f t="shared" ref="AJ32:BK32" si="22">G13+G16+G21+G32+G41=G9</f>
        <v>1</v>
      </c>
      <c r="AK32" s="1" t="b">
        <f t="shared" si="22"/>
        <v>1</v>
      </c>
      <c r="AL32" s="1" t="b">
        <f t="shared" si="22"/>
        <v>1</v>
      </c>
      <c r="AM32" s="1" t="b">
        <f t="shared" si="22"/>
        <v>1</v>
      </c>
      <c r="AN32" s="1" t="b">
        <f t="shared" si="22"/>
        <v>1</v>
      </c>
      <c r="AO32" s="1" t="b">
        <f t="shared" si="22"/>
        <v>1</v>
      </c>
      <c r="AP32" s="1" t="b">
        <f t="shared" si="22"/>
        <v>1</v>
      </c>
      <c r="AQ32" s="1" t="b">
        <f t="shared" si="22"/>
        <v>1</v>
      </c>
      <c r="AR32" s="1" t="b">
        <f t="shared" si="22"/>
        <v>1</v>
      </c>
      <c r="AS32" s="1" t="b">
        <f t="shared" si="22"/>
        <v>1</v>
      </c>
      <c r="AT32" s="1" t="b">
        <f t="shared" si="22"/>
        <v>1</v>
      </c>
      <c r="AU32" s="1" t="b">
        <f t="shared" si="22"/>
        <v>1</v>
      </c>
      <c r="AV32" s="1" t="b">
        <f t="shared" si="22"/>
        <v>1</v>
      </c>
      <c r="AW32" s="1" t="b">
        <f t="shared" si="22"/>
        <v>1</v>
      </c>
      <c r="AX32" s="1" t="b">
        <f t="shared" si="22"/>
        <v>1</v>
      </c>
      <c r="AY32" s="1" t="b">
        <f t="shared" si="22"/>
        <v>0</v>
      </c>
      <c r="AZ32" s="1" t="b">
        <f t="shared" si="22"/>
        <v>1</v>
      </c>
      <c r="BA32" s="1" t="b">
        <f t="shared" si="22"/>
        <v>1</v>
      </c>
      <c r="BB32" s="1" t="b">
        <f t="shared" si="22"/>
        <v>1</v>
      </c>
      <c r="BC32" s="1" t="b">
        <f t="shared" si="22"/>
        <v>1</v>
      </c>
      <c r="BD32" s="1" t="b">
        <f t="shared" si="22"/>
        <v>1</v>
      </c>
      <c r="BE32" s="1" t="b">
        <f t="shared" si="22"/>
        <v>1</v>
      </c>
      <c r="BF32" s="1" t="b">
        <f t="shared" si="22"/>
        <v>1</v>
      </c>
      <c r="BG32" s="1" t="b">
        <f t="shared" si="22"/>
        <v>1</v>
      </c>
      <c r="BH32" s="1" t="b">
        <f t="shared" si="22"/>
        <v>1</v>
      </c>
      <c r="BI32" s="1" t="b">
        <f t="shared" si="22"/>
        <v>1</v>
      </c>
      <c r="BJ32" s="1" t="b">
        <f t="shared" si="22"/>
        <v>1</v>
      </c>
      <c r="BK32" s="121" t="b">
        <f t="shared" si="22"/>
        <v>1</v>
      </c>
      <c r="BL32" s="1"/>
      <c r="BM32" s="1"/>
    </row>
    <row r="33" spans="2:65" hidden="1" outlineLevel="1">
      <c r="B33" t="str">
        <f t="shared" si="1"/>
        <v>e-hydrogen (Alkaline) - Energy cost including feedstock energy cost - Europe - USD/ton fuel</v>
      </c>
      <c r="C33" s="2" t="str">
        <f>C6</f>
        <v>e-hydrogen (Alkaline)</v>
      </c>
      <c r="D33" s="2" t="s">
        <v>37</v>
      </c>
      <c r="E33" s="2" t="s">
        <v>8</v>
      </c>
      <c r="F33" s="2" t="s">
        <v>31</v>
      </c>
      <c r="G33" s="126">
        <f t="shared" ref="G33:AH33" si="23">G38</f>
        <v>2421.1900117838195</v>
      </c>
      <c r="H33" s="126">
        <f t="shared" si="23"/>
        <v>2314.9647296987046</v>
      </c>
      <c r="I33" s="126">
        <f t="shared" si="23"/>
        <v>2208.9081714304025</v>
      </c>
      <c r="J33" s="126">
        <f t="shared" si="23"/>
        <v>2123.0136893451618</v>
      </c>
      <c r="K33" s="126">
        <f t="shared" si="23"/>
        <v>2037.2549873883677</v>
      </c>
      <c r="L33" s="126">
        <f t="shared" si="23"/>
        <v>1951.6320655600659</v>
      </c>
      <c r="M33" s="126">
        <f t="shared" si="23"/>
        <v>1866.1449238602108</v>
      </c>
      <c r="N33" s="126">
        <f t="shared" si="23"/>
        <v>1780.7935622888472</v>
      </c>
      <c r="O33" s="126">
        <f t="shared" si="23"/>
        <v>1744.5493660329785</v>
      </c>
      <c r="P33" s="126">
        <f t="shared" si="23"/>
        <v>1708.3613588986636</v>
      </c>
      <c r="Q33" s="126">
        <f t="shared" si="23"/>
        <v>1672.2295408858586</v>
      </c>
      <c r="R33" s="126">
        <f t="shared" si="23"/>
        <v>1636.1539119945753</v>
      </c>
      <c r="S33" s="126">
        <f t="shared" si="23"/>
        <v>1600.1344722248239</v>
      </c>
      <c r="T33" s="126">
        <f t="shared" si="23"/>
        <v>1578.1456404179976</v>
      </c>
      <c r="U33" s="126">
        <f t="shared" si="23"/>
        <v>1556.1902210950334</v>
      </c>
      <c r="V33" s="126">
        <f t="shared" si="23"/>
        <v>1534.2682142559252</v>
      </c>
      <c r="W33" s="126">
        <f t="shared" si="23"/>
        <v>1512.3796199006733</v>
      </c>
      <c r="X33" s="126">
        <f t="shared" si="23"/>
        <v>1490.5244380292654</v>
      </c>
      <c r="Y33" s="126">
        <f t="shared" si="23"/>
        <v>1467.2681472940801</v>
      </c>
      <c r="Z33" s="126">
        <f t="shared" si="23"/>
        <v>1444.0474577452719</v>
      </c>
      <c r="AA33" s="126">
        <f t="shared" si="23"/>
        <v>1420.862369382852</v>
      </c>
      <c r="AB33" s="126">
        <f t="shared" si="23"/>
        <v>1397.7128822068089</v>
      </c>
      <c r="AC33" s="126">
        <f t="shared" si="23"/>
        <v>1374.5989962171548</v>
      </c>
      <c r="AD33" s="126">
        <f t="shared" si="23"/>
        <v>1357.4640885558642</v>
      </c>
      <c r="AE33" s="126">
        <f t="shared" si="23"/>
        <v>1340.3550515105705</v>
      </c>
      <c r="AF33" s="126">
        <f t="shared" si="23"/>
        <v>1323.2718850812848</v>
      </c>
      <c r="AG33" s="126">
        <f t="shared" si="23"/>
        <v>1306.2145892680016</v>
      </c>
      <c r="AH33" s="126">
        <f t="shared" si="23"/>
        <v>1289.1831640707153</v>
      </c>
      <c r="AJ33" s="120" t="b">
        <f t="shared" ref="AJ33:BK33" si="24">G13+G16+G22+G33+G41=G10</f>
        <v>1</v>
      </c>
      <c r="AK33" s="1" t="b">
        <f t="shared" si="24"/>
        <v>1</v>
      </c>
      <c r="AL33" s="1" t="b">
        <f t="shared" si="24"/>
        <v>1</v>
      </c>
      <c r="AM33" s="1" t="b">
        <f t="shared" si="24"/>
        <v>1</v>
      </c>
      <c r="AN33" s="1" t="b">
        <f t="shared" si="24"/>
        <v>1</v>
      </c>
      <c r="AO33" s="1" t="b">
        <f t="shared" si="24"/>
        <v>1</v>
      </c>
      <c r="AP33" s="1" t="b">
        <f t="shared" si="24"/>
        <v>1</v>
      </c>
      <c r="AQ33" s="1" t="b">
        <f t="shared" si="24"/>
        <v>1</v>
      </c>
      <c r="AR33" s="1" t="b">
        <f t="shared" si="24"/>
        <v>1</v>
      </c>
      <c r="AS33" s="1" t="b">
        <f t="shared" si="24"/>
        <v>1</v>
      </c>
      <c r="AT33" s="1" t="b">
        <f t="shared" si="24"/>
        <v>1</v>
      </c>
      <c r="AU33" s="1" t="b">
        <f t="shared" si="24"/>
        <v>1</v>
      </c>
      <c r="AV33" s="1" t="b">
        <f t="shared" si="24"/>
        <v>1</v>
      </c>
      <c r="AW33" s="1" t="b">
        <f t="shared" si="24"/>
        <v>1</v>
      </c>
      <c r="AX33" s="1" t="b">
        <f t="shared" si="24"/>
        <v>1</v>
      </c>
      <c r="AY33" s="1" t="b">
        <f t="shared" si="24"/>
        <v>1</v>
      </c>
      <c r="AZ33" s="1" t="b">
        <f t="shared" si="24"/>
        <v>1</v>
      </c>
      <c r="BA33" s="1" t="b">
        <f t="shared" si="24"/>
        <v>1</v>
      </c>
      <c r="BB33" s="1" t="b">
        <f t="shared" si="24"/>
        <v>1</v>
      </c>
      <c r="BC33" s="1" t="b">
        <f t="shared" si="24"/>
        <v>1</v>
      </c>
      <c r="BD33" s="1" t="b">
        <f t="shared" si="24"/>
        <v>1</v>
      </c>
      <c r="BE33" s="1" t="b">
        <f t="shared" si="24"/>
        <v>1</v>
      </c>
      <c r="BF33" s="1" t="b">
        <f t="shared" si="24"/>
        <v>1</v>
      </c>
      <c r="BG33" s="1" t="b">
        <f t="shared" si="24"/>
        <v>1</v>
      </c>
      <c r="BH33" s="1" t="b">
        <f t="shared" si="24"/>
        <v>1</v>
      </c>
      <c r="BI33" s="1" t="b">
        <f t="shared" si="24"/>
        <v>1</v>
      </c>
      <c r="BJ33" s="1" t="b">
        <f t="shared" si="24"/>
        <v>1</v>
      </c>
      <c r="BK33" s="121" t="b">
        <f t="shared" si="24"/>
        <v>1</v>
      </c>
      <c r="BL33" s="1"/>
      <c r="BM33" s="1"/>
    </row>
    <row r="34" spans="2:65" ht="15.75" hidden="1" outlineLevel="1" thickBot="1">
      <c r="B34" t="str">
        <f t="shared" si="1"/>
        <v>e-hydrogen (Alkaline) - Energy cost including feedstock energy cost - Middle East - USD/ton fuel</v>
      </c>
      <c r="C34" s="13" t="str">
        <f>C6</f>
        <v>e-hydrogen (Alkaline)</v>
      </c>
      <c r="D34" s="13" t="s">
        <v>37</v>
      </c>
      <c r="E34" s="13" t="s">
        <v>58</v>
      </c>
      <c r="F34" s="13" t="s">
        <v>31</v>
      </c>
      <c r="G34" s="127">
        <f t="shared" ref="G34:AH34" si="25">G39</f>
        <v>1854.0135282246365</v>
      </c>
      <c r="H34" s="127">
        <f t="shared" si="25"/>
        <v>1770.7678519316073</v>
      </c>
      <c r="I34" s="127">
        <f t="shared" si="25"/>
        <v>1687.654456385189</v>
      </c>
      <c r="J34" s="127">
        <f t="shared" si="25"/>
        <v>1632.2569147563422</v>
      </c>
      <c r="K34" s="127">
        <f t="shared" si="25"/>
        <v>1576.9466019376102</v>
      </c>
      <c r="L34" s="127">
        <f t="shared" si="25"/>
        <v>1521.7235179289939</v>
      </c>
      <c r="M34" s="127">
        <f t="shared" si="25"/>
        <v>1466.5876627304931</v>
      </c>
      <c r="N34" s="127">
        <f t="shared" si="25"/>
        <v>1411.539036342107</v>
      </c>
      <c r="O34" s="127">
        <f t="shared" si="25"/>
        <v>1372.4523539081965</v>
      </c>
      <c r="P34" s="127">
        <f t="shared" si="25"/>
        <v>1333.4269298197096</v>
      </c>
      <c r="Q34" s="127">
        <f t="shared" si="25"/>
        <v>1294.4627640766244</v>
      </c>
      <c r="R34" s="127">
        <f t="shared" si="25"/>
        <v>1255.5598566789638</v>
      </c>
      <c r="S34" s="127">
        <f t="shared" si="25"/>
        <v>1216.7182076267159</v>
      </c>
      <c r="T34" s="127">
        <f t="shared" si="25"/>
        <v>1196.7867927845518</v>
      </c>
      <c r="U34" s="127">
        <f t="shared" si="25"/>
        <v>1176.8859683806647</v>
      </c>
      <c r="V34" s="127">
        <f t="shared" si="25"/>
        <v>1157.0157344150598</v>
      </c>
      <c r="W34" s="127">
        <f t="shared" si="25"/>
        <v>1137.1760908877261</v>
      </c>
      <c r="X34" s="127">
        <f t="shared" si="25"/>
        <v>1117.3670377986687</v>
      </c>
      <c r="Y34" s="127">
        <f t="shared" si="25"/>
        <v>1091.714952403941</v>
      </c>
      <c r="Z34" s="127">
        <f t="shared" si="25"/>
        <v>1066.102821425302</v>
      </c>
      <c r="AA34" s="127">
        <f t="shared" si="25"/>
        <v>1040.5306448627405</v>
      </c>
      <c r="AB34" s="127">
        <f t="shared" si="25"/>
        <v>1014.9984227162671</v>
      </c>
      <c r="AC34" s="127">
        <f t="shared" si="25"/>
        <v>989.50615498586922</v>
      </c>
      <c r="AD34" s="127">
        <f t="shared" si="25"/>
        <v>977.17062952680578</v>
      </c>
      <c r="AE34" s="127">
        <f t="shared" si="25"/>
        <v>964.85372858248968</v>
      </c>
      <c r="AF34" s="127">
        <f t="shared" si="25"/>
        <v>952.55545215291522</v>
      </c>
      <c r="AG34" s="127">
        <f t="shared" si="25"/>
        <v>940.27580023808537</v>
      </c>
      <c r="AH34" s="127">
        <f t="shared" si="25"/>
        <v>928.01477283800273</v>
      </c>
      <c r="AJ34" s="122" t="b">
        <f t="shared" ref="AJ34:BK34" si="26">G13+G16+G23+G34+G41=G11</f>
        <v>1</v>
      </c>
      <c r="AK34" s="123" t="b">
        <f t="shared" si="26"/>
        <v>1</v>
      </c>
      <c r="AL34" s="123" t="b">
        <f t="shared" si="26"/>
        <v>1</v>
      </c>
      <c r="AM34" s="123" t="b">
        <f t="shared" si="26"/>
        <v>1</v>
      </c>
      <c r="AN34" s="123" t="b">
        <f t="shared" si="26"/>
        <v>1</v>
      </c>
      <c r="AO34" s="123" t="b">
        <f t="shared" si="26"/>
        <v>1</v>
      </c>
      <c r="AP34" s="123" t="b">
        <f t="shared" si="26"/>
        <v>1</v>
      </c>
      <c r="AQ34" s="123" t="b">
        <f t="shared" si="26"/>
        <v>1</v>
      </c>
      <c r="AR34" s="123" t="b">
        <f t="shared" si="26"/>
        <v>1</v>
      </c>
      <c r="AS34" s="123" t="b">
        <f t="shared" si="26"/>
        <v>1</v>
      </c>
      <c r="AT34" s="123" t="b">
        <f t="shared" si="26"/>
        <v>1</v>
      </c>
      <c r="AU34" s="123" t="b">
        <f t="shared" si="26"/>
        <v>1</v>
      </c>
      <c r="AV34" s="123" t="b">
        <f t="shared" si="26"/>
        <v>1</v>
      </c>
      <c r="AW34" s="123" t="b">
        <f t="shared" si="26"/>
        <v>1</v>
      </c>
      <c r="AX34" s="123" t="b">
        <f t="shared" si="26"/>
        <v>1</v>
      </c>
      <c r="AY34" s="123" t="b">
        <f t="shared" si="26"/>
        <v>1</v>
      </c>
      <c r="AZ34" s="123" t="b">
        <f t="shared" si="26"/>
        <v>1</v>
      </c>
      <c r="BA34" s="123" t="b">
        <f t="shared" si="26"/>
        <v>1</v>
      </c>
      <c r="BB34" s="123" t="b">
        <f t="shared" si="26"/>
        <v>1</v>
      </c>
      <c r="BC34" s="123" t="b">
        <f t="shared" si="26"/>
        <v>1</v>
      </c>
      <c r="BD34" s="123" t="b">
        <f t="shared" si="26"/>
        <v>1</v>
      </c>
      <c r="BE34" s="123" t="b">
        <f t="shared" si="26"/>
        <v>1</v>
      </c>
      <c r="BF34" s="123" t="b">
        <f t="shared" si="26"/>
        <v>1</v>
      </c>
      <c r="BG34" s="123" t="b">
        <f t="shared" si="26"/>
        <v>1</v>
      </c>
      <c r="BH34" s="123" t="b">
        <f t="shared" si="26"/>
        <v>1</v>
      </c>
      <c r="BI34" s="123" t="b">
        <f t="shared" si="26"/>
        <v>1</v>
      </c>
      <c r="BJ34" s="123" t="b">
        <f t="shared" si="26"/>
        <v>1</v>
      </c>
      <c r="BK34" s="124" t="b">
        <f t="shared" si="26"/>
        <v>1</v>
      </c>
      <c r="BL34" s="1"/>
      <c r="BM34" s="1"/>
    </row>
    <row r="35" spans="2:65" hidden="1" outlineLevel="1">
      <c r="B35" t="str">
        <f t="shared" si="1"/>
        <v>e-hydrogen (Alkaline) - Energy cost - Africa - USD/ton fuel</v>
      </c>
      <c r="C35" t="str">
        <f>C6</f>
        <v>e-hydrogen (Alkaline)</v>
      </c>
      <c r="D35" t="s">
        <v>43</v>
      </c>
      <c r="E35" t="s">
        <v>55</v>
      </c>
      <c r="F35" t="s">
        <v>31</v>
      </c>
      <c r="G35" s="8">
        <f t="shared" ref="G35:V39" si="27">INDEX(CostCalculations,MATCH($B35,CostCalculations_Index,0),MATCH(G$4,CostCalculation_Year,0))</f>
        <v>2924.2184208022281</v>
      </c>
      <c r="H35" s="8">
        <f t="shared" si="27"/>
        <v>2578.7512488133598</v>
      </c>
      <c r="I35" s="8">
        <f t="shared" si="27"/>
        <v>2233.8392780401587</v>
      </c>
      <c r="J35" s="8">
        <f t="shared" si="27"/>
        <v>2136.5467657748268</v>
      </c>
      <c r="K35" s="8">
        <f t="shared" si="27"/>
        <v>2039.408400538452</v>
      </c>
      <c r="L35" s="8">
        <f t="shared" si="27"/>
        <v>1942.4241823310349</v>
      </c>
      <c r="M35" s="8">
        <f t="shared" si="27"/>
        <v>1845.5941111525524</v>
      </c>
      <c r="N35" s="8">
        <f t="shared" si="27"/>
        <v>1748.9181870030495</v>
      </c>
      <c r="O35" s="8">
        <f t="shared" si="27"/>
        <v>1694.4194806950179</v>
      </c>
      <c r="P35" s="8">
        <f t="shared" si="27"/>
        <v>1640.0064724883205</v>
      </c>
      <c r="Q35" s="8">
        <f t="shared" si="27"/>
        <v>1585.6791623829354</v>
      </c>
      <c r="R35" s="8">
        <f t="shared" si="27"/>
        <v>1531.4375503789083</v>
      </c>
      <c r="S35" s="8">
        <f t="shared" si="27"/>
        <v>1477.2816364762216</v>
      </c>
      <c r="T35" s="8">
        <f t="shared" si="27"/>
        <v>1451.2032385184193</v>
      </c>
      <c r="U35" s="8">
        <f t="shared" si="27"/>
        <v>1425.1650145954839</v>
      </c>
      <c r="V35" s="8">
        <f t="shared" si="27"/>
        <v>1399.1669647074043</v>
      </c>
      <c r="W35" s="8">
        <f t="shared" ref="W35:AH39" si="28">INDEX(CostCalculations,MATCH($B35,CostCalculations_Index,0),MATCH(W$4,CostCalculation_Year,0))</f>
        <v>1373.2090888541857</v>
      </c>
      <c r="X35" s="8">
        <f t="shared" si="28"/>
        <v>1347.2913870358389</v>
      </c>
      <c r="Y35" s="8">
        <f t="shared" si="28"/>
        <v>1320.7174303517695</v>
      </c>
      <c r="Z35" s="8">
        <f t="shared" si="28"/>
        <v>1294.1846168915342</v>
      </c>
      <c r="AA35" s="8">
        <f t="shared" si="28"/>
        <v>1267.6929466551221</v>
      </c>
      <c r="AB35" s="8">
        <f t="shared" si="28"/>
        <v>1241.242419642555</v>
      </c>
      <c r="AC35" s="8">
        <f t="shared" si="28"/>
        <v>1214.8330358538176</v>
      </c>
      <c r="AD35" s="8">
        <f t="shared" si="28"/>
        <v>1201.3938481127943</v>
      </c>
      <c r="AE35" s="8">
        <f t="shared" si="28"/>
        <v>1187.9747731370467</v>
      </c>
      <c r="AF35" s="8">
        <f t="shared" si="28"/>
        <v>1174.5758109265635</v>
      </c>
      <c r="AG35" s="8">
        <f t="shared" si="28"/>
        <v>1161.1969614813502</v>
      </c>
      <c r="AH35" s="8">
        <f t="shared" si="28"/>
        <v>1147.8382248014127</v>
      </c>
    </row>
    <row r="36" spans="2:65" hidden="1" outlineLevel="1">
      <c r="B36" t="str">
        <f t="shared" si="1"/>
        <v>e-hydrogen (Alkaline) - Energy cost - Americas - USD/ton fuel</v>
      </c>
      <c r="C36" t="str">
        <f>C6</f>
        <v>e-hydrogen (Alkaline)</v>
      </c>
      <c r="D36" t="s">
        <v>43</v>
      </c>
      <c r="E36" t="s">
        <v>56</v>
      </c>
      <c r="F36" t="s">
        <v>31</v>
      </c>
      <c r="G36" s="8">
        <f t="shared" si="27"/>
        <v>1837.3299464104387</v>
      </c>
      <c r="H36" s="8">
        <f t="shared" si="27"/>
        <v>1797.8268075831645</v>
      </c>
      <c r="I36" s="8">
        <f t="shared" si="27"/>
        <v>1758.3851882088989</v>
      </c>
      <c r="J36" s="8">
        <f t="shared" si="27"/>
        <v>1692.8058963897693</v>
      </c>
      <c r="K36" s="8">
        <f t="shared" si="27"/>
        <v>1627.3301772671259</v>
      </c>
      <c r="L36" s="8">
        <f t="shared" si="27"/>
        <v>1561.95803084097</v>
      </c>
      <c r="M36" s="8">
        <f t="shared" si="27"/>
        <v>1496.6894571113237</v>
      </c>
      <c r="N36" s="8">
        <f t="shared" si="27"/>
        <v>1431.5244560781412</v>
      </c>
      <c r="O36" s="8">
        <f t="shared" si="27"/>
        <v>1399.6185604154191</v>
      </c>
      <c r="P36" s="8">
        <f t="shared" si="27"/>
        <v>1367.7623054398739</v>
      </c>
      <c r="Q36" s="8">
        <f t="shared" si="27"/>
        <v>1335.9556911515062</v>
      </c>
      <c r="R36" s="8">
        <f t="shared" si="27"/>
        <v>1304.1987175503164</v>
      </c>
      <c r="S36" s="8">
        <f t="shared" si="27"/>
        <v>1272.4913846362981</v>
      </c>
      <c r="T36" s="8">
        <f t="shared" si="27"/>
        <v>1246.6378236853743</v>
      </c>
      <c r="U36" s="8">
        <f t="shared" si="27"/>
        <v>1220.8243404333271</v>
      </c>
      <c r="V36" s="8">
        <f t="shared" si="27"/>
        <v>1195.0509348801509</v>
      </c>
      <c r="W36" s="8">
        <f t="shared" si="28"/>
        <v>1169.3176070258564</v>
      </c>
      <c r="X36" s="8">
        <f t="shared" si="28"/>
        <v>1143.6243568704353</v>
      </c>
      <c r="Y36" s="8">
        <f t="shared" si="28"/>
        <v>1132.7402426731812</v>
      </c>
      <c r="Z36" s="8">
        <f t="shared" si="28"/>
        <v>1121.8722093981428</v>
      </c>
      <c r="AA36" s="8">
        <f t="shared" si="28"/>
        <v>1111.0202570453237</v>
      </c>
      <c r="AB36" s="8">
        <f t="shared" si="28"/>
        <v>1100.1843856147173</v>
      </c>
      <c r="AC36" s="8">
        <f t="shared" si="28"/>
        <v>1089.3645951063277</v>
      </c>
      <c r="AD36" s="8">
        <f t="shared" si="28"/>
        <v>1081.0008741231995</v>
      </c>
      <c r="AE36" s="8">
        <f t="shared" si="28"/>
        <v>1072.6492361370531</v>
      </c>
      <c r="AF36" s="8">
        <f t="shared" si="28"/>
        <v>1064.3096811478861</v>
      </c>
      <c r="AG36" s="8">
        <f t="shared" si="28"/>
        <v>1055.982209155698</v>
      </c>
      <c r="AH36" s="8">
        <f t="shared" si="28"/>
        <v>1047.6668201604891</v>
      </c>
    </row>
    <row r="37" spans="2:65" hidden="1" outlineLevel="1">
      <c r="B37" t="str">
        <f t="shared" si="1"/>
        <v>e-hydrogen (Alkaline) - Energy cost - Asia - USD/ton fuel</v>
      </c>
      <c r="C37" t="str">
        <f>C6</f>
        <v>e-hydrogen (Alkaline)</v>
      </c>
      <c r="D37" t="s">
        <v>43</v>
      </c>
      <c r="E37" t="s">
        <v>57</v>
      </c>
      <c r="F37" t="s">
        <v>31</v>
      </c>
      <c r="G37" s="8">
        <f t="shared" si="27"/>
        <v>3252.338725885962</v>
      </c>
      <c r="H37" s="8">
        <f t="shared" si="27"/>
        <v>2964.1436497151244</v>
      </c>
      <c r="I37" s="8">
        <f t="shared" si="27"/>
        <v>2676.410669193273</v>
      </c>
      <c r="J37" s="8">
        <f t="shared" si="27"/>
        <v>2571.9875464291304</v>
      </c>
      <c r="K37" s="8">
        <f t="shared" si="27"/>
        <v>2467.7295051691481</v>
      </c>
      <c r="L37" s="8">
        <f t="shared" si="27"/>
        <v>2363.6365454132369</v>
      </c>
      <c r="M37" s="8">
        <f t="shared" si="27"/>
        <v>2259.7086671614416</v>
      </c>
      <c r="N37" s="8">
        <f t="shared" si="27"/>
        <v>2155.9458704138065</v>
      </c>
      <c r="O37" s="8">
        <f t="shared" si="27"/>
        <v>2084.9792553566122</v>
      </c>
      <c r="P37" s="8">
        <f t="shared" si="27"/>
        <v>2014.1243919540746</v>
      </c>
      <c r="Q37" s="8">
        <f t="shared" si="27"/>
        <v>1943.3812802061955</v>
      </c>
      <c r="R37" s="8">
        <f t="shared" si="27"/>
        <v>1872.7499201129297</v>
      </c>
      <c r="S37" s="8">
        <f t="shared" si="27"/>
        <v>1802.2303116742989</v>
      </c>
      <c r="T37" s="8">
        <f t="shared" si="27"/>
        <v>1765.7216436172464</v>
      </c>
      <c r="U37" s="8">
        <f t="shared" si="27"/>
        <v>1729.2695636996293</v>
      </c>
      <c r="V37" s="8">
        <f t="shared" si="27"/>
        <v>1692.8740719214588</v>
      </c>
      <c r="W37" s="8">
        <f t="shared" si="28"/>
        <v>1656.5351682827127</v>
      </c>
      <c r="X37" s="8">
        <f t="shared" si="28"/>
        <v>1620.2528527834236</v>
      </c>
      <c r="Y37" s="8">
        <f t="shared" si="28"/>
        <v>1582.4008435231208</v>
      </c>
      <c r="Z37" s="8">
        <f t="shared" si="28"/>
        <v>1544.6078278108137</v>
      </c>
      <c r="AA37" s="8">
        <f t="shared" si="28"/>
        <v>1506.8738056464802</v>
      </c>
      <c r="AB37" s="8">
        <f t="shared" si="28"/>
        <v>1469.1987770301419</v>
      </c>
      <c r="AC37" s="8">
        <f t="shared" si="28"/>
        <v>1431.5827419617779</v>
      </c>
      <c r="AD37" s="8">
        <f t="shared" si="28"/>
        <v>1413.7365864349924</v>
      </c>
      <c r="AE37" s="8">
        <f t="shared" si="28"/>
        <v>1395.9173754764734</v>
      </c>
      <c r="AF37" s="8">
        <f t="shared" si="28"/>
        <v>1378.1251090862318</v>
      </c>
      <c r="AG37" s="8">
        <f t="shared" si="28"/>
        <v>1360.3597872642622</v>
      </c>
      <c r="AH37" s="8">
        <f t="shared" si="28"/>
        <v>1342.621410010559</v>
      </c>
    </row>
    <row r="38" spans="2:65" hidden="1" outlineLevel="1">
      <c r="B38" t="str">
        <f t="shared" si="1"/>
        <v>e-hydrogen (Alkaline) - Energy cost - Europe - USD/ton fuel</v>
      </c>
      <c r="C38" t="str">
        <f>C6</f>
        <v>e-hydrogen (Alkaline)</v>
      </c>
      <c r="D38" t="s">
        <v>43</v>
      </c>
      <c r="E38" t="s">
        <v>8</v>
      </c>
      <c r="F38" t="s">
        <v>31</v>
      </c>
      <c r="G38" s="8">
        <f t="shared" si="27"/>
        <v>2421.1900117838195</v>
      </c>
      <c r="H38" s="8">
        <f t="shared" si="27"/>
        <v>2314.9647296987046</v>
      </c>
      <c r="I38" s="8">
        <f t="shared" si="27"/>
        <v>2208.9081714304025</v>
      </c>
      <c r="J38" s="8">
        <f t="shared" si="27"/>
        <v>2123.0136893451618</v>
      </c>
      <c r="K38" s="8">
        <f t="shared" si="27"/>
        <v>2037.2549873883677</v>
      </c>
      <c r="L38" s="8">
        <f t="shared" si="27"/>
        <v>1951.6320655600659</v>
      </c>
      <c r="M38" s="8">
        <f t="shared" si="27"/>
        <v>1866.1449238602108</v>
      </c>
      <c r="N38" s="8">
        <f t="shared" si="27"/>
        <v>1780.7935622888472</v>
      </c>
      <c r="O38" s="8">
        <f t="shared" si="27"/>
        <v>1744.5493660329785</v>
      </c>
      <c r="P38" s="8">
        <f t="shared" si="27"/>
        <v>1708.3613588986636</v>
      </c>
      <c r="Q38" s="8">
        <f t="shared" si="27"/>
        <v>1672.2295408858586</v>
      </c>
      <c r="R38" s="8">
        <f t="shared" si="27"/>
        <v>1636.1539119945753</v>
      </c>
      <c r="S38" s="8">
        <f t="shared" si="27"/>
        <v>1600.1344722248239</v>
      </c>
      <c r="T38" s="8">
        <f t="shared" si="27"/>
        <v>1578.1456404179976</v>
      </c>
      <c r="U38" s="8">
        <f t="shared" si="27"/>
        <v>1556.1902210950334</v>
      </c>
      <c r="V38" s="8">
        <f t="shared" si="27"/>
        <v>1534.2682142559252</v>
      </c>
      <c r="W38" s="8">
        <f t="shared" si="28"/>
        <v>1512.3796199006733</v>
      </c>
      <c r="X38" s="8">
        <f t="shared" si="28"/>
        <v>1490.5244380292654</v>
      </c>
      <c r="Y38" s="8">
        <f t="shared" si="28"/>
        <v>1467.2681472940801</v>
      </c>
      <c r="Z38" s="8">
        <f t="shared" si="28"/>
        <v>1444.0474577452719</v>
      </c>
      <c r="AA38" s="8">
        <f t="shared" si="28"/>
        <v>1420.862369382852</v>
      </c>
      <c r="AB38" s="8">
        <f t="shared" si="28"/>
        <v>1397.7128822068089</v>
      </c>
      <c r="AC38" s="8">
        <f t="shared" si="28"/>
        <v>1374.5989962171548</v>
      </c>
      <c r="AD38" s="8">
        <f t="shared" si="28"/>
        <v>1357.4640885558642</v>
      </c>
      <c r="AE38" s="8">
        <f t="shared" si="28"/>
        <v>1340.3550515105705</v>
      </c>
      <c r="AF38" s="8">
        <f t="shared" si="28"/>
        <v>1323.2718850812848</v>
      </c>
      <c r="AG38" s="8">
        <f t="shared" si="28"/>
        <v>1306.2145892680016</v>
      </c>
      <c r="AH38" s="8">
        <f t="shared" si="28"/>
        <v>1289.1831640707153</v>
      </c>
    </row>
    <row r="39" spans="2:65" hidden="1" outlineLevel="1">
      <c r="B39" t="str">
        <f t="shared" si="1"/>
        <v>e-hydrogen (Alkaline) - Energy cost - Middle East - USD/ton fuel</v>
      </c>
      <c r="C39" t="str">
        <f>C6</f>
        <v>e-hydrogen (Alkaline)</v>
      </c>
      <c r="D39" t="s">
        <v>43</v>
      </c>
      <c r="E39" t="s">
        <v>58</v>
      </c>
      <c r="F39" t="s">
        <v>31</v>
      </c>
      <c r="G39" s="8">
        <f t="shared" si="27"/>
        <v>1854.0135282246365</v>
      </c>
      <c r="H39" s="8">
        <f t="shared" si="27"/>
        <v>1770.7678519316073</v>
      </c>
      <c r="I39" s="8">
        <f t="shared" si="27"/>
        <v>1687.654456385189</v>
      </c>
      <c r="J39" s="8">
        <f t="shared" si="27"/>
        <v>1632.2569147563422</v>
      </c>
      <c r="K39" s="8">
        <f t="shared" si="27"/>
        <v>1576.9466019376102</v>
      </c>
      <c r="L39" s="8">
        <f t="shared" si="27"/>
        <v>1521.7235179289939</v>
      </c>
      <c r="M39" s="8">
        <f t="shared" si="27"/>
        <v>1466.5876627304931</v>
      </c>
      <c r="N39" s="8">
        <f t="shared" si="27"/>
        <v>1411.539036342107</v>
      </c>
      <c r="O39" s="8">
        <f t="shared" si="27"/>
        <v>1372.4523539081965</v>
      </c>
      <c r="P39" s="8">
        <f t="shared" si="27"/>
        <v>1333.4269298197096</v>
      </c>
      <c r="Q39" s="8">
        <f t="shared" si="27"/>
        <v>1294.4627640766244</v>
      </c>
      <c r="R39" s="8">
        <f t="shared" si="27"/>
        <v>1255.5598566789638</v>
      </c>
      <c r="S39" s="8">
        <f t="shared" si="27"/>
        <v>1216.7182076267159</v>
      </c>
      <c r="T39" s="8">
        <f t="shared" si="27"/>
        <v>1196.7867927845518</v>
      </c>
      <c r="U39" s="8">
        <f t="shared" si="27"/>
        <v>1176.8859683806647</v>
      </c>
      <c r="V39" s="8">
        <f t="shared" si="27"/>
        <v>1157.0157344150598</v>
      </c>
      <c r="W39" s="8">
        <f t="shared" si="28"/>
        <v>1137.1760908877261</v>
      </c>
      <c r="X39" s="8">
        <f t="shared" si="28"/>
        <v>1117.3670377986687</v>
      </c>
      <c r="Y39" s="8">
        <f t="shared" si="28"/>
        <v>1091.714952403941</v>
      </c>
      <c r="Z39" s="8">
        <f t="shared" si="28"/>
        <v>1066.102821425302</v>
      </c>
      <c r="AA39" s="8">
        <f t="shared" si="28"/>
        <v>1040.5306448627405</v>
      </c>
      <c r="AB39" s="8">
        <f t="shared" si="28"/>
        <v>1014.9984227162671</v>
      </c>
      <c r="AC39" s="8">
        <f t="shared" si="28"/>
        <v>989.50615498586922</v>
      </c>
      <c r="AD39" s="8">
        <f t="shared" si="28"/>
        <v>977.17062952680578</v>
      </c>
      <c r="AE39" s="8">
        <f t="shared" si="28"/>
        <v>964.85372858248968</v>
      </c>
      <c r="AF39" s="8">
        <f t="shared" si="28"/>
        <v>952.55545215291522</v>
      </c>
      <c r="AG39" s="8">
        <f t="shared" si="28"/>
        <v>940.27580023808537</v>
      </c>
      <c r="AH39" s="8">
        <f t="shared" si="28"/>
        <v>928.01477283800273</v>
      </c>
    </row>
    <row r="40" spans="2:65" hidden="1" outlineLevel="1">
      <c r="B40" t="str">
        <f t="shared" si="1"/>
        <v/>
      </c>
    </row>
    <row r="41" spans="2:65" hidden="1" outlineLevel="1">
      <c r="B41" t="str">
        <f t="shared" si="1"/>
        <v>e-hydrogen (Alkaline) - Feedstock cost including feedstock feedstock cost - Global - USD/ton fuel</v>
      </c>
      <c r="C41" s="4" t="str">
        <f>C6</f>
        <v>e-hydrogen (Alkaline)</v>
      </c>
      <c r="D41" s="4" t="s">
        <v>38</v>
      </c>
      <c r="E41" s="4" t="s">
        <v>49</v>
      </c>
      <c r="F41" s="4" t="s">
        <v>31</v>
      </c>
      <c r="G41" s="129">
        <f t="shared" ref="G41:AH41" si="29">SUM(G42:G42)</f>
        <v>13.5</v>
      </c>
      <c r="H41" s="129">
        <f t="shared" si="29"/>
        <v>13.500000000000048</v>
      </c>
      <c r="I41" s="129">
        <f t="shared" si="29"/>
        <v>13.500000000000048</v>
      </c>
      <c r="J41" s="129">
        <f t="shared" si="29"/>
        <v>13.500000000000048</v>
      </c>
      <c r="K41" s="129">
        <f t="shared" si="29"/>
        <v>13.500000000000096</v>
      </c>
      <c r="L41" s="129">
        <f t="shared" si="29"/>
        <v>13.5</v>
      </c>
      <c r="M41" s="129">
        <f t="shared" si="29"/>
        <v>13.500000000000096</v>
      </c>
      <c r="N41" s="129">
        <f t="shared" si="29"/>
        <v>13.5</v>
      </c>
      <c r="O41" s="129">
        <f t="shared" si="29"/>
        <v>13.499999999999904</v>
      </c>
      <c r="P41" s="129">
        <f t="shared" si="29"/>
        <v>13.500000000000048</v>
      </c>
      <c r="Q41" s="129">
        <f t="shared" si="29"/>
        <v>13.500000000000192</v>
      </c>
      <c r="R41" s="129">
        <f t="shared" si="29"/>
        <v>13.500000000000096</v>
      </c>
      <c r="S41" s="129">
        <f t="shared" si="29"/>
        <v>13.500000000000192</v>
      </c>
      <c r="T41" s="129">
        <f t="shared" si="29"/>
        <v>13.50000000000024</v>
      </c>
      <c r="U41" s="129">
        <f t="shared" si="29"/>
        <v>13.500000000000121</v>
      </c>
      <c r="V41" s="129">
        <f t="shared" si="29"/>
        <v>13.500000000000359</v>
      </c>
      <c r="W41" s="129">
        <f t="shared" si="29"/>
        <v>13.50000000000024</v>
      </c>
      <c r="X41" s="129">
        <f t="shared" si="29"/>
        <v>13.499999999999904</v>
      </c>
      <c r="Y41" s="129">
        <f t="shared" si="29"/>
        <v>13.5</v>
      </c>
      <c r="Z41" s="129">
        <f t="shared" si="29"/>
        <v>13.499999999999952</v>
      </c>
      <c r="AA41" s="129">
        <f t="shared" si="29"/>
        <v>13.500000000000048</v>
      </c>
      <c r="AB41" s="129">
        <f t="shared" si="29"/>
        <v>13.5</v>
      </c>
      <c r="AC41" s="129">
        <f t="shared" si="29"/>
        <v>13.5</v>
      </c>
      <c r="AD41" s="129">
        <f t="shared" si="29"/>
        <v>13.5</v>
      </c>
      <c r="AE41" s="129">
        <f t="shared" si="29"/>
        <v>13.5</v>
      </c>
      <c r="AF41" s="129">
        <f t="shared" si="29"/>
        <v>13.5</v>
      </c>
      <c r="AG41" s="129">
        <f t="shared" si="29"/>
        <v>13.5</v>
      </c>
      <c r="AH41" s="129">
        <f t="shared" si="29"/>
        <v>13.5</v>
      </c>
      <c r="BL41" s="1"/>
      <c r="BM41" s="1"/>
    </row>
    <row r="42" spans="2:65" hidden="1" outlineLevel="1">
      <c r="B42" t="str">
        <f t="shared" si="1"/>
        <v>e-hydrogen - Feedstock cost - Global - USD/ton fuel</v>
      </c>
      <c r="C42" t="s">
        <v>59</v>
      </c>
      <c r="D42" t="s">
        <v>44</v>
      </c>
      <c r="E42" t="s">
        <v>49</v>
      </c>
      <c r="F42" t="s">
        <v>31</v>
      </c>
      <c r="G42" s="8">
        <f t="shared" ref="G42:AH42" si="30">INDEX(CostCalculations,MATCH($B42,CostCalculations_Index,0),MATCH(G$4,CostCalculation_Year,0))</f>
        <v>13.5</v>
      </c>
      <c r="H42" s="8">
        <f t="shared" si="30"/>
        <v>13.500000000000048</v>
      </c>
      <c r="I42" s="8">
        <f t="shared" si="30"/>
        <v>13.500000000000048</v>
      </c>
      <c r="J42" s="8">
        <f t="shared" si="30"/>
        <v>13.500000000000048</v>
      </c>
      <c r="K42" s="8">
        <f t="shared" si="30"/>
        <v>13.500000000000096</v>
      </c>
      <c r="L42" s="8">
        <f t="shared" si="30"/>
        <v>13.5</v>
      </c>
      <c r="M42" s="8">
        <f t="shared" si="30"/>
        <v>13.500000000000096</v>
      </c>
      <c r="N42" s="8">
        <f t="shared" si="30"/>
        <v>13.5</v>
      </c>
      <c r="O42" s="8">
        <f t="shared" si="30"/>
        <v>13.499999999999904</v>
      </c>
      <c r="P42" s="8">
        <f t="shared" si="30"/>
        <v>13.500000000000048</v>
      </c>
      <c r="Q42" s="8">
        <f t="shared" si="30"/>
        <v>13.500000000000192</v>
      </c>
      <c r="R42" s="8">
        <f t="shared" si="30"/>
        <v>13.500000000000096</v>
      </c>
      <c r="S42" s="8">
        <f t="shared" si="30"/>
        <v>13.500000000000192</v>
      </c>
      <c r="T42" s="8">
        <f t="shared" si="30"/>
        <v>13.50000000000024</v>
      </c>
      <c r="U42" s="8">
        <f t="shared" si="30"/>
        <v>13.500000000000121</v>
      </c>
      <c r="V42" s="8">
        <f t="shared" si="30"/>
        <v>13.500000000000359</v>
      </c>
      <c r="W42" s="8">
        <f t="shared" si="30"/>
        <v>13.50000000000024</v>
      </c>
      <c r="X42" s="8">
        <f t="shared" si="30"/>
        <v>13.499999999999904</v>
      </c>
      <c r="Y42" s="8">
        <f t="shared" si="30"/>
        <v>13.5</v>
      </c>
      <c r="Z42" s="8">
        <f t="shared" si="30"/>
        <v>13.499999999999952</v>
      </c>
      <c r="AA42" s="8">
        <f t="shared" si="30"/>
        <v>13.500000000000048</v>
      </c>
      <c r="AB42" s="8">
        <f t="shared" si="30"/>
        <v>13.5</v>
      </c>
      <c r="AC42" s="8">
        <f t="shared" si="30"/>
        <v>13.5</v>
      </c>
      <c r="AD42" s="8">
        <f t="shared" si="30"/>
        <v>13.5</v>
      </c>
      <c r="AE42" s="8">
        <f t="shared" si="30"/>
        <v>13.5</v>
      </c>
      <c r="AF42" s="8">
        <f t="shared" si="30"/>
        <v>13.5</v>
      </c>
      <c r="AG42" s="8">
        <f t="shared" si="30"/>
        <v>13.5</v>
      </c>
      <c r="AH42" s="8">
        <f t="shared" si="30"/>
        <v>13.5</v>
      </c>
    </row>
    <row r="43" spans="2:65" collapsed="1">
      <c r="B43" t="str">
        <f t="shared" si="1"/>
        <v/>
      </c>
    </row>
    <row r="44" spans="2:65">
      <c r="B44" t="str">
        <f t="shared" si="1"/>
        <v>e-hydrogen (PEM) - Item - Region - Unit</v>
      </c>
      <c r="C44" s="52" t="s">
        <v>60</v>
      </c>
      <c r="D44" s="52" t="s">
        <v>28</v>
      </c>
      <c r="E44" s="52" t="s">
        <v>1</v>
      </c>
      <c r="F44" s="52" t="s">
        <v>29</v>
      </c>
      <c r="G44" s="3">
        <v>2023</v>
      </c>
      <c r="H44" s="3">
        <v>2024</v>
      </c>
      <c r="I44" s="3">
        <v>2025</v>
      </c>
      <c r="J44" s="3">
        <v>2026</v>
      </c>
      <c r="K44" s="3">
        <v>2027</v>
      </c>
      <c r="L44" s="3">
        <v>2028</v>
      </c>
      <c r="M44" s="3">
        <v>2029</v>
      </c>
      <c r="N44" s="3">
        <v>2030</v>
      </c>
      <c r="O44" s="3">
        <v>2031</v>
      </c>
      <c r="P44" s="3">
        <v>2032</v>
      </c>
      <c r="Q44" s="3">
        <v>2033</v>
      </c>
      <c r="R44" s="3">
        <v>2034</v>
      </c>
      <c r="S44" s="3">
        <v>2035</v>
      </c>
      <c r="T44" s="3">
        <v>2036</v>
      </c>
      <c r="U44" s="3">
        <v>2037</v>
      </c>
      <c r="V44" s="3">
        <v>2038</v>
      </c>
      <c r="W44" s="3">
        <v>2039</v>
      </c>
      <c r="X44" s="3">
        <v>2040</v>
      </c>
      <c r="Y44" s="3">
        <v>2041</v>
      </c>
      <c r="Z44" s="3">
        <v>2042</v>
      </c>
      <c r="AA44" s="3">
        <v>2043</v>
      </c>
      <c r="AB44" s="3">
        <v>2044</v>
      </c>
      <c r="AC44" s="3">
        <v>2045</v>
      </c>
      <c r="AD44" s="3">
        <v>2046</v>
      </c>
      <c r="AE44" s="3">
        <v>2047</v>
      </c>
      <c r="AF44" s="3">
        <v>2048</v>
      </c>
      <c r="AG44" s="3">
        <v>2049</v>
      </c>
      <c r="AH44" s="3">
        <v>2050</v>
      </c>
    </row>
    <row r="45" spans="2:65" hidden="1" outlineLevel="1">
      <c r="B45" t="str">
        <f t="shared" ref="B45:B80" si="31">_xlfn.TEXTJOIN(" - ",TRUE,C45:F45)</f>
        <v>e-hydrogen (PEM) - Total cost - Africa - USD/ton fuel</v>
      </c>
      <c r="C45" s="112" t="str">
        <f>C44</f>
        <v>e-hydrogen (PEM)</v>
      </c>
      <c r="D45" s="112" t="s">
        <v>30</v>
      </c>
      <c r="E45" s="112" t="s">
        <v>55</v>
      </c>
      <c r="F45" s="112" t="s">
        <v>31</v>
      </c>
      <c r="G45" s="114">
        <f t="shared" ref="G45:V49" si="32">INDEX(CostCalculations,MATCH($B45,CostCalculations_Index,0),MATCH(G$4,CostCalculation_Year,0))</f>
        <v>5441.9495600428263</v>
      </c>
      <c r="H45" s="114">
        <f t="shared" si="32"/>
        <v>4876.9534882843791</v>
      </c>
      <c r="I45" s="114">
        <f t="shared" si="32"/>
        <v>4318.0347506045728</v>
      </c>
      <c r="J45" s="114">
        <f t="shared" si="32"/>
        <v>4085.827866475981</v>
      </c>
      <c r="K45" s="114">
        <f t="shared" si="32"/>
        <v>3855.2575716558199</v>
      </c>
      <c r="L45" s="114">
        <f t="shared" si="32"/>
        <v>3626.3238661441083</v>
      </c>
      <c r="M45" s="114">
        <f t="shared" si="32"/>
        <v>3399.0267499408283</v>
      </c>
      <c r="N45" s="114">
        <f t="shared" si="32"/>
        <v>3173.3662230460027</v>
      </c>
      <c r="O45" s="114">
        <f t="shared" si="32"/>
        <v>3064.8196611105536</v>
      </c>
      <c r="P45" s="114">
        <f t="shared" si="32"/>
        <v>2957.1556050398012</v>
      </c>
      <c r="Q45" s="114">
        <f t="shared" si="32"/>
        <v>2850.3740548337159</v>
      </c>
      <c r="R45" s="114">
        <f t="shared" si="32"/>
        <v>2744.4750104923332</v>
      </c>
      <c r="S45" s="114">
        <f t="shared" si="32"/>
        <v>2639.4584720156513</v>
      </c>
      <c r="T45" s="114">
        <f t="shared" si="32"/>
        <v>2571.4404649564121</v>
      </c>
      <c r="U45" s="114">
        <f t="shared" si="32"/>
        <v>2503.8237251337127</v>
      </c>
      <c r="V45" s="114">
        <f t="shared" si="32"/>
        <v>2436.6082525475422</v>
      </c>
      <c r="W45" s="114">
        <f t="shared" ref="W45:AH49" si="33">INDEX(CostCalculations,MATCH($B45,CostCalculations_Index,0),MATCH(W$4,CostCalculation_Year,0))</f>
        <v>2369.7940471979068</v>
      </c>
      <c r="X45" s="114">
        <f t="shared" si="33"/>
        <v>2303.3811090848149</v>
      </c>
      <c r="Y45" s="114">
        <f t="shared" si="33"/>
        <v>2239.4264447338105</v>
      </c>
      <c r="Z45" s="114">
        <f t="shared" si="33"/>
        <v>2175.870372234484</v>
      </c>
      <c r="AA45" s="114">
        <f t="shared" si="33"/>
        <v>2112.712891586822</v>
      </c>
      <c r="AB45" s="114">
        <f t="shared" si="33"/>
        <v>2049.9540027908511</v>
      </c>
      <c r="AC45" s="114">
        <f t="shared" si="33"/>
        <v>1987.5937058465549</v>
      </c>
      <c r="AD45" s="114">
        <f t="shared" si="33"/>
        <v>1942.5503511755187</v>
      </c>
      <c r="AE45" s="114">
        <f t="shared" si="33"/>
        <v>1897.6959886397819</v>
      </c>
      <c r="AF45" s="114">
        <f t="shared" si="33"/>
        <v>1853.0306182393319</v>
      </c>
      <c r="AG45" s="114">
        <f t="shared" si="33"/>
        <v>1808.5542399741735</v>
      </c>
      <c r="AH45" s="114">
        <f t="shared" si="33"/>
        <v>1764.2668538443118</v>
      </c>
    </row>
    <row r="46" spans="2:65" hidden="1" outlineLevel="1">
      <c r="B46" t="str">
        <f t="shared" si="31"/>
        <v>e-hydrogen (PEM) - Total cost - Americas - USD/ton fuel</v>
      </c>
      <c r="C46" t="str">
        <f>C45</f>
        <v>e-hydrogen (PEM)</v>
      </c>
      <c r="D46" t="s">
        <v>30</v>
      </c>
      <c r="E46" t="s">
        <v>56</v>
      </c>
      <c r="F46" t="s">
        <v>31</v>
      </c>
      <c r="G46" s="115">
        <f t="shared" si="32"/>
        <v>4055.4480216905413</v>
      </c>
      <c r="H46" s="115">
        <f t="shared" si="32"/>
        <v>3886.8686079601657</v>
      </c>
      <c r="I46" s="115">
        <f t="shared" si="32"/>
        <v>3718.9625974171845</v>
      </c>
      <c r="J46" s="115">
        <f t="shared" si="32"/>
        <v>3530.065661107612</v>
      </c>
      <c r="K46" s="115">
        <f t="shared" si="32"/>
        <v>3342.2683630386318</v>
      </c>
      <c r="L46" s="115">
        <f t="shared" si="32"/>
        <v>3155.5707032102619</v>
      </c>
      <c r="M46" s="115">
        <f t="shared" si="32"/>
        <v>2969.9726816225407</v>
      </c>
      <c r="N46" s="115">
        <f t="shared" si="32"/>
        <v>2785.4742982753796</v>
      </c>
      <c r="O46" s="115">
        <f t="shared" si="32"/>
        <v>2706.6982697459357</v>
      </c>
      <c r="P46" s="115">
        <f t="shared" si="32"/>
        <v>2628.4334333768734</v>
      </c>
      <c r="Q46" s="115">
        <f t="shared" si="32"/>
        <v>2550.6797891681913</v>
      </c>
      <c r="R46" s="115">
        <f t="shared" si="32"/>
        <v>2473.4373371198694</v>
      </c>
      <c r="S46" s="115">
        <f t="shared" si="32"/>
        <v>2396.7060772319192</v>
      </c>
      <c r="T46" s="115">
        <f t="shared" si="32"/>
        <v>2330.4080300536207</v>
      </c>
      <c r="U46" s="115">
        <f t="shared" si="32"/>
        <v>2264.5102878865137</v>
      </c>
      <c r="V46" s="115">
        <f t="shared" si="32"/>
        <v>2199.0128507305953</v>
      </c>
      <c r="W46" s="115">
        <f t="shared" si="33"/>
        <v>2133.9157185858785</v>
      </c>
      <c r="X46" s="115">
        <f t="shared" si="33"/>
        <v>2069.2188914523476</v>
      </c>
      <c r="Y46" s="115">
        <f t="shared" si="33"/>
        <v>2024.5987471904855</v>
      </c>
      <c r="Z46" s="115">
        <f t="shared" si="33"/>
        <v>1980.1343934565748</v>
      </c>
      <c r="AA46" s="115">
        <f t="shared" si="33"/>
        <v>1935.8258302506183</v>
      </c>
      <c r="AB46" s="115">
        <f t="shared" si="33"/>
        <v>1891.6730575726103</v>
      </c>
      <c r="AC46" s="115">
        <f t="shared" si="33"/>
        <v>1847.6760754225568</v>
      </c>
      <c r="AD46" s="115">
        <f t="shared" si="33"/>
        <v>1809.0974198645622</v>
      </c>
      <c r="AE46" s="115">
        <f t="shared" si="33"/>
        <v>1770.6323037114794</v>
      </c>
      <c r="AF46" s="115">
        <f t="shared" si="33"/>
        <v>1732.2807269633058</v>
      </c>
      <c r="AG46" s="115">
        <f t="shared" si="33"/>
        <v>1694.0426896200397</v>
      </c>
      <c r="AH46" s="115">
        <f t="shared" si="33"/>
        <v>1655.9181916816804</v>
      </c>
    </row>
    <row r="47" spans="2:65" hidden="1" outlineLevel="1">
      <c r="B47" t="str">
        <f t="shared" si="31"/>
        <v>e-hydrogen (PEM) - Total cost - Asia - USD/ton fuel</v>
      </c>
      <c r="C47" t="str">
        <f>C46</f>
        <v>e-hydrogen (PEM)</v>
      </c>
      <c r="D47" t="s">
        <v>30</v>
      </c>
      <c r="E47" t="s">
        <v>57</v>
      </c>
      <c r="F47" t="s">
        <v>31</v>
      </c>
      <c r="G47" s="115">
        <f t="shared" si="32"/>
        <v>5860.5199271798938</v>
      </c>
      <c r="H47" s="115">
        <f t="shared" si="32"/>
        <v>5365.5682235634968</v>
      </c>
      <c r="I47" s="115">
        <f t="shared" si="32"/>
        <v>4875.6747034574983</v>
      </c>
      <c r="J47" s="115">
        <f t="shared" si="32"/>
        <v>4631.1946452879683</v>
      </c>
      <c r="K47" s="115">
        <f t="shared" si="32"/>
        <v>4388.4672684804609</v>
      </c>
      <c r="L47" s="115">
        <f t="shared" si="32"/>
        <v>4147.4925730348823</v>
      </c>
      <c r="M47" s="115">
        <f t="shared" si="32"/>
        <v>3908.2705589512975</v>
      </c>
      <c r="N47" s="115">
        <f t="shared" si="32"/>
        <v>3670.8012262297289</v>
      </c>
      <c r="O47" s="115">
        <f t="shared" si="32"/>
        <v>3539.2680101191204</v>
      </c>
      <c r="P47" s="115">
        <f t="shared" si="32"/>
        <v>3408.8855953573316</v>
      </c>
      <c r="Q47" s="115">
        <f t="shared" si="32"/>
        <v>3279.6539819443606</v>
      </c>
      <c r="R47" s="115">
        <f t="shared" si="32"/>
        <v>3151.5731698801314</v>
      </c>
      <c r="S47" s="115">
        <f t="shared" si="32"/>
        <v>3024.6431591646929</v>
      </c>
      <c r="T47" s="115">
        <f t="shared" si="32"/>
        <v>2942.0267493710294</v>
      </c>
      <c r="U47" s="115">
        <f t="shared" si="32"/>
        <v>2859.9755545578937</v>
      </c>
      <c r="V47" s="115">
        <f t="shared" si="32"/>
        <v>2778.4895747253022</v>
      </c>
      <c r="W47" s="115">
        <f t="shared" si="33"/>
        <v>2697.5688098732262</v>
      </c>
      <c r="X47" s="115">
        <f t="shared" si="33"/>
        <v>2617.2132600017021</v>
      </c>
      <c r="Y47" s="115">
        <f t="shared" si="33"/>
        <v>2538.4885055675009</v>
      </c>
      <c r="Z47" s="115">
        <f t="shared" si="33"/>
        <v>2460.3352753197237</v>
      </c>
      <c r="AA47" s="115">
        <f t="shared" si="33"/>
        <v>2382.7535692583456</v>
      </c>
      <c r="AB47" s="115">
        <f t="shared" si="33"/>
        <v>2305.743387383392</v>
      </c>
      <c r="AC47" s="115">
        <f t="shared" si="33"/>
        <v>2229.3047296948407</v>
      </c>
      <c r="AD47" s="115">
        <f t="shared" si="33"/>
        <v>2177.92754913511</v>
      </c>
      <c r="AE47" s="115">
        <f t="shared" si="33"/>
        <v>2126.8035566091357</v>
      </c>
      <c r="AF47" s="115">
        <f t="shared" si="33"/>
        <v>2075.9327521169307</v>
      </c>
      <c r="AG47" s="115">
        <f t="shared" si="33"/>
        <v>2025.3151356584863</v>
      </c>
      <c r="AH47" s="115">
        <f t="shared" si="33"/>
        <v>1974.9507072337965</v>
      </c>
    </row>
    <row r="48" spans="2:65" hidden="1" outlineLevel="1">
      <c r="B48" t="str">
        <f t="shared" si="31"/>
        <v>e-hydrogen (PEM) - Total cost - Europe - USD/ton fuel</v>
      </c>
      <c r="C48" t="str">
        <f>C47</f>
        <v>e-hydrogen (PEM)</v>
      </c>
      <c r="D48" t="s">
        <v>30</v>
      </c>
      <c r="E48" t="s">
        <v>8</v>
      </c>
      <c r="F48" t="s">
        <v>31</v>
      </c>
      <c r="G48" s="115">
        <f t="shared" si="32"/>
        <v>4800.2556978190951</v>
      </c>
      <c r="H48" s="115">
        <f t="shared" si="32"/>
        <v>4542.5151861647146</v>
      </c>
      <c r="I48" s="115">
        <f t="shared" si="32"/>
        <v>4286.62155627628</v>
      </c>
      <c r="J48" s="115">
        <f t="shared" si="32"/>
        <v>4068.8783968172761</v>
      </c>
      <c r="K48" s="115">
        <f t="shared" si="32"/>
        <v>3852.5768240566917</v>
      </c>
      <c r="L48" s="115">
        <f t="shared" si="32"/>
        <v>3637.7168379946015</v>
      </c>
      <c r="M48" s="115">
        <f t="shared" si="32"/>
        <v>3424.2984386309599</v>
      </c>
      <c r="N48" s="115">
        <f t="shared" si="32"/>
        <v>3212.3216259657893</v>
      </c>
      <c r="O48" s="115">
        <f t="shared" si="32"/>
        <v>3125.7169753697913</v>
      </c>
      <c r="P48" s="115">
        <f t="shared" si="32"/>
        <v>3039.690951703747</v>
      </c>
      <c r="Q48" s="115">
        <f t="shared" si="32"/>
        <v>2954.2435549675997</v>
      </c>
      <c r="R48" s="115">
        <f t="shared" si="32"/>
        <v>2869.3747851613434</v>
      </c>
      <c r="S48" s="115">
        <f t="shared" si="32"/>
        <v>2785.0846422850109</v>
      </c>
      <c r="T48" s="115">
        <f t="shared" si="32"/>
        <v>2721.0123573862052</v>
      </c>
      <c r="U48" s="115">
        <f t="shared" si="32"/>
        <v>2657.2738038417247</v>
      </c>
      <c r="V48" s="115">
        <f t="shared" si="32"/>
        <v>2593.8689816515657</v>
      </c>
      <c r="W48" s="115">
        <f t="shared" si="33"/>
        <v>2530.7978908157265</v>
      </c>
      <c r="X48" s="115">
        <f t="shared" si="33"/>
        <v>2468.0605313341916</v>
      </c>
      <c r="Y48" s="115">
        <f t="shared" si="33"/>
        <v>2406.9103478756715</v>
      </c>
      <c r="Z48" s="115">
        <f t="shared" si="33"/>
        <v>2346.1050655084978</v>
      </c>
      <c r="AA48" s="115">
        <f t="shared" si="33"/>
        <v>2285.6446842326823</v>
      </c>
      <c r="AB48" s="115">
        <f t="shared" si="33"/>
        <v>2225.5292040482132</v>
      </c>
      <c r="AC48" s="115">
        <f t="shared" si="33"/>
        <v>2165.7586249551059</v>
      </c>
      <c r="AD48" s="115">
        <f t="shared" si="33"/>
        <v>2115.5507380530253</v>
      </c>
      <c r="AE48" s="115">
        <f t="shared" si="33"/>
        <v>2065.5859476567648</v>
      </c>
      <c r="AF48" s="115">
        <f t="shared" si="33"/>
        <v>2015.8642537663368</v>
      </c>
      <c r="AG48" s="115">
        <f t="shared" si="33"/>
        <v>1966.3856563817321</v>
      </c>
      <c r="AH48" s="115">
        <f t="shared" si="33"/>
        <v>1917.1501555029452</v>
      </c>
    </row>
    <row r="49" spans="2:65" hidden="1" outlineLevel="1">
      <c r="B49" t="str">
        <f t="shared" si="31"/>
        <v>e-hydrogen (PEM) - Total cost - Middle East - USD/ton fuel</v>
      </c>
      <c r="C49" s="113" t="str">
        <f>C48</f>
        <v>e-hydrogen (PEM)</v>
      </c>
      <c r="D49" s="113" t="s">
        <v>30</v>
      </c>
      <c r="E49" s="113" t="s">
        <v>58</v>
      </c>
      <c r="F49" s="113" t="s">
        <v>31</v>
      </c>
      <c r="G49" s="116">
        <f t="shared" si="32"/>
        <v>4076.7306209595749</v>
      </c>
      <c r="H49" s="116">
        <f t="shared" si="32"/>
        <v>3852.5622635131067</v>
      </c>
      <c r="I49" s="116">
        <f t="shared" si="32"/>
        <v>3629.8418753193096</v>
      </c>
      <c r="J49" s="116">
        <f t="shared" si="32"/>
        <v>3454.2312318560625</v>
      </c>
      <c r="K49" s="116">
        <f t="shared" si="32"/>
        <v>3279.5467024995</v>
      </c>
      <c r="L49" s="116">
        <f t="shared" si="32"/>
        <v>3105.7882872496402</v>
      </c>
      <c r="M49" s="116">
        <f t="shared" si="32"/>
        <v>2932.9559861064936</v>
      </c>
      <c r="N49" s="116">
        <f t="shared" si="32"/>
        <v>2761.0497990700278</v>
      </c>
      <c r="O49" s="116">
        <f t="shared" si="32"/>
        <v>2673.6970170251575</v>
      </c>
      <c r="P49" s="116">
        <f t="shared" si="32"/>
        <v>2586.9750639980571</v>
      </c>
      <c r="Q49" s="116">
        <f t="shared" si="32"/>
        <v>2500.8839399886974</v>
      </c>
      <c r="R49" s="116">
        <f t="shared" si="32"/>
        <v>2415.4236449970867</v>
      </c>
      <c r="S49" s="116">
        <f t="shared" si="32"/>
        <v>2330.5941790232291</v>
      </c>
      <c r="T49" s="116">
        <f t="shared" si="32"/>
        <v>2271.6702645801843</v>
      </c>
      <c r="U49" s="116">
        <f t="shared" si="32"/>
        <v>2213.0518942696626</v>
      </c>
      <c r="V49" s="116">
        <f t="shared" si="32"/>
        <v>2154.7390680916742</v>
      </c>
      <c r="W49" s="116">
        <f t="shared" si="33"/>
        <v>2096.7317860462044</v>
      </c>
      <c r="X49" s="116">
        <f t="shared" si="33"/>
        <v>2039.0300481332556</v>
      </c>
      <c r="Y49" s="116">
        <f t="shared" si="33"/>
        <v>1977.713437550377</v>
      </c>
      <c r="Z49" s="116">
        <f t="shared" si="33"/>
        <v>1916.7839017566221</v>
      </c>
      <c r="AA49" s="116">
        <f t="shared" si="33"/>
        <v>1856.2414407519777</v>
      </c>
      <c r="AB49" s="116">
        <f t="shared" si="33"/>
        <v>1796.0860545364574</v>
      </c>
      <c r="AC49" s="116">
        <f t="shared" si="33"/>
        <v>1736.3177431100485</v>
      </c>
      <c r="AD49" s="116">
        <f t="shared" si="33"/>
        <v>1694.0039053433582</v>
      </c>
      <c r="AE49" s="116">
        <f t="shared" si="33"/>
        <v>1651.8650751782163</v>
      </c>
      <c r="AF49" s="116">
        <f t="shared" si="33"/>
        <v>1609.9012526146171</v>
      </c>
      <c r="AG49" s="116">
        <f t="shared" si="33"/>
        <v>1568.1124376525613</v>
      </c>
      <c r="AH49" s="116">
        <f t="shared" si="33"/>
        <v>1526.4986302920522</v>
      </c>
    </row>
    <row r="50" spans="2:65" hidden="1" outlineLevel="1">
      <c r="B50" t="str">
        <f t="shared" si="31"/>
        <v/>
      </c>
      <c r="C50" s="2"/>
    </row>
    <row r="51" spans="2:65" hidden="1" outlineLevel="1">
      <c r="B51" t="str">
        <f t="shared" si="31"/>
        <v>e-hydrogen (PEM) - CAPEX including feedstock CAPEX - Global - USD/ton fuel</v>
      </c>
      <c r="C51" s="4" t="str">
        <f>C44</f>
        <v>e-hydrogen (PEM)</v>
      </c>
      <c r="D51" s="4" t="s">
        <v>34</v>
      </c>
      <c r="E51" s="4" t="s">
        <v>49</v>
      </c>
      <c r="F51" s="4" t="s">
        <v>31</v>
      </c>
      <c r="G51" s="129">
        <f t="shared" ref="G51:AH51" si="34">SUM(G52:G52)</f>
        <v>297.18760822752569</v>
      </c>
      <c r="H51" s="129">
        <f t="shared" si="34"/>
        <v>280.44311918225526</v>
      </c>
      <c r="I51" s="129">
        <f t="shared" si="34"/>
        <v>263.69863013698489</v>
      </c>
      <c r="J51" s="129">
        <f t="shared" si="34"/>
        <v>248.0118067464015</v>
      </c>
      <c r="K51" s="129">
        <f t="shared" si="34"/>
        <v>232.32498335581815</v>
      </c>
      <c r="L51" s="129">
        <f t="shared" si="34"/>
        <v>216.63815996523482</v>
      </c>
      <c r="M51" s="129">
        <f t="shared" si="34"/>
        <v>200.95133657465146</v>
      </c>
      <c r="N51" s="129">
        <f t="shared" si="34"/>
        <v>185.26451318406811</v>
      </c>
      <c r="O51" s="129">
        <f t="shared" si="34"/>
        <v>180.64985324929003</v>
      </c>
      <c r="P51" s="129">
        <f t="shared" si="34"/>
        <v>176.03519331451389</v>
      </c>
      <c r="Q51" s="129">
        <f t="shared" si="34"/>
        <v>171.42053337973775</v>
      </c>
      <c r="R51" s="129">
        <f t="shared" si="34"/>
        <v>166.80587344495967</v>
      </c>
      <c r="S51" s="129">
        <f t="shared" si="34"/>
        <v>162.1912135101816</v>
      </c>
      <c r="T51" s="129">
        <f t="shared" si="34"/>
        <v>157.84736896262621</v>
      </c>
      <c r="U51" s="129">
        <f t="shared" si="34"/>
        <v>153.50352441507081</v>
      </c>
      <c r="V51" s="129">
        <f t="shared" si="34"/>
        <v>149.15967986751542</v>
      </c>
      <c r="W51" s="129">
        <f t="shared" si="34"/>
        <v>144.81583531996196</v>
      </c>
      <c r="X51" s="129">
        <f t="shared" si="34"/>
        <v>140.47199077240657</v>
      </c>
      <c r="Y51" s="129">
        <f t="shared" si="34"/>
        <v>136.38588575102622</v>
      </c>
      <c r="Z51" s="129">
        <f t="shared" si="34"/>
        <v>132.29978072964587</v>
      </c>
      <c r="AA51" s="129">
        <f t="shared" si="34"/>
        <v>128.2136757082655</v>
      </c>
      <c r="AB51" s="129">
        <f t="shared" si="34"/>
        <v>124.12757068688515</v>
      </c>
      <c r="AC51" s="129">
        <f t="shared" si="34"/>
        <v>120.0414656655048</v>
      </c>
      <c r="AD51" s="129">
        <f t="shared" si="34"/>
        <v>116.20060023407763</v>
      </c>
      <c r="AE51" s="129">
        <f t="shared" si="34"/>
        <v>112.35973480265142</v>
      </c>
      <c r="AF51" s="129">
        <f t="shared" si="34"/>
        <v>108.51886937122423</v>
      </c>
      <c r="AG51" s="129">
        <f t="shared" si="34"/>
        <v>104.67800393979705</v>
      </c>
      <c r="AH51" s="129">
        <f t="shared" si="34"/>
        <v>100.83713850837084</v>
      </c>
      <c r="BL51" s="1"/>
      <c r="BM51" s="1"/>
    </row>
    <row r="52" spans="2:65" hidden="1" outlineLevel="1">
      <c r="B52" t="str">
        <f t="shared" si="31"/>
        <v>e-hydrogen (PEM) - CAPEX - Global - USD/ton fuel</v>
      </c>
      <c r="C52" t="str">
        <f>C44</f>
        <v>e-hydrogen (PEM)</v>
      </c>
      <c r="D52" t="s">
        <v>40</v>
      </c>
      <c r="E52" t="s">
        <v>49</v>
      </c>
      <c r="F52" t="s">
        <v>31</v>
      </c>
      <c r="G52" s="8">
        <f t="shared" ref="G52:AH52" si="35">INDEX(CostCalculations,MATCH($B52,CostCalculations_Index,0),MATCH(G$4,CostCalculation_Year,0))</f>
        <v>297.18760822752569</v>
      </c>
      <c r="H52" s="8">
        <f t="shared" si="35"/>
        <v>280.44311918225526</v>
      </c>
      <c r="I52" s="8">
        <f t="shared" si="35"/>
        <v>263.69863013698489</v>
      </c>
      <c r="J52" s="8">
        <f t="shared" si="35"/>
        <v>248.0118067464015</v>
      </c>
      <c r="K52" s="8">
        <f t="shared" si="35"/>
        <v>232.32498335581815</v>
      </c>
      <c r="L52" s="8">
        <f t="shared" si="35"/>
        <v>216.63815996523482</v>
      </c>
      <c r="M52" s="8">
        <f t="shared" si="35"/>
        <v>200.95133657465146</v>
      </c>
      <c r="N52" s="8">
        <f t="shared" si="35"/>
        <v>185.26451318406811</v>
      </c>
      <c r="O52" s="8">
        <f t="shared" si="35"/>
        <v>180.64985324929003</v>
      </c>
      <c r="P52" s="8">
        <f t="shared" si="35"/>
        <v>176.03519331451389</v>
      </c>
      <c r="Q52" s="8">
        <f t="shared" si="35"/>
        <v>171.42053337973775</v>
      </c>
      <c r="R52" s="8">
        <f t="shared" si="35"/>
        <v>166.80587344495967</v>
      </c>
      <c r="S52" s="8">
        <f t="shared" si="35"/>
        <v>162.1912135101816</v>
      </c>
      <c r="T52" s="8">
        <f t="shared" si="35"/>
        <v>157.84736896262621</v>
      </c>
      <c r="U52" s="8">
        <f t="shared" si="35"/>
        <v>153.50352441507081</v>
      </c>
      <c r="V52" s="8">
        <f t="shared" si="35"/>
        <v>149.15967986751542</v>
      </c>
      <c r="W52" s="8">
        <f t="shared" si="35"/>
        <v>144.81583531996196</v>
      </c>
      <c r="X52" s="8">
        <f t="shared" si="35"/>
        <v>140.47199077240657</v>
      </c>
      <c r="Y52" s="8">
        <f t="shared" si="35"/>
        <v>136.38588575102622</v>
      </c>
      <c r="Z52" s="8">
        <f t="shared" si="35"/>
        <v>132.29978072964587</v>
      </c>
      <c r="AA52" s="8">
        <f t="shared" si="35"/>
        <v>128.2136757082655</v>
      </c>
      <c r="AB52" s="8">
        <f t="shared" si="35"/>
        <v>124.12757068688515</v>
      </c>
      <c r="AC52" s="8">
        <f t="shared" si="35"/>
        <v>120.0414656655048</v>
      </c>
      <c r="AD52" s="8">
        <f t="shared" si="35"/>
        <v>116.20060023407763</v>
      </c>
      <c r="AE52" s="8">
        <f t="shared" si="35"/>
        <v>112.35973480265142</v>
      </c>
      <c r="AF52" s="8">
        <f t="shared" si="35"/>
        <v>108.51886937122423</v>
      </c>
      <c r="AG52" s="8">
        <f t="shared" si="35"/>
        <v>104.67800393979705</v>
      </c>
      <c r="AH52" s="8">
        <f t="shared" si="35"/>
        <v>100.83713850837084</v>
      </c>
    </row>
    <row r="53" spans="2:65" hidden="1" outlineLevel="1">
      <c r="B53" t="str">
        <f t="shared" si="31"/>
        <v/>
      </c>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row>
    <row r="54" spans="2:65" hidden="1" outlineLevel="1">
      <c r="B54" t="str">
        <f t="shared" si="31"/>
        <v>e-hydrogen (PEM) - OPEX including feedstock OPEX - Global - USD/ton fuel</v>
      </c>
      <c r="C54" s="4" t="str">
        <f>C45</f>
        <v>e-hydrogen (PEM)</v>
      </c>
      <c r="D54" s="4" t="s">
        <v>35</v>
      </c>
      <c r="E54" s="4" t="s">
        <v>49</v>
      </c>
      <c r="F54" s="4" t="s">
        <v>31</v>
      </c>
      <c r="G54" s="129">
        <f t="shared" ref="G54:AH54" si="36">SUM(G55:G55)</f>
        <v>910.59019561100286</v>
      </c>
      <c r="H54" s="129">
        <f t="shared" si="36"/>
        <v>850.84304301098746</v>
      </c>
      <c r="I54" s="129">
        <f t="shared" si="36"/>
        <v>791.09589041095751</v>
      </c>
      <c r="J54" s="129">
        <f t="shared" si="36"/>
        <v>739.18362051235454</v>
      </c>
      <c r="K54" s="129">
        <f t="shared" si="36"/>
        <v>687.27135061373701</v>
      </c>
      <c r="L54" s="129">
        <f t="shared" si="36"/>
        <v>635.35908071511949</v>
      </c>
      <c r="M54" s="129">
        <f t="shared" si="36"/>
        <v>583.44681081651652</v>
      </c>
      <c r="N54" s="129">
        <f t="shared" si="36"/>
        <v>531.53454091789899</v>
      </c>
      <c r="O54" s="129">
        <f t="shared" si="36"/>
        <v>514.23266631403385</v>
      </c>
      <c r="P54" s="129">
        <f t="shared" si="36"/>
        <v>496.93079171016871</v>
      </c>
      <c r="Q54" s="129">
        <f t="shared" si="36"/>
        <v>479.62891710631084</v>
      </c>
      <c r="R54" s="129">
        <f t="shared" si="36"/>
        <v>462.32704250244569</v>
      </c>
      <c r="S54" s="129">
        <f t="shared" si="36"/>
        <v>445.02516789858055</v>
      </c>
      <c r="T54" s="129">
        <f t="shared" si="36"/>
        <v>429.74177295655682</v>
      </c>
      <c r="U54" s="129">
        <f t="shared" si="36"/>
        <v>414.45837801453308</v>
      </c>
      <c r="V54" s="129">
        <f t="shared" si="36"/>
        <v>399.17498307250935</v>
      </c>
      <c r="W54" s="129">
        <f t="shared" si="36"/>
        <v>383.89158813048562</v>
      </c>
      <c r="X54" s="129">
        <f t="shared" si="36"/>
        <v>368.60819318846188</v>
      </c>
      <c r="Y54" s="129">
        <f t="shared" si="36"/>
        <v>355.13620468719091</v>
      </c>
      <c r="Z54" s="129">
        <f t="shared" si="36"/>
        <v>341.66421618591994</v>
      </c>
      <c r="AA54" s="129">
        <f t="shared" si="36"/>
        <v>328.19222768464897</v>
      </c>
      <c r="AB54" s="129">
        <f t="shared" si="36"/>
        <v>314.720239183378</v>
      </c>
      <c r="AC54" s="129">
        <f t="shared" si="36"/>
        <v>301.24825068211067</v>
      </c>
      <c r="AD54" s="129">
        <f t="shared" si="36"/>
        <v>289.40042702970823</v>
      </c>
      <c r="AE54" s="129">
        <f t="shared" si="36"/>
        <v>277.55260337730215</v>
      </c>
      <c r="AF54" s="129">
        <f t="shared" si="36"/>
        <v>265.70477972489971</v>
      </c>
      <c r="AG54" s="129">
        <f t="shared" si="36"/>
        <v>253.85695607249727</v>
      </c>
      <c r="AH54" s="129">
        <f t="shared" si="36"/>
        <v>242.00913242009119</v>
      </c>
      <c r="BL54" s="1"/>
      <c r="BM54" s="1"/>
    </row>
    <row r="55" spans="2:65" hidden="1" outlineLevel="1">
      <c r="B55" t="str">
        <f t="shared" si="31"/>
        <v>e-hydrogen (PEM) - OPEX - Global - USD/ton fuel</v>
      </c>
      <c r="C55" t="str">
        <f>C44</f>
        <v>e-hydrogen (PEM)</v>
      </c>
      <c r="D55" t="s">
        <v>41</v>
      </c>
      <c r="E55" t="s">
        <v>49</v>
      </c>
      <c r="F55" t="s">
        <v>31</v>
      </c>
      <c r="G55" s="8">
        <f t="shared" ref="G55:AH55" si="37">INDEX(CostCalculations,MATCH($B55,CostCalculations_Index,0),MATCH(G$4,CostCalculation_Year,0))</f>
        <v>910.59019561100286</v>
      </c>
      <c r="H55" s="8">
        <f t="shared" si="37"/>
        <v>850.84304301098746</v>
      </c>
      <c r="I55" s="8">
        <f t="shared" si="37"/>
        <v>791.09589041095751</v>
      </c>
      <c r="J55" s="8">
        <f t="shared" si="37"/>
        <v>739.18362051235454</v>
      </c>
      <c r="K55" s="8">
        <f t="shared" si="37"/>
        <v>687.27135061373701</v>
      </c>
      <c r="L55" s="8">
        <f t="shared" si="37"/>
        <v>635.35908071511949</v>
      </c>
      <c r="M55" s="8">
        <f t="shared" si="37"/>
        <v>583.44681081651652</v>
      </c>
      <c r="N55" s="8">
        <f t="shared" si="37"/>
        <v>531.53454091789899</v>
      </c>
      <c r="O55" s="8">
        <f t="shared" si="37"/>
        <v>514.23266631403385</v>
      </c>
      <c r="P55" s="8">
        <f t="shared" si="37"/>
        <v>496.93079171016871</v>
      </c>
      <c r="Q55" s="8">
        <f t="shared" si="37"/>
        <v>479.62891710631084</v>
      </c>
      <c r="R55" s="8">
        <f t="shared" si="37"/>
        <v>462.32704250244569</v>
      </c>
      <c r="S55" s="8">
        <f t="shared" si="37"/>
        <v>445.02516789858055</v>
      </c>
      <c r="T55" s="8">
        <f t="shared" si="37"/>
        <v>429.74177295655682</v>
      </c>
      <c r="U55" s="8">
        <f t="shared" si="37"/>
        <v>414.45837801453308</v>
      </c>
      <c r="V55" s="8">
        <f t="shared" si="37"/>
        <v>399.17498307250935</v>
      </c>
      <c r="W55" s="8">
        <f t="shared" si="37"/>
        <v>383.89158813048562</v>
      </c>
      <c r="X55" s="8">
        <f t="shared" si="37"/>
        <v>368.60819318846188</v>
      </c>
      <c r="Y55" s="8">
        <f t="shared" si="37"/>
        <v>355.13620468719091</v>
      </c>
      <c r="Z55" s="8">
        <f t="shared" si="37"/>
        <v>341.66421618591994</v>
      </c>
      <c r="AA55" s="8">
        <f t="shared" si="37"/>
        <v>328.19222768464897</v>
      </c>
      <c r="AB55" s="8">
        <f t="shared" si="37"/>
        <v>314.720239183378</v>
      </c>
      <c r="AC55" s="8">
        <f t="shared" si="37"/>
        <v>301.24825068211067</v>
      </c>
      <c r="AD55" s="8">
        <f t="shared" si="37"/>
        <v>289.40042702970823</v>
      </c>
      <c r="AE55" s="8">
        <f t="shared" si="37"/>
        <v>277.55260337730215</v>
      </c>
      <c r="AF55" s="8">
        <f t="shared" si="37"/>
        <v>265.70477972489971</v>
      </c>
      <c r="AG55" s="8">
        <f t="shared" si="37"/>
        <v>253.85695607249727</v>
      </c>
      <c r="AH55" s="8">
        <f t="shared" si="37"/>
        <v>242.00913242009119</v>
      </c>
    </row>
    <row r="56" spans="2:65" hidden="1" outlineLevel="1">
      <c r="B56" t="str">
        <f t="shared" si="31"/>
        <v/>
      </c>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row>
    <row r="57" spans="2:65" hidden="1" outlineLevel="1">
      <c r="B57" t="str">
        <f t="shared" si="31"/>
        <v>e-hydrogen (PEM) - Finance cost including feedstock finance cost - Africa - USD/ton fuel</v>
      </c>
      <c r="C57" s="10" t="str">
        <f>C48</f>
        <v>e-hydrogen (PEM)</v>
      </c>
      <c r="D57" s="10" t="s">
        <v>36</v>
      </c>
      <c r="E57" s="10" t="s">
        <v>55</v>
      </c>
      <c r="F57" s="10" t="s">
        <v>31</v>
      </c>
      <c r="G57" s="125">
        <f>G62</f>
        <v>490.35955357541746</v>
      </c>
      <c r="H57" s="125">
        <f t="shared" ref="H57:AH57" si="38">H62</f>
        <v>462.73114665072126</v>
      </c>
      <c r="I57" s="125">
        <f t="shared" si="38"/>
        <v>435.10273972602511</v>
      </c>
      <c r="J57" s="125">
        <f t="shared" si="38"/>
        <v>409.21948113156253</v>
      </c>
      <c r="K57" s="125">
        <f t="shared" si="38"/>
        <v>383.33622253710001</v>
      </c>
      <c r="L57" s="125">
        <f t="shared" si="38"/>
        <v>357.4529639426375</v>
      </c>
      <c r="M57" s="125">
        <f t="shared" si="38"/>
        <v>331.56970534817492</v>
      </c>
      <c r="N57" s="125">
        <f t="shared" si="38"/>
        <v>305.6864467537124</v>
      </c>
      <c r="O57" s="125">
        <f t="shared" si="38"/>
        <v>298.07225786132858</v>
      </c>
      <c r="P57" s="125">
        <f t="shared" si="38"/>
        <v>290.45806896894794</v>
      </c>
      <c r="Q57" s="125">
        <f t="shared" si="38"/>
        <v>282.8438800765673</v>
      </c>
      <c r="R57" s="125">
        <f t="shared" si="38"/>
        <v>275.22969118418348</v>
      </c>
      <c r="S57" s="125">
        <f t="shared" si="38"/>
        <v>267.61550229179966</v>
      </c>
      <c r="T57" s="125">
        <f t="shared" si="38"/>
        <v>260.44815878833327</v>
      </c>
      <c r="U57" s="125">
        <f t="shared" si="38"/>
        <v>253.28081528486686</v>
      </c>
      <c r="V57" s="125">
        <f t="shared" si="38"/>
        <v>246.11347178140048</v>
      </c>
      <c r="W57" s="125">
        <f t="shared" si="38"/>
        <v>238.94612827793728</v>
      </c>
      <c r="X57" s="125">
        <f t="shared" si="38"/>
        <v>231.77878477447086</v>
      </c>
      <c r="Y57" s="125">
        <f t="shared" si="38"/>
        <v>225.03671148919329</v>
      </c>
      <c r="Z57" s="125">
        <f t="shared" si="38"/>
        <v>218.2946382039157</v>
      </c>
      <c r="AA57" s="125">
        <f t="shared" si="38"/>
        <v>211.55256491863813</v>
      </c>
      <c r="AB57" s="125">
        <f t="shared" si="38"/>
        <v>204.81049163336053</v>
      </c>
      <c r="AC57" s="125">
        <f t="shared" si="38"/>
        <v>198.06841834808296</v>
      </c>
      <c r="AD57" s="125">
        <f t="shared" si="38"/>
        <v>191.73099038622811</v>
      </c>
      <c r="AE57" s="125">
        <f t="shared" si="38"/>
        <v>185.39356242437486</v>
      </c>
      <c r="AF57" s="125">
        <f t="shared" si="38"/>
        <v>179.05613446252002</v>
      </c>
      <c r="AG57" s="125">
        <f t="shared" si="38"/>
        <v>172.71870650066515</v>
      </c>
      <c r="AH57" s="125">
        <f t="shared" si="38"/>
        <v>166.38127853881193</v>
      </c>
      <c r="BL57" s="1"/>
      <c r="BM57" s="1"/>
    </row>
    <row r="58" spans="2:65" hidden="1" outlineLevel="1">
      <c r="B58" t="str">
        <f t="shared" si="31"/>
        <v>e-hydrogen (PEM) - Finance cost including feedstock finance cost - Americas - USD/ton fuel</v>
      </c>
      <c r="C58" s="2" t="str">
        <f>C48</f>
        <v>e-hydrogen (PEM)</v>
      </c>
      <c r="D58" s="2" t="s">
        <v>36</v>
      </c>
      <c r="E58" s="2" t="s">
        <v>56</v>
      </c>
      <c r="F58" s="2" t="s">
        <v>31</v>
      </c>
      <c r="G58" s="126">
        <f t="shared" ref="G58:AH58" si="39">G63</f>
        <v>490.35955357541746</v>
      </c>
      <c r="H58" s="126">
        <f t="shared" si="39"/>
        <v>462.73114665072126</v>
      </c>
      <c r="I58" s="126">
        <f t="shared" si="39"/>
        <v>435.10273972602511</v>
      </c>
      <c r="J58" s="126">
        <f t="shared" si="39"/>
        <v>409.21948113156253</v>
      </c>
      <c r="K58" s="126">
        <f t="shared" si="39"/>
        <v>383.33622253710001</v>
      </c>
      <c r="L58" s="126">
        <f t="shared" si="39"/>
        <v>357.4529639426375</v>
      </c>
      <c r="M58" s="126">
        <f t="shared" si="39"/>
        <v>331.56970534817492</v>
      </c>
      <c r="N58" s="126">
        <f t="shared" si="39"/>
        <v>305.6864467537124</v>
      </c>
      <c r="O58" s="126">
        <f t="shared" si="39"/>
        <v>298.07225786132858</v>
      </c>
      <c r="P58" s="126">
        <f t="shared" si="39"/>
        <v>290.45806896894794</v>
      </c>
      <c r="Q58" s="126">
        <f t="shared" si="39"/>
        <v>282.8438800765673</v>
      </c>
      <c r="R58" s="126">
        <f t="shared" si="39"/>
        <v>275.22969118418348</v>
      </c>
      <c r="S58" s="126">
        <f t="shared" si="39"/>
        <v>267.61550229179966</v>
      </c>
      <c r="T58" s="126">
        <f t="shared" si="39"/>
        <v>260.44815878833327</v>
      </c>
      <c r="U58" s="126">
        <f t="shared" si="39"/>
        <v>253.28081528486686</v>
      </c>
      <c r="V58" s="126">
        <f t="shared" si="39"/>
        <v>246.11347178140048</v>
      </c>
      <c r="W58" s="126">
        <f t="shared" si="39"/>
        <v>238.94612827793728</v>
      </c>
      <c r="X58" s="126">
        <f t="shared" si="39"/>
        <v>231.77878477447086</v>
      </c>
      <c r="Y58" s="126">
        <f t="shared" si="39"/>
        <v>225.03671148919329</v>
      </c>
      <c r="Z58" s="126">
        <f t="shared" si="39"/>
        <v>218.2946382039157</v>
      </c>
      <c r="AA58" s="126">
        <f t="shared" si="39"/>
        <v>211.55256491863813</v>
      </c>
      <c r="AB58" s="126">
        <f t="shared" si="39"/>
        <v>204.81049163336053</v>
      </c>
      <c r="AC58" s="126">
        <f t="shared" si="39"/>
        <v>198.06841834808296</v>
      </c>
      <c r="AD58" s="126">
        <f t="shared" si="39"/>
        <v>191.73099038622811</v>
      </c>
      <c r="AE58" s="126">
        <f t="shared" si="39"/>
        <v>185.39356242437486</v>
      </c>
      <c r="AF58" s="126">
        <f t="shared" si="39"/>
        <v>179.05613446252002</v>
      </c>
      <c r="AG58" s="126">
        <f t="shared" si="39"/>
        <v>172.71870650066515</v>
      </c>
      <c r="AH58" s="126">
        <f t="shared" si="39"/>
        <v>166.38127853881193</v>
      </c>
      <c r="BL58" s="1"/>
      <c r="BM58" s="1"/>
    </row>
    <row r="59" spans="2:65" hidden="1" outlineLevel="1">
      <c r="B59" t="str">
        <f t="shared" si="31"/>
        <v>e-hydrogen (PEM) - Finance cost including feedstock finance cost - Asia - USD/ton fuel</v>
      </c>
      <c r="C59" s="2" t="str">
        <f>C48</f>
        <v>e-hydrogen (PEM)</v>
      </c>
      <c r="D59" s="2" t="s">
        <v>36</v>
      </c>
      <c r="E59" s="2" t="s">
        <v>57</v>
      </c>
      <c r="F59" s="2" t="s">
        <v>31</v>
      </c>
      <c r="G59" s="126">
        <f t="shared" ref="G59:AH59" si="40">G64</f>
        <v>490.35955357541746</v>
      </c>
      <c r="H59" s="126">
        <f t="shared" si="40"/>
        <v>462.73114665072126</v>
      </c>
      <c r="I59" s="126">
        <f t="shared" si="40"/>
        <v>435.10273972602511</v>
      </c>
      <c r="J59" s="126">
        <f t="shared" si="40"/>
        <v>409.21948113156253</v>
      </c>
      <c r="K59" s="126">
        <f t="shared" si="40"/>
        <v>383.33622253710001</v>
      </c>
      <c r="L59" s="126">
        <f t="shared" si="40"/>
        <v>357.4529639426375</v>
      </c>
      <c r="M59" s="126">
        <f t="shared" si="40"/>
        <v>331.56970534817492</v>
      </c>
      <c r="N59" s="126">
        <f t="shared" si="40"/>
        <v>305.6864467537124</v>
      </c>
      <c r="O59" s="126">
        <f t="shared" si="40"/>
        <v>298.07225786132858</v>
      </c>
      <c r="P59" s="126">
        <f t="shared" si="40"/>
        <v>290.45806896894794</v>
      </c>
      <c r="Q59" s="126">
        <f t="shared" si="40"/>
        <v>282.8438800765673</v>
      </c>
      <c r="R59" s="126">
        <f t="shared" si="40"/>
        <v>275.22969118418348</v>
      </c>
      <c r="S59" s="126">
        <f t="shared" si="40"/>
        <v>267.61550229179966</v>
      </c>
      <c r="T59" s="126">
        <f t="shared" si="40"/>
        <v>260.44815878833327</v>
      </c>
      <c r="U59" s="126">
        <f t="shared" si="40"/>
        <v>253.28081528486686</v>
      </c>
      <c r="V59" s="126">
        <f t="shared" si="40"/>
        <v>246.11347178140048</v>
      </c>
      <c r="W59" s="126">
        <f t="shared" si="40"/>
        <v>238.94612827793728</v>
      </c>
      <c r="X59" s="126">
        <f t="shared" si="40"/>
        <v>231.77878477447086</v>
      </c>
      <c r="Y59" s="126">
        <f t="shared" si="40"/>
        <v>225.03671148919329</v>
      </c>
      <c r="Z59" s="126">
        <f t="shared" si="40"/>
        <v>218.2946382039157</v>
      </c>
      <c r="AA59" s="126">
        <f t="shared" si="40"/>
        <v>211.55256491863813</v>
      </c>
      <c r="AB59" s="126">
        <f t="shared" si="40"/>
        <v>204.81049163336053</v>
      </c>
      <c r="AC59" s="126">
        <f t="shared" si="40"/>
        <v>198.06841834808296</v>
      </c>
      <c r="AD59" s="126">
        <f t="shared" si="40"/>
        <v>191.73099038622811</v>
      </c>
      <c r="AE59" s="126">
        <f t="shared" si="40"/>
        <v>185.39356242437486</v>
      </c>
      <c r="AF59" s="126">
        <f t="shared" si="40"/>
        <v>179.05613446252002</v>
      </c>
      <c r="AG59" s="126">
        <f t="shared" si="40"/>
        <v>172.71870650066515</v>
      </c>
      <c r="AH59" s="126">
        <f t="shared" si="40"/>
        <v>166.38127853881193</v>
      </c>
      <c r="BL59" s="1"/>
      <c r="BM59" s="1"/>
    </row>
    <row r="60" spans="2:65" hidden="1" outlineLevel="1">
      <c r="B60" t="str">
        <f t="shared" si="31"/>
        <v>e-hydrogen (PEM) - Finance cost including feedstock finance cost - Europe - USD/ton fuel</v>
      </c>
      <c r="C60" s="2" t="str">
        <f>C48</f>
        <v>e-hydrogen (PEM)</v>
      </c>
      <c r="D60" s="2" t="s">
        <v>36</v>
      </c>
      <c r="E60" s="2" t="s">
        <v>8</v>
      </c>
      <c r="F60" s="2" t="s">
        <v>31</v>
      </c>
      <c r="G60" s="126">
        <f t="shared" ref="G60:AH60" si="41">G65</f>
        <v>490.35955357541746</v>
      </c>
      <c r="H60" s="126">
        <f t="shared" si="41"/>
        <v>462.73114665072126</v>
      </c>
      <c r="I60" s="126">
        <f t="shared" si="41"/>
        <v>435.10273972602511</v>
      </c>
      <c r="J60" s="126">
        <f t="shared" si="41"/>
        <v>409.21948113156253</v>
      </c>
      <c r="K60" s="126">
        <f t="shared" si="41"/>
        <v>383.33622253710001</v>
      </c>
      <c r="L60" s="126">
        <f t="shared" si="41"/>
        <v>357.4529639426375</v>
      </c>
      <c r="M60" s="126">
        <f t="shared" si="41"/>
        <v>331.56970534817492</v>
      </c>
      <c r="N60" s="126">
        <f t="shared" si="41"/>
        <v>305.6864467537124</v>
      </c>
      <c r="O60" s="126">
        <f t="shared" si="41"/>
        <v>298.07225786132858</v>
      </c>
      <c r="P60" s="126">
        <f t="shared" si="41"/>
        <v>290.45806896894794</v>
      </c>
      <c r="Q60" s="126">
        <f t="shared" si="41"/>
        <v>282.8438800765673</v>
      </c>
      <c r="R60" s="126">
        <f t="shared" si="41"/>
        <v>275.22969118418348</v>
      </c>
      <c r="S60" s="126">
        <f t="shared" si="41"/>
        <v>267.61550229179966</v>
      </c>
      <c r="T60" s="126">
        <f t="shared" si="41"/>
        <v>260.44815878833327</v>
      </c>
      <c r="U60" s="126">
        <f t="shared" si="41"/>
        <v>253.28081528486686</v>
      </c>
      <c r="V60" s="126">
        <f t="shared" si="41"/>
        <v>246.11347178140048</v>
      </c>
      <c r="W60" s="126">
        <f t="shared" si="41"/>
        <v>238.94612827793728</v>
      </c>
      <c r="X60" s="126">
        <f t="shared" si="41"/>
        <v>231.77878477447086</v>
      </c>
      <c r="Y60" s="126">
        <f t="shared" si="41"/>
        <v>225.03671148919329</v>
      </c>
      <c r="Z60" s="126">
        <f t="shared" si="41"/>
        <v>218.2946382039157</v>
      </c>
      <c r="AA60" s="126">
        <f t="shared" si="41"/>
        <v>211.55256491863813</v>
      </c>
      <c r="AB60" s="126">
        <f t="shared" si="41"/>
        <v>204.81049163336053</v>
      </c>
      <c r="AC60" s="126">
        <f t="shared" si="41"/>
        <v>198.06841834808296</v>
      </c>
      <c r="AD60" s="126">
        <f t="shared" si="41"/>
        <v>191.73099038622811</v>
      </c>
      <c r="AE60" s="126">
        <f t="shared" si="41"/>
        <v>185.39356242437486</v>
      </c>
      <c r="AF60" s="126">
        <f t="shared" si="41"/>
        <v>179.05613446252002</v>
      </c>
      <c r="AG60" s="126">
        <f t="shared" si="41"/>
        <v>172.71870650066515</v>
      </c>
      <c r="AH60" s="126">
        <f t="shared" si="41"/>
        <v>166.38127853881193</v>
      </c>
      <c r="BL60" s="1"/>
      <c r="BM60" s="1"/>
    </row>
    <row r="61" spans="2:65" hidden="1" outlineLevel="1">
      <c r="B61" t="str">
        <f t="shared" si="31"/>
        <v>e-hydrogen (PEM) - Finance cost including feedstock finance cost - Middle East - USD/ton fuel</v>
      </c>
      <c r="C61" s="13" t="str">
        <f>C48</f>
        <v>e-hydrogen (PEM)</v>
      </c>
      <c r="D61" s="13" t="s">
        <v>36</v>
      </c>
      <c r="E61" s="13" t="s">
        <v>58</v>
      </c>
      <c r="F61" s="13" t="s">
        <v>31</v>
      </c>
      <c r="G61" s="127">
        <f t="shared" ref="G61:AH61" si="42">G66</f>
        <v>490.35955357541746</v>
      </c>
      <c r="H61" s="127">
        <f t="shared" si="42"/>
        <v>462.73114665072126</v>
      </c>
      <c r="I61" s="127">
        <f t="shared" si="42"/>
        <v>435.10273972602511</v>
      </c>
      <c r="J61" s="127">
        <f t="shared" si="42"/>
        <v>409.21948113156253</v>
      </c>
      <c r="K61" s="127">
        <f t="shared" si="42"/>
        <v>383.33622253710001</v>
      </c>
      <c r="L61" s="127">
        <f t="shared" si="42"/>
        <v>357.4529639426375</v>
      </c>
      <c r="M61" s="127">
        <f t="shared" si="42"/>
        <v>331.56970534817492</v>
      </c>
      <c r="N61" s="127">
        <f t="shared" si="42"/>
        <v>305.6864467537124</v>
      </c>
      <c r="O61" s="127">
        <f t="shared" si="42"/>
        <v>298.07225786132858</v>
      </c>
      <c r="P61" s="127">
        <f t="shared" si="42"/>
        <v>290.45806896894794</v>
      </c>
      <c r="Q61" s="127">
        <f t="shared" si="42"/>
        <v>282.8438800765673</v>
      </c>
      <c r="R61" s="127">
        <f t="shared" si="42"/>
        <v>275.22969118418348</v>
      </c>
      <c r="S61" s="127">
        <f t="shared" si="42"/>
        <v>267.61550229179966</v>
      </c>
      <c r="T61" s="127">
        <f t="shared" si="42"/>
        <v>260.44815878833327</v>
      </c>
      <c r="U61" s="127">
        <f t="shared" si="42"/>
        <v>253.28081528486686</v>
      </c>
      <c r="V61" s="127">
        <f t="shared" si="42"/>
        <v>246.11347178140048</v>
      </c>
      <c r="W61" s="127">
        <f t="shared" si="42"/>
        <v>238.94612827793728</v>
      </c>
      <c r="X61" s="127">
        <f t="shared" si="42"/>
        <v>231.77878477447086</v>
      </c>
      <c r="Y61" s="127">
        <f t="shared" si="42"/>
        <v>225.03671148919329</v>
      </c>
      <c r="Z61" s="127">
        <f t="shared" si="42"/>
        <v>218.2946382039157</v>
      </c>
      <c r="AA61" s="127">
        <f t="shared" si="42"/>
        <v>211.55256491863813</v>
      </c>
      <c r="AB61" s="127">
        <f t="shared" si="42"/>
        <v>204.81049163336053</v>
      </c>
      <c r="AC61" s="127">
        <f t="shared" si="42"/>
        <v>198.06841834808296</v>
      </c>
      <c r="AD61" s="127">
        <f t="shared" si="42"/>
        <v>191.73099038622811</v>
      </c>
      <c r="AE61" s="127">
        <f t="shared" si="42"/>
        <v>185.39356242437486</v>
      </c>
      <c r="AF61" s="127">
        <f t="shared" si="42"/>
        <v>179.05613446252002</v>
      </c>
      <c r="AG61" s="127">
        <f t="shared" si="42"/>
        <v>172.71870650066515</v>
      </c>
      <c r="AH61" s="127">
        <f t="shared" si="42"/>
        <v>166.38127853881193</v>
      </c>
      <c r="BL61" s="1"/>
      <c r="BM61" s="1"/>
    </row>
    <row r="62" spans="2:65" hidden="1" outlineLevel="1">
      <c r="B62" t="str">
        <f t="shared" si="31"/>
        <v>e-hydrogen (PEM) - Finance cost - Africa - USD/ton fuel</v>
      </c>
      <c r="C62" t="str">
        <f>C44</f>
        <v>e-hydrogen (PEM)</v>
      </c>
      <c r="D62" t="s">
        <v>42</v>
      </c>
      <c r="E62" t="s">
        <v>55</v>
      </c>
      <c r="F62" t="s">
        <v>31</v>
      </c>
      <c r="G62" s="8">
        <f t="shared" ref="G62:V66" si="43">INDEX(CostCalculations,MATCH($B62,CostCalculations_Index,0),MATCH(G$4,CostCalculation_Year,0))</f>
        <v>490.35955357541746</v>
      </c>
      <c r="H62" s="8">
        <f t="shared" si="43"/>
        <v>462.73114665072126</v>
      </c>
      <c r="I62" s="8">
        <f t="shared" si="43"/>
        <v>435.10273972602511</v>
      </c>
      <c r="J62" s="8">
        <f t="shared" si="43"/>
        <v>409.21948113156253</v>
      </c>
      <c r="K62" s="8">
        <f t="shared" si="43"/>
        <v>383.33622253710001</v>
      </c>
      <c r="L62" s="8">
        <f t="shared" si="43"/>
        <v>357.4529639426375</v>
      </c>
      <c r="M62" s="8">
        <f t="shared" si="43"/>
        <v>331.56970534817492</v>
      </c>
      <c r="N62" s="8">
        <f t="shared" si="43"/>
        <v>305.6864467537124</v>
      </c>
      <c r="O62" s="8">
        <f t="shared" si="43"/>
        <v>298.07225786132858</v>
      </c>
      <c r="P62" s="8">
        <f t="shared" si="43"/>
        <v>290.45806896894794</v>
      </c>
      <c r="Q62" s="8">
        <f t="shared" si="43"/>
        <v>282.8438800765673</v>
      </c>
      <c r="R62" s="8">
        <f t="shared" si="43"/>
        <v>275.22969118418348</v>
      </c>
      <c r="S62" s="8">
        <f t="shared" si="43"/>
        <v>267.61550229179966</v>
      </c>
      <c r="T62" s="8">
        <f t="shared" si="43"/>
        <v>260.44815878833327</v>
      </c>
      <c r="U62" s="8">
        <f t="shared" si="43"/>
        <v>253.28081528486686</v>
      </c>
      <c r="V62" s="8">
        <f t="shared" si="43"/>
        <v>246.11347178140048</v>
      </c>
      <c r="W62" s="8">
        <f t="shared" ref="W62:AH66" si="44">INDEX(CostCalculations,MATCH($B62,CostCalculations_Index,0),MATCH(W$4,CostCalculation_Year,0))</f>
        <v>238.94612827793728</v>
      </c>
      <c r="X62" s="8">
        <f t="shared" si="44"/>
        <v>231.77878477447086</v>
      </c>
      <c r="Y62" s="8">
        <f t="shared" si="44"/>
        <v>225.03671148919329</v>
      </c>
      <c r="Z62" s="8">
        <f t="shared" si="44"/>
        <v>218.2946382039157</v>
      </c>
      <c r="AA62" s="8">
        <f t="shared" si="44"/>
        <v>211.55256491863813</v>
      </c>
      <c r="AB62" s="8">
        <f t="shared" si="44"/>
        <v>204.81049163336053</v>
      </c>
      <c r="AC62" s="8">
        <f t="shared" si="44"/>
        <v>198.06841834808296</v>
      </c>
      <c r="AD62" s="8">
        <f t="shared" si="44"/>
        <v>191.73099038622811</v>
      </c>
      <c r="AE62" s="8">
        <f t="shared" si="44"/>
        <v>185.39356242437486</v>
      </c>
      <c r="AF62" s="8">
        <f t="shared" si="44"/>
        <v>179.05613446252002</v>
      </c>
      <c r="AG62" s="8">
        <f t="shared" si="44"/>
        <v>172.71870650066515</v>
      </c>
      <c r="AH62" s="8">
        <f t="shared" si="44"/>
        <v>166.38127853881193</v>
      </c>
    </row>
    <row r="63" spans="2:65" hidden="1" outlineLevel="1">
      <c r="B63" t="str">
        <f t="shared" si="31"/>
        <v>e-hydrogen (PEM) - Finance cost - Americas - USD/ton fuel</v>
      </c>
      <c r="C63" t="str">
        <f>C44</f>
        <v>e-hydrogen (PEM)</v>
      </c>
      <c r="D63" t="s">
        <v>42</v>
      </c>
      <c r="E63" t="s">
        <v>56</v>
      </c>
      <c r="F63" t="s">
        <v>31</v>
      </c>
      <c r="G63" s="8">
        <f t="shared" si="43"/>
        <v>490.35955357541746</v>
      </c>
      <c r="H63" s="8">
        <f t="shared" si="43"/>
        <v>462.73114665072126</v>
      </c>
      <c r="I63" s="8">
        <f t="shared" si="43"/>
        <v>435.10273972602511</v>
      </c>
      <c r="J63" s="8">
        <f t="shared" si="43"/>
        <v>409.21948113156253</v>
      </c>
      <c r="K63" s="8">
        <f t="shared" si="43"/>
        <v>383.33622253710001</v>
      </c>
      <c r="L63" s="8">
        <f t="shared" si="43"/>
        <v>357.4529639426375</v>
      </c>
      <c r="M63" s="8">
        <f t="shared" si="43"/>
        <v>331.56970534817492</v>
      </c>
      <c r="N63" s="8">
        <f t="shared" si="43"/>
        <v>305.6864467537124</v>
      </c>
      <c r="O63" s="8">
        <f t="shared" si="43"/>
        <v>298.07225786132858</v>
      </c>
      <c r="P63" s="8">
        <f t="shared" si="43"/>
        <v>290.45806896894794</v>
      </c>
      <c r="Q63" s="8">
        <f t="shared" si="43"/>
        <v>282.8438800765673</v>
      </c>
      <c r="R63" s="8">
        <f t="shared" si="43"/>
        <v>275.22969118418348</v>
      </c>
      <c r="S63" s="8">
        <f t="shared" si="43"/>
        <v>267.61550229179966</v>
      </c>
      <c r="T63" s="8">
        <f t="shared" si="43"/>
        <v>260.44815878833327</v>
      </c>
      <c r="U63" s="8">
        <f t="shared" si="43"/>
        <v>253.28081528486686</v>
      </c>
      <c r="V63" s="8">
        <f t="shared" si="43"/>
        <v>246.11347178140048</v>
      </c>
      <c r="W63" s="8">
        <f t="shared" si="44"/>
        <v>238.94612827793728</v>
      </c>
      <c r="X63" s="8">
        <f t="shared" si="44"/>
        <v>231.77878477447086</v>
      </c>
      <c r="Y63" s="8">
        <f t="shared" si="44"/>
        <v>225.03671148919329</v>
      </c>
      <c r="Z63" s="8">
        <f t="shared" si="44"/>
        <v>218.2946382039157</v>
      </c>
      <c r="AA63" s="8">
        <f t="shared" si="44"/>
        <v>211.55256491863813</v>
      </c>
      <c r="AB63" s="8">
        <f t="shared" si="44"/>
        <v>204.81049163336053</v>
      </c>
      <c r="AC63" s="8">
        <f t="shared" si="44"/>
        <v>198.06841834808296</v>
      </c>
      <c r="AD63" s="8">
        <f t="shared" si="44"/>
        <v>191.73099038622811</v>
      </c>
      <c r="AE63" s="8">
        <f t="shared" si="44"/>
        <v>185.39356242437486</v>
      </c>
      <c r="AF63" s="8">
        <f t="shared" si="44"/>
        <v>179.05613446252002</v>
      </c>
      <c r="AG63" s="8">
        <f t="shared" si="44"/>
        <v>172.71870650066515</v>
      </c>
      <c r="AH63" s="8">
        <f t="shared" si="44"/>
        <v>166.38127853881193</v>
      </c>
    </row>
    <row r="64" spans="2:65" hidden="1" outlineLevel="1">
      <c r="B64" t="str">
        <f t="shared" si="31"/>
        <v>e-hydrogen (PEM) - Finance cost - Asia - USD/ton fuel</v>
      </c>
      <c r="C64" t="str">
        <f>C44</f>
        <v>e-hydrogen (PEM)</v>
      </c>
      <c r="D64" t="s">
        <v>42</v>
      </c>
      <c r="E64" t="s">
        <v>57</v>
      </c>
      <c r="F64" t="s">
        <v>31</v>
      </c>
      <c r="G64" s="8">
        <f t="shared" si="43"/>
        <v>490.35955357541746</v>
      </c>
      <c r="H64" s="8">
        <f t="shared" si="43"/>
        <v>462.73114665072126</v>
      </c>
      <c r="I64" s="8">
        <f t="shared" si="43"/>
        <v>435.10273972602511</v>
      </c>
      <c r="J64" s="8">
        <f t="shared" si="43"/>
        <v>409.21948113156253</v>
      </c>
      <c r="K64" s="8">
        <f t="shared" si="43"/>
        <v>383.33622253710001</v>
      </c>
      <c r="L64" s="8">
        <f t="shared" si="43"/>
        <v>357.4529639426375</v>
      </c>
      <c r="M64" s="8">
        <f t="shared" si="43"/>
        <v>331.56970534817492</v>
      </c>
      <c r="N64" s="8">
        <f t="shared" si="43"/>
        <v>305.6864467537124</v>
      </c>
      <c r="O64" s="8">
        <f t="shared" si="43"/>
        <v>298.07225786132858</v>
      </c>
      <c r="P64" s="8">
        <f t="shared" si="43"/>
        <v>290.45806896894794</v>
      </c>
      <c r="Q64" s="8">
        <f t="shared" si="43"/>
        <v>282.8438800765673</v>
      </c>
      <c r="R64" s="8">
        <f t="shared" si="43"/>
        <v>275.22969118418348</v>
      </c>
      <c r="S64" s="8">
        <f t="shared" si="43"/>
        <v>267.61550229179966</v>
      </c>
      <c r="T64" s="8">
        <f t="shared" si="43"/>
        <v>260.44815878833327</v>
      </c>
      <c r="U64" s="8">
        <f t="shared" si="43"/>
        <v>253.28081528486686</v>
      </c>
      <c r="V64" s="8">
        <f t="shared" si="43"/>
        <v>246.11347178140048</v>
      </c>
      <c r="W64" s="8">
        <f t="shared" si="44"/>
        <v>238.94612827793728</v>
      </c>
      <c r="X64" s="8">
        <f t="shared" si="44"/>
        <v>231.77878477447086</v>
      </c>
      <c r="Y64" s="8">
        <f t="shared" si="44"/>
        <v>225.03671148919329</v>
      </c>
      <c r="Z64" s="8">
        <f t="shared" si="44"/>
        <v>218.2946382039157</v>
      </c>
      <c r="AA64" s="8">
        <f t="shared" si="44"/>
        <v>211.55256491863813</v>
      </c>
      <c r="AB64" s="8">
        <f t="shared" si="44"/>
        <v>204.81049163336053</v>
      </c>
      <c r="AC64" s="8">
        <f t="shared" si="44"/>
        <v>198.06841834808296</v>
      </c>
      <c r="AD64" s="8">
        <f t="shared" si="44"/>
        <v>191.73099038622811</v>
      </c>
      <c r="AE64" s="8">
        <f t="shared" si="44"/>
        <v>185.39356242437486</v>
      </c>
      <c r="AF64" s="8">
        <f t="shared" si="44"/>
        <v>179.05613446252002</v>
      </c>
      <c r="AG64" s="8">
        <f t="shared" si="44"/>
        <v>172.71870650066515</v>
      </c>
      <c r="AH64" s="8">
        <f t="shared" si="44"/>
        <v>166.38127853881193</v>
      </c>
    </row>
    <row r="65" spans="2:65" hidden="1" outlineLevel="1">
      <c r="B65" t="str">
        <f t="shared" si="31"/>
        <v>e-hydrogen (PEM) - Finance cost - Europe - USD/ton fuel</v>
      </c>
      <c r="C65" t="str">
        <f>C44</f>
        <v>e-hydrogen (PEM)</v>
      </c>
      <c r="D65" t="s">
        <v>42</v>
      </c>
      <c r="E65" t="s">
        <v>8</v>
      </c>
      <c r="F65" t="s">
        <v>31</v>
      </c>
      <c r="G65" s="8">
        <f t="shared" si="43"/>
        <v>490.35955357541746</v>
      </c>
      <c r="H65" s="8">
        <f t="shared" si="43"/>
        <v>462.73114665072126</v>
      </c>
      <c r="I65" s="8">
        <f t="shared" si="43"/>
        <v>435.10273972602511</v>
      </c>
      <c r="J65" s="8">
        <f t="shared" si="43"/>
        <v>409.21948113156253</v>
      </c>
      <c r="K65" s="8">
        <f t="shared" si="43"/>
        <v>383.33622253710001</v>
      </c>
      <c r="L65" s="8">
        <f t="shared" si="43"/>
        <v>357.4529639426375</v>
      </c>
      <c r="M65" s="8">
        <f t="shared" si="43"/>
        <v>331.56970534817492</v>
      </c>
      <c r="N65" s="8">
        <f t="shared" si="43"/>
        <v>305.6864467537124</v>
      </c>
      <c r="O65" s="8">
        <f t="shared" si="43"/>
        <v>298.07225786132858</v>
      </c>
      <c r="P65" s="8">
        <f t="shared" si="43"/>
        <v>290.45806896894794</v>
      </c>
      <c r="Q65" s="8">
        <f t="shared" si="43"/>
        <v>282.8438800765673</v>
      </c>
      <c r="R65" s="8">
        <f t="shared" si="43"/>
        <v>275.22969118418348</v>
      </c>
      <c r="S65" s="8">
        <f t="shared" si="43"/>
        <v>267.61550229179966</v>
      </c>
      <c r="T65" s="8">
        <f t="shared" si="43"/>
        <v>260.44815878833327</v>
      </c>
      <c r="U65" s="8">
        <f t="shared" si="43"/>
        <v>253.28081528486686</v>
      </c>
      <c r="V65" s="8">
        <f t="shared" si="43"/>
        <v>246.11347178140048</v>
      </c>
      <c r="W65" s="8">
        <f t="shared" si="44"/>
        <v>238.94612827793728</v>
      </c>
      <c r="X65" s="8">
        <f t="shared" si="44"/>
        <v>231.77878477447086</v>
      </c>
      <c r="Y65" s="8">
        <f t="shared" si="44"/>
        <v>225.03671148919329</v>
      </c>
      <c r="Z65" s="8">
        <f t="shared" si="44"/>
        <v>218.2946382039157</v>
      </c>
      <c r="AA65" s="8">
        <f t="shared" si="44"/>
        <v>211.55256491863813</v>
      </c>
      <c r="AB65" s="8">
        <f t="shared" si="44"/>
        <v>204.81049163336053</v>
      </c>
      <c r="AC65" s="8">
        <f t="shared" si="44"/>
        <v>198.06841834808296</v>
      </c>
      <c r="AD65" s="8">
        <f t="shared" si="44"/>
        <v>191.73099038622811</v>
      </c>
      <c r="AE65" s="8">
        <f t="shared" si="44"/>
        <v>185.39356242437486</v>
      </c>
      <c r="AF65" s="8">
        <f t="shared" si="44"/>
        <v>179.05613446252002</v>
      </c>
      <c r="AG65" s="8">
        <f t="shared" si="44"/>
        <v>172.71870650066515</v>
      </c>
      <c r="AH65" s="8">
        <f t="shared" si="44"/>
        <v>166.38127853881193</v>
      </c>
    </row>
    <row r="66" spans="2:65" hidden="1" outlineLevel="1">
      <c r="B66" t="str">
        <f t="shared" si="31"/>
        <v>e-hydrogen (PEM) - Finance cost - Middle East - USD/ton fuel</v>
      </c>
      <c r="C66" t="str">
        <f>C44</f>
        <v>e-hydrogen (PEM)</v>
      </c>
      <c r="D66" t="s">
        <v>42</v>
      </c>
      <c r="E66" t="s">
        <v>58</v>
      </c>
      <c r="F66" t="s">
        <v>31</v>
      </c>
      <c r="G66" s="8">
        <f t="shared" si="43"/>
        <v>490.35955357541746</v>
      </c>
      <c r="H66" s="8">
        <f t="shared" si="43"/>
        <v>462.73114665072126</v>
      </c>
      <c r="I66" s="8">
        <f t="shared" si="43"/>
        <v>435.10273972602511</v>
      </c>
      <c r="J66" s="8">
        <f t="shared" si="43"/>
        <v>409.21948113156253</v>
      </c>
      <c r="K66" s="8">
        <f t="shared" si="43"/>
        <v>383.33622253710001</v>
      </c>
      <c r="L66" s="8">
        <f t="shared" si="43"/>
        <v>357.4529639426375</v>
      </c>
      <c r="M66" s="8">
        <f t="shared" si="43"/>
        <v>331.56970534817492</v>
      </c>
      <c r="N66" s="8">
        <f t="shared" si="43"/>
        <v>305.6864467537124</v>
      </c>
      <c r="O66" s="8">
        <f t="shared" si="43"/>
        <v>298.07225786132858</v>
      </c>
      <c r="P66" s="8">
        <f t="shared" si="43"/>
        <v>290.45806896894794</v>
      </c>
      <c r="Q66" s="8">
        <f t="shared" si="43"/>
        <v>282.8438800765673</v>
      </c>
      <c r="R66" s="8">
        <f t="shared" si="43"/>
        <v>275.22969118418348</v>
      </c>
      <c r="S66" s="8">
        <f t="shared" si="43"/>
        <v>267.61550229179966</v>
      </c>
      <c r="T66" s="8">
        <f t="shared" si="43"/>
        <v>260.44815878833327</v>
      </c>
      <c r="U66" s="8">
        <f t="shared" si="43"/>
        <v>253.28081528486686</v>
      </c>
      <c r="V66" s="8">
        <f t="shared" si="43"/>
        <v>246.11347178140048</v>
      </c>
      <c r="W66" s="8">
        <f t="shared" si="44"/>
        <v>238.94612827793728</v>
      </c>
      <c r="X66" s="8">
        <f t="shared" si="44"/>
        <v>231.77878477447086</v>
      </c>
      <c r="Y66" s="8">
        <f t="shared" si="44"/>
        <v>225.03671148919329</v>
      </c>
      <c r="Z66" s="8">
        <f t="shared" si="44"/>
        <v>218.2946382039157</v>
      </c>
      <c r="AA66" s="8">
        <f t="shared" si="44"/>
        <v>211.55256491863813</v>
      </c>
      <c r="AB66" s="8">
        <f t="shared" si="44"/>
        <v>204.81049163336053</v>
      </c>
      <c r="AC66" s="8">
        <f t="shared" si="44"/>
        <v>198.06841834808296</v>
      </c>
      <c r="AD66" s="8">
        <f t="shared" si="44"/>
        <v>191.73099038622811</v>
      </c>
      <c r="AE66" s="8">
        <f t="shared" si="44"/>
        <v>185.39356242437486</v>
      </c>
      <c r="AF66" s="8">
        <f t="shared" si="44"/>
        <v>179.05613446252002</v>
      </c>
      <c r="AG66" s="8">
        <f t="shared" si="44"/>
        <v>172.71870650066515</v>
      </c>
      <c r="AH66" s="8">
        <f t="shared" si="44"/>
        <v>166.38127853881193</v>
      </c>
    </row>
    <row r="67" spans="2:65" ht="15.75" hidden="1" outlineLevel="1" thickBot="1">
      <c r="B67" t="str">
        <f t="shared" si="31"/>
        <v/>
      </c>
      <c r="G67" s="128"/>
    </row>
    <row r="68" spans="2:65" hidden="1" outlineLevel="1">
      <c r="B68" t="str">
        <f t="shared" si="31"/>
        <v>e-hydrogen (PEM) - Energy cost including feedstock energy cost - Africa - USD/ton fuel</v>
      </c>
      <c r="C68" s="10" t="str">
        <f>C44</f>
        <v>e-hydrogen (PEM)</v>
      </c>
      <c r="D68" s="10" t="s">
        <v>37</v>
      </c>
      <c r="E68" s="10" t="s">
        <v>55</v>
      </c>
      <c r="F68" s="10" t="s">
        <v>31</v>
      </c>
      <c r="G68" s="125">
        <f>G73</f>
        <v>3730.3122026288802</v>
      </c>
      <c r="H68" s="125">
        <f t="shared" ref="H68:AH68" si="45">H73</f>
        <v>3269.4361794404149</v>
      </c>
      <c r="I68" s="125">
        <f t="shared" si="45"/>
        <v>2814.6374903306055</v>
      </c>
      <c r="J68" s="125">
        <f t="shared" si="45"/>
        <v>2675.9129580856625</v>
      </c>
      <c r="K68" s="125">
        <f t="shared" si="45"/>
        <v>2538.8250151491648</v>
      </c>
      <c r="L68" s="125">
        <f t="shared" si="45"/>
        <v>2403.3736615211164</v>
      </c>
      <c r="M68" s="125">
        <f t="shared" si="45"/>
        <v>2269.5588972014853</v>
      </c>
      <c r="N68" s="125">
        <f t="shared" si="45"/>
        <v>2137.380722190323</v>
      </c>
      <c r="O68" s="125">
        <f t="shared" si="45"/>
        <v>2058.3648836859011</v>
      </c>
      <c r="P68" s="125">
        <f t="shared" si="45"/>
        <v>1980.2315510461706</v>
      </c>
      <c r="Q68" s="125">
        <f t="shared" si="45"/>
        <v>1902.9807242711001</v>
      </c>
      <c r="R68" s="125">
        <f t="shared" si="45"/>
        <v>1826.6124033607446</v>
      </c>
      <c r="S68" s="125">
        <f t="shared" si="45"/>
        <v>1751.1265883150895</v>
      </c>
      <c r="T68" s="125">
        <f t="shared" si="45"/>
        <v>1709.9031642488958</v>
      </c>
      <c r="U68" s="125">
        <f t="shared" si="45"/>
        <v>1669.0810074192418</v>
      </c>
      <c r="V68" s="125">
        <f t="shared" si="45"/>
        <v>1628.6601178261169</v>
      </c>
      <c r="W68" s="125">
        <f t="shared" si="45"/>
        <v>1588.640495469522</v>
      </c>
      <c r="X68" s="125">
        <f t="shared" si="45"/>
        <v>1549.0221403494756</v>
      </c>
      <c r="Y68" s="125">
        <f t="shared" si="45"/>
        <v>1509.3676428064002</v>
      </c>
      <c r="Z68" s="125">
        <f t="shared" si="45"/>
        <v>1470.1117371150024</v>
      </c>
      <c r="AA68" s="125">
        <f t="shared" si="45"/>
        <v>1431.2544232752696</v>
      </c>
      <c r="AB68" s="125">
        <f t="shared" si="45"/>
        <v>1392.7957012872273</v>
      </c>
      <c r="AC68" s="125">
        <f t="shared" si="45"/>
        <v>1354.7355711508565</v>
      </c>
      <c r="AD68" s="125">
        <f t="shared" si="45"/>
        <v>1331.7183335255047</v>
      </c>
      <c r="AE68" s="125">
        <f t="shared" si="45"/>
        <v>1308.8900880354536</v>
      </c>
      <c r="AF68" s="125">
        <f t="shared" si="45"/>
        <v>1286.2508346806881</v>
      </c>
      <c r="AG68" s="125">
        <f t="shared" si="45"/>
        <v>1263.8005734612141</v>
      </c>
      <c r="AH68" s="125">
        <f t="shared" si="45"/>
        <v>1241.5393043770378</v>
      </c>
      <c r="AJ68" s="117" t="b">
        <f t="shared" ref="AJ68:BK68" si="46">G51+G54+G57+G68+G79=G45</f>
        <v>1</v>
      </c>
      <c r="AK68" s="118" t="b">
        <f t="shared" si="46"/>
        <v>1</v>
      </c>
      <c r="AL68" s="118" t="b">
        <f t="shared" si="46"/>
        <v>1</v>
      </c>
      <c r="AM68" s="118" t="b">
        <f t="shared" si="46"/>
        <v>1</v>
      </c>
      <c r="AN68" s="118" t="b">
        <f t="shared" si="46"/>
        <v>1</v>
      </c>
      <c r="AO68" s="118" t="b">
        <f t="shared" si="46"/>
        <v>1</v>
      </c>
      <c r="AP68" s="118" t="b">
        <f t="shared" si="46"/>
        <v>1</v>
      </c>
      <c r="AQ68" s="118" t="b">
        <f t="shared" si="46"/>
        <v>1</v>
      </c>
      <c r="AR68" s="118" t="b">
        <f t="shared" si="46"/>
        <v>1</v>
      </c>
      <c r="AS68" s="118" t="b">
        <f t="shared" si="46"/>
        <v>1</v>
      </c>
      <c r="AT68" s="118" t="b">
        <f t="shared" si="46"/>
        <v>1</v>
      </c>
      <c r="AU68" s="118" t="b">
        <f t="shared" si="46"/>
        <v>1</v>
      </c>
      <c r="AV68" s="118" t="b">
        <f t="shared" si="46"/>
        <v>1</v>
      </c>
      <c r="AW68" s="118" t="b">
        <f t="shared" si="46"/>
        <v>1</v>
      </c>
      <c r="AX68" s="118" t="b">
        <f t="shared" si="46"/>
        <v>1</v>
      </c>
      <c r="AY68" s="118" t="b">
        <f t="shared" si="46"/>
        <v>1</v>
      </c>
      <c r="AZ68" s="118" t="b">
        <f t="shared" si="46"/>
        <v>1</v>
      </c>
      <c r="BA68" s="118" t="b">
        <f t="shared" si="46"/>
        <v>1</v>
      </c>
      <c r="BB68" s="118" t="b">
        <f t="shared" si="46"/>
        <v>1</v>
      </c>
      <c r="BC68" s="118" t="b">
        <f t="shared" si="46"/>
        <v>1</v>
      </c>
      <c r="BD68" s="118" t="b">
        <f t="shared" si="46"/>
        <v>1</v>
      </c>
      <c r="BE68" s="118" t="b">
        <f t="shared" si="46"/>
        <v>1</v>
      </c>
      <c r="BF68" s="118" t="b">
        <f t="shared" si="46"/>
        <v>1</v>
      </c>
      <c r="BG68" s="118" t="b">
        <f t="shared" si="46"/>
        <v>1</v>
      </c>
      <c r="BH68" s="118" t="b">
        <f t="shared" si="46"/>
        <v>1</v>
      </c>
      <c r="BI68" s="118" t="b">
        <f t="shared" si="46"/>
        <v>1</v>
      </c>
      <c r="BJ68" s="118" t="b">
        <f t="shared" si="46"/>
        <v>1</v>
      </c>
      <c r="BK68" s="119" t="b">
        <f t="shared" si="46"/>
        <v>1</v>
      </c>
      <c r="BL68" s="1"/>
      <c r="BM68" s="1"/>
    </row>
    <row r="69" spans="2:65" hidden="1" outlineLevel="1">
      <c r="B69" t="str">
        <f t="shared" si="31"/>
        <v>e-hydrogen (PEM) - Energy cost including feedstock energy cost - Americas - USD/ton fuel</v>
      </c>
      <c r="C69" s="2" t="str">
        <f>C44</f>
        <v>e-hydrogen (PEM)</v>
      </c>
      <c r="D69" s="2" t="s">
        <v>37</v>
      </c>
      <c r="E69" s="2" t="s">
        <v>56</v>
      </c>
      <c r="F69" s="2" t="s">
        <v>31</v>
      </c>
      <c r="G69" s="126">
        <f t="shared" ref="G69:AH69" si="47">G74</f>
        <v>2343.8106642765952</v>
      </c>
      <c r="H69" s="126">
        <f t="shared" si="47"/>
        <v>2279.3512991162015</v>
      </c>
      <c r="I69" s="126">
        <f t="shared" si="47"/>
        <v>2215.5653371432172</v>
      </c>
      <c r="J69" s="126">
        <f t="shared" si="47"/>
        <v>2120.1507527172935</v>
      </c>
      <c r="K69" s="126">
        <f t="shared" si="47"/>
        <v>2025.8358065319769</v>
      </c>
      <c r="L69" s="126">
        <f t="shared" si="47"/>
        <v>1932.62049858727</v>
      </c>
      <c r="M69" s="126">
        <f t="shared" si="47"/>
        <v>1840.5048288831977</v>
      </c>
      <c r="N69" s="126">
        <f t="shared" si="47"/>
        <v>1749.4887974196999</v>
      </c>
      <c r="O69" s="126">
        <f t="shared" si="47"/>
        <v>1700.2434923212834</v>
      </c>
      <c r="P69" s="126">
        <f t="shared" si="47"/>
        <v>1651.509379383243</v>
      </c>
      <c r="Q69" s="126">
        <f t="shared" si="47"/>
        <v>1603.2864586055753</v>
      </c>
      <c r="R69" s="126">
        <f t="shared" si="47"/>
        <v>1555.5747299882805</v>
      </c>
      <c r="S69" s="126">
        <f t="shared" si="47"/>
        <v>1508.3741935313576</v>
      </c>
      <c r="T69" s="126">
        <f t="shared" si="47"/>
        <v>1468.8707293461041</v>
      </c>
      <c r="U69" s="126">
        <f t="shared" si="47"/>
        <v>1429.7675701720427</v>
      </c>
      <c r="V69" s="126">
        <f t="shared" si="47"/>
        <v>1391.0647160091701</v>
      </c>
      <c r="W69" s="126">
        <f t="shared" si="47"/>
        <v>1352.7621668574934</v>
      </c>
      <c r="X69" s="126">
        <f t="shared" si="47"/>
        <v>1314.8599227170084</v>
      </c>
      <c r="Y69" s="126">
        <f t="shared" si="47"/>
        <v>1294.5399452630752</v>
      </c>
      <c r="Z69" s="126">
        <f t="shared" si="47"/>
        <v>1274.3757583370934</v>
      </c>
      <c r="AA69" s="126">
        <f t="shared" si="47"/>
        <v>1254.3673619390659</v>
      </c>
      <c r="AB69" s="126">
        <f t="shared" si="47"/>
        <v>1234.5147560689866</v>
      </c>
      <c r="AC69" s="126">
        <f t="shared" si="47"/>
        <v>1214.8179407268583</v>
      </c>
      <c r="AD69" s="126">
        <f t="shared" si="47"/>
        <v>1198.2654022145482</v>
      </c>
      <c r="AE69" s="126">
        <f t="shared" si="47"/>
        <v>1181.826403107151</v>
      </c>
      <c r="AF69" s="126">
        <f t="shared" si="47"/>
        <v>1165.5009434046617</v>
      </c>
      <c r="AG69" s="126">
        <f t="shared" si="47"/>
        <v>1149.2890231070803</v>
      </c>
      <c r="AH69" s="126">
        <f t="shared" si="47"/>
        <v>1133.1906422144064</v>
      </c>
      <c r="AJ69" s="120" t="b">
        <f t="shared" ref="AJ69:BK69" si="48">G51+G54+G58+G69+G79=G46</f>
        <v>1</v>
      </c>
      <c r="AK69" s="1" t="b">
        <f t="shared" si="48"/>
        <v>1</v>
      </c>
      <c r="AL69" s="1" t="b">
        <f t="shared" si="48"/>
        <v>1</v>
      </c>
      <c r="AM69" s="1" t="b">
        <f t="shared" si="48"/>
        <v>1</v>
      </c>
      <c r="AN69" s="1" t="b">
        <f t="shared" si="48"/>
        <v>1</v>
      </c>
      <c r="AO69" s="1" t="b">
        <f t="shared" si="48"/>
        <v>1</v>
      </c>
      <c r="AP69" s="1" t="b">
        <f t="shared" si="48"/>
        <v>1</v>
      </c>
      <c r="AQ69" s="1" t="b">
        <f t="shared" si="48"/>
        <v>1</v>
      </c>
      <c r="AR69" s="1" t="b">
        <f t="shared" si="48"/>
        <v>1</v>
      </c>
      <c r="AS69" s="1" t="b">
        <f t="shared" si="48"/>
        <v>1</v>
      </c>
      <c r="AT69" s="1" t="b">
        <f t="shared" si="48"/>
        <v>1</v>
      </c>
      <c r="AU69" s="1" t="b">
        <f t="shared" si="48"/>
        <v>1</v>
      </c>
      <c r="AV69" s="1" t="b">
        <f t="shared" si="48"/>
        <v>1</v>
      </c>
      <c r="AW69" s="1" t="b">
        <f t="shared" si="48"/>
        <v>1</v>
      </c>
      <c r="AX69" s="1" t="b">
        <f t="shared" si="48"/>
        <v>1</v>
      </c>
      <c r="AY69" s="1" t="b">
        <f t="shared" si="48"/>
        <v>1</v>
      </c>
      <c r="AZ69" s="1" t="b">
        <f t="shared" si="48"/>
        <v>1</v>
      </c>
      <c r="BA69" s="1" t="b">
        <f t="shared" si="48"/>
        <v>1</v>
      </c>
      <c r="BB69" s="1" t="b">
        <f t="shared" si="48"/>
        <v>1</v>
      </c>
      <c r="BC69" s="1" t="b">
        <f t="shared" si="48"/>
        <v>1</v>
      </c>
      <c r="BD69" s="1" t="b">
        <f t="shared" si="48"/>
        <v>1</v>
      </c>
      <c r="BE69" s="1" t="b">
        <f t="shared" si="48"/>
        <v>1</v>
      </c>
      <c r="BF69" s="1" t="b">
        <f t="shared" si="48"/>
        <v>1</v>
      </c>
      <c r="BG69" s="1" t="b">
        <f t="shared" si="48"/>
        <v>1</v>
      </c>
      <c r="BH69" s="1" t="b">
        <f t="shared" si="48"/>
        <v>1</v>
      </c>
      <c r="BI69" s="1" t="b">
        <f t="shared" si="48"/>
        <v>1</v>
      </c>
      <c r="BJ69" s="1" t="b">
        <f t="shared" si="48"/>
        <v>1</v>
      </c>
      <c r="BK69" s="121" t="b">
        <f t="shared" si="48"/>
        <v>1</v>
      </c>
      <c r="BL69" s="1"/>
      <c r="BM69" s="1"/>
    </row>
    <row r="70" spans="2:65" hidden="1" outlineLevel="1">
      <c r="B70" t="str">
        <f t="shared" si="31"/>
        <v>e-hydrogen (PEM) - Energy cost including feedstock energy cost - Asia - USD/ton fuel</v>
      </c>
      <c r="C70" s="2" t="str">
        <f>C44</f>
        <v>e-hydrogen (PEM)</v>
      </c>
      <c r="D70" s="2" t="s">
        <v>37</v>
      </c>
      <c r="E70" s="2" t="s">
        <v>57</v>
      </c>
      <c r="F70" s="2" t="s">
        <v>31</v>
      </c>
      <c r="G70" s="126">
        <f t="shared" ref="G70:AH70" si="49">G75</f>
        <v>4148.8825697659477</v>
      </c>
      <c r="H70" s="126">
        <f t="shared" si="49"/>
        <v>3758.0509147195326</v>
      </c>
      <c r="I70" s="126">
        <f t="shared" si="49"/>
        <v>3372.277443183531</v>
      </c>
      <c r="J70" s="126">
        <f t="shared" si="49"/>
        <v>3221.2797368976499</v>
      </c>
      <c r="K70" s="126">
        <f t="shared" si="49"/>
        <v>3072.0347119738053</v>
      </c>
      <c r="L70" s="126">
        <f t="shared" si="49"/>
        <v>2924.54236841189</v>
      </c>
      <c r="M70" s="126">
        <f t="shared" si="49"/>
        <v>2778.8027062119545</v>
      </c>
      <c r="N70" s="126">
        <f t="shared" si="49"/>
        <v>2634.8157253740492</v>
      </c>
      <c r="O70" s="126">
        <f t="shared" si="49"/>
        <v>2532.8132326944678</v>
      </c>
      <c r="P70" s="126">
        <f t="shared" si="49"/>
        <v>2431.9615413637011</v>
      </c>
      <c r="Q70" s="126">
        <f t="shared" si="49"/>
        <v>2332.2606513817445</v>
      </c>
      <c r="R70" s="126">
        <f t="shared" si="49"/>
        <v>2233.7105627485425</v>
      </c>
      <c r="S70" s="126">
        <f t="shared" si="49"/>
        <v>2136.3112754641311</v>
      </c>
      <c r="T70" s="126">
        <f t="shared" si="49"/>
        <v>2080.489448663513</v>
      </c>
      <c r="U70" s="126">
        <f t="shared" si="49"/>
        <v>2025.2328368434228</v>
      </c>
      <c r="V70" s="126">
        <f t="shared" si="49"/>
        <v>1970.5414400038767</v>
      </c>
      <c r="W70" s="126">
        <f t="shared" si="49"/>
        <v>1916.4152581448413</v>
      </c>
      <c r="X70" s="126">
        <f t="shared" si="49"/>
        <v>1862.8542912663629</v>
      </c>
      <c r="Y70" s="126">
        <f t="shared" si="49"/>
        <v>1808.4297036400903</v>
      </c>
      <c r="Z70" s="126">
        <f t="shared" si="49"/>
        <v>1754.5766402002421</v>
      </c>
      <c r="AA70" s="126">
        <f t="shared" si="49"/>
        <v>1701.2951009467931</v>
      </c>
      <c r="AB70" s="126">
        <f t="shared" si="49"/>
        <v>1648.5850858797683</v>
      </c>
      <c r="AC70" s="126">
        <f t="shared" si="49"/>
        <v>1596.4465949991425</v>
      </c>
      <c r="AD70" s="126">
        <f t="shared" si="49"/>
        <v>1567.0955314850958</v>
      </c>
      <c r="AE70" s="126">
        <f t="shared" si="49"/>
        <v>1537.9976560048074</v>
      </c>
      <c r="AF70" s="126">
        <f t="shared" si="49"/>
        <v>1509.1529685582866</v>
      </c>
      <c r="AG70" s="126">
        <f t="shared" si="49"/>
        <v>1480.5614691455269</v>
      </c>
      <c r="AH70" s="126">
        <f t="shared" si="49"/>
        <v>1452.2231577665225</v>
      </c>
      <c r="AJ70" s="120" t="b">
        <f t="shared" ref="AJ70:BK70" si="50">G51+G54+G59+G70+G79=G47</f>
        <v>1</v>
      </c>
      <c r="AK70" s="1" t="b">
        <f t="shared" si="50"/>
        <v>1</v>
      </c>
      <c r="AL70" s="1" t="b">
        <f t="shared" si="50"/>
        <v>1</v>
      </c>
      <c r="AM70" s="1" t="b">
        <f t="shared" si="50"/>
        <v>1</v>
      </c>
      <c r="AN70" s="1" t="b">
        <f t="shared" si="50"/>
        <v>1</v>
      </c>
      <c r="AO70" s="1" t="b">
        <f t="shared" si="50"/>
        <v>1</v>
      </c>
      <c r="AP70" s="1" t="b">
        <f t="shared" si="50"/>
        <v>1</v>
      </c>
      <c r="AQ70" s="1" t="b">
        <f t="shared" si="50"/>
        <v>1</v>
      </c>
      <c r="AR70" s="1" t="b">
        <f t="shared" si="50"/>
        <v>1</v>
      </c>
      <c r="AS70" s="1" t="b">
        <f t="shared" si="50"/>
        <v>1</v>
      </c>
      <c r="AT70" s="1" t="b">
        <f t="shared" si="50"/>
        <v>1</v>
      </c>
      <c r="AU70" s="1" t="b">
        <f t="shared" si="50"/>
        <v>1</v>
      </c>
      <c r="AV70" s="1" t="b">
        <f t="shared" si="50"/>
        <v>1</v>
      </c>
      <c r="AW70" s="1" t="b">
        <f t="shared" si="50"/>
        <v>1</v>
      </c>
      <c r="AX70" s="1" t="b">
        <f t="shared" si="50"/>
        <v>1</v>
      </c>
      <c r="AY70" s="1" t="b">
        <f t="shared" si="50"/>
        <v>1</v>
      </c>
      <c r="AZ70" s="1" t="b">
        <f t="shared" si="50"/>
        <v>1</v>
      </c>
      <c r="BA70" s="1" t="b">
        <f t="shared" si="50"/>
        <v>1</v>
      </c>
      <c r="BB70" s="1" t="b">
        <f t="shared" si="50"/>
        <v>1</v>
      </c>
      <c r="BC70" s="1" t="b">
        <f t="shared" si="50"/>
        <v>1</v>
      </c>
      <c r="BD70" s="1" t="b">
        <f t="shared" si="50"/>
        <v>1</v>
      </c>
      <c r="BE70" s="1" t="b">
        <f t="shared" si="50"/>
        <v>1</v>
      </c>
      <c r="BF70" s="1" t="b">
        <f t="shared" si="50"/>
        <v>1</v>
      </c>
      <c r="BG70" s="1" t="b">
        <f t="shared" si="50"/>
        <v>1</v>
      </c>
      <c r="BH70" s="1" t="b">
        <f t="shared" si="50"/>
        <v>1</v>
      </c>
      <c r="BI70" s="1" t="b">
        <f t="shared" si="50"/>
        <v>1</v>
      </c>
      <c r="BJ70" s="1" t="b">
        <f t="shared" si="50"/>
        <v>1</v>
      </c>
      <c r="BK70" s="121" t="b">
        <f t="shared" si="50"/>
        <v>1</v>
      </c>
      <c r="BL70" s="1"/>
      <c r="BM70" s="1"/>
    </row>
    <row r="71" spans="2:65" hidden="1" outlineLevel="1">
      <c r="B71" t="str">
        <f t="shared" si="31"/>
        <v>e-hydrogen (PEM) - Energy cost including feedstock energy cost - Europe - USD/ton fuel</v>
      </c>
      <c r="C71" s="2" t="str">
        <f>C44</f>
        <v>e-hydrogen (PEM)</v>
      </c>
      <c r="D71" s="2" t="s">
        <v>37</v>
      </c>
      <c r="E71" s="2" t="s">
        <v>8</v>
      </c>
      <c r="F71" s="2" t="s">
        <v>31</v>
      </c>
      <c r="G71" s="126">
        <f t="shared" ref="G71:AH71" si="51">G76</f>
        <v>3088.6183404051494</v>
      </c>
      <c r="H71" s="126">
        <f t="shared" si="51"/>
        <v>2934.9978773207504</v>
      </c>
      <c r="I71" s="126">
        <f t="shared" si="51"/>
        <v>2783.2242960023127</v>
      </c>
      <c r="J71" s="126">
        <f t="shared" si="51"/>
        <v>2658.9634884269576</v>
      </c>
      <c r="K71" s="126">
        <f t="shared" si="51"/>
        <v>2536.1442675500366</v>
      </c>
      <c r="L71" s="126">
        <f t="shared" si="51"/>
        <v>2414.7666333716097</v>
      </c>
      <c r="M71" s="126">
        <f t="shared" si="51"/>
        <v>2294.8305858916169</v>
      </c>
      <c r="N71" s="126">
        <f t="shared" si="51"/>
        <v>2176.3361251101096</v>
      </c>
      <c r="O71" s="126">
        <f t="shared" si="51"/>
        <v>2119.2621979451387</v>
      </c>
      <c r="P71" s="126">
        <f t="shared" si="51"/>
        <v>2062.7668977101166</v>
      </c>
      <c r="Q71" s="126">
        <f t="shared" si="51"/>
        <v>2006.8502244049839</v>
      </c>
      <c r="R71" s="126">
        <f t="shared" si="51"/>
        <v>1951.5121780297545</v>
      </c>
      <c r="S71" s="126">
        <f t="shared" si="51"/>
        <v>1896.7527585844489</v>
      </c>
      <c r="T71" s="126">
        <f t="shared" si="51"/>
        <v>1859.4750566786888</v>
      </c>
      <c r="U71" s="126">
        <f t="shared" si="51"/>
        <v>1822.5310861272537</v>
      </c>
      <c r="V71" s="126">
        <f t="shared" si="51"/>
        <v>1785.9208469301404</v>
      </c>
      <c r="W71" s="126">
        <f t="shared" si="51"/>
        <v>1749.6443390873419</v>
      </c>
      <c r="X71" s="126">
        <f t="shared" si="51"/>
        <v>1713.7015625988522</v>
      </c>
      <c r="Y71" s="126">
        <f t="shared" si="51"/>
        <v>1676.8515459482612</v>
      </c>
      <c r="Z71" s="126">
        <f t="shared" si="51"/>
        <v>1640.3464303890162</v>
      </c>
      <c r="AA71" s="126">
        <f t="shared" si="51"/>
        <v>1604.1862159211298</v>
      </c>
      <c r="AB71" s="126">
        <f t="shared" si="51"/>
        <v>1568.3709025445894</v>
      </c>
      <c r="AC71" s="126">
        <f t="shared" si="51"/>
        <v>1532.9004902594074</v>
      </c>
      <c r="AD71" s="126">
        <f t="shared" si="51"/>
        <v>1504.7187204030115</v>
      </c>
      <c r="AE71" s="126">
        <f t="shared" si="51"/>
        <v>1476.7800470524367</v>
      </c>
      <c r="AF71" s="126">
        <f t="shared" si="51"/>
        <v>1449.0844702076927</v>
      </c>
      <c r="AG71" s="126">
        <f t="shared" si="51"/>
        <v>1421.6319898687727</v>
      </c>
      <c r="AH71" s="126">
        <f t="shared" si="51"/>
        <v>1394.4226060356712</v>
      </c>
      <c r="AJ71" s="120" t="b">
        <f t="shared" ref="AJ71:BK71" si="52">G51+G54+G60+G71+G79=G48</f>
        <v>1</v>
      </c>
      <c r="AK71" s="1" t="b">
        <f t="shared" si="52"/>
        <v>1</v>
      </c>
      <c r="AL71" s="1" t="b">
        <f t="shared" si="52"/>
        <v>1</v>
      </c>
      <c r="AM71" s="1" t="b">
        <f t="shared" si="52"/>
        <v>1</v>
      </c>
      <c r="AN71" s="1" t="b">
        <f t="shared" si="52"/>
        <v>1</v>
      </c>
      <c r="AO71" s="1" t="b">
        <f t="shared" si="52"/>
        <v>1</v>
      </c>
      <c r="AP71" s="1" t="b">
        <f t="shared" si="52"/>
        <v>1</v>
      </c>
      <c r="AQ71" s="1" t="b">
        <f t="shared" si="52"/>
        <v>1</v>
      </c>
      <c r="AR71" s="1" t="b">
        <f t="shared" si="52"/>
        <v>1</v>
      </c>
      <c r="AS71" s="1" t="b">
        <f t="shared" si="52"/>
        <v>1</v>
      </c>
      <c r="AT71" s="1" t="b">
        <f t="shared" si="52"/>
        <v>1</v>
      </c>
      <c r="AU71" s="1" t="b">
        <f t="shared" si="52"/>
        <v>1</v>
      </c>
      <c r="AV71" s="1" t="b">
        <f t="shared" si="52"/>
        <v>1</v>
      </c>
      <c r="AW71" s="1" t="b">
        <f t="shared" si="52"/>
        <v>1</v>
      </c>
      <c r="AX71" s="1" t="b">
        <f t="shared" si="52"/>
        <v>1</v>
      </c>
      <c r="AY71" s="1" t="b">
        <f t="shared" si="52"/>
        <v>1</v>
      </c>
      <c r="AZ71" s="1" t="b">
        <f t="shared" si="52"/>
        <v>1</v>
      </c>
      <c r="BA71" s="1" t="b">
        <f t="shared" si="52"/>
        <v>1</v>
      </c>
      <c r="BB71" s="1" t="b">
        <f t="shared" si="52"/>
        <v>1</v>
      </c>
      <c r="BC71" s="1" t="b">
        <f t="shared" si="52"/>
        <v>1</v>
      </c>
      <c r="BD71" s="1" t="b">
        <f t="shared" si="52"/>
        <v>1</v>
      </c>
      <c r="BE71" s="1" t="b">
        <f t="shared" si="52"/>
        <v>1</v>
      </c>
      <c r="BF71" s="1" t="b">
        <f t="shared" si="52"/>
        <v>1</v>
      </c>
      <c r="BG71" s="1" t="b">
        <f t="shared" si="52"/>
        <v>1</v>
      </c>
      <c r="BH71" s="1" t="b">
        <f t="shared" si="52"/>
        <v>1</v>
      </c>
      <c r="BI71" s="1" t="b">
        <f t="shared" si="52"/>
        <v>1</v>
      </c>
      <c r="BJ71" s="1" t="b">
        <f t="shared" si="52"/>
        <v>1</v>
      </c>
      <c r="BK71" s="121" t="b">
        <f t="shared" si="52"/>
        <v>1</v>
      </c>
      <c r="BL71" s="1"/>
      <c r="BM71" s="1"/>
    </row>
    <row r="72" spans="2:65" ht="15.75" hidden="1" outlineLevel="1" thickBot="1">
      <c r="B72" t="str">
        <f t="shared" si="31"/>
        <v>e-hydrogen (PEM) - Energy cost including feedstock energy cost - Middle East - USD/ton fuel</v>
      </c>
      <c r="C72" s="13" t="str">
        <f>C44</f>
        <v>e-hydrogen (PEM)</v>
      </c>
      <c r="D72" s="13" t="s">
        <v>37</v>
      </c>
      <c r="E72" s="13" t="s">
        <v>58</v>
      </c>
      <c r="F72" s="13" t="s">
        <v>31</v>
      </c>
      <c r="G72" s="127">
        <f t="shared" ref="G72:AH72" si="53">G77</f>
        <v>2365.0932635456288</v>
      </c>
      <c r="H72" s="127">
        <f t="shared" si="53"/>
        <v>2245.0449546691425</v>
      </c>
      <c r="I72" s="127">
        <f t="shared" si="53"/>
        <v>2126.4446150453423</v>
      </c>
      <c r="J72" s="127">
        <f t="shared" si="53"/>
        <v>2044.3163234657441</v>
      </c>
      <c r="K72" s="127">
        <f t="shared" si="53"/>
        <v>1963.1141459928449</v>
      </c>
      <c r="L72" s="127">
        <f t="shared" si="53"/>
        <v>1882.8380826266482</v>
      </c>
      <c r="M72" s="127">
        <f t="shared" si="53"/>
        <v>1803.4881333671503</v>
      </c>
      <c r="N72" s="127">
        <f t="shared" si="53"/>
        <v>1725.0642982143481</v>
      </c>
      <c r="O72" s="127">
        <f t="shared" si="53"/>
        <v>1667.2422396005049</v>
      </c>
      <c r="P72" s="127">
        <f t="shared" si="53"/>
        <v>1610.0510100044264</v>
      </c>
      <c r="Q72" s="127">
        <f t="shared" si="53"/>
        <v>1553.4906094260816</v>
      </c>
      <c r="R72" s="127">
        <f t="shared" si="53"/>
        <v>1497.5610378654981</v>
      </c>
      <c r="S72" s="127">
        <f t="shared" si="53"/>
        <v>1442.2622953226673</v>
      </c>
      <c r="T72" s="127">
        <f t="shared" si="53"/>
        <v>1410.1329638726679</v>
      </c>
      <c r="U72" s="127">
        <f t="shared" si="53"/>
        <v>1378.3091765551919</v>
      </c>
      <c r="V72" s="127">
        <f t="shared" si="53"/>
        <v>1346.7909333702487</v>
      </c>
      <c r="W72" s="127">
        <f t="shared" si="53"/>
        <v>1315.5782343178196</v>
      </c>
      <c r="X72" s="127">
        <f t="shared" si="53"/>
        <v>1284.6710793979164</v>
      </c>
      <c r="Y72" s="127">
        <f t="shared" si="53"/>
        <v>1247.6546356229667</v>
      </c>
      <c r="Z72" s="127">
        <f t="shared" si="53"/>
        <v>1211.0252666371405</v>
      </c>
      <c r="AA72" s="127">
        <f t="shared" si="53"/>
        <v>1174.7829724404253</v>
      </c>
      <c r="AB72" s="127">
        <f t="shared" si="53"/>
        <v>1138.9277530328336</v>
      </c>
      <c r="AC72" s="127">
        <f t="shared" si="53"/>
        <v>1103.45960841435</v>
      </c>
      <c r="AD72" s="127">
        <f t="shared" si="53"/>
        <v>1083.1718876933442</v>
      </c>
      <c r="AE72" s="127">
        <f t="shared" si="53"/>
        <v>1063.059174573888</v>
      </c>
      <c r="AF72" s="127">
        <f t="shared" si="53"/>
        <v>1043.121469055973</v>
      </c>
      <c r="AG72" s="127">
        <f t="shared" si="53"/>
        <v>1023.3587711396019</v>
      </c>
      <c r="AH72" s="127">
        <f t="shared" si="53"/>
        <v>1003.7710808247782</v>
      </c>
      <c r="AJ72" s="122" t="b">
        <f t="shared" ref="AJ72:BK72" si="54">G51+G54+G61+G72+G79=G49</f>
        <v>1</v>
      </c>
      <c r="AK72" s="123" t="b">
        <f t="shared" si="54"/>
        <v>1</v>
      </c>
      <c r="AL72" s="123" t="b">
        <f t="shared" si="54"/>
        <v>1</v>
      </c>
      <c r="AM72" s="123" t="b">
        <f t="shared" si="54"/>
        <v>1</v>
      </c>
      <c r="AN72" s="123" t="b">
        <f t="shared" si="54"/>
        <v>1</v>
      </c>
      <c r="AO72" s="123" t="b">
        <f t="shared" si="54"/>
        <v>1</v>
      </c>
      <c r="AP72" s="123" t="b">
        <f t="shared" si="54"/>
        <v>1</v>
      </c>
      <c r="AQ72" s="123" t="b">
        <f t="shared" si="54"/>
        <v>1</v>
      </c>
      <c r="AR72" s="123" t="b">
        <f t="shared" si="54"/>
        <v>1</v>
      </c>
      <c r="AS72" s="123" t="b">
        <f t="shared" si="54"/>
        <v>1</v>
      </c>
      <c r="AT72" s="123" t="b">
        <f t="shared" si="54"/>
        <v>1</v>
      </c>
      <c r="AU72" s="123" t="b">
        <f t="shared" si="54"/>
        <v>1</v>
      </c>
      <c r="AV72" s="123" t="b">
        <f t="shared" si="54"/>
        <v>1</v>
      </c>
      <c r="AW72" s="123" t="b">
        <f t="shared" si="54"/>
        <v>1</v>
      </c>
      <c r="AX72" s="123" t="b">
        <f t="shared" si="54"/>
        <v>1</v>
      </c>
      <c r="AY72" s="123" t="b">
        <f t="shared" si="54"/>
        <v>1</v>
      </c>
      <c r="AZ72" s="123" t="b">
        <f t="shared" si="54"/>
        <v>1</v>
      </c>
      <c r="BA72" s="123" t="b">
        <f t="shared" si="54"/>
        <v>1</v>
      </c>
      <c r="BB72" s="123" t="b">
        <f t="shared" si="54"/>
        <v>1</v>
      </c>
      <c r="BC72" s="123" t="b">
        <f t="shared" si="54"/>
        <v>1</v>
      </c>
      <c r="BD72" s="123" t="b">
        <f t="shared" si="54"/>
        <v>1</v>
      </c>
      <c r="BE72" s="123" t="b">
        <f t="shared" si="54"/>
        <v>1</v>
      </c>
      <c r="BF72" s="123" t="b">
        <f t="shared" si="54"/>
        <v>1</v>
      </c>
      <c r="BG72" s="123" t="b">
        <f t="shared" si="54"/>
        <v>1</v>
      </c>
      <c r="BH72" s="123" t="b">
        <f t="shared" si="54"/>
        <v>1</v>
      </c>
      <c r="BI72" s="123" t="b">
        <f t="shared" si="54"/>
        <v>1</v>
      </c>
      <c r="BJ72" s="123" t="b">
        <f t="shared" si="54"/>
        <v>1</v>
      </c>
      <c r="BK72" s="124" t="b">
        <f t="shared" si="54"/>
        <v>1</v>
      </c>
      <c r="BL72" s="1"/>
      <c r="BM72" s="1"/>
    </row>
    <row r="73" spans="2:65" hidden="1" outlineLevel="1">
      <c r="B73" t="str">
        <f t="shared" si="31"/>
        <v>e-hydrogen (PEM) - Energy cost - Africa - USD/ton fuel</v>
      </c>
      <c r="C73" t="str">
        <f>C44</f>
        <v>e-hydrogen (PEM)</v>
      </c>
      <c r="D73" t="s">
        <v>43</v>
      </c>
      <c r="E73" t="s">
        <v>55</v>
      </c>
      <c r="F73" t="s">
        <v>31</v>
      </c>
      <c r="G73" s="8">
        <f t="shared" ref="G73:V77" si="55">INDEX(CostCalculations,MATCH($B73,CostCalculations_Index,0),MATCH(G$4,CostCalculation_Year,0))</f>
        <v>3730.3122026288802</v>
      </c>
      <c r="H73" s="8">
        <f t="shared" si="55"/>
        <v>3269.4361794404149</v>
      </c>
      <c r="I73" s="8">
        <f t="shared" si="55"/>
        <v>2814.6374903306055</v>
      </c>
      <c r="J73" s="8">
        <f t="shared" si="55"/>
        <v>2675.9129580856625</v>
      </c>
      <c r="K73" s="8">
        <f t="shared" si="55"/>
        <v>2538.8250151491648</v>
      </c>
      <c r="L73" s="8">
        <f t="shared" si="55"/>
        <v>2403.3736615211164</v>
      </c>
      <c r="M73" s="8">
        <f t="shared" si="55"/>
        <v>2269.5588972014853</v>
      </c>
      <c r="N73" s="8">
        <f t="shared" si="55"/>
        <v>2137.380722190323</v>
      </c>
      <c r="O73" s="8">
        <f t="shared" si="55"/>
        <v>2058.3648836859011</v>
      </c>
      <c r="P73" s="8">
        <f t="shared" si="55"/>
        <v>1980.2315510461706</v>
      </c>
      <c r="Q73" s="8">
        <f t="shared" si="55"/>
        <v>1902.9807242711001</v>
      </c>
      <c r="R73" s="8">
        <f t="shared" si="55"/>
        <v>1826.6124033607446</v>
      </c>
      <c r="S73" s="8">
        <f t="shared" si="55"/>
        <v>1751.1265883150895</v>
      </c>
      <c r="T73" s="8">
        <f t="shared" si="55"/>
        <v>1709.9031642488958</v>
      </c>
      <c r="U73" s="8">
        <f t="shared" si="55"/>
        <v>1669.0810074192418</v>
      </c>
      <c r="V73" s="8">
        <f t="shared" si="55"/>
        <v>1628.6601178261169</v>
      </c>
      <c r="W73" s="8">
        <f t="shared" ref="W73:AH77" si="56">INDEX(CostCalculations,MATCH($B73,CostCalculations_Index,0),MATCH(W$4,CostCalculation_Year,0))</f>
        <v>1588.640495469522</v>
      </c>
      <c r="X73" s="8">
        <f t="shared" si="56"/>
        <v>1549.0221403494756</v>
      </c>
      <c r="Y73" s="8">
        <f t="shared" si="56"/>
        <v>1509.3676428064002</v>
      </c>
      <c r="Z73" s="8">
        <f t="shared" si="56"/>
        <v>1470.1117371150024</v>
      </c>
      <c r="AA73" s="8">
        <f t="shared" si="56"/>
        <v>1431.2544232752696</v>
      </c>
      <c r="AB73" s="8">
        <f t="shared" si="56"/>
        <v>1392.7957012872273</v>
      </c>
      <c r="AC73" s="8">
        <f t="shared" si="56"/>
        <v>1354.7355711508565</v>
      </c>
      <c r="AD73" s="8">
        <f t="shared" si="56"/>
        <v>1331.7183335255047</v>
      </c>
      <c r="AE73" s="8">
        <f t="shared" si="56"/>
        <v>1308.8900880354536</v>
      </c>
      <c r="AF73" s="8">
        <f t="shared" si="56"/>
        <v>1286.2508346806881</v>
      </c>
      <c r="AG73" s="8">
        <f t="shared" si="56"/>
        <v>1263.8005734612141</v>
      </c>
      <c r="AH73" s="8">
        <f t="shared" si="56"/>
        <v>1241.5393043770378</v>
      </c>
    </row>
    <row r="74" spans="2:65" hidden="1" outlineLevel="1">
      <c r="B74" t="str">
        <f t="shared" si="31"/>
        <v>e-hydrogen (PEM) - Energy cost - Americas - USD/ton fuel</v>
      </c>
      <c r="C74" t="str">
        <f>C44</f>
        <v>e-hydrogen (PEM)</v>
      </c>
      <c r="D74" t="s">
        <v>43</v>
      </c>
      <c r="E74" t="s">
        <v>56</v>
      </c>
      <c r="F74" t="s">
        <v>31</v>
      </c>
      <c r="G74" s="8">
        <f t="shared" si="55"/>
        <v>2343.8106642765952</v>
      </c>
      <c r="H74" s="8">
        <f t="shared" si="55"/>
        <v>2279.3512991162015</v>
      </c>
      <c r="I74" s="8">
        <f t="shared" si="55"/>
        <v>2215.5653371432172</v>
      </c>
      <c r="J74" s="8">
        <f t="shared" si="55"/>
        <v>2120.1507527172935</v>
      </c>
      <c r="K74" s="8">
        <f t="shared" si="55"/>
        <v>2025.8358065319769</v>
      </c>
      <c r="L74" s="8">
        <f t="shared" si="55"/>
        <v>1932.62049858727</v>
      </c>
      <c r="M74" s="8">
        <f t="shared" si="55"/>
        <v>1840.5048288831977</v>
      </c>
      <c r="N74" s="8">
        <f t="shared" si="55"/>
        <v>1749.4887974196999</v>
      </c>
      <c r="O74" s="8">
        <f t="shared" si="55"/>
        <v>1700.2434923212834</v>
      </c>
      <c r="P74" s="8">
        <f t="shared" si="55"/>
        <v>1651.509379383243</v>
      </c>
      <c r="Q74" s="8">
        <f t="shared" si="55"/>
        <v>1603.2864586055753</v>
      </c>
      <c r="R74" s="8">
        <f t="shared" si="55"/>
        <v>1555.5747299882805</v>
      </c>
      <c r="S74" s="8">
        <f t="shared" si="55"/>
        <v>1508.3741935313576</v>
      </c>
      <c r="T74" s="8">
        <f t="shared" si="55"/>
        <v>1468.8707293461041</v>
      </c>
      <c r="U74" s="8">
        <f t="shared" si="55"/>
        <v>1429.7675701720427</v>
      </c>
      <c r="V74" s="8">
        <f t="shared" si="55"/>
        <v>1391.0647160091701</v>
      </c>
      <c r="W74" s="8">
        <f t="shared" si="56"/>
        <v>1352.7621668574934</v>
      </c>
      <c r="X74" s="8">
        <f t="shared" si="56"/>
        <v>1314.8599227170084</v>
      </c>
      <c r="Y74" s="8">
        <f t="shared" si="56"/>
        <v>1294.5399452630752</v>
      </c>
      <c r="Z74" s="8">
        <f t="shared" si="56"/>
        <v>1274.3757583370934</v>
      </c>
      <c r="AA74" s="8">
        <f t="shared" si="56"/>
        <v>1254.3673619390659</v>
      </c>
      <c r="AB74" s="8">
        <f t="shared" si="56"/>
        <v>1234.5147560689866</v>
      </c>
      <c r="AC74" s="8">
        <f t="shared" si="56"/>
        <v>1214.8179407268583</v>
      </c>
      <c r="AD74" s="8">
        <f t="shared" si="56"/>
        <v>1198.2654022145482</v>
      </c>
      <c r="AE74" s="8">
        <f t="shared" si="56"/>
        <v>1181.826403107151</v>
      </c>
      <c r="AF74" s="8">
        <f t="shared" si="56"/>
        <v>1165.5009434046617</v>
      </c>
      <c r="AG74" s="8">
        <f t="shared" si="56"/>
        <v>1149.2890231070803</v>
      </c>
      <c r="AH74" s="8">
        <f t="shared" si="56"/>
        <v>1133.1906422144064</v>
      </c>
    </row>
    <row r="75" spans="2:65" hidden="1" outlineLevel="1">
      <c r="B75" t="str">
        <f t="shared" si="31"/>
        <v>e-hydrogen (PEM) - Energy cost - Asia - USD/ton fuel</v>
      </c>
      <c r="C75" t="str">
        <f>C44</f>
        <v>e-hydrogen (PEM)</v>
      </c>
      <c r="D75" t="s">
        <v>43</v>
      </c>
      <c r="E75" t="s">
        <v>57</v>
      </c>
      <c r="F75" t="s">
        <v>31</v>
      </c>
      <c r="G75" s="8">
        <f t="shared" si="55"/>
        <v>4148.8825697659477</v>
      </c>
      <c r="H75" s="8">
        <f t="shared" si="55"/>
        <v>3758.0509147195326</v>
      </c>
      <c r="I75" s="8">
        <f t="shared" si="55"/>
        <v>3372.277443183531</v>
      </c>
      <c r="J75" s="8">
        <f t="shared" si="55"/>
        <v>3221.2797368976499</v>
      </c>
      <c r="K75" s="8">
        <f t="shared" si="55"/>
        <v>3072.0347119738053</v>
      </c>
      <c r="L75" s="8">
        <f t="shared" si="55"/>
        <v>2924.54236841189</v>
      </c>
      <c r="M75" s="8">
        <f t="shared" si="55"/>
        <v>2778.8027062119545</v>
      </c>
      <c r="N75" s="8">
        <f t="shared" si="55"/>
        <v>2634.8157253740492</v>
      </c>
      <c r="O75" s="8">
        <f t="shared" si="55"/>
        <v>2532.8132326944678</v>
      </c>
      <c r="P75" s="8">
        <f t="shared" si="55"/>
        <v>2431.9615413637011</v>
      </c>
      <c r="Q75" s="8">
        <f t="shared" si="55"/>
        <v>2332.2606513817445</v>
      </c>
      <c r="R75" s="8">
        <f t="shared" si="55"/>
        <v>2233.7105627485425</v>
      </c>
      <c r="S75" s="8">
        <f t="shared" si="55"/>
        <v>2136.3112754641311</v>
      </c>
      <c r="T75" s="8">
        <f t="shared" si="55"/>
        <v>2080.489448663513</v>
      </c>
      <c r="U75" s="8">
        <f t="shared" si="55"/>
        <v>2025.2328368434228</v>
      </c>
      <c r="V75" s="8">
        <f t="shared" si="55"/>
        <v>1970.5414400038767</v>
      </c>
      <c r="W75" s="8">
        <f t="shared" si="56"/>
        <v>1916.4152581448413</v>
      </c>
      <c r="X75" s="8">
        <f t="shared" si="56"/>
        <v>1862.8542912663629</v>
      </c>
      <c r="Y75" s="8">
        <f t="shared" si="56"/>
        <v>1808.4297036400903</v>
      </c>
      <c r="Z75" s="8">
        <f t="shared" si="56"/>
        <v>1754.5766402002421</v>
      </c>
      <c r="AA75" s="8">
        <f t="shared" si="56"/>
        <v>1701.2951009467931</v>
      </c>
      <c r="AB75" s="8">
        <f t="shared" si="56"/>
        <v>1648.5850858797683</v>
      </c>
      <c r="AC75" s="8">
        <f t="shared" si="56"/>
        <v>1596.4465949991425</v>
      </c>
      <c r="AD75" s="8">
        <f t="shared" si="56"/>
        <v>1567.0955314850958</v>
      </c>
      <c r="AE75" s="8">
        <f t="shared" si="56"/>
        <v>1537.9976560048074</v>
      </c>
      <c r="AF75" s="8">
        <f t="shared" si="56"/>
        <v>1509.1529685582866</v>
      </c>
      <c r="AG75" s="8">
        <f t="shared" si="56"/>
        <v>1480.5614691455269</v>
      </c>
      <c r="AH75" s="8">
        <f t="shared" si="56"/>
        <v>1452.2231577665225</v>
      </c>
    </row>
    <row r="76" spans="2:65" hidden="1" outlineLevel="1">
      <c r="B76" t="str">
        <f t="shared" si="31"/>
        <v>e-hydrogen (PEM) - Energy cost - Europe - USD/ton fuel</v>
      </c>
      <c r="C76" t="str">
        <f>C44</f>
        <v>e-hydrogen (PEM)</v>
      </c>
      <c r="D76" t="s">
        <v>43</v>
      </c>
      <c r="E76" t="s">
        <v>8</v>
      </c>
      <c r="F76" t="s">
        <v>31</v>
      </c>
      <c r="G76" s="8">
        <f t="shared" si="55"/>
        <v>3088.6183404051494</v>
      </c>
      <c r="H76" s="8">
        <f t="shared" si="55"/>
        <v>2934.9978773207504</v>
      </c>
      <c r="I76" s="8">
        <f t="shared" si="55"/>
        <v>2783.2242960023127</v>
      </c>
      <c r="J76" s="8">
        <f t="shared" si="55"/>
        <v>2658.9634884269576</v>
      </c>
      <c r="K76" s="8">
        <f t="shared" si="55"/>
        <v>2536.1442675500366</v>
      </c>
      <c r="L76" s="8">
        <f t="shared" si="55"/>
        <v>2414.7666333716097</v>
      </c>
      <c r="M76" s="8">
        <f t="shared" si="55"/>
        <v>2294.8305858916169</v>
      </c>
      <c r="N76" s="8">
        <f t="shared" si="55"/>
        <v>2176.3361251101096</v>
      </c>
      <c r="O76" s="8">
        <f t="shared" si="55"/>
        <v>2119.2621979451387</v>
      </c>
      <c r="P76" s="8">
        <f t="shared" si="55"/>
        <v>2062.7668977101166</v>
      </c>
      <c r="Q76" s="8">
        <f t="shared" si="55"/>
        <v>2006.8502244049839</v>
      </c>
      <c r="R76" s="8">
        <f t="shared" si="55"/>
        <v>1951.5121780297545</v>
      </c>
      <c r="S76" s="8">
        <f t="shared" si="55"/>
        <v>1896.7527585844489</v>
      </c>
      <c r="T76" s="8">
        <f t="shared" si="55"/>
        <v>1859.4750566786888</v>
      </c>
      <c r="U76" s="8">
        <f t="shared" si="55"/>
        <v>1822.5310861272537</v>
      </c>
      <c r="V76" s="8">
        <f t="shared" si="55"/>
        <v>1785.9208469301404</v>
      </c>
      <c r="W76" s="8">
        <f t="shared" si="56"/>
        <v>1749.6443390873419</v>
      </c>
      <c r="X76" s="8">
        <f t="shared" si="56"/>
        <v>1713.7015625988522</v>
      </c>
      <c r="Y76" s="8">
        <f t="shared" si="56"/>
        <v>1676.8515459482612</v>
      </c>
      <c r="Z76" s="8">
        <f t="shared" si="56"/>
        <v>1640.3464303890162</v>
      </c>
      <c r="AA76" s="8">
        <f t="shared" si="56"/>
        <v>1604.1862159211298</v>
      </c>
      <c r="AB76" s="8">
        <f t="shared" si="56"/>
        <v>1568.3709025445894</v>
      </c>
      <c r="AC76" s="8">
        <f t="shared" si="56"/>
        <v>1532.9004902594074</v>
      </c>
      <c r="AD76" s="8">
        <f t="shared" si="56"/>
        <v>1504.7187204030115</v>
      </c>
      <c r="AE76" s="8">
        <f t="shared" si="56"/>
        <v>1476.7800470524367</v>
      </c>
      <c r="AF76" s="8">
        <f t="shared" si="56"/>
        <v>1449.0844702076927</v>
      </c>
      <c r="AG76" s="8">
        <f t="shared" si="56"/>
        <v>1421.6319898687727</v>
      </c>
      <c r="AH76" s="8">
        <f t="shared" si="56"/>
        <v>1394.4226060356712</v>
      </c>
    </row>
    <row r="77" spans="2:65" hidden="1" outlineLevel="1">
      <c r="B77" t="str">
        <f t="shared" si="31"/>
        <v>e-hydrogen (PEM) - Energy cost - Middle East - USD/ton fuel</v>
      </c>
      <c r="C77" t="str">
        <f>C44</f>
        <v>e-hydrogen (PEM)</v>
      </c>
      <c r="D77" t="s">
        <v>43</v>
      </c>
      <c r="E77" t="s">
        <v>58</v>
      </c>
      <c r="F77" t="s">
        <v>31</v>
      </c>
      <c r="G77" s="8">
        <f t="shared" si="55"/>
        <v>2365.0932635456288</v>
      </c>
      <c r="H77" s="8">
        <f t="shared" si="55"/>
        <v>2245.0449546691425</v>
      </c>
      <c r="I77" s="8">
        <f t="shared" si="55"/>
        <v>2126.4446150453423</v>
      </c>
      <c r="J77" s="8">
        <f t="shared" si="55"/>
        <v>2044.3163234657441</v>
      </c>
      <c r="K77" s="8">
        <f t="shared" si="55"/>
        <v>1963.1141459928449</v>
      </c>
      <c r="L77" s="8">
        <f t="shared" si="55"/>
        <v>1882.8380826266482</v>
      </c>
      <c r="M77" s="8">
        <f t="shared" si="55"/>
        <v>1803.4881333671503</v>
      </c>
      <c r="N77" s="8">
        <f t="shared" si="55"/>
        <v>1725.0642982143481</v>
      </c>
      <c r="O77" s="8">
        <f t="shared" si="55"/>
        <v>1667.2422396005049</v>
      </c>
      <c r="P77" s="8">
        <f t="shared" si="55"/>
        <v>1610.0510100044264</v>
      </c>
      <c r="Q77" s="8">
        <f t="shared" si="55"/>
        <v>1553.4906094260816</v>
      </c>
      <c r="R77" s="8">
        <f t="shared" si="55"/>
        <v>1497.5610378654981</v>
      </c>
      <c r="S77" s="8">
        <f t="shared" si="55"/>
        <v>1442.2622953226673</v>
      </c>
      <c r="T77" s="8">
        <f t="shared" si="55"/>
        <v>1410.1329638726679</v>
      </c>
      <c r="U77" s="8">
        <f t="shared" si="55"/>
        <v>1378.3091765551919</v>
      </c>
      <c r="V77" s="8">
        <f t="shared" si="55"/>
        <v>1346.7909333702487</v>
      </c>
      <c r="W77" s="8">
        <f t="shared" si="56"/>
        <v>1315.5782343178196</v>
      </c>
      <c r="X77" s="8">
        <f t="shared" si="56"/>
        <v>1284.6710793979164</v>
      </c>
      <c r="Y77" s="8">
        <f t="shared" si="56"/>
        <v>1247.6546356229667</v>
      </c>
      <c r="Z77" s="8">
        <f t="shared" si="56"/>
        <v>1211.0252666371405</v>
      </c>
      <c r="AA77" s="8">
        <f t="shared" si="56"/>
        <v>1174.7829724404253</v>
      </c>
      <c r="AB77" s="8">
        <f t="shared" si="56"/>
        <v>1138.9277530328336</v>
      </c>
      <c r="AC77" s="8">
        <f t="shared" si="56"/>
        <v>1103.45960841435</v>
      </c>
      <c r="AD77" s="8">
        <f t="shared" si="56"/>
        <v>1083.1718876933442</v>
      </c>
      <c r="AE77" s="8">
        <f t="shared" si="56"/>
        <v>1063.059174573888</v>
      </c>
      <c r="AF77" s="8">
        <f t="shared" si="56"/>
        <v>1043.121469055973</v>
      </c>
      <c r="AG77" s="8">
        <f t="shared" si="56"/>
        <v>1023.3587711396019</v>
      </c>
      <c r="AH77" s="8">
        <f t="shared" si="56"/>
        <v>1003.7710808247782</v>
      </c>
    </row>
    <row r="78" spans="2:65" hidden="1" outlineLevel="1">
      <c r="B78" t="str">
        <f t="shared" si="31"/>
        <v/>
      </c>
    </row>
    <row r="79" spans="2:65" hidden="1" outlineLevel="1">
      <c r="B79" t="str">
        <f t="shared" si="31"/>
        <v>e-hydrogen (PEM) - Feedstock cost including feedstock feedstock cost - Global - USD/ton fuel</v>
      </c>
      <c r="C79" s="4" t="str">
        <f>C44</f>
        <v>e-hydrogen (PEM)</v>
      </c>
      <c r="D79" s="4" t="s">
        <v>38</v>
      </c>
      <c r="E79" s="4" t="s">
        <v>49</v>
      </c>
      <c r="F79" s="4" t="s">
        <v>31</v>
      </c>
      <c r="G79" s="129">
        <f t="shared" ref="G79:AH79" si="57">SUM(G80:G80)</f>
        <v>13.5</v>
      </c>
      <c r="H79" s="129">
        <f t="shared" si="57"/>
        <v>13.500000000000048</v>
      </c>
      <c r="I79" s="129">
        <f t="shared" si="57"/>
        <v>13.500000000000048</v>
      </c>
      <c r="J79" s="129">
        <f t="shared" si="57"/>
        <v>13.500000000000048</v>
      </c>
      <c r="K79" s="129">
        <f t="shared" si="57"/>
        <v>13.500000000000096</v>
      </c>
      <c r="L79" s="129">
        <f t="shared" si="57"/>
        <v>13.5</v>
      </c>
      <c r="M79" s="129">
        <f t="shared" si="57"/>
        <v>13.500000000000096</v>
      </c>
      <c r="N79" s="129">
        <f t="shared" si="57"/>
        <v>13.5</v>
      </c>
      <c r="O79" s="129">
        <f t="shared" si="57"/>
        <v>13.499999999999904</v>
      </c>
      <c r="P79" s="129">
        <f t="shared" si="57"/>
        <v>13.500000000000048</v>
      </c>
      <c r="Q79" s="129">
        <f t="shared" si="57"/>
        <v>13.500000000000192</v>
      </c>
      <c r="R79" s="129">
        <f t="shared" si="57"/>
        <v>13.500000000000096</v>
      </c>
      <c r="S79" s="129">
        <f t="shared" si="57"/>
        <v>13.500000000000192</v>
      </c>
      <c r="T79" s="129">
        <f t="shared" si="57"/>
        <v>13.50000000000024</v>
      </c>
      <c r="U79" s="129">
        <f t="shared" si="57"/>
        <v>13.500000000000121</v>
      </c>
      <c r="V79" s="129">
        <f t="shared" si="57"/>
        <v>13.500000000000359</v>
      </c>
      <c r="W79" s="129">
        <f t="shared" si="57"/>
        <v>13.50000000000024</v>
      </c>
      <c r="X79" s="129">
        <f t="shared" si="57"/>
        <v>13.499999999999904</v>
      </c>
      <c r="Y79" s="129">
        <f t="shared" si="57"/>
        <v>13.5</v>
      </c>
      <c r="Z79" s="129">
        <f t="shared" si="57"/>
        <v>13.499999999999952</v>
      </c>
      <c r="AA79" s="129">
        <f t="shared" si="57"/>
        <v>13.500000000000048</v>
      </c>
      <c r="AB79" s="129">
        <f t="shared" si="57"/>
        <v>13.5</v>
      </c>
      <c r="AC79" s="129">
        <f t="shared" si="57"/>
        <v>13.5</v>
      </c>
      <c r="AD79" s="129">
        <f t="shared" si="57"/>
        <v>13.5</v>
      </c>
      <c r="AE79" s="129">
        <f t="shared" si="57"/>
        <v>13.5</v>
      </c>
      <c r="AF79" s="129">
        <f t="shared" si="57"/>
        <v>13.5</v>
      </c>
      <c r="AG79" s="129">
        <f t="shared" si="57"/>
        <v>13.5</v>
      </c>
      <c r="AH79" s="129">
        <f t="shared" si="57"/>
        <v>13.5</v>
      </c>
      <c r="BL79" s="1"/>
      <c r="BM79" s="1"/>
    </row>
    <row r="80" spans="2:65" hidden="1" outlineLevel="1">
      <c r="B80" t="str">
        <f t="shared" si="31"/>
        <v>e-hydrogen - Feedstock cost - Global - USD/ton fuel</v>
      </c>
      <c r="C80" t="s">
        <v>59</v>
      </c>
      <c r="D80" t="s">
        <v>44</v>
      </c>
      <c r="E80" t="s">
        <v>49</v>
      </c>
      <c r="F80" t="s">
        <v>31</v>
      </c>
      <c r="G80" s="8">
        <f t="shared" ref="G80:AH80" si="58">INDEX(CostCalculations,MATCH($B80,CostCalculations_Index,0),MATCH(G$4,CostCalculation_Year,0))</f>
        <v>13.5</v>
      </c>
      <c r="H80" s="8">
        <f t="shared" si="58"/>
        <v>13.500000000000048</v>
      </c>
      <c r="I80" s="8">
        <f t="shared" si="58"/>
        <v>13.500000000000048</v>
      </c>
      <c r="J80" s="8">
        <f t="shared" si="58"/>
        <v>13.500000000000048</v>
      </c>
      <c r="K80" s="8">
        <f t="shared" si="58"/>
        <v>13.500000000000096</v>
      </c>
      <c r="L80" s="8">
        <f t="shared" si="58"/>
        <v>13.5</v>
      </c>
      <c r="M80" s="8">
        <f t="shared" si="58"/>
        <v>13.500000000000096</v>
      </c>
      <c r="N80" s="8">
        <f t="shared" si="58"/>
        <v>13.5</v>
      </c>
      <c r="O80" s="8">
        <f t="shared" si="58"/>
        <v>13.499999999999904</v>
      </c>
      <c r="P80" s="8">
        <f t="shared" si="58"/>
        <v>13.500000000000048</v>
      </c>
      <c r="Q80" s="8">
        <f t="shared" si="58"/>
        <v>13.500000000000192</v>
      </c>
      <c r="R80" s="8">
        <f t="shared" si="58"/>
        <v>13.500000000000096</v>
      </c>
      <c r="S80" s="8">
        <f t="shared" si="58"/>
        <v>13.500000000000192</v>
      </c>
      <c r="T80" s="8">
        <f t="shared" si="58"/>
        <v>13.50000000000024</v>
      </c>
      <c r="U80" s="8">
        <f t="shared" si="58"/>
        <v>13.500000000000121</v>
      </c>
      <c r="V80" s="8">
        <f t="shared" si="58"/>
        <v>13.500000000000359</v>
      </c>
      <c r="W80" s="8">
        <f t="shared" si="58"/>
        <v>13.50000000000024</v>
      </c>
      <c r="X80" s="8">
        <f t="shared" si="58"/>
        <v>13.499999999999904</v>
      </c>
      <c r="Y80" s="8">
        <f t="shared" si="58"/>
        <v>13.5</v>
      </c>
      <c r="Z80" s="8">
        <f t="shared" si="58"/>
        <v>13.499999999999952</v>
      </c>
      <c r="AA80" s="8">
        <f t="shared" si="58"/>
        <v>13.500000000000048</v>
      </c>
      <c r="AB80" s="8">
        <f t="shared" si="58"/>
        <v>13.5</v>
      </c>
      <c r="AC80" s="8">
        <f t="shared" si="58"/>
        <v>13.5</v>
      </c>
      <c r="AD80" s="8">
        <f t="shared" si="58"/>
        <v>13.5</v>
      </c>
      <c r="AE80" s="8">
        <f t="shared" si="58"/>
        <v>13.5</v>
      </c>
      <c r="AF80" s="8">
        <f t="shared" si="58"/>
        <v>13.5</v>
      </c>
      <c r="AG80" s="8">
        <f t="shared" si="58"/>
        <v>13.5</v>
      </c>
      <c r="AH80" s="8">
        <f t="shared" si="58"/>
        <v>13.5</v>
      </c>
    </row>
    <row r="81" spans="2:65" collapsed="1">
      <c r="B81" t="str">
        <f t="shared" ref="B81:B120" si="59">_xlfn.TEXTJOIN(" - ",TRUE,C81:F81)</f>
        <v/>
      </c>
    </row>
    <row r="82" spans="2:65">
      <c r="B82" t="str">
        <f t="shared" si="59"/>
        <v>e-hydrogen (Solid oxide) - Item - Region - Unit</v>
      </c>
      <c r="C82" s="52" t="s">
        <v>61</v>
      </c>
      <c r="D82" s="52" t="s">
        <v>28</v>
      </c>
      <c r="E82" s="52" t="s">
        <v>1</v>
      </c>
      <c r="F82" s="52" t="s">
        <v>29</v>
      </c>
      <c r="G82" s="3">
        <v>2023</v>
      </c>
      <c r="H82" s="3">
        <v>2024</v>
      </c>
      <c r="I82" s="3">
        <v>2025</v>
      </c>
      <c r="J82" s="3">
        <v>2026</v>
      </c>
      <c r="K82" s="3">
        <v>2027</v>
      </c>
      <c r="L82" s="3">
        <v>2028</v>
      </c>
      <c r="M82" s="3">
        <v>2029</v>
      </c>
      <c r="N82" s="3">
        <v>2030</v>
      </c>
      <c r="O82" s="3">
        <v>2031</v>
      </c>
      <c r="P82" s="3">
        <v>2032</v>
      </c>
      <c r="Q82" s="3">
        <v>2033</v>
      </c>
      <c r="R82" s="3">
        <v>2034</v>
      </c>
      <c r="S82" s="3">
        <v>2035</v>
      </c>
      <c r="T82" s="3">
        <v>2036</v>
      </c>
      <c r="U82" s="3">
        <v>2037</v>
      </c>
      <c r="V82" s="3">
        <v>2038</v>
      </c>
      <c r="W82" s="3">
        <v>2039</v>
      </c>
      <c r="X82" s="3">
        <v>2040</v>
      </c>
      <c r="Y82" s="3">
        <v>2041</v>
      </c>
      <c r="Z82" s="3">
        <v>2042</v>
      </c>
      <c r="AA82" s="3">
        <v>2043</v>
      </c>
      <c r="AB82" s="3">
        <v>2044</v>
      </c>
      <c r="AC82" s="3">
        <v>2045</v>
      </c>
      <c r="AD82" s="3">
        <v>2046</v>
      </c>
      <c r="AE82" s="3">
        <v>2047</v>
      </c>
      <c r="AF82" s="3">
        <v>2048</v>
      </c>
      <c r="AG82" s="3">
        <v>2049</v>
      </c>
      <c r="AH82" s="3">
        <v>2050</v>
      </c>
    </row>
    <row r="83" spans="2:65" hidden="1" outlineLevel="1">
      <c r="B83" t="str">
        <f t="shared" si="59"/>
        <v>e-hydrogen (Solid oxide) - Total cost - Africa - USD/ton fuel</v>
      </c>
      <c r="C83" s="112" t="str">
        <f>C82</f>
        <v>e-hydrogen (Solid oxide)</v>
      </c>
      <c r="D83" s="112" t="s">
        <v>30</v>
      </c>
      <c r="E83" s="112" t="s">
        <v>55</v>
      </c>
      <c r="F83" s="112" t="s">
        <v>31</v>
      </c>
      <c r="G83" s="114">
        <f t="shared" ref="G83:V87" si="60">INDEX(CostCalculations,MATCH($B83,CostCalculations_Index,0),MATCH(G$4,CostCalculation_Year,0))</f>
        <v>5799.1603343309234</v>
      </c>
      <c r="H83" s="114">
        <f t="shared" si="60"/>
        <v>5307.0080374213212</v>
      </c>
      <c r="I83" s="114">
        <f t="shared" si="60"/>
        <v>4817.1781080543278</v>
      </c>
      <c r="J83" s="114">
        <f t="shared" si="60"/>
        <v>4581.1863314139391</v>
      </c>
      <c r="K83" s="114">
        <f t="shared" si="60"/>
        <v>4345.829727659906</v>
      </c>
      <c r="L83" s="114">
        <f t="shared" si="60"/>
        <v>4111.1082967922512</v>
      </c>
      <c r="M83" s="114">
        <f t="shared" si="60"/>
        <v>3877.0220388109883</v>
      </c>
      <c r="N83" s="114">
        <f t="shared" si="60"/>
        <v>3643.5709537160983</v>
      </c>
      <c r="O83" s="114">
        <f t="shared" si="60"/>
        <v>3481.6771233712097</v>
      </c>
      <c r="P83" s="114">
        <f t="shared" si="60"/>
        <v>3320.1311528243759</v>
      </c>
      <c r="Q83" s="114">
        <f t="shared" si="60"/>
        <v>3158.9330420756269</v>
      </c>
      <c r="R83" s="114">
        <f t="shared" si="60"/>
        <v>2998.0827911249789</v>
      </c>
      <c r="S83" s="114">
        <f t="shared" si="60"/>
        <v>2837.5803999723694</v>
      </c>
      <c r="T83" s="114">
        <f t="shared" si="60"/>
        <v>2720.8039133667908</v>
      </c>
      <c r="U83" s="114">
        <f t="shared" si="60"/>
        <v>2604.1880671476874</v>
      </c>
      <c r="V83" s="114">
        <f t="shared" si="60"/>
        <v>2487.7328613150785</v>
      </c>
      <c r="W83" s="114">
        <f t="shared" ref="W83:AH87" si="61">INDEX(CostCalculations,MATCH($B83,CostCalculations_Index,0),MATCH(W$4,CostCalculation_Year,0))</f>
        <v>2371.4382958689457</v>
      </c>
      <c r="X83" s="114">
        <f t="shared" si="61"/>
        <v>2255.3043708093101</v>
      </c>
      <c r="Y83" s="114">
        <f t="shared" si="61"/>
        <v>2153.9460873842813</v>
      </c>
      <c r="Z83" s="114">
        <f t="shared" si="61"/>
        <v>2052.7498669519464</v>
      </c>
      <c r="AA83" s="114">
        <f t="shared" si="61"/>
        <v>1951.7157095123466</v>
      </c>
      <c r="AB83" s="114">
        <f t="shared" si="61"/>
        <v>1850.843615065462</v>
      </c>
      <c r="AC83" s="114">
        <f t="shared" si="61"/>
        <v>1750.1335836112899</v>
      </c>
      <c r="AD83" s="114">
        <f t="shared" si="61"/>
        <v>1672.0925139995716</v>
      </c>
      <c r="AE83" s="114">
        <f t="shared" si="61"/>
        <v>1594.1294873184102</v>
      </c>
      <c r="AF83" s="114">
        <f t="shared" si="61"/>
        <v>1516.2445035677965</v>
      </c>
      <c r="AG83" s="114">
        <f t="shared" si="61"/>
        <v>1438.437562747735</v>
      </c>
      <c r="AH83" s="114">
        <f t="shared" si="61"/>
        <v>1360.7086648582303</v>
      </c>
    </row>
    <row r="84" spans="2:65" hidden="1" outlineLevel="1">
      <c r="B84" t="str">
        <f t="shared" si="59"/>
        <v>e-hydrogen (Solid oxide) - Total cost - Americas - USD/ton fuel</v>
      </c>
      <c r="C84" t="str">
        <f>C83</f>
        <v>e-hydrogen (Solid oxide)</v>
      </c>
      <c r="D84" t="s">
        <v>30</v>
      </c>
      <c r="E84" t="s">
        <v>56</v>
      </c>
      <c r="F84" t="s">
        <v>31</v>
      </c>
      <c r="G84" s="115">
        <f t="shared" si="60"/>
        <v>4836.8940576789191</v>
      </c>
      <c r="H84" s="115">
        <f t="shared" si="60"/>
        <v>4617.7076175735292</v>
      </c>
      <c r="I84" s="115">
        <f t="shared" si="60"/>
        <v>4398.7785090028192</v>
      </c>
      <c r="J84" s="115">
        <f t="shared" si="60"/>
        <v>4191.8549943806065</v>
      </c>
      <c r="K84" s="115">
        <f t="shared" si="60"/>
        <v>3985.3582578093155</v>
      </c>
      <c r="L84" s="115">
        <f t="shared" si="60"/>
        <v>3779.2882992889708</v>
      </c>
      <c r="M84" s="115">
        <f t="shared" si="60"/>
        <v>3573.6451188196243</v>
      </c>
      <c r="N84" s="115">
        <f t="shared" si="60"/>
        <v>3368.4287164011785</v>
      </c>
      <c r="O84" s="115">
        <f t="shared" si="60"/>
        <v>3226.8797104691148</v>
      </c>
      <c r="P84" s="115">
        <f t="shared" si="60"/>
        <v>3085.5322025766482</v>
      </c>
      <c r="Q84" s="115">
        <f t="shared" si="60"/>
        <v>2944.3861927238286</v>
      </c>
      <c r="R84" s="115">
        <f t="shared" si="60"/>
        <v>2803.4416809106324</v>
      </c>
      <c r="S84" s="115">
        <f t="shared" si="60"/>
        <v>2662.6986671370087</v>
      </c>
      <c r="T84" s="115">
        <f t="shared" si="60"/>
        <v>2546.6333976123074</v>
      </c>
      <c r="U84" s="115">
        <f t="shared" si="60"/>
        <v>2430.7283832638318</v>
      </c>
      <c r="V84" s="115">
        <f t="shared" si="60"/>
        <v>2314.9836240916047</v>
      </c>
      <c r="W84" s="115">
        <f t="shared" si="61"/>
        <v>2199.3991200956143</v>
      </c>
      <c r="X84" s="115">
        <f t="shared" si="61"/>
        <v>2083.9748712758633</v>
      </c>
      <c r="Y84" s="115">
        <f t="shared" si="61"/>
        <v>1996.2852522746821</v>
      </c>
      <c r="Z84" s="115">
        <f t="shared" si="61"/>
        <v>1908.6589759612166</v>
      </c>
      <c r="AA84" s="115">
        <f t="shared" si="61"/>
        <v>1821.09604233552</v>
      </c>
      <c r="AB84" s="115">
        <f t="shared" si="61"/>
        <v>1733.5964513975482</v>
      </c>
      <c r="AC84" s="115">
        <f t="shared" si="61"/>
        <v>1646.1602031473153</v>
      </c>
      <c r="AD84" s="115">
        <f t="shared" si="61"/>
        <v>1572.6216098997188</v>
      </c>
      <c r="AE84" s="115">
        <f t="shared" si="61"/>
        <v>1499.1299019253056</v>
      </c>
      <c r="AF84" s="115">
        <f t="shared" si="61"/>
        <v>1425.685079224073</v>
      </c>
      <c r="AG84" s="115">
        <f t="shared" si="61"/>
        <v>1352.2871417960212</v>
      </c>
      <c r="AH84" s="115">
        <f t="shared" si="61"/>
        <v>1278.9360896411499</v>
      </c>
    </row>
    <row r="85" spans="2:65" hidden="1" outlineLevel="1">
      <c r="B85" t="str">
        <f t="shared" si="59"/>
        <v>e-hydrogen (Solid oxide) - Total cost - Asia - USD/ton fuel</v>
      </c>
      <c r="C85" t="str">
        <f>C84</f>
        <v>e-hydrogen (Solid oxide)</v>
      </c>
      <c r="D85" t="s">
        <v>30</v>
      </c>
      <c r="E85" t="s">
        <v>57</v>
      </c>
      <c r="F85" t="s">
        <v>31</v>
      </c>
      <c r="G85" s="115">
        <f t="shared" si="60"/>
        <v>6089.6584964754147</v>
      </c>
      <c r="H85" s="115">
        <f t="shared" si="60"/>
        <v>5647.1832576119614</v>
      </c>
      <c r="I85" s="115">
        <f t="shared" si="60"/>
        <v>5206.6409322690688</v>
      </c>
      <c r="J85" s="115">
        <f t="shared" si="60"/>
        <v>4963.235299691115</v>
      </c>
      <c r="K85" s="115">
        <f t="shared" si="60"/>
        <v>4720.5098962175998</v>
      </c>
      <c r="L85" s="115">
        <f t="shared" si="60"/>
        <v>4478.4647218484679</v>
      </c>
      <c r="M85" s="115">
        <f t="shared" si="60"/>
        <v>4237.0997765837901</v>
      </c>
      <c r="N85" s="115">
        <f t="shared" si="60"/>
        <v>3996.415060423551</v>
      </c>
      <c r="O85" s="115">
        <f t="shared" si="60"/>
        <v>3819.2392316340256</v>
      </c>
      <c r="P85" s="115">
        <f t="shared" si="60"/>
        <v>3642.5170174218401</v>
      </c>
      <c r="Q85" s="115">
        <f t="shared" si="60"/>
        <v>3466.2484177870456</v>
      </c>
      <c r="R85" s="115">
        <f t="shared" si="60"/>
        <v>3290.4334327295787</v>
      </c>
      <c r="S85" s="115">
        <f t="shared" si="60"/>
        <v>3115.0720622494123</v>
      </c>
      <c r="T85" s="115">
        <f t="shared" si="60"/>
        <v>2988.5902978592458</v>
      </c>
      <c r="U85" s="115">
        <f t="shared" si="60"/>
        <v>2862.3348074945816</v>
      </c>
      <c r="V85" s="115">
        <f t="shared" si="60"/>
        <v>2736.3055911554593</v>
      </c>
      <c r="W85" s="115">
        <f t="shared" si="61"/>
        <v>2610.5026488418362</v>
      </c>
      <c r="X85" s="115">
        <f t="shared" si="61"/>
        <v>2484.9259805537522</v>
      </c>
      <c r="Y85" s="115">
        <f t="shared" si="61"/>
        <v>2373.4260464390409</v>
      </c>
      <c r="Z85" s="115">
        <f t="shared" si="61"/>
        <v>2262.1584876718571</v>
      </c>
      <c r="AA85" s="115">
        <f t="shared" si="61"/>
        <v>2151.1233042522326</v>
      </c>
      <c r="AB85" s="115">
        <f t="shared" si="61"/>
        <v>2040.3204961801468</v>
      </c>
      <c r="AC85" s="115">
        <f t="shared" si="61"/>
        <v>1929.7500634555925</v>
      </c>
      <c r="AD85" s="115">
        <f t="shared" si="61"/>
        <v>1847.5340157750238</v>
      </c>
      <c r="AE85" s="115">
        <f t="shared" si="61"/>
        <v>1765.422520255338</v>
      </c>
      <c r="AF85" s="115">
        <f t="shared" si="61"/>
        <v>1683.4155768965443</v>
      </c>
      <c r="AG85" s="115">
        <f t="shared" si="61"/>
        <v>1601.5131856986382</v>
      </c>
      <c r="AH85" s="115">
        <f t="shared" si="61"/>
        <v>1519.7153466616151</v>
      </c>
    </row>
    <row r="86" spans="2:65" hidden="1" outlineLevel="1">
      <c r="B86" t="str">
        <f t="shared" si="59"/>
        <v>e-hydrogen (Solid oxide) - Total cost - Europe - USD/ton fuel</v>
      </c>
      <c r="C86" t="str">
        <f>C85</f>
        <v>e-hydrogen (Solid oxide)</v>
      </c>
      <c r="D86" t="s">
        <v>30</v>
      </c>
      <c r="E86" t="s">
        <v>8</v>
      </c>
      <c r="F86" t="s">
        <v>31</v>
      </c>
      <c r="G86" s="115">
        <f t="shared" si="60"/>
        <v>5353.8089614891123</v>
      </c>
      <c r="H86" s="115">
        <f t="shared" si="60"/>
        <v>5074.1709679482683</v>
      </c>
      <c r="I86" s="115">
        <f t="shared" si="60"/>
        <v>4795.2387342377424</v>
      </c>
      <c r="J86" s="115">
        <f t="shared" si="60"/>
        <v>4569.3126206425213</v>
      </c>
      <c r="K86" s="115">
        <f t="shared" si="60"/>
        <v>4343.9459979222738</v>
      </c>
      <c r="L86" s="115">
        <f t="shared" si="60"/>
        <v>4119.1388660770654</v>
      </c>
      <c r="M86" s="115">
        <f t="shared" si="60"/>
        <v>3894.8912251068868</v>
      </c>
      <c r="N86" s="115">
        <f t="shared" si="60"/>
        <v>3671.2030750117206</v>
      </c>
      <c r="O86" s="115">
        <f t="shared" si="60"/>
        <v>3525.004549490086</v>
      </c>
      <c r="P86" s="115">
        <f t="shared" si="60"/>
        <v>3379.0341029592655</v>
      </c>
      <c r="Q86" s="115">
        <f t="shared" si="60"/>
        <v>3233.2917354192696</v>
      </c>
      <c r="R86" s="115">
        <f t="shared" si="60"/>
        <v>3087.7774468700854</v>
      </c>
      <c r="S86" s="115">
        <f t="shared" si="60"/>
        <v>2942.491237311674</v>
      </c>
      <c r="T86" s="115">
        <f t="shared" si="60"/>
        <v>2828.8848596401731</v>
      </c>
      <c r="U86" s="115">
        <f t="shared" si="60"/>
        <v>2715.4120855347123</v>
      </c>
      <c r="V86" s="115">
        <f t="shared" si="60"/>
        <v>2602.0729149953163</v>
      </c>
      <c r="W86" s="115">
        <f t="shared" si="61"/>
        <v>2488.8673480219622</v>
      </c>
      <c r="X86" s="115">
        <f t="shared" si="61"/>
        <v>2375.7953846146511</v>
      </c>
      <c r="Y86" s="115">
        <f t="shared" si="61"/>
        <v>2276.8615789094638</v>
      </c>
      <c r="Z86" s="115">
        <f t="shared" si="61"/>
        <v>2178.0680061337989</v>
      </c>
      <c r="AA86" s="115">
        <f t="shared" si="61"/>
        <v>2079.4146662877174</v>
      </c>
      <c r="AB86" s="115">
        <f t="shared" si="61"/>
        <v>1980.9015593711702</v>
      </c>
      <c r="AC86" s="115">
        <f t="shared" si="61"/>
        <v>1882.5286853841781</v>
      </c>
      <c r="AD86" s="115">
        <f t="shared" si="61"/>
        <v>1801.0406361823102</v>
      </c>
      <c r="AE86" s="115">
        <f t="shared" si="61"/>
        <v>1719.6529719181087</v>
      </c>
      <c r="AF86" s="115">
        <f t="shared" si="61"/>
        <v>1638.3656925915825</v>
      </c>
      <c r="AG86" s="115">
        <f t="shared" si="61"/>
        <v>1557.1787982027274</v>
      </c>
      <c r="AH86" s="115">
        <f t="shared" si="61"/>
        <v>1476.0922887515385</v>
      </c>
    </row>
    <row r="87" spans="2:65" hidden="1" outlineLevel="1">
      <c r="B87" t="str">
        <f t="shared" si="59"/>
        <v>e-hydrogen (Solid oxide) - Total cost - Middle East - USD/ton fuel</v>
      </c>
      <c r="C87" s="113" t="str">
        <f>C86</f>
        <v>e-hydrogen (Solid oxide)</v>
      </c>
      <c r="D87" s="113" t="s">
        <v>30</v>
      </c>
      <c r="E87" s="113" t="s">
        <v>58</v>
      </c>
      <c r="F87" s="113" t="s">
        <v>31</v>
      </c>
      <c r="G87" s="116">
        <f t="shared" si="60"/>
        <v>4851.6647066754049</v>
      </c>
      <c r="H87" s="116">
        <f t="shared" si="60"/>
        <v>4593.8234253181581</v>
      </c>
      <c r="I87" s="116">
        <f t="shared" si="60"/>
        <v>4336.5354649979545</v>
      </c>
      <c r="J87" s="116">
        <f t="shared" si="60"/>
        <v>4138.7302596496866</v>
      </c>
      <c r="K87" s="116">
        <f t="shared" si="60"/>
        <v>3941.2844863025884</v>
      </c>
      <c r="L87" s="116">
        <f t="shared" si="60"/>
        <v>3744.1981449566842</v>
      </c>
      <c r="M87" s="116">
        <f t="shared" si="60"/>
        <v>3547.4712356120053</v>
      </c>
      <c r="N87" s="116">
        <f t="shared" si="60"/>
        <v>3351.1037582684949</v>
      </c>
      <c r="O87" s="116">
        <f t="shared" si="60"/>
        <v>3203.3998681068879</v>
      </c>
      <c r="P87" s="116">
        <f t="shared" si="60"/>
        <v>3055.9446335786374</v>
      </c>
      <c r="Q87" s="116">
        <f t="shared" si="60"/>
        <v>2908.7380546837726</v>
      </c>
      <c r="R87" s="116">
        <f t="shared" si="60"/>
        <v>2761.7801314222916</v>
      </c>
      <c r="S87" s="116">
        <f t="shared" si="60"/>
        <v>2615.0708637941366</v>
      </c>
      <c r="T87" s="116">
        <f t="shared" si="60"/>
        <v>2504.1893717246703</v>
      </c>
      <c r="U87" s="116">
        <f t="shared" si="60"/>
        <v>2393.4301989553178</v>
      </c>
      <c r="V87" s="116">
        <f t="shared" si="60"/>
        <v>2282.7933454861122</v>
      </c>
      <c r="W87" s="116">
        <f t="shared" si="61"/>
        <v>2172.2788113170213</v>
      </c>
      <c r="X87" s="116">
        <f t="shared" si="61"/>
        <v>2061.8865964480606</v>
      </c>
      <c r="Y87" s="116">
        <f t="shared" si="61"/>
        <v>1961.8763880697261</v>
      </c>
      <c r="Z87" s="116">
        <f t="shared" si="61"/>
        <v>1862.0235599751536</v>
      </c>
      <c r="AA87" s="116">
        <f t="shared" si="61"/>
        <v>1762.3281121643845</v>
      </c>
      <c r="AB87" s="116">
        <f t="shared" si="61"/>
        <v>1662.7900446373897</v>
      </c>
      <c r="AC87" s="116">
        <f t="shared" si="61"/>
        <v>1563.4093573941677</v>
      </c>
      <c r="AD87" s="116">
        <f t="shared" si="61"/>
        <v>1486.8351394715962</v>
      </c>
      <c r="AE87" s="116">
        <f t="shared" si="61"/>
        <v>1410.3331896678687</v>
      </c>
      <c r="AF87" s="116">
        <f t="shared" si="61"/>
        <v>1333.9035079829807</v>
      </c>
      <c r="AG87" s="116">
        <f t="shared" si="61"/>
        <v>1257.5460944169345</v>
      </c>
      <c r="AH87" s="116">
        <f t="shared" si="61"/>
        <v>1181.2609489697325</v>
      </c>
    </row>
    <row r="88" spans="2:65" hidden="1" outlineLevel="1">
      <c r="B88" t="str">
        <f t="shared" si="59"/>
        <v/>
      </c>
      <c r="C88" s="2"/>
    </row>
    <row r="89" spans="2:65" hidden="1" outlineLevel="1">
      <c r="B89" t="str">
        <f t="shared" si="59"/>
        <v>e-hydrogen (Solid oxide) - CAPEX including feedstock CAPEX - Global - USD/ton fuel</v>
      </c>
      <c r="C89" s="4" t="str">
        <f>C82</f>
        <v>e-hydrogen (Solid oxide)</v>
      </c>
      <c r="D89" s="4" t="s">
        <v>34</v>
      </c>
      <c r="E89" s="4" t="s">
        <v>49</v>
      </c>
      <c r="F89" s="4" t="s">
        <v>31</v>
      </c>
      <c r="G89" s="129">
        <f t="shared" ref="G89:AH89" si="62">SUM(G90:G90)</f>
        <v>540.27962097364173</v>
      </c>
      <c r="H89" s="129">
        <f t="shared" si="62"/>
        <v>521.28136299823723</v>
      </c>
      <c r="I89" s="129">
        <f t="shared" si="62"/>
        <v>502.28310502283273</v>
      </c>
      <c r="J89" s="129">
        <f t="shared" si="62"/>
        <v>483.95969142305353</v>
      </c>
      <c r="K89" s="129">
        <f t="shared" si="62"/>
        <v>465.63627782327433</v>
      </c>
      <c r="L89" s="129">
        <f t="shared" si="62"/>
        <v>447.31286422349513</v>
      </c>
      <c r="M89" s="129">
        <f t="shared" si="62"/>
        <v>428.98945062371592</v>
      </c>
      <c r="N89" s="129">
        <f t="shared" si="62"/>
        <v>410.66603702393672</v>
      </c>
      <c r="O89" s="129">
        <f t="shared" si="62"/>
        <v>394.61040491563421</v>
      </c>
      <c r="P89" s="129">
        <f t="shared" si="62"/>
        <v>378.55477280733561</v>
      </c>
      <c r="Q89" s="129">
        <f t="shared" si="62"/>
        <v>362.49914069903701</v>
      </c>
      <c r="R89" s="129">
        <f t="shared" si="62"/>
        <v>346.44350859074234</v>
      </c>
      <c r="S89" s="129">
        <f t="shared" si="62"/>
        <v>330.38787648244374</v>
      </c>
      <c r="T89" s="129">
        <f t="shared" si="62"/>
        <v>314.90927193805885</v>
      </c>
      <c r="U89" s="129">
        <f t="shared" si="62"/>
        <v>299.43066739367009</v>
      </c>
      <c r="V89" s="129">
        <f t="shared" si="62"/>
        <v>283.95206284928133</v>
      </c>
      <c r="W89" s="129">
        <f t="shared" si="62"/>
        <v>268.4734583048965</v>
      </c>
      <c r="X89" s="129">
        <f t="shared" si="62"/>
        <v>252.99485376050774</v>
      </c>
      <c r="Y89" s="129">
        <f t="shared" si="62"/>
        <v>238.07721049593141</v>
      </c>
      <c r="Z89" s="129">
        <f t="shared" si="62"/>
        <v>223.15956723135119</v>
      </c>
      <c r="AA89" s="129">
        <f t="shared" si="62"/>
        <v>208.24192396677486</v>
      </c>
      <c r="AB89" s="129">
        <f t="shared" si="62"/>
        <v>193.32428070219854</v>
      </c>
      <c r="AC89" s="129">
        <f t="shared" si="62"/>
        <v>178.40663743761834</v>
      </c>
      <c r="AD89" s="129">
        <f t="shared" si="62"/>
        <v>164.03429016318404</v>
      </c>
      <c r="AE89" s="129">
        <f t="shared" si="62"/>
        <v>149.66194288874976</v>
      </c>
      <c r="AF89" s="129">
        <f t="shared" si="62"/>
        <v>135.28959561431549</v>
      </c>
      <c r="AG89" s="129">
        <f t="shared" si="62"/>
        <v>120.91724833988118</v>
      </c>
      <c r="AH89" s="129">
        <f t="shared" si="62"/>
        <v>106.54490106544691</v>
      </c>
      <c r="BL89" s="1"/>
      <c r="BM89" s="1"/>
    </row>
    <row r="90" spans="2:65" hidden="1" outlineLevel="1">
      <c r="B90" t="str">
        <f t="shared" si="59"/>
        <v>e-hydrogen (Solid oxide) - CAPEX - Global - USD/ton fuel</v>
      </c>
      <c r="C90" t="str">
        <f>C82</f>
        <v>e-hydrogen (Solid oxide)</v>
      </c>
      <c r="D90" t="s">
        <v>40</v>
      </c>
      <c r="E90" t="s">
        <v>49</v>
      </c>
      <c r="F90" t="s">
        <v>31</v>
      </c>
      <c r="G90" s="8">
        <f t="shared" ref="G90:AH90" si="63">INDEX(CostCalculations,MATCH($B90,CostCalculations_Index,0),MATCH(G$4,CostCalculation_Year,0))</f>
        <v>540.27962097364173</v>
      </c>
      <c r="H90" s="8">
        <f t="shared" si="63"/>
        <v>521.28136299823723</v>
      </c>
      <c r="I90" s="8">
        <f t="shared" si="63"/>
        <v>502.28310502283273</v>
      </c>
      <c r="J90" s="8">
        <f t="shared" si="63"/>
        <v>483.95969142305353</v>
      </c>
      <c r="K90" s="8">
        <f t="shared" si="63"/>
        <v>465.63627782327433</v>
      </c>
      <c r="L90" s="8">
        <f t="shared" si="63"/>
        <v>447.31286422349513</v>
      </c>
      <c r="M90" s="8">
        <f t="shared" si="63"/>
        <v>428.98945062371592</v>
      </c>
      <c r="N90" s="8">
        <f t="shared" si="63"/>
        <v>410.66603702393672</v>
      </c>
      <c r="O90" s="8">
        <f t="shared" si="63"/>
        <v>394.61040491563421</v>
      </c>
      <c r="P90" s="8">
        <f t="shared" si="63"/>
        <v>378.55477280733561</v>
      </c>
      <c r="Q90" s="8">
        <f t="shared" si="63"/>
        <v>362.49914069903701</v>
      </c>
      <c r="R90" s="8">
        <f t="shared" si="63"/>
        <v>346.44350859074234</v>
      </c>
      <c r="S90" s="8">
        <f t="shared" si="63"/>
        <v>330.38787648244374</v>
      </c>
      <c r="T90" s="8">
        <f t="shared" si="63"/>
        <v>314.90927193805885</v>
      </c>
      <c r="U90" s="8">
        <f t="shared" si="63"/>
        <v>299.43066739367009</v>
      </c>
      <c r="V90" s="8">
        <f t="shared" si="63"/>
        <v>283.95206284928133</v>
      </c>
      <c r="W90" s="8">
        <f t="shared" si="63"/>
        <v>268.4734583048965</v>
      </c>
      <c r="X90" s="8">
        <f t="shared" si="63"/>
        <v>252.99485376050774</v>
      </c>
      <c r="Y90" s="8">
        <f t="shared" si="63"/>
        <v>238.07721049593141</v>
      </c>
      <c r="Z90" s="8">
        <f t="shared" si="63"/>
        <v>223.15956723135119</v>
      </c>
      <c r="AA90" s="8">
        <f t="shared" si="63"/>
        <v>208.24192396677486</v>
      </c>
      <c r="AB90" s="8">
        <f t="shared" si="63"/>
        <v>193.32428070219854</v>
      </c>
      <c r="AC90" s="8">
        <f t="shared" si="63"/>
        <v>178.40663743761834</v>
      </c>
      <c r="AD90" s="8">
        <f t="shared" si="63"/>
        <v>164.03429016318404</v>
      </c>
      <c r="AE90" s="8">
        <f t="shared" si="63"/>
        <v>149.66194288874976</v>
      </c>
      <c r="AF90" s="8">
        <f t="shared" si="63"/>
        <v>135.28959561431549</v>
      </c>
      <c r="AG90" s="8">
        <f t="shared" si="63"/>
        <v>120.91724833988118</v>
      </c>
      <c r="AH90" s="8">
        <f t="shared" si="63"/>
        <v>106.54490106544691</v>
      </c>
    </row>
    <row r="91" spans="2:65" hidden="1" outlineLevel="1">
      <c r="B91" t="str">
        <f t="shared" si="59"/>
        <v/>
      </c>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row>
    <row r="92" spans="2:65" hidden="1" outlineLevel="1">
      <c r="B92" t="str">
        <f t="shared" si="59"/>
        <v>e-hydrogen (Solid oxide) - OPEX including feedstock OPEX - Global - USD/ton fuel</v>
      </c>
      <c r="C92" s="4" t="str">
        <f>C83</f>
        <v>e-hydrogen (Solid oxide)</v>
      </c>
      <c r="D92" s="4" t="s">
        <v>35</v>
      </c>
      <c r="E92" s="4" t="s">
        <v>49</v>
      </c>
      <c r="F92" s="4" t="s">
        <v>31</v>
      </c>
      <c r="G92" s="129">
        <f t="shared" ref="G92:AH92" si="64">SUM(G93:G93)</f>
        <v>1764.9906324479671</v>
      </c>
      <c r="H92" s="129">
        <f t="shared" si="64"/>
        <v>1635.919973758253</v>
      </c>
      <c r="I92" s="129">
        <f t="shared" si="64"/>
        <v>1506.8493150684808</v>
      </c>
      <c r="J92" s="129">
        <f t="shared" si="64"/>
        <v>1410.6202478319756</v>
      </c>
      <c r="K92" s="129">
        <f t="shared" si="64"/>
        <v>1314.3911805954413</v>
      </c>
      <c r="L92" s="129">
        <f t="shared" si="64"/>
        <v>1218.1621133589069</v>
      </c>
      <c r="M92" s="129">
        <f t="shared" si="64"/>
        <v>1121.9330461224017</v>
      </c>
      <c r="N92" s="129">
        <f t="shared" si="64"/>
        <v>1025.7039788858674</v>
      </c>
      <c r="O92" s="129">
        <f t="shared" si="64"/>
        <v>957.9671748035762</v>
      </c>
      <c r="P92" s="129">
        <f t="shared" si="64"/>
        <v>890.23037072125589</v>
      </c>
      <c r="Q92" s="129">
        <f t="shared" si="64"/>
        <v>822.49356663896469</v>
      </c>
      <c r="R92" s="129">
        <f t="shared" si="64"/>
        <v>754.75676255667349</v>
      </c>
      <c r="S92" s="129">
        <f t="shared" si="64"/>
        <v>687.01995847435319</v>
      </c>
      <c r="T92" s="129">
        <f t="shared" si="64"/>
        <v>637.21492319114623</v>
      </c>
      <c r="U92" s="129">
        <f t="shared" si="64"/>
        <v>587.40988790793926</v>
      </c>
      <c r="V92" s="129">
        <f t="shared" si="64"/>
        <v>537.60485262474685</v>
      </c>
      <c r="W92" s="129">
        <f t="shared" si="64"/>
        <v>487.79981734153989</v>
      </c>
      <c r="X92" s="129">
        <f t="shared" si="64"/>
        <v>437.99478205834748</v>
      </c>
      <c r="Y92" s="129">
        <f t="shared" si="64"/>
        <v>401.8250827852753</v>
      </c>
      <c r="Z92" s="129">
        <f t="shared" si="64"/>
        <v>365.65538351218856</v>
      </c>
      <c r="AA92" s="129">
        <f t="shared" si="64"/>
        <v>329.48568423911638</v>
      </c>
      <c r="AB92" s="129">
        <f t="shared" si="64"/>
        <v>293.31598496602965</v>
      </c>
      <c r="AC92" s="129">
        <f t="shared" si="64"/>
        <v>257.14628569295019</v>
      </c>
      <c r="AD92" s="129">
        <f t="shared" si="64"/>
        <v>231.28780481006834</v>
      </c>
      <c r="AE92" s="129">
        <f t="shared" si="64"/>
        <v>205.42932392718649</v>
      </c>
      <c r="AF92" s="129">
        <f t="shared" si="64"/>
        <v>179.57084304430464</v>
      </c>
      <c r="AG92" s="129">
        <f t="shared" si="64"/>
        <v>153.71236216142279</v>
      </c>
      <c r="AH92" s="129">
        <f t="shared" si="64"/>
        <v>127.85388127854094</v>
      </c>
      <c r="BL92" s="1"/>
      <c r="BM92" s="1"/>
    </row>
    <row r="93" spans="2:65" hidden="1" outlineLevel="1">
      <c r="B93" t="str">
        <f t="shared" si="59"/>
        <v>e-hydrogen (Solid oxide) - OPEX - Global - USD/ton fuel</v>
      </c>
      <c r="C93" t="str">
        <f>C82</f>
        <v>e-hydrogen (Solid oxide)</v>
      </c>
      <c r="D93" t="s">
        <v>41</v>
      </c>
      <c r="E93" t="s">
        <v>49</v>
      </c>
      <c r="F93" t="s">
        <v>31</v>
      </c>
      <c r="G93" s="8">
        <f t="shared" ref="G93:AH93" si="65">INDEX(CostCalculations,MATCH($B93,CostCalculations_Index,0),MATCH(G$4,CostCalculation_Year,0))</f>
        <v>1764.9906324479671</v>
      </c>
      <c r="H93" s="8">
        <f t="shared" si="65"/>
        <v>1635.919973758253</v>
      </c>
      <c r="I93" s="8">
        <f t="shared" si="65"/>
        <v>1506.8493150684808</v>
      </c>
      <c r="J93" s="8">
        <f t="shared" si="65"/>
        <v>1410.6202478319756</v>
      </c>
      <c r="K93" s="8">
        <f t="shared" si="65"/>
        <v>1314.3911805954413</v>
      </c>
      <c r="L93" s="8">
        <f t="shared" si="65"/>
        <v>1218.1621133589069</v>
      </c>
      <c r="M93" s="8">
        <f t="shared" si="65"/>
        <v>1121.9330461224017</v>
      </c>
      <c r="N93" s="8">
        <f t="shared" si="65"/>
        <v>1025.7039788858674</v>
      </c>
      <c r="O93" s="8">
        <f t="shared" si="65"/>
        <v>957.9671748035762</v>
      </c>
      <c r="P93" s="8">
        <f t="shared" si="65"/>
        <v>890.23037072125589</v>
      </c>
      <c r="Q93" s="8">
        <f t="shared" si="65"/>
        <v>822.49356663896469</v>
      </c>
      <c r="R93" s="8">
        <f t="shared" si="65"/>
        <v>754.75676255667349</v>
      </c>
      <c r="S93" s="8">
        <f t="shared" si="65"/>
        <v>687.01995847435319</v>
      </c>
      <c r="T93" s="8">
        <f t="shared" si="65"/>
        <v>637.21492319114623</v>
      </c>
      <c r="U93" s="8">
        <f t="shared" si="65"/>
        <v>587.40988790793926</v>
      </c>
      <c r="V93" s="8">
        <f t="shared" si="65"/>
        <v>537.60485262474685</v>
      </c>
      <c r="W93" s="8">
        <f t="shared" si="65"/>
        <v>487.79981734153989</v>
      </c>
      <c r="X93" s="8">
        <f t="shared" si="65"/>
        <v>437.99478205834748</v>
      </c>
      <c r="Y93" s="8">
        <f t="shared" si="65"/>
        <v>401.8250827852753</v>
      </c>
      <c r="Z93" s="8">
        <f t="shared" si="65"/>
        <v>365.65538351218856</v>
      </c>
      <c r="AA93" s="8">
        <f t="shared" si="65"/>
        <v>329.48568423911638</v>
      </c>
      <c r="AB93" s="8">
        <f t="shared" si="65"/>
        <v>293.31598496602965</v>
      </c>
      <c r="AC93" s="8">
        <f t="shared" si="65"/>
        <v>257.14628569295019</v>
      </c>
      <c r="AD93" s="8">
        <f t="shared" si="65"/>
        <v>231.28780481006834</v>
      </c>
      <c r="AE93" s="8">
        <f t="shared" si="65"/>
        <v>205.42932392718649</v>
      </c>
      <c r="AF93" s="8">
        <f t="shared" si="65"/>
        <v>179.57084304430464</v>
      </c>
      <c r="AG93" s="8">
        <f t="shared" si="65"/>
        <v>153.71236216142279</v>
      </c>
      <c r="AH93" s="8">
        <f t="shared" si="65"/>
        <v>127.85388127854094</v>
      </c>
    </row>
    <row r="94" spans="2:65" hidden="1" outlineLevel="1">
      <c r="B94" t="str">
        <f t="shared" si="59"/>
        <v/>
      </c>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row>
    <row r="95" spans="2:65" hidden="1" outlineLevel="1">
      <c r="B95" t="str">
        <f t="shared" si="59"/>
        <v>e-hydrogen (Solid oxide) - Finance cost including feedstock finance cost - Africa - USD/ton fuel</v>
      </c>
      <c r="C95" s="10" t="str">
        <f>C86</f>
        <v>e-hydrogen (Solid oxide)</v>
      </c>
      <c r="D95" s="10" t="s">
        <v>36</v>
      </c>
      <c r="E95" s="10" t="s">
        <v>55</v>
      </c>
      <c r="F95" s="10" t="s">
        <v>31</v>
      </c>
      <c r="G95" s="125">
        <f>G100</f>
        <v>891.46137460650891</v>
      </c>
      <c r="H95" s="125">
        <f t="shared" ref="H95:AH95" si="66">H100</f>
        <v>860.11424894709148</v>
      </c>
      <c r="I95" s="125">
        <f t="shared" si="66"/>
        <v>828.76712328767417</v>
      </c>
      <c r="J95" s="125">
        <f t="shared" si="66"/>
        <v>798.53349084803847</v>
      </c>
      <c r="K95" s="125">
        <f t="shared" si="66"/>
        <v>768.29985840840277</v>
      </c>
      <c r="L95" s="125">
        <f t="shared" si="66"/>
        <v>738.06622596876707</v>
      </c>
      <c r="M95" s="125">
        <f t="shared" si="66"/>
        <v>707.83259352913137</v>
      </c>
      <c r="N95" s="125">
        <f t="shared" si="66"/>
        <v>677.59896108949567</v>
      </c>
      <c r="O95" s="125">
        <f t="shared" si="66"/>
        <v>651.10716811079658</v>
      </c>
      <c r="P95" s="125">
        <f t="shared" si="66"/>
        <v>624.61537513210385</v>
      </c>
      <c r="Q95" s="125">
        <f t="shared" si="66"/>
        <v>598.12358215341123</v>
      </c>
      <c r="R95" s="125">
        <f t="shared" si="66"/>
        <v>571.63178917472487</v>
      </c>
      <c r="S95" s="125">
        <f t="shared" si="66"/>
        <v>545.13999619603226</v>
      </c>
      <c r="T95" s="125">
        <f t="shared" si="66"/>
        <v>519.60029869779714</v>
      </c>
      <c r="U95" s="125">
        <f t="shared" si="66"/>
        <v>494.06060119955572</v>
      </c>
      <c r="V95" s="125">
        <f t="shared" si="66"/>
        <v>468.5209037013143</v>
      </c>
      <c r="W95" s="125">
        <f t="shared" si="66"/>
        <v>442.98120620307924</v>
      </c>
      <c r="X95" s="125">
        <f t="shared" si="66"/>
        <v>417.44150870483782</v>
      </c>
      <c r="Y95" s="125">
        <f t="shared" si="66"/>
        <v>392.8273973182869</v>
      </c>
      <c r="Z95" s="125">
        <f t="shared" si="66"/>
        <v>368.2132859317295</v>
      </c>
      <c r="AA95" s="125">
        <f t="shared" si="66"/>
        <v>343.59917454517858</v>
      </c>
      <c r="AB95" s="125">
        <f t="shared" si="66"/>
        <v>318.98506315862767</v>
      </c>
      <c r="AC95" s="125">
        <f t="shared" si="66"/>
        <v>294.37095177207027</v>
      </c>
      <c r="AD95" s="125">
        <f t="shared" si="66"/>
        <v>270.65657876925371</v>
      </c>
      <c r="AE95" s="125">
        <f t="shared" si="66"/>
        <v>246.94220576643716</v>
      </c>
      <c r="AF95" s="125">
        <f t="shared" si="66"/>
        <v>223.22783276362057</v>
      </c>
      <c r="AG95" s="125">
        <f t="shared" si="66"/>
        <v>199.51345976080398</v>
      </c>
      <c r="AH95" s="125">
        <f t="shared" si="66"/>
        <v>175.79908675798742</v>
      </c>
      <c r="BL95" s="1"/>
      <c r="BM95" s="1"/>
    </row>
    <row r="96" spans="2:65" hidden="1" outlineLevel="1">
      <c r="B96" t="str">
        <f t="shared" si="59"/>
        <v>e-hydrogen (Solid oxide) - Finance cost including feedstock finance cost - Americas - USD/ton fuel</v>
      </c>
      <c r="C96" s="2" t="str">
        <f>C86</f>
        <v>e-hydrogen (Solid oxide)</v>
      </c>
      <c r="D96" s="2" t="s">
        <v>36</v>
      </c>
      <c r="E96" s="2" t="s">
        <v>56</v>
      </c>
      <c r="F96" s="2" t="s">
        <v>31</v>
      </c>
      <c r="G96" s="126">
        <f t="shared" ref="G96:AH96" si="67">G101</f>
        <v>891.46137460650891</v>
      </c>
      <c r="H96" s="126">
        <f t="shared" si="67"/>
        <v>860.11424894709148</v>
      </c>
      <c r="I96" s="126">
        <f t="shared" si="67"/>
        <v>828.76712328767417</v>
      </c>
      <c r="J96" s="126">
        <f t="shared" si="67"/>
        <v>798.53349084803847</v>
      </c>
      <c r="K96" s="126">
        <f t="shared" si="67"/>
        <v>768.29985840840277</v>
      </c>
      <c r="L96" s="126">
        <f t="shared" si="67"/>
        <v>738.06622596876707</v>
      </c>
      <c r="M96" s="126">
        <f t="shared" si="67"/>
        <v>707.83259352913137</v>
      </c>
      <c r="N96" s="126">
        <f t="shared" si="67"/>
        <v>677.59896108949567</v>
      </c>
      <c r="O96" s="126">
        <f t="shared" si="67"/>
        <v>651.10716811079658</v>
      </c>
      <c r="P96" s="126">
        <f t="shared" si="67"/>
        <v>624.61537513210385</v>
      </c>
      <c r="Q96" s="126">
        <f t="shared" si="67"/>
        <v>598.12358215341123</v>
      </c>
      <c r="R96" s="126">
        <f t="shared" si="67"/>
        <v>571.63178917472487</v>
      </c>
      <c r="S96" s="126">
        <f t="shared" si="67"/>
        <v>545.13999619603226</v>
      </c>
      <c r="T96" s="126">
        <f t="shared" si="67"/>
        <v>519.60029869779714</v>
      </c>
      <c r="U96" s="126">
        <f t="shared" si="67"/>
        <v>494.06060119955572</v>
      </c>
      <c r="V96" s="126">
        <f t="shared" si="67"/>
        <v>468.5209037013143</v>
      </c>
      <c r="W96" s="126">
        <f t="shared" si="67"/>
        <v>442.98120620307924</v>
      </c>
      <c r="X96" s="126">
        <f t="shared" si="67"/>
        <v>417.44150870483782</v>
      </c>
      <c r="Y96" s="126">
        <f t="shared" si="67"/>
        <v>392.8273973182869</v>
      </c>
      <c r="Z96" s="126">
        <f t="shared" si="67"/>
        <v>368.2132859317295</v>
      </c>
      <c r="AA96" s="126">
        <f t="shared" si="67"/>
        <v>343.59917454517858</v>
      </c>
      <c r="AB96" s="126">
        <f t="shared" si="67"/>
        <v>318.98506315862767</v>
      </c>
      <c r="AC96" s="126">
        <f t="shared" si="67"/>
        <v>294.37095177207027</v>
      </c>
      <c r="AD96" s="126">
        <f t="shared" si="67"/>
        <v>270.65657876925371</v>
      </c>
      <c r="AE96" s="126">
        <f t="shared" si="67"/>
        <v>246.94220576643716</v>
      </c>
      <c r="AF96" s="126">
        <f t="shared" si="67"/>
        <v>223.22783276362057</v>
      </c>
      <c r="AG96" s="126">
        <f t="shared" si="67"/>
        <v>199.51345976080398</v>
      </c>
      <c r="AH96" s="126">
        <f t="shared" si="67"/>
        <v>175.79908675798742</v>
      </c>
      <c r="BL96" s="1"/>
      <c r="BM96" s="1"/>
    </row>
    <row r="97" spans="2:65" hidden="1" outlineLevel="1">
      <c r="B97" t="str">
        <f t="shared" si="59"/>
        <v>e-hydrogen (Solid oxide) - Finance cost including feedstock finance cost - Asia - USD/ton fuel</v>
      </c>
      <c r="C97" s="2" t="str">
        <f>C86</f>
        <v>e-hydrogen (Solid oxide)</v>
      </c>
      <c r="D97" s="2" t="s">
        <v>36</v>
      </c>
      <c r="E97" s="2" t="s">
        <v>57</v>
      </c>
      <c r="F97" s="2" t="s">
        <v>31</v>
      </c>
      <c r="G97" s="126">
        <f t="shared" ref="G97:AH97" si="68">G102</f>
        <v>891.46137460650891</v>
      </c>
      <c r="H97" s="126">
        <f t="shared" si="68"/>
        <v>860.11424894709148</v>
      </c>
      <c r="I97" s="126">
        <f t="shared" si="68"/>
        <v>828.76712328767417</v>
      </c>
      <c r="J97" s="126">
        <f t="shared" si="68"/>
        <v>798.53349084803847</v>
      </c>
      <c r="K97" s="126">
        <f t="shared" si="68"/>
        <v>768.29985840840277</v>
      </c>
      <c r="L97" s="126">
        <f t="shared" si="68"/>
        <v>738.06622596876707</v>
      </c>
      <c r="M97" s="126">
        <f t="shared" si="68"/>
        <v>707.83259352913137</v>
      </c>
      <c r="N97" s="126">
        <f t="shared" si="68"/>
        <v>677.59896108949567</v>
      </c>
      <c r="O97" s="126">
        <f t="shared" si="68"/>
        <v>651.10716811079658</v>
      </c>
      <c r="P97" s="126">
        <f t="shared" si="68"/>
        <v>624.61537513210385</v>
      </c>
      <c r="Q97" s="126">
        <f t="shared" si="68"/>
        <v>598.12358215341123</v>
      </c>
      <c r="R97" s="126">
        <f t="shared" si="68"/>
        <v>571.63178917472487</v>
      </c>
      <c r="S97" s="126">
        <f t="shared" si="68"/>
        <v>545.13999619603226</v>
      </c>
      <c r="T97" s="126">
        <f t="shared" si="68"/>
        <v>519.60029869779714</v>
      </c>
      <c r="U97" s="126">
        <f t="shared" si="68"/>
        <v>494.06060119955572</v>
      </c>
      <c r="V97" s="126">
        <f t="shared" si="68"/>
        <v>468.5209037013143</v>
      </c>
      <c r="W97" s="126">
        <f t="shared" si="68"/>
        <v>442.98120620307924</v>
      </c>
      <c r="X97" s="126">
        <f t="shared" si="68"/>
        <v>417.44150870483782</v>
      </c>
      <c r="Y97" s="126">
        <f t="shared" si="68"/>
        <v>392.8273973182869</v>
      </c>
      <c r="Z97" s="126">
        <f t="shared" si="68"/>
        <v>368.2132859317295</v>
      </c>
      <c r="AA97" s="126">
        <f t="shared" si="68"/>
        <v>343.59917454517858</v>
      </c>
      <c r="AB97" s="126">
        <f t="shared" si="68"/>
        <v>318.98506315862767</v>
      </c>
      <c r="AC97" s="126">
        <f t="shared" si="68"/>
        <v>294.37095177207027</v>
      </c>
      <c r="AD97" s="126">
        <f t="shared" si="68"/>
        <v>270.65657876925371</v>
      </c>
      <c r="AE97" s="126">
        <f t="shared" si="68"/>
        <v>246.94220576643716</v>
      </c>
      <c r="AF97" s="126">
        <f t="shared" si="68"/>
        <v>223.22783276362057</v>
      </c>
      <c r="AG97" s="126">
        <f t="shared" si="68"/>
        <v>199.51345976080398</v>
      </c>
      <c r="AH97" s="126">
        <f t="shared" si="68"/>
        <v>175.79908675798742</v>
      </c>
      <c r="BL97" s="1"/>
      <c r="BM97" s="1"/>
    </row>
    <row r="98" spans="2:65" hidden="1" outlineLevel="1">
      <c r="B98" t="str">
        <f t="shared" si="59"/>
        <v>e-hydrogen (Solid oxide) - Finance cost including feedstock finance cost - Europe - USD/ton fuel</v>
      </c>
      <c r="C98" s="2" t="str">
        <f>C86</f>
        <v>e-hydrogen (Solid oxide)</v>
      </c>
      <c r="D98" s="2" t="s">
        <v>36</v>
      </c>
      <c r="E98" s="2" t="s">
        <v>8</v>
      </c>
      <c r="F98" s="2" t="s">
        <v>31</v>
      </c>
      <c r="G98" s="126">
        <f t="shared" ref="G98:AH98" si="69">G103</f>
        <v>891.46137460650891</v>
      </c>
      <c r="H98" s="126">
        <f t="shared" si="69"/>
        <v>860.11424894709148</v>
      </c>
      <c r="I98" s="126">
        <f t="shared" si="69"/>
        <v>828.76712328767417</v>
      </c>
      <c r="J98" s="126">
        <f t="shared" si="69"/>
        <v>798.53349084803847</v>
      </c>
      <c r="K98" s="126">
        <f t="shared" si="69"/>
        <v>768.29985840840277</v>
      </c>
      <c r="L98" s="126">
        <f t="shared" si="69"/>
        <v>738.06622596876707</v>
      </c>
      <c r="M98" s="126">
        <f t="shared" si="69"/>
        <v>707.83259352913137</v>
      </c>
      <c r="N98" s="126">
        <f t="shared" si="69"/>
        <v>677.59896108949567</v>
      </c>
      <c r="O98" s="126">
        <f t="shared" si="69"/>
        <v>651.10716811079658</v>
      </c>
      <c r="P98" s="126">
        <f t="shared" si="69"/>
        <v>624.61537513210385</v>
      </c>
      <c r="Q98" s="126">
        <f t="shared" si="69"/>
        <v>598.12358215341123</v>
      </c>
      <c r="R98" s="126">
        <f t="shared" si="69"/>
        <v>571.63178917472487</v>
      </c>
      <c r="S98" s="126">
        <f t="shared" si="69"/>
        <v>545.13999619603226</v>
      </c>
      <c r="T98" s="126">
        <f t="shared" si="69"/>
        <v>519.60029869779714</v>
      </c>
      <c r="U98" s="126">
        <f t="shared" si="69"/>
        <v>494.06060119955572</v>
      </c>
      <c r="V98" s="126">
        <f t="shared" si="69"/>
        <v>468.5209037013143</v>
      </c>
      <c r="W98" s="126">
        <f t="shared" si="69"/>
        <v>442.98120620307924</v>
      </c>
      <c r="X98" s="126">
        <f t="shared" si="69"/>
        <v>417.44150870483782</v>
      </c>
      <c r="Y98" s="126">
        <f t="shared" si="69"/>
        <v>392.8273973182869</v>
      </c>
      <c r="Z98" s="126">
        <f t="shared" si="69"/>
        <v>368.2132859317295</v>
      </c>
      <c r="AA98" s="126">
        <f t="shared" si="69"/>
        <v>343.59917454517858</v>
      </c>
      <c r="AB98" s="126">
        <f t="shared" si="69"/>
        <v>318.98506315862767</v>
      </c>
      <c r="AC98" s="126">
        <f t="shared" si="69"/>
        <v>294.37095177207027</v>
      </c>
      <c r="AD98" s="126">
        <f t="shared" si="69"/>
        <v>270.65657876925371</v>
      </c>
      <c r="AE98" s="126">
        <f t="shared" si="69"/>
        <v>246.94220576643716</v>
      </c>
      <c r="AF98" s="126">
        <f t="shared" si="69"/>
        <v>223.22783276362057</v>
      </c>
      <c r="AG98" s="126">
        <f t="shared" si="69"/>
        <v>199.51345976080398</v>
      </c>
      <c r="AH98" s="126">
        <f t="shared" si="69"/>
        <v>175.79908675798742</v>
      </c>
      <c r="BL98" s="1"/>
      <c r="BM98" s="1"/>
    </row>
    <row r="99" spans="2:65" hidden="1" outlineLevel="1">
      <c r="B99" t="str">
        <f t="shared" si="59"/>
        <v>e-hydrogen (Solid oxide) - Finance cost including feedstock finance cost - Middle East - USD/ton fuel</v>
      </c>
      <c r="C99" s="13" t="str">
        <f>C86</f>
        <v>e-hydrogen (Solid oxide)</v>
      </c>
      <c r="D99" s="13" t="s">
        <v>36</v>
      </c>
      <c r="E99" s="13" t="s">
        <v>58</v>
      </c>
      <c r="F99" s="13" t="s">
        <v>31</v>
      </c>
      <c r="G99" s="127">
        <f t="shared" ref="G99:AH99" si="70">G104</f>
        <v>891.46137460650891</v>
      </c>
      <c r="H99" s="127">
        <f t="shared" si="70"/>
        <v>860.11424894709148</v>
      </c>
      <c r="I99" s="127">
        <f t="shared" si="70"/>
        <v>828.76712328767417</v>
      </c>
      <c r="J99" s="127">
        <f t="shared" si="70"/>
        <v>798.53349084803847</v>
      </c>
      <c r="K99" s="127">
        <f t="shared" si="70"/>
        <v>768.29985840840277</v>
      </c>
      <c r="L99" s="127">
        <f t="shared" si="70"/>
        <v>738.06622596876707</v>
      </c>
      <c r="M99" s="127">
        <f t="shared" si="70"/>
        <v>707.83259352913137</v>
      </c>
      <c r="N99" s="127">
        <f t="shared" si="70"/>
        <v>677.59896108949567</v>
      </c>
      <c r="O99" s="127">
        <f t="shared" si="70"/>
        <v>651.10716811079658</v>
      </c>
      <c r="P99" s="127">
        <f t="shared" si="70"/>
        <v>624.61537513210385</v>
      </c>
      <c r="Q99" s="127">
        <f t="shared" si="70"/>
        <v>598.12358215341123</v>
      </c>
      <c r="R99" s="127">
        <f t="shared" si="70"/>
        <v>571.63178917472487</v>
      </c>
      <c r="S99" s="127">
        <f t="shared" si="70"/>
        <v>545.13999619603226</v>
      </c>
      <c r="T99" s="127">
        <f t="shared" si="70"/>
        <v>519.60029869779714</v>
      </c>
      <c r="U99" s="127">
        <f t="shared" si="70"/>
        <v>494.06060119955572</v>
      </c>
      <c r="V99" s="127">
        <f t="shared" si="70"/>
        <v>468.5209037013143</v>
      </c>
      <c r="W99" s="127">
        <f t="shared" si="70"/>
        <v>442.98120620307924</v>
      </c>
      <c r="X99" s="127">
        <f t="shared" si="70"/>
        <v>417.44150870483782</v>
      </c>
      <c r="Y99" s="127">
        <f t="shared" si="70"/>
        <v>392.8273973182869</v>
      </c>
      <c r="Z99" s="127">
        <f t="shared" si="70"/>
        <v>368.2132859317295</v>
      </c>
      <c r="AA99" s="127">
        <f t="shared" si="70"/>
        <v>343.59917454517858</v>
      </c>
      <c r="AB99" s="127">
        <f t="shared" si="70"/>
        <v>318.98506315862767</v>
      </c>
      <c r="AC99" s="127">
        <f t="shared" si="70"/>
        <v>294.37095177207027</v>
      </c>
      <c r="AD99" s="127">
        <f t="shared" si="70"/>
        <v>270.65657876925371</v>
      </c>
      <c r="AE99" s="127">
        <f t="shared" si="70"/>
        <v>246.94220576643716</v>
      </c>
      <c r="AF99" s="127">
        <f t="shared" si="70"/>
        <v>223.22783276362057</v>
      </c>
      <c r="AG99" s="127">
        <f t="shared" si="70"/>
        <v>199.51345976080398</v>
      </c>
      <c r="AH99" s="127">
        <f t="shared" si="70"/>
        <v>175.79908675798742</v>
      </c>
      <c r="BL99" s="1"/>
      <c r="BM99" s="1"/>
    </row>
    <row r="100" spans="2:65" hidden="1" outlineLevel="1">
      <c r="B100" t="str">
        <f t="shared" si="59"/>
        <v>e-hydrogen (Solid oxide) - Finance cost - Africa - USD/ton fuel</v>
      </c>
      <c r="C100" t="str">
        <f>C82</f>
        <v>e-hydrogen (Solid oxide)</v>
      </c>
      <c r="D100" t="s">
        <v>42</v>
      </c>
      <c r="E100" t="s">
        <v>55</v>
      </c>
      <c r="F100" t="s">
        <v>31</v>
      </c>
      <c r="G100" s="8">
        <f t="shared" ref="G100:V104" si="71">INDEX(CostCalculations,MATCH($B100,CostCalculations_Index,0),MATCH(G$4,CostCalculation_Year,0))</f>
        <v>891.46137460650891</v>
      </c>
      <c r="H100" s="8">
        <f t="shared" si="71"/>
        <v>860.11424894709148</v>
      </c>
      <c r="I100" s="8">
        <f t="shared" si="71"/>
        <v>828.76712328767417</v>
      </c>
      <c r="J100" s="8">
        <f t="shared" si="71"/>
        <v>798.53349084803847</v>
      </c>
      <c r="K100" s="8">
        <f t="shared" si="71"/>
        <v>768.29985840840277</v>
      </c>
      <c r="L100" s="8">
        <f t="shared" si="71"/>
        <v>738.06622596876707</v>
      </c>
      <c r="M100" s="8">
        <f t="shared" si="71"/>
        <v>707.83259352913137</v>
      </c>
      <c r="N100" s="8">
        <f t="shared" si="71"/>
        <v>677.59896108949567</v>
      </c>
      <c r="O100" s="8">
        <f t="shared" si="71"/>
        <v>651.10716811079658</v>
      </c>
      <c r="P100" s="8">
        <f t="shared" si="71"/>
        <v>624.61537513210385</v>
      </c>
      <c r="Q100" s="8">
        <f t="shared" si="71"/>
        <v>598.12358215341123</v>
      </c>
      <c r="R100" s="8">
        <f t="shared" si="71"/>
        <v>571.63178917472487</v>
      </c>
      <c r="S100" s="8">
        <f t="shared" si="71"/>
        <v>545.13999619603226</v>
      </c>
      <c r="T100" s="8">
        <f t="shared" si="71"/>
        <v>519.60029869779714</v>
      </c>
      <c r="U100" s="8">
        <f t="shared" si="71"/>
        <v>494.06060119955572</v>
      </c>
      <c r="V100" s="8">
        <f t="shared" si="71"/>
        <v>468.5209037013143</v>
      </c>
      <c r="W100" s="8">
        <f t="shared" ref="W100:AH104" si="72">INDEX(CostCalculations,MATCH($B100,CostCalculations_Index,0),MATCH(W$4,CostCalculation_Year,0))</f>
        <v>442.98120620307924</v>
      </c>
      <c r="X100" s="8">
        <f t="shared" si="72"/>
        <v>417.44150870483782</v>
      </c>
      <c r="Y100" s="8">
        <f t="shared" si="72"/>
        <v>392.8273973182869</v>
      </c>
      <c r="Z100" s="8">
        <f t="shared" si="72"/>
        <v>368.2132859317295</v>
      </c>
      <c r="AA100" s="8">
        <f t="shared" si="72"/>
        <v>343.59917454517858</v>
      </c>
      <c r="AB100" s="8">
        <f t="shared" si="72"/>
        <v>318.98506315862767</v>
      </c>
      <c r="AC100" s="8">
        <f t="shared" si="72"/>
        <v>294.37095177207027</v>
      </c>
      <c r="AD100" s="8">
        <f t="shared" si="72"/>
        <v>270.65657876925371</v>
      </c>
      <c r="AE100" s="8">
        <f t="shared" si="72"/>
        <v>246.94220576643716</v>
      </c>
      <c r="AF100" s="8">
        <f t="shared" si="72"/>
        <v>223.22783276362057</v>
      </c>
      <c r="AG100" s="8">
        <f t="shared" si="72"/>
        <v>199.51345976080398</v>
      </c>
      <c r="AH100" s="8">
        <f t="shared" si="72"/>
        <v>175.79908675798742</v>
      </c>
    </row>
    <row r="101" spans="2:65" hidden="1" outlineLevel="1">
      <c r="B101" t="str">
        <f t="shared" si="59"/>
        <v>e-hydrogen (Solid oxide) - Finance cost - Americas - USD/ton fuel</v>
      </c>
      <c r="C101" t="str">
        <f>C82</f>
        <v>e-hydrogen (Solid oxide)</v>
      </c>
      <c r="D101" t="s">
        <v>42</v>
      </c>
      <c r="E101" t="s">
        <v>56</v>
      </c>
      <c r="F101" t="s">
        <v>31</v>
      </c>
      <c r="G101" s="8">
        <f t="shared" si="71"/>
        <v>891.46137460650891</v>
      </c>
      <c r="H101" s="8">
        <f t="shared" si="71"/>
        <v>860.11424894709148</v>
      </c>
      <c r="I101" s="8">
        <f t="shared" si="71"/>
        <v>828.76712328767417</v>
      </c>
      <c r="J101" s="8">
        <f t="shared" si="71"/>
        <v>798.53349084803847</v>
      </c>
      <c r="K101" s="8">
        <f t="shared" si="71"/>
        <v>768.29985840840277</v>
      </c>
      <c r="L101" s="8">
        <f t="shared" si="71"/>
        <v>738.06622596876707</v>
      </c>
      <c r="M101" s="8">
        <f t="shared" si="71"/>
        <v>707.83259352913137</v>
      </c>
      <c r="N101" s="8">
        <f t="shared" si="71"/>
        <v>677.59896108949567</v>
      </c>
      <c r="O101" s="8">
        <f t="shared" si="71"/>
        <v>651.10716811079658</v>
      </c>
      <c r="P101" s="8">
        <f t="shared" si="71"/>
        <v>624.61537513210385</v>
      </c>
      <c r="Q101" s="8">
        <f t="shared" si="71"/>
        <v>598.12358215341123</v>
      </c>
      <c r="R101" s="8">
        <f t="shared" si="71"/>
        <v>571.63178917472487</v>
      </c>
      <c r="S101" s="8">
        <f t="shared" si="71"/>
        <v>545.13999619603226</v>
      </c>
      <c r="T101" s="8">
        <f t="shared" si="71"/>
        <v>519.60029869779714</v>
      </c>
      <c r="U101" s="8">
        <f t="shared" si="71"/>
        <v>494.06060119955572</v>
      </c>
      <c r="V101" s="8">
        <f t="shared" si="71"/>
        <v>468.5209037013143</v>
      </c>
      <c r="W101" s="8">
        <f t="shared" si="72"/>
        <v>442.98120620307924</v>
      </c>
      <c r="X101" s="8">
        <f t="shared" si="72"/>
        <v>417.44150870483782</v>
      </c>
      <c r="Y101" s="8">
        <f t="shared" si="72"/>
        <v>392.8273973182869</v>
      </c>
      <c r="Z101" s="8">
        <f t="shared" si="72"/>
        <v>368.2132859317295</v>
      </c>
      <c r="AA101" s="8">
        <f t="shared" si="72"/>
        <v>343.59917454517858</v>
      </c>
      <c r="AB101" s="8">
        <f t="shared" si="72"/>
        <v>318.98506315862767</v>
      </c>
      <c r="AC101" s="8">
        <f t="shared" si="72"/>
        <v>294.37095177207027</v>
      </c>
      <c r="AD101" s="8">
        <f t="shared" si="72"/>
        <v>270.65657876925371</v>
      </c>
      <c r="AE101" s="8">
        <f t="shared" si="72"/>
        <v>246.94220576643716</v>
      </c>
      <c r="AF101" s="8">
        <f t="shared" si="72"/>
        <v>223.22783276362057</v>
      </c>
      <c r="AG101" s="8">
        <f t="shared" si="72"/>
        <v>199.51345976080398</v>
      </c>
      <c r="AH101" s="8">
        <f t="shared" si="72"/>
        <v>175.79908675798742</v>
      </c>
    </row>
    <row r="102" spans="2:65" hidden="1" outlineLevel="1">
      <c r="B102" t="str">
        <f t="shared" si="59"/>
        <v>e-hydrogen (Solid oxide) - Finance cost - Asia - USD/ton fuel</v>
      </c>
      <c r="C102" t="str">
        <f>C82</f>
        <v>e-hydrogen (Solid oxide)</v>
      </c>
      <c r="D102" t="s">
        <v>42</v>
      </c>
      <c r="E102" t="s">
        <v>57</v>
      </c>
      <c r="F102" t="s">
        <v>31</v>
      </c>
      <c r="G102" s="8">
        <f t="shared" si="71"/>
        <v>891.46137460650891</v>
      </c>
      <c r="H102" s="8">
        <f t="shared" si="71"/>
        <v>860.11424894709148</v>
      </c>
      <c r="I102" s="8">
        <f t="shared" si="71"/>
        <v>828.76712328767417</v>
      </c>
      <c r="J102" s="8">
        <f t="shared" si="71"/>
        <v>798.53349084803847</v>
      </c>
      <c r="K102" s="8">
        <f t="shared" si="71"/>
        <v>768.29985840840277</v>
      </c>
      <c r="L102" s="8">
        <f t="shared" si="71"/>
        <v>738.06622596876707</v>
      </c>
      <c r="M102" s="8">
        <f t="shared" si="71"/>
        <v>707.83259352913137</v>
      </c>
      <c r="N102" s="8">
        <f t="shared" si="71"/>
        <v>677.59896108949567</v>
      </c>
      <c r="O102" s="8">
        <f t="shared" si="71"/>
        <v>651.10716811079658</v>
      </c>
      <c r="P102" s="8">
        <f t="shared" si="71"/>
        <v>624.61537513210385</v>
      </c>
      <c r="Q102" s="8">
        <f t="shared" si="71"/>
        <v>598.12358215341123</v>
      </c>
      <c r="R102" s="8">
        <f t="shared" si="71"/>
        <v>571.63178917472487</v>
      </c>
      <c r="S102" s="8">
        <f t="shared" si="71"/>
        <v>545.13999619603226</v>
      </c>
      <c r="T102" s="8">
        <f t="shared" si="71"/>
        <v>519.60029869779714</v>
      </c>
      <c r="U102" s="8">
        <f t="shared" si="71"/>
        <v>494.06060119955572</v>
      </c>
      <c r="V102" s="8">
        <f t="shared" si="71"/>
        <v>468.5209037013143</v>
      </c>
      <c r="W102" s="8">
        <f t="shared" si="72"/>
        <v>442.98120620307924</v>
      </c>
      <c r="X102" s="8">
        <f t="shared" si="72"/>
        <v>417.44150870483782</v>
      </c>
      <c r="Y102" s="8">
        <f t="shared" si="72"/>
        <v>392.8273973182869</v>
      </c>
      <c r="Z102" s="8">
        <f t="shared" si="72"/>
        <v>368.2132859317295</v>
      </c>
      <c r="AA102" s="8">
        <f t="shared" si="72"/>
        <v>343.59917454517858</v>
      </c>
      <c r="AB102" s="8">
        <f t="shared" si="72"/>
        <v>318.98506315862767</v>
      </c>
      <c r="AC102" s="8">
        <f t="shared" si="72"/>
        <v>294.37095177207027</v>
      </c>
      <c r="AD102" s="8">
        <f t="shared" si="72"/>
        <v>270.65657876925371</v>
      </c>
      <c r="AE102" s="8">
        <f t="shared" si="72"/>
        <v>246.94220576643716</v>
      </c>
      <c r="AF102" s="8">
        <f t="shared" si="72"/>
        <v>223.22783276362057</v>
      </c>
      <c r="AG102" s="8">
        <f t="shared" si="72"/>
        <v>199.51345976080398</v>
      </c>
      <c r="AH102" s="8">
        <f t="shared" si="72"/>
        <v>175.79908675798742</v>
      </c>
    </row>
    <row r="103" spans="2:65" hidden="1" outlineLevel="1">
      <c r="B103" t="str">
        <f t="shared" si="59"/>
        <v>e-hydrogen (Solid oxide) - Finance cost - Europe - USD/ton fuel</v>
      </c>
      <c r="C103" t="str">
        <f>C82</f>
        <v>e-hydrogen (Solid oxide)</v>
      </c>
      <c r="D103" t="s">
        <v>42</v>
      </c>
      <c r="E103" t="s">
        <v>8</v>
      </c>
      <c r="F103" t="s">
        <v>31</v>
      </c>
      <c r="G103" s="8">
        <f t="shared" si="71"/>
        <v>891.46137460650891</v>
      </c>
      <c r="H103" s="8">
        <f t="shared" si="71"/>
        <v>860.11424894709148</v>
      </c>
      <c r="I103" s="8">
        <f t="shared" si="71"/>
        <v>828.76712328767417</v>
      </c>
      <c r="J103" s="8">
        <f t="shared" si="71"/>
        <v>798.53349084803847</v>
      </c>
      <c r="K103" s="8">
        <f t="shared" si="71"/>
        <v>768.29985840840277</v>
      </c>
      <c r="L103" s="8">
        <f t="shared" si="71"/>
        <v>738.06622596876707</v>
      </c>
      <c r="M103" s="8">
        <f t="shared" si="71"/>
        <v>707.83259352913137</v>
      </c>
      <c r="N103" s="8">
        <f t="shared" si="71"/>
        <v>677.59896108949567</v>
      </c>
      <c r="O103" s="8">
        <f t="shared" si="71"/>
        <v>651.10716811079658</v>
      </c>
      <c r="P103" s="8">
        <f t="shared" si="71"/>
        <v>624.61537513210385</v>
      </c>
      <c r="Q103" s="8">
        <f t="shared" si="71"/>
        <v>598.12358215341123</v>
      </c>
      <c r="R103" s="8">
        <f t="shared" si="71"/>
        <v>571.63178917472487</v>
      </c>
      <c r="S103" s="8">
        <f t="shared" si="71"/>
        <v>545.13999619603226</v>
      </c>
      <c r="T103" s="8">
        <f t="shared" si="71"/>
        <v>519.60029869779714</v>
      </c>
      <c r="U103" s="8">
        <f t="shared" si="71"/>
        <v>494.06060119955572</v>
      </c>
      <c r="V103" s="8">
        <f t="shared" si="71"/>
        <v>468.5209037013143</v>
      </c>
      <c r="W103" s="8">
        <f t="shared" si="72"/>
        <v>442.98120620307924</v>
      </c>
      <c r="X103" s="8">
        <f t="shared" si="72"/>
        <v>417.44150870483782</v>
      </c>
      <c r="Y103" s="8">
        <f t="shared" si="72"/>
        <v>392.8273973182869</v>
      </c>
      <c r="Z103" s="8">
        <f t="shared" si="72"/>
        <v>368.2132859317295</v>
      </c>
      <c r="AA103" s="8">
        <f t="shared" si="72"/>
        <v>343.59917454517858</v>
      </c>
      <c r="AB103" s="8">
        <f t="shared" si="72"/>
        <v>318.98506315862767</v>
      </c>
      <c r="AC103" s="8">
        <f t="shared" si="72"/>
        <v>294.37095177207027</v>
      </c>
      <c r="AD103" s="8">
        <f t="shared" si="72"/>
        <v>270.65657876925371</v>
      </c>
      <c r="AE103" s="8">
        <f t="shared" si="72"/>
        <v>246.94220576643716</v>
      </c>
      <c r="AF103" s="8">
        <f t="shared" si="72"/>
        <v>223.22783276362057</v>
      </c>
      <c r="AG103" s="8">
        <f t="shared" si="72"/>
        <v>199.51345976080398</v>
      </c>
      <c r="AH103" s="8">
        <f t="shared" si="72"/>
        <v>175.79908675798742</v>
      </c>
    </row>
    <row r="104" spans="2:65" hidden="1" outlineLevel="1">
      <c r="B104" t="str">
        <f t="shared" si="59"/>
        <v>e-hydrogen (Solid oxide) - Finance cost - Middle East - USD/ton fuel</v>
      </c>
      <c r="C104" t="str">
        <f>C82</f>
        <v>e-hydrogen (Solid oxide)</v>
      </c>
      <c r="D104" t="s">
        <v>42</v>
      </c>
      <c r="E104" t="s">
        <v>58</v>
      </c>
      <c r="F104" t="s">
        <v>31</v>
      </c>
      <c r="G104" s="8">
        <f t="shared" si="71"/>
        <v>891.46137460650891</v>
      </c>
      <c r="H104" s="8">
        <f t="shared" si="71"/>
        <v>860.11424894709148</v>
      </c>
      <c r="I104" s="8">
        <f t="shared" si="71"/>
        <v>828.76712328767417</v>
      </c>
      <c r="J104" s="8">
        <f t="shared" si="71"/>
        <v>798.53349084803847</v>
      </c>
      <c r="K104" s="8">
        <f t="shared" si="71"/>
        <v>768.29985840840277</v>
      </c>
      <c r="L104" s="8">
        <f t="shared" si="71"/>
        <v>738.06622596876707</v>
      </c>
      <c r="M104" s="8">
        <f t="shared" si="71"/>
        <v>707.83259352913137</v>
      </c>
      <c r="N104" s="8">
        <f t="shared" si="71"/>
        <v>677.59896108949567</v>
      </c>
      <c r="O104" s="8">
        <f t="shared" si="71"/>
        <v>651.10716811079658</v>
      </c>
      <c r="P104" s="8">
        <f t="shared" si="71"/>
        <v>624.61537513210385</v>
      </c>
      <c r="Q104" s="8">
        <f t="shared" si="71"/>
        <v>598.12358215341123</v>
      </c>
      <c r="R104" s="8">
        <f t="shared" si="71"/>
        <v>571.63178917472487</v>
      </c>
      <c r="S104" s="8">
        <f t="shared" si="71"/>
        <v>545.13999619603226</v>
      </c>
      <c r="T104" s="8">
        <f t="shared" si="71"/>
        <v>519.60029869779714</v>
      </c>
      <c r="U104" s="8">
        <f t="shared" si="71"/>
        <v>494.06060119955572</v>
      </c>
      <c r="V104" s="8">
        <f t="shared" si="71"/>
        <v>468.5209037013143</v>
      </c>
      <c r="W104" s="8">
        <f t="shared" si="72"/>
        <v>442.98120620307924</v>
      </c>
      <c r="X104" s="8">
        <f t="shared" si="72"/>
        <v>417.44150870483782</v>
      </c>
      <c r="Y104" s="8">
        <f t="shared" si="72"/>
        <v>392.8273973182869</v>
      </c>
      <c r="Z104" s="8">
        <f t="shared" si="72"/>
        <v>368.2132859317295</v>
      </c>
      <c r="AA104" s="8">
        <f t="shared" si="72"/>
        <v>343.59917454517858</v>
      </c>
      <c r="AB104" s="8">
        <f t="shared" si="72"/>
        <v>318.98506315862767</v>
      </c>
      <c r="AC104" s="8">
        <f t="shared" si="72"/>
        <v>294.37095177207027</v>
      </c>
      <c r="AD104" s="8">
        <f t="shared" si="72"/>
        <v>270.65657876925371</v>
      </c>
      <c r="AE104" s="8">
        <f t="shared" si="72"/>
        <v>246.94220576643716</v>
      </c>
      <c r="AF104" s="8">
        <f t="shared" si="72"/>
        <v>223.22783276362057</v>
      </c>
      <c r="AG104" s="8">
        <f t="shared" si="72"/>
        <v>199.51345976080398</v>
      </c>
      <c r="AH104" s="8">
        <f t="shared" si="72"/>
        <v>175.79908675798742</v>
      </c>
    </row>
    <row r="105" spans="2:65" ht="15.75" hidden="1" outlineLevel="1" thickBot="1">
      <c r="B105" t="str">
        <f t="shared" si="59"/>
        <v/>
      </c>
      <c r="G105" s="128"/>
    </row>
    <row r="106" spans="2:65" hidden="1" outlineLevel="1">
      <c r="B106" t="str">
        <f t="shared" si="59"/>
        <v>e-hydrogen (Solid oxide) - Energy cost including feedstock energy cost - Africa - USD/ton fuel</v>
      </c>
      <c r="C106" s="10" t="str">
        <f>C82</f>
        <v>e-hydrogen (Solid oxide)</v>
      </c>
      <c r="D106" s="10" t="s">
        <v>37</v>
      </c>
      <c r="E106" s="10" t="s">
        <v>55</v>
      </c>
      <c r="F106" s="10" t="s">
        <v>31</v>
      </c>
      <c r="G106" s="125">
        <f>G111</f>
        <v>2588.9287063028064</v>
      </c>
      <c r="H106" s="125">
        <f t="shared" ref="H106:AH106" si="73">H111</f>
        <v>2276.192451717739</v>
      </c>
      <c r="I106" s="125">
        <f t="shared" si="73"/>
        <v>1965.77856467534</v>
      </c>
      <c r="J106" s="125">
        <f t="shared" si="73"/>
        <v>1874.5729013108719</v>
      </c>
      <c r="K106" s="125">
        <f t="shared" si="73"/>
        <v>1784.0024108327877</v>
      </c>
      <c r="L106" s="125">
        <f t="shared" si="73"/>
        <v>1694.0670932410824</v>
      </c>
      <c r="M106" s="125">
        <f t="shared" si="73"/>
        <v>1604.7669485357389</v>
      </c>
      <c r="N106" s="125">
        <f t="shared" si="73"/>
        <v>1516.1019767167986</v>
      </c>
      <c r="O106" s="125">
        <f t="shared" si="73"/>
        <v>1464.492375541203</v>
      </c>
      <c r="P106" s="125">
        <f t="shared" si="73"/>
        <v>1413.2306341636806</v>
      </c>
      <c r="Q106" s="125">
        <f t="shared" si="73"/>
        <v>1362.3167525842139</v>
      </c>
      <c r="R106" s="125">
        <f t="shared" si="73"/>
        <v>1311.750730802838</v>
      </c>
      <c r="S106" s="125">
        <f t="shared" si="73"/>
        <v>1261.5325688195401</v>
      </c>
      <c r="T106" s="125">
        <f t="shared" si="73"/>
        <v>1235.5794195397884</v>
      </c>
      <c r="U106" s="125">
        <f t="shared" si="73"/>
        <v>1209.7869106465225</v>
      </c>
      <c r="V106" s="125">
        <f t="shared" si="73"/>
        <v>1184.155042139736</v>
      </c>
      <c r="W106" s="125">
        <f t="shared" si="73"/>
        <v>1158.6838140194304</v>
      </c>
      <c r="X106" s="125">
        <f t="shared" si="73"/>
        <v>1133.373226285617</v>
      </c>
      <c r="Y106" s="125">
        <f t="shared" si="73"/>
        <v>1107.7163967847878</v>
      </c>
      <c r="Z106" s="125">
        <f t="shared" si="73"/>
        <v>1082.2216302766769</v>
      </c>
      <c r="AA106" s="125">
        <f t="shared" si="73"/>
        <v>1056.8889267612767</v>
      </c>
      <c r="AB106" s="125">
        <f t="shared" si="73"/>
        <v>1031.7182862386062</v>
      </c>
      <c r="AC106" s="125">
        <f t="shared" si="73"/>
        <v>1006.709708708651</v>
      </c>
      <c r="AD106" s="125">
        <f t="shared" si="73"/>
        <v>992.61384025706548</v>
      </c>
      <c r="AE106" s="125">
        <f t="shared" si="73"/>
        <v>978.59601473603675</v>
      </c>
      <c r="AF106" s="125">
        <f t="shared" si="73"/>
        <v>964.6562321455558</v>
      </c>
      <c r="AG106" s="125">
        <f t="shared" si="73"/>
        <v>950.79449248562696</v>
      </c>
      <c r="AH106" s="125">
        <f t="shared" si="73"/>
        <v>937.01079575625499</v>
      </c>
      <c r="AJ106" s="117" t="b">
        <f t="shared" ref="AJ106:BK106" si="74">G89+G92+G95+G106+G117=G83</f>
        <v>1</v>
      </c>
      <c r="AK106" s="118" t="b">
        <f t="shared" si="74"/>
        <v>1</v>
      </c>
      <c r="AL106" s="118" t="b">
        <f t="shared" si="74"/>
        <v>1</v>
      </c>
      <c r="AM106" s="118" t="b">
        <f t="shared" si="74"/>
        <v>1</v>
      </c>
      <c r="AN106" s="118" t="b">
        <f t="shared" si="74"/>
        <v>1</v>
      </c>
      <c r="AO106" s="118" t="b">
        <f t="shared" si="74"/>
        <v>1</v>
      </c>
      <c r="AP106" s="118" t="b">
        <f t="shared" si="74"/>
        <v>1</v>
      </c>
      <c r="AQ106" s="118" t="b">
        <f t="shared" si="74"/>
        <v>1</v>
      </c>
      <c r="AR106" s="118" t="b">
        <f t="shared" si="74"/>
        <v>1</v>
      </c>
      <c r="AS106" s="118" t="b">
        <f t="shared" si="74"/>
        <v>1</v>
      </c>
      <c r="AT106" s="118" t="b">
        <f t="shared" si="74"/>
        <v>1</v>
      </c>
      <c r="AU106" s="118" t="b">
        <f t="shared" si="74"/>
        <v>1</v>
      </c>
      <c r="AV106" s="118" t="b">
        <f t="shared" si="74"/>
        <v>1</v>
      </c>
      <c r="AW106" s="118" t="b">
        <f t="shared" si="74"/>
        <v>1</v>
      </c>
      <c r="AX106" s="118" t="b">
        <f t="shared" si="74"/>
        <v>1</v>
      </c>
      <c r="AY106" s="118" t="b">
        <f t="shared" si="74"/>
        <v>1</v>
      </c>
      <c r="AZ106" s="118" t="b">
        <f t="shared" si="74"/>
        <v>1</v>
      </c>
      <c r="BA106" s="118" t="b">
        <f t="shared" si="74"/>
        <v>1</v>
      </c>
      <c r="BB106" s="118" t="b">
        <f t="shared" si="74"/>
        <v>1</v>
      </c>
      <c r="BC106" s="118" t="b">
        <f t="shared" si="74"/>
        <v>1</v>
      </c>
      <c r="BD106" s="118" t="b">
        <f t="shared" si="74"/>
        <v>1</v>
      </c>
      <c r="BE106" s="118" t="b">
        <f t="shared" si="74"/>
        <v>1</v>
      </c>
      <c r="BF106" s="118" t="b">
        <f t="shared" si="74"/>
        <v>1</v>
      </c>
      <c r="BG106" s="118" t="b">
        <f t="shared" si="74"/>
        <v>1</v>
      </c>
      <c r="BH106" s="118" t="b">
        <f t="shared" si="74"/>
        <v>1</v>
      </c>
      <c r="BI106" s="118" t="b">
        <f t="shared" si="74"/>
        <v>1</v>
      </c>
      <c r="BJ106" s="118" t="b">
        <f t="shared" si="74"/>
        <v>1</v>
      </c>
      <c r="BK106" s="119" t="b">
        <f t="shared" si="74"/>
        <v>1</v>
      </c>
      <c r="BL106" s="1"/>
      <c r="BM106" s="1"/>
    </row>
    <row r="107" spans="2:65" hidden="1" outlineLevel="1">
      <c r="B107" t="str">
        <f t="shared" si="59"/>
        <v>e-hydrogen (Solid oxide) - Energy cost including feedstock energy cost - Americas - USD/ton fuel</v>
      </c>
      <c r="C107" s="2" t="str">
        <f>C82</f>
        <v>e-hydrogen (Solid oxide)</v>
      </c>
      <c r="D107" s="2" t="s">
        <v>37</v>
      </c>
      <c r="E107" s="2" t="s">
        <v>56</v>
      </c>
      <c r="F107" s="2" t="s">
        <v>31</v>
      </c>
      <c r="G107" s="126">
        <f t="shared" ref="G107:AH107" si="75">G112</f>
        <v>1626.6624296508014</v>
      </c>
      <c r="H107" s="126">
        <f t="shared" si="75"/>
        <v>1586.8920318699479</v>
      </c>
      <c r="I107" s="126">
        <f t="shared" si="75"/>
        <v>1547.3789656238314</v>
      </c>
      <c r="J107" s="126">
        <f t="shared" si="75"/>
        <v>1485.2415642775391</v>
      </c>
      <c r="K107" s="126">
        <f t="shared" si="75"/>
        <v>1423.5309409821973</v>
      </c>
      <c r="L107" s="126">
        <f t="shared" si="75"/>
        <v>1362.2470957378021</v>
      </c>
      <c r="M107" s="126">
        <f t="shared" si="75"/>
        <v>1301.3900285443751</v>
      </c>
      <c r="N107" s="126">
        <f t="shared" si="75"/>
        <v>1240.9597394018786</v>
      </c>
      <c r="O107" s="126">
        <f t="shared" si="75"/>
        <v>1209.6949626391079</v>
      </c>
      <c r="P107" s="126">
        <f t="shared" si="75"/>
        <v>1178.6316839159529</v>
      </c>
      <c r="Q107" s="126">
        <f t="shared" si="75"/>
        <v>1147.7699032324153</v>
      </c>
      <c r="R107" s="126">
        <f t="shared" si="75"/>
        <v>1117.1096205884919</v>
      </c>
      <c r="S107" s="126">
        <f t="shared" si="75"/>
        <v>1086.6508359841794</v>
      </c>
      <c r="T107" s="126">
        <f t="shared" si="75"/>
        <v>1061.408903785305</v>
      </c>
      <c r="U107" s="126">
        <f t="shared" si="75"/>
        <v>1036.3272267626667</v>
      </c>
      <c r="V107" s="126">
        <f t="shared" si="75"/>
        <v>1011.4058049162624</v>
      </c>
      <c r="W107" s="126">
        <f t="shared" si="75"/>
        <v>986.64463824609879</v>
      </c>
      <c r="X107" s="126">
        <f t="shared" si="75"/>
        <v>962.0437267521703</v>
      </c>
      <c r="Y107" s="126">
        <f t="shared" si="75"/>
        <v>950.05556167518864</v>
      </c>
      <c r="Z107" s="126">
        <f t="shared" si="75"/>
        <v>938.13073928594736</v>
      </c>
      <c r="AA107" s="126">
        <f t="shared" si="75"/>
        <v>926.2692595844502</v>
      </c>
      <c r="AB107" s="126">
        <f t="shared" si="75"/>
        <v>914.4711225706925</v>
      </c>
      <c r="AC107" s="126">
        <f t="shared" si="75"/>
        <v>902.73632824467643</v>
      </c>
      <c r="AD107" s="126">
        <f t="shared" si="75"/>
        <v>893.14293615721283</v>
      </c>
      <c r="AE107" s="126">
        <f t="shared" si="75"/>
        <v>883.5964293429322</v>
      </c>
      <c r="AF107" s="126">
        <f t="shared" si="75"/>
        <v>874.09680780183226</v>
      </c>
      <c r="AG107" s="126">
        <f t="shared" si="75"/>
        <v>864.64407153391312</v>
      </c>
      <c r="AH107" s="126">
        <f t="shared" si="75"/>
        <v>855.23822053917456</v>
      </c>
      <c r="AJ107" s="120" t="b">
        <f t="shared" ref="AJ107:BK107" si="76">G89+G92+G96+G107+G117=G84</f>
        <v>1</v>
      </c>
      <c r="AK107" s="1" t="b">
        <f t="shared" si="76"/>
        <v>1</v>
      </c>
      <c r="AL107" s="1" t="b">
        <f t="shared" si="76"/>
        <v>1</v>
      </c>
      <c r="AM107" s="1" t="b">
        <f t="shared" si="76"/>
        <v>1</v>
      </c>
      <c r="AN107" s="1" t="b">
        <f t="shared" si="76"/>
        <v>1</v>
      </c>
      <c r="AO107" s="1" t="b">
        <f t="shared" si="76"/>
        <v>1</v>
      </c>
      <c r="AP107" s="1" t="b">
        <f t="shared" si="76"/>
        <v>1</v>
      </c>
      <c r="AQ107" s="1" t="b">
        <f t="shared" si="76"/>
        <v>1</v>
      </c>
      <c r="AR107" s="1" t="b">
        <f t="shared" si="76"/>
        <v>1</v>
      </c>
      <c r="AS107" s="1" t="b">
        <f t="shared" si="76"/>
        <v>1</v>
      </c>
      <c r="AT107" s="1" t="b">
        <f t="shared" si="76"/>
        <v>1</v>
      </c>
      <c r="AU107" s="1" t="b">
        <f t="shared" si="76"/>
        <v>1</v>
      </c>
      <c r="AV107" s="1" t="b">
        <f t="shared" si="76"/>
        <v>1</v>
      </c>
      <c r="AW107" s="1" t="b">
        <f t="shared" si="76"/>
        <v>1</v>
      </c>
      <c r="AX107" s="1" t="b">
        <f t="shared" si="76"/>
        <v>1</v>
      </c>
      <c r="AY107" s="1" t="b">
        <f t="shared" si="76"/>
        <v>0</v>
      </c>
      <c r="AZ107" s="1" t="b">
        <f t="shared" si="76"/>
        <v>1</v>
      </c>
      <c r="BA107" s="1" t="b">
        <f t="shared" si="76"/>
        <v>1</v>
      </c>
      <c r="BB107" s="1" t="b">
        <f t="shared" si="76"/>
        <v>1</v>
      </c>
      <c r="BC107" s="1" t="b">
        <f t="shared" si="76"/>
        <v>1</v>
      </c>
      <c r="BD107" s="1" t="b">
        <f t="shared" si="76"/>
        <v>1</v>
      </c>
      <c r="BE107" s="1" t="b">
        <f t="shared" si="76"/>
        <v>1</v>
      </c>
      <c r="BF107" s="1" t="b">
        <f t="shared" si="76"/>
        <v>1</v>
      </c>
      <c r="BG107" s="1" t="b">
        <f t="shared" si="76"/>
        <v>1</v>
      </c>
      <c r="BH107" s="1" t="b">
        <f t="shared" si="76"/>
        <v>1</v>
      </c>
      <c r="BI107" s="1" t="b">
        <f t="shared" si="76"/>
        <v>1</v>
      </c>
      <c r="BJ107" s="1" t="b">
        <f t="shared" si="76"/>
        <v>1</v>
      </c>
      <c r="BK107" s="121" t="b">
        <f t="shared" si="76"/>
        <v>1</v>
      </c>
      <c r="BL107" s="1"/>
      <c r="BM107" s="1"/>
    </row>
    <row r="108" spans="2:65" hidden="1" outlineLevel="1">
      <c r="B108" t="str">
        <f t="shared" si="59"/>
        <v>e-hydrogen (Solid oxide) - Energy cost including feedstock energy cost - Asia - USD/ton fuel</v>
      </c>
      <c r="C108" s="2" t="str">
        <f>C82</f>
        <v>e-hydrogen (Solid oxide)</v>
      </c>
      <c r="D108" s="2" t="s">
        <v>37</v>
      </c>
      <c r="E108" s="2" t="s">
        <v>57</v>
      </c>
      <c r="F108" s="2" t="s">
        <v>31</v>
      </c>
      <c r="G108" s="126">
        <f t="shared" ref="G108:AH108" si="77">G113</f>
        <v>2879.4268684472977</v>
      </c>
      <c r="H108" s="126">
        <f t="shared" si="77"/>
        <v>2616.3676719083792</v>
      </c>
      <c r="I108" s="126">
        <f t="shared" si="77"/>
        <v>2355.241388890081</v>
      </c>
      <c r="J108" s="126">
        <f t="shared" si="77"/>
        <v>2256.6218695880475</v>
      </c>
      <c r="K108" s="126">
        <f t="shared" si="77"/>
        <v>2158.6825793904818</v>
      </c>
      <c r="L108" s="126">
        <f t="shared" si="77"/>
        <v>2061.4235182972989</v>
      </c>
      <c r="M108" s="126">
        <f t="shared" si="77"/>
        <v>1964.8446863085412</v>
      </c>
      <c r="N108" s="126">
        <f t="shared" si="77"/>
        <v>1868.9460834242511</v>
      </c>
      <c r="O108" s="126">
        <f t="shared" si="77"/>
        <v>1802.0544838040184</v>
      </c>
      <c r="P108" s="126">
        <f t="shared" si="77"/>
        <v>1735.6164987611448</v>
      </c>
      <c r="Q108" s="126">
        <f t="shared" si="77"/>
        <v>1669.6321282956326</v>
      </c>
      <c r="R108" s="126">
        <f t="shared" si="77"/>
        <v>1604.101372407438</v>
      </c>
      <c r="S108" s="126">
        <f t="shared" si="77"/>
        <v>1539.0242310965832</v>
      </c>
      <c r="T108" s="126">
        <f t="shared" si="77"/>
        <v>1503.3658040322432</v>
      </c>
      <c r="U108" s="126">
        <f t="shared" si="77"/>
        <v>1467.9336509934164</v>
      </c>
      <c r="V108" s="126">
        <f t="shared" si="77"/>
        <v>1432.7277719801166</v>
      </c>
      <c r="W108" s="126">
        <f t="shared" si="77"/>
        <v>1397.7481669923204</v>
      </c>
      <c r="X108" s="126">
        <f t="shared" si="77"/>
        <v>1362.9948360300589</v>
      </c>
      <c r="Y108" s="126">
        <f t="shared" si="77"/>
        <v>1327.1963558395476</v>
      </c>
      <c r="Z108" s="126">
        <f t="shared" si="77"/>
        <v>1291.6302509965878</v>
      </c>
      <c r="AA108" s="126">
        <f t="shared" si="77"/>
        <v>1256.2965215011627</v>
      </c>
      <c r="AB108" s="126">
        <f t="shared" si="77"/>
        <v>1221.195167353291</v>
      </c>
      <c r="AC108" s="126">
        <f t="shared" si="77"/>
        <v>1186.3261885529537</v>
      </c>
      <c r="AD108" s="126">
        <f t="shared" si="77"/>
        <v>1168.0553420325177</v>
      </c>
      <c r="AE108" s="126">
        <f t="shared" si="77"/>
        <v>1149.8890476729646</v>
      </c>
      <c r="AF108" s="126">
        <f t="shared" si="77"/>
        <v>1131.8273054743036</v>
      </c>
      <c r="AG108" s="126">
        <f t="shared" si="77"/>
        <v>1113.8701154365301</v>
      </c>
      <c r="AH108" s="126">
        <f t="shared" si="77"/>
        <v>1096.0174775596397</v>
      </c>
      <c r="AJ108" s="120" t="b">
        <f t="shared" ref="AJ108:BK108" si="78">G89+G92+G97+G108+G117=G85</f>
        <v>1</v>
      </c>
      <c r="AK108" s="1" t="b">
        <f t="shared" si="78"/>
        <v>1</v>
      </c>
      <c r="AL108" s="1" t="b">
        <f t="shared" si="78"/>
        <v>1</v>
      </c>
      <c r="AM108" s="1" t="b">
        <f t="shared" si="78"/>
        <v>1</v>
      </c>
      <c r="AN108" s="1" t="b">
        <f t="shared" si="78"/>
        <v>1</v>
      </c>
      <c r="AO108" s="1" t="b">
        <f t="shared" si="78"/>
        <v>1</v>
      </c>
      <c r="AP108" s="1" t="b">
        <f t="shared" si="78"/>
        <v>1</v>
      </c>
      <c r="AQ108" s="1" t="b">
        <f t="shared" si="78"/>
        <v>1</v>
      </c>
      <c r="AR108" s="1" t="b">
        <f t="shared" si="78"/>
        <v>1</v>
      </c>
      <c r="AS108" s="1" t="b">
        <f t="shared" si="78"/>
        <v>1</v>
      </c>
      <c r="AT108" s="1" t="b">
        <f t="shared" si="78"/>
        <v>1</v>
      </c>
      <c r="AU108" s="1" t="b">
        <f t="shared" si="78"/>
        <v>1</v>
      </c>
      <c r="AV108" s="1" t="b">
        <f t="shared" si="78"/>
        <v>1</v>
      </c>
      <c r="AW108" s="1" t="b">
        <f t="shared" si="78"/>
        <v>1</v>
      </c>
      <c r="AX108" s="1" t="b">
        <f t="shared" si="78"/>
        <v>1</v>
      </c>
      <c r="AY108" s="1" t="b">
        <f t="shared" si="78"/>
        <v>1</v>
      </c>
      <c r="AZ108" s="1" t="b">
        <f t="shared" si="78"/>
        <v>1</v>
      </c>
      <c r="BA108" s="1" t="b">
        <f t="shared" si="78"/>
        <v>1</v>
      </c>
      <c r="BB108" s="1" t="b">
        <f t="shared" si="78"/>
        <v>1</v>
      </c>
      <c r="BC108" s="1" t="b">
        <f t="shared" si="78"/>
        <v>1</v>
      </c>
      <c r="BD108" s="1" t="b">
        <f t="shared" si="78"/>
        <v>1</v>
      </c>
      <c r="BE108" s="1" t="b">
        <f t="shared" si="78"/>
        <v>1</v>
      </c>
      <c r="BF108" s="1" t="b">
        <f t="shared" si="78"/>
        <v>1</v>
      </c>
      <c r="BG108" s="1" t="b">
        <f t="shared" si="78"/>
        <v>1</v>
      </c>
      <c r="BH108" s="1" t="b">
        <f t="shared" si="78"/>
        <v>1</v>
      </c>
      <c r="BI108" s="1" t="b">
        <f t="shared" si="78"/>
        <v>1</v>
      </c>
      <c r="BJ108" s="1" t="b">
        <f t="shared" si="78"/>
        <v>1</v>
      </c>
      <c r="BK108" s="121" t="b">
        <f t="shared" si="78"/>
        <v>1</v>
      </c>
      <c r="BL108" s="1"/>
      <c r="BM108" s="1"/>
    </row>
    <row r="109" spans="2:65" hidden="1" outlineLevel="1">
      <c r="B109" t="str">
        <f t="shared" si="59"/>
        <v>e-hydrogen (Solid oxide) - Energy cost including feedstock energy cost - Europe - USD/ton fuel</v>
      </c>
      <c r="C109" s="2" t="str">
        <f>C82</f>
        <v>e-hydrogen (Solid oxide)</v>
      </c>
      <c r="D109" s="2" t="s">
        <v>37</v>
      </c>
      <c r="E109" s="2" t="s">
        <v>8</v>
      </c>
      <c r="F109" s="2" t="s">
        <v>31</v>
      </c>
      <c r="G109" s="126">
        <f t="shared" ref="G109:AH109" si="79">G114</f>
        <v>2143.5773334609944</v>
      </c>
      <c r="H109" s="126">
        <f t="shared" si="79"/>
        <v>2043.355382244687</v>
      </c>
      <c r="I109" s="126">
        <f t="shared" si="79"/>
        <v>1943.8391908587546</v>
      </c>
      <c r="J109" s="126">
        <f t="shared" si="79"/>
        <v>1862.6991905394541</v>
      </c>
      <c r="K109" s="126">
        <f t="shared" si="79"/>
        <v>1782.1186810951563</v>
      </c>
      <c r="L109" s="126">
        <f t="shared" si="79"/>
        <v>1702.0976625258966</v>
      </c>
      <c r="M109" s="126">
        <f t="shared" si="79"/>
        <v>1622.6361348316375</v>
      </c>
      <c r="N109" s="126">
        <f t="shared" si="79"/>
        <v>1543.7340980124209</v>
      </c>
      <c r="O109" s="126">
        <f t="shared" si="79"/>
        <v>1507.8198016600793</v>
      </c>
      <c r="P109" s="126">
        <f t="shared" si="79"/>
        <v>1472.1335842985702</v>
      </c>
      <c r="Q109" s="126">
        <f t="shared" si="79"/>
        <v>1436.6754459278568</v>
      </c>
      <c r="R109" s="126">
        <f t="shared" si="79"/>
        <v>1401.4453865479445</v>
      </c>
      <c r="S109" s="126">
        <f t="shared" si="79"/>
        <v>1366.4434061588452</v>
      </c>
      <c r="T109" s="126">
        <f t="shared" si="79"/>
        <v>1343.6603658131708</v>
      </c>
      <c r="U109" s="126">
        <f t="shared" si="79"/>
        <v>1321.0109290335472</v>
      </c>
      <c r="V109" s="126">
        <f t="shared" si="79"/>
        <v>1298.4950958199738</v>
      </c>
      <c r="W109" s="126">
        <f t="shared" si="79"/>
        <v>1276.1128661724465</v>
      </c>
      <c r="X109" s="126">
        <f t="shared" si="79"/>
        <v>1253.864240090958</v>
      </c>
      <c r="Y109" s="126">
        <f t="shared" si="79"/>
        <v>1230.6318883099702</v>
      </c>
      <c r="Z109" s="126">
        <f t="shared" si="79"/>
        <v>1207.5397694585297</v>
      </c>
      <c r="AA109" s="126">
        <f t="shared" si="79"/>
        <v>1184.5878835366475</v>
      </c>
      <c r="AB109" s="126">
        <f t="shared" si="79"/>
        <v>1161.7762305443143</v>
      </c>
      <c r="AC109" s="126">
        <f t="shared" si="79"/>
        <v>1139.1048104815393</v>
      </c>
      <c r="AD109" s="126">
        <f t="shared" si="79"/>
        <v>1121.5619624398041</v>
      </c>
      <c r="AE109" s="126">
        <f t="shared" si="79"/>
        <v>1104.1194993357353</v>
      </c>
      <c r="AF109" s="126">
        <f t="shared" si="79"/>
        <v>1086.7774211693418</v>
      </c>
      <c r="AG109" s="126">
        <f t="shared" si="79"/>
        <v>1069.5357279406194</v>
      </c>
      <c r="AH109" s="126">
        <f t="shared" si="79"/>
        <v>1052.3944196495631</v>
      </c>
      <c r="AJ109" s="120" t="b">
        <f t="shared" ref="AJ109:BK109" si="80">G89+G92+G98+G109+G117=G86</f>
        <v>1</v>
      </c>
      <c r="AK109" s="1" t="b">
        <f t="shared" si="80"/>
        <v>1</v>
      </c>
      <c r="AL109" s="1" t="b">
        <f t="shared" si="80"/>
        <v>1</v>
      </c>
      <c r="AM109" s="1" t="b">
        <f t="shared" si="80"/>
        <v>1</v>
      </c>
      <c r="AN109" s="1" t="b">
        <f t="shared" si="80"/>
        <v>1</v>
      </c>
      <c r="AO109" s="1" t="b">
        <f t="shared" si="80"/>
        <v>1</v>
      </c>
      <c r="AP109" s="1" t="b">
        <f t="shared" si="80"/>
        <v>1</v>
      </c>
      <c r="AQ109" s="1" t="b">
        <f t="shared" si="80"/>
        <v>1</v>
      </c>
      <c r="AR109" s="1" t="b">
        <f t="shared" si="80"/>
        <v>1</v>
      </c>
      <c r="AS109" s="1" t="b">
        <f t="shared" si="80"/>
        <v>1</v>
      </c>
      <c r="AT109" s="1" t="b">
        <f t="shared" si="80"/>
        <v>1</v>
      </c>
      <c r="AU109" s="1" t="b">
        <f t="shared" si="80"/>
        <v>1</v>
      </c>
      <c r="AV109" s="1" t="b">
        <f t="shared" si="80"/>
        <v>1</v>
      </c>
      <c r="AW109" s="1" t="b">
        <f t="shared" si="80"/>
        <v>1</v>
      </c>
      <c r="AX109" s="1" t="b">
        <f t="shared" si="80"/>
        <v>1</v>
      </c>
      <c r="AY109" s="1" t="b">
        <f t="shared" si="80"/>
        <v>1</v>
      </c>
      <c r="AZ109" s="1" t="b">
        <f t="shared" si="80"/>
        <v>1</v>
      </c>
      <c r="BA109" s="1" t="b">
        <f t="shared" si="80"/>
        <v>1</v>
      </c>
      <c r="BB109" s="1" t="b">
        <f t="shared" si="80"/>
        <v>1</v>
      </c>
      <c r="BC109" s="1" t="b">
        <f t="shared" si="80"/>
        <v>1</v>
      </c>
      <c r="BD109" s="1" t="b">
        <f t="shared" si="80"/>
        <v>1</v>
      </c>
      <c r="BE109" s="1" t="b">
        <f t="shared" si="80"/>
        <v>1</v>
      </c>
      <c r="BF109" s="1" t="b">
        <f t="shared" si="80"/>
        <v>1</v>
      </c>
      <c r="BG109" s="1" t="b">
        <f t="shared" si="80"/>
        <v>1</v>
      </c>
      <c r="BH109" s="1" t="b">
        <f t="shared" si="80"/>
        <v>1</v>
      </c>
      <c r="BI109" s="1" t="b">
        <f t="shared" si="80"/>
        <v>1</v>
      </c>
      <c r="BJ109" s="1" t="b">
        <f t="shared" si="80"/>
        <v>1</v>
      </c>
      <c r="BK109" s="121" t="b">
        <f t="shared" si="80"/>
        <v>1</v>
      </c>
      <c r="BL109" s="1"/>
      <c r="BM109" s="1"/>
    </row>
    <row r="110" spans="2:65" ht="15.75" hidden="1" outlineLevel="1" thickBot="1">
      <c r="B110" t="str">
        <f t="shared" si="59"/>
        <v>e-hydrogen (Solid oxide) - Energy cost including feedstock energy cost - Middle East - USD/ton fuel</v>
      </c>
      <c r="C110" s="13" t="str">
        <f>C82</f>
        <v>e-hydrogen (Solid oxide)</v>
      </c>
      <c r="D110" s="13" t="s">
        <v>37</v>
      </c>
      <c r="E110" s="13" t="s">
        <v>58</v>
      </c>
      <c r="F110" s="13" t="s">
        <v>31</v>
      </c>
      <c r="G110" s="127">
        <f t="shared" ref="G110:AH110" si="81">G115</f>
        <v>1641.4330786472874</v>
      </c>
      <c r="H110" s="127">
        <f t="shared" si="81"/>
        <v>1563.0078396145759</v>
      </c>
      <c r="I110" s="127">
        <f t="shared" si="81"/>
        <v>1485.1359216189667</v>
      </c>
      <c r="J110" s="127">
        <f t="shared" si="81"/>
        <v>1432.1168295466196</v>
      </c>
      <c r="K110" s="127">
        <f t="shared" si="81"/>
        <v>1379.4571694754702</v>
      </c>
      <c r="L110" s="127">
        <f t="shared" si="81"/>
        <v>1327.1569414055152</v>
      </c>
      <c r="M110" s="127">
        <f t="shared" si="81"/>
        <v>1275.2161453367562</v>
      </c>
      <c r="N110" s="127">
        <f t="shared" si="81"/>
        <v>1223.6347812691949</v>
      </c>
      <c r="O110" s="127">
        <f t="shared" si="81"/>
        <v>1186.215120276881</v>
      </c>
      <c r="P110" s="127">
        <f t="shared" si="81"/>
        <v>1149.0441149179419</v>
      </c>
      <c r="Q110" s="127">
        <f t="shared" si="81"/>
        <v>1112.1217651923596</v>
      </c>
      <c r="R110" s="127">
        <f t="shared" si="81"/>
        <v>1075.4480711001511</v>
      </c>
      <c r="S110" s="127">
        <f t="shared" si="81"/>
        <v>1039.0230326413075</v>
      </c>
      <c r="T110" s="127">
        <f t="shared" si="81"/>
        <v>1018.9648778976681</v>
      </c>
      <c r="U110" s="127">
        <f t="shared" si="81"/>
        <v>999.02904245415289</v>
      </c>
      <c r="V110" s="127">
        <f t="shared" si="81"/>
        <v>979.21552631076952</v>
      </c>
      <c r="W110" s="127">
        <f t="shared" si="81"/>
        <v>959.52432946750571</v>
      </c>
      <c r="X110" s="127">
        <f t="shared" si="81"/>
        <v>939.95545192436759</v>
      </c>
      <c r="Y110" s="127">
        <f t="shared" si="81"/>
        <v>915.64669747023243</v>
      </c>
      <c r="Z110" s="127">
        <f t="shared" si="81"/>
        <v>891.49532329988426</v>
      </c>
      <c r="AA110" s="127">
        <f t="shared" si="81"/>
        <v>867.50132941331481</v>
      </c>
      <c r="AB110" s="127">
        <f t="shared" si="81"/>
        <v>843.66471581053372</v>
      </c>
      <c r="AC110" s="127">
        <f t="shared" si="81"/>
        <v>819.98548249152907</v>
      </c>
      <c r="AD110" s="127">
        <f t="shared" si="81"/>
        <v>807.35646572909013</v>
      </c>
      <c r="AE110" s="127">
        <f t="shared" si="81"/>
        <v>794.79971708549533</v>
      </c>
      <c r="AF110" s="127">
        <f t="shared" si="81"/>
        <v>782.31523656074</v>
      </c>
      <c r="AG110" s="127">
        <f t="shared" si="81"/>
        <v>769.90302415482654</v>
      </c>
      <c r="AH110" s="127">
        <f t="shared" si="81"/>
        <v>757.5630798677571</v>
      </c>
      <c r="AJ110" s="122" t="b">
        <f t="shared" ref="AJ110:BK110" si="82">G89+G92+G99+G110+G117=G87</f>
        <v>1</v>
      </c>
      <c r="AK110" s="123" t="b">
        <f t="shared" si="82"/>
        <v>1</v>
      </c>
      <c r="AL110" s="123" t="b">
        <f t="shared" si="82"/>
        <v>1</v>
      </c>
      <c r="AM110" s="123" t="b">
        <f t="shared" si="82"/>
        <v>1</v>
      </c>
      <c r="AN110" s="123" t="b">
        <f t="shared" si="82"/>
        <v>1</v>
      </c>
      <c r="AO110" s="123" t="b">
        <f t="shared" si="82"/>
        <v>1</v>
      </c>
      <c r="AP110" s="123" t="b">
        <f t="shared" si="82"/>
        <v>1</v>
      </c>
      <c r="AQ110" s="123" t="b">
        <f t="shared" si="82"/>
        <v>1</v>
      </c>
      <c r="AR110" s="123" t="b">
        <f t="shared" si="82"/>
        <v>1</v>
      </c>
      <c r="AS110" s="123" t="b">
        <f t="shared" si="82"/>
        <v>1</v>
      </c>
      <c r="AT110" s="123" t="b">
        <f t="shared" si="82"/>
        <v>1</v>
      </c>
      <c r="AU110" s="123" t="b">
        <f t="shared" si="82"/>
        <v>1</v>
      </c>
      <c r="AV110" s="123" t="b">
        <f t="shared" si="82"/>
        <v>1</v>
      </c>
      <c r="AW110" s="123" t="b">
        <f t="shared" si="82"/>
        <v>1</v>
      </c>
      <c r="AX110" s="123" t="b">
        <f t="shared" si="82"/>
        <v>1</v>
      </c>
      <c r="AY110" s="123" t="b">
        <f t="shared" si="82"/>
        <v>1</v>
      </c>
      <c r="AZ110" s="123" t="b">
        <f t="shared" si="82"/>
        <v>1</v>
      </c>
      <c r="BA110" s="123" t="b">
        <f t="shared" si="82"/>
        <v>1</v>
      </c>
      <c r="BB110" s="123" t="b">
        <f t="shared" si="82"/>
        <v>1</v>
      </c>
      <c r="BC110" s="123" t="b">
        <f t="shared" si="82"/>
        <v>1</v>
      </c>
      <c r="BD110" s="123" t="b">
        <f t="shared" si="82"/>
        <v>1</v>
      </c>
      <c r="BE110" s="123" t="b">
        <f t="shared" si="82"/>
        <v>1</v>
      </c>
      <c r="BF110" s="123" t="b">
        <f t="shared" si="82"/>
        <v>1</v>
      </c>
      <c r="BG110" s="123" t="b">
        <f t="shared" si="82"/>
        <v>1</v>
      </c>
      <c r="BH110" s="123" t="b">
        <f t="shared" si="82"/>
        <v>1</v>
      </c>
      <c r="BI110" s="123" t="b">
        <f t="shared" si="82"/>
        <v>1</v>
      </c>
      <c r="BJ110" s="123" t="b">
        <f t="shared" si="82"/>
        <v>1</v>
      </c>
      <c r="BK110" s="124" t="b">
        <f t="shared" si="82"/>
        <v>1</v>
      </c>
      <c r="BL110" s="1"/>
      <c r="BM110" s="1"/>
    </row>
    <row r="111" spans="2:65" hidden="1" outlineLevel="1">
      <c r="B111" t="str">
        <f t="shared" si="59"/>
        <v>e-hydrogen (Solid oxide) - Energy cost - Africa - USD/ton fuel</v>
      </c>
      <c r="C111" t="str">
        <f>C82</f>
        <v>e-hydrogen (Solid oxide)</v>
      </c>
      <c r="D111" t="s">
        <v>43</v>
      </c>
      <c r="E111" t="s">
        <v>55</v>
      </c>
      <c r="F111" t="s">
        <v>31</v>
      </c>
      <c r="G111" s="8">
        <f t="shared" ref="G111:V115" si="83">INDEX(CostCalculations,MATCH($B111,CostCalculations_Index,0),MATCH(G$4,CostCalculation_Year,0))</f>
        <v>2588.9287063028064</v>
      </c>
      <c r="H111" s="8">
        <f t="shared" si="83"/>
        <v>2276.192451717739</v>
      </c>
      <c r="I111" s="8">
        <f t="shared" si="83"/>
        <v>1965.77856467534</v>
      </c>
      <c r="J111" s="8">
        <f t="shared" si="83"/>
        <v>1874.5729013108719</v>
      </c>
      <c r="K111" s="8">
        <f t="shared" si="83"/>
        <v>1784.0024108327877</v>
      </c>
      <c r="L111" s="8">
        <f t="shared" si="83"/>
        <v>1694.0670932410824</v>
      </c>
      <c r="M111" s="8">
        <f t="shared" si="83"/>
        <v>1604.7669485357389</v>
      </c>
      <c r="N111" s="8">
        <f t="shared" si="83"/>
        <v>1516.1019767167986</v>
      </c>
      <c r="O111" s="8">
        <f t="shared" si="83"/>
        <v>1464.492375541203</v>
      </c>
      <c r="P111" s="8">
        <f t="shared" si="83"/>
        <v>1413.2306341636806</v>
      </c>
      <c r="Q111" s="8">
        <f t="shared" si="83"/>
        <v>1362.3167525842139</v>
      </c>
      <c r="R111" s="8">
        <f t="shared" si="83"/>
        <v>1311.750730802838</v>
      </c>
      <c r="S111" s="8">
        <f t="shared" si="83"/>
        <v>1261.5325688195401</v>
      </c>
      <c r="T111" s="8">
        <f t="shared" si="83"/>
        <v>1235.5794195397884</v>
      </c>
      <c r="U111" s="8">
        <f t="shared" si="83"/>
        <v>1209.7869106465225</v>
      </c>
      <c r="V111" s="8">
        <f t="shared" si="83"/>
        <v>1184.155042139736</v>
      </c>
      <c r="W111" s="8">
        <f t="shared" ref="W111:AH115" si="84">INDEX(CostCalculations,MATCH($B111,CostCalculations_Index,0),MATCH(W$4,CostCalculation_Year,0))</f>
        <v>1158.6838140194304</v>
      </c>
      <c r="X111" s="8">
        <f t="shared" si="84"/>
        <v>1133.373226285617</v>
      </c>
      <c r="Y111" s="8">
        <f t="shared" si="84"/>
        <v>1107.7163967847878</v>
      </c>
      <c r="Z111" s="8">
        <f t="shared" si="84"/>
        <v>1082.2216302766769</v>
      </c>
      <c r="AA111" s="8">
        <f t="shared" si="84"/>
        <v>1056.8889267612767</v>
      </c>
      <c r="AB111" s="8">
        <f t="shared" si="84"/>
        <v>1031.7182862386062</v>
      </c>
      <c r="AC111" s="8">
        <f t="shared" si="84"/>
        <v>1006.709708708651</v>
      </c>
      <c r="AD111" s="8">
        <f t="shared" si="84"/>
        <v>992.61384025706548</v>
      </c>
      <c r="AE111" s="8">
        <f t="shared" si="84"/>
        <v>978.59601473603675</v>
      </c>
      <c r="AF111" s="8">
        <f t="shared" si="84"/>
        <v>964.6562321455558</v>
      </c>
      <c r="AG111" s="8">
        <f t="shared" si="84"/>
        <v>950.79449248562696</v>
      </c>
      <c r="AH111" s="8">
        <f t="shared" si="84"/>
        <v>937.01079575625499</v>
      </c>
    </row>
    <row r="112" spans="2:65" hidden="1" outlineLevel="1">
      <c r="B112" t="str">
        <f t="shared" si="59"/>
        <v>e-hydrogen (Solid oxide) - Energy cost - Americas - USD/ton fuel</v>
      </c>
      <c r="C112" t="str">
        <f>C82</f>
        <v>e-hydrogen (Solid oxide)</v>
      </c>
      <c r="D112" t="s">
        <v>43</v>
      </c>
      <c r="E112" t="s">
        <v>56</v>
      </c>
      <c r="F112" t="s">
        <v>31</v>
      </c>
      <c r="G112" s="8">
        <f t="shared" si="83"/>
        <v>1626.6624296508014</v>
      </c>
      <c r="H112" s="8">
        <f t="shared" si="83"/>
        <v>1586.8920318699479</v>
      </c>
      <c r="I112" s="8">
        <f t="shared" si="83"/>
        <v>1547.3789656238314</v>
      </c>
      <c r="J112" s="8">
        <f t="shared" si="83"/>
        <v>1485.2415642775391</v>
      </c>
      <c r="K112" s="8">
        <f t="shared" si="83"/>
        <v>1423.5309409821973</v>
      </c>
      <c r="L112" s="8">
        <f t="shared" si="83"/>
        <v>1362.2470957378021</v>
      </c>
      <c r="M112" s="8">
        <f t="shared" si="83"/>
        <v>1301.3900285443751</v>
      </c>
      <c r="N112" s="8">
        <f t="shared" si="83"/>
        <v>1240.9597394018786</v>
      </c>
      <c r="O112" s="8">
        <f t="shared" si="83"/>
        <v>1209.6949626391079</v>
      </c>
      <c r="P112" s="8">
        <f t="shared" si="83"/>
        <v>1178.6316839159529</v>
      </c>
      <c r="Q112" s="8">
        <f t="shared" si="83"/>
        <v>1147.7699032324153</v>
      </c>
      <c r="R112" s="8">
        <f t="shared" si="83"/>
        <v>1117.1096205884919</v>
      </c>
      <c r="S112" s="8">
        <f t="shared" si="83"/>
        <v>1086.6508359841794</v>
      </c>
      <c r="T112" s="8">
        <f t="shared" si="83"/>
        <v>1061.408903785305</v>
      </c>
      <c r="U112" s="8">
        <f t="shared" si="83"/>
        <v>1036.3272267626667</v>
      </c>
      <c r="V112" s="8">
        <f t="shared" si="83"/>
        <v>1011.4058049162624</v>
      </c>
      <c r="W112" s="8">
        <f t="shared" si="84"/>
        <v>986.64463824609879</v>
      </c>
      <c r="X112" s="8">
        <f t="shared" si="84"/>
        <v>962.0437267521703</v>
      </c>
      <c r="Y112" s="8">
        <f t="shared" si="84"/>
        <v>950.05556167518864</v>
      </c>
      <c r="Z112" s="8">
        <f t="shared" si="84"/>
        <v>938.13073928594736</v>
      </c>
      <c r="AA112" s="8">
        <f t="shared" si="84"/>
        <v>926.2692595844502</v>
      </c>
      <c r="AB112" s="8">
        <f t="shared" si="84"/>
        <v>914.4711225706925</v>
      </c>
      <c r="AC112" s="8">
        <f t="shared" si="84"/>
        <v>902.73632824467643</v>
      </c>
      <c r="AD112" s="8">
        <f t="shared" si="84"/>
        <v>893.14293615721283</v>
      </c>
      <c r="AE112" s="8">
        <f t="shared" si="84"/>
        <v>883.5964293429322</v>
      </c>
      <c r="AF112" s="8">
        <f t="shared" si="84"/>
        <v>874.09680780183226</v>
      </c>
      <c r="AG112" s="8">
        <f t="shared" si="84"/>
        <v>864.64407153391312</v>
      </c>
      <c r="AH112" s="8">
        <f t="shared" si="84"/>
        <v>855.23822053917456</v>
      </c>
    </row>
    <row r="113" spans="2:65" hidden="1" outlineLevel="1">
      <c r="B113" t="str">
        <f t="shared" si="59"/>
        <v>e-hydrogen (Solid oxide) - Energy cost - Asia - USD/ton fuel</v>
      </c>
      <c r="C113" t="str">
        <f>C82</f>
        <v>e-hydrogen (Solid oxide)</v>
      </c>
      <c r="D113" t="s">
        <v>43</v>
      </c>
      <c r="E113" t="s">
        <v>57</v>
      </c>
      <c r="F113" t="s">
        <v>31</v>
      </c>
      <c r="G113" s="8">
        <f t="shared" si="83"/>
        <v>2879.4268684472977</v>
      </c>
      <c r="H113" s="8">
        <f t="shared" si="83"/>
        <v>2616.3676719083792</v>
      </c>
      <c r="I113" s="8">
        <f t="shared" si="83"/>
        <v>2355.241388890081</v>
      </c>
      <c r="J113" s="8">
        <f t="shared" si="83"/>
        <v>2256.6218695880475</v>
      </c>
      <c r="K113" s="8">
        <f t="shared" si="83"/>
        <v>2158.6825793904818</v>
      </c>
      <c r="L113" s="8">
        <f t="shared" si="83"/>
        <v>2061.4235182972989</v>
      </c>
      <c r="M113" s="8">
        <f t="shared" si="83"/>
        <v>1964.8446863085412</v>
      </c>
      <c r="N113" s="8">
        <f t="shared" si="83"/>
        <v>1868.9460834242511</v>
      </c>
      <c r="O113" s="8">
        <f t="shared" si="83"/>
        <v>1802.0544838040184</v>
      </c>
      <c r="P113" s="8">
        <f t="shared" si="83"/>
        <v>1735.6164987611448</v>
      </c>
      <c r="Q113" s="8">
        <f t="shared" si="83"/>
        <v>1669.6321282956326</v>
      </c>
      <c r="R113" s="8">
        <f t="shared" si="83"/>
        <v>1604.101372407438</v>
      </c>
      <c r="S113" s="8">
        <f t="shared" si="83"/>
        <v>1539.0242310965832</v>
      </c>
      <c r="T113" s="8">
        <f t="shared" si="83"/>
        <v>1503.3658040322432</v>
      </c>
      <c r="U113" s="8">
        <f t="shared" si="83"/>
        <v>1467.9336509934164</v>
      </c>
      <c r="V113" s="8">
        <f t="shared" si="83"/>
        <v>1432.7277719801166</v>
      </c>
      <c r="W113" s="8">
        <f t="shared" si="84"/>
        <v>1397.7481669923204</v>
      </c>
      <c r="X113" s="8">
        <f t="shared" si="84"/>
        <v>1362.9948360300589</v>
      </c>
      <c r="Y113" s="8">
        <f t="shared" si="84"/>
        <v>1327.1963558395476</v>
      </c>
      <c r="Z113" s="8">
        <f t="shared" si="84"/>
        <v>1291.6302509965878</v>
      </c>
      <c r="AA113" s="8">
        <f t="shared" si="84"/>
        <v>1256.2965215011627</v>
      </c>
      <c r="AB113" s="8">
        <f t="shared" si="84"/>
        <v>1221.195167353291</v>
      </c>
      <c r="AC113" s="8">
        <f t="shared" si="84"/>
        <v>1186.3261885529537</v>
      </c>
      <c r="AD113" s="8">
        <f t="shared" si="84"/>
        <v>1168.0553420325177</v>
      </c>
      <c r="AE113" s="8">
        <f t="shared" si="84"/>
        <v>1149.8890476729646</v>
      </c>
      <c r="AF113" s="8">
        <f t="shared" si="84"/>
        <v>1131.8273054743036</v>
      </c>
      <c r="AG113" s="8">
        <f t="shared" si="84"/>
        <v>1113.8701154365301</v>
      </c>
      <c r="AH113" s="8">
        <f t="shared" si="84"/>
        <v>1096.0174775596397</v>
      </c>
    </row>
    <row r="114" spans="2:65" hidden="1" outlineLevel="1">
      <c r="B114" t="str">
        <f t="shared" si="59"/>
        <v>e-hydrogen (Solid oxide) - Energy cost - Europe - USD/ton fuel</v>
      </c>
      <c r="C114" t="str">
        <f>C82</f>
        <v>e-hydrogen (Solid oxide)</v>
      </c>
      <c r="D114" t="s">
        <v>43</v>
      </c>
      <c r="E114" t="s">
        <v>8</v>
      </c>
      <c r="F114" t="s">
        <v>31</v>
      </c>
      <c r="G114" s="8">
        <f t="shared" si="83"/>
        <v>2143.5773334609944</v>
      </c>
      <c r="H114" s="8">
        <f t="shared" si="83"/>
        <v>2043.355382244687</v>
      </c>
      <c r="I114" s="8">
        <f t="shared" si="83"/>
        <v>1943.8391908587546</v>
      </c>
      <c r="J114" s="8">
        <f t="shared" si="83"/>
        <v>1862.6991905394541</v>
      </c>
      <c r="K114" s="8">
        <f t="shared" si="83"/>
        <v>1782.1186810951563</v>
      </c>
      <c r="L114" s="8">
        <f t="shared" si="83"/>
        <v>1702.0976625258966</v>
      </c>
      <c r="M114" s="8">
        <f t="shared" si="83"/>
        <v>1622.6361348316375</v>
      </c>
      <c r="N114" s="8">
        <f t="shared" si="83"/>
        <v>1543.7340980124209</v>
      </c>
      <c r="O114" s="8">
        <f t="shared" si="83"/>
        <v>1507.8198016600793</v>
      </c>
      <c r="P114" s="8">
        <f t="shared" si="83"/>
        <v>1472.1335842985702</v>
      </c>
      <c r="Q114" s="8">
        <f t="shared" si="83"/>
        <v>1436.6754459278568</v>
      </c>
      <c r="R114" s="8">
        <f t="shared" si="83"/>
        <v>1401.4453865479445</v>
      </c>
      <c r="S114" s="8">
        <f t="shared" si="83"/>
        <v>1366.4434061588452</v>
      </c>
      <c r="T114" s="8">
        <f t="shared" si="83"/>
        <v>1343.6603658131708</v>
      </c>
      <c r="U114" s="8">
        <f t="shared" si="83"/>
        <v>1321.0109290335472</v>
      </c>
      <c r="V114" s="8">
        <f t="shared" si="83"/>
        <v>1298.4950958199738</v>
      </c>
      <c r="W114" s="8">
        <f t="shared" si="84"/>
        <v>1276.1128661724465</v>
      </c>
      <c r="X114" s="8">
        <f t="shared" si="84"/>
        <v>1253.864240090958</v>
      </c>
      <c r="Y114" s="8">
        <f t="shared" si="84"/>
        <v>1230.6318883099702</v>
      </c>
      <c r="Z114" s="8">
        <f t="shared" si="84"/>
        <v>1207.5397694585297</v>
      </c>
      <c r="AA114" s="8">
        <f t="shared" si="84"/>
        <v>1184.5878835366475</v>
      </c>
      <c r="AB114" s="8">
        <f t="shared" si="84"/>
        <v>1161.7762305443143</v>
      </c>
      <c r="AC114" s="8">
        <f t="shared" si="84"/>
        <v>1139.1048104815393</v>
      </c>
      <c r="AD114" s="8">
        <f t="shared" si="84"/>
        <v>1121.5619624398041</v>
      </c>
      <c r="AE114" s="8">
        <f t="shared" si="84"/>
        <v>1104.1194993357353</v>
      </c>
      <c r="AF114" s="8">
        <f t="shared" si="84"/>
        <v>1086.7774211693418</v>
      </c>
      <c r="AG114" s="8">
        <f t="shared" si="84"/>
        <v>1069.5357279406194</v>
      </c>
      <c r="AH114" s="8">
        <f t="shared" si="84"/>
        <v>1052.3944196495631</v>
      </c>
    </row>
    <row r="115" spans="2:65" hidden="1" outlineLevel="1">
      <c r="B115" t="str">
        <f t="shared" si="59"/>
        <v>e-hydrogen (Solid oxide) - Energy cost - Middle East - USD/ton fuel</v>
      </c>
      <c r="C115" t="str">
        <f>C82</f>
        <v>e-hydrogen (Solid oxide)</v>
      </c>
      <c r="D115" t="s">
        <v>43</v>
      </c>
      <c r="E115" t="s">
        <v>58</v>
      </c>
      <c r="F115" t="s">
        <v>31</v>
      </c>
      <c r="G115" s="8">
        <f t="shared" si="83"/>
        <v>1641.4330786472874</v>
      </c>
      <c r="H115" s="8">
        <f t="shared" si="83"/>
        <v>1563.0078396145759</v>
      </c>
      <c r="I115" s="8">
        <f t="shared" si="83"/>
        <v>1485.1359216189667</v>
      </c>
      <c r="J115" s="8">
        <f t="shared" si="83"/>
        <v>1432.1168295466196</v>
      </c>
      <c r="K115" s="8">
        <f t="shared" si="83"/>
        <v>1379.4571694754702</v>
      </c>
      <c r="L115" s="8">
        <f t="shared" si="83"/>
        <v>1327.1569414055152</v>
      </c>
      <c r="M115" s="8">
        <f t="shared" si="83"/>
        <v>1275.2161453367562</v>
      </c>
      <c r="N115" s="8">
        <f t="shared" si="83"/>
        <v>1223.6347812691949</v>
      </c>
      <c r="O115" s="8">
        <f t="shared" si="83"/>
        <v>1186.215120276881</v>
      </c>
      <c r="P115" s="8">
        <f t="shared" si="83"/>
        <v>1149.0441149179419</v>
      </c>
      <c r="Q115" s="8">
        <f t="shared" si="83"/>
        <v>1112.1217651923596</v>
      </c>
      <c r="R115" s="8">
        <f t="shared" si="83"/>
        <v>1075.4480711001511</v>
      </c>
      <c r="S115" s="8">
        <f t="shared" si="83"/>
        <v>1039.0230326413075</v>
      </c>
      <c r="T115" s="8">
        <f t="shared" si="83"/>
        <v>1018.9648778976681</v>
      </c>
      <c r="U115" s="8">
        <f t="shared" si="83"/>
        <v>999.02904245415289</v>
      </c>
      <c r="V115" s="8">
        <f t="shared" si="83"/>
        <v>979.21552631076952</v>
      </c>
      <c r="W115" s="8">
        <f t="shared" si="84"/>
        <v>959.52432946750571</v>
      </c>
      <c r="X115" s="8">
        <f t="shared" si="84"/>
        <v>939.95545192436759</v>
      </c>
      <c r="Y115" s="8">
        <f t="shared" si="84"/>
        <v>915.64669747023243</v>
      </c>
      <c r="Z115" s="8">
        <f t="shared" si="84"/>
        <v>891.49532329988426</v>
      </c>
      <c r="AA115" s="8">
        <f t="shared" si="84"/>
        <v>867.50132941331481</v>
      </c>
      <c r="AB115" s="8">
        <f t="shared" si="84"/>
        <v>843.66471581053372</v>
      </c>
      <c r="AC115" s="8">
        <f t="shared" si="84"/>
        <v>819.98548249152907</v>
      </c>
      <c r="AD115" s="8">
        <f t="shared" si="84"/>
        <v>807.35646572909013</v>
      </c>
      <c r="AE115" s="8">
        <f t="shared" si="84"/>
        <v>794.79971708549533</v>
      </c>
      <c r="AF115" s="8">
        <f t="shared" si="84"/>
        <v>782.31523656074</v>
      </c>
      <c r="AG115" s="8">
        <f t="shared" si="84"/>
        <v>769.90302415482654</v>
      </c>
      <c r="AH115" s="8">
        <f t="shared" si="84"/>
        <v>757.5630798677571</v>
      </c>
    </row>
    <row r="116" spans="2:65" hidden="1" outlineLevel="1">
      <c r="B116" t="str">
        <f t="shared" si="59"/>
        <v/>
      </c>
    </row>
    <row r="117" spans="2:65" hidden="1" outlineLevel="1">
      <c r="B117" t="str">
        <f t="shared" si="59"/>
        <v>e-hydrogen (Solid oxide) - Feedstock cost including feedstock feedstock cost - Global - USD/ton fuel</v>
      </c>
      <c r="C117" s="4" t="str">
        <f>C82</f>
        <v>e-hydrogen (Solid oxide)</v>
      </c>
      <c r="D117" s="4" t="s">
        <v>38</v>
      </c>
      <c r="E117" s="4" t="s">
        <v>49</v>
      </c>
      <c r="F117" s="4" t="s">
        <v>31</v>
      </c>
      <c r="G117" s="129">
        <f t="shared" ref="G117:AH117" si="85">SUM(G118:G118)</f>
        <v>13.5</v>
      </c>
      <c r="H117" s="129">
        <f t="shared" si="85"/>
        <v>13.500000000000048</v>
      </c>
      <c r="I117" s="129">
        <f t="shared" si="85"/>
        <v>13.500000000000048</v>
      </c>
      <c r="J117" s="129">
        <f t="shared" si="85"/>
        <v>13.500000000000048</v>
      </c>
      <c r="K117" s="129">
        <f t="shared" si="85"/>
        <v>13.500000000000096</v>
      </c>
      <c r="L117" s="129">
        <f t="shared" si="85"/>
        <v>13.5</v>
      </c>
      <c r="M117" s="129">
        <f t="shared" si="85"/>
        <v>13.500000000000096</v>
      </c>
      <c r="N117" s="129">
        <f t="shared" si="85"/>
        <v>13.5</v>
      </c>
      <c r="O117" s="129">
        <f t="shared" si="85"/>
        <v>13.499999999999904</v>
      </c>
      <c r="P117" s="129">
        <f t="shared" si="85"/>
        <v>13.500000000000048</v>
      </c>
      <c r="Q117" s="129">
        <f t="shared" si="85"/>
        <v>13.500000000000192</v>
      </c>
      <c r="R117" s="129">
        <f t="shared" si="85"/>
        <v>13.500000000000096</v>
      </c>
      <c r="S117" s="129">
        <f t="shared" si="85"/>
        <v>13.500000000000192</v>
      </c>
      <c r="T117" s="129">
        <f t="shared" si="85"/>
        <v>13.50000000000024</v>
      </c>
      <c r="U117" s="129">
        <f t="shared" si="85"/>
        <v>13.500000000000121</v>
      </c>
      <c r="V117" s="129">
        <f t="shared" si="85"/>
        <v>13.500000000000359</v>
      </c>
      <c r="W117" s="129">
        <f t="shared" si="85"/>
        <v>13.50000000000024</v>
      </c>
      <c r="X117" s="129">
        <f t="shared" si="85"/>
        <v>13.499999999999904</v>
      </c>
      <c r="Y117" s="129">
        <f t="shared" si="85"/>
        <v>13.5</v>
      </c>
      <c r="Z117" s="129">
        <f t="shared" si="85"/>
        <v>13.499999999999952</v>
      </c>
      <c r="AA117" s="129">
        <f t="shared" si="85"/>
        <v>13.500000000000048</v>
      </c>
      <c r="AB117" s="129">
        <f t="shared" si="85"/>
        <v>13.5</v>
      </c>
      <c r="AC117" s="129">
        <f t="shared" si="85"/>
        <v>13.5</v>
      </c>
      <c r="AD117" s="129">
        <f t="shared" si="85"/>
        <v>13.5</v>
      </c>
      <c r="AE117" s="129">
        <f t="shared" si="85"/>
        <v>13.5</v>
      </c>
      <c r="AF117" s="129">
        <f t="shared" si="85"/>
        <v>13.5</v>
      </c>
      <c r="AG117" s="129">
        <f t="shared" si="85"/>
        <v>13.5</v>
      </c>
      <c r="AH117" s="129">
        <f t="shared" si="85"/>
        <v>13.5</v>
      </c>
      <c r="BL117" s="1"/>
      <c r="BM117" s="1"/>
    </row>
    <row r="118" spans="2:65" hidden="1" outlineLevel="1">
      <c r="B118" t="str">
        <f t="shared" si="59"/>
        <v>e-hydrogen - Feedstock cost - Global - USD/ton fuel</v>
      </c>
      <c r="C118" t="s">
        <v>59</v>
      </c>
      <c r="D118" t="s">
        <v>44</v>
      </c>
      <c r="E118" t="s">
        <v>49</v>
      </c>
      <c r="F118" t="s">
        <v>31</v>
      </c>
      <c r="G118" s="8">
        <f t="shared" ref="G118:AH118" si="86">INDEX(CostCalculations,MATCH($B118,CostCalculations_Index,0),MATCH(G$4,CostCalculation_Year,0))</f>
        <v>13.5</v>
      </c>
      <c r="H118" s="8">
        <f t="shared" si="86"/>
        <v>13.500000000000048</v>
      </c>
      <c r="I118" s="8">
        <f t="shared" si="86"/>
        <v>13.500000000000048</v>
      </c>
      <c r="J118" s="8">
        <f t="shared" si="86"/>
        <v>13.500000000000048</v>
      </c>
      <c r="K118" s="8">
        <f t="shared" si="86"/>
        <v>13.500000000000096</v>
      </c>
      <c r="L118" s="8">
        <f t="shared" si="86"/>
        <v>13.5</v>
      </c>
      <c r="M118" s="8">
        <f t="shared" si="86"/>
        <v>13.500000000000096</v>
      </c>
      <c r="N118" s="8">
        <f t="shared" si="86"/>
        <v>13.5</v>
      </c>
      <c r="O118" s="8">
        <f t="shared" si="86"/>
        <v>13.499999999999904</v>
      </c>
      <c r="P118" s="8">
        <f t="shared" si="86"/>
        <v>13.500000000000048</v>
      </c>
      <c r="Q118" s="8">
        <f t="shared" si="86"/>
        <v>13.500000000000192</v>
      </c>
      <c r="R118" s="8">
        <f t="shared" si="86"/>
        <v>13.500000000000096</v>
      </c>
      <c r="S118" s="8">
        <f t="shared" si="86"/>
        <v>13.500000000000192</v>
      </c>
      <c r="T118" s="8">
        <f t="shared" si="86"/>
        <v>13.50000000000024</v>
      </c>
      <c r="U118" s="8">
        <f t="shared" si="86"/>
        <v>13.500000000000121</v>
      </c>
      <c r="V118" s="8">
        <f t="shared" si="86"/>
        <v>13.500000000000359</v>
      </c>
      <c r="W118" s="8">
        <f t="shared" si="86"/>
        <v>13.50000000000024</v>
      </c>
      <c r="X118" s="8">
        <f t="shared" si="86"/>
        <v>13.499999999999904</v>
      </c>
      <c r="Y118" s="8">
        <f t="shared" si="86"/>
        <v>13.5</v>
      </c>
      <c r="Z118" s="8">
        <f t="shared" si="86"/>
        <v>13.499999999999952</v>
      </c>
      <c r="AA118" s="8">
        <f t="shared" si="86"/>
        <v>13.500000000000048</v>
      </c>
      <c r="AB118" s="8">
        <f t="shared" si="86"/>
        <v>13.5</v>
      </c>
      <c r="AC118" s="8">
        <f t="shared" si="86"/>
        <v>13.5</v>
      </c>
      <c r="AD118" s="8">
        <f t="shared" si="86"/>
        <v>13.5</v>
      </c>
      <c r="AE118" s="8">
        <f t="shared" si="86"/>
        <v>13.5</v>
      </c>
      <c r="AF118" s="8">
        <f t="shared" si="86"/>
        <v>13.5</v>
      </c>
      <c r="AG118" s="8">
        <f t="shared" si="86"/>
        <v>13.5</v>
      </c>
      <c r="AH118" s="8">
        <f t="shared" si="86"/>
        <v>13.5</v>
      </c>
    </row>
    <row r="119" spans="2:65" collapsed="1">
      <c r="B119" t="str">
        <f t="shared" si="59"/>
        <v/>
      </c>
    </row>
    <row r="120" spans="2:65">
      <c r="B120" t="str">
        <f t="shared" si="59"/>
        <v>e-hydrogen - Item - Region - Unit</v>
      </c>
      <c r="C120" s="52" t="s">
        <v>59</v>
      </c>
      <c r="D120" s="52" t="s">
        <v>28</v>
      </c>
      <c r="E120" s="52" t="s">
        <v>1</v>
      </c>
      <c r="F120" s="52" t="s">
        <v>29</v>
      </c>
      <c r="G120" s="3">
        <v>2023</v>
      </c>
      <c r="H120" s="3">
        <v>2024</v>
      </c>
      <c r="I120" s="3">
        <v>2025</v>
      </c>
      <c r="J120" s="3">
        <v>2026</v>
      </c>
      <c r="K120" s="3">
        <v>2027</v>
      </c>
      <c r="L120" s="3">
        <v>2028</v>
      </c>
      <c r="M120" s="3">
        <v>2029</v>
      </c>
      <c r="N120" s="3">
        <v>2030</v>
      </c>
      <c r="O120" s="3">
        <v>2031</v>
      </c>
      <c r="P120" s="3">
        <v>2032</v>
      </c>
      <c r="Q120" s="3">
        <v>2033</v>
      </c>
      <c r="R120" s="3">
        <v>2034</v>
      </c>
      <c r="S120" s="3">
        <v>2035</v>
      </c>
      <c r="T120" s="3">
        <v>2036</v>
      </c>
      <c r="U120" s="3">
        <v>2037</v>
      </c>
      <c r="V120" s="3">
        <v>2038</v>
      </c>
      <c r="W120" s="3">
        <v>2039</v>
      </c>
      <c r="X120" s="3">
        <v>2040</v>
      </c>
      <c r="Y120" s="3">
        <v>2041</v>
      </c>
      <c r="Z120" s="3">
        <v>2042</v>
      </c>
      <c r="AA120" s="3">
        <v>2043</v>
      </c>
      <c r="AB120" s="3">
        <v>2044</v>
      </c>
      <c r="AC120" s="3">
        <v>2045</v>
      </c>
      <c r="AD120" s="3">
        <v>2046</v>
      </c>
      <c r="AE120" s="3">
        <v>2047</v>
      </c>
      <c r="AF120" s="3">
        <v>2048</v>
      </c>
      <c r="AG120" s="3">
        <v>2049</v>
      </c>
      <c r="AH120" s="3">
        <v>2050</v>
      </c>
    </row>
    <row r="121" spans="2:65" hidden="1" outlineLevel="1">
      <c r="B121" t="str">
        <f t="shared" ref="B121:B156" si="87">_xlfn.TEXTJOIN(" - ",TRUE,C121:F121)</f>
        <v>e-hydrogen - Total cost - Africa - USD/ton fuel</v>
      </c>
      <c r="C121" s="112" t="str">
        <f>C120</f>
        <v>e-hydrogen</v>
      </c>
      <c r="D121" s="112" t="s">
        <v>30</v>
      </c>
      <c r="E121" s="112" t="s">
        <v>55</v>
      </c>
      <c r="F121" s="112" t="s">
        <v>31</v>
      </c>
      <c r="G121" s="114">
        <f t="shared" ref="G121:V125" si="88">INDEX(CostCalculations,MATCH($B121,CostCalculations_Index,0),MATCH(G$4,CostCalculation_Year,0))</f>
        <v>4571.8140450320188</v>
      </c>
      <c r="H121" s="114">
        <f t="shared" si="88"/>
        <v>4147.8556835639229</v>
      </c>
      <c r="I121" s="114">
        <f t="shared" si="88"/>
        <v>3721.2257878341748</v>
      </c>
      <c r="J121" s="114">
        <f t="shared" si="88"/>
        <v>3582.7603655139337</v>
      </c>
      <c r="K121" s="114">
        <f t="shared" si="88"/>
        <v>3439.1451833385127</v>
      </c>
      <c r="L121" s="114">
        <f t="shared" si="88"/>
        <v>3290.483028149778</v>
      </c>
      <c r="M121" s="114">
        <f t="shared" si="88"/>
        <v>3136.8766867896793</v>
      </c>
      <c r="N121" s="114">
        <f t="shared" si="88"/>
        <v>2978.4289461000349</v>
      </c>
      <c r="O121" s="114">
        <f t="shared" si="88"/>
        <v>2921.7563256389899</v>
      </c>
      <c r="P121" s="114">
        <f t="shared" si="88"/>
        <v>2857.5071262788529</v>
      </c>
      <c r="Q121" s="114">
        <f t="shared" si="88"/>
        <v>2785.7367116560763</v>
      </c>
      <c r="R121" s="114">
        <f t="shared" si="88"/>
        <v>2706.500445407155</v>
      </c>
      <c r="S121" s="114">
        <f t="shared" si="88"/>
        <v>2619.853691168667</v>
      </c>
      <c r="T121" s="114">
        <f t="shared" si="88"/>
        <v>2559.134112764737</v>
      </c>
      <c r="U121" s="114">
        <f t="shared" si="88"/>
        <v>2493.203364311601</v>
      </c>
      <c r="V121" s="114">
        <f t="shared" si="88"/>
        <v>2422.0795111742987</v>
      </c>
      <c r="W121" s="114">
        <f t="shared" ref="W121:AH125" si="89">INDEX(CostCalculations,MATCH($B121,CostCalculations_Index,0),MATCH(W$4,CostCalculation_Year,0))</f>
        <v>2345.7806187176438</v>
      </c>
      <c r="X121" s="114">
        <f t="shared" si="89"/>
        <v>2264.3247523066229</v>
      </c>
      <c r="Y121" s="114">
        <f t="shared" si="89"/>
        <v>2180.5948397844923</v>
      </c>
      <c r="Z121" s="114">
        <f t="shared" si="89"/>
        <v>2094.4451344593949</v>
      </c>
      <c r="AA121" s="114">
        <f t="shared" si="89"/>
        <v>2005.8650721929257</v>
      </c>
      <c r="AB121" s="114">
        <f t="shared" si="89"/>
        <v>1914.844088846567</v>
      </c>
      <c r="AC121" s="114">
        <f t="shared" si="89"/>
        <v>1821.3716202818705</v>
      </c>
      <c r="AD121" s="114">
        <f t="shared" si="89"/>
        <v>1747.8207084088369</v>
      </c>
      <c r="AE121" s="114">
        <f t="shared" si="89"/>
        <v>1673.0567776619685</v>
      </c>
      <c r="AF121" s="114">
        <f t="shared" si="89"/>
        <v>1597.0731710889659</v>
      </c>
      <c r="AG121" s="114">
        <f t="shared" si="89"/>
        <v>1519.8632317375509</v>
      </c>
      <c r="AH121" s="114">
        <f t="shared" si="89"/>
        <v>1441.4203026554478</v>
      </c>
    </row>
    <row r="122" spans="2:65" hidden="1" outlineLevel="1">
      <c r="B122" t="str">
        <f t="shared" si="87"/>
        <v>e-hydrogen - Total cost - Americas - USD/ton fuel</v>
      </c>
      <c r="C122" t="str">
        <f>C121</f>
        <v>e-hydrogen</v>
      </c>
      <c r="D122" t="s">
        <v>30</v>
      </c>
      <c r="E122" t="s">
        <v>56</v>
      </c>
      <c r="F122" t="s">
        <v>31</v>
      </c>
      <c r="G122" s="115">
        <f t="shared" si="88"/>
        <v>3419.7532318615094</v>
      </c>
      <c r="H122" s="115">
        <f t="shared" si="88"/>
        <v>3320.3976978064575</v>
      </c>
      <c r="I122" s="115">
        <f t="shared" si="88"/>
        <v>3217.7199067028678</v>
      </c>
      <c r="J122" s="115">
        <f t="shared" si="88"/>
        <v>3113.4145570196761</v>
      </c>
      <c r="K122" s="115">
        <f t="shared" si="88"/>
        <v>3003.972559512416</v>
      </c>
      <c r="L122" s="115">
        <f t="shared" si="88"/>
        <v>2889.4629775321455</v>
      </c>
      <c r="M122" s="115">
        <f t="shared" si="88"/>
        <v>2769.9548744300391</v>
      </c>
      <c r="N122" s="115">
        <f t="shared" si="88"/>
        <v>2645.5173135570167</v>
      </c>
      <c r="O122" s="115">
        <f t="shared" si="88"/>
        <v>2614.3438016320752</v>
      </c>
      <c r="P122" s="115">
        <f t="shared" si="88"/>
        <v>2575.3775779225925</v>
      </c>
      <c r="Q122" s="115">
        <f t="shared" si="88"/>
        <v>2528.6507118550317</v>
      </c>
      <c r="R122" s="115">
        <f t="shared" si="88"/>
        <v>2474.1952728558208</v>
      </c>
      <c r="S122" s="115">
        <f t="shared" si="88"/>
        <v>2412.0433303515238</v>
      </c>
      <c r="T122" s="115">
        <f t="shared" si="88"/>
        <v>2353.173138927395</v>
      </c>
      <c r="U122" s="115">
        <f t="shared" si="88"/>
        <v>2289.140217035545</v>
      </c>
      <c r="V122" s="115">
        <f t="shared" si="88"/>
        <v>2219.9625867208738</v>
      </c>
      <c r="W122" s="115">
        <f t="shared" si="89"/>
        <v>2145.6582700280737</v>
      </c>
      <c r="X122" s="115">
        <f t="shared" si="89"/>
        <v>2066.2452890019722</v>
      </c>
      <c r="Y122" s="115">
        <f t="shared" si="89"/>
        <v>1999.9979428473175</v>
      </c>
      <c r="Z122" s="115">
        <f t="shared" si="89"/>
        <v>1930.9153663702016</v>
      </c>
      <c r="AA122" s="115">
        <f t="shared" si="89"/>
        <v>1858.9934305532511</v>
      </c>
      <c r="AB122" s="115">
        <f t="shared" si="89"/>
        <v>1784.2280063789497</v>
      </c>
      <c r="AC122" s="115">
        <f t="shared" si="89"/>
        <v>1706.6149648298883</v>
      </c>
      <c r="AD122" s="115">
        <f t="shared" si="89"/>
        <v>1638.8348366898754</v>
      </c>
      <c r="AE122" s="115">
        <f t="shared" si="89"/>
        <v>1569.7205263897122</v>
      </c>
      <c r="AF122" s="115">
        <f t="shared" si="89"/>
        <v>1499.2680346814896</v>
      </c>
      <c r="AG122" s="115">
        <f t="shared" si="89"/>
        <v>1427.4733623173049</v>
      </c>
      <c r="AH122" s="115">
        <f t="shared" si="89"/>
        <v>1354.3325100492571</v>
      </c>
    </row>
    <row r="123" spans="2:65" hidden="1" outlineLevel="1">
      <c r="B123" t="str">
        <f t="shared" si="87"/>
        <v>e-hydrogen - Total cost - Asia - USD/ton fuel</v>
      </c>
      <c r="C123" t="str">
        <f>C122</f>
        <v>e-hydrogen</v>
      </c>
      <c r="D123" t="s">
        <v>30</v>
      </c>
      <c r="E123" t="s">
        <v>57</v>
      </c>
      <c r="F123" t="s">
        <v>31</v>
      </c>
      <c r="G123" s="115">
        <f t="shared" si="88"/>
        <v>4919.6092000998424</v>
      </c>
      <c r="H123" s="115">
        <f t="shared" si="88"/>
        <v>4556.2127574878086</v>
      </c>
      <c r="I123" s="115">
        <f t="shared" si="88"/>
        <v>4189.9088910653254</v>
      </c>
      <c r="J123" s="115">
        <f t="shared" si="88"/>
        <v>4043.3271497517403</v>
      </c>
      <c r="K123" s="115">
        <f t="shared" si="88"/>
        <v>3891.471000176216</v>
      </c>
      <c r="L123" s="115">
        <f t="shared" si="88"/>
        <v>3734.4505204022607</v>
      </c>
      <c r="M123" s="115">
        <f t="shared" si="88"/>
        <v>3572.3757884936485</v>
      </c>
      <c r="N123" s="115">
        <f t="shared" si="88"/>
        <v>3405.3568825139291</v>
      </c>
      <c r="O123" s="115">
        <f t="shared" si="88"/>
        <v>3329.0242744310799</v>
      </c>
      <c r="P123" s="115">
        <f t="shared" si="88"/>
        <v>3245.2095361970569</v>
      </c>
      <c r="Q123" s="115">
        <f t="shared" si="88"/>
        <v>3153.9848628533696</v>
      </c>
      <c r="R123" s="115">
        <f t="shared" si="88"/>
        <v>3055.4224494414507</v>
      </c>
      <c r="S123" s="115">
        <f t="shared" si="88"/>
        <v>2949.5944910029716</v>
      </c>
      <c r="T123" s="115">
        <f t="shared" si="88"/>
        <v>2875.7981835549567</v>
      </c>
      <c r="U123" s="115">
        <f t="shared" si="88"/>
        <v>2796.8948914419857</v>
      </c>
      <c r="V123" s="115">
        <f t="shared" si="88"/>
        <v>2712.9100610848413</v>
      </c>
      <c r="W123" s="115">
        <f t="shared" si="89"/>
        <v>2623.869138904005</v>
      </c>
      <c r="X123" s="115">
        <f t="shared" si="89"/>
        <v>2529.7975713201986</v>
      </c>
      <c r="Y123" s="115">
        <f t="shared" si="89"/>
        <v>2432.0041356799093</v>
      </c>
      <c r="Z123" s="115">
        <f t="shared" si="89"/>
        <v>2332.104454536804</v>
      </c>
      <c r="AA123" s="115">
        <f t="shared" si="89"/>
        <v>2230.0833804145991</v>
      </c>
      <c r="AB123" s="115">
        <f t="shared" si="89"/>
        <v>2125.9257658368952</v>
      </c>
      <c r="AC123" s="115">
        <f t="shared" si="89"/>
        <v>2019.6164633273684</v>
      </c>
      <c r="AD123" s="115">
        <f t="shared" si="89"/>
        <v>1940.0442051158482</v>
      </c>
      <c r="AE123" s="115">
        <f t="shared" si="89"/>
        <v>1859.3815897073273</v>
      </c>
      <c r="AF123" s="115">
        <f t="shared" si="89"/>
        <v>1777.6196989494379</v>
      </c>
      <c r="AG123" s="115">
        <f t="shared" si="89"/>
        <v>1694.7496146898043</v>
      </c>
      <c r="AH123" s="115">
        <f t="shared" si="89"/>
        <v>1610.7624187760525</v>
      </c>
    </row>
    <row r="124" spans="2:65" hidden="1" outlineLevel="1">
      <c r="B124" t="str">
        <f t="shared" si="87"/>
        <v>e-hydrogen - Total cost - Europe - USD/ton fuel</v>
      </c>
      <c r="C124" t="str">
        <f>C123</f>
        <v>e-hydrogen</v>
      </c>
      <c r="D124" t="s">
        <v>30</v>
      </c>
      <c r="E124" t="s">
        <v>8</v>
      </c>
      <c r="F124" t="s">
        <v>31</v>
      </c>
      <c r="G124" s="115">
        <f t="shared" si="88"/>
        <v>4038.6228928616847</v>
      </c>
      <c r="H124" s="115">
        <f t="shared" si="88"/>
        <v>3868.3507145137291</v>
      </c>
      <c r="I124" s="115">
        <f t="shared" si="88"/>
        <v>3694.8237459344427</v>
      </c>
      <c r="J124" s="115">
        <f t="shared" si="88"/>
        <v>3568.4463973029419</v>
      </c>
      <c r="K124" s="115">
        <f t="shared" si="88"/>
        <v>3436.871084883941</v>
      </c>
      <c r="L124" s="115">
        <f t="shared" si="88"/>
        <v>3300.1883482791136</v>
      </c>
      <c r="M124" s="115">
        <f t="shared" si="88"/>
        <v>3158.4887270901409</v>
      </c>
      <c r="N124" s="115">
        <f t="shared" si="88"/>
        <v>3011.8627609185983</v>
      </c>
      <c r="O124" s="115">
        <f t="shared" si="88"/>
        <v>2974.0307709334747</v>
      </c>
      <c r="P124" s="115">
        <f t="shared" si="88"/>
        <v>2928.3440277264485</v>
      </c>
      <c r="Q124" s="115">
        <f t="shared" si="88"/>
        <v>2874.8388312160041</v>
      </c>
      <c r="R124" s="115">
        <f t="shared" si="88"/>
        <v>2813.5514813206551</v>
      </c>
      <c r="S124" s="115">
        <f t="shared" si="88"/>
        <v>2744.5182779590677</v>
      </c>
      <c r="T124" s="115">
        <f t="shared" si="88"/>
        <v>2686.9425242590582</v>
      </c>
      <c r="U124" s="115">
        <f t="shared" si="88"/>
        <v>2624.050617901336</v>
      </c>
      <c r="V124" s="115">
        <f t="shared" si="88"/>
        <v>2555.857583732693</v>
      </c>
      <c r="W124" s="115">
        <f t="shared" si="89"/>
        <v>2482.3784465996719</v>
      </c>
      <c r="X124" s="115">
        <f t="shared" si="89"/>
        <v>2403.6282313489819</v>
      </c>
      <c r="Y124" s="115">
        <f t="shared" si="89"/>
        <v>2321.3917367406975</v>
      </c>
      <c r="Z124" s="115">
        <f t="shared" si="89"/>
        <v>2236.6695741645817</v>
      </c>
      <c r="AA124" s="115">
        <f t="shared" si="89"/>
        <v>2149.4526024833108</v>
      </c>
      <c r="AB124" s="115">
        <f t="shared" si="89"/>
        <v>2059.73168055939</v>
      </c>
      <c r="AC124" s="115">
        <f t="shared" si="89"/>
        <v>1967.4976672554576</v>
      </c>
      <c r="AD124" s="115">
        <f t="shared" si="89"/>
        <v>1889.1034647061108</v>
      </c>
      <c r="AE124" s="115">
        <f t="shared" si="89"/>
        <v>1809.5955456101613</v>
      </c>
      <c r="AF124" s="115">
        <f t="shared" si="89"/>
        <v>1728.965347273524</v>
      </c>
      <c r="AG124" s="115">
        <f t="shared" si="89"/>
        <v>1647.204307002108</v>
      </c>
      <c r="AH124" s="115">
        <f t="shared" si="89"/>
        <v>1564.3038621018211</v>
      </c>
    </row>
    <row r="125" spans="2:65" hidden="1" outlineLevel="1">
      <c r="B125" t="str">
        <f t="shared" si="87"/>
        <v>e-hydrogen - Total cost - Middle East - USD/ton fuel</v>
      </c>
      <c r="C125" s="113" t="str">
        <f>C124</f>
        <v>e-hydrogen</v>
      </c>
      <c r="D125" s="113" t="s">
        <v>30</v>
      </c>
      <c r="E125" s="113" t="s">
        <v>58</v>
      </c>
      <c r="F125" s="113" t="s">
        <v>31</v>
      </c>
      <c r="G125" s="116">
        <f t="shared" si="88"/>
        <v>3437.4371997057879</v>
      </c>
      <c r="H125" s="116">
        <f t="shared" si="88"/>
        <v>3291.726359379827</v>
      </c>
      <c r="I125" s="116">
        <f t="shared" si="88"/>
        <v>3142.8160617015587</v>
      </c>
      <c r="J125" s="116">
        <f t="shared" si="88"/>
        <v>3049.3717502851341</v>
      </c>
      <c r="K125" s="116">
        <f t="shared" si="88"/>
        <v>2950.7653007064864</v>
      </c>
      <c r="L125" s="116">
        <f t="shared" si="88"/>
        <v>2847.05487804328</v>
      </c>
      <c r="M125" s="116">
        <f t="shared" si="88"/>
        <v>2738.2986473732735</v>
      </c>
      <c r="N125" s="116">
        <f t="shared" si="88"/>
        <v>2624.5547737740408</v>
      </c>
      <c r="O125" s="116">
        <f t="shared" si="88"/>
        <v>2586.0154229344857</v>
      </c>
      <c r="P125" s="116">
        <f t="shared" si="88"/>
        <v>2539.7954601443425</v>
      </c>
      <c r="Q125" s="116">
        <f t="shared" si="88"/>
        <v>2485.9344601982857</v>
      </c>
      <c r="R125" s="116">
        <f t="shared" si="88"/>
        <v>2424.4719978910048</v>
      </c>
      <c r="S125" s="116">
        <f t="shared" si="88"/>
        <v>2355.4476480172916</v>
      </c>
      <c r="T125" s="116">
        <f t="shared" si="88"/>
        <v>2302.9820209443847</v>
      </c>
      <c r="U125" s="116">
        <f t="shared" si="88"/>
        <v>2245.2615202268162</v>
      </c>
      <c r="V125" s="116">
        <f t="shared" si="88"/>
        <v>2182.2999017005955</v>
      </c>
      <c r="W125" s="116">
        <f t="shared" si="89"/>
        <v>2114.1109212014953</v>
      </c>
      <c r="X125" s="116">
        <f t="shared" si="89"/>
        <v>2040.7083345654555</v>
      </c>
      <c r="Y125" s="116">
        <f t="shared" si="89"/>
        <v>1960.5833723344319</v>
      </c>
      <c r="Z125" s="116">
        <f t="shared" si="89"/>
        <v>1877.9885039675351</v>
      </c>
      <c r="AA125" s="116">
        <f t="shared" si="89"/>
        <v>1792.9134705705346</v>
      </c>
      <c r="AB125" s="116">
        <f t="shared" si="89"/>
        <v>1705.3480132490897</v>
      </c>
      <c r="AC125" s="116">
        <f t="shared" si="89"/>
        <v>1615.2818731089328</v>
      </c>
      <c r="AD125" s="116">
        <f t="shared" si="89"/>
        <v>1544.8423939156899</v>
      </c>
      <c r="AE125" s="116">
        <f t="shared" si="89"/>
        <v>1473.1314799005604</v>
      </c>
      <c r="AF125" s="116">
        <f t="shared" si="89"/>
        <v>1400.1429666945739</v>
      </c>
      <c r="AG125" s="116">
        <f t="shared" si="89"/>
        <v>1325.870689928772</v>
      </c>
      <c r="AH125" s="116">
        <f t="shared" si="89"/>
        <v>1250.3084852341972</v>
      </c>
    </row>
    <row r="126" spans="2:65" hidden="1" outlineLevel="1">
      <c r="B126" t="str">
        <f t="shared" si="87"/>
        <v/>
      </c>
      <c r="C126" s="2"/>
    </row>
    <row r="127" spans="2:65" hidden="1" outlineLevel="1">
      <c r="B127" t="str">
        <f t="shared" si="87"/>
        <v>e-hydrogen - CAPEX including feedstock CAPEX - Global - USD/ton fuel</v>
      </c>
      <c r="C127" s="4" t="str">
        <f>C120</f>
        <v>e-hydrogen</v>
      </c>
      <c r="D127" s="4" t="s">
        <v>34</v>
      </c>
      <c r="E127" s="4" t="s">
        <v>49</v>
      </c>
      <c r="F127" s="4" t="s">
        <v>31</v>
      </c>
      <c r="G127" s="129">
        <f t="shared" ref="G127:AH127" si="90">SUM(G128:G128)</f>
        <v>256.64635353013858</v>
      </c>
      <c r="H127" s="129">
        <f t="shared" si="90"/>
        <v>247.21700590830653</v>
      </c>
      <c r="I127" s="129">
        <f t="shared" si="90"/>
        <v>237.53805175037812</v>
      </c>
      <c r="J127" s="129">
        <f t="shared" si="90"/>
        <v>232.53269690653616</v>
      </c>
      <c r="K127" s="129">
        <f t="shared" si="90"/>
        <v>227.06362881665248</v>
      </c>
      <c r="L127" s="129">
        <f t="shared" si="90"/>
        <v>221.13084748073197</v>
      </c>
      <c r="M127" s="129">
        <f t="shared" si="90"/>
        <v>214.73435289877628</v>
      </c>
      <c r="N127" s="129">
        <f t="shared" si="90"/>
        <v>207.87414507077864</v>
      </c>
      <c r="O127" s="129">
        <f t="shared" si="90"/>
        <v>212.24697175898439</v>
      </c>
      <c r="P127" s="129">
        <f t="shared" si="90"/>
        <v>215.53837151594018</v>
      </c>
      <c r="Q127" s="129">
        <f t="shared" si="90"/>
        <v>217.74834434164336</v>
      </c>
      <c r="R127" s="129">
        <f t="shared" si="90"/>
        <v>218.87689023608903</v>
      </c>
      <c r="S127" s="129">
        <f t="shared" si="90"/>
        <v>218.92400919928582</v>
      </c>
      <c r="T127" s="129">
        <f t="shared" si="90"/>
        <v>217.21328869368136</v>
      </c>
      <c r="U127" s="129">
        <f t="shared" si="90"/>
        <v>214.61001500027928</v>
      </c>
      <c r="V127" s="129">
        <f t="shared" si="90"/>
        <v>211.1141881190886</v>
      </c>
      <c r="W127" s="129">
        <f t="shared" si="90"/>
        <v>206.72580805010043</v>
      </c>
      <c r="X127" s="129">
        <f t="shared" si="90"/>
        <v>201.44487479331141</v>
      </c>
      <c r="Y127" s="129">
        <f t="shared" si="90"/>
        <v>194.68227936129369</v>
      </c>
      <c r="Z127" s="129">
        <f t="shared" si="90"/>
        <v>187.24620275654928</v>
      </c>
      <c r="AA127" s="129">
        <f t="shared" si="90"/>
        <v>179.13664497908553</v>
      </c>
      <c r="AB127" s="129">
        <f t="shared" si="90"/>
        <v>170.35360602889762</v>
      </c>
      <c r="AC127" s="129">
        <f t="shared" si="90"/>
        <v>160.89708590598403</v>
      </c>
      <c r="AD127" s="129">
        <f t="shared" si="90"/>
        <v>150.64085698303418</v>
      </c>
      <c r="AE127" s="129">
        <f t="shared" si="90"/>
        <v>139.96336878636401</v>
      </c>
      <c r="AF127" s="129">
        <f t="shared" si="90"/>
        <v>128.86462131597352</v>
      </c>
      <c r="AG127" s="129">
        <f t="shared" si="90"/>
        <v>117.34461457186269</v>
      </c>
      <c r="AH127" s="129">
        <f t="shared" si="90"/>
        <v>105.40334855403168</v>
      </c>
      <c r="BL127" s="1"/>
      <c r="BM127" s="1"/>
    </row>
    <row r="128" spans="2:65" hidden="1" outlineLevel="1">
      <c r="B128" t="str">
        <f t="shared" si="87"/>
        <v>e-hydrogen - CAPEX - Global - USD/ton fuel</v>
      </c>
      <c r="C128" t="str">
        <f>C120</f>
        <v>e-hydrogen</v>
      </c>
      <c r="D128" t="s">
        <v>40</v>
      </c>
      <c r="E128" t="s">
        <v>49</v>
      </c>
      <c r="F128" t="s">
        <v>31</v>
      </c>
      <c r="G128" s="8">
        <f t="shared" ref="G128:AH128" si="91">INDEX(CostCalculations,MATCH($B128,CostCalculations_Index,0),MATCH(G$4,CostCalculation_Year,0))</f>
        <v>256.64635353013858</v>
      </c>
      <c r="H128" s="8">
        <f t="shared" si="91"/>
        <v>247.21700590830653</v>
      </c>
      <c r="I128" s="8">
        <f t="shared" si="91"/>
        <v>237.53805175037812</v>
      </c>
      <c r="J128" s="8">
        <f t="shared" si="91"/>
        <v>232.53269690653616</v>
      </c>
      <c r="K128" s="8">
        <f t="shared" si="91"/>
        <v>227.06362881665248</v>
      </c>
      <c r="L128" s="8">
        <f t="shared" si="91"/>
        <v>221.13084748073197</v>
      </c>
      <c r="M128" s="8">
        <f t="shared" si="91"/>
        <v>214.73435289877628</v>
      </c>
      <c r="N128" s="8">
        <f t="shared" si="91"/>
        <v>207.87414507077864</v>
      </c>
      <c r="O128" s="8">
        <f t="shared" si="91"/>
        <v>212.24697175898439</v>
      </c>
      <c r="P128" s="8">
        <f t="shared" si="91"/>
        <v>215.53837151594018</v>
      </c>
      <c r="Q128" s="8">
        <f t="shared" si="91"/>
        <v>217.74834434164336</v>
      </c>
      <c r="R128" s="8">
        <f t="shared" si="91"/>
        <v>218.87689023608903</v>
      </c>
      <c r="S128" s="8">
        <f t="shared" si="91"/>
        <v>218.92400919928582</v>
      </c>
      <c r="T128" s="8">
        <f t="shared" si="91"/>
        <v>217.21328869368136</v>
      </c>
      <c r="U128" s="8">
        <f t="shared" si="91"/>
        <v>214.61001500027928</v>
      </c>
      <c r="V128" s="8">
        <f t="shared" si="91"/>
        <v>211.1141881190886</v>
      </c>
      <c r="W128" s="8">
        <f t="shared" si="91"/>
        <v>206.72580805010043</v>
      </c>
      <c r="X128" s="8">
        <f t="shared" si="91"/>
        <v>201.44487479331141</v>
      </c>
      <c r="Y128" s="8">
        <f t="shared" si="91"/>
        <v>194.68227936129369</v>
      </c>
      <c r="Z128" s="8">
        <f t="shared" si="91"/>
        <v>187.24620275654928</v>
      </c>
      <c r="AA128" s="8">
        <f t="shared" si="91"/>
        <v>179.13664497908553</v>
      </c>
      <c r="AB128" s="8">
        <f t="shared" si="91"/>
        <v>170.35360602889762</v>
      </c>
      <c r="AC128" s="8">
        <f t="shared" si="91"/>
        <v>160.89708590598403</v>
      </c>
      <c r="AD128" s="8">
        <f t="shared" si="91"/>
        <v>150.64085698303418</v>
      </c>
      <c r="AE128" s="8">
        <f t="shared" si="91"/>
        <v>139.96336878636401</v>
      </c>
      <c r="AF128" s="8">
        <f t="shared" si="91"/>
        <v>128.86462131597352</v>
      </c>
      <c r="AG128" s="8">
        <f t="shared" si="91"/>
        <v>117.34461457186269</v>
      </c>
      <c r="AH128" s="8">
        <f t="shared" si="91"/>
        <v>105.40334855403168</v>
      </c>
    </row>
    <row r="129" spans="2:65" hidden="1" outlineLevel="1">
      <c r="B129" t="str">
        <f t="shared" si="87"/>
        <v/>
      </c>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row>
    <row r="130" spans="2:65" hidden="1" outlineLevel="1">
      <c r="B130" t="str">
        <f t="shared" si="87"/>
        <v>e-hydrogen - OPEX including feedstock OPEX - Global - USD/ton fuel</v>
      </c>
      <c r="C130" s="4" t="str">
        <f>C121</f>
        <v>e-hydrogen</v>
      </c>
      <c r="D130" s="4" t="s">
        <v>35</v>
      </c>
      <c r="E130" s="4" t="s">
        <v>49</v>
      </c>
      <c r="F130" s="4" t="s">
        <v>31</v>
      </c>
      <c r="G130" s="129">
        <f t="shared" ref="G130:AH130" si="92">SUM(G131:G131)</f>
        <v>778.63990898977545</v>
      </c>
      <c r="H130" s="129">
        <f t="shared" si="92"/>
        <v>746.81733762687418</v>
      </c>
      <c r="I130" s="129">
        <f t="shared" si="92"/>
        <v>712.61415525113227</v>
      </c>
      <c r="J130" s="129">
        <f t="shared" si="92"/>
        <v>693.21795180920219</v>
      </c>
      <c r="K130" s="129">
        <f t="shared" si="92"/>
        <v>670.22211331548374</v>
      </c>
      <c r="L130" s="129">
        <f t="shared" si="92"/>
        <v>643.6266397699726</v>
      </c>
      <c r="M130" s="129">
        <f t="shared" si="92"/>
        <v>613.43153117270822</v>
      </c>
      <c r="N130" s="129">
        <f t="shared" si="92"/>
        <v>579.63678752365013</v>
      </c>
      <c r="O130" s="129">
        <f t="shared" si="92"/>
        <v>578.89498738880036</v>
      </c>
      <c r="P130" s="129">
        <f t="shared" si="92"/>
        <v>573.27415594361116</v>
      </c>
      <c r="Q130" s="129">
        <f t="shared" si="92"/>
        <v>562.77429318809038</v>
      </c>
      <c r="R130" s="129">
        <f t="shared" si="92"/>
        <v>547.39539912221437</v>
      </c>
      <c r="S130" s="129">
        <f t="shared" si="92"/>
        <v>527.13747374599984</v>
      </c>
      <c r="T130" s="129">
        <f t="shared" si="92"/>
        <v>508.91545321169565</v>
      </c>
      <c r="U130" s="129">
        <f t="shared" si="92"/>
        <v>487.75740898550708</v>
      </c>
      <c r="V130" s="129">
        <f t="shared" si="92"/>
        <v>463.66334106745865</v>
      </c>
      <c r="W130" s="129">
        <f t="shared" si="92"/>
        <v>436.63324945751151</v>
      </c>
      <c r="X130" s="129">
        <f t="shared" si="92"/>
        <v>406.66713415568563</v>
      </c>
      <c r="Y130" s="129">
        <f t="shared" si="92"/>
        <v>382.32288786138321</v>
      </c>
      <c r="Z130" s="129">
        <f t="shared" si="92"/>
        <v>356.52173881762411</v>
      </c>
      <c r="AA130" s="129">
        <f t="shared" si="92"/>
        <v>329.2636870244329</v>
      </c>
      <c r="AB130" s="129">
        <f t="shared" si="92"/>
        <v>300.54873248178433</v>
      </c>
      <c r="AC130" s="129">
        <f t="shared" si="92"/>
        <v>270.37687518969852</v>
      </c>
      <c r="AD130" s="129">
        <f t="shared" si="92"/>
        <v>247.55933903156756</v>
      </c>
      <c r="AE130" s="129">
        <f t="shared" si="92"/>
        <v>224.18137658421693</v>
      </c>
      <c r="AF130" s="129">
        <f t="shared" si="92"/>
        <v>200.24298784764761</v>
      </c>
      <c r="AG130" s="129">
        <f t="shared" si="92"/>
        <v>175.74417282185905</v>
      </c>
      <c r="AH130" s="129">
        <f t="shared" si="92"/>
        <v>150.68493150685131</v>
      </c>
      <c r="BL130" s="1"/>
      <c r="BM130" s="1"/>
    </row>
    <row r="131" spans="2:65" hidden="1" outlineLevel="1">
      <c r="B131" t="str">
        <f t="shared" si="87"/>
        <v>e-hydrogen - OPEX - Global - USD/ton fuel</v>
      </c>
      <c r="C131" t="str">
        <f>C120</f>
        <v>e-hydrogen</v>
      </c>
      <c r="D131" t="s">
        <v>41</v>
      </c>
      <c r="E131" t="s">
        <v>49</v>
      </c>
      <c r="F131" t="s">
        <v>31</v>
      </c>
      <c r="G131" s="8">
        <f t="shared" ref="G131:AH131" si="93">INDEX(CostCalculations,MATCH($B131,CostCalculations_Index,0),MATCH(G$4,CostCalculation_Year,0))</f>
        <v>778.63990898977545</v>
      </c>
      <c r="H131" s="8">
        <f t="shared" si="93"/>
        <v>746.81733762687418</v>
      </c>
      <c r="I131" s="8">
        <f t="shared" si="93"/>
        <v>712.61415525113227</v>
      </c>
      <c r="J131" s="8">
        <f t="shared" si="93"/>
        <v>693.21795180920219</v>
      </c>
      <c r="K131" s="8">
        <f t="shared" si="93"/>
        <v>670.22211331548374</v>
      </c>
      <c r="L131" s="8">
        <f t="shared" si="93"/>
        <v>643.6266397699726</v>
      </c>
      <c r="M131" s="8">
        <f t="shared" si="93"/>
        <v>613.43153117270822</v>
      </c>
      <c r="N131" s="8">
        <f t="shared" si="93"/>
        <v>579.63678752365013</v>
      </c>
      <c r="O131" s="8">
        <f t="shared" si="93"/>
        <v>578.89498738880036</v>
      </c>
      <c r="P131" s="8">
        <f t="shared" si="93"/>
        <v>573.27415594361116</v>
      </c>
      <c r="Q131" s="8">
        <f t="shared" si="93"/>
        <v>562.77429318809038</v>
      </c>
      <c r="R131" s="8">
        <f t="shared" si="93"/>
        <v>547.39539912221437</v>
      </c>
      <c r="S131" s="8">
        <f t="shared" si="93"/>
        <v>527.13747374599984</v>
      </c>
      <c r="T131" s="8">
        <f t="shared" si="93"/>
        <v>508.91545321169565</v>
      </c>
      <c r="U131" s="8">
        <f t="shared" si="93"/>
        <v>487.75740898550708</v>
      </c>
      <c r="V131" s="8">
        <f t="shared" si="93"/>
        <v>463.66334106745865</v>
      </c>
      <c r="W131" s="8">
        <f t="shared" si="93"/>
        <v>436.63324945751151</v>
      </c>
      <c r="X131" s="8">
        <f t="shared" si="93"/>
        <v>406.66713415568563</v>
      </c>
      <c r="Y131" s="8">
        <f t="shared" si="93"/>
        <v>382.32288786138321</v>
      </c>
      <c r="Z131" s="8">
        <f t="shared" si="93"/>
        <v>356.52173881762411</v>
      </c>
      <c r="AA131" s="8">
        <f t="shared" si="93"/>
        <v>329.2636870244329</v>
      </c>
      <c r="AB131" s="8">
        <f t="shared" si="93"/>
        <v>300.54873248178433</v>
      </c>
      <c r="AC131" s="8">
        <f t="shared" si="93"/>
        <v>270.37687518969852</v>
      </c>
      <c r="AD131" s="8">
        <f t="shared" si="93"/>
        <v>247.55933903156756</v>
      </c>
      <c r="AE131" s="8">
        <f t="shared" si="93"/>
        <v>224.18137658421693</v>
      </c>
      <c r="AF131" s="8">
        <f t="shared" si="93"/>
        <v>200.24298784764761</v>
      </c>
      <c r="AG131" s="8">
        <f t="shared" si="93"/>
        <v>175.74417282185905</v>
      </c>
      <c r="AH131" s="8">
        <f t="shared" si="93"/>
        <v>150.68493150685131</v>
      </c>
    </row>
    <row r="132" spans="2:65" hidden="1" outlineLevel="1">
      <c r="B132" t="str">
        <f t="shared" si="87"/>
        <v/>
      </c>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row>
    <row r="133" spans="2:65" hidden="1" outlineLevel="1">
      <c r="B133" t="str">
        <f t="shared" si="87"/>
        <v>e-hydrogen - Finance cost including feedstock finance cost - Africa - USD/ton fuel</v>
      </c>
      <c r="C133" s="10" t="str">
        <f>C124</f>
        <v>e-hydrogen</v>
      </c>
      <c r="D133" s="10" t="s">
        <v>36</v>
      </c>
      <c r="E133" s="10" t="s">
        <v>55</v>
      </c>
      <c r="F133" s="10" t="s">
        <v>31</v>
      </c>
      <c r="G133" s="125">
        <f>G138</f>
        <v>423.4664833247287</v>
      </c>
      <c r="H133" s="125">
        <f t="shared" ref="H133:AH133" si="94">H138</f>
        <v>407.9080597487058</v>
      </c>
      <c r="I133" s="125">
        <f t="shared" si="94"/>
        <v>391.93778538812398</v>
      </c>
      <c r="J133" s="125">
        <f t="shared" si="94"/>
        <v>383.67894989578463</v>
      </c>
      <c r="K133" s="125">
        <f t="shared" si="94"/>
        <v>374.65498754747659</v>
      </c>
      <c r="L133" s="125">
        <f t="shared" si="94"/>
        <v>364.86589834320779</v>
      </c>
      <c r="M133" s="125">
        <f t="shared" si="94"/>
        <v>354.31168228298088</v>
      </c>
      <c r="N133" s="125">
        <f t="shared" si="94"/>
        <v>342.99233936678479</v>
      </c>
      <c r="O133" s="125">
        <f t="shared" si="94"/>
        <v>350.20750340232428</v>
      </c>
      <c r="P133" s="125">
        <f t="shared" si="94"/>
        <v>355.6383130013013</v>
      </c>
      <c r="Q133" s="125">
        <f t="shared" si="94"/>
        <v>359.28476816371159</v>
      </c>
      <c r="R133" s="125">
        <f t="shared" si="94"/>
        <v>361.14686888954691</v>
      </c>
      <c r="S133" s="125">
        <f t="shared" si="94"/>
        <v>361.22461517882164</v>
      </c>
      <c r="T133" s="125">
        <f t="shared" si="94"/>
        <v>358.40192634457429</v>
      </c>
      <c r="U133" s="125">
        <f t="shared" si="94"/>
        <v>354.10652475046084</v>
      </c>
      <c r="V133" s="125">
        <f t="shared" si="94"/>
        <v>348.33841039649622</v>
      </c>
      <c r="W133" s="125">
        <f t="shared" si="94"/>
        <v>341.09758328266571</v>
      </c>
      <c r="X133" s="125">
        <f t="shared" si="94"/>
        <v>332.38404340896386</v>
      </c>
      <c r="Y133" s="125">
        <f t="shared" si="94"/>
        <v>321.22576094613464</v>
      </c>
      <c r="Z133" s="125">
        <f t="shared" si="94"/>
        <v>308.95623454830633</v>
      </c>
      <c r="AA133" s="125">
        <f t="shared" si="94"/>
        <v>295.57546421549114</v>
      </c>
      <c r="AB133" s="125">
        <f t="shared" si="94"/>
        <v>281.08344994768112</v>
      </c>
      <c r="AC133" s="125">
        <f t="shared" si="94"/>
        <v>265.48019174487365</v>
      </c>
      <c r="AD133" s="125">
        <f t="shared" si="94"/>
        <v>248.55741402200647</v>
      </c>
      <c r="AE133" s="125">
        <f t="shared" si="94"/>
        <v>230.93955849750063</v>
      </c>
      <c r="AF133" s="125">
        <f t="shared" si="94"/>
        <v>212.62662517135635</v>
      </c>
      <c r="AG133" s="125">
        <f t="shared" si="94"/>
        <v>193.61861404357347</v>
      </c>
      <c r="AH133" s="125">
        <f t="shared" si="94"/>
        <v>173.9155251141523</v>
      </c>
      <c r="BL133" s="1"/>
      <c r="BM133" s="1"/>
    </row>
    <row r="134" spans="2:65" hidden="1" outlineLevel="1">
      <c r="B134" t="str">
        <f t="shared" si="87"/>
        <v>e-hydrogen - Finance cost including feedstock finance cost - Americas - USD/ton fuel</v>
      </c>
      <c r="C134" s="2" t="str">
        <f>C124</f>
        <v>e-hydrogen</v>
      </c>
      <c r="D134" s="2" t="s">
        <v>36</v>
      </c>
      <c r="E134" s="2" t="s">
        <v>56</v>
      </c>
      <c r="F134" s="2" t="s">
        <v>31</v>
      </c>
      <c r="G134" s="126">
        <f t="shared" ref="G134:AH134" si="95">G139</f>
        <v>423.4664833247287</v>
      </c>
      <c r="H134" s="126">
        <f t="shared" si="95"/>
        <v>407.9080597487058</v>
      </c>
      <c r="I134" s="126">
        <f t="shared" si="95"/>
        <v>391.93778538812398</v>
      </c>
      <c r="J134" s="126">
        <f t="shared" si="95"/>
        <v>383.67894989578463</v>
      </c>
      <c r="K134" s="126">
        <f t="shared" si="95"/>
        <v>374.65498754747659</v>
      </c>
      <c r="L134" s="126">
        <f t="shared" si="95"/>
        <v>364.86589834320779</v>
      </c>
      <c r="M134" s="126">
        <f t="shared" si="95"/>
        <v>354.31168228298088</v>
      </c>
      <c r="N134" s="126">
        <f t="shared" si="95"/>
        <v>342.99233936678479</v>
      </c>
      <c r="O134" s="126">
        <f t="shared" si="95"/>
        <v>350.20750340232428</v>
      </c>
      <c r="P134" s="126">
        <f t="shared" si="95"/>
        <v>355.6383130013013</v>
      </c>
      <c r="Q134" s="126">
        <f t="shared" si="95"/>
        <v>359.28476816371159</v>
      </c>
      <c r="R134" s="126">
        <f t="shared" si="95"/>
        <v>361.14686888954691</v>
      </c>
      <c r="S134" s="126">
        <f t="shared" si="95"/>
        <v>361.22461517882164</v>
      </c>
      <c r="T134" s="126">
        <f t="shared" si="95"/>
        <v>358.40192634457429</v>
      </c>
      <c r="U134" s="126">
        <f t="shared" si="95"/>
        <v>354.10652475046084</v>
      </c>
      <c r="V134" s="126">
        <f t="shared" si="95"/>
        <v>348.33841039649622</v>
      </c>
      <c r="W134" s="126">
        <f t="shared" si="95"/>
        <v>341.09758328266571</v>
      </c>
      <c r="X134" s="126">
        <f t="shared" si="95"/>
        <v>332.38404340896386</v>
      </c>
      <c r="Y134" s="126">
        <f t="shared" si="95"/>
        <v>321.22576094613464</v>
      </c>
      <c r="Z134" s="126">
        <f t="shared" si="95"/>
        <v>308.95623454830633</v>
      </c>
      <c r="AA134" s="126">
        <f t="shared" si="95"/>
        <v>295.57546421549114</v>
      </c>
      <c r="AB134" s="126">
        <f t="shared" si="95"/>
        <v>281.08344994768112</v>
      </c>
      <c r="AC134" s="126">
        <f t="shared" si="95"/>
        <v>265.48019174487365</v>
      </c>
      <c r="AD134" s="126">
        <f t="shared" si="95"/>
        <v>248.55741402200647</v>
      </c>
      <c r="AE134" s="126">
        <f t="shared" si="95"/>
        <v>230.93955849750063</v>
      </c>
      <c r="AF134" s="126">
        <f t="shared" si="95"/>
        <v>212.62662517135635</v>
      </c>
      <c r="AG134" s="126">
        <f t="shared" si="95"/>
        <v>193.61861404357347</v>
      </c>
      <c r="AH134" s="126">
        <f t="shared" si="95"/>
        <v>173.9155251141523</v>
      </c>
      <c r="BL134" s="1"/>
      <c r="BM134" s="1"/>
    </row>
    <row r="135" spans="2:65" hidden="1" outlineLevel="1">
      <c r="B135" t="str">
        <f t="shared" si="87"/>
        <v>e-hydrogen - Finance cost including feedstock finance cost - Asia - USD/ton fuel</v>
      </c>
      <c r="C135" s="2" t="str">
        <f>C124</f>
        <v>e-hydrogen</v>
      </c>
      <c r="D135" s="2" t="s">
        <v>36</v>
      </c>
      <c r="E135" s="2" t="s">
        <v>57</v>
      </c>
      <c r="F135" s="2" t="s">
        <v>31</v>
      </c>
      <c r="G135" s="126">
        <f t="shared" ref="G135:AH135" si="96">G140</f>
        <v>423.4664833247287</v>
      </c>
      <c r="H135" s="126">
        <f t="shared" si="96"/>
        <v>407.9080597487058</v>
      </c>
      <c r="I135" s="126">
        <f t="shared" si="96"/>
        <v>391.93778538812398</v>
      </c>
      <c r="J135" s="126">
        <f t="shared" si="96"/>
        <v>383.67894989578463</v>
      </c>
      <c r="K135" s="126">
        <f t="shared" si="96"/>
        <v>374.65498754747659</v>
      </c>
      <c r="L135" s="126">
        <f t="shared" si="96"/>
        <v>364.86589834320779</v>
      </c>
      <c r="M135" s="126">
        <f t="shared" si="96"/>
        <v>354.31168228298088</v>
      </c>
      <c r="N135" s="126">
        <f t="shared" si="96"/>
        <v>342.99233936678479</v>
      </c>
      <c r="O135" s="126">
        <f t="shared" si="96"/>
        <v>350.20750340232428</v>
      </c>
      <c r="P135" s="126">
        <f t="shared" si="96"/>
        <v>355.6383130013013</v>
      </c>
      <c r="Q135" s="126">
        <f t="shared" si="96"/>
        <v>359.28476816371159</v>
      </c>
      <c r="R135" s="126">
        <f t="shared" si="96"/>
        <v>361.14686888954691</v>
      </c>
      <c r="S135" s="126">
        <f t="shared" si="96"/>
        <v>361.22461517882164</v>
      </c>
      <c r="T135" s="126">
        <f t="shared" si="96"/>
        <v>358.40192634457429</v>
      </c>
      <c r="U135" s="126">
        <f t="shared" si="96"/>
        <v>354.10652475046084</v>
      </c>
      <c r="V135" s="126">
        <f t="shared" si="96"/>
        <v>348.33841039649622</v>
      </c>
      <c r="W135" s="126">
        <f t="shared" si="96"/>
        <v>341.09758328266571</v>
      </c>
      <c r="X135" s="126">
        <f t="shared" si="96"/>
        <v>332.38404340896386</v>
      </c>
      <c r="Y135" s="126">
        <f t="shared" si="96"/>
        <v>321.22576094613464</v>
      </c>
      <c r="Z135" s="126">
        <f t="shared" si="96"/>
        <v>308.95623454830633</v>
      </c>
      <c r="AA135" s="126">
        <f t="shared" si="96"/>
        <v>295.57546421549114</v>
      </c>
      <c r="AB135" s="126">
        <f t="shared" si="96"/>
        <v>281.08344994768112</v>
      </c>
      <c r="AC135" s="126">
        <f t="shared" si="96"/>
        <v>265.48019174487365</v>
      </c>
      <c r="AD135" s="126">
        <f t="shared" si="96"/>
        <v>248.55741402200647</v>
      </c>
      <c r="AE135" s="126">
        <f t="shared" si="96"/>
        <v>230.93955849750063</v>
      </c>
      <c r="AF135" s="126">
        <f t="shared" si="96"/>
        <v>212.62662517135635</v>
      </c>
      <c r="AG135" s="126">
        <f t="shared" si="96"/>
        <v>193.61861404357347</v>
      </c>
      <c r="AH135" s="126">
        <f t="shared" si="96"/>
        <v>173.9155251141523</v>
      </c>
      <c r="BL135" s="1"/>
      <c r="BM135" s="1"/>
    </row>
    <row r="136" spans="2:65" hidden="1" outlineLevel="1">
      <c r="B136" t="str">
        <f t="shared" si="87"/>
        <v>e-hydrogen - Finance cost including feedstock finance cost - Europe - USD/ton fuel</v>
      </c>
      <c r="C136" s="2" t="str">
        <f>C124</f>
        <v>e-hydrogen</v>
      </c>
      <c r="D136" s="2" t="s">
        <v>36</v>
      </c>
      <c r="E136" s="2" t="s">
        <v>8</v>
      </c>
      <c r="F136" s="2" t="s">
        <v>31</v>
      </c>
      <c r="G136" s="126">
        <f t="shared" ref="G136:AH136" si="97">G141</f>
        <v>423.4664833247287</v>
      </c>
      <c r="H136" s="126">
        <f t="shared" si="97"/>
        <v>407.9080597487058</v>
      </c>
      <c r="I136" s="126">
        <f t="shared" si="97"/>
        <v>391.93778538812398</v>
      </c>
      <c r="J136" s="126">
        <f t="shared" si="97"/>
        <v>383.67894989578463</v>
      </c>
      <c r="K136" s="126">
        <f t="shared" si="97"/>
        <v>374.65498754747659</v>
      </c>
      <c r="L136" s="126">
        <f t="shared" si="97"/>
        <v>364.86589834320779</v>
      </c>
      <c r="M136" s="126">
        <f t="shared" si="97"/>
        <v>354.31168228298088</v>
      </c>
      <c r="N136" s="126">
        <f t="shared" si="97"/>
        <v>342.99233936678479</v>
      </c>
      <c r="O136" s="126">
        <f t="shared" si="97"/>
        <v>350.20750340232428</v>
      </c>
      <c r="P136" s="126">
        <f t="shared" si="97"/>
        <v>355.6383130013013</v>
      </c>
      <c r="Q136" s="126">
        <f t="shared" si="97"/>
        <v>359.28476816371159</v>
      </c>
      <c r="R136" s="126">
        <f t="shared" si="97"/>
        <v>361.14686888954691</v>
      </c>
      <c r="S136" s="126">
        <f t="shared" si="97"/>
        <v>361.22461517882164</v>
      </c>
      <c r="T136" s="126">
        <f t="shared" si="97"/>
        <v>358.40192634457429</v>
      </c>
      <c r="U136" s="126">
        <f t="shared" si="97"/>
        <v>354.10652475046084</v>
      </c>
      <c r="V136" s="126">
        <f t="shared" si="97"/>
        <v>348.33841039649622</v>
      </c>
      <c r="W136" s="126">
        <f t="shared" si="97"/>
        <v>341.09758328266571</v>
      </c>
      <c r="X136" s="126">
        <f t="shared" si="97"/>
        <v>332.38404340896386</v>
      </c>
      <c r="Y136" s="126">
        <f t="shared" si="97"/>
        <v>321.22576094613464</v>
      </c>
      <c r="Z136" s="126">
        <f t="shared" si="97"/>
        <v>308.95623454830633</v>
      </c>
      <c r="AA136" s="126">
        <f t="shared" si="97"/>
        <v>295.57546421549114</v>
      </c>
      <c r="AB136" s="126">
        <f t="shared" si="97"/>
        <v>281.08344994768112</v>
      </c>
      <c r="AC136" s="126">
        <f t="shared" si="97"/>
        <v>265.48019174487365</v>
      </c>
      <c r="AD136" s="126">
        <f t="shared" si="97"/>
        <v>248.55741402200647</v>
      </c>
      <c r="AE136" s="126">
        <f t="shared" si="97"/>
        <v>230.93955849750063</v>
      </c>
      <c r="AF136" s="126">
        <f t="shared" si="97"/>
        <v>212.62662517135635</v>
      </c>
      <c r="AG136" s="126">
        <f t="shared" si="97"/>
        <v>193.61861404357347</v>
      </c>
      <c r="AH136" s="126">
        <f t="shared" si="97"/>
        <v>173.9155251141523</v>
      </c>
      <c r="BL136" s="1"/>
      <c r="BM136" s="1"/>
    </row>
    <row r="137" spans="2:65" hidden="1" outlineLevel="1">
      <c r="B137" t="str">
        <f t="shared" si="87"/>
        <v>e-hydrogen - Finance cost including feedstock finance cost - Middle East - USD/ton fuel</v>
      </c>
      <c r="C137" s="13" t="str">
        <f>C124</f>
        <v>e-hydrogen</v>
      </c>
      <c r="D137" s="13" t="s">
        <v>36</v>
      </c>
      <c r="E137" s="13" t="s">
        <v>58</v>
      </c>
      <c r="F137" s="13" t="s">
        <v>31</v>
      </c>
      <c r="G137" s="127">
        <f t="shared" ref="G137:AH137" si="98">G142</f>
        <v>423.4664833247287</v>
      </c>
      <c r="H137" s="127">
        <f t="shared" si="98"/>
        <v>407.9080597487058</v>
      </c>
      <c r="I137" s="127">
        <f t="shared" si="98"/>
        <v>391.93778538812398</v>
      </c>
      <c r="J137" s="127">
        <f t="shared" si="98"/>
        <v>383.67894989578463</v>
      </c>
      <c r="K137" s="127">
        <f t="shared" si="98"/>
        <v>374.65498754747659</v>
      </c>
      <c r="L137" s="127">
        <f t="shared" si="98"/>
        <v>364.86589834320779</v>
      </c>
      <c r="M137" s="127">
        <f t="shared" si="98"/>
        <v>354.31168228298088</v>
      </c>
      <c r="N137" s="127">
        <f t="shared" si="98"/>
        <v>342.99233936678479</v>
      </c>
      <c r="O137" s="127">
        <f t="shared" si="98"/>
        <v>350.20750340232428</v>
      </c>
      <c r="P137" s="127">
        <f t="shared" si="98"/>
        <v>355.6383130013013</v>
      </c>
      <c r="Q137" s="127">
        <f t="shared" si="98"/>
        <v>359.28476816371159</v>
      </c>
      <c r="R137" s="127">
        <f t="shared" si="98"/>
        <v>361.14686888954691</v>
      </c>
      <c r="S137" s="127">
        <f t="shared" si="98"/>
        <v>361.22461517882164</v>
      </c>
      <c r="T137" s="127">
        <f t="shared" si="98"/>
        <v>358.40192634457429</v>
      </c>
      <c r="U137" s="127">
        <f t="shared" si="98"/>
        <v>354.10652475046084</v>
      </c>
      <c r="V137" s="127">
        <f t="shared" si="98"/>
        <v>348.33841039649622</v>
      </c>
      <c r="W137" s="127">
        <f t="shared" si="98"/>
        <v>341.09758328266571</v>
      </c>
      <c r="X137" s="127">
        <f t="shared" si="98"/>
        <v>332.38404340896386</v>
      </c>
      <c r="Y137" s="127">
        <f t="shared" si="98"/>
        <v>321.22576094613464</v>
      </c>
      <c r="Z137" s="127">
        <f t="shared" si="98"/>
        <v>308.95623454830633</v>
      </c>
      <c r="AA137" s="127">
        <f t="shared" si="98"/>
        <v>295.57546421549114</v>
      </c>
      <c r="AB137" s="127">
        <f t="shared" si="98"/>
        <v>281.08344994768112</v>
      </c>
      <c r="AC137" s="127">
        <f t="shared" si="98"/>
        <v>265.48019174487365</v>
      </c>
      <c r="AD137" s="127">
        <f t="shared" si="98"/>
        <v>248.55741402200647</v>
      </c>
      <c r="AE137" s="127">
        <f t="shared" si="98"/>
        <v>230.93955849750063</v>
      </c>
      <c r="AF137" s="127">
        <f t="shared" si="98"/>
        <v>212.62662517135635</v>
      </c>
      <c r="AG137" s="127">
        <f t="shared" si="98"/>
        <v>193.61861404357347</v>
      </c>
      <c r="AH137" s="127">
        <f t="shared" si="98"/>
        <v>173.9155251141523</v>
      </c>
      <c r="BL137" s="1"/>
      <c r="BM137" s="1"/>
    </row>
    <row r="138" spans="2:65" hidden="1" outlineLevel="1">
      <c r="B138" t="str">
        <f t="shared" si="87"/>
        <v>e-hydrogen - Finance cost - Africa - USD/ton fuel</v>
      </c>
      <c r="C138" t="str">
        <f>C120</f>
        <v>e-hydrogen</v>
      </c>
      <c r="D138" t="s">
        <v>42</v>
      </c>
      <c r="E138" t="s">
        <v>55</v>
      </c>
      <c r="F138" t="s">
        <v>31</v>
      </c>
      <c r="G138" s="8">
        <f t="shared" ref="G138:V142" si="99">INDEX(CostCalculations,MATCH($B138,CostCalculations_Index,0),MATCH(G$4,CostCalculation_Year,0))</f>
        <v>423.4664833247287</v>
      </c>
      <c r="H138" s="8">
        <f t="shared" si="99"/>
        <v>407.9080597487058</v>
      </c>
      <c r="I138" s="8">
        <f t="shared" si="99"/>
        <v>391.93778538812398</v>
      </c>
      <c r="J138" s="8">
        <f t="shared" si="99"/>
        <v>383.67894989578463</v>
      </c>
      <c r="K138" s="8">
        <f t="shared" si="99"/>
        <v>374.65498754747659</v>
      </c>
      <c r="L138" s="8">
        <f t="shared" si="99"/>
        <v>364.86589834320779</v>
      </c>
      <c r="M138" s="8">
        <f t="shared" si="99"/>
        <v>354.31168228298088</v>
      </c>
      <c r="N138" s="8">
        <f t="shared" si="99"/>
        <v>342.99233936678479</v>
      </c>
      <c r="O138" s="8">
        <f t="shared" si="99"/>
        <v>350.20750340232428</v>
      </c>
      <c r="P138" s="8">
        <f t="shared" si="99"/>
        <v>355.6383130013013</v>
      </c>
      <c r="Q138" s="8">
        <f t="shared" si="99"/>
        <v>359.28476816371159</v>
      </c>
      <c r="R138" s="8">
        <f t="shared" si="99"/>
        <v>361.14686888954691</v>
      </c>
      <c r="S138" s="8">
        <f t="shared" si="99"/>
        <v>361.22461517882164</v>
      </c>
      <c r="T138" s="8">
        <f t="shared" si="99"/>
        <v>358.40192634457429</v>
      </c>
      <c r="U138" s="8">
        <f t="shared" si="99"/>
        <v>354.10652475046084</v>
      </c>
      <c r="V138" s="8">
        <f t="shared" si="99"/>
        <v>348.33841039649622</v>
      </c>
      <c r="W138" s="8">
        <f t="shared" ref="W138:AH142" si="100">INDEX(CostCalculations,MATCH($B138,CostCalculations_Index,0),MATCH(W$4,CostCalculation_Year,0))</f>
        <v>341.09758328266571</v>
      </c>
      <c r="X138" s="8">
        <f t="shared" si="100"/>
        <v>332.38404340896386</v>
      </c>
      <c r="Y138" s="8">
        <f t="shared" si="100"/>
        <v>321.22576094613464</v>
      </c>
      <c r="Z138" s="8">
        <f t="shared" si="100"/>
        <v>308.95623454830633</v>
      </c>
      <c r="AA138" s="8">
        <f t="shared" si="100"/>
        <v>295.57546421549114</v>
      </c>
      <c r="AB138" s="8">
        <f t="shared" si="100"/>
        <v>281.08344994768112</v>
      </c>
      <c r="AC138" s="8">
        <f t="shared" si="100"/>
        <v>265.48019174487365</v>
      </c>
      <c r="AD138" s="8">
        <f t="shared" si="100"/>
        <v>248.55741402200647</v>
      </c>
      <c r="AE138" s="8">
        <f t="shared" si="100"/>
        <v>230.93955849750063</v>
      </c>
      <c r="AF138" s="8">
        <f t="shared" si="100"/>
        <v>212.62662517135635</v>
      </c>
      <c r="AG138" s="8">
        <f t="shared" si="100"/>
        <v>193.61861404357347</v>
      </c>
      <c r="AH138" s="8">
        <f t="shared" si="100"/>
        <v>173.9155251141523</v>
      </c>
    </row>
    <row r="139" spans="2:65" hidden="1" outlineLevel="1">
      <c r="B139" t="str">
        <f t="shared" si="87"/>
        <v>e-hydrogen - Finance cost - Americas - USD/ton fuel</v>
      </c>
      <c r="C139" t="str">
        <f>C120</f>
        <v>e-hydrogen</v>
      </c>
      <c r="D139" t="s">
        <v>42</v>
      </c>
      <c r="E139" t="s">
        <v>56</v>
      </c>
      <c r="F139" t="s">
        <v>31</v>
      </c>
      <c r="G139" s="8">
        <f t="shared" si="99"/>
        <v>423.4664833247287</v>
      </c>
      <c r="H139" s="8">
        <f t="shared" si="99"/>
        <v>407.9080597487058</v>
      </c>
      <c r="I139" s="8">
        <f t="shared" si="99"/>
        <v>391.93778538812398</v>
      </c>
      <c r="J139" s="8">
        <f t="shared" si="99"/>
        <v>383.67894989578463</v>
      </c>
      <c r="K139" s="8">
        <f t="shared" si="99"/>
        <v>374.65498754747659</v>
      </c>
      <c r="L139" s="8">
        <f t="shared" si="99"/>
        <v>364.86589834320779</v>
      </c>
      <c r="M139" s="8">
        <f t="shared" si="99"/>
        <v>354.31168228298088</v>
      </c>
      <c r="N139" s="8">
        <f t="shared" si="99"/>
        <v>342.99233936678479</v>
      </c>
      <c r="O139" s="8">
        <f t="shared" si="99"/>
        <v>350.20750340232428</v>
      </c>
      <c r="P139" s="8">
        <f t="shared" si="99"/>
        <v>355.6383130013013</v>
      </c>
      <c r="Q139" s="8">
        <f t="shared" si="99"/>
        <v>359.28476816371159</v>
      </c>
      <c r="R139" s="8">
        <f t="shared" si="99"/>
        <v>361.14686888954691</v>
      </c>
      <c r="S139" s="8">
        <f t="shared" si="99"/>
        <v>361.22461517882164</v>
      </c>
      <c r="T139" s="8">
        <f t="shared" si="99"/>
        <v>358.40192634457429</v>
      </c>
      <c r="U139" s="8">
        <f t="shared" si="99"/>
        <v>354.10652475046084</v>
      </c>
      <c r="V139" s="8">
        <f t="shared" si="99"/>
        <v>348.33841039649622</v>
      </c>
      <c r="W139" s="8">
        <f t="shared" si="100"/>
        <v>341.09758328266571</v>
      </c>
      <c r="X139" s="8">
        <f t="shared" si="100"/>
        <v>332.38404340896386</v>
      </c>
      <c r="Y139" s="8">
        <f t="shared" si="100"/>
        <v>321.22576094613464</v>
      </c>
      <c r="Z139" s="8">
        <f t="shared" si="100"/>
        <v>308.95623454830633</v>
      </c>
      <c r="AA139" s="8">
        <f t="shared" si="100"/>
        <v>295.57546421549114</v>
      </c>
      <c r="AB139" s="8">
        <f t="shared" si="100"/>
        <v>281.08344994768112</v>
      </c>
      <c r="AC139" s="8">
        <f t="shared" si="100"/>
        <v>265.48019174487365</v>
      </c>
      <c r="AD139" s="8">
        <f t="shared" si="100"/>
        <v>248.55741402200647</v>
      </c>
      <c r="AE139" s="8">
        <f t="shared" si="100"/>
        <v>230.93955849750063</v>
      </c>
      <c r="AF139" s="8">
        <f t="shared" si="100"/>
        <v>212.62662517135635</v>
      </c>
      <c r="AG139" s="8">
        <f t="shared" si="100"/>
        <v>193.61861404357347</v>
      </c>
      <c r="AH139" s="8">
        <f t="shared" si="100"/>
        <v>173.9155251141523</v>
      </c>
    </row>
    <row r="140" spans="2:65" hidden="1" outlineLevel="1">
      <c r="B140" t="str">
        <f t="shared" si="87"/>
        <v>e-hydrogen - Finance cost - Asia - USD/ton fuel</v>
      </c>
      <c r="C140" t="str">
        <f>C120</f>
        <v>e-hydrogen</v>
      </c>
      <c r="D140" t="s">
        <v>42</v>
      </c>
      <c r="E140" t="s">
        <v>57</v>
      </c>
      <c r="F140" t="s">
        <v>31</v>
      </c>
      <c r="G140" s="8">
        <f t="shared" si="99"/>
        <v>423.4664833247287</v>
      </c>
      <c r="H140" s="8">
        <f t="shared" si="99"/>
        <v>407.9080597487058</v>
      </c>
      <c r="I140" s="8">
        <f t="shared" si="99"/>
        <v>391.93778538812398</v>
      </c>
      <c r="J140" s="8">
        <f t="shared" si="99"/>
        <v>383.67894989578463</v>
      </c>
      <c r="K140" s="8">
        <f t="shared" si="99"/>
        <v>374.65498754747659</v>
      </c>
      <c r="L140" s="8">
        <f t="shared" si="99"/>
        <v>364.86589834320779</v>
      </c>
      <c r="M140" s="8">
        <f t="shared" si="99"/>
        <v>354.31168228298088</v>
      </c>
      <c r="N140" s="8">
        <f t="shared" si="99"/>
        <v>342.99233936678479</v>
      </c>
      <c r="O140" s="8">
        <f t="shared" si="99"/>
        <v>350.20750340232428</v>
      </c>
      <c r="P140" s="8">
        <f t="shared" si="99"/>
        <v>355.6383130013013</v>
      </c>
      <c r="Q140" s="8">
        <f t="shared" si="99"/>
        <v>359.28476816371159</v>
      </c>
      <c r="R140" s="8">
        <f t="shared" si="99"/>
        <v>361.14686888954691</v>
      </c>
      <c r="S140" s="8">
        <f t="shared" si="99"/>
        <v>361.22461517882164</v>
      </c>
      <c r="T140" s="8">
        <f t="shared" si="99"/>
        <v>358.40192634457429</v>
      </c>
      <c r="U140" s="8">
        <f t="shared" si="99"/>
        <v>354.10652475046084</v>
      </c>
      <c r="V140" s="8">
        <f t="shared" si="99"/>
        <v>348.33841039649622</v>
      </c>
      <c r="W140" s="8">
        <f t="shared" si="100"/>
        <v>341.09758328266571</v>
      </c>
      <c r="X140" s="8">
        <f t="shared" si="100"/>
        <v>332.38404340896386</v>
      </c>
      <c r="Y140" s="8">
        <f t="shared" si="100"/>
        <v>321.22576094613464</v>
      </c>
      <c r="Z140" s="8">
        <f t="shared" si="100"/>
        <v>308.95623454830633</v>
      </c>
      <c r="AA140" s="8">
        <f t="shared" si="100"/>
        <v>295.57546421549114</v>
      </c>
      <c r="AB140" s="8">
        <f t="shared" si="100"/>
        <v>281.08344994768112</v>
      </c>
      <c r="AC140" s="8">
        <f t="shared" si="100"/>
        <v>265.48019174487365</v>
      </c>
      <c r="AD140" s="8">
        <f t="shared" si="100"/>
        <v>248.55741402200647</v>
      </c>
      <c r="AE140" s="8">
        <f t="shared" si="100"/>
        <v>230.93955849750063</v>
      </c>
      <c r="AF140" s="8">
        <f t="shared" si="100"/>
        <v>212.62662517135635</v>
      </c>
      <c r="AG140" s="8">
        <f t="shared" si="100"/>
        <v>193.61861404357347</v>
      </c>
      <c r="AH140" s="8">
        <f t="shared" si="100"/>
        <v>173.9155251141523</v>
      </c>
    </row>
    <row r="141" spans="2:65" hidden="1" outlineLevel="1">
      <c r="B141" t="str">
        <f t="shared" si="87"/>
        <v>e-hydrogen - Finance cost - Europe - USD/ton fuel</v>
      </c>
      <c r="C141" t="str">
        <f>C120</f>
        <v>e-hydrogen</v>
      </c>
      <c r="D141" t="s">
        <v>42</v>
      </c>
      <c r="E141" t="s">
        <v>8</v>
      </c>
      <c r="F141" t="s">
        <v>31</v>
      </c>
      <c r="G141" s="8">
        <f t="shared" si="99"/>
        <v>423.4664833247287</v>
      </c>
      <c r="H141" s="8">
        <f t="shared" si="99"/>
        <v>407.9080597487058</v>
      </c>
      <c r="I141" s="8">
        <f t="shared" si="99"/>
        <v>391.93778538812398</v>
      </c>
      <c r="J141" s="8">
        <f t="shared" si="99"/>
        <v>383.67894989578463</v>
      </c>
      <c r="K141" s="8">
        <f t="shared" si="99"/>
        <v>374.65498754747659</v>
      </c>
      <c r="L141" s="8">
        <f t="shared" si="99"/>
        <v>364.86589834320779</v>
      </c>
      <c r="M141" s="8">
        <f t="shared" si="99"/>
        <v>354.31168228298088</v>
      </c>
      <c r="N141" s="8">
        <f t="shared" si="99"/>
        <v>342.99233936678479</v>
      </c>
      <c r="O141" s="8">
        <f t="shared" si="99"/>
        <v>350.20750340232428</v>
      </c>
      <c r="P141" s="8">
        <f t="shared" si="99"/>
        <v>355.6383130013013</v>
      </c>
      <c r="Q141" s="8">
        <f t="shared" si="99"/>
        <v>359.28476816371159</v>
      </c>
      <c r="R141" s="8">
        <f t="shared" si="99"/>
        <v>361.14686888954691</v>
      </c>
      <c r="S141" s="8">
        <f t="shared" si="99"/>
        <v>361.22461517882164</v>
      </c>
      <c r="T141" s="8">
        <f t="shared" si="99"/>
        <v>358.40192634457429</v>
      </c>
      <c r="U141" s="8">
        <f t="shared" si="99"/>
        <v>354.10652475046084</v>
      </c>
      <c r="V141" s="8">
        <f t="shared" si="99"/>
        <v>348.33841039649622</v>
      </c>
      <c r="W141" s="8">
        <f t="shared" si="100"/>
        <v>341.09758328266571</v>
      </c>
      <c r="X141" s="8">
        <f t="shared" si="100"/>
        <v>332.38404340896386</v>
      </c>
      <c r="Y141" s="8">
        <f t="shared" si="100"/>
        <v>321.22576094613464</v>
      </c>
      <c r="Z141" s="8">
        <f t="shared" si="100"/>
        <v>308.95623454830633</v>
      </c>
      <c r="AA141" s="8">
        <f t="shared" si="100"/>
        <v>295.57546421549114</v>
      </c>
      <c r="AB141" s="8">
        <f t="shared" si="100"/>
        <v>281.08344994768112</v>
      </c>
      <c r="AC141" s="8">
        <f t="shared" si="100"/>
        <v>265.48019174487365</v>
      </c>
      <c r="AD141" s="8">
        <f t="shared" si="100"/>
        <v>248.55741402200647</v>
      </c>
      <c r="AE141" s="8">
        <f t="shared" si="100"/>
        <v>230.93955849750063</v>
      </c>
      <c r="AF141" s="8">
        <f t="shared" si="100"/>
        <v>212.62662517135635</v>
      </c>
      <c r="AG141" s="8">
        <f t="shared" si="100"/>
        <v>193.61861404357347</v>
      </c>
      <c r="AH141" s="8">
        <f t="shared" si="100"/>
        <v>173.9155251141523</v>
      </c>
    </row>
    <row r="142" spans="2:65" hidden="1" outlineLevel="1">
      <c r="B142" t="str">
        <f t="shared" si="87"/>
        <v>e-hydrogen - Finance cost - Middle East - USD/ton fuel</v>
      </c>
      <c r="C142" t="str">
        <f>C120</f>
        <v>e-hydrogen</v>
      </c>
      <c r="D142" t="s">
        <v>42</v>
      </c>
      <c r="E142" t="s">
        <v>58</v>
      </c>
      <c r="F142" t="s">
        <v>31</v>
      </c>
      <c r="G142" s="8">
        <f t="shared" si="99"/>
        <v>423.4664833247287</v>
      </c>
      <c r="H142" s="8">
        <f t="shared" si="99"/>
        <v>407.9080597487058</v>
      </c>
      <c r="I142" s="8">
        <f t="shared" si="99"/>
        <v>391.93778538812398</v>
      </c>
      <c r="J142" s="8">
        <f t="shared" si="99"/>
        <v>383.67894989578463</v>
      </c>
      <c r="K142" s="8">
        <f t="shared" si="99"/>
        <v>374.65498754747659</v>
      </c>
      <c r="L142" s="8">
        <f t="shared" si="99"/>
        <v>364.86589834320779</v>
      </c>
      <c r="M142" s="8">
        <f t="shared" si="99"/>
        <v>354.31168228298088</v>
      </c>
      <c r="N142" s="8">
        <f t="shared" si="99"/>
        <v>342.99233936678479</v>
      </c>
      <c r="O142" s="8">
        <f t="shared" si="99"/>
        <v>350.20750340232428</v>
      </c>
      <c r="P142" s="8">
        <f t="shared" si="99"/>
        <v>355.6383130013013</v>
      </c>
      <c r="Q142" s="8">
        <f t="shared" si="99"/>
        <v>359.28476816371159</v>
      </c>
      <c r="R142" s="8">
        <f t="shared" si="99"/>
        <v>361.14686888954691</v>
      </c>
      <c r="S142" s="8">
        <f t="shared" si="99"/>
        <v>361.22461517882164</v>
      </c>
      <c r="T142" s="8">
        <f t="shared" si="99"/>
        <v>358.40192634457429</v>
      </c>
      <c r="U142" s="8">
        <f t="shared" si="99"/>
        <v>354.10652475046084</v>
      </c>
      <c r="V142" s="8">
        <f t="shared" si="99"/>
        <v>348.33841039649622</v>
      </c>
      <c r="W142" s="8">
        <f t="shared" si="100"/>
        <v>341.09758328266571</v>
      </c>
      <c r="X142" s="8">
        <f t="shared" si="100"/>
        <v>332.38404340896386</v>
      </c>
      <c r="Y142" s="8">
        <f t="shared" si="100"/>
        <v>321.22576094613464</v>
      </c>
      <c r="Z142" s="8">
        <f t="shared" si="100"/>
        <v>308.95623454830633</v>
      </c>
      <c r="AA142" s="8">
        <f t="shared" si="100"/>
        <v>295.57546421549114</v>
      </c>
      <c r="AB142" s="8">
        <f t="shared" si="100"/>
        <v>281.08344994768112</v>
      </c>
      <c r="AC142" s="8">
        <f t="shared" si="100"/>
        <v>265.48019174487365</v>
      </c>
      <c r="AD142" s="8">
        <f t="shared" si="100"/>
        <v>248.55741402200647</v>
      </c>
      <c r="AE142" s="8">
        <f t="shared" si="100"/>
        <v>230.93955849750063</v>
      </c>
      <c r="AF142" s="8">
        <f t="shared" si="100"/>
        <v>212.62662517135635</v>
      </c>
      <c r="AG142" s="8">
        <f t="shared" si="100"/>
        <v>193.61861404357347</v>
      </c>
      <c r="AH142" s="8">
        <f t="shared" si="100"/>
        <v>173.9155251141523</v>
      </c>
    </row>
    <row r="143" spans="2:65" ht="15.75" hidden="1" outlineLevel="1" thickBot="1">
      <c r="B143" t="str">
        <f t="shared" si="87"/>
        <v/>
      </c>
      <c r="G143" s="128"/>
    </row>
    <row r="144" spans="2:65" hidden="1" outlineLevel="1">
      <c r="B144" t="str">
        <f t="shared" si="87"/>
        <v>e-hydrogen - Energy cost including feedstock energy cost - Africa - USD/ton fuel</v>
      </c>
      <c r="C144" s="10" t="str">
        <f>C120</f>
        <v>e-hydrogen</v>
      </c>
      <c r="D144" s="10" t="s">
        <v>37</v>
      </c>
      <c r="E144" s="10" t="s">
        <v>55</v>
      </c>
      <c r="F144" s="10" t="s">
        <v>31</v>
      </c>
      <c r="G144" s="125">
        <f>G149</f>
        <v>3099.5612991873763</v>
      </c>
      <c r="H144" s="125">
        <f t="shared" ref="H144:AH144" si="101">H149</f>
        <v>2732.4132802800364</v>
      </c>
      <c r="I144" s="125">
        <f t="shared" si="101"/>
        <v>2365.6357954445402</v>
      </c>
      <c r="J144" s="125">
        <f t="shared" si="101"/>
        <v>2259.8307669024107</v>
      </c>
      <c r="K144" s="125">
        <f t="shared" si="101"/>
        <v>2153.7044536588996</v>
      </c>
      <c r="L144" s="125">
        <f t="shared" si="101"/>
        <v>2047.3596425558658</v>
      </c>
      <c r="M144" s="125">
        <f t="shared" si="101"/>
        <v>1940.8991204352139</v>
      </c>
      <c r="N144" s="125">
        <f t="shared" si="101"/>
        <v>1834.4256741388213</v>
      </c>
      <c r="O144" s="125">
        <f t="shared" si="101"/>
        <v>1766.906863088881</v>
      </c>
      <c r="P144" s="125">
        <f t="shared" si="101"/>
        <v>1699.5562858180001</v>
      </c>
      <c r="Q144" s="125">
        <f t="shared" si="101"/>
        <v>1632.4293059626311</v>
      </c>
      <c r="R144" s="125">
        <f t="shared" si="101"/>
        <v>1565.5812871593046</v>
      </c>
      <c r="S144" s="125">
        <f t="shared" si="101"/>
        <v>1499.0675930445595</v>
      </c>
      <c r="T144" s="125">
        <f t="shared" si="101"/>
        <v>1461.103444514785</v>
      </c>
      <c r="U144" s="125">
        <f t="shared" si="101"/>
        <v>1423.2294155753539</v>
      </c>
      <c r="V144" s="125">
        <f t="shared" si="101"/>
        <v>1385.4635715912545</v>
      </c>
      <c r="W144" s="125">
        <f t="shared" si="101"/>
        <v>1347.8239779273658</v>
      </c>
      <c r="X144" s="125">
        <f t="shared" si="101"/>
        <v>1310.3286999486622</v>
      </c>
      <c r="Y144" s="125">
        <f t="shared" si="101"/>
        <v>1268.8639116156805</v>
      </c>
      <c r="Z144" s="125">
        <f t="shared" si="101"/>
        <v>1228.2209583369151</v>
      </c>
      <c r="AA144" s="125">
        <f t="shared" si="101"/>
        <v>1188.389275973916</v>
      </c>
      <c r="AB144" s="125">
        <f t="shared" si="101"/>
        <v>1149.358300388204</v>
      </c>
      <c r="AC144" s="125">
        <f t="shared" si="101"/>
        <v>1111.1174674413141</v>
      </c>
      <c r="AD144" s="125">
        <f t="shared" si="101"/>
        <v>1087.5630983722288</v>
      </c>
      <c r="AE144" s="125">
        <f t="shared" si="101"/>
        <v>1064.4724737938868</v>
      </c>
      <c r="AF144" s="125">
        <f t="shared" si="101"/>
        <v>1041.8389367539883</v>
      </c>
      <c r="AG144" s="125">
        <f t="shared" si="101"/>
        <v>1019.6558303002557</v>
      </c>
      <c r="AH144" s="125">
        <f t="shared" si="101"/>
        <v>997.91649748041243</v>
      </c>
      <c r="AJ144" s="117" t="b">
        <f t="shared" ref="AJ144:BK144" si="102">G127+G130+G133+G144+G155=G121</f>
        <v>1</v>
      </c>
      <c r="AK144" s="118" t="b">
        <f t="shared" si="102"/>
        <v>1</v>
      </c>
      <c r="AL144" s="118" t="b">
        <f t="shared" si="102"/>
        <v>1</v>
      </c>
      <c r="AM144" s="118" t="b">
        <f t="shared" si="102"/>
        <v>1</v>
      </c>
      <c r="AN144" s="118" t="b">
        <f t="shared" si="102"/>
        <v>1</v>
      </c>
      <c r="AO144" s="118" t="b">
        <f t="shared" si="102"/>
        <v>1</v>
      </c>
      <c r="AP144" s="118" t="b">
        <f t="shared" si="102"/>
        <v>1</v>
      </c>
      <c r="AQ144" s="118" t="b">
        <f t="shared" si="102"/>
        <v>1</v>
      </c>
      <c r="AR144" s="118" t="b">
        <f t="shared" si="102"/>
        <v>1</v>
      </c>
      <c r="AS144" s="118" t="b">
        <f t="shared" si="102"/>
        <v>1</v>
      </c>
      <c r="AT144" s="118" t="b">
        <f t="shared" si="102"/>
        <v>1</v>
      </c>
      <c r="AU144" s="118" t="b">
        <f t="shared" si="102"/>
        <v>1</v>
      </c>
      <c r="AV144" s="118" t="b">
        <f t="shared" si="102"/>
        <v>1</v>
      </c>
      <c r="AW144" s="118" t="b">
        <f t="shared" si="102"/>
        <v>1</v>
      </c>
      <c r="AX144" s="118" t="b">
        <f t="shared" si="102"/>
        <v>1</v>
      </c>
      <c r="AY144" s="118" t="b">
        <f t="shared" si="102"/>
        <v>1</v>
      </c>
      <c r="AZ144" s="118" t="b">
        <f t="shared" si="102"/>
        <v>1</v>
      </c>
      <c r="BA144" s="118" t="b">
        <f t="shared" si="102"/>
        <v>1</v>
      </c>
      <c r="BB144" s="118" t="b">
        <f t="shared" si="102"/>
        <v>1</v>
      </c>
      <c r="BC144" s="118" t="b">
        <f t="shared" si="102"/>
        <v>1</v>
      </c>
      <c r="BD144" s="118" t="b">
        <f t="shared" si="102"/>
        <v>1</v>
      </c>
      <c r="BE144" s="118" t="b">
        <f t="shared" si="102"/>
        <v>1</v>
      </c>
      <c r="BF144" s="118" t="b">
        <f t="shared" si="102"/>
        <v>1</v>
      </c>
      <c r="BG144" s="118" t="b">
        <f t="shared" si="102"/>
        <v>1</v>
      </c>
      <c r="BH144" s="118" t="b">
        <f t="shared" si="102"/>
        <v>1</v>
      </c>
      <c r="BI144" s="118" t="b">
        <f t="shared" si="102"/>
        <v>1</v>
      </c>
      <c r="BJ144" s="118" t="b">
        <f t="shared" si="102"/>
        <v>1</v>
      </c>
      <c r="BK144" s="119" t="b">
        <f t="shared" si="102"/>
        <v>1</v>
      </c>
      <c r="BL144" s="1"/>
      <c r="BM144" s="1"/>
    </row>
    <row r="145" spans="2:65" hidden="1" outlineLevel="1">
      <c r="B145" t="str">
        <f t="shared" si="87"/>
        <v>e-hydrogen - Energy cost including feedstock energy cost - Americas - USD/ton fuel</v>
      </c>
      <c r="C145" s="2" t="str">
        <f>C120</f>
        <v>e-hydrogen</v>
      </c>
      <c r="D145" s="2" t="s">
        <v>37</v>
      </c>
      <c r="E145" s="2" t="s">
        <v>56</v>
      </c>
      <c r="F145" s="2" t="s">
        <v>31</v>
      </c>
      <c r="G145" s="126">
        <f t="shared" ref="G145:AH145" si="103">G150</f>
        <v>1947.5004860168665</v>
      </c>
      <c r="H145" s="126">
        <f t="shared" si="103"/>
        <v>1904.9552945225707</v>
      </c>
      <c r="I145" s="126">
        <f t="shared" si="103"/>
        <v>1862.1299143132335</v>
      </c>
      <c r="J145" s="126">
        <f t="shared" si="103"/>
        <v>1790.4849584081528</v>
      </c>
      <c r="K145" s="126">
        <f t="shared" si="103"/>
        <v>1718.5318298328032</v>
      </c>
      <c r="L145" s="126">
        <f t="shared" si="103"/>
        <v>1646.3395919382333</v>
      </c>
      <c r="M145" s="126">
        <f t="shared" si="103"/>
        <v>1573.977308075574</v>
      </c>
      <c r="N145" s="126">
        <f t="shared" si="103"/>
        <v>1501.5140415958033</v>
      </c>
      <c r="O145" s="126">
        <f t="shared" si="103"/>
        <v>1459.4943390819662</v>
      </c>
      <c r="P145" s="126">
        <f t="shared" si="103"/>
        <v>1417.42673746174</v>
      </c>
      <c r="Q145" s="126">
        <f t="shared" si="103"/>
        <v>1375.343306161586</v>
      </c>
      <c r="R145" s="126">
        <f t="shared" si="103"/>
        <v>1333.2761146079704</v>
      </c>
      <c r="S145" s="126">
        <f t="shared" si="103"/>
        <v>1291.2572322274164</v>
      </c>
      <c r="T145" s="126">
        <f t="shared" si="103"/>
        <v>1255.142470677443</v>
      </c>
      <c r="U145" s="126">
        <f t="shared" si="103"/>
        <v>1219.1662682992981</v>
      </c>
      <c r="V145" s="126">
        <f t="shared" si="103"/>
        <v>1183.3466471378301</v>
      </c>
      <c r="W145" s="126">
        <f t="shared" si="103"/>
        <v>1147.7016292377957</v>
      </c>
      <c r="X145" s="126">
        <f t="shared" si="103"/>
        <v>1112.249236644011</v>
      </c>
      <c r="Y145" s="126">
        <f t="shared" si="103"/>
        <v>1088.267014678506</v>
      </c>
      <c r="Z145" s="126">
        <f t="shared" si="103"/>
        <v>1064.6911902477218</v>
      </c>
      <c r="AA145" s="126">
        <f t="shared" si="103"/>
        <v>1041.5176343342414</v>
      </c>
      <c r="AB145" s="126">
        <f t="shared" si="103"/>
        <v>1018.7422179205867</v>
      </c>
      <c r="AC145" s="126">
        <f t="shared" si="103"/>
        <v>996.36081198933221</v>
      </c>
      <c r="AD145" s="126">
        <f t="shared" si="103"/>
        <v>978.57722665326708</v>
      </c>
      <c r="AE145" s="126">
        <f t="shared" si="103"/>
        <v>961.13622252163054</v>
      </c>
      <c r="AF145" s="126">
        <f t="shared" si="103"/>
        <v>944.03380034651195</v>
      </c>
      <c r="AG145" s="126">
        <f t="shared" si="103"/>
        <v>927.26596088000963</v>
      </c>
      <c r="AH145" s="126">
        <f t="shared" si="103"/>
        <v>910.82870487422178</v>
      </c>
      <c r="AJ145" s="120" t="b">
        <f t="shared" ref="AJ145:BK145" si="104">G127+G130+G134+G145+G155=G122</f>
        <v>1</v>
      </c>
      <c r="AK145" s="1" t="b">
        <f t="shared" si="104"/>
        <v>1</v>
      </c>
      <c r="AL145" s="1" t="b">
        <f t="shared" si="104"/>
        <v>1</v>
      </c>
      <c r="AM145" s="1" t="b">
        <f t="shared" si="104"/>
        <v>1</v>
      </c>
      <c r="AN145" s="1" t="b">
        <f t="shared" si="104"/>
        <v>1</v>
      </c>
      <c r="AO145" s="1" t="b">
        <f t="shared" si="104"/>
        <v>1</v>
      </c>
      <c r="AP145" s="1" t="b">
        <f t="shared" si="104"/>
        <v>1</v>
      </c>
      <c r="AQ145" s="1" t="b">
        <f t="shared" si="104"/>
        <v>1</v>
      </c>
      <c r="AR145" s="1" t="b">
        <f t="shared" si="104"/>
        <v>1</v>
      </c>
      <c r="AS145" s="1" t="b">
        <f t="shared" si="104"/>
        <v>1</v>
      </c>
      <c r="AT145" s="1" t="b">
        <f t="shared" si="104"/>
        <v>1</v>
      </c>
      <c r="AU145" s="1" t="b">
        <f t="shared" si="104"/>
        <v>1</v>
      </c>
      <c r="AV145" s="1" t="b">
        <f t="shared" si="104"/>
        <v>1</v>
      </c>
      <c r="AW145" s="1" t="b">
        <f t="shared" si="104"/>
        <v>1</v>
      </c>
      <c r="AX145" s="1" t="b">
        <f t="shared" si="104"/>
        <v>1</v>
      </c>
      <c r="AY145" s="1" t="b">
        <f t="shared" si="104"/>
        <v>1</v>
      </c>
      <c r="AZ145" s="1" t="b">
        <f t="shared" si="104"/>
        <v>1</v>
      </c>
      <c r="BA145" s="1" t="b">
        <f t="shared" si="104"/>
        <v>1</v>
      </c>
      <c r="BB145" s="1" t="b">
        <f t="shared" si="104"/>
        <v>1</v>
      </c>
      <c r="BC145" s="1" t="b">
        <f t="shared" si="104"/>
        <v>1</v>
      </c>
      <c r="BD145" s="1" t="b">
        <f t="shared" si="104"/>
        <v>1</v>
      </c>
      <c r="BE145" s="1" t="b">
        <f t="shared" si="104"/>
        <v>1</v>
      </c>
      <c r="BF145" s="1" t="b">
        <f t="shared" si="104"/>
        <v>1</v>
      </c>
      <c r="BG145" s="1" t="b">
        <f t="shared" si="104"/>
        <v>1</v>
      </c>
      <c r="BH145" s="1" t="b">
        <f t="shared" si="104"/>
        <v>1</v>
      </c>
      <c r="BI145" s="1" t="b">
        <f t="shared" si="104"/>
        <v>1</v>
      </c>
      <c r="BJ145" s="1" t="b">
        <f t="shared" si="104"/>
        <v>1</v>
      </c>
      <c r="BK145" s="121" t="b">
        <f t="shared" si="104"/>
        <v>1</v>
      </c>
      <c r="BL145" s="1"/>
      <c r="BM145" s="1"/>
    </row>
    <row r="146" spans="2:65" hidden="1" outlineLevel="1">
      <c r="B146" t="str">
        <f t="shared" si="87"/>
        <v>e-hydrogen - Energy cost including feedstock energy cost - Asia - USD/ton fuel</v>
      </c>
      <c r="C146" s="2" t="str">
        <f>C120</f>
        <v>e-hydrogen</v>
      </c>
      <c r="D146" s="2" t="s">
        <v>37</v>
      </c>
      <c r="E146" s="2" t="s">
        <v>57</v>
      </c>
      <c r="F146" s="2" t="s">
        <v>31</v>
      </c>
      <c r="G146" s="126">
        <f t="shared" ref="G146:AH146" si="105">G151</f>
        <v>3447.3564542551999</v>
      </c>
      <c r="H146" s="126">
        <f t="shared" si="105"/>
        <v>3140.7703542039226</v>
      </c>
      <c r="I146" s="126">
        <f t="shared" si="105"/>
        <v>2834.3188986756909</v>
      </c>
      <c r="J146" s="126">
        <f t="shared" si="105"/>
        <v>2720.3975511402173</v>
      </c>
      <c r="K146" s="126">
        <f t="shared" si="105"/>
        <v>2606.030270496603</v>
      </c>
      <c r="L146" s="126">
        <f t="shared" si="105"/>
        <v>2491.3271348083481</v>
      </c>
      <c r="M146" s="126">
        <f t="shared" si="105"/>
        <v>2376.398222139183</v>
      </c>
      <c r="N146" s="126">
        <f t="shared" si="105"/>
        <v>2261.3536105527155</v>
      </c>
      <c r="O146" s="126">
        <f t="shared" si="105"/>
        <v>2174.174811880971</v>
      </c>
      <c r="P146" s="126">
        <f t="shared" si="105"/>
        <v>2087.2586957362041</v>
      </c>
      <c r="Q146" s="126">
        <f t="shared" si="105"/>
        <v>2000.6774571599242</v>
      </c>
      <c r="R146" s="126">
        <f t="shared" si="105"/>
        <v>1914.5032911936005</v>
      </c>
      <c r="S146" s="126">
        <f t="shared" si="105"/>
        <v>1828.8083928788642</v>
      </c>
      <c r="T146" s="126">
        <f t="shared" si="105"/>
        <v>1777.7675153050047</v>
      </c>
      <c r="U146" s="126">
        <f t="shared" si="105"/>
        <v>1726.9209427057385</v>
      </c>
      <c r="V146" s="126">
        <f t="shared" si="105"/>
        <v>1676.2941215017977</v>
      </c>
      <c r="W146" s="126">
        <f t="shared" si="105"/>
        <v>1625.912498113727</v>
      </c>
      <c r="X146" s="126">
        <f t="shared" si="105"/>
        <v>1575.8015189622374</v>
      </c>
      <c r="Y146" s="126">
        <f t="shared" si="105"/>
        <v>1520.2732075110976</v>
      </c>
      <c r="Z146" s="126">
        <f t="shared" si="105"/>
        <v>1465.8802784143245</v>
      </c>
      <c r="AA146" s="126">
        <f t="shared" si="105"/>
        <v>1412.6075841955894</v>
      </c>
      <c r="AB146" s="126">
        <f t="shared" si="105"/>
        <v>1360.4399773785319</v>
      </c>
      <c r="AC146" s="126">
        <f t="shared" si="105"/>
        <v>1309.362310486812</v>
      </c>
      <c r="AD146" s="126">
        <f t="shared" si="105"/>
        <v>1279.78659507924</v>
      </c>
      <c r="AE146" s="126">
        <f t="shared" si="105"/>
        <v>1250.7972858392457</v>
      </c>
      <c r="AF146" s="126">
        <f t="shared" si="105"/>
        <v>1222.3854646144603</v>
      </c>
      <c r="AG146" s="126">
        <f t="shared" si="105"/>
        <v>1194.5422132525091</v>
      </c>
      <c r="AH146" s="126">
        <f t="shared" si="105"/>
        <v>1167.2586136010173</v>
      </c>
      <c r="AJ146" s="120" t="b">
        <f t="shared" ref="AJ146:BK146" si="106">G127+G130+G135+G146+G155=G123</f>
        <v>1</v>
      </c>
      <c r="AK146" s="1" t="b">
        <f t="shared" si="106"/>
        <v>1</v>
      </c>
      <c r="AL146" s="1" t="b">
        <f t="shared" si="106"/>
        <v>1</v>
      </c>
      <c r="AM146" s="1" t="b">
        <f t="shared" si="106"/>
        <v>1</v>
      </c>
      <c r="AN146" s="1" t="b">
        <f t="shared" si="106"/>
        <v>1</v>
      </c>
      <c r="AO146" s="1" t="b">
        <f t="shared" si="106"/>
        <v>1</v>
      </c>
      <c r="AP146" s="1" t="b">
        <f t="shared" si="106"/>
        <v>1</v>
      </c>
      <c r="AQ146" s="1" t="b">
        <f t="shared" si="106"/>
        <v>1</v>
      </c>
      <c r="AR146" s="1" t="b">
        <f t="shared" si="106"/>
        <v>1</v>
      </c>
      <c r="AS146" s="1" t="b">
        <f t="shared" si="106"/>
        <v>1</v>
      </c>
      <c r="AT146" s="1" t="b">
        <f t="shared" si="106"/>
        <v>1</v>
      </c>
      <c r="AU146" s="1" t="b">
        <f t="shared" si="106"/>
        <v>1</v>
      </c>
      <c r="AV146" s="1" t="b">
        <f t="shared" si="106"/>
        <v>1</v>
      </c>
      <c r="AW146" s="1" t="b">
        <f t="shared" si="106"/>
        <v>1</v>
      </c>
      <c r="AX146" s="1" t="b">
        <f t="shared" si="106"/>
        <v>1</v>
      </c>
      <c r="AY146" s="1" t="b">
        <f t="shared" si="106"/>
        <v>1</v>
      </c>
      <c r="AZ146" s="1" t="b">
        <f t="shared" si="106"/>
        <v>1</v>
      </c>
      <c r="BA146" s="1" t="b">
        <f t="shared" si="106"/>
        <v>1</v>
      </c>
      <c r="BB146" s="1" t="b">
        <f t="shared" si="106"/>
        <v>1</v>
      </c>
      <c r="BC146" s="1" t="b">
        <f t="shared" si="106"/>
        <v>1</v>
      </c>
      <c r="BD146" s="1" t="b">
        <f t="shared" si="106"/>
        <v>1</v>
      </c>
      <c r="BE146" s="1" t="b">
        <f t="shared" si="106"/>
        <v>1</v>
      </c>
      <c r="BF146" s="1" t="b">
        <f t="shared" si="106"/>
        <v>1</v>
      </c>
      <c r="BG146" s="1" t="b">
        <f t="shared" si="106"/>
        <v>1</v>
      </c>
      <c r="BH146" s="1" t="b">
        <f t="shared" si="106"/>
        <v>1</v>
      </c>
      <c r="BI146" s="1" t="b">
        <f t="shared" si="106"/>
        <v>1</v>
      </c>
      <c r="BJ146" s="1" t="b">
        <f t="shared" si="106"/>
        <v>1</v>
      </c>
      <c r="BK146" s="121" t="b">
        <f t="shared" si="106"/>
        <v>1</v>
      </c>
      <c r="BL146" s="1"/>
      <c r="BM146" s="1"/>
    </row>
    <row r="147" spans="2:65" hidden="1" outlineLevel="1">
      <c r="B147" t="str">
        <f t="shared" si="87"/>
        <v>e-hydrogen - Energy cost including feedstock energy cost - Europe - USD/ton fuel</v>
      </c>
      <c r="C147" s="2" t="str">
        <f>C120</f>
        <v>e-hydrogen</v>
      </c>
      <c r="D147" s="2" t="s">
        <v>37</v>
      </c>
      <c r="E147" s="2" t="s">
        <v>8</v>
      </c>
      <c r="F147" s="2" t="s">
        <v>31</v>
      </c>
      <c r="G147" s="126">
        <f t="shared" ref="G147:AH147" si="107">G152</f>
        <v>2566.3701470170417</v>
      </c>
      <c r="H147" s="126">
        <f t="shared" si="107"/>
        <v>2452.9083112298426</v>
      </c>
      <c r="I147" s="126">
        <f t="shared" si="107"/>
        <v>2339.2337535448082</v>
      </c>
      <c r="J147" s="126">
        <f t="shared" si="107"/>
        <v>2245.5167986914189</v>
      </c>
      <c r="K147" s="126">
        <f t="shared" si="107"/>
        <v>2151.4303552043284</v>
      </c>
      <c r="L147" s="126">
        <f t="shared" si="107"/>
        <v>2057.064962685201</v>
      </c>
      <c r="M147" s="126">
        <f t="shared" si="107"/>
        <v>1962.5111607356753</v>
      </c>
      <c r="N147" s="126">
        <f t="shared" si="107"/>
        <v>1867.8594889573847</v>
      </c>
      <c r="O147" s="126">
        <f t="shared" si="107"/>
        <v>1819.1813083833658</v>
      </c>
      <c r="P147" s="126">
        <f t="shared" si="107"/>
        <v>1770.3931872655958</v>
      </c>
      <c r="Q147" s="126">
        <f t="shared" si="107"/>
        <v>1721.5314255225589</v>
      </c>
      <c r="R147" s="126">
        <f t="shared" si="107"/>
        <v>1672.6323230728049</v>
      </c>
      <c r="S147" s="126">
        <f t="shared" si="107"/>
        <v>1623.7321798349606</v>
      </c>
      <c r="T147" s="126">
        <f t="shared" si="107"/>
        <v>1588.9118560091065</v>
      </c>
      <c r="U147" s="126">
        <f t="shared" si="107"/>
        <v>1554.0766691650888</v>
      </c>
      <c r="V147" s="126">
        <f t="shared" si="107"/>
        <v>1519.2416441496489</v>
      </c>
      <c r="W147" s="126">
        <f t="shared" si="107"/>
        <v>1484.4218058093938</v>
      </c>
      <c r="X147" s="126">
        <f t="shared" si="107"/>
        <v>1449.6321789910207</v>
      </c>
      <c r="Y147" s="126">
        <f t="shared" si="107"/>
        <v>1409.6608085718863</v>
      </c>
      <c r="Z147" s="126">
        <f t="shared" si="107"/>
        <v>1370.4453980421019</v>
      </c>
      <c r="AA147" s="126">
        <f t="shared" si="107"/>
        <v>1331.9768062643011</v>
      </c>
      <c r="AB147" s="126">
        <f t="shared" si="107"/>
        <v>1294.245892101027</v>
      </c>
      <c r="AC147" s="126">
        <f t="shared" si="107"/>
        <v>1257.2435144149015</v>
      </c>
      <c r="AD147" s="126">
        <f t="shared" si="107"/>
        <v>1228.8458546695026</v>
      </c>
      <c r="AE147" s="126">
        <f t="shared" si="107"/>
        <v>1201.0112417420796</v>
      </c>
      <c r="AF147" s="126">
        <f t="shared" si="107"/>
        <v>1173.7311129385466</v>
      </c>
      <c r="AG147" s="126">
        <f t="shared" si="107"/>
        <v>1146.9969055648128</v>
      </c>
      <c r="AH147" s="126">
        <f t="shared" si="107"/>
        <v>1120.8000569267858</v>
      </c>
      <c r="AJ147" s="120" t="b">
        <f t="shared" ref="AJ147:BK147" si="108">G127+G130+G136+G147+G155=G124</f>
        <v>1</v>
      </c>
      <c r="AK147" s="1" t="b">
        <f t="shared" si="108"/>
        <v>1</v>
      </c>
      <c r="AL147" s="1" t="b">
        <f t="shared" si="108"/>
        <v>1</v>
      </c>
      <c r="AM147" s="1" t="b">
        <f t="shared" si="108"/>
        <v>1</v>
      </c>
      <c r="AN147" s="1" t="b">
        <f t="shared" si="108"/>
        <v>1</v>
      </c>
      <c r="AO147" s="1" t="b">
        <f t="shared" si="108"/>
        <v>1</v>
      </c>
      <c r="AP147" s="1" t="b">
        <f t="shared" si="108"/>
        <v>1</v>
      </c>
      <c r="AQ147" s="1" t="b">
        <f t="shared" si="108"/>
        <v>1</v>
      </c>
      <c r="AR147" s="1" t="b">
        <f t="shared" si="108"/>
        <v>1</v>
      </c>
      <c r="AS147" s="1" t="b">
        <f t="shared" si="108"/>
        <v>1</v>
      </c>
      <c r="AT147" s="1" t="b">
        <f t="shared" si="108"/>
        <v>1</v>
      </c>
      <c r="AU147" s="1" t="b">
        <f t="shared" si="108"/>
        <v>1</v>
      </c>
      <c r="AV147" s="1" t="b">
        <f t="shared" si="108"/>
        <v>1</v>
      </c>
      <c r="AW147" s="1" t="b">
        <f t="shared" si="108"/>
        <v>1</v>
      </c>
      <c r="AX147" s="1" t="b">
        <f t="shared" si="108"/>
        <v>1</v>
      </c>
      <c r="AY147" s="1" t="b">
        <f t="shared" si="108"/>
        <v>1</v>
      </c>
      <c r="AZ147" s="1" t="b">
        <f t="shared" si="108"/>
        <v>1</v>
      </c>
      <c r="BA147" s="1" t="b">
        <f t="shared" si="108"/>
        <v>1</v>
      </c>
      <c r="BB147" s="1" t="b">
        <f t="shared" si="108"/>
        <v>1</v>
      </c>
      <c r="BC147" s="1" t="b">
        <f t="shared" si="108"/>
        <v>1</v>
      </c>
      <c r="BD147" s="1" t="b">
        <f t="shared" si="108"/>
        <v>1</v>
      </c>
      <c r="BE147" s="1" t="b">
        <f t="shared" si="108"/>
        <v>1</v>
      </c>
      <c r="BF147" s="1" t="b">
        <f t="shared" si="108"/>
        <v>1</v>
      </c>
      <c r="BG147" s="1" t="b">
        <f t="shared" si="108"/>
        <v>1</v>
      </c>
      <c r="BH147" s="1" t="b">
        <f t="shared" si="108"/>
        <v>1</v>
      </c>
      <c r="BI147" s="1" t="b">
        <f t="shared" si="108"/>
        <v>1</v>
      </c>
      <c r="BJ147" s="1" t="b">
        <f t="shared" si="108"/>
        <v>1</v>
      </c>
      <c r="BK147" s="121" t="b">
        <f t="shared" si="108"/>
        <v>1</v>
      </c>
      <c r="BL147" s="1"/>
      <c r="BM147" s="1"/>
    </row>
    <row r="148" spans="2:65" ht="15.75" hidden="1" outlineLevel="1" thickBot="1">
      <c r="B148" t="str">
        <f t="shared" si="87"/>
        <v>e-hydrogen - Energy cost including feedstock energy cost - Middle East - USD/ton fuel</v>
      </c>
      <c r="C148" s="13" t="str">
        <f>C120</f>
        <v>e-hydrogen</v>
      </c>
      <c r="D148" s="13" t="s">
        <v>37</v>
      </c>
      <c r="E148" s="13" t="s">
        <v>58</v>
      </c>
      <c r="F148" s="13" t="s">
        <v>31</v>
      </c>
      <c r="G148" s="127">
        <f t="shared" ref="G148:AH148" si="109">G153</f>
        <v>1965.1844538611451</v>
      </c>
      <c r="H148" s="127">
        <f t="shared" si="109"/>
        <v>1876.2839560959403</v>
      </c>
      <c r="I148" s="127">
        <f t="shared" si="109"/>
        <v>1787.2260693119242</v>
      </c>
      <c r="J148" s="127">
        <f t="shared" si="109"/>
        <v>1726.4421516736113</v>
      </c>
      <c r="K148" s="127">
        <f t="shared" si="109"/>
        <v>1665.3245710268734</v>
      </c>
      <c r="L148" s="127">
        <f t="shared" si="109"/>
        <v>1603.9314924493679</v>
      </c>
      <c r="M148" s="127">
        <f t="shared" si="109"/>
        <v>1542.3210810188079</v>
      </c>
      <c r="N148" s="127">
        <f t="shared" si="109"/>
        <v>1480.5515018128272</v>
      </c>
      <c r="O148" s="127">
        <f t="shared" si="109"/>
        <v>1431.1659603843768</v>
      </c>
      <c r="P148" s="127">
        <f t="shared" si="109"/>
        <v>1381.8446196834898</v>
      </c>
      <c r="Q148" s="127">
        <f t="shared" si="109"/>
        <v>1332.6270545048401</v>
      </c>
      <c r="R148" s="127">
        <f t="shared" si="109"/>
        <v>1283.5528396431546</v>
      </c>
      <c r="S148" s="127">
        <f t="shared" si="109"/>
        <v>1234.6615498931842</v>
      </c>
      <c r="T148" s="127">
        <f t="shared" si="109"/>
        <v>1204.9513526944327</v>
      </c>
      <c r="U148" s="127">
        <f t="shared" si="109"/>
        <v>1175.287571490569</v>
      </c>
      <c r="V148" s="127">
        <f t="shared" si="109"/>
        <v>1145.6839621175516</v>
      </c>
      <c r="W148" s="127">
        <f t="shared" si="109"/>
        <v>1116.1542804112171</v>
      </c>
      <c r="X148" s="127">
        <f t="shared" si="109"/>
        <v>1086.7122822074946</v>
      </c>
      <c r="Y148" s="127">
        <f t="shared" si="109"/>
        <v>1048.8524441656205</v>
      </c>
      <c r="Z148" s="127">
        <f t="shared" si="109"/>
        <v>1011.7643278450553</v>
      </c>
      <c r="AA148" s="127">
        <f t="shared" si="109"/>
        <v>975.43767435152495</v>
      </c>
      <c r="AB148" s="127">
        <f t="shared" si="109"/>
        <v>939.86222479072671</v>
      </c>
      <c r="AC148" s="127">
        <f t="shared" si="109"/>
        <v>905.02772026837658</v>
      </c>
      <c r="AD148" s="127">
        <f t="shared" si="109"/>
        <v>884.58478387908167</v>
      </c>
      <c r="AE148" s="127">
        <f t="shared" si="109"/>
        <v>864.54717603247877</v>
      </c>
      <c r="AF148" s="127">
        <f t="shared" si="109"/>
        <v>844.90873235959646</v>
      </c>
      <c r="AG148" s="127">
        <f t="shared" si="109"/>
        <v>825.66328849147681</v>
      </c>
      <c r="AH148" s="127">
        <f t="shared" si="109"/>
        <v>806.80468005916202</v>
      </c>
      <c r="AJ148" s="122" t="b">
        <f t="shared" ref="AJ148:BK148" si="110">G127+G130+G137+G148+G155=G125</f>
        <v>1</v>
      </c>
      <c r="AK148" s="123" t="b">
        <f t="shared" si="110"/>
        <v>1</v>
      </c>
      <c r="AL148" s="123" t="b">
        <f t="shared" si="110"/>
        <v>1</v>
      </c>
      <c r="AM148" s="123" t="b">
        <f t="shared" si="110"/>
        <v>1</v>
      </c>
      <c r="AN148" s="123" t="b">
        <f t="shared" si="110"/>
        <v>1</v>
      </c>
      <c r="AO148" s="123" t="b">
        <f t="shared" si="110"/>
        <v>1</v>
      </c>
      <c r="AP148" s="123" t="b">
        <f t="shared" si="110"/>
        <v>1</v>
      </c>
      <c r="AQ148" s="123" t="b">
        <f t="shared" si="110"/>
        <v>1</v>
      </c>
      <c r="AR148" s="123" t="b">
        <f t="shared" si="110"/>
        <v>1</v>
      </c>
      <c r="AS148" s="123" t="b">
        <f t="shared" si="110"/>
        <v>1</v>
      </c>
      <c r="AT148" s="123" t="b">
        <f t="shared" si="110"/>
        <v>1</v>
      </c>
      <c r="AU148" s="123" t="b">
        <f t="shared" si="110"/>
        <v>1</v>
      </c>
      <c r="AV148" s="123" t="b">
        <f t="shared" si="110"/>
        <v>1</v>
      </c>
      <c r="AW148" s="123" t="b">
        <f t="shared" si="110"/>
        <v>1</v>
      </c>
      <c r="AX148" s="123" t="b">
        <f t="shared" si="110"/>
        <v>1</v>
      </c>
      <c r="AY148" s="123" t="b">
        <f t="shared" si="110"/>
        <v>1</v>
      </c>
      <c r="AZ148" s="123" t="b">
        <f t="shared" si="110"/>
        <v>1</v>
      </c>
      <c r="BA148" s="123" t="b">
        <f t="shared" si="110"/>
        <v>1</v>
      </c>
      <c r="BB148" s="123" t="b">
        <f t="shared" si="110"/>
        <v>1</v>
      </c>
      <c r="BC148" s="123" t="b">
        <f t="shared" si="110"/>
        <v>1</v>
      </c>
      <c r="BD148" s="123" t="b">
        <f t="shared" si="110"/>
        <v>1</v>
      </c>
      <c r="BE148" s="123" t="b">
        <f t="shared" si="110"/>
        <v>1</v>
      </c>
      <c r="BF148" s="123" t="b">
        <f t="shared" si="110"/>
        <v>1</v>
      </c>
      <c r="BG148" s="123" t="b">
        <f t="shared" si="110"/>
        <v>1</v>
      </c>
      <c r="BH148" s="123" t="b">
        <f t="shared" si="110"/>
        <v>1</v>
      </c>
      <c r="BI148" s="123" t="b">
        <f t="shared" si="110"/>
        <v>1</v>
      </c>
      <c r="BJ148" s="123" t="b">
        <f t="shared" si="110"/>
        <v>1</v>
      </c>
      <c r="BK148" s="124" t="b">
        <f t="shared" si="110"/>
        <v>1</v>
      </c>
      <c r="BL148" s="1"/>
      <c r="BM148" s="1"/>
    </row>
    <row r="149" spans="2:65" hidden="1" outlineLevel="1">
      <c r="B149" t="str">
        <f t="shared" si="87"/>
        <v>e-hydrogen - Energy cost - Africa - USD/ton fuel</v>
      </c>
      <c r="C149" t="str">
        <f>C120</f>
        <v>e-hydrogen</v>
      </c>
      <c r="D149" t="s">
        <v>43</v>
      </c>
      <c r="E149" t="s">
        <v>55</v>
      </c>
      <c r="F149" t="s">
        <v>31</v>
      </c>
      <c r="G149" s="8">
        <f t="shared" ref="G149:V153" si="111">INDEX(CostCalculations,MATCH($B149,CostCalculations_Index,0),MATCH(G$4,CostCalculation_Year,0))</f>
        <v>3099.5612991873763</v>
      </c>
      <c r="H149" s="8">
        <f t="shared" si="111"/>
        <v>2732.4132802800364</v>
      </c>
      <c r="I149" s="8">
        <f t="shared" si="111"/>
        <v>2365.6357954445402</v>
      </c>
      <c r="J149" s="8">
        <f t="shared" si="111"/>
        <v>2259.8307669024107</v>
      </c>
      <c r="K149" s="8">
        <f t="shared" si="111"/>
        <v>2153.7044536588996</v>
      </c>
      <c r="L149" s="8">
        <f t="shared" si="111"/>
        <v>2047.3596425558658</v>
      </c>
      <c r="M149" s="8">
        <f t="shared" si="111"/>
        <v>1940.8991204352139</v>
      </c>
      <c r="N149" s="8">
        <f t="shared" si="111"/>
        <v>1834.4256741388213</v>
      </c>
      <c r="O149" s="8">
        <f t="shared" si="111"/>
        <v>1766.906863088881</v>
      </c>
      <c r="P149" s="8">
        <f t="shared" si="111"/>
        <v>1699.5562858180001</v>
      </c>
      <c r="Q149" s="8">
        <f t="shared" si="111"/>
        <v>1632.4293059626311</v>
      </c>
      <c r="R149" s="8">
        <f t="shared" si="111"/>
        <v>1565.5812871593046</v>
      </c>
      <c r="S149" s="8">
        <f t="shared" si="111"/>
        <v>1499.0675930445595</v>
      </c>
      <c r="T149" s="8">
        <f t="shared" si="111"/>
        <v>1461.103444514785</v>
      </c>
      <c r="U149" s="8">
        <f t="shared" si="111"/>
        <v>1423.2294155753539</v>
      </c>
      <c r="V149" s="8">
        <f t="shared" si="111"/>
        <v>1385.4635715912545</v>
      </c>
      <c r="W149" s="8">
        <f t="shared" ref="W149:AH153" si="112">INDEX(CostCalculations,MATCH($B149,CostCalculations_Index,0),MATCH(W$4,CostCalculation_Year,0))</f>
        <v>1347.8239779273658</v>
      </c>
      <c r="X149" s="8">
        <f t="shared" si="112"/>
        <v>1310.3286999486622</v>
      </c>
      <c r="Y149" s="8">
        <f t="shared" si="112"/>
        <v>1268.8639116156805</v>
      </c>
      <c r="Z149" s="8">
        <f t="shared" si="112"/>
        <v>1228.2209583369151</v>
      </c>
      <c r="AA149" s="8">
        <f t="shared" si="112"/>
        <v>1188.389275973916</v>
      </c>
      <c r="AB149" s="8">
        <f t="shared" si="112"/>
        <v>1149.358300388204</v>
      </c>
      <c r="AC149" s="8">
        <f t="shared" si="112"/>
        <v>1111.1174674413141</v>
      </c>
      <c r="AD149" s="8">
        <f t="shared" si="112"/>
        <v>1087.5630983722288</v>
      </c>
      <c r="AE149" s="8">
        <f t="shared" si="112"/>
        <v>1064.4724737938868</v>
      </c>
      <c r="AF149" s="8">
        <f t="shared" si="112"/>
        <v>1041.8389367539883</v>
      </c>
      <c r="AG149" s="8">
        <f t="shared" si="112"/>
        <v>1019.6558303002557</v>
      </c>
      <c r="AH149" s="8">
        <f t="shared" si="112"/>
        <v>997.91649748041243</v>
      </c>
    </row>
    <row r="150" spans="2:65" hidden="1" outlineLevel="1">
      <c r="B150" t="str">
        <f t="shared" si="87"/>
        <v>e-hydrogen - Energy cost - Americas - USD/ton fuel</v>
      </c>
      <c r="C150" t="str">
        <f>C120</f>
        <v>e-hydrogen</v>
      </c>
      <c r="D150" t="s">
        <v>43</v>
      </c>
      <c r="E150" t="s">
        <v>56</v>
      </c>
      <c r="F150" t="s">
        <v>31</v>
      </c>
      <c r="G150" s="8">
        <f t="shared" si="111"/>
        <v>1947.5004860168665</v>
      </c>
      <c r="H150" s="8">
        <f t="shared" si="111"/>
        <v>1904.9552945225707</v>
      </c>
      <c r="I150" s="8">
        <f t="shared" si="111"/>
        <v>1862.1299143132335</v>
      </c>
      <c r="J150" s="8">
        <f t="shared" si="111"/>
        <v>1790.4849584081528</v>
      </c>
      <c r="K150" s="8">
        <f t="shared" si="111"/>
        <v>1718.5318298328032</v>
      </c>
      <c r="L150" s="8">
        <f t="shared" si="111"/>
        <v>1646.3395919382333</v>
      </c>
      <c r="M150" s="8">
        <f t="shared" si="111"/>
        <v>1573.977308075574</v>
      </c>
      <c r="N150" s="8">
        <f t="shared" si="111"/>
        <v>1501.5140415958033</v>
      </c>
      <c r="O150" s="8">
        <f t="shared" si="111"/>
        <v>1459.4943390819662</v>
      </c>
      <c r="P150" s="8">
        <f t="shared" si="111"/>
        <v>1417.42673746174</v>
      </c>
      <c r="Q150" s="8">
        <f t="shared" si="111"/>
        <v>1375.343306161586</v>
      </c>
      <c r="R150" s="8">
        <f t="shared" si="111"/>
        <v>1333.2761146079704</v>
      </c>
      <c r="S150" s="8">
        <f t="shared" si="111"/>
        <v>1291.2572322274164</v>
      </c>
      <c r="T150" s="8">
        <f t="shared" si="111"/>
        <v>1255.142470677443</v>
      </c>
      <c r="U150" s="8">
        <f t="shared" si="111"/>
        <v>1219.1662682992981</v>
      </c>
      <c r="V150" s="8">
        <f t="shared" si="111"/>
        <v>1183.3466471378301</v>
      </c>
      <c r="W150" s="8">
        <f t="shared" si="112"/>
        <v>1147.7016292377957</v>
      </c>
      <c r="X150" s="8">
        <f t="shared" si="112"/>
        <v>1112.249236644011</v>
      </c>
      <c r="Y150" s="8">
        <f t="shared" si="112"/>
        <v>1088.267014678506</v>
      </c>
      <c r="Z150" s="8">
        <f t="shared" si="112"/>
        <v>1064.6911902477218</v>
      </c>
      <c r="AA150" s="8">
        <f t="shared" si="112"/>
        <v>1041.5176343342414</v>
      </c>
      <c r="AB150" s="8">
        <f t="shared" si="112"/>
        <v>1018.7422179205867</v>
      </c>
      <c r="AC150" s="8">
        <f t="shared" si="112"/>
        <v>996.36081198933221</v>
      </c>
      <c r="AD150" s="8">
        <f t="shared" si="112"/>
        <v>978.57722665326708</v>
      </c>
      <c r="AE150" s="8">
        <f t="shared" si="112"/>
        <v>961.13622252163054</v>
      </c>
      <c r="AF150" s="8">
        <f t="shared" si="112"/>
        <v>944.03380034651195</v>
      </c>
      <c r="AG150" s="8">
        <f t="shared" si="112"/>
        <v>927.26596088000963</v>
      </c>
      <c r="AH150" s="8">
        <f t="shared" si="112"/>
        <v>910.82870487422178</v>
      </c>
    </row>
    <row r="151" spans="2:65" hidden="1" outlineLevel="1">
      <c r="B151" t="str">
        <f t="shared" si="87"/>
        <v>e-hydrogen - Energy cost - Asia - USD/ton fuel</v>
      </c>
      <c r="C151" t="str">
        <f>C120</f>
        <v>e-hydrogen</v>
      </c>
      <c r="D151" t="s">
        <v>43</v>
      </c>
      <c r="E151" t="s">
        <v>57</v>
      </c>
      <c r="F151" t="s">
        <v>31</v>
      </c>
      <c r="G151" s="8">
        <f t="shared" si="111"/>
        <v>3447.3564542551999</v>
      </c>
      <c r="H151" s="8">
        <f t="shared" si="111"/>
        <v>3140.7703542039226</v>
      </c>
      <c r="I151" s="8">
        <f t="shared" si="111"/>
        <v>2834.3188986756909</v>
      </c>
      <c r="J151" s="8">
        <f t="shared" si="111"/>
        <v>2720.3975511402173</v>
      </c>
      <c r="K151" s="8">
        <f t="shared" si="111"/>
        <v>2606.030270496603</v>
      </c>
      <c r="L151" s="8">
        <f t="shared" si="111"/>
        <v>2491.3271348083481</v>
      </c>
      <c r="M151" s="8">
        <f t="shared" si="111"/>
        <v>2376.398222139183</v>
      </c>
      <c r="N151" s="8">
        <f t="shared" si="111"/>
        <v>2261.3536105527155</v>
      </c>
      <c r="O151" s="8">
        <f t="shared" si="111"/>
        <v>2174.174811880971</v>
      </c>
      <c r="P151" s="8">
        <f t="shared" si="111"/>
        <v>2087.2586957362041</v>
      </c>
      <c r="Q151" s="8">
        <f t="shared" si="111"/>
        <v>2000.6774571599242</v>
      </c>
      <c r="R151" s="8">
        <f t="shared" si="111"/>
        <v>1914.5032911936005</v>
      </c>
      <c r="S151" s="8">
        <f t="shared" si="111"/>
        <v>1828.8083928788642</v>
      </c>
      <c r="T151" s="8">
        <f t="shared" si="111"/>
        <v>1777.7675153050047</v>
      </c>
      <c r="U151" s="8">
        <f t="shared" si="111"/>
        <v>1726.9209427057385</v>
      </c>
      <c r="V151" s="8">
        <f t="shared" si="111"/>
        <v>1676.2941215017977</v>
      </c>
      <c r="W151" s="8">
        <f t="shared" si="112"/>
        <v>1625.912498113727</v>
      </c>
      <c r="X151" s="8">
        <f t="shared" si="112"/>
        <v>1575.8015189622374</v>
      </c>
      <c r="Y151" s="8">
        <f t="shared" si="112"/>
        <v>1520.2732075110976</v>
      </c>
      <c r="Z151" s="8">
        <f t="shared" si="112"/>
        <v>1465.8802784143245</v>
      </c>
      <c r="AA151" s="8">
        <f t="shared" si="112"/>
        <v>1412.6075841955894</v>
      </c>
      <c r="AB151" s="8">
        <f t="shared" si="112"/>
        <v>1360.4399773785319</v>
      </c>
      <c r="AC151" s="8">
        <f t="shared" si="112"/>
        <v>1309.362310486812</v>
      </c>
      <c r="AD151" s="8">
        <f t="shared" si="112"/>
        <v>1279.78659507924</v>
      </c>
      <c r="AE151" s="8">
        <f t="shared" si="112"/>
        <v>1250.7972858392457</v>
      </c>
      <c r="AF151" s="8">
        <f t="shared" si="112"/>
        <v>1222.3854646144603</v>
      </c>
      <c r="AG151" s="8">
        <f t="shared" si="112"/>
        <v>1194.5422132525091</v>
      </c>
      <c r="AH151" s="8">
        <f t="shared" si="112"/>
        <v>1167.2586136010173</v>
      </c>
    </row>
    <row r="152" spans="2:65" hidden="1" outlineLevel="1">
      <c r="B152" t="str">
        <f t="shared" si="87"/>
        <v>e-hydrogen - Energy cost - Europe - USD/ton fuel</v>
      </c>
      <c r="C152" t="str">
        <f>C120</f>
        <v>e-hydrogen</v>
      </c>
      <c r="D152" t="s">
        <v>43</v>
      </c>
      <c r="E152" t="s">
        <v>8</v>
      </c>
      <c r="F152" t="s">
        <v>31</v>
      </c>
      <c r="G152" s="8">
        <f t="shared" si="111"/>
        <v>2566.3701470170417</v>
      </c>
      <c r="H152" s="8">
        <f t="shared" si="111"/>
        <v>2452.9083112298426</v>
      </c>
      <c r="I152" s="8">
        <f t="shared" si="111"/>
        <v>2339.2337535448082</v>
      </c>
      <c r="J152" s="8">
        <f t="shared" si="111"/>
        <v>2245.5167986914189</v>
      </c>
      <c r="K152" s="8">
        <f t="shared" si="111"/>
        <v>2151.4303552043284</v>
      </c>
      <c r="L152" s="8">
        <f t="shared" si="111"/>
        <v>2057.064962685201</v>
      </c>
      <c r="M152" s="8">
        <f t="shared" si="111"/>
        <v>1962.5111607356753</v>
      </c>
      <c r="N152" s="8">
        <f t="shared" si="111"/>
        <v>1867.8594889573847</v>
      </c>
      <c r="O152" s="8">
        <f t="shared" si="111"/>
        <v>1819.1813083833658</v>
      </c>
      <c r="P152" s="8">
        <f t="shared" si="111"/>
        <v>1770.3931872655958</v>
      </c>
      <c r="Q152" s="8">
        <f t="shared" si="111"/>
        <v>1721.5314255225589</v>
      </c>
      <c r="R152" s="8">
        <f t="shared" si="111"/>
        <v>1672.6323230728049</v>
      </c>
      <c r="S152" s="8">
        <f t="shared" si="111"/>
        <v>1623.7321798349606</v>
      </c>
      <c r="T152" s="8">
        <f t="shared" si="111"/>
        <v>1588.9118560091065</v>
      </c>
      <c r="U152" s="8">
        <f t="shared" si="111"/>
        <v>1554.0766691650888</v>
      </c>
      <c r="V152" s="8">
        <f t="shared" si="111"/>
        <v>1519.2416441496489</v>
      </c>
      <c r="W152" s="8">
        <f t="shared" si="112"/>
        <v>1484.4218058093938</v>
      </c>
      <c r="X152" s="8">
        <f t="shared" si="112"/>
        <v>1449.6321789910207</v>
      </c>
      <c r="Y152" s="8">
        <f t="shared" si="112"/>
        <v>1409.6608085718863</v>
      </c>
      <c r="Z152" s="8">
        <f t="shared" si="112"/>
        <v>1370.4453980421019</v>
      </c>
      <c r="AA152" s="8">
        <f t="shared" si="112"/>
        <v>1331.9768062643011</v>
      </c>
      <c r="AB152" s="8">
        <f t="shared" si="112"/>
        <v>1294.245892101027</v>
      </c>
      <c r="AC152" s="8">
        <f t="shared" si="112"/>
        <v>1257.2435144149015</v>
      </c>
      <c r="AD152" s="8">
        <f t="shared" si="112"/>
        <v>1228.8458546695026</v>
      </c>
      <c r="AE152" s="8">
        <f t="shared" si="112"/>
        <v>1201.0112417420796</v>
      </c>
      <c r="AF152" s="8">
        <f t="shared" si="112"/>
        <v>1173.7311129385466</v>
      </c>
      <c r="AG152" s="8">
        <f t="shared" si="112"/>
        <v>1146.9969055648128</v>
      </c>
      <c r="AH152" s="8">
        <f t="shared" si="112"/>
        <v>1120.8000569267858</v>
      </c>
    </row>
    <row r="153" spans="2:65" hidden="1" outlineLevel="1">
      <c r="B153" t="str">
        <f t="shared" si="87"/>
        <v>e-hydrogen - Energy cost - Middle East - USD/ton fuel</v>
      </c>
      <c r="C153" t="str">
        <f>C120</f>
        <v>e-hydrogen</v>
      </c>
      <c r="D153" t="s">
        <v>43</v>
      </c>
      <c r="E153" t="s">
        <v>58</v>
      </c>
      <c r="F153" t="s">
        <v>31</v>
      </c>
      <c r="G153" s="8">
        <f t="shared" si="111"/>
        <v>1965.1844538611451</v>
      </c>
      <c r="H153" s="8">
        <f t="shared" si="111"/>
        <v>1876.2839560959403</v>
      </c>
      <c r="I153" s="8">
        <f t="shared" si="111"/>
        <v>1787.2260693119242</v>
      </c>
      <c r="J153" s="8">
        <f t="shared" si="111"/>
        <v>1726.4421516736113</v>
      </c>
      <c r="K153" s="8">
        <f t="shared" si="111"/>
        <v>1665.3245710268734</v>
      </c>
      <c r="L153" s="8">
        <f t="shared" si="111"/>
        <v>1603.9314924493679</v>
      </c>
      <c r="M153" s="8">
        <f t="shared" si="111"/>
        <v>1542.3210810188079</v>
      </c>
      <c r="N153" s="8">
        <f t="shared" si="111"/>
        <v>1480.5515018128272</v>
      </c>
      <c r="O153" s="8">
        <f t="shared" si="111"/>
        <v>1431.1659603843768</v>
      </c>
      <c r="P153" s="8">
        <f t="shared" si="111"/>
        <v>1381.8446196834898</v>
      </c>
      <c r="Q153" s="8">
        <f t="shared" si="111"/>
        <v>1332.6270545048401</v>
      </c>
      <c r="R153" s="8">
        <f t="shared" si="111"/>
        <v>1283.5528396431546</v>
      </c>
      <c r="S153" s="8">
        <f t="shared" si="111"/>
        <v>1234.6615498931842</v>
      </c>
      <c r="T153" s="8">
        <f t="shared" si="111"/>
        <v>1204.9513526944327</v>
      </c>
      <c r="U153" s="8">
        <f t="shared" si="111"/>
        <v>1175.287571490569</v>
      </c>
      <c r="V153" s="8">
        <f t="shared" si="111"/>
        <v>1145.6839621175516</v>
      </c>
      <c r="W153" s="8">
        <f t="shared" si="112"/>
        <v>1116.1542804112171</v>
      </c>
      <c r="X153" s="8">
        <f t="shared" si="112"/>
        <v>1086.7122822074946</v>
      </c>
      <c r="Y153" s="8">
        <f t="shared" si="112"/>
        <v>1048.8524441656205</v>
      </c>
      <c r="Z153" s="8">
        <f t="shared" si="112"/>
        <v>1011.7643278450553</v>
      </c>
      <c r="AA153" s="8">
        <f t="shared" si="112"/>
        <v>975.43767435152495</v>
      </c>
      <c r="AB153" s="8">
        <f t="shared" si="112"/>
        <v>939.86222479072671</v>
      </c>
      <c r="AC153" s="8">
        <f t="shared" si="112"/>
        <v>905.02772026837658</v>
      </c>
      <c r="AD153" s="8">
        <f t="shared" si="112"/>
        <v>884.58478387908167</v>
      </c>
      <c r="AE153" s="8">
        <f t="shared" si="112"/>
        <v>864.54717603247877</v>
      </c>
      <c r="AF153" s="8">
        <f t="shared" si="112"/>
        <v>844.90873235959646</v>
      </c>
      <c r="AG153" s="8">
        <f t="shared" si="112"/>
        <v>825.66328849147681</v>
      </c>
      <c r="AH153" s="8">
        <f t="shared" si="112"/>
        <v>806.80468005916202</v>
      </c>
    </row>
    <row r="154" spans="2:65" hidden="1" outlineLevel="1">
      <c r="B154" t="str">
        <f t="shared" si="87"/>
        <v/>
      </c>
    </row>
    <row r="155" spans="2:65" hidden="1" outlineLevel="1">
      <c r="B155" t="str">
        <f t="shared" si="87"/>
        <v>e-hydrogen - Feedstock cost including feedstock feedstock cost - Global - USD/ton fuel</v>
      </c>
      <c r="C155" s="4" t="str">
        <f>C120</f>
        <v>e-hydrogen</v>
      </c>
      <c r="D155" s="4" t="s">
        <v>38</v>
      </c>
      <c r="E155" s="4" t="s">
        <v>49</v>
      </c>
      <c r="F155" s="4" t="s">
        <v>31</v>
      </c>
      <c r="G155" s="129">
        <f t="shared" ref="G155:AH155" si="113">SUM(G156:G156)</f>
        <v>13.5</v>
      </c>
      <c r="H155" s="129">
        <f t="shared" si="113"/>
        <v>13.500000000000048</v>
      </c>
      <c r="I155" s="129">
        <f t="shared" si="113"/>
        <v>13.500000000000048</v>
      </c>
      <c r="J155" s="129">
        <f t="shared" si="113"/>
        <v>13.500000000000048</v>
      </c>
      <c r="K155" s="129">
        <f t="shared" si="113"/>
        <v>13.500000000000096</v>
      </c>
      <c r="L155" s="129">
        <f t="shared" si="113"/>
        <v>13.5</v>
      </c>
      <c r="M155" s="129">
        <f t="shared" si="113"/>
        <v>13.500000000000096</v>
      </c>
      <c r="N155" s="129">
        <f t="shared" si="113"/>
        <v>13.5</v>
      </c>
      <c r="O155" s="129">
        <f t="shared" si="113"/>
        <v>13.499999999999904</v>
      </c>
      <c r="P155" s="129">
        <f t="shared" si="113"/>
        <v>13.500000000000048</v>
      </c>
      <c r="Q155" s="129">
        <f t="shared" si="113"/>
        <v>13.500000000000192</v>
      </c>
      <c r="R155" s="129">
        <f t="shared" si="113"/>
        <v>13.500000000000096</v>
      </c>
      <c r="S155" s="129">
        <f t="shared" si="113"/>
        <v>13.500000000000192</v>
      </c>
      <c r="T155" s="129">
        <f t="shared" si="113"/>
        <v>13.50000000000024</v>
      </c>
      <c r="U155" s="129">
        <f t="shared" si="113"/>
        <v>13.500000000000121</v>
      </c>
      <c r="V155" s="129">
        <f t="shared" si="113"/>
        <v>13.500000000000359</v>
      </c>
      <c r="W155" s="129">
        <f t="shared" si="113"/>
        <v>13.50000000000024</v>
      </c>
      <c r="X155" s="129">
        <f t="shared" si="113"/>
        <v>13.499999999999904</v>
      </c>
      <c r="Y155" s="129">
        <f t="shared" si="113"/>
        <v>13.5</v>
      </c>
      <c r="Z155" s="129">
        <f t="shared" si="113"/>
        <v>13.499999999999952</v>
      </c>
      <c r="AA155" s="129">
        <f t="shared" si="113"/>
        <v>13.500000000000048</v>
      </c>
      <c r="AB155" s="129">
        <f t="shared" si="113"/>
        <v>13.5</v>
      </c>
      <c r="AC155" s="129">
        <f t="shared" si="113"/>
        <v>13.5</v>
      </c>
      <c r="AD155" s="129">
        <f t="shared" si="113"/>
        <v>13.5</v>
      </c>
      <c r="AE155" s="129">
        <f t="shared" si="113"/>
        <v>13.5</v>
      </c>
      <c r="AF155" s="129">
        <f t="shared" si="113"/>
        <v>13.5</v>
      </c>
      <c r="AG155" s="129">
        <f t="shared" si="113"/>
        <v>13.5</v>
      </c>
      <c r="AH155" s="129">
        <f t="shared" si="113"/>
        <v>13.5</v>
      </c>
      <c r="BL155" s="1"/>
      <c r="BM155" s="1"/>
    </row>
    <row r="156" spans="2:65" hidden="1" outlineLevel="1">
      <c r="B156" t="str">
        <f t="shared" si="87"/>
        <v>e-hydrogen - Feedstock cost - Global - USD/ton fuel</v>
      </c>
      <c r="C156" t="s">
        <v>59</v>
      </c>
      <c r="D156" t="s">
        <v>44</v>
      </c>
      <c r="E156" t="s">
        <v>49</v>
      </c>
      <c r="F156" t="s">
        <v>31</v>
      </c>
      <c r="G156" s="8">
        <f t="shared" ref="G156:AH156" si="114">INDEX(CostCalculations,MATCH($B156,CostCalculations_Index,0),MATCH(G$4,CostCalculation_Year,0))</f>
        <v>13.5</v>
      </c>
      <c r="H156" s="8">
        <f t="shared" si="114"/>
        <v>13.500000000000048</v>
      </c>
      <c r="I156" s="8">
        <f t="shared" si="114"/>
        <v>13.500000000000048</v>
      </c>
      <c r="J156" s="8">
        <f t="shared" si="114"/>
        <v>13.500000000000048</v>
      </c>
      <c r="K156" s="8">
        <f t="shared" si="114"/>
        <v>13.500000000000096</v>
      </c>
      <c r="L156" s="8">
        <f t="shared" si="114"/>
        <v>13.5</v>
      </c>
      <c r="M156" s="8">
        <f t="shared" si="114"/>
        <v>13.500000000000096</v>
      </c>
      <c r="N156" s="8">
        <f t="shared" si="114"/>
        <v>13.5</v>
      </c>
      <c r="O156" s="8">
        <f t="shared" si="114"/>
        <v>13.499999999999904</v>
      </c>
      <c r="P156" s="8">
        <f t="shared" si="114"/>
        <v>13.500000000000048</v>
      </c>
      <c r="Q156" s="8">
        <f t="shared" si="114"/>
        <v>13.500000000000192</v>
      </c>
      <c r="R156" s="8">
        <f t="shared" si="114"/>
        <v>13.500000000000096</v>
      </c>
      <c r="S156" s="8">
        <f t="shared" si="114"/>
        <v>13.500000000000192</v>
      </c>
      <c r="T156" s="8">
        <f t="shared" si="114"/>
        <v>13.50000000000024</v>
      </c>
      <c r="U156" s="8">
        <f t="shared" si="114"/>
        <v>13.500000000000121</v>
      </c>
      <c r="V156" s="8">
        <f t="shared" si="114"/>
        <v>13.500000000000359</v>
      </c>
      <c r="W156" s="8">
        <f t="shared" si="114"/>
        <v>13.50000000000024</v>
      </c>
      <c r="X156" s="8">
        <f t="shared" si="114"/>
        <v>13.499999999999904</v>
      </c>
      <c r="Y156" s="8">
        <f t="shared" si="114"/>
        <v>13.5</v>
      </c>
      <c r="Z156" s="8">
        <f t="shared" si="114"/>
        <v>13.499999999999952</v>
      </c>
      <c r="AA156" s="8">
        <f t="shared" si="114"/>
        <v>13.500000000000048</v>
      </c>
      <c r="AB156" s="8">
        <f t="shared" si="114"/>
        <v>13.5</v>
      </c>
      <c r="AC156" s="8">
        <f t="shared" si="114"/>
        <v>13.5</v>
      </c>
      <c r="AD156" s="8">
        <f t="shared" si="114"/>
        <v>13.5</v>
      </c>
      <c r="AE156" s="8">
        <f t="shared" si="114"/>
        <v>13.5</v>
      </c>
      <c r="AF156" s="8">
        <f t="shared" si="114"/>
        <v>13.5</v>
      </c>
      <c r="AG156" s="8">
        <f t="shared" si="114"/>
        <v>13.5</v>
      </c>
      <c r="AH156" s="8">
        <f t="shared" si="114"/>
        <v>13.5</v>
      </c>
    </row>
    <row r="157" spans="2:65" collapsed="1">
      <c r="B157" t="str">
        <f t="shared" ref="B157:B158" si="115">_xlfn.TEXTJOIN(" - ",TRUE,C157:F157)</f>
        <v/>
      </c>
    </row>
    <row r="158" spans="2:65">
      <c r="B158" t="str">
        <f t="shared" si="115"/>
        <v>e-hydrogen (compressed) - Item - Region - Unit</v>
      </c>
      <c r="C158" s="52" t="s">
        <v>62</v>
      </c>
      <c r="D158" s="52" t="s">
        <v>28</v>
      </c>
      <c r="E158" s="52" t="s">
        <v>1</v>
      </c>
      <c r="F158" s="52" t="s">
        <v>29</v>
      </c>
      <c r="G158" s="3">
        <v>2023</v>
      </c>
      <c r="H158" s="3">
        <v>2024</v>
      </c>
      <c r="I158" s="3">
        <v>2025</v>
      </c>
      <c r="J158" s="3">
        <v>2026</v>
      </c>
      <c r="K158" s="3">
        <v>2027</v>
      </c>
      <c r="L158" s="3">
        <v>2028</v>
      </c>
      <c r="M158" s="3">
        <v>2029</v>
      </c>
      <c r="N158" s="3">
        <v>2030</v>
      </c>
      <c r="O158" s="3">
        <v>2031</v>
      </c>
      <c r="P158" s="3">
        <v>2032</v>
      </c>
      <c r="Q158" s="3">
        <v>2033</v>
      </c>
      <c r="R158" s="3">
        <v>2034</v>
      </c>
      <c r="S158" s="3">
        <v>2035</v>
      </c>
      <c r="T158" s="3">
        <v>2036</v>
      </c>
      <c r="U158" s="3">
        <v>2037</v>
      </c>
      <c r="V158" s="3">
        <v>2038</v>
      </c>
      <c r="W158" s="3">
        <v>2039</v>
      </c>
      <c r="X158" s="3">
        <v>2040</v>
      </c>
      <c r="Y158" s="3">
        <v>2041</v>
      </c>
      <c r="Z158" s="3">
        <v>2042</v>
      </c>
      <c r="AA158" s="3">
        <v>2043</v>
      </c>
      <c r="AB158" s="3">
        <v>2044</v>
      </c>
      <c r="AC158" s="3">
        <v>2045</v>
      </c>
      <c r="AD158" s="3">
        <v>2046</v>
      </c>
      <c r="AE158" s="3">
        <v>2047</v>
      </c>
      <c r="AF158" s="3">
        <v>2048</v>
      </c>
      <c r="AG158" s="3">
        <v>2049</v>
      </c>
      <c r="AH158" s="3">
        <v>2050</v>
      </c>
    </row>
    <row r="159" spans="2:65" hidden="1" outlineLevel="1">
      <c r="B159" t="str">
        <f t="shared" ref="B159:B206" si="116">_xlfn.TEXTJOIN(" - ",TRUE,C159:F159)</f>
        <v>e-hydrogen (compressed) - Total cost - Africa - USD/ton fuel</v>
      </c>
      <c r="C159" s="112" t="str">
        <f>C158</f>
        <v>e-hydrogen (compressed)</v>
      </c>
      <c r="D159" s="112" t="s">
        <v>30</v>
      </c>
      <c r="E159" s="112" t="s">
        <v>55</v>
      </c>
      <c r="F159" s="112" t="s">
        <v>31</v>
      </c>
      <c r="G159" s="114">
        <f t="shared" ref="G159:P163" si="117">INDEX(CostCalculations,MATCH($B159,CostCalculations_Index,0),MATCH(G$4,CostCalculation_Year,0))</f>
        <v>4633.1233423090589</v>
      </c>
      <c r="H159" s="114">
        <f t="shared" si="117"/>
        <v>4201.9656446218651</v>
      </c>
      <c r="I159" s="114">
        <f t="shared" si="117"/>
        <v>3768.1364126730182</v>
      </c>
      <c r="J159" s="114">
        <f t="shared" si="117"/>
        <v>3627.6640614332246</v>
      </c>
      <c r="K159" s="114">
        <f t="shared" si="117"/>
        <v>3482.0419503382509</v>
      </c>
      <c r="L159" s="114">
        <f t="shared" si="117"/>
        <v>3331.3728662299636</v>
      </c>
      <c r="M159" s="114">
        <f t="shared" si="117"/>
        <v>3175.7595959503119</v>
      </c>
      <c r="N159" s="114">
        <f t="shared" si="117"/>
        <v>3015.3049263411149</v>
      </c>
      <c r="O159" s="114">
        <f t="shared" si="117"/>
        <v>2957.5120355923382</v>
      </c>
      <c r="P159" s="114">
        <f t="shared" si="117"/>
        <v>2892.1425659444694</v>
      </c>
      <c r="Q159" s="114">
        <f t="shared" ref="Q159:Z163" si="118">INDEX(CostCalculations,MATCH($B159,CostCalculations_Index,0),MATCH(Q$4,CostCalculation_Year,0))</f>
        <v>2819.2518810339607</v>
      </c>
      <c r="R159" s="114">
        <f t="shared" si="118"/>
        <v>2738.8953444973072</v>
      </c>
      <c r="S159" s="114">
        <f t="shared" si="118"/>
        <v>2651.1283199710874</v>
      </c>
      <c r="T159" s="114">
        <f t="shared" si="118"/>
        <v>2589.8814487511354</v>
      </c>
      <c r="U159" s="114">
        <f t="shared" si="118"/>
        <v>2523.4234074819769</v>
      </c>
      <c r="V159" s="114">
        <f t="shared" si="118"/>
        <v>2451.7722615286521</v>
      </c>
      <c r="W159" s="114">
        <f t="shared" si="118"/>
        <v>2374.9460762559747</v>
      </c>
      <c r="X159" s="114">
        <f t="shared" si="118"/>
        <v>2292.9629170289318</v>
      </c>
      <c r="Y159" s="114">
        <f t="shared" si="118"/>
        <v>2208.6908045163059</v>
      </c>
      <c r="Z159" s="114">
        <f t="shared" si="118"/>
        <v>2121.9988992007134</v>
      </c>
      <c r="AA159" s="114">
        <f t="shared" ref="AA159:AH163" si="119">INDEX(CostCalculations,MATCH($B159,CostCalculations_Index,0),MATCH(AA$4,CostCalculation_Year,0))</f>
        <v>2032.876636943749</v>
      </c>
      <c r="AB159" s="114">
        <f t="shared" si="119"/>
        <v>1941.3134536068953</v>
      </c>
      <c r="AC159" s="114">
        <f t="shared" si="119"/>
        <v>1847.2987850517036</v>
      </c>
      <c r="AD159" s="114">
        <f t="shared" si="119"/>
        <v>1773.4817469024235</v>
      </c>
      <c r="AE159" s="114">
        <f t="shared" si="119"/>
        <v>1698.451689879309</v>
      </c>
      <c r="AF159" s="114">
        <f t="shared" si="119"/>
        <v>1622.2019570300602</v>
      </c>
      <c r="AG159" s="114">
        <f t="shared" si="119"/>
        <v>1544.7258914023987</v>
      </c>
      <c r="AH159" s="114">
        <f t="shared" si="119"/>
        <v>1466.0168360440496</v>
      </c>
    </row>
    <row r="160" spans="2:65" hidden="1" outlineLevel="1">
      <c r="B160" t="str">
        <f t="shared" si="116"/>
        <v>e-hydrogen (compressed) - Total cost - Americas - USD/ton fuel</v>
      </c>
      <c r="C160" t="str">
        <f>C159</f>
        <v>e-hydrogen (compressed)</v>
      </c>
      <c r="D160" t="s">
        <v>30</v>
      </c>
      <c r="E160" t="s">
        <v>56</v>
      </c>
      <c r="F160" t="s">
        <v>31</v>
      </c>
      <c r="G160" s="115">
        <f t="shared" si="117"/>
        <v>3458.2747756282647</v>
      </c>
      <c r="H160" s="115">
        <f t="shared" si="117"/>
        <v>3358.1215141660286</v>
      </c>
      <c r="I160" s="115">
        <f t="shared" si="117"/>
        <v>3254.6459956552549</v>
      </c>
      <c r="J160" s="115">
        <f t="shared" si="117"/>
        <v>3148.9921734049194</v>
      </c>
      <c r="K160" s="115">
        <f t="shared" si="117"/>
        <v>3038.2017033305151</v>
      </c>
      <c r="L160" s="115">
        <f t="shared" si="117"/>
        <v>2922.3436487831009</v>
      </c>
      <c r="M160" s="115">
        <f t="shared" si="117"/>
        <v>2801.4870731138512</v>
      </c>
      <c r="N160" s="115">
        <f t="shared" si="117"/>
        <v>2675.701039673685</v>
      </c>
      <c r="O160" s="115">
        <f t="shared" si="117"/>
        <v>2643.8786103743646</v>
      </c>
      <c r="P160" s="115">
        <f t="shared" si="117"/>
        <v>2604.2634692905026</v>
      </c>
      <c r="Q160" s="115">
        <f t="shared" si="118"/>
        <v>2556.8876858485628</v>
      </c>
      <c r="R160" s="115">
        <f t="shared" si="118"/>
        <v>2501.7833294749726</v>
      </c>
      <c r="S160" s="115">
        <f t="shared" si="118"/>
        <v>2438.9824695962966</v>
      </c>
      <c r="T160" s="115">
        <f t="shared" si="118"/>
        <v>2379.5862497865878</v>
      </c>
      <c r="U160" s="115">
        <f t="shared" si="118"/>
        <v>2315.0272995091577</v>
      </c>
      <c r="V160" s="115">
        <f t="shared" si="118"/>
        <v>2245.3236408089065</v>
      </c>
      <c r="W160" s="115">
        <f t="shared" si="118"/>
        <v>2170.4932957305264</v>
      </c>
      <c r="X160" s="115">
        <f t="shared" si="118"/>
        <v>2090.5542863188448</v>
      </c>
      <c r="Y160" s="115">
        <f t="shared" si="118"/>
        <v>2024.0950200699413</v>
      </c>
      <c r="Z160" s="115">
        <f t="shared" si="118"/>
        <v>1954.8005234985762</v>
      </c>
      <c r="AA160" s="115">
        <f t="shared" si="119"/>
        <v>1882.6666675873769</v>
      </c>
      <c r="AB160" s="115">
        <f t="shared" si="119"/>
        <v>1807.6893233188264</v>
      </c>
      <c r="AC160" s="115">
        <f t="shared" si="119"/>
        <v>1729.8643616755162</v>
      </c>
      <c r="AD160" s="115">
        <f t="shared" si="119"/>
        <v>1661.9243548242082</v>
      </c>
      <c r="AE160" s="115">
        <f t="shared" si="119"/>
        <v>1592.6501658127502</v>
      </c>
      <c r="AF160" s="115">
        <f t="shared" si="119"/>
        <v>1522.0377953932327</v>
      </c>
      <c r="AG160" s="115">
        <f t="shared" si="119"/>
        <v>1450.083244317753</v>
      </c>
      <c r="AH160" s="115">
        <f t="shared" si="119"/>
        <v>1376.7825133384104</v>
      </c>
    </row>
    <row r="161" spans="2:65" hidden="1" outlineLevel="1">
      <c r="B161" t="str">
        <f t="shared" si="116"/>
        <v>e-hydrogen (compressed) - Total cost - Asia - USD/ton fuel</v>
      </c>
      <c r="C161" t="str">
        <f>C160</f>
        <v>e-hydrogen (compressed)</v>
      </c>
      <c r="D161" t="s">
        <v>30</v>
      </c>
      <c r="E161" t="s">
        <v>57</v>
      </c>
      <c r="F161" t="s">
        <v>31</v>
      </c>
      <c r="G161" s="115">
        <f t="shared" si="117"/>
        <v>4987.7978827141424</v>
      </c>
      <c r="H161" s="115">
        <f t="shared" si="117"/>
        <v>4618.4094108214867</v>
      </c>
      <c r="I161" s="115">
        <f t="shared" si="117"/>
        <v>4246.1135151183844</v>
      </c>
      <c r="J161" s="115">
        <f t="shared" si="117"/>
        <v>4097.3824826576747</v>
      </c>
      <c r="K161" s="115">
        <f t="shared" si="117"/>
        <v>3943.3770419350276</v>
      </c>
      <c r="L161" s="115">
        <f t="shared" si="117"/>
        <v>3784.2072710139482</v>
      </c>
      <c r="M161" s="115">
        <f t="shared" si="117"/>
        <v>3619.9832479582124</v>
      </c>
      <c r="N161" s="115">
        <f t="shared" si="117"/>
        <v>3450.8150508313697</v>
      </c>
      <c r="O161" s="115">
        <f t="shared" si="117"/>
        <v>3373.0215929007072</v>
      </c>
      <c r="P161" s="115">
        <f t="shared" si="117"/>
        <v>3287.7460048188714</v>
      </c>
      <c r="Q161" s="115">
        <f t="shared" si="118"/>
        <v>3195.0604816273712</v>
      </c>
      <c r="R161" s="115">
        <f t="shared" si="118"/>
        <v>3095.0372183676395</v>
      </c>
      <c r="S161" s="115">
        <f t="shared" si="118"/>
        <v>2987.7484100813476</v>
      </c>
      <c r="T161" s="115">
        <f t="shared" si="118"/>
        <v>2913.2093711775688</v>
      </c>
      <c r="U161" s="115">
        <f t="shared" si="118"/>
        <v>2833.5633476088337</v>
      </c>
      <c r="V161" s="115">
        <f t="shared" si="118"/>
        <v>2748.8357857959254</v>
      </c>
      <c r="W161" s="115">
        <f t="shared" si="118"/>
        <v>2659.0521321593251</v>
      </c>
      <c r="X161" s="115">
        <f t="shared" si="118"/>
        <v>2564.2378331197551</v>
      </c>
      <c r="Y161" s="115">
        <f t="shared" si="118"/>
        <v>2465.6669595887115</v>
      </c>
      <c r="Z161" s="115">
        <f t="shared" si="118"/>
        <v>2364.9898405548524</v>
      </c>
      <c r="AA161" s="115">
        <f t="shared" si="119"/>
        <v>2262.1913285418932</v>
      </c>
      <c r="AB161" s="115">
        <f t="shared" si="119"/>
        <v>2157.2562760734354</v>
      </c>
      <c r="AC161" s="115">
        <f t="shared" si="119"/>
        <v>2050.1695356731543</v>
      </c>
      <c r="AD161" s="115">
        <f t="shared" si="119"/>
        <v>1970.240754749665</v>
      </c>
      <c r="AE161" s="115">
        <f t="shared" si="119"/>
        <v>1889.2216166291751</v>
      </c>
      <c r="AF161" s="115">
        <f t="shared" si="119"/>
        <v>1807.1032031593165</v>
      </c>
      <c r="AG161" s="115">
        <f t="shared" si="119"/>
        <v>1723.8765961877139</v>
      </c>
      <c r="AH161" s="115">
        <f t="shared" si="119"/>
        <v>1639.532877561993</v>
      </c>
    </row>
    <row r="162" spans="2:65" hidden="1" outlineLevel="1">
      <c r="B162" t="str">
        <f t="shared" si="116"/>
        <v>e-hydrogen (compressed) - Total cost - Europe - USD/ton fuel</v>
      </c>
      <c r="C162" t="str">
        <f>C161</f>
        <v>e-hydrogen (compressed)</v>
      </c>
      <c r="D162" t="s">
        <v>30</v>
      </c>
      <c r="E162" t="s">
        <v>8</v>
      </c>
      <c r="F162" t="s">
        <v>31</v>
      </c>
      <c r="G162" s="115">
        <f t="shared" si="117"/>
        <v>4089.3856734873298</v>
      </c>
      <c r="H162" s="115">
        <f t="shared" si="117"/>
        <v>3916.9256406265708</v>
      </c>
      <c r="I162" s="115">
        <f t="shared" si="117"/>
        <v>3741.2108175344811</v>
      </c>
      <c r="J162" s="115">
        <f t="shared" si="117"/>
        <v>3613.0656692355524</v>
      </c>
      <c r="K162" s="115">
        <f t="shared" si="117"/>
        <v>3479.7225571491235</v>
      </c>
      <c r="L162" s="115">
        <f t="shared" si="117"/>
        <v>3341.2720208768683</v>
      </c>
      <c r="M162" s="115">
        <f t="shared" si="117"/>
        <v>3197.8046000204672</v>
      </c>
      <c r="N162" s="115">
        <f t="shared" si="117"/>
        <v>3049.4108341814967</v>
      </c>
      <c r="O162" s="115">
        <f t="shared" si="117"/>
        <v>3010.8443238003165</v>
      </c>
      <c r="P162" s="115">
        <f t="shared" si="117"/>
        <v>2964.4230601972345</v>
      </c>
      <c r="Q162" s="115">
        <f t="shared" si="118"/>
        <v>2910.1833432907338</v>
      </c>
      <c r="R162" s="115">
        <f t="shared" si="118"/>
        <v>2848.1614729993285</v>
      </c>
      <c r="S162" s="115">
        <f t="shared" si="118"/>
        <v>2778.3937492416853</v>
      </c>
      <c r="T162" s="115">
        <f t="shared" si="118"/>
        <v>2720.379449531456</v>
      </c>
      <c r="U162" s="115">
        <f t="shared" si="118"/>
        <v>2657.0489971635134</v>
      </c>
      <c r="V162" s="115">
        <f t="shared" si="118"/>
        <v>2588.4174169846506</v>
      </c>
      <c r="W162" s="115">
        <f t="shared" si="118"/>
        <v>2514.4997338414096</v>
      </c>
      <c r="X162" s="115">
        <f t="shared" si="118"/>
        <v>2435.3109725804993</v>
      </c>
      <c r="Y162" s="115">
        <f t="shared" si="118"/>
        <v>2352.605312916116</v>
      </c>
      <c r="Z162" s="115">
        <f t="shared" si="118"/>
        <v>2267.4139852839012</v>
      </c>
      <c r="AA162" s="115">
        <f t="shared" si="119"/>
        <v>2179.7278485465313</v>
      </c>
      <c r="AB162" s="115">
        <f t="shared" si="119"/>
        <v>2089.5377615665116</v>
      </c>
      <c r="AC162" s="115">
        <f t="shared" si="119"/>
        <v>1996.8345832064804</v>
      </c>
      <c r="AD162" s="115">
        <f t="shared" si="119"/>
        <v>1918.0980681700892</v>
      </c>
      <c r="AE162" s="115">
        <f t="shared" si="119"/>
        <v>1838.2478365870952</v>
      </c>
      <c r="AF162" s="115">
        <f t="shared" si="119"/>
        <v>1757.2753257634138</v>
      </c>
      <c r="AG162" s="115">
        <f t="shared" si="119"/>
        <v>1675.1719730049533</v>
      </c>
      <c r="AH162" s="115">
        <f t="shared" si="119"/>
        <v>1591.929215617622</v>
      </c>
    </row>
    <row r="163" spans="2:65" hidden="1" outlineLevel="1">
      <c r="B163" t="str">
        <f t="shared" si="116"/>
        <v>e-hydrogen (compressed) - Total cost - Middle East - USD/ton fuel</v>
      </c>
      <c r="C163" s="113" t="str">
        <f>C162</f>
        <v>e-hydrogen (compressed)</v>
      </c>
      <c r="D163" s="113" t="s">
        <v>30</v>
      </c>
      <c r="E163" s="113" t="s">
        <v>58</v>
      </c>
      <c r="F163" s="113" t="s">
        <v>31</v>
      </c>
      <c r="G163" s="116">
        <f t="shared" si="117"/>
        <v>3476.3085322126099</v>
      </c>
      <c r="H163" s="116">
        <f t="shared" si="117"/>
        <v>3328.8823974252828</v>
      </c>
      <c r="I163" s="116">
        <f t="shared" si="117"/>
        <v>3178.2568052856477</v>
      </c>
      <c r="J163" s="116">
        <f t="shared" si="117"/>
        <v>3083.6768117686811</v>
      </c>
      <c r="K163" s="116">
        <f t="shared" si="117"/>
        <v>2983.9346800894909</v>
      </c>
      <c r="L163" s="116">
        <f t="shared" si="117"/>
        <v>2879.0885753257426</v>
      </c>
      <c r="M163" s="116">
        <f t="shared" si="117"/>
        <v>2769.1966625551941</v>
      </c>
      <c r="N163" s="116">
        <f t="shared" si="117"/>
        <v>2654.3171068554188</v>
      </c>
      <c r="O163" s="116">
        <f t="shared" si="117"/>
        <v>2614.9769692636173</v>
      </c>
      <c r="P163" s="116">
        <f t="shared" si="117"/>
        <v>2567.9562197212276</v>
      </c>
      <c r="Q163" s="116">
        <f t="shared" si="118"/>
        <v>2513.2944330229238</v>
      </c>
      <c r="R163" s="116">
        <f t="shared" si="118"/>
        <v>2451.0311839633964</v>
      </c>
      <c r="S163" s="116">
        <f t="shared" si="118"/>
        <v>2381.2060473374368</v>
      </c>
      <c r="T163" s="116">
        <f t="shared" si="118"/>
        <v>2328.338914207246</v>
      </c>
      <c r="U163" s="116">
        <f t="shared" si="118"/>
        <v>2270.2169074323938</v>
      </c>
      <c r="V163" s="116">
        <f t="shared" si="118"/>
        <v>2206.8537828488898</v>
      </c>
      <c r="W163" s="116">
        <f t="shared" si="118"/>
        <v>2138.2632962925059</v>
      </c>
      <c r="X163" s="116">
        <f t="shared" si="118"/>
        <v>2064.4592035991823</v>
      </c>
      <c r="Y163" s="116">
        <f t="shared" si="118"/>
        <v>1983.8077079076854</v>
      </c>
      <c r="Z163" s="116">
        <f t="shared" si="118"/>
        <v>1900.6863060803155</v>
      </c>
      <c r="AA163" s="116">
        <f t="shared" si="119"/>
        <v>1815.084739222842</v>
      </c>
      <c r="AB163" s="116">
        <f t="shared" si="119"/>
        <v>1726.9927484409238</v>
      </c>
      <c r="AC163" s="116">
        <f t="shared" si="119"/>
        <v>1636.4000748402937</v>
      </c>
      <c r="AD163" s="116">
        <f t="shared" si="119"/>
        <v>1565.7141614700843</v>
      </c>
      <c r="AE163" s="116">
        <f t="shared" si="119"/>
        <v>1493.7568132779884</v>
      </c>
      <c r="AF163" s="116">
        <f t="shared" si="119"/>
        <v>1420.5218658950355</v>
      </c>
      <c r="AG163" s="116">
        <f t="shared" si="119"/>
        <v>1346.0031549522671</v>
      </c>
      <c r="AH163" s="116">
        <f t="shared" si="119"/>
        <v>1270.1945160807259</v>
      </c>
    </row>
    <row r="164" spans="2:65" hidden="1" outlineLevel="1">
      <c r="B164" t="str">
        <f t="shared" si="116"/>
        <v/>
      </c>
      <c r="C164" s="2"/>
    </row>
    <row r="165" spans="2:65" hidden="1" outlineLevel="1">
      <c r="B165" t="str">
        <f t="shared" si="116"/>
        <v>e-hydrogen (compressed) - CAPEX including feedstock CAPEX - Global - USD/ton fuel</v>
      </c>
      <c r="C165" s="4" t="str">
        <f>C158</f>
        <v>e-hydrogen (compressed)</v>
      </c>
      <c r="D165" s="4" t="s">
        <v>34</v>
      </c>
      <c r="E165" s="4" t="s">
        <v>49</v>
      </c>
      <c r="F165" s="4" t="s">
        <v>31</v>
      </c>
      <c r="G165" s="129">
        <f>SUM(G166:G167)</f>
        <v>256.64635353013858</v>
      </c>
      <c r="H165" s="129">
        <f t="shared" ref="H165:AH165" si="120">SUM(H166:H167)</f>
        <v>247.21700590830653</v>
      </c>
      <c r="I165" s="129">
        <f t="shared" si="120"/>
        <v>237.53805175037812</v>
      </c>
      <c r="J165" s="129">
        <f t="shared" si="120"/>
        <v>232.53269690653616</v>
      </c>
      <c r="K165" s="129">
        <f t="shared" si="120"/>
        <v>227.06362881665248</v>
      </c>
      <c r="L165" s="129">
        <f t="shared" si="120"/>
        <v>221.13084748073197</v>
      </c>
      <c r="M165" s="129">
        <f t="shared" si="120"/>
        <v>214.73435289877628</v>
      </c>
      <c r="N165" s="129">
        <f t="shared" si="120"/>
        <v>207.87414507077864</v>
      </c>
      <c r="O165" s="129">
        <f t="shared" si="120"/>
        <v>212.24697175898439</v>
      </c>
      <c r="P165" s="129">
        <f t="shared" si="120"/>
        <v>215.53837151594018</v>
      </c>
      <c r="Q165" s="129">
        <f t="shared" si="120"/>
        <v>217.74834434164336</v>
      </c>
      <c r="R165" s="129">
        <f t="shared" si="120"/>
        <v>218.87689023608903</v>
      </c>
      <c r="S165" s="129">
        <f t="shared" si="120"/>
        <v>218.92400919928582</v>
      </c>
      <c r="T165" s="129">
        <f t="shared" si="120"/>
        <v>217.21328869368136</v>
      </c>
      <c r="U165" s="129">
        <f t="shared" si="120"/>
        <v>214.61001500027928</v>
      </c>
      <c r="V165" s="129">
        <f t="shared" si="120"/>
        <v>211.1141881190886</v>
      </c>
      <c r="W165" s="129">
        <f t="shared" si="120"/>
        <v>206.72580805010043</v>
      </c>
      <c r="X165" s="129">
        <f t="shared" si="120"/>
        <v>201.44487479331141</v>
      </c>
      <c r="Y165" s="129">
        <f t="shared" si="120"/>
        <v>194.68227936129369</v>
      </c>
      <c r="Z165" s="129">
        <f t="shared" si="120"/>
        <v>187.24620275654928</v>
      </c>
      <c r="AA165" s="129">
        <f t="shared" si="120"/>
        <v>179.13664497908553</v>
      </c>
      <c r="AB165" s="129">
        <f t="shared" si="120"/>
        <v>170.35360602889762</v>
      </c>
      <c r="AC165" s="129">
        <f t="shared" si="120"/>
        <v>160.89708590598403</v>
      </c>
      <c r="AD165" s="129">
        <f t="shared" si="120"/>
        <v>150.64085698303418</v>
      </c>
      <c r="AE165" s="129">
        <f t="shared" si="120"/>
        <v>139.96336878636401</v>
      </c>
      <c r="AF165" s="129">
        <f t="shared" si="120"/>
        <v>128.86462131597352</v>
      </c>
      <c r="AG165" s="129">
        <f t="shared" si="120"/>
        <v>117.34461457186269</v>
      </c>
      <c r="AH165" s="129">
        <f t="shared" si="120"/>
        <v>105.40334855403168</v>
      </c>
      <c r="BL165" s="1"/>
      <c r="BM165" s="1"/>
    </row>
    <row r="166" spans="2:65" hidden="1" outlineLevel="1">
      <c r="B166" t="str">
        <f t="shared" si="116"/>
        <v>e-hydrogen (compressed) - CAPEX - Global - USD/ton fuel</v>
      </c>
      <c r="C166" t="str">
        <f>C158</f>
        <v>e-hydrogen (compressed)</v>
      </c>
      <c r="D166" t="s">
        <v>40</v>
      </c>
      <c r="E166" t="s">
        <v>49</v>
      </c>
      <c r="F166" t="s">
        <v>31</v>
      </c>
      <c r="G166" s="8">
        <f t="shared" ref="G166:P167" si="121">INDEX(CostCalculations,MATCH($B166,CostCalculations_Index,0),MATCH(G$4,CostCalculation_Year,0))</f>
        <v>0</v>
      </c>
      <c r="H166" s="8">
        <f t="shared" si="121"/>
        <v>0</v>
      </c>
      <c r="I166" s="8">
        <f t="shared" si="121"/>
        <v>0</v>
      </c>
      <c r="J166" s="8">
        <f t="shared" si="121"/>
        <v>0</v>
      </c>
      <c r="K166" s="8">
        <f t="shared" si="121"/>
        <v>0</v>
      </c>
      <c r="L166" s="8">
        <f t="shared" si="121"/>
        <v>0</v>
      </c>
      <c r="M166" s="8">
        <f t="shared" si="121"/>
        <v>0</v>
      </c>
      <c r="N166" s="8">
        <f t="shared" si="121"/>
        <v>0</v>
      </c>
      <c r="O166" s="8">
        <f t="shared" si="121"/>
        <v>0</v>
      </c>
      <c r="P166" s="8">
        <f t="shared" si="121"/>
        <v>0</v>
      </c>
      <c r="Q166" s="8">
        <f t="shared" ref="Q166:Z167" si="122">INDEX(CostCalculations,MATCH($B166,CostCalculations_Index,0),MATCH(Q$4,CostCalculation_Year,0))</f>
        <v>0</v>
      </c>
      <c r="R166" s="8">
        <f t="shared" si="122"/>
        <v>0</v>
      </c>
      <c r="S166" s="8">
        <f t="shared" si="122"/>
        <v>0</v>
      </c>
      <c r="T166" s="8">
        <f t="shared" si="122"/>
        <v>0</v>
      </c>
      <c r="U166" s="8">
        <f t="shared" si="122"/>
        <v>0</v>
      </c>
      <c r="V166" s="8">
        <f t="shared" si="122"/>
        <v>0</v>
      </c>
      <c r="W166" s="8">
        <f t="shared" si="122"/>
        <v>0</v>
      </c>
      <c r="X166" s="8">
        <f t="shared" si="122"/>
        <v>0</v>
      </c>
      <c r="Y166" s="8">
        <f t="shared" si="122"/>
        <v>0</v>
      </c>
      <c r="Z166" s="8">
        <f t="shared" si="122"/>
        <v>0</v>
      </c>
      <c r="AA166" s="8">
        <f t="shared" ref="AA166:AH167" si="123">INDEX(CostCalculations,MATCH($B166,CostCalculations_Index,0),MATCH(AA$4,CostCalculation_Year,0))</f>
        <v>0</v>
      </c>
      <c r="AB166" s="8">
        <f t="shared" si="123"/>
        <v>0</v>
      </c>
      <c r="AC166" s="8">
        <f t="shared" si="123"/>
        <v>0</v>
      </c>
      <c r="AD166" s="8">
        <f t="shared" si="123"/>
        <v>0</v>
      </c>
      <c r="AE166" s="8">
        <f t="shared" si="123"/>
        <v>0</v>
      </c>
      <c r="AF166" s="8">
        <f t="shared" si="123"/>
        <v>0</v>
      </c>
      <c r="AG166" s="8">
        <f t="shared" si="123"/>
        <v>0</v>
      </c>
      <c r="AH166" s="8">
        <f t="shared" si="123"/>
        <v>0</v>
      </c>
    </row>
    <row r="167" spans="2:65" hidden="1" outlineLevel="1">
      <c r="B167" t="str">
        <f t="shared" si="116"/>
        <v>e-hydrogen - CAPEX - Global - USD/ton fuel</v>
      </c>
      <c r="C167" t="s">
        <v>59</v>
      </c>
      <c r="D167" t="s">
        <v>40</v>
      </c>
      <c r="E167" t="s">
        <v>49</v>
      </c>
      <c r="F167" t="s">
        <v>31</v>
      </c>
      <c r="G167" s="8">
        <f t="shared" si="121"/>
        <v>256.64635353013858</v>
      </c>
      <c r="H167" s="8">
        <f t="shared" si="121"/>
        <v>247.21700590830653</v>
      </c>
      <c r="I167" s="8">
        <f t="shared" si="121"/>
        <v>237.53805175037812</v>
      </c>
      <c r="J167" s="8">
        <f t="shared" si="121"/>
        <v>232.53269690653616</v>
      </c>
      <c r="K167" s="8">
        <f t="shared" si="121"/>
        <v>227.06362881665248</v>
      </c>
      <c r="L167" s="8">
        <f t="shared" si="121"/>
        <v>221.13084748073197</v>
      </c>
      <c r="M167" s="8">
        <f t="shared" si="121"/>
        <v>214.73435289877628</v>
      </c>
      <c r="N167" s="8">
        <f t="shared" si="121"/>
        <v>207.87414507077864</v>
      </c>
      <c r="O167" s="8">
        <f t="shared" si="121"/>
        <v>212.24697175898439</v>
      </c>
      <c r="P167" s="8">
        <f t="shared" si="121"/>
        <v>215.53837151594018</v>
      </c>
      <c r="Q167" s="8">
        <f t="shared" si="122"/>
        <v>217.74834434164336</v>
      </c>
      <c r="R167" s="8">
        <f t="shared" si="122"/>
        <v>218.87689023608903</v>
      </c>
      <c r="S167" s="8">
        <f t="shared" si="122"/>
        <v>218.92400919928582</v>
      </c>
      <c r="T167" s="8">
        <f t="shared" si="122"/>
        <v>217.21328869368136</v>
      </c>
      <c r="U167" s="8">
        <f t="shared" si="122"/>
        <v>214.61001500027928</v>
      </c>
      <c r="V167" s="8">
        <f t="shared" si="122"/>
        <v>211.1141881190886</v>
      </c>
      <c r="W167" s="8">
        <f t="shared" si="122"/>
        <v>206.72580805010043</v>
      </c>
      <c r="X167" s="8">
        <f t="shared" si="122"/>
        <v>201.44487479331141</v>
      </c>
      <c r="Y167" s="8">
        <f t="shared" si="122"/>
        <v>194.68227936129369</v>
      </c>
      <c r="Z167" s="8">
        <f t="shared" si="122"/>
        <v>187.24620275654928</v>
      </c>
      <c r="AA167" s="8">
        <f t="shared" si="123"/>
        <v>179.13664497908553</v>
      </c>
      <c r="AB167" s="8">
        <f t="shared" si="123"/>
        <v>170.35360602889762</v>
      </c>
      <c r="AC167" s="8">
        <f t="shared" si="123"/>
        <v>160.89708590598403</v>
      </c>
      <c r="AD167" s="8">
        <f t="shared" si="123"/>
        <v>150.64085698303418</v>
      </c>
      <c r="AE167" s="8">
        <f t="shared" si="123"/>
        <v>139.96336878636401</v>
      </c>
      <c r="AF167" s="8">
        <f t="shared" si="123"/>
        <v>128.86462131597352</v>
      </c>
      <c r="AG167" s="8">
        <f t="shared" si="123"/>
        <v>117.34461457186269</v>
      </c>
      <c r="AH167" s="8">
        <f t="shared" si="123"/>
        <v>105.40334855403168</v>
      </c>
    </row>
    <row r="168" spans="2:65" hidden="1" outlineLevel="1">
      <c r="B168" t="str">
        <f t="shared" si="116"/>
        <v/>
      </c>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row>
    <row r="169" spans="2:65" hidden="1" outlineLevel="1">
      <c r="B169" t="str">
        <f>_xlfn.TEXTJOIN(" - ",TRUE,C169:F169)</f>
        <v>e-hydrogen (compressed) - OPEX including feedstock OPEX - Global - USD/ton fuel</v>
      </c>
      <c r="C169" s="4" t="str">
        <f>C159</f>
        <v>e-hydrogen (compressed)</v>
      </c>
      <c r="D169" s="4" t="s">
        <v>35</v>
      </c>
      <c r="E169" s="4" t="s">
        <v>49</v>
      </c>
      <c r="F169" s="4" t="s">
        <v>31</v>
      </c>
      <c r="G169" s="129">
        <f>SUM(G170:G171)</f>
        <v>778.63990898977545</v>
      </c>
      <c r="H169" s="129">
        <f t="shared" ref="H169:AH169" si="124">SUM(H170:H171)</f>
        <v>746.81733762687418</v>
      </c>
      <c r="I169" s="129">
        <f t="shared" si="124"/>
        <v>712.61415525113227</v>
      </c>
      <c r="J169" s="129">
        <f t="shared" si="124"/>
        <v>693.21795180920219</v>
      </c>
      <c r="K169" s="129">
        <f t="shared" si="124"/>
        <v>670.22211331548374</v>
      </c>
      <c r="L169" s="129">
        <f t="shared" si="124"/>
        <v>643.6266397699726</v>
      </c>
      <c r="M169" s="129">
        <f t="shared" si="124"/>
        <v>613.43153117270822</v>
      </c>
      <c r="N169" s="129">
        <f t="shared" si="124"/>
        <v>579.63678752365013</v>
      </c>
      <c r="O169" s="129">
        <f t="shared" si="124"/>
        <v>578.89498738880036</v>
      </c>
      <c r="P169" s="129">
        <f t="shared" si="124"/>
        <v>573.27415594361116</v>
      </c>
      <c r="Q169" s="129">
        <f t="shared" si="124"/>
        <v>562.77429318809038</v>
      </c>
      <c r="R169" s="129">
        <f t="shared" si="124"/>
        <v>547.39539912221437</v>
      </c>
      <c r="S169" s="129">
        <f t="shared" si="124"/>
        <v>527.13747374599984</v>
      </c>
      <c r="T169" s="129">
        <f t="shared" si="124"/>
        <v>508.91545321169565</v>
      </c>
      <c r="U169" s="129">
        <f t="shared" si="124"/>
        <v>487.75740898550708</v>
      </c>
      <c r="V169" s="129">
        <f t="shared" si="124"/>
        <v>463.66334106745865</v>
      </c>
      <c r="W169" s="129">
        <f t="shared" si="124"/>
        <v>436.63324945751151</v>
      </c>
      <c r="X169" s="129">
        <f t="shared" si="124"/>
        <v>406.66713415568563</v>
      </c>
      <c r="Y169" s="129">
        <f t="shared" si="124"/>
        <v>382.32288786138321</v>
      </c>
      <c r="Z169" s="129">
        <f t="shared" si="124"/>
        <v>356.52173881762411</v>
      </c>
      <c r="AA169" s="129">
        <f t="shared" si="124"/>
        <v>329.2636870244329</v>
      </c>
      <c r="AB169" s="129">
        <f t="shared" si="124"/>
        <v>300.54873248178433</v>
      </c>
      <c r="AC169" s="129">
        <f t="shared" si="124"/>
        <v>270.37687518969852</v>
      </c>
      <c r="AD169" s="129">
        <f t="shared" si="124"/>
        <v>247.55933903156756</v>
      </c>
      <c r="AE169" s="129">
        <f t="shared" si="124"/>
        <v>224.18137658421693</v>
      </c>
      <c r="AF169" s="129">
        <f t="shared" si="124"/>
        <v>200.24298784764761</v>
      </c>
      <c r="AG169" s="129">
        <f t="shared" si="124"/>
        <v>175.74417282185905</v>
      </c>
      <c r="AH169" s="129">
        <f t="shared" si="124"/>
        <v>150.68493150685131</v>
      </c>
      <c r="BL169" s="1"/>
      <c r="BM169" s="1"/>
    </row>
    <row r="170" spans="2:65" hidden="1" outlineLevel="1">
      <c r="B170" t="str">
        <f t="shared" si="116"/>
        <v>e-hydrogen (compressed) - OPEX - Global - USD/ton fuel</v>
      </c>
      <c r="C170" t="str">
        <f>C158</f>
        <v>e-hydrogen (compressed)</v>
      </c>
      <c r="D170" t="s">
        <v>41</v>
      </c>
      <c r="E170" t="s">
        <v>49</v>
      </c>
      <c r="F170" t="s">
        <v>31</v>
      </c>
      <c r="G170" s="8">
        <f t="shared" ref="G170:P171" si="125">INDEX(CostCalculations,MATCH($B170,CostCalculations_Index,0),MATCH(G$4,CostCalculation_Year,0))</f>
        <v>0</v>
      </c>
      <c r="H170" s="8">
        <f t="shared" si="125"/>
        <v>0</v>
      </c>
      <c r="I170" s="8">
        <f t="shared" si="125"/>
        <v>0</v>
      </c>
      <c r="J170" s="8">
        <f t="shared" si="125"/>
        <v>0</v>
      </c>
      <c r="K170" s="8">
        <f t="shared" si="125"/>
        <v>0</v>
      </c>
      <c r="L170" s="8">
        <f t="shared" si="125"/>
        <v>0</v>
      </c>
      <c r="M170" s="8">
        <f t="shared" si="125"/>
        <v>0</v>
      </c>
      <c r="N170" s="8">
        <f t="shared" si="125"/>
        <v>0</v>
      </c>
      <c r="O170" s="8">
        <f t="shared" si="125"/>
        <v>0</v>
      </c>
      <c r="P170" s="8">
        <f t="shared" si="125"/>
        <v>0</v>
      </c>
      <c r="Q170" s="8">
        <f t="shared" ref="Q170:Z171" si="126">INDEX(CostCalculations,MATCH($B170,CostCalculations_Index,0),MATCH(Q$4,CostCalculation_Year,0))</f>
        <v>0</v>
      </c>
      <c r="R170" s="8">
        <f t="shared" si="126"/>
        <v>0</v>
      </c>
      <c r="S170" s="8">
        <f t="shared" si="126"/>
        <v>0</v>
      </c>
      <c r="T170" s="8">
        <f t="shared" si="126"/>
        <v>0</v>
      </c>
      <c r="U170" s="8">
        <f t="shared" si="126"/>
        <v>0</v>
      </c>
      <c r="V170" s="8">
        <f t="shared" si="126"/>
        <v>0</v>
      </c>
      <c r="W170" s="8">
        <f t="shared" si="126"/>
        <v>0</v>
      </c>
      <c r="X170" s="8">
        <f t="shared" si="126"/>
        <v>0</v>
      </c>
      <c r="Y170" s="8">
        <f t="shared" si="126"/>
        <v>0</v>
      </c>
      <c r="Z170" s="8">
        <f t="shared" si="126"/>
        <v>0</v>
      </c>
      <c r="AA170" s="8">
        <f t="shared" ref="AA170:AH171" si="127">INDEX(CostCalculations,MATCH($B170,CostCalculations_Index,0),MATCH(AA$4,CostCalculation_Year,0))</f>
        <v>0</v>
      </c>
      <c r="AB170" s="8">
        <f t="shared" si="127"/>
        <v>0</v>
      </c>
      <c r="AC170" s="8">
        <f t="shared" si="127"/>
        <v>0</v>
      </c>
      <c r="AD170" s="8">
        <f t="shared" si="127"/>
        <v>0</v>
      </c>
      <c r="AE170" s="8">
        <f t="shared" si="127"/>
        <v>0</v>
      </c>
      <c r="AF170" s="8">
        <f t="shared" si="127"/>
        <v>0</v>
      </c>
      <c r="AG170" s="8">
        <f t="shared" si="127"/>
        <v>0</v>
      </c>
      <c r="AH170" s="8">
        <f t="shared" si="127"/>
        <v>0</v>
      </c>
    </row>
    <row r="171" spans="2:65" hidden="1" outlineLevel="1">
      <c r="B171" t="str">
        <f t="shared" si="116"/>
        <v>e-hydrogen - OPEX - Global - USD/ton fuel</v>
      </c>
      <c r="C171" t="s">
        <v>59</v>
      </c>
      <c r="D171" t="s">
        <v>41</v>
      </c>
      <c r="E171" t="s">
        <v>49</v>
      </c>
      <c r="F171" t="s">
        <v>31</v>
      </c>
      <c r="G171" s="8">
        <f t="shared" si="125"/>
        <v>778.63990898977545</v>
      </c>
      <c r="H171" s="8">
        <f t="shared" si="125"/>
        <v>746.81733762687418</v>
      </c>
      <c r="I171" s="8">
        <f t="shared" si="125"/>
        <v>712.61415525113227</v>
      </c>
      <c r="J171" s="8">
        <f t="shared" si="125"/>
        <v>693.21795180920219</v>
      </c>
      <c r="K171" s="8">
        <f t="shared" si="125"/>
        <v>670.22211331548374</v>
      </c>
      <c r="L171" s="8">
        <f t="shared" si="125"/>
        <v>643.6266397699726</v>
      </c>
      <c r="M171" s="8">
        <f t="shared" si="125"/>
        <v>613.43153117270822</v>
      </c>
      <c r="N171" s="8">
        <f t="shared" si="125"/>
        <v>579.63678752365013</v>
      </c>
      <c r="O171" s="8">
        <f t="shared" si="125"/>
        <v>578.89498738880036</v>
      </c>
      <c r="P171" s="8">
        <f t="shared" si="125"/>
        <v>573.27415594361116</v>
      </c>
      <c r="Q171" s="8">
        <f t="shared" si="126"/>
        <v>562.77429318809038</v>
      </c>
      <c r="R171" s="8">
        <f t="shared" si="126"/>
        <v>547.39539912221437</v>
      </c>
      <c r="S171" s="8">
        <f t="shared" si="126"/>
        <v>527.13747374599984</v>
      </c>
      <c r="T171" s="8">
        <f t="shared" si="126"/>
        <v>508.91545321169565</v>
      </c>
      <c r="U171" s="8">
        <f t="shared" si="126"/>
        <v>487.75740898550708</v>
      </c>
      <c r="V171" s="8">
        <f t="shared" si="126"/>
        <v>463.66334106745865</v>
      </c>
      <c r="W171" s="8">
        <f t="shared" si="126"/>
        <v>436.63324945751151</v>
      </c>
      <c r="X171" s="8">
        <f t="shared" si="126"/>
        <v>406.66713415568563</v>
      </c>
      <c r="Y171" s="8">
        <f t="shared" si="126"/>
        <v>382.32288786138321</v>
      </c>
      <c r="Z171" s="8">
        <f t="shared" si="126"/>
        <v>356.52173881762411</v>
      </c>
      <c r="AA171" s="8">
        <f t="shared" si="127"/>
        <v>329.2636870244329</v>
      </c>
      <c r="AB171" s="8">
        <f t="shared" si="127"/>
        <v>300.54873248178433</v>
      </c>
      <c r="AC171" s="8">
        <f t="shared" si="127"/>
        <v>270.37687518969852</v>
      </c>
      <c r="AD171" s="8">
        <f t="shared" si="127"/>
        <v>247.55933903156756</v>
      </c>
      <c r="AE171" s="8">
        <f t="shared" si="127"/>
        <v>224.18137658421693</v>
      </c>
      <c r="AF171" s="8">
        <f t="shared" si="127"/>
        <v>200.24298784764761</v>
      </c>
      <c r="AG171" s="8">
        <f t="shared" si="127"/>
        <v>175.74417282185905</v>
      </c>
      <c r="AH171" s="8">
        <f t="shared" si="127"/>
        <v>150.68493150685131</v>
      </c>
    </row>
    <row r="172" spans="2:65" hidden="1" outlineLevel="1">
      <c r="B172" t="str">
        <f t="shared" si="116"/>
        <v/>
      </c>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row>
    <row r="173" spans="2:65" hidden="1" outlineLevel="1">
      <c r="B173" t="str">
        <f t="shared" si="116"/>
        <v>e-hydrogen (compressed) - Finance cost including feedstock finance cost - Africa - USD/ton fuel</v>
      </c>
      <c r="C173" s="10" t="str">
        <f>C162</f>
        <v>e-hydrogen (compressed)</v>
      </c>
      <c r="D173" s="10" t="s">
        <v>36</v>
      </c>
      <c r="E173" s="10" t="s">
        <v>55</v>
      </c>
      <c r="F173" s="10" t="s">
        <v>31</v>
      </c>
      <c r="G173" s="125">
        <f>G178+G183</f>
        <v>423.4664833247287</v>
      </c>
      <c r="H173" s="125">
        <f t="shared" ref="H173:AH173" si="128">H178+H183</f>
        <v>407.9080597487058</v>
      </c>
      <c r="I173" s="125">
        <f t="shared" si="128"/>
        <v>391.93778538812398</v>
      </c>
      <c r="J173" s="125">
        <f t="shared" si="128"/>
        <v>383.67894989578463</v>
      </c>
      <c r="K173" s="125">
        <f t="shared" si="128"/>
        <v>374.65498754747659</v>
      </c>
      <c r="L173" s="125">
        <f t="shared" si="128"/>
        <v>364.86589834320779</v>
      </c>
      <c r="M173" s="125">
        <f t="shared" si="128"/>
        <v>354.31168228298088</v>
      </c>
      <c r="N173" s="125">
        <f t="shared" si="128"/>
        <v>342.99233936678479</v>
      </c>
      <c r="O173" s="125">
        <f t="shared" si="128"/>
        <v>350.20750340232428</v>
      </c>
      <c r="P173" s="125">
        <f t="shared" si="128"/>
        <v>355.6383130013013</v>
      </c>
      <c r="Q173" s="125">
        <f t="shared" si="128"/>
        <v>359.28476816371159</v>
      </c>
      <c r="R173" s="125">
        <f t="shared" si="128"/>
        <v>361.14686888954691</v>
      </c>
      <c r="S173" s="125">
        <f t="shared" si="128"/>
        <v>361.22461517882164</v>
      </c>
      <c r="T173" s="125">
        <f t="shared" si="128"/>
        <v>358.40192634457429</v>
      </c>
      <c r="U173" s="125">
        <f t="shared" si="128"/>
        <v>354.10652475046084</v>
      </c>
      <c r="V173" s="125">
        <f t="shared" si="128"/>
        <v>348.33841039649622</v>
      </c>
      <c r="W173" s="125">
        <f t="shared" si="128"/>
        <v>341.09758328266571</v>
      </c>
      <c r="X173" s="125">
        <f t="shared" si="128"/>
        <v>332.38404340896386</v>
      </c>
      <c r="Y173" s="125">
        <f t="shared" si="128"/>
        <v>321.22576094613464</v>
      </c>
      <c r="Z173" s="125">
        <f t="shared" si="128"/>
        <v>308.95623454830633</v>
      </c>
      <c r="AA173" s="125">
        <f t="shared" si="128"/>
        <v>295.57546421549114</v>
      </c>
      <c r="AB173" s="125">
        <f t="shared" si="128"/>
        <v>281.08344994768112</v>
      </c>
      <c r="AC173" s="125">
        <f t="shared" si="128"/>
        <v>265.48019174487365</v>
      </c>
      <c r="AD173" s="125">
        <f t="shared" si="128"/>
        <v>248.55741402200647</v>
      </c>
      <c r="AE173" s="125">
        <f t="shared" si="128"/>
        <v>230.93955849750063</v>
      </c>
      <c r="AF173" s="125">
        <f t="shared" si="128"/>
        <v>212.62662517135635</v>
      </c>
      <c r="AG173" s="125">
        <f t="shared" si="128"/>
        <v>193.61861404357347</v>
      </c>
      <c r="AH173" s="125">
        <f t="shared" si="128"/>
        <v>173.9155251141523</v>
      </c>
      <c r="BL173" s="1"/>
      <c r="BM173" s="1"/>
    </row>
    <row r="174" spans="2:65" hidden="1" outlineLevel="1">
      <c r="B174" t="str">
        <f t="shared" si="116"/>
        <v>e-hydrogen (compressed) - Finance cost including feedstock finance cost - Americas - USD/ton fuel</v>
      </c>
      <c r="C174" s="2" t="str">
        <f>C162</f>
        <v>e-hydrogen (compressed)</v>
      </c>
      <c r="D174" s="2" t="s">
        <v>36</v>
      </c>
      <c r="E174" s="2" t="s">
        <v>56</v>
      </c>
      <c r="F174" s="2" t="s">
        <v>31</v>
      </c>
      <c r="G174" s="126">
        <f t="shared" ref="G174:AH174" si="129">G179+G184</f>
        <v>423.4664833247287</v>
      </c>
      <c r="H174" s="126">
        <f t="shared" si="129"/>
        <v>407.9080597487058</v>
      </c>
      <c r="I174" s="126">
        <f t="shared" si="129"/>
        <v>391.93778538812398</v>
      </c>
      <c r="J174" s="126">
        <f t="shared" si="129"/>
        <v>383.67894989578463</v>
      </c>
      <c r="K174" s="126">
        <f t="shared" si="129"/>
        <v>374.65498754747659</v>
      </c>
      <c r="L174" s="126">
        <f t="shared" si="129"/>
        <v>364.86589834320779</v>
      </c>
      <c r="M174" s="126">
        <f t="shared" si="129"/>
        <v>354.31168228298088</v>
      </c>
      <c r="N174" s="126">
        <f t="shared" si="129"/>
        <v>342.99233936678479</v>
      </c>
      <c r="O174" s="126">
        <f t="shared" si="129"/>
        <v>350.20750340232428</v>
      </c>
      <c r="P174" s="126">
        <f t="shared" si="129"/>
        <v>355.6383130013013</v>
      </c>
      <c r="Q174" s="126">
        <f t="shared" si="129"/>
        <v>359.28476816371159</v>
      </c>
      <c r="R174" s="126">
        <f t="shared" si="129"/>
        <v>361.14686888954691</v>
      </c>
      <c r="S174" s="126">
        <f t="shared" si="129"/>
        <v>361.22461517882164</v>
      </c>
      <c r="T174" s="126">
        <f t="shared" si="129"/>
        <v>358.40192634457429</v>
      </c>
      <c r="U174" s="126">
        <f t="shared" si="129"/>
        <v>354.10652475046084</v>
      </c>
      <c r="V174" s="126">
        <f t="shared" si="129"/>
        <v>348.33841039649622</v>
      </c>
      <c r="W174" s="126">
        <f t="shared" si="129"/>
        <v>341.09758328266571</v>
      </c>
      <c r="X174" s="126">
        <f t="shared" si="129"/>
        <v>332.38404340896386</v>
      </c>
      <c r="Y174" s="126">
        <f t="shared" si="129"/>
        <v>321.22576094613464</v>
      </c>
      <c r="Z174" s="126">
        <f t="shared" si="129"/>
        <v>308.95623454830633</v>
      </c>
      <c r="AA174" s="126">
        <f t="shared" si="129"/>
        <v>295.57546421549114</v>
      </c>
      <c r="AB174" s="126">
        <f t="shared" si="129"/>
        <v>281.08344994768112</v>
      </c>
      <c r="AC174" s="126">
        <f t="shared" si="129"/>
        <v>265.48019174487365</v>
      </c>
      <c r="AD174" s="126">
        <f t="shared" si="129"/>
        <v>248.55741402200647</v>
      </c>
      <c r="AE174" s="126">
        <f t="shared" si="129"/>
        <v>230.93955849750063</v>
      </c>
      <c r="AF174" s="126">
        <f t="shared" si="129"/>
        <v>212.62662517135635</v>
      </c>
      <c r="AG174" s="126">
        <f t="shared" si="129"/>
        <v>193.61861404357347</v>
      </c>
      <c r="AH174" s="126">
        <f t="shared" si="129"/>
        <v>173.9155251141523</v>
      </c>
      <c r="BL174" s="1"/>
      <c r="BM174" s="1"/>
    </row>
    <row r="175" spans="2:65" hidden="1" outlineLevel="1">
      <c r="B175" t="str">
        <f t="shared" si="116"/>
        <v>e-hydrogen (compressed) - Finance cost including feedstock finance cost - Asia - USD/ton fuel</v>
      </c>
      <c r="C175" s="2" t="str">
        <f>C162</f>
        <v>e-hydrogen (compressed)</v>
      </c>
      <c r="D175" s="2" t="s">
        <v>36</v>
      </c>
      <c r="E175" s="2" t="s">
        <v>57</v>
      </c>
      <c r="F175" s="2" t="s">
        <v>31</v>
      </c>
      <c r="G175" s="126">
        <f t="shared" ref="G175:AH175" si="130">G180+G185</f>
        <v>423.4664833247287</v>
      </c>
      <c r="H175" s="126">
        <f t="shared" si="130"/>
        <v>407.9080597487058</v>
      </c>
      <c r="I175" s="126">
        <f t="shared" si="130"/>
        <v>391.93778538812398</v>
      </c>
      <c r="J175" s="126">
        <f t="shared" si="130"/>
        <v>383.67894989578463</v>
      </c>
      <c r="K175" s="126">
        <f t="shared" si="130"/>
        <v>374.65498754747659</v>
      </c>
      <c r="L175" s="126">
        <f t="shared" si="130"/>
        <v>364.86589834320779</v>
      </c>
      <c r="M175" s="126">
        <f t="shared" si="130"/>
        <v>354.31168228298088</v>
      </c>
      <c r="N175" s="126">
        <f t="shared" si="130"/>
        <v>342.99233936678479</v>
      </c>
      <c r="O175" s="126">
        <f t="shared" si="130"/>
        <v>350.20750340232428</v>
      </c>
      <c r="P175" s="126">
        <f t="shared" si="130"/>
        <v>355.6383130013013</v>
      </c>
      <c r="Q175" s="126">
        <f t="shared" si="130"/>
        <v>359.28476816371159</v>
      </c>
      <c r="R175" s="126">
        <f t="shared" si="130"/>
        <v>361.14686888954691</v>
      </c>
      <c r="S175" s="126">
        <f t="shared" si="130"/>
        <v>361.22461517882164</v>
      </c>
      <c r="T175" s="126">
        <f t="shared" si="130"/>
        <v>358.40192634457429</v>
      </c>
      <c r="U175" s="126">
        <f t="shared" si="130"/>
        <v>354.10652475046084</v>
      </c>
      <c r="V175" s="126">
        <f t="shared" si="130"/>
        <v>348.33841039649622</v>
      </c>
      <c r="W175" s="126">
        <f t="shared" si="130"/>
        <v>341.09758328266571</v>
      </c>
      <c r="X175" s="126">
        <f t="shared" si="130"/>
        <v>332.38404340896386</v>
      </c>
      <c r="Y175" s="126">
        <f t="shared" si="130"/>
        <v>321.22576094613464</v>
      </c>
      <c r="Z175" s="126">
        <f t="shared" si="130"/>
        <v>308.95623454830633</v>
      </c>
      <c r="AA175" s="126">
        <f t="shared" si="130"/>
        <v>295.57546421549114</v>
      </c>
      <c r="AB175" s="126">
        <f t="shared" si="130"/>
        <v>281.08344994768112</v>
      </c>
      <c r="AC175" s="126">
        <f t="shared" si="130"/>
        <v>265.48019174487365</v>
      </c>
      <c r="AD175" s="126">
        <f t="shared" si="130"/>
        <v>248.55741402200647</v>
      </c>
      <c r="AE175" s="126">
        <f t="shared" si="130"/>
        <v>230.93955849750063</v>
      </c>
      <c r="AF175" s="126">
        <f t="shared" si="130"/>
        <v>212.62662517135635</v>
      </c>
      <c r="AG175" s="126">
        <f t="shared" si="130"/>
        <v>193.61861404357347</v>
      </c>
      <c r="AH175" s="126">
        <f t="shared" si="130"/>
        <v>173.9155251141523</v>
      </c>
      <c r="BL175" s="1"/>
      <c r="BM175" s="1"/>
    </row>
    <row r="176" spans="2:65" hidden="1" outlineLevel="1">
      <c r="B176" t="str">
        <f t="shared" si="116"/>
        <v>e-hydrogen (compressed) - Finance cost including feedstock finance cost - Europe - USD/ton fuel</v>
      </c>
      <c r="C176" s="2" t="str">
        <f>C162</f>
        <v>e-hydrogen (compressed)</v>
      </c>
      <c r="D176" s="2" t="s">
        <v>36</v>
      </c>
      <c r="E176" s="2" t="s">
        <v>8</v>
      </c>
      <c r="F176" s="2" t="s">
        <v>31</v>
      </c>
      <c r="G176" s="126">
        <f t="shared" ref="G176:AH176" si="131">G181+G186</f>
        <v>423.4664833247287</v>
      </c>
      <c r="H176" s="126">
        <f t="shared" si="131"/>
        <v>407.9080597487058</v>
      </c>
      <c r="I176" s="126">
        <f t="shared" si="131"/>
        <v>391.93778538812398</v>
      </c>
      <c r="J176" s="126">
        <f t="shared" si="131"/>
        <v>383.67894989578463</v>
      </c>
      <c r="K176" s="126">
        <f t="shared" si="131"/>
        <v>374.65498754747659</v>
      </c>
      <c r="L176" s="126">
        <f t="shared" si="131"/>
        <v>364.86589834320779</v>
      </c>
      <c r="M176" s="126">
        <f t="shared" si="131"/>
        <v>354.31168228298088</v>
      </c>
      <c r="N176" s="126">
        <f t="shared" si="131"/>
        <v>342.99233936678479</v>
      </c>
      <c r="O176" s="126">
        <f t="shared" si="131"/>
        <v>350.20750340232428</v>
      </c>
      <c r="P176" s="126">
        <f t="shared" si="131"/>
        <v>355.6383130013013</v>
      </c>
      <c r="Q176" s="126">
        <f t="shared" si="131"/>
        <v>359.28476816371159</v>
      </c>
      <c r="R176" s="126">
        <f t="shared" si="131"/>
        <v>361.14686888954691</v>
      </c>
      <c r="S176" s="126">
        <f t="shared" si="131"/>
        <v>361.22461517882164</v>
      </c>
      <c r="T176" s="126">
        <f t="shared" si="131"/>
        <v>358.40192634457429</v>
      </c>
      <c r="U176" s="126">
        <f t="shared" si="131"/>
        <v>354.10652475046084</v>
      </c>
      <c r="V176" s="126">
        <f t="shared" si="131"/>
        <v>348.33841039649622</v>
      </c>
      <c r="W176" s="126">
        <f t="shared" si="131"/>
        <v>341.09758328266571</v>
      </c>
      <c r="X176" s="126">
        <f t="shared" si="131"/>
        <v>332.38404340896386</v>
      </c>
      <c r="Y176" s="126">
        <f t="shared" si="131"/>
        <v>321.22576094613464</v>
      </c>
      <c r="Z176" s="126">
        <f t="shared" si="131"/>
        <v>308.95623454830633</v>
      </c>
      <c r="AA176" s="126">
        <f t="shared" si="131"/>
        <v>295.57546421549114</v>
      </c>
      <c r="AB176" s="126">
        <f t="shared" si="131"/>
        <v>281.08344994768112</v>
      </c>
      <c r="AC176" s="126">
        <f t="shared" si="131"/>
        <v>265.48019174487365</v>
      </c>
      <c r="AD176" s="126">
        <f t="shared" si="131"/>
        <v>248.55741402200647</v>
      </c>
      <c r="AE176" s="126">
        <f t="shared" si="131"/>
        <v>230.93955849750063</v>
      </c>
      <c r="AF176" s="126">
        <f t="shared" si="131"/>
        <v>212.62662517135635</v>
      </c>
      <c r="AG176" s="126">
        <f t="shared" si="131"/>
        <v>193.61861404357347</v>
      </c>
      <c r="AH176" s="126">
        <f t="shared" si="131"/>
        <v>173.9155251141523</v>
      </c>
      <c r="BL176" s="1"/>
      <c r="BM176" s="1"/>
    </row>
    <row r="177" spans="2:65" hidden="1" outlineLevel="1">
      <c r="B177" t="str">
        <f t="shared" si="116"/>
        <v>e-hydrogen (compressed) - Finance cost including feedstock finance cost - Middle East - USD/ton fuel</v>
      </c>
      <c r="C177" s="13" t="str">
        <f>C162</f>
        <v>e-hydrogen (compressed)</v>
      </c>
      <c r="D177" s="13" t="s">
        <v>36</v>
      </c>
      <c r="E177" s="13" t="s">
        <v>58</v>
      </c>
      <c r="F177" s="13" t="s">
        <v>31</v>
      </c>
      <c r="G177" s="127">
        <f t="shared" ref="G177:AH177" si="132">G182+G187</f>
        <v>423.4664833247287</v>
      </c>
      <c r="H177" s="127">
        <f t="shared" si="132"/>
        <v>407.9080597487058</v>
      </c>
      <c r="I177" s="127">
        <f t="shared" si="132"/>
        <v>391.93778538812398</v>
      </c>
      <c r="J177" s="127">
        <f t="shared" si="132"/>
        <v>383.67894989578463</v>
      </c>
      <c r="K177" s="127">
        <f t="shared" si="132"/>
        <v>374.65498754747659</v>
      </c>
      <c r="L177" s="127">
        <f t="shared" si="132"/>
        <v>364.86589834320779</v>
      </c>
      <c r="M177" s="127">
        <f t="shared" si="132"/>
        <v>354.31168228298088</v>
      </c>
      <c r="N177" s="127">
        <f t="shared" si="132"/>
        <v>342.99233936678479</v>
      </c>
      <c r="O177" s="127">
        <f t="shared" si="132"/>
        <v>350.20750340232428</v>
      </c>
      <c r="P177" s="127">
        <f t="shared" si="132"/>
        <v>355.6383130013013</v>
      </c>
      <c r="Q177" s="127">
        <f t="shared" si="132"/>
        <v>359.28476816371159</v>
      </c>
      <c r="R177" s="127">
        <f t="shared" si="132"/>
        <v>361.14686888954691</v>
      </c>
      <c r="S177" s="127">
        <f t="shared" si="132"/>
        <v>361.22461517882164</v>
      </c>
      <c r="T177" s="127">
        <f t="shared" si="132"/>
        <v>358.40192634457429</v>
      </c>
      <c r="U177" s="127">
        <f t="shared" si="132"/>
        <v>354.10652475046084</v>
      </c>
      <c r="V177" s="127">
        <f t="shared" si="132"/>
        <v>348.33841039649622</v>
      </c>
      <c r="W177" s="127">
        <f t="shared" si="132"/>
        <v>341.09758328266571</v>
      </c>
      <c r="X177" s="127">
        <f t="shared" si="132"/>
        <v>332.38404340896386</v>
      </c>
      <c r="Y177" s="127">
        <f t="shared" si="132"/>
        <v>321.22576094613464</v>
      </c>
      <c r="Z177" s="127">
        <f t="shared" si="132"/>
        <v>308.95623454830633</v>
      </c>
      <c r="AA177" s="127">
        <f t="shared" si="132"/>
        <v>295.57546421549114</v>
      </c>
      <c r="AB177" s="127">
        <f t="shared" si="132"/>
        <v>281.08344994768112</v>
      </c>
      <c r="AC177" s="127">
        <f t="shared" si="132"/>
        <v>265.48019174487365</v>
      </c>
      <c r="AD177" s="127">
        <f t="shared" si="132"/>
        <v>248.55741402200647</v>
      </c>
      <c r="AE177" s="127">
        <f t="shared" si="132"/>
        <v>230.93955849750063</v>
      </c>
      <c r="AF177" s="127">
        <f t="shared" si="132"/>
        <v>212.62662517135635</v>
      </c>
      <c r="AG177" s="127">
        <f t="shared" si="132"/>
        <v>193.61861404357347</v>
      </c>
      <c r="AH177" s="127">
        <f t="shared" si="132"/>
        <v>173.9155251141523</v>
      </c>
      <c r="BL177" s="1"/>
      <c r="BM177" s="1"/>
    </row>
    <row r="178" spans="2:65" hidden="1" outlineLevel="1">
      <c r="B178" t="str">
        <f t="shared" si="116"/>
        <v>e-hydrogen (compressed) - Finance cost - Africa - USD/ton fuel</v>
      </c>
      <c r="C178" t="str">
        <f>C158</f>
        <v>e-hydrogen (compressed)</v>
      </c>
      <c r="D178" t="s">
        <v>42</v>
      </c>
      <c r="E178" t="s">
        <v>55</v>
      </c>
      <c r="F178" t="s">
        <v>31</v>
      </c>
      <c r="G178" s="8">
        <f t="shared" ref="G178:P187" si="133">INDEX(CostCalculations,MATCH($B178,CostCalculations_Index,0),MATCH(G$4,CostCalculation_Year,0))</f>
        <v>0</v>
      </c>
      <c r="H178" s="8">
        <f t="shared" si="133"/>
        <v>0</v>
      </c>
      <c r="I178" s="8">
        <f t="shared" si="133"/>
        <v>0</v>
      </c>
      <c r="J178" s="8">
        <f t="shared" si="133"/>
        <v>0</v>
      </c>
      <c r="K178" s="8">
        <f t="shared" si="133"/>
        <v>0</v>
      </c>
      <c r="L178" s="8">
        <f t="shared" si="133"/>
        <v>0</v>
      </c>
      <c r="M178" s="8">
        <f t="shared" si="133"/>
        <v>0</v>
      </c>
      <c r="N178" s="8">
        <f t="shared" si="133"/>
        <v>0</v>
      </c>
      <c r="O178" s="8">
        <f t="shared" si="133"/>
        <v>0</v>
      </c>
      <c r="P178" s="8">
        <f t="shared" si="133"/>
        <v>0</v>
      </c>
      <c r="Q178" s="8">
        <f t="shared" ref="Q178:Z187" si="134">INDEX(CostCalculations,MATCH($B178,CostCalculations_Index,0),MATCH(Q$4,CostCalculation_Year,0))</f>
        <v>0</v>
      </c>
      <c r="R178" s="8">
        <f t="shared" si="134"/>
        <v>0</v>
      </c>
      <c r="S178" s="8">
        <f t="shared" si="134"/>
        <v>0</v>
      </c>
      <c r="T178" s="8">
        <f t="shared" si="134"/>
        <v>0</v>
      </c>
      <c r="U178" s="8">
        <f t="shared" si="134"/>
        <v>0</v>
      </c>
      <c r="V178" s="8">
        <f t="shared" si="134"/>
        <v>0</v>
      </c>
      <c r="W178" s="8">
        <f t="shared" si="134"/>
        <v>0</v>
      </c>
      <c r="X178" s="8">
        <f t="shared" si="134"/>
        <v>0</v>
      </c>
      <c r="Y178" s="8">
        <f t="shared" si="134"/>
        <v>0</v>
      </c>
      <c r="Z178" s="8">
        <f t="shared" si="134"/>
        <v>0</v>
      </c>
      <c r="AA178" s="8">
        <f t="shared" ref="AA178:AH187" si="135">INDEX(CostCalculations,MATCH($B178,CostCalculations_Index,0),MATCH(AA$4,CostCalculation_Year,0))</f>
        <v>0</v>
      </c>
      <c r="AB178" s="8">
        <f t="shared" si="135"/>
        <v>0</v>
      </c>
      <c r="AC178" s="8">
        <f t="shared" si="135"/>
        <v>0</v>
      </c>
      <c r="AD178" s="8">
        <f t="shared" si="135"/>
        <v>0</v>
      </c>
      <c r="AE178" s="8">
        <f t="shared" si="135"/>
        <v>0</v>
      </c>
      <c r="AF178" s="8">
        <f t="shared" si="135"/>
        <v>0</v>
      </c>
      <c r="AG178" s="8">
        <f t="shared" si="135"/>
        <v>0</v>
      </c>
      <c r="AH178" s="8">
        <f t="shared" si="135"/>
        <v>0</v>
      </c>
    </row>
    <row r="179" spans="2:65" hidden="1" outlineLevel="1">
      <c r="B179" t="str">
        <f t="shared" si="116"/>
        <v>e-hydrogen (compressed) - Finance cost - Americas - USD/ton fuel</v>
      </c>
      <c r="C179" t="str">
        <f>C158</f>
        <v>e-hydrogen (compressed)</v>
      </c>
      <c r="D179" t="s">
        <v>42</v>
      </c>
      <c r="E179" t="s">
        <v>56</v>
      </c>
      <c r="F179" t="s">
        <v>31</v>
      </c>
      <c r="G179" s="8">
        <f t="shared" si="133"/>
        <v>0</v>
      </c>
      <c r="H179" s="8">
        <f t="shared" si="133"/>
        <v>0</v>
      </c>
      <c r="I179" s="8">
        <f t="shared" si="133"/>
        <v>0</v>
      </c>
      <c r="J179" s="8">
        <f t="shared" si="133"/>
        <v>0</v>
      </c>
      <c r="K179" s="8">
        <f t="shared" si="133"/>
        <v>0</v>
      </c>
      <c r="L179" s="8">
        <f t="shared" si="133"/>
        <v>0</v>
      </c>
      <c r="M179" s="8">
        <f t="shared" si="133"/>
        <v>0</v>
      </c>
      <c r="N179" s="8">
        <f t="shared" si="133"/>
        <v>0</v>
      </c>
      <c r="O179" s="8">
        <f t="shared" si="133"/>
        <v>0</v>
      </c>
      <c r="P179" s="8">
        <f t="shared" si="133"/>
        <v>0</v>
      </c>
      <c r="Q179" s="8">
        <f t="shared" si="134"/>
        <v>0</v>
      </c>
      <c r="R179" s="8">
        <f t="shared" si="134"/>
        <v>0</v>
      </c>
      <c r="S179" s="8">
        <f t="shared" si="134"/>
        <v>0</v>
      </c>
      <c r="T179" s="8">
        <f t="shared" si="134"/>
        <v>0</v>
      </c>
      <c r="U179" s="8">
        <f t="shared" si="134"/>
        <v>0</v>
      </c>
      <c r="V179" s="8">
        <f t="shared" si="134"/>
        <v>0</v>
      </c>
      <c r="W179" s="8">
        <f t="shared" si="134"/>
        <v>0</v>
      </c>
      <c r="X179" s="8">
        <f t="shared" si="134"/>
        <v>0</v>
      </c>
      <c r="Y179" s="8">
        <f t="shared" si="134"/>
        <v>0</v>
      </c>
      <c r="Z179" s="8">
        <f t="shared" si="134"/>
        <v>0</v>
      </c>
      <c r="AA179" s="8">
        <f t="shared" si="135"/>
        <v>0</v>
      </c>
      <c r="AB179" s="8">
        <f t="shared" si="135"/>
        <v>0</v>
      </c>
      <c r="AC179" s="8">
        <f t="shared" si="135"/>
        <v>0</v>
      </c>
      <c r="AD179" s="8">
        <f t="shared" si="135"/>
        <v>0</v>
      </c>
      <c r="AE179" s="8">
        <f t="shared" si="135"/>
        <v>0</v>
      </c>
      <c r="AF179" s="8">
        <f t="shared" si="135"/>
        <v>0</v>
      </c>
      <c r="AG179" s="8">
        <f t="shared" si="135"/>
        <v>0</v>
      </c>
      <c r="AH179" s="8">
        <f t="shared" si="135"/>
        <v>0</v>
      </c>
    </row>
    <row r="180" spans="2:65" hidden="1" outlineLevel="1">
      <c r="B180" t="str">
        <f t="shared" si="116"/>
        <v>e-hydrogen (compressed) - Finance cost - Asia - USD/ton fuel</v>
      </c>
      <c r="C180" t="str">
        <f>C158</f>
        <v>e-hydrogen (compressed)</v>
      </c>
      <c r="D180" t="s">
        <v>42</v>
      </c>
      <c r="E180" t="s">
        <v>57</v>
      </c>
      <c r="F180" t="s">
        <v>31</v>
      </c>
      <c r="G180" s="8">
        <f t="shared" si="133"/>
        <v>0</v>
      </c>
      <c r="H180" s="8">
        <f t="shared" si="133"/>
        <v>0</v>
      </c>
      <c r="I180" s="8">
        <f t="shared" si="133"/>
        <v>0</v>
      </c>
      <c r="J180" s="8">
        <f t="shared" si="133"/>
        <v>0</v>
      </c>
      <c r="K180" s="8">
        <f t="shared" si="133"/>
        <v>0</v>
      </c>
      <c r="L180" s="8">
        <f t="shared" si="133"/>
        <v>0</v>
      </c>
      <c r="M180" s="8">
        <f t="shared" si="133"/>
        <v>0</v>
      </c>
      <c r="N180" s="8">
        <f t="shared" si="133"/>
        <v>0</v>
      </c>
      <c r="O180" s="8">
        <f t="shared" si="133"/>
        <v>0</v>
      </c>
      <c r="P180" s="8">
        <f t="shared" si="133"/>
        <v>0</v>
      </c>
      <c r="Q180" s="8">
        <f t="shared" si="134"/>
        <v>0</v>
      </c>
      <c r="R180" s="8">
        <f t="shared" si="134"/>
        <v>0</v>
      </c>
      <c r="S180" s="8">
        <f t="shared" si="134"/>
        <v>0</v>
      </c>
      <c r="T180" s="8">
        <f t="shared" si="134"/>
        <v>0</v>
      </c>
      <c r="U180" s="8">
        <f t="shared" si="134"/>
        <v>0</v>
      </c>
      <c r="V180" s="8">
        <f t="shared" si="134"/>
        <v>0</v>
      </c>
      <c r="W180" s="8">
        <f t="shared" si="134"/>
        <v>0</v>
      </c>
      <c r="X180" s="8">
        <f t="shared" si="134"/>
        <v>0</v>
      </c>
      <c r="Y180" s="8">
        <f t="shared" si="134"/>
        <v>0</v>
      </c>
      <c r="Z180" s="8">
        <f t="shared" si="134"/>
        <v>0</v>
      </c>
      <c r="AA180" s="8">
        <f t="shared" si="135"/>
        <v>0</v>
      </c>
      <c r="AB180" s="8">
        <f t="shared" si="135"/>
        <v>0</v>
      </c>
      <c r="AC180" s="8">
        <f t="shared" si="135"/>
        <v>0</v>
      </c>
      <c r="AD180" s="8">
        <f t="shared" si="135"/>
        <v>0</v>
      </c>
      <c r="AE180" s="8">
        <f t="shared" si="135"/>
        <v>0</v>
      </c>
      <c r="AF180" s="8">
        <f t="shared" si="135"/>
        <v>0</v>
      </c>
      <c r="AG180" s="8">
        <f t="shared" si="135"/>
        <v>0</v>
      </c>
      <c r="AH180" s="8">
        <f t="shared" si="135"/>
        <v>0</v>
      </c>
    </row>
    <row r="181" spans="2:65" hidden="1" outlineLevel="1">
      <c r="B181" t="str">
        <f t="shared" si="116"/>
        <v>e-hydrogen (compressed) - Finance cost - Europe - USD/ton fuel</v>
      </c>
      <c r="C181" t="str">
        <f>C158</f>
        <v>e-hydrogen (compressed)</v>
      </c>
      <c r="D181" t="s">
        <v>42</v>
      </c>
      <c r="E181" t="s">
        <v>8</v>
      </c>
      <c r="F181" t="s">
        <v>31</v>
      </c>
      <c r="G181" s="8">
        <f t="shared" si="133"/>
        <v>0</v>
      </c>
      <c r="H181" s="8">
        <f t="shared" si="133"/>
        <v>0</v>
      </c>
      <c r="I181" s="8">
        <f t="shared" si="133"/>
        <v>0</v>
      </c>
      <c r="J181" s="8">
        <f t="shared" si="133"/>
        <v>0</v>
      </c>
      <c r="K181" s="8">
        <f t="shared" si="133"/>
        <v>0</v>
      </c>
      <c r="L181" s="8">
        <f t="shared" si="133"/>
        <v>0</v>
      </c>
      <c r="M181" s="8">
        <f t="shared" si="133"/>
        <v>0</v>
      </c>
      <c r="N181" s="8">
        <f t="shared" si="133"/>
        <v>0</v>
      </c>
      <c r="O181" s="8">
        <f t="shared" si="133"/>
        <v>0</v>
      </c>
      <c r="P181" s="8">
        <f t="shared" si="133"/>
        <v>0</v>
      </c>
      <c r="Q181" s="8">
        <f t="shared" si="134"/>
        <v>0</v>
      </c>
      <c r="R181" s="8">
        <f t="shared" si="134"/>
        <v>0</v>
      </c>
      <c r="S181" s="8">
        <f t="shared" si="134"/>
        <v>0</v>
      </c>
      <c r="T181" s="8">
        <f t="shared" si="134"/>
        <v>0</v>
      </c>
      <c r="U181" s="8">
        <f t="shared" si="134"/>
        <v>0</v>
      </c>
      <c r="V181" s="8">
        <f t="shared" si="134"/>
        <v>0</v>
      </c>
      <c r="W181" s="8">
        <f t="shared" si="134"/>
        <v>0</v>
      </c>
      <c r="X181" s="8">
        <f t="shared" si="134"/>
        <v>0</v>
      </c>
      <c r="Y181" s="8">
        <f t="shared" si="134"/>
        <v>0</v>
      </c>
      <c r="Z181" s="8">
        <f t="shared" si="134"/>
        <v>0</v>
      </c>
      <c r="AA181" s="8">
        <f t="shared" si="135"/>
        <v>0</v>
      </c>
      <c r="AB181" s="8">
        <f t="shared" si="135"/>
        <v>0</v>
      </c>
      <c r="AC181" s="8">
        <f t="shared" si="135"/>
        <v>0</v>
      </c>
      <c r="AD181" s="8">
        <f t="shared" si="135"/>
        <v>0</v>
      </c>
      <c r="AE181" s="8">
        <f t="shared" si="135"/>
        <v>0</v>
      </c>
      <c r="AF181" s="8">
        <f t="shared" si="135"/>
        <v>0</v>
      </c>
      <c r="AG181" s="8">
        <f t="shared" si="135"/>
        <v>0</v>
      </c>
      <c r="AH181" s="8">
        <f t="shared" si="135"/>
        <v>0</v>
      </c>
    </row>
    <row r="182" spans="2:65" hidden="1" outlineLevel="1">
      <c r="B182" t="str">
        <f t="shared" si="116"/>
        <v>e-hydrogen (compressed) - Finance cost - Middle East - USD/ton fuel</v>
      </c>
      <c r="C182" t="str">
        <f>C158</f>
        <v>e-hydrogen (compressed)</v>
      </c>
      <c r="D182" t="s">
        <v>42</v>
      </c>
      <c r="E182" t="s">
        <v>58</v>
      </c>
      <c r="F182" t="s">
        <v>31</v>
      </c>
      <c r="G182" s="8">
        <f t="shared" si="133"/>
        <v>0</v>
      </c>
      <c r="H182" s="8">
        <f t="shared" si="133"/>
        <v>0</v>
      </c>
      <c r="I182" s="8">
        <f t="shared" si="133"/>
        <v>0</v>
      </c>
      <c r="J182" s="8">
        <f t="shared" si="133"/>
        <v>0</v>
      </c>
      <c r="K182" s="8">
        <f t="shared" si="133"/>
        <v>0</v>
      </c>
      <c r="L182" s="8">
        <f t="shared" si="133"/>
        <v>0</v>
      </c>
      <c r="M182" s="8">
        <f t="shared" si="133"/>
        <v>0</v>
      </c>
      <c r="N182" s="8">
        <f t="shared" si="133"/>
        <v>0</v>
      </c>
      <c r="O182" s="8">
        <f t="shared" si="133"/>
        <v>0</v>
      </c>
      <c r="P182" s="8">
        <f t="shared" si="133"/>
        <v>0</v>
      </c>
      <c r="Q182" s="8">
        <f t="shared" si="134"/>
        <v>0</v>
      </c>
      <c r="R182" s="8">
        <f t="shared" si="134"/>
        <v>0</v>
      </c>
      <c r="S182" s="8">
        <f t="shared" si="134"/>
        <v>0</v>
      </c>
      <c r="T182" s="8">
        <f t="shared" si="134"/>
        <v>0</v>
      </c>
      <c r="U182" s="8">
        <f t="shared" si="134"/>
        <v>0</v>
      </c>
      <c r="V182" s="8">
        <f t="shared" si="134"/>
        <v>0</v>
      </c>
      <c r="W182" s="8">
        <f t="shared" si="134"/>
        <v>0</v>
      </c>
      <c r="X182" s="8">
        <f t="shared" si="134"/>
        <v>0</v>
      </c>
      <c r="Y182" s="8">
        <f t="shared" si="134"/>
        <v>0</v>
      </c>
      <c r="Z182" s="8">
        <f t="shared" si="134"/>
        <v>0</v>
      </c>
      <c r="AA182" s="8">
        <f t="shared" si="135"/>
        <v>0</v>
      </c>
      <c r="AB182" s="8">
        <f t="shared" si="135"/>
        <v>0</v>
      </c>
      <c r="AC182" s="8">
        <f t="shared" si="135"/>
        <v>0</v>
      </c>
      <c r="AD182" s="8">
        <f t="shared" si="135"/>
        <v>0</v>
      </c>
      <c r="AE182" s="8">
        <f t="shared" si="135"/>
        <v>0</v>
      </c>
      <c r="AF182" s="8">
        <f t="shared" si="135"/>
        <v>0</v>
      </c>
      <c r="AG182" s="8">
        <f t="shared" si="135"/>
        <v>0</v>
      </c>
      <c r="AH182" s="8">
        <f t="shared" si="135"/>
        <v>0</v>
      </c>
    </row>
    <row r="183" spans="2:65" hidden="1" outlineLevel="1">
      <c r="B183" t="str">
        <f t="shared" si="116"/>
        <v>e-hydrogen - Finance cost - Africa - USD/ton fuel</v>
      </c>
      <c r="C183" t="s">
        <v>59</v>
      </c>
      <c r="D183" t="s">
        <v>42</v>
      </c>
      <c r="E183" t="s">
        <v>55</v>
      </c>
      <c r="F183" t="s">
        <v>31</v>
      </c>
      <c r="G183" s="8">
        <f t="shared" si="133"/>
        <v>423.4664833247287</v>
      </c>
      <c r="H183" s="8">
        <f t="shared" si="133"/>
        <v>407.9080597487058</v>
      </c>
      <c r="I183" s="8">
        <f t="shared" si="133"/>
        <v>391.93778538812398</v>
      </c>
      <c r="J183" s="8">
        <f t="shared" si="133"/>
        <v>383.67894989578463</v>
      </c>
      <c r="K183" s="8">
        <f t="shared" si="133"/>
        <v>374.65498754747659</v>
      </c>
      <c r="L183" s="8">
        <f t="shared" si="133"/>
        <v>364.86589834320779</v>
      </c>
      <c r="M183" s="8">
        <f t="shared" si="133"/>
        <v>354.31168228298088</v>
      </c>
      <c r="N183" s="8">
        <f t="shared" si="133"/>
        <v>342.99233936678479</v>
      </c>
      <c r="O183" s="8">
        <f t="shared" si="133"/>
        <v>350.20750340232428</v>
      </c>
      <c r="P183" s="8">
        <f t="shared" si="133"/>
        <v>355.6383130013013</v>
      </c>
      <c r="Q183" s="8">
        <f t="shared" si="134"/>
        <v>359.28476816371159</v>
      </c>
      <c r="R183" s="8">
        <f t="shared" si="134"/>
        <v>361.14686888954691</v>
      </c>
      <c r="S183" s="8">
        <f t="shared" si="134"/>
        <v>361.22461517882164</v>
      </c>
      <c r="T183" s="8">
        <f t="shared" si="134"/>
        <v>358.40192634457429</v>
      </c>
      <c r="U183" s="8">
        <f t="shared" si="134"/>
        <v>354.10652475046084</v>
      </c>
      <c r="V183" s="8">
        <f t="shared" si="134"/>
        <v>348.33841039649622</v>
      </c>
      <c r="W183" s="8">
        <f t="shared" si="134"/>
        <v>341.09758328266571</v>
      </c>
      <c r="X183" s="8">
        <f t="shared" si="134"/>
        <v>332.38404340896386</v>
      </c>
      <c r="Y183" s="8">
        <f t="shared" si="134"/>
        <v>321.22576094613464</v>
      </c>
      <c r="Z183" s="8">
        <f t="shared" si="134"/>
        <v>308.95623454830633</v>
      </c>
      <c r="AA183" s="8">
        <f t="shared" si="135"/>
        <v>295.57546421549114</v>
      </c>
      <c r="AB183" s="8">
        <f t="shared" si="135"/>
        <v>281.08344994768112</v>
      </c>
      <c r="AC183" s="8">
        <f t="shared" si="135"/>
        <v>265.48019174487365</v>
      </c>
      <c r="AD183" s="8">
        <f t="shared" si="135"/>
        <v>248.55741402200647</v>
      </c>
      <c r="AE183" s="8">
        <f t="shared" si="135"/>
        <v>230.93955849750063</v>
      </c>
      <c r="AF183" s="8">
        <f t="shared" si="135"/>
        <v>212.62662517135635</v>
      </c>
      <c r="AG183" s="8">
        <f t="shared" si="135"/>
        <v>193.61861404357347</v>
      </c>
      <c r="AH183" s="8">
        <f t="shared" si="135"/>
        <v>173.9155251141523</v>
      </c>
    </row>
    <row r="184" spans="2:65" hidden="1" outlineLevel="1">
      <c r="B184" t="str">
        <f t="shared" si="116"/>
        <v>e-hydrogen - Finance cost - Americas - USD/ton fuel</v>
      </c>
      <c r="C184" t="s">
        <v>59</v>
      </c>
      <c r="D184" t="s">
        <v>42</v>
      </c>
      <c r="E184" t="s">
        <v>56</v>
      </c>
      <c r="F184" t="s">
        <v>31</v>
      </c>
      <c r="G184" s="8">
        <f t="shared" si="133"/>
        <v>423.4664833247287</v>
      </c>
      <c r="H184" s="8">
        <f t="shared" si="133"/>
        <v>407.9080597487058</v>
      </c>
      <c r="I184" s="8">
        <f t="shared" si="133"/>
        <v>391.93778538812398</v>
      </c>
      <c r="J184" s="8">
        <f t="shared" si="133"/>
        <v>383.67894989578463</v>
      </c>
      <c r="K184" s="8">
        <f t="shared" si="133"/>
        <v>374.65498754747659</v>
      </c>
      <c r="L184" s="8">
        <f t="shared" si="133"/>
        <v>364.86589834320779</v>
      </c>
      <c r="M184" s="8">
        <f t="shared" si="133"/>
        <v>354.31168228298088</v>
      </c>
      <c r="N184" s="8">
        <f t="shared" si="133"/>
        <v>342.99233936678479</v>
      </c>
      <c r="O184" s="8">
        <f t="shared" si="133"/>
        <v>350.20750340232428</v>
      </c>
      <c r="P184" s="8">
        <f t="shared" si="133"/>
        <v>355.6383130013013</v>
      </c>
      <c r="Q184" s="8">
        <f t="shared" si="134"/>
        <v>359.28476816371159</v>
      </c>
      <c r="R184" s="8">
        <f t="shared" si="134"/>
        <v>361.14686888954691</v>
      </c>
      <c r="S184" s="8">
        <f t="shared" si="134"/>
        <v>361.22461517882164</v>
      </c>
      <c r="T184" s="8">
        <f t="shared" si="134"/>
        <v>358.40192634457429</v>
      </c>
      <c r="U184" s="8">
        <f t="shared" si="134"/>
        <v>354.10652475046084</v>
      </c>
      <c r="V184" s="8">
        <f t="shared" si="134"/>
        <v>348.33841039649622</v>
      </c>
      <c r="W184" s="8">
        <f t="shared" si="134"/>
        <v>341.09758328266571</v>
      </c>
      <c r="X184" s="8">
        <f t="shared" si="134"/>
        <v>332.38404340896386</v>
      </c>
      <c r="Y184" s="8">
        <f t="shared" si="134"/>
        <v>321.22576094613464</v>
      </c>
      <c r="Z184" s="8">
        <f t="shared" si="134"/>
        <v>308.95623454830633</v>
      </c>
      <c r="AA184" s="8">
        <f t="shared" si="135"/>
        <v>295.57546421549114</v>
      </c>
      <c r="AB184" s="8">
        <f t="shared" si="135"/>
        <v>281.08344994768112</v>
      </c>
      <c r="AC184" s="8">
        <f t="shared" si="135"/>
        <v>265.48019174487365</v>
      </c>
      <c r="AD184" s="8">
        <f t="shared" si="135"/>
        <v>248.55741402200647</v>
      </c>
      <c r="AE184" s="8">
        <f t="shared" si="135"/>
        <v>230.93955849750063</v>
      </c>
      <c r="AF184" s="8">
        <f t="shared" si="135"/>
        <v>212.62662517135635</v>
      </c>
      <c r="AG184" s="8">
        <f t="shared" si="135"/>
        <v>193.61861404357347</v>
      </c>
      <c r="AH184" s="8">
        <f t="shared" si="135"/>
        <v>173.9155251141523</v>
      </c>
    </row>
    <row r="185" spans="2:65" hidden="1" outlineLevel="1">
      <c r="B185" t="str">
        <f t="shared" si="116"/>
        <v>e-hydrogen - Finance cost - Asia - USD/ton fuel</v>
      </c>
      <c r="C185" t="s">
        <v>59</v>
      </c>
      <c r="D185" t="s">
        <v>42</v>
      </c>
      <c r="E185" t="s">
        <v>57</v>
      </c>
      <c r="F185" t="s">
        <v>31</v>
      </c>
      <c r="G185" s="8">
        <f t="shared" si="133"/>
        <v>423.4664833247287</v>
      </c>
      <c r="H185" s="8">
        <f t="shared" si="133"/>
        <v>407.9080597487058</v>
      </c>
      <c r="I185" s="8">
        <f t="shared" si="133"/>
        <v>391.93778538812398</v>
      </c>
      <c r="J185" s="8">
        <f t="shared" si="133"/>
        <v>383.67894989578463</v>
      </c>
      <c r="K185" s="8">
        <f t="shared" si="133"/>
        <v>374.65498754747659</v>
      </c>
      <c r="L185" s="8">
        <f t="shared" si="133"/>
        <v>364.86589834320779</v>
      </c>
      <c r="M185" s="8">
        <f t="shared" si="133"/>
        <v>354.31168228298088</v>
      </c>
      <c r="N185" s="8">
        <f t="shared" si="133"/>
        <v>342.99233936678479</v>
      </c>
      <c r="O185" s="8">
        <f t="shared" si="133"/>
        <v>350.20750340232428</v>
      </c>
      <c r="P185" s="8">
        <f t="shared" si="133"/>
        <v>355.6383130013013</v>
      </c>
      <c r="Q185" s="8">
        <f t="shared" si="134"/>
        <v>359.28476816371159</v>
      </c>
      <c r="R185" s="8">
        <f t="shared" si="134"/>
        <v>361.14686888954691</v>
      </c>
      <c r="S185" s="8">
        <f t="shared" si="134"/>
        <v>361.22461517882164</v>
      </c>
      <c r="T185" s="8">
        <f t="shared" si="134"/>
        <v>358.40192634457429</v>
      </c>
      <c r="U185" s="8">
        <f t="shared" si="134"/>
        <v>354.10652475046084</v>
      </c>
      <c r="V185" s="8">
        <f t="shared" si="134"/>
        <v>348.33841039649622</v>
      </c>
      <c r="W185" s="8">
        <f t="shared" si="134"/>
        <v>341.09758328266571</v>
      </c>
      <c r="X185" s="8">
        <f t="shared" si="134"/>
        <v>332.38404340896386</v>
      </c>
      <c r="Y185" s="8">
        <f t="shared" si="134"/>
        <v>321.22576094613464</v>
      </c>
      <c r="Z185" s="8">
        <f t="shared" si="134"/>
        <v>308.95623454830633</v>
      </c>
      <c r="AA185" s="8">
        <f t="shared" si="135"/>
        <v>295.57546421549114</v>
      </c>
      <c r="AB185" s="8">
        <f t="shared" si="135"/>
        <v>281.08344994768112</v>
      </c>
      <c r="AC185" s="8">
        <f t="shared" si="135"/>
        <v>265.48019174487365</v>
      </c>
      <c r="AD185" s="8">
        <f t="shared" si="135"/>
        <v>248.55741402200647</v>
      </c>
      <c r="AE185" s="8">
        <f t="shared" si="135"/>
        <v>230.93955849750063</v>
      </c>
      <c r="AF185" s="8">
        <f t="shared" si="135"/>
        <v>212.62662517135635</v>
      </c>
      <c r="AG185" s="8">
        <f t="shared" si="135"/>
        <v>193.61861404357347</v>
      </c>
      <c r="AH185" s="8">
        <f t="shared" si="135"/>
        <v>173.9155251141523</v>
      </c>
    </row>
    <row r="186" spans="2:65" hidden="1" outlineLevel="1">
      <c r="B186" t="str">
        <f t="shared" si="116"/>
        <v>e-hydrogen - Finance cost - Europe - USD/ton fuel</v>
      </c>
      <c r="C186" t="s">
        <v>59</v>
      </c>
      <c r="D186" t="s">
        <v>42</v>
      </c>
      <c r="E186" t="s">
        <v>8</v>
      </c>
      <c r="F186" t="s">
        <v>31</v>
      </c>
      <c r="G186" s="8">
        <f t="shared" si="133"/>
        <v>423.4664833247287</v>
      </c>
      <c r="H186" s="8">
        <f t="shared" si="133"/>
        <v>407.9080597487058</v>
      </c>
      <c r="I186" s="8">
        <f t="shared" si="133"/>
        <v>391.93778538812398</v>
      </c>
      <c r="J186" s="8">
        <f t="shared" si="133"/>
        <v>383.67894989578463</v>
      </c>
      <c r="K186" s="8">
        <f t="shared" si="133"/>
        <v>374.65498754747659</v>
      </c>
      <c r="L186" s="8">
        <f t="shared" si="133"/>
        <v>364.86589834320779</v>
      </c>
      <c r="M186" s="8">
        <f t="shared" si="133"/>
        <v>354.31168228298088</v>
      </c>
      <c r="N186" s="8">
        <f t="shared" si="133"/>
        <v>342.99233936678479</v>
      </c>
      <c r="O186" s="8">
        <f t="shared" si="133"/>
        <v>350.20750340232428</v>
      </c>
      <c r="P186" s="8">
        <f t="shared" si="133"/>
        <v>355.6383130013013</v>
      </c>
      <c r="Q186" s="8">
        <f t="shared" si="134"/>
        <v>359.28476816371159</v>
      </c>
      <c r="R186" s="8">
        <f t="shared" si="134"/>
        <v>361.14686888954691</v>
      </c>
      <c r="S186" s="8">
        <f t="shared" si="134"/>
        <v>361.22461517882164</v>
      </c>
      <c r="T186" s="8">
        <f t="shared" si="134"/>
        <v>358.40192634457429</v>
      </c>
      <c r="U186" s="8">
        <f t="shared" si="134"/>
        <v>354.10652475046084</v>
      </c>
      <c r="V186" s="8">
        <f t="shared" si="134"/>
        <v>348.33841039649622</v>
      </c>
      <c r="W186" s="8">
        <f t="shared" si="134"/>
        <v>341.09758328266571</v>
      </c>
      <c r="X186" s="8">
        <f t="shared" si="134"/>
        <v>332.38404340896386</v>
      </c>
      <c r="Y186" s="8">
        <f t="shared" si="134"/>
        <v>321.22576094613464</v>
      </c>
      <c r="Z186" s="8">
        <f t="shared" si="134"/>
        <v>308.95623454830633</v>
      </c>
      <c r="AA186" s="8">
        <f t="shared" si="135"/>
        <v>295.57546421549114</v>
      </c>
      <c r="AB186" s="8">
        <f t="shared" si="135"/>
        <v>281.08344994768112</v>
      </c>
      <c r="AC186" s="8">
        <f t="shared" si="135"/>
        <v>265.48019174487365</v>
      </c>
      <c r="AD186" s="8">
        <f t="shared" si="135"/>
        <v>248.55741402200647</v>
      </c>
      <c r="AE186" s="8">
        <f t="shared" si="135"/>
        <v>230.93955849750063</v>
      </c>
      <c r="AF186" s="8">
        <f t="shared" si="135"/>
        <v>212.62662517135635</v>
      </c>
      <c r="AG186" s="8">
        <f t="shared" si="135"/>
        <v>193.61861404357347</v>
      </c>
      <c r="AH186" s="8">
        <f t="shared" si="135"/>
        <v>173.9155251141523</v>
      </c>
    </row>
    <row r="187" spans="2:65" hidden="1" outlineLevel="1">
      <c r="B187" t="str">
        <f t="shared" si="116"/>
        <v>e-hydrogen - Finance cost - Middle East - USD/ton fuel</v>
      </c>
      <c r="C187" t="s">
        <v>59</v>
      </c>
      <c r="D187" t="s">
        <v>42</v>
      </c>
      <c r="E187" t="s">
        <v>58</v>
      </c>
      <c r="F187" t="s">
        <v>31</v>
      </c>
      <c r="G187" s="8">
        <f t="shared" si="133"/>
        <v>423.4664833247287</v>
      </c>
      <c r="H187" s="8">
        <f t="shared" si="133"/>
        <v>407.9080597487058</v>
      </c>
      <c r="I187" s="8">
        <f t="shared" si="133"/>
        <v>391.93778538812398</v>
      </c>
      <c r="J187" s="8">
        <f t="shared" si="133"/>
        <v>383.67894989578463</v>
      </c>
      <c r="K187" s="8">
        <f t="shared" si="133"/>
        <v>374.65498754747659</v>
      </c>
      <c r="L187" s="8">
        <f t="shared" si="133"/>
        <v>364.86589834320779</v>
      </c>
      <c r="M187" s="8">
        <f t="shared" si="133"/>
        <v>354.31168228298088</v>
      </c>
      <c r="N187" s="8">
        <f t="shared" si="133"/>
        <v>342.99233936678479</v>
      </c>
      <c r="O187" s="8">
        <f t="shared" si="133"/>
        <v>350.20750340232428</v>
      </c>
      <c r="P187" s="8">
        <f t="shared" si="133"/>
        <v>355.6383130013013</v>
      </c>
      <c r="Q187" s="8">
        <f t="shared" si="134"/>
        <v>359.28476816371159</v>
      </c>
      <c r="R187" s="8">
        <f t="shared" si="134"/>
        <v>361.14686888954691</v>
      </c>
      <c r="S187" s="8">
        <f t="shared" si="134"/>
        <v>361.22461517882164</v>
      </c>
      <c r="T187" s="8">
        <f t="shared" si="134"/>
        <v>358.40192634457429</v>
      </c>
      <c r="U187" s="8">
        <f t="shared" si="134"/>
        <v>354.10652475046084</v>
      </c>
      <c r="V187" s="8">
        <f t="shared" si="134"/>
        <v>348.33841039649622</v>
      </c>
      <c r="W187" s="8">
        <f t="shared" si="134"/>
        <v>341.09758328266571</v>
      </c>
      <c r="X187" s="8">
        <f t="shared" si="134"/>
        <v>332.38404340896386</v>
      </c>
      <c r="Y187" s="8">
        <f t="shared" si="134"/>
        <v>321.22576094613464</v>
      </c>
      <c r="Z187" s="8">
        <f t="shared" si="134"/>
        <v>308.95623454830633</v>
      </c>
      <c r="AA187" s="8">
        <f t="shared" si="135"/>
        <v>295.57546421549114</v>
      </c>
      <c r="AB187" s="8">
        <f t="shared" si="135"/>
        <v>281.08344994768112</v>
      </c>
      <c r="AC187" s="8">
        <f t="shared" si="135"/>
        <v>265.48019174487365</v>
      </c>
      <c r="AD187" s="8">
        <f t="shared" si="135"/>
        <v>248.55741402200647</v>
      </c>
      <c r="AE187" s="8">
        <f t="shared" si="135"/>
        <v>230.93955849750063</v>
      </c>
      <c r="AF187" s="8">
        <f t="shared" si="135"/>
        <v>212.62662517135635</v>
      </c>
      <c r="AG187" s="8">
        <f t="shared" si="135"/>
        <v>193.61861404357347</v>
      </c>
      <c r="AH187" s="8">
        <f t="shared" si="135"/>
        <v>173.9155251141523</v>
      </c>
    </row>
    <row r="188" spans="2:65" ht="15.75" hidden="1" outlineLevel="1" thickBot="1">
      <c r="B188" t="str">
        <f t="shared" si="116"/>
        <v/>
      </c>
      <c r="G188" s="128"/>
    </row>
    <row r="189" spans="2:65" hidden="1" outlineLevel="1">
      <c r="B189" t="str">
        <f t="shared" si="116"/>
        <v>e-hydrogen (compressed) - Energy cost including feedstock energy cost - Africa - USD/ton fuel</v>
      </c>
      <c r="C189" s="10" t="str">
        <f>C158</f>
        <v>e-hydrogen (compressed)</v>
      </c>
      <c r="D189" s="10" t="s">
        <v>37</v>
      </c>
      <c r="E189" s="10" t="s">
        <v>55</v>
      </c>
      <c r="F189" s="10" t="s">
        <v>31</v>
      </c>
      <c r="G189" s="125">
        <f>G194+G199</f>
        <v>3160.8705964644164</v>
      </c>
      <c r="H189" s="125">
        <f t="shared" ref="H189:AH189" si="136">H194+H199</f>
        <v>2786.523241337979</v>
      </c>
      <c r="I189" s="125">
        <f t="shared" si="136"/>
        <v>2412.5464202833837</v>
      </c>
      <c r="J189" s="125">
        <f t="shared" si="136"/>
        <v>2304.7344628217015</v>
      </c>
      <c r="K189" s="125">
        <f t="shared" si="136"/>
        <v>2196.6012206586379</v>
      </c>
      <c r="L189" s="125">
        <f t="shared" si="136"/>
        <v>2088.2494806360514</v>
      </c>
      <c r="M189" s="125">
        <f t="shared" si="136"/>
        <v>1979.7820295958466</v>
      </c>
      <c r="N189" s="125">
        <f t="shared" si="136"/>
        <v>1871.3016543799013</v>
      </c>
      <c r="O189" s="125">
        <f t="shared" si="136"/>
        <v>1802.6625730422293</v>
      </c>
      <c r="P189" s="125">
        <f t="shared" si="136"/>
        <v>1734.1917254836167</v>
      </c>
      <c r="Q189" s="125">
        <f t="shared" si="136"/>
        <v>1665.9444753405153</v>
      </c>
      <c r="R189" s="125">
        <f t="shared" si="136"/>
        <v>1597.976186249457</v>
      </c>
      <c r="S189" s="125">
        <f t="shared" si="136"/>
        <v>1530.3422218469802</v>
      </c>
      <c r="T189" s="125">
        <f t="shared" si="136"/>
        <v>1491.8507805011832</v>
      </c>
      <c r="U189" s="125">
        <f t="shared" si="136"/>
        <v>1453.4494587457298</v>
      </c>
      <c r="V189" s="125">
        <f t="shared" si="136"/>
        <v>1415.1563219456079</v>
      </c>
      <c r="W189" s="125">
        <f t="shared" si="136"/>
        <v>1376.9894354656967</v>
      </c>
      <c r="X189" s="125">
        <f t="shared" si="136"/>
        <v>1338.9668646709708</v>
      </c>
      <c r="Y189" s="125">
        <f t="shared" si="136"/>
        <v>1296.9598763474942</v>
      </c>
      <c r="Z189" s="125">
        <f t="shared" si="136"/>
        <v>1255.7747230782336</v>
      </c>
      <c r="AA189" s="125">
        <f t="shared" si="136"/>
        <v>1215.4008407247393</v>
      </c>
      <c r="AB189" s="125">
        <f t="shared" si="136"/>
        <v>1175.8276651485323</v>
      </c>
      <c r="AC189" s="125">
        <f t="shared" si="136"/>
        <v>1137.0446322111472</v>
      </c>
      <c r="AD189" s="125">
        <f t="shared" si="136"/>
        <v>1113.2241368658154</v>
      </c>
      <c r="AE189" s="125">
        <f t="shared" si="136"/>
        <v>1089.8673860112274</v>
      </c>
      <c r="AF189" s="125">
        <f t="shared" si="136"/>
        <v>1066.9677226950826</v>
      </c>
      <c r="AG189" s="125">
        <f t="shared" si="136"/>
        <v>1044.5184899651035</v>
      </c>
      <c r="AH189" s="125">
        <f t="shared" si="136"/>
        <v>1022.5130308690141</v>
      </c>
      <c r="AJ189" s="117" t="b">
        <f t="shared" ref="AJ189:BK189" si="137">G165+G169+G173+G189+G205=G159</f>
        <v>1</v>
      </c>
      <c r="AK189" s="118" t="b">
        <f t="shared" si="137"/>
        <v>1</v>
      </c>
      <c r="AL189" s="118" t="b">
        <f t="shared" si="137"/>
        <v>1</v>
      </c>
      <c r="AM189" s="118" t="b">
        <f t="shared" si="137"/>
        <v>1</v>
      </c>
      <c r="AN189" s="118" t="b">
        <f t="shared" si="137"/>
        <v>1</v>
      </c>
      <c r="AO189" s="118" t="b">
        <f t="shared" si="137"/>
        <v>1</v>
      </c>
      <c r="AP189" s="118" t="b">
        <f t="shared" si="137"/>
        <v>1</v>
      </c>
      <c r="AQ189" s="118" t="b">
        <f t="shared" si="137"/>
        <v>1</v>
      </c>
      <c r="AR189" s="118" t="b">
        <f t="shared" si="137"/>
        <v>1</v>
      </c>
      <c r="AS189" s="118" t="b">
        <f t="shared" si="137"/>
        <v>1</v>
      </c>
      <c r="AT189" s="118" t="b">
        <f t="shared" si="137"/>
        <v>1</v>
      </c>
      <c r="AU189" s="118" t="b">
        <f t="shared" si="137"/>
        <v>1</v>
      </c>
      <c r="AV189" s="118" t="b">
        <f t="shared" si="137"/>
        <v>1</v>
      </c>
      <c r="AW189" s="118" t="b">
        <f t="shared" si="137"/>
        <v>0</v>
      </c>
      <c r="AX189" s="118" t="b">
        <f t="shared" si="137"/>
        <v>1</v>
      </c>
      <c r="AY189" s="118" t="b">
        <f t="shared" si="137"/>
        <v>1</v>
      </c>
      <c r="AZ189" s="118" t="b">
        <f t="shared" si="137"/>
        <v>1</v>
      </c>
      <c r="BA189" s="118" t="b">
        <f t="shared" si="137"/>
        <v>1</v>
      </c>
      <c r="BB189" s="118" t="b">
        <f t="shared" si="137"/>
        <v>1</v>
      </c>
      <c r="BC189" s="118" t="b">
        <f t="shared" si="137"/>
        <v>1</v>
      </c>
      <c r="BD189" s="118" t="b">
        <f t="shared" si="137"/>
        <v>1</v>
      </c>
      <c r="BE189" s="118" t="b">
        <f t="shared" si="137"/>
        <v>1</v>
      </c>
      <c r="BF189" s="118" t="b">
        <f t="shared" si="137"/>
        <v>1</v>
      </c>
      <c r="BG189" s="118" t="b">
        <f t="shared" si="137"/>
        <v>1</v>
      </c>
      <c r="BH189" s="118" t="b">
        <f t="shared" si="137"/>
        <v>1</v>
      </c>
      <c r="BI189" s="118" t="b">
        <f t="shared" si="137"/>
        <v>1</v>
      </c>
      <c r="BJ189" s="118" t="b">
        <f t="shared" si="137"/>
        <v>1</v>
      </c>
      <c r="BK189" s="119" t="b">
        <f t="shared" si="137"/>
        <v>1</v>
      </c>
      <c r="BL189" s="1"/>
      <c r="BM189" s="1"/>
    </row>
    <row r="190" spans="2:65" hidden="1" outlineLevel="1">
      <c r="B190" t="str">
        <f t="shared" si="116"/>
        <v>e-hydrogen (compressed) - Energy cost including feedstock energy cost - Americas - USD/ton fuel</v>
      </c>
      <c r="C190" s="2" t="str">
        <f>C158</f>
        <v>e-hydrogen (compressed)</v>
      </c>
      <c r="D190" s="2" t="s">
        <v>37</v>
      </c>
      <c r="E190" s="2" t="s">
        <v>56</v>
      </c>
      <c r="F190" s="2" t="s">
        <v>31</v>
      </c>
      <c r="G190" s="126">
        <f t="shared" ref="G190:AH190" si="138">G195+G200</f>
        <v>1986.022029783622</v>
      </c>
      <c r="H190" s="126">
        <f t="shared" si="138"/>
        <v>1942.6791108821419</v>
      </c>
      <c r="I190" s="126">
        <f t="shared" si="138"/>
        <v>1899.0560032656203</v>
      </c>
      <c r="J190" s="126">
        <f t="shared" si="138"/>
        <v>1826.0625747933959</v>
      </c>
      <c r="K190" s="126">
        <f t="shared" si="138"/>
        <v>1752.7609736509025</v>
      </c>
      <c r="L190" s="126">
        <f t="shared" si="138"/>
        <v>1679.2202631891889</v>
      </c>
      <c r="M190" s="126">
        <f t="shared" si="138"/>
        <v>1605.5095067593863</v>
      </c>
      <c r="N190" s="126">
        <f t="shared" si="138"/>
        <v>1531.6977677124719</v>
      </c>
      <c r="O190" s="126">
        <f t="shared" si="138"/>
        <v>1489.0291478242557</v>
      </c>
      <c r="P190" s="126">
        <f t="shared" si="138"/>
        <v>1446.3126288296503</v>
      </c>
      <c r="Q190" s="126">
        <f t="shared" si="138"/>
        <v>1403.5802801551172</v>
      </c>
      <c r="R190" s="126">
        <f t="shared" si="138"/>
        <v>1360.8641712271224</v>
      </c>
      <c r="S190" s="126">
        <f t="shared" si="138"/>
        <v>1318.196371472189</v>
      </c>
      <c r="T190" s="126">
        <f t="shared" si="138"/>
        <v>1281.5555815366356</v>
      </c>
      <c r="U190" s="126">
        <f t="shared" si="138"/>
        <v>1245.0533507729108</v>
      </c>
      <c r="V190" s="126">
        <f t="shared" si="138"/>
        <v>1208.7077012258628</v>
      </c>
      <c r="W190" s="126">
        <f t="shared" si="138"/>
        <v>1172.5366549402484</v>
      </c>
      <c r="X190" s="126">
        <f t="shared" si="138"/>
        <v>1136.5582339608836</v>
      </c>
      <c r="Y190" s="126">
        <f t="shared" si="138"/>
        <v>1112.3640919011295</v>
      </c>
      <c r="Z190" s="126">
        <f t="shared" si="138"/>
        <v>1088.5763473760965</v>
      </c>
      <c r="AA190" s="126">
        <f t="shared" si="138"/>
        <v>1065.1908713683672</v>
      </c>
      <c r="AB190" s="126">
        <f t="shared" si="138"/>
        <v>1042.2035348604634</v>
      </c>
      <c r="AC190" s="126">
        <f t="shared" si="138"/>
        <v>1019.61020883496</v>
      </c>
      <c r="AD190" s="126">
        <f t="shared" si="138"/>
        <v>1001.6667447875999</v>
      </c>
      <c r="AE190" s="126">
        <f t="shared" si="138"/>
        <v>984.06586194466854</v>
      </c>
      <c r="AF190" s="126">
        <f t="shared" si="138"/>
        <v>966.80356105825501</v>
      </c>
      <c r="AG190" s="126">
        <f t="shared" si="138"/>
        <v>949.87584288045787</v>
      </c>
      <c r="AH190" s="126">
        <f t="shared" si="138"/>
        <v>933.27870816337509</v>
      </c>
      <c r="AJ190" s="120" t="b">
        <f t="shared" ref="AJ190:BK190" si="139">G165+G169+G174+G190+G205=G160</f>
        <v>1</v>
      </c>
      <c r="AK190" s="1" t="b">
        <f t="shared" si="139"/>
        <v>1</v>
      </c>
      <c r="AL190" s="1" t="b">
        <f t="shared" si="139"/>
        <v>1</v>
      </c>
      <c r="AM190" s="1" t="b">
        <f t="shared" si="139"/>
        <v>1</v>
      </c>
      <c r="AN190" s="1" t="b">
        <f t="shared" si="139"/>
        <v>1</v>
      </c>
      <c r="AO190" s="1" t="b">
        <f t="shared" si="139"/>
        <v>1</v>
      </c>
      <c r="AP190" s="1" t="b">
        <f t="shared" si="139"/>
        <v>1</v>
      </c>
      <c r="AQ190" s="1" t="b">
        <f t="shared" si="139"/>
        <v>1</v>
      </c>
      <c r="AR190" s="1" t="b">
        <f t="shared" si="139"/>
        <v>1</v>
      </c>
      <c r="AS190" s="1" t="b">
        <f t="shared" si="139"/>
        <v>1</v>
      </c>
      <c r="AT190" s="1" t="b">
        <f t="shared" si="139"/>
        <v>1</v>
      </c>
      <c r="AU190" s="1" t="b">
        <f t="shared" si="139"/>
        <v>1</v>
      </c>
      <c r="AV190" s="1" t="b">
        <f t="shared" si="139"/>
        <v>1</v>
      </c>
      <c r="AW190" s="1" t="b">
        <f t="shared" si="139"/>
        <v>1</v>
      </c>
      <c r="AX190" s="1" t="b">
        <f t="shared" si="139"/>
        <v>1</v>
      </c>
      <c r="AY190" s="1" t="b">
        <f t="shared" si="139"/>
        <v>1</v>
      </c>
      <c r="AZ190" s="1" t="b">
        <f t="shared" si="139"/>
        <v>1</v>
      </c>
      <c r="BA190" s="1" t="b">
        <f t="shared" si="139"/>
        <v>1</v>
      </c>
      <c r="BB190" s="1" t="b">
        <f t="shared" si="139"/>
        <v>1</v>
      </c>
      <c r="BC190" s="1" t="b">
        <f t="shared" si="139"/>
        <v>1</v>
      </c>
      <c r="BD190" s="1" t="b">
        <f t="shared" si="139"/>
        <v>1</v>
      </c>
      <c r="BE190" s="1" t="b">
        <f t="shared" si="139"/>
        <v>1</v>
      </c>
      <c r="BF190" s="1" t="b">
        <f t="shared" si="139"/>
        <v>1</v>
      </c>
      <c r="BG190" s="1" t="b">
        <f t="shared" si="139"/>
        <v>1</v>
      </c>
      <c r="BH190" s="1" t="b">
        <f t="shared" si="139"/>
        <v>1</v>
      </c>
      <c r="BI190" s="1" t="b">
        <f t="shared" si="139"/>
        <v>1</v>
      </c>
      <c r="BJ190" s="1" t="b">
        <f t="shared" si="139"/>
        <v>1</v>
      </c>
      <c r="BK190" s="121" t="b">
        <f t="shared" si="139"/>
        <v>1</v>
      </c>
      <c r="BL190" s="1"/>
      <c r="BM190" s="1"/>
    </row>
    <row r="191" spans="2:65" hidden="1" outlineLevel="1">
      <c r="B191" t="str">
        <f t="shared" si="116"/>
        <v>e-hydrogen (compressed) - Energy cost including feedstock energy cost - Asia - USD/ton fuel</v>
      </c>
      <c r="C191" s="2" t="str">
        <f>C158</f>
        <v>e-hydrogen (compressed)</v>
      </c>
      <c r="D191" s="2" t="s">
        <v>37</v>
      </c>
      <c r="E191" s="2" t="s">
        <v>57</v>
      </c>
      <c r="F191" s="2" t="s">
        <v>31</v>
      </c>
      <c r="G191" s="126">
        <f t="shared" ref="G191:AH191" si="140">G196+G201</f>
        <v>3515.5451368694994</v>
      </c>
      <c r="H191" s="126">
        <f t="shared" si="140"/>
        <v>3202.9670075376002</v>
      </c>
      <c r="I191" s="126">
        <f t="shared" si="140"/>
        <v>2890.5235227287494</v>
      </c>
      <c r="J191" s="126">
        <f t="shared" si="140"/>
        <v>2774.4528840461521</v>
      </c>
      <c r="K191" s="126">
        <f t="shared" si="140"/>
        <v>2657.9363122554146</v>
      </c>
      <c r="L191" s="126">
        <f t="shared" si="140"/>
        <v>2541.0838854200356</v>
      </c>
      <c r="M191" s="126">
        <f t="shared" si="140"/>
        <v>2424.0056816037468</v>
      </c>
      <c r="N191" s="126">
        <f t="shared" si="140"/>
        <v>2306.8117788701561</v>
      </c>
      <c r="O191" s="126">
        <f t="shared" si="140"/>
        <v>2218.1721303505983</v>
      </c>
      <c r="P191" s="126">
        <f t="shared" si="140"/>
        <v>2129.7951643580186</v>
      </c>
      <c r="Q191" s="126">
        <f t="shared" si="140"/>
        <v>2041.7530759339261</v>
      </c>
      <c r="R191" s="126">
        <f t="shared" si="140"/>
        <v>1954.1180601197893</v>
      </c>
      <c r="S191" s="126">
        <f t="shared" si="140"/>
        <v>1866.9623119572402</v>
      </c>
      <c r="T191" s="126">
        <f t="shared" si="140"/>
        <v>1815.1787029276168</v>
      </c>
      <c r="U191" s="126">
        <f t="shared" si="140"/>
        <v>1763.5893988725866</v>
      </c>
      <c r="V191" s="126">
        <f t="shared" si="140"/>
        <v>1712.219846212882</v>
      </c>
      <c r="W191" s="126">
        <f t="shared" si="140"/>
        <v>1661.0954913690473</v>
      </c>
      <c r="X191" s="126">
        <f t="shared" si="140"/>
        <v>1610.2417807617942</v>
      </c>
      <c r="Y191" s="126">
        <f t="shared" si="140"/>
        <v>1553.9360314199</v>
      </c>
      <c r="Z191" s="126">
        <f t="shared" si="140"/>
        <v>1498.7656644323729</v>
      </c>
      <c r="AA191" s="126">
        <f t="shared" si="140"/>
        <v>1444.7155323228835</v>
      </c>
      <c r="AB191" s="126">
        <f t="shared" si="140"/>
        <v>1391.7704876150719</v>
      </c>
      <c r="AC191" s="126">
        <f t="shared" si="140"/>
        <v>1339.915382832598</v>
      </c>
      <c r="AD191" s="126">
        <f t="shared" si="140"/>
        <v>1309.9831447130568</v>
      </c>
      <c r="AE191" s="126">
        <f t="shared" si="140"/>
        <v>1280.6373127610934</v>
      </c>
      <c r="AF191" s="126">
        <f t="shared" si="140"/>
        <v>1251.8689688243389</v>
      </c>
      <c r="AG191" s="126">
        <f t="shared" si="140"/>
        <v>1223.6691947504187</v>
      </c>
      <c r="AH191" s="126">
        <f t="shared" si="140"/>
        <v>1196.0290723869578</v>
      </c>
      <c r="AJ191" s="120" t="b">
        <f t="shared" ref="AJ191:BK191" si="141">G165+G169+G175+G191+G205=G161</f>
        <v>1</v>
      </c>
      <c r="AK191" s="1" t="b">
        <f t="shared" si="141"/>
        <v>1</v>
      </c>
      <c r="AL191" s="1" t="b">
        <f t="shared" si="141"/>
        <v>1</v>
      </c>
      <c r="AM191" s="1" t="b">
        <f t="shared" si="141"/>
        <v>0</v>
      </c>
      <c r="AN191" s="1" t="b">
        <f t="shared" si="141"/>
        <v>1</v>
      </c>
      <c r="AO191" s="1" t="b">
        <f t="shared" si="141"/>
        <v>1</v>
      </c>
      <c r="AP191" s="1" t="b">
        <f t="shared" si="141"/>
        <v>1</v>
      </c>
      <c r="AQ191" s="1" t="b">
        <f t="shared" si="141"/>
        <v>1</v>
      </c>
      <c r="AR191" s="1" t="b">
        <f t="shared" si="141"/>
        <v>1</v>
      </c>
      <c r="AS191" s="1" t="b">
        <f t="shared" si="141"/>
        <v>1</v>
      </c>
      <c r="AT191" s="1" t="b">
        <f t="shared" si="141"/>
        <v>1</v>
      </c>
      <c r="AU191" s="1" t="b">
        <f t="shared" si="141"/>
        <v>1</v>
      </c>
      <c r="AV191" s="1" t="b">
        <f t="shared" si="141"/>
        <v>1</v>
      </c>
      <c r="AW191" s="1" t="b">
        <f t="shared" si="141"/>
        <v>1</v>
      </c>
      <c r="AX191" s="1" t="b">
        <f t="shared" si="141"/>
        <v>1</v>
      </c>
      <c r="AY191" s="1" t="b">
        <f t="shared" si="141"/>
        <v>1</v>
      </c>
      <c r="AZ191" s="1" t="b">
        <f t="shared" si="141"/>
        <v>1</v>
      </c>
      <c r="BA191" s="1" t="b">
        <f t="shared" si="141"/>
        <v>1</v>
      </c>
      <c r="BB191" s="1" t="b">
        <f t="shared" si="141"/>
        <v>1</v>
      </c>
      <c r="BC191" s="1" t="b">
        <f t="shared" si="141"/>
        <v>1</v>
      </c>
      <c r="BD191" s="1" t="b">
        <f t="shared" si="141"/>
        <v>1</v>
      </c>
      <c r="BE191" s="1" t="b">
        <f t="shared" si="141"/>
        <v>0</v>
      </c>
      <c r="BF191" s="1" t="b">
        <f t="shared" si="141"/>
        <v>1</v>
      </c>
      <c r="BG191" s="1" t="b">
        <f t="shared" si="141"/>
        <v>1</v>
      </c>
      <c r="BH191" s="1" t="b">
        <f t="shared" si="141"/>
        <v>1</v>
      </c>
      <c r="BI191" s="1" t="b">
        <f t="shared" si="141"/>
        <v>1</v>
      </c>
      <c r="BJ191" s="1" t="b">
        <f t="shared" si="141"/>
        <v>1</v>
      </c>
      <c r="BK191" s="121" t="b">
        <f t="shared" si="141"/>
        <v>1</v>
      </c>
      <c r="BL191" s="1"/>
      <c r="BM191" s="1"/>
    </row>
    <row r="192" spans="2:65" hidden="1" outlineLevel="1">
      <c r="B192" t="str">
        <f t="shared" si="116"/>
        <v>e-hydrogen (compressed) - Energy cost including feedstock energy cost - Europe - USD/ton fuel</v>
      </c>
      <c r="C192" s="2" t="str">
        <f>C158</f>
        <v>e-hydrogen (compressed)</v>
      </c>
      <c r="D192" s="2" t="s">
        <v>37</v>
      </c>
      <c r="E192" s="2" t="s">
        <v>8</v>
      </c>
      <c r="F192" s="2" t="s">
        <v>31</v>
      </c>
      <c r="G192" s="126">
        <f t="shared" ref="G192:AH192" si="142">G197+G202</f>
        <v>2617.1329276426868</v>
      </c>
      <c r="H192" s="126">
        <f t="shared" si="142"/>
        <v>2501.4832373426843</v>
      </c>
      <c r="I192" s="126">
        <f t="shared" si="142"/>
        <v>2385.6208251448465</v>
      </c>
      <c r="J192" s="126">
        <f t="shared" si="142"/>
        <v>2290.1360706240293</v>
      </c>
      <c r="K192" s="126">
        <f t="shared" si="142"/>
        <v>2194.281827469511</v>
      </c>
      <c r="L192" s="126">
        <f t="shared" si="142"/>
        <v>2098.1486352829556</v>
      </c>
      <c r="M192" s="126">
        <f t="shared" si="142"/>
        <v>2001.8270336660016</v>
      </c>
      <c r="N192" s="126">
        <f t="shared" si="142"/>
        <v>1905.4075622202831</v>
      </c>
      <c r="O192" s="126">
        <f t="shared" si="142"/>
        <v>1855.9948612502078</v>
      </c>
      <c r="P192" s="126">
        <f t="shared" si="142"/>
        <v>1806.4722197363817</v>
      </c>
      <c r="Q192" s="126">
        <f t="shared" si="142"/>
        <v>1756.8759375972888</v>
      </c>
      <c r="R192" s="126">
        <f t="shared" si="142"/>
        <v>1707.2423147514785</v>
      </c>
      <c r="S192" s="126">
        <f t="shared" si="142"/>
        <v>1657.6076511175781</v>
      </c>
      <c r="T192" s="126">
        <f t="shared" si="142"/>
        <v>1622.348781281504</v>
      </c>
      <c r="U192" s="126">
        <f t="shared" si="142"/>
        <v>1587.0750484272664</v>
      </c>
      <c r="V192" s="126">
        <f t="shared" si="142"/>
        <v>1551.8014774016065</v>
      </c>
      <c r="W192" s="126">
        <f t="shared" si="142"/>
        <v>1516.5430930511313</v>
      </c>
      <c r="X192" s="126">
        <f t="shared" si="142"/>
        <v>1481.3149202225381</v>
      </c>
      <c r="Y192" s="126">
        <f t="shared" si="142"/>
        <v>1440.8743847473047</v>
      </c>
      <c r="Z192" s="126">
        <f t="shared" si="142"/>
        <v>1401.1898091614214</v>
      </c>
      <c r="AA192" s="126">
        <f t="shared" si="142"/>
        <v>1362.2520523275218</v>
      </c>
      <c r="AB192" s="126">
        <f t="shared" si="142"/>
        <v>1324.0519731081486</v>
      </c>
      <c r="AC192" s="126">
        <f t="shared" si="142"/>
        <v>1286.5804303659243</v>
      </c>
      <c r="AD192" s="126">
        <f t="shared" si="142"/>
        <v>1257.840458133481</v>
      </c>
      <c r="AE192" s="126">
        <f t="shared" si="142"/>
        <v>1229.6635327190136</v>
      </c>
      <c r="AF192" s="126">
        <f t="shared" si="142"/>
        <v>1202.0410914284364</v>
      </c>
      <c r="AG192" s="126">
        <f t="shared" si="142"/>
        <v>1174.9645715676581</v>
      </c>
      <c r="AH192" s="126">
        <f t="shared" si="142"/>
        <v>1148.4254104425868</v>
      </c>
      <c r="AJ192" s="120" t="b">
        <f t="shared" ref="AJ192:BK192" si="143">G165+G169+G176+G192+G205=G162</f>
        <v>1</v>
      </c>
      <c r="AK192" s="1" t="b">
        <f t="shared" si="143"/>
        <v>1</v>
      </c>
      <c r="AL192" s="1" t="b">
        <f t="shared" si="143"/>
        <v>1</v>
      </c>
      <c r="AM192" s="1" t="b">
        <f t="shared" si="143"/>
        <v>1</v>
      </c>
      <c r="AN192" s="1" t="b">
        <f t="shared" si="143"/>
        <v>1</v>
      </c>
      <c r="AO192" s="1" t="b">
        <f t="shared" si="143"/>
        <v>1</v>
      </c>
      <c r="AP192" s="1" t="b">
        <f t="shared" si="143"/>
        <v>1</v>
      </c>
      <c r="AQ192" s="1" t="b">
        <f t="shared" si="143"/>
        <v>1</v>
      </c>
      <c r="AR192" s="1" t="b">
        <f t="shared" si="143"/>
        <v>1</v>
      </c>
      <c r="AS192" s="1" t="b">
        <f t="shared" si="143"/>
        <v>1</v>
      </c>
      <c r="AT192" s="1" t="b">
        <f t="shared" si="143"/>
        <v>1</v>
      </c>
      <c r="AU192" s="1" t="b">
        <f t="shared" si="143"/>
        <v>1</v>
      </c>
      <c r="AV192" s="1" t="b">
        <f t="shared" si="143"/>
        <v>1</v>
      </c>
      <c r="AW192" s="1" t="b">
        <f t="shared" si="143"/>
        <v>1</v>
      </c>
      <c r="AX192" s="1" t="b">
        <f t="shared" si="143"/>
        <v>1</v>
      </c>
      <c r="AY192" s="1" t="b">
        <f t="shared" si="143"/>
        <v>1</v>
      </c>
      <c r="AZ192" s="1" t="b">
        <f t="shared" si="143"/>
        <v>1</v>
      </c>
      <c r="BA192" s="1" t="b">
        <f t="shared" si="143"/>
        <v>1</v>
      </c>
      <c r="BB192" s="1" t="b">
        <f t="shared" si="143"/>
        <v>1</v>
      </c>
      <c r="BC192" s="1" t="b">
        <f t="shared" si="143"/>
        <v>1</v>
      </c>
      <c r="BD192" s="1" t="b">
        <f t="shared" si="143"/>
        <v>1</v>
      </c>
      <c r="BE192" s="1" t="b">
        <f t="shared" si="143"/>
        <v>1</v>
      </c>
      <c r="BF192" s="1" t="b">
        <f t="shared" si="143"/>
        <v>1</v>
      </c>
      <c r="BG192" s="1" t="b">
        <f t="shared" si="143"/>
        <v>1</v>
      </c>
      <c r="BH192" s="1" t="b">
        <f t="shared" si="143"/>
        <v>1</v>
      </c>
      <c r="BI192" s="1" t="b">
        <f t="shared" si="143"/>
        <v>1</v>
      </c>
      <c r="BJ192" s="1" t="b">
        <f t="shared" si="143"/>
        <v>1</v>
      </c>
      <c r="BK192" s="121" t="b">
        <f t="shared" si="143"/>
        <v>1</v>
      </c>
      <c r="BL192" s="1"/>
      <c r="BM192" s="1"/>
    </row>
    <row r="193" spans="2:65" ht="15.75" hidden="1" outlineLevel="1" thickBot="1">
      <c r="B193" t="str">
        <f t="shared" si="116"/>
        <v>e-hydrogen (compressed) - Energy cost including feedstock energy cost - Middle East - USD/ton fuel</v>
      </c>
      <c r="C193" s="13" t="str">
        <f>C158</f>
        <v>e-hydrogen (compressed)</v>
      </c>
      <c r="D193" s="13" t="s">
        <v>37</v>
      </c>
      <c r="E193" s="13" t="s">
        <v>58</v>
      </c>
      <c r="F193" s="13" t="s">
        <v>31</v>
      </c>
      <c r="G193" s="127">
        <f t="shared" ref="G193:AH193" si="144">G198+G203</f>
        <v>2004.0557863679674</v>
      </c>
      <c r="H193" s="127">
        <f t="shared" si="144"/>
        <v>1913.439994141396</v>
      </c>
      <c r="I193" s="127">
        <f t="shared" si="144"/>
        <v>1822.6668128960132</v>
      </c>
      <c r="J193" s="127">
        <f t="shared" si="144"/>
        <v>1760.7472131571581</v>
      </c>
      <c r="K193" s="127">
        <f t="shared" si="144"/>
        <v>1698.4939504098782</v>
      </c>
      <c r="L193" s="127">
        <f t="shared" si="144"/>
        <v>1635.9651897318304</v>
      </c>
      <c r="M193" s="127">
        <f t="shared" si="144"/>
        <v>1573.2190962007282</v>
      </c>
      <c r="N193" s="127">
        <f t="shared" si="144"/>
        <v>1510.3138348942052</v>
      </c>
      <c r="O193" s="127">
        <f t="shared" si="144"/>
        <v>1460.1275067135082</v>
      </c>
      <c r="P193" s="127">
        <f t="shared" si="144"/>
        <v>1410.0053792603746</v>
      </c>
      <c r="Q193" s="127">
        <f t="shared" si="144"/>
        <v>1359.9870273294782</v>
      </c>
      <c r="R193" s="127">
        <f t="shared" si="144"/>
        <v>1310.1120257155462</v>
      </c>
      <c r="S193" s="127">
        <f t="shared" si="144"/>
        <v>1260.4199492133293</v>
      </c>
      <c r="T193" s="127">
        <f t="shared" si="144"/>
        <v>1230.3082459572943</v>
      </c>
      <c r="U193" s="127">
        <f t="shared" si="144"/>
        <v>1200.2429586961468</v>
      </c>
      <c r="V193" s="127">
        <f t="shared" si="144"/>
        <v>1170.2378432658459</v>
      </c>
      <c r="W193" s="127">
        <f t="shared" si="144"/>
        <v>1140.3066555022276</v>
      </c>
      <c r="X193" s="127">
        <f t="shared" si="144"/>
        <v>1110.4631512412213</v>
      </c>
      <c r="Y193" s="127">
        <f t="shared" si="144"/>
        <v>1072.0767797388739</v>
      </c>
      <c r="Z193" s="127">
        <f t="shared" si="144"/>
        <v>1034.4621299578357</v>
      </c>
      <c r="AA193" s="127">
        <f t="shared" si="144"/>
        <v>997.60894300383222</v>
      </c>
      <c r="AB193" s="127">
        <f t="shared" si="144"/>
        <v>961.50695998256094</v>
      </c>
      <c r="AC193" s="127">
        <f t="shared" si="144"/>
        <v>926.14592199973754</v>
      </c>
      <c r="AD193" s="127">
        <f t="shared" si="144"/>
        <v>905.45655143347608</v>
      </c>
      <c r="AE193" s="127">
        <f t="shared" si="144"/>
        <v>885.17250940990675</v>
      </c>
      <c r="AF193" s="127">
        <f t="shared" si="144"/>
        <v>865.287631560058</v>
      </c>
      <c r="AG193" s="127">
        <f t="shared" si="144"/>
        <v>845.79575351497181</v>
      </c>
      <c r="AH193" s="127">
        <f t="shared" si="144"/>
        <v>826.69071090569059</v>
      </c>
      <c r="AJ193" s="122" t="b">
        <f t="shared" ref="AJ193:BK193" si="145">G165+G169+G177+G193+G205=G163</f>
        <v>1</v>
      </c>
      <c r="AK193" s="123" t="b">
        <f t="shared" si="145"/>
        <v>1</v>
      </c>
      <c r="AL193" s="123" t="b">
        <f t="shared" si="145"/>
        <v>1</v>
      </c>
      <c r="AM193" s="123" t="b">
        <f t="shared" si="145"/>
        <v>1</v>
      </c>
      <c r="AN193" s="123" t="b">
        <f t="shared" si="145"/>
        <v>1</v>
      </c>
      <c r="AO193" s="123" t="b">
        <f t="shared" si="145"/>
        <v>1</v>
      </c>
      <c r="AP193" s="123" t="b">
        <f t="shared" si="145"/>
        <v>1</v>
      </c>
      <c r="AQ193" s="123" t="b">
        <f t="shared" si="145"/>
        <v>1</v>
      </c>
      <c r="AR193" s="123" t="b">
        <f t="shared" si="145"/>
        <v>1</v>
      </c>
      <c r="AS193" s="123" t="b">
        <f t="shared" si="145"/>
        <v>1</v>
      </c>
      <c r="AT193" s="123" t="b">
        <f t="shared" si="145"/>
        <v>1</v>
      </c>
      <c r="AU193" s="123" t="b">
        <f t="shared" si="145"/>
        <v>1</v>
      </c>
      <c r="AV193" s="123" t="b">
        <f t="shared" si="145"/>
        <v>1</v>
      </c>
      <c r="AW193" s="123" t="b">
        <f t="shared" si="145"/>
        <v>1</v>
      </c>
      <c r="AX193" s="123" t="b">
        <f t="shared" si="145"/>
        <v>1</v>
      </c>
      <c r="AY193" s="123" t="b">
        <f t="shared" si="145"/>
        <v>1</v>
      </c>
      <c r="AZ193" s="123" t="b">
        <f t="shared" si="145"/>
        <v>1</v>
      </c>
      <c r="BA193" s="123" t="b">
        <f t="shared" si="145"/>
        <v>1</v>
      </c>
      <c r="BB193" s="123" t="b">
        <f t="shared" si="145"/>
        <v>1</v>
      </c>
      <c r="BC193" s="123" t="b">
        <f t="shared" si="145"/>
        <v>1</v>
      </c>
      <c r="BD193" s="123" t="b">
        <f t="shared" si="145"/>
        <v>1</v>
      </c>
      <c r="BE193" s="123" t="b">
        <f t="shared" si="145"/>
        <v>1</v>
      </c>
      <c r="BF193" s="123" t="b">
        <f t="shared" si="145"/>
        <v>1</v>
      </c>
      <c r="BG193" s="123" t="b">
        <f t="shared" si="145"/>
        <v>1</v>
      </c>
      <c r="BH193" s="123" t="b">
        <f t="shared" si="145"/>
        <v>1</v>
      </c>
      <c r="BI193" s="123" t="b">
        <f t="shared" si="145"/>
        <v>1</v>
      </c>
      <c r="BJ193" s="123" t="b">
        <f t="shared" si="145"/>
        <v>1</v>
      </c>
      <c r="BK193" s="124" t="b">
        <f t="shared" si="145"/>
        <v>1</v>
      </c>
      <c r="BL193" s="1"/>
      <c r="BM193" s="1"/>
    </row>
    <row r="194" spans="2:65" hidden="1" outlineLevel="1">
      <c r="B194" t="str">
        <f t="shared" si="116"/>
        <v>e-hydrogen (compressed) - Energy cost - Africa - USD/ton fuel</v>
      </c>
      <c r="C194" t="str">
        <f>C158</f>
        <v>e-hydrogen (compressed)</v>
      </c>
      <c r="D194" t="s">
        <v>43</v>
      </c>
      <c r="E194" t="s">
        <v>55</v>
      </c>
      <c r="F194" t="s">
        <v>31</v>
      </c>
      <c r="G194" s="8">
        <f t="shared" ref="G194:P203" si="146">INDEX(CostCalculations,MATCH($B194,CostCalculations_Index,0),MATCH(G$4,CostCalculation_Year,0))</f>
        <v>61.309297277039882</v>
      </c>
      <c r="H194" s="8">
        <f t="shared" si="146"/>
        <v>54.10996105794257</v>
      </c>
      <c r="I194" s="8">
        <f t="shared" si="146"/>
        <v>46.91062483884334</v>
      </c>
      <c r="J194" s="8">
        <f t="shared" si="146"/>
        <v>44.903695919290797</v>
      </c>
      <c r="K194" s="8">
        <f t="shared" si="146"/>
        <v>42.896766999738247</v>
      </c>
      <c r="L194" s="8">
        <f t="shared" si="146"/>
        <v>40.889838080185704</v>
      </c>
      <c r="M194" s="8">
        <f t="shared" si="146"/>
        <v>38.882909160632678</v>
      </c>
      <c r="N194" s="8">
        <f t="shared" si="146"/>
        <v>36.875980241080129</v>
      </c>
      <c r="O194" s="8">
        <f t="shared" si="146"/>
        <v>35.755709953348308</v>
      </c>
      <c r="P194" s="8">
        <f t="shared" si="146"/>
        <v>34.635439665616495</v>
      </c>
      <c r="Q194" s="8">
        <f t="shared" ref="Q194:Z203" si="147">INDEX(CostCalculations,MATCH($B194,CostCalculations_Index,0),MATCH(Q$4,CostCalculation_Year,0))</f>
        <v>33.515169377884199</v>
      </c>
      <c r="R194" s="8">
        <f t="shared" si="147"/>
        <v>32.394899090152379</v>
      </c>
      <c r="S194" s="8">
        <f t="shared" si="147"/>
        <v>31.274628802420679</v>
      </c>
      <c r="T194" s="8">
        <f t="shared" si="147"/>
        <v>30.747335986398191</v>
      </c>
      <c r="U194" s="8">
        <f t="shared" si="147"/>
        <v>30.220043170375824</v>
      </c>
      <c r="V194" s="8">
        <f t="shared" si="147"/>
        <v>29.692750354353336</v>
      </c>
      <c r="W194" s="8">
        <f t="shared" si="147"/>
        <v>29.165457538330852</v>
      </c>
      <c r="X194" s="8">
        <f t="shared" si="147"/>
        <v>28.638164722308602</v>
      </c>
      <c r="Y194" s="8">
        <f t="shared" si="147"/>
        <v>28.095964731813559</v>
      </c>
      <c r="Z194" s="8">
        <f t="shared" si="147"/>
        <v>27.553764741318517</v>
      </c>
      <c r="AA194" s="8">
        <f t="shared" ref="AA194:AH203" si="148">INDEX(CostCalculations,MATCH($B194,CostCalculations_Index,0),MATCH(AA$4,CostCalculation_Year,0))</f>
        <v>27.011564750823233</v>
      </c>
      <c r="AB194" s="8">
        <f t="shared" si="148"/>
        <v>26.46936476032819</v>
      </c>
      <c r="AC194" s="8">
        <f t="shared" si="148"/>
        <v>25.927164769833027</v>
      </c>
      <c r="AD194" s="8">
        <f t="shared" si="148"/>
        <v>25.661038493586712</v>
      </c>
      <c r="AE194" s="8">
        <f t="shared" si="148"/>
        <v>25.394912217340519</v>
      </c>
      <c r="AF194" s="8">
        <f t="shared" si="148"/>
        <v>25.128785941094204</v>
      </c>
      <c r="AG194" s="8">
        <f t="shared" si="148"/>
        <v>24.862659664847889</v>
      </c>
      <c r="AH194" s="8">
        <f t="shared" si="148"/>
        <v>24.596533388601696</v>
      </c>
    </row>
    <row r="195" spans="2:65" hidden="1" outlineLevel="1">
      <c r="B195" t="str">
        <f t="shared" si="116"/>
        <v>e-hydrogen (compressed) - Energy cost - Americas - USD/ton fuel</v>
      </c>
      <c r="C195" t="str">
        <f>C158</f>
        <v>e-hydrogen (compressed)</v>
      </c>
      <c r="D195" t="s">
        <v>43</v>
      </c>
      <c r="E195" t="s">
        <v>56</v>
      </c>
      <c r="F195" t="s">
        <v>31</v>
      </c>
      <c r="G195" s="8">
        <f t="shared" si="146"/>
        <v>38.521543766755386</v>
      </c>
      <c r="H195" s="8">
        <f t="shared" si="146"/>
        <v>37.723816359571252</v>
      </c>
      <c r="I195" s="8">
        <f t="shared" si="146"/>
        <v>36.926088952386884</v>
      </c>
      <c r="J195" s="8">
        <f t="shared" si="146"/>
        <v>35.577616385243118</v>
      </c>
      <c r="K195" s="8">
        <f t="shared" si="146"/>
        <v>34.229143818099352</v>
      </c>
      <c r="L195" s="8">
        <f t="shared" si="146"/>
        <v>32.880671250955587</v>
      </c>
      <c r="M195" s="8">
        <f t="shared" si="146"/>
        <v>31.532198683812297</v>
      </c>
      <c r="N195" s="8">
        <f t="shared" si="146"/>
        <v>30.183726116668527</v>
      </c>
      <c r="O195" s="8">
        <f t="shared" si="146"/>
        <v>29.534808742289375</v>
      </c>
      <c r="P195" s="8">
        <f t="shared" si="146"/>
        <v>28.885891367910222</v>
      </c>
      <c r="Q195" s="8">
        <f t="shared" si="147"/>
        <v>28.23697399353107</v>
      </c>
      <c r="R195" s="8">
        <f t="shared" si="147"/>
        <v>27.588056619151917</v>
      </c>
      <c r="S195" s="8">
        <f t="shared" si="147"/>
        <v>26.939139244772647</v>
      </c>
      <c r="T195" s="8">
        <f t="shared" si="147"/>
        <v>26.41311085919267</v>
      </c>
      <c r="U195" s="8">
        <f t="shared" si="147"/>
        <v>25.887082473612697</v>
      </c>
      <c r="V195" s="8">
        <f t="shared" si="147"/>
        <v>25.361054088032603</v>
      </c>
      <c r="W195" s="8">
        <f t="shared" si="147"/>
        <v>24.835025702452629</v>
      </c>
      <c r="X195" s="8">
        <f t="shared" si="147"/>
        <v>24.308997316872595</v>
      </c>
      <c r="Y195" s="8">
        <f t="shared" si="147"/>
        <v>24.097077222623625</v>
      </c>
      <c r="Z195" s="8">
        <f t="shared" si="147"/>
        <v>23.885157128374654</v>
      </c>
      <c r="AA195" s="8">
        <f t="shared" si="148"/>
        <v>23.673237034125744</v>
      </c>
      <c r="AB195" s="8">
        <f t="shared" si="148"/>
        <v>23.461316939876777</v>
      </c>
      <c r="AC195" s="8">
        <f t="shared" si="148"/>
        <v>23.249396845627807</v>
      </c>
      <c r="AD195" s="8">
        <f t="shared" si="148"/>
        <v>23.089518134332863</v>
      </c>
      <c r="AE195" s="8">
        <f t="shared" si="148"/>
        <v>22.92963942303798</v>
      </c>
      <c r="AF195" s="8">
        <f t="shared" si="148"/>
        <v>22.7697607117431</v>
      </c>
      <c r="AG195" s="8">
        <f t="shared" si="148"/>
        <v>22.609882000448216</v>
      </c>
      <c r="AH195" s="8">
        <f t="shared" si="148"/>
        <v>22.450003289153333</v>
      </c>
    </row>
    <row r="196" spans="2:65" hidden="1" outlineLevel="1">
      <c r="B196" t="str">
        <f t="shared" si="116"/>
        <v>e-hydrogen (compressed) - Energy cost - Asia - USD/ton fuel</v>
      </c>
      <c r="C196" t="str">
        <f>C158</f>
        <v>e-hydrogen (compressed)</v>
      </c>
      <c r="D196" t="s">
        <v>43</v>
      </c>
      <c r="E196" t="s">
        <v>57</v>
      </c>
      <c r="F196" t="s">
        <v>31</v>
      </c>
      <c r="G196" s="8">
        <f t="shared" si="146"/>
        <v>68.188682614299623</v>
      </c>
      <c r="H196" s="8">
        <f t="shared" si="146"/>
        <v>62.196653333677752</v>
      </c>
      <c r="I196" s="8">
        <f t="shared" si="146"/>
        <v>56.204624053058751</v>
      </c>
      <c r="J196" s="8">
        <f t="shared" si="146"/>
        <v>54.055332905934762</v>
      </c>
      <c r="K196" s="8">
        <f t="shared" si="146"/>
        <v>51.906041758811718</v>
      </c>
      <c r="L196" s="8">
        <f t="shared" si="146"/>
        <v>49.756750611687721</v>
      </c>
      <c r="M196" s="8">
        <f t="shared" si="146"/>
        <v>47.607459464563725</v>
      </c>
      <c r="N196" s="8">
        <f t="shared" si="146"/>
        <v>45.458168317440688</v>
      </c>
      <c r="O196" s="8">
        <f t="shared" si="146"/>
        <v>43.997318469627274</v>
      </c>
      <c r="P196" s="8">
        <f t="shared" si="146"/>
        <v>42.536468621814336</v>
      </c>
      <c r="Q196" s="8">
        <f t="shared" si="147"/>
        <v>41.075618774001875</v>
      </c>
      <c r="R196" s="8">
        <f t="shared" si="147"/>
        <v>39.614768926188937</v>
      </c>
      <c r="S196" s="8">
        <f t="shared" si="147"/>
        <v>38.153919078375999</v>
      </c>
      <c r="T196" s="8">
        <f t="shared" si="147"/>
        <v>37.41118762261199</v>
      </c>
      <c r="U196" s="8">
        <f t="shared" si="147"/>
        <v>36.668456166847982</v>
      </c>
      <c r="V196" s="8">
        <f t="shared" si="147"/>
        <v>35.925724711084207</v>
      </c>
      <c r="W196" s="8">
        <f t="shared" si="147"/>
        <v>35.182993255320199</v>
      </c>
      <c r="X196" s="8">
        <f t="shared" si="147"/>
        <v>34.440261799556666</v>
      </c>
      <c r="Y196" s="8">
        <f t="shared" si="147"/>
        <v>33.662823908802409</v>
      </c>
      <c r="Z196" s="8">
        <f t="shared" si="147"/>
        <v>32.885386018048393</v>
      </c>
      <c r="AA196" s="8">
        <f t="shared" si="148"/>
        <v>32.107948127294144</v>
      </c>
      <c r="AB196" s="8">
        <f t="shared" si="148"/>
        <v>31.330510236540125</v>
      </c>
      <c r="AC196" s="8">
        <f t="shared" si="148"/>
        <v>30.553072345785871</v>
      </c>
      <c r="AD196" s="8">
        <f t="shared" si="148"/>
        <v>30.196549633816854</v>
      </c>
      <c r="AE196" s="8">
        <f t="shared" si="148"/>
        <v>29.840026921847716</v>
      </c>
      <c r="AF196" s="8">
        <f t="shared" si="148"/>
        <v>29.483504209878699</v>
      </c>
      <c r="AG196" s="8">
        <f t="shared" si="148"/>
        <v>29.126981497909682</v>
      </c>
      <c r="AH196" s="8">
        <f t="shared" si="148"/>
        <v>28.770458785940544</v>
      </c>
    </row>
    <row r="197" spans="2:65" hidden="1" outlineLevel="1">
      <c r="B197" t="str">
        <f t="shared" si="116"/>
        <v>e-hydrogen (compressed) - Energy cost - Europe - USD/ton fuel</v>
      </c>
      <c r="C197" t="str">
        <f>C158</f>
        <v>e-hydrogen (compressed)</v>
      </c>
      <c r="D197" t="s">
        <v>43</v>
      </c>
      <c r="E197" t="s">
        <v>8</v>
      </c>
      <c r="F197" t="s">
        <v>31</v>
      </c>
      <c r="G197" s="8">
        <f t="shared" si="146"/>
        <v>50.762780625645114</v>
      </c>
      <c r="H197" s="8">
        <f t="shared" si="146"/>
        <v>48.574926112841787</v>
      </c>
      <c r="I197" s="8">
        <f t="shared" si="146"/>
        <v>46.38707160003846</v>
      </c>
      <c r="J197" s="8">
        <f t="shared" si="146"/>
        <v>44.619271932610673</v>
      </c>
      <c r="K197" s="8">
        <f t="shared" si="146"/>
        <v>42.851472265182409</v>
      </c>
      <c r="L197" s="8">
        <f t="shared" si="146"/>
        <v>41.083672597754621</v>
      </c>
      <c r="M197" s="8">
        <f t="shared" si="146"/>
        <v>39.31587293032635</v>
      </c>
      <c r="N197" s="8">
        <f t="shared" si="146"/>
        <v>37.548073262898562</v>
      </c>
      <c r="O197" s="8">
        <f t="shared" si="146"/>
        <v>36.81355286684191</v>
      </c>
      <c r="P197" s="8">
        <f t="shared" si="146"/>
        <v>36.079032470785968</v>
      </c>
      <c r="Q197" s="8">
        <f t="shared" si="147"/>
        <v>35.344512074729792</v>
      </c>
      <c r="R197" s="8">
        <f t="shared" si="147"/>
        <v>34.609991678673616</v>
      </c>
      <c r="S197" s="8">
        <f t="shared" si="147"/>
        <v>33.875471282617674</v>
      </c>
      <c r="T197" s="8">
        <f t="shared" si="147"/>
        <v>33.436925272397559</v>
      </c>
      <c r="U197" s="8">
        <f t="shared" si="147"/>
        <v>32.998379262177565</v>
      </c>
      <c r="V197" s="8">
        <f t="shared" si="147"/>
        <v>32.559833251957571</v>
      </c>
      <c r="W197" s="8">
        <f t="shared" si="147"/>
        <v>32.121287241737576</v>
      </c>
      <c r="X197" s="8">
        <f t="shared" si="147"/>
        <v>31.682741231517344</v>
      </c>
      <c r="Y197" s="8">
        <f t="shared" si="147"/>
        <v>31.213576175418474</v>
      </c>
      <c r="Z197" s="8">
        <f t="shared" si="147"/>
        <v>30.744411119319484</v>
      </c>
      <c r="AA197" s="8">
        <f t="shared" si="148"/>
        <v>30.275246063220614</v>
      </c>
      <c r="AB197" s="8">
        <f t="shared" si="148"/>
        <v>29.806081007121623</v>
      </c>
      <c r="AC197" s="8">
        <f t="shared" si="148"/>
        <v>29.336915951022753</v>
      </c>
      <c r="AD197" s="8">
        <f t="shared" si="148"/>
        <v>28.994603463978457</v>
      </c>
      <c r="AE197" s="8">
        <f t="shared" si="148"/>
        <v>28.65229097693404</v>
      </c>
      <c r="AF197" s="8">
        <f t="shared" si="148"/>
        <v>28.309978489889744</v>
      </c>
      <c r="AG197" s="8">
        <f t="shared" si="148"/>
        <v>27.967666002845448</v>
      </c>
      <c r="AH197" s="8">
        <f t="shared" si="148"/>
        <v>27.625353515801034</v>
      </c>
    </row>
    <row r="198" spans="2:65" hidden="1" outlineLevel="1">
      <c r="B198" t="str">
        <f t="shared" si="116"/>
        <v>e-hydrogen (compressed) - Energy cost - Middle East - USD/ton fuel</v>
      </c>
      <c r="C198" t="str">
        <f>C158</f>
        <v>e-hydrogen (compressed)</v>
      </c>
      <c r="D198" t="s">
        <v>43</v>
      </c>
      <c r="E198" t="s">
        <v>58</v>
      </c>
      <c r="F198" t="s">
        <v>31</v>
      </c>
      <c r="G198" s="8">
        <f t="shared" si="146"/>
        <v>38.871332506822164</v>
      </c>
      <c r="H198" s="8">
        <f t="shared" si="146"/>
        <v>37.156038045455809</v>
      </c>
      <c r="I198" s="8">
        <f t="shared" si="146"/>
        <v>35.440743584088978</v>
      </c>
      <c r="J198" s="8">
        <f t="shared" si="146"/>
        <v>34.305061483546822</v>
      </c>
      <c r="K198" s="8">
        <f t="shared" si="146"/>
        <v>33.16937938300466</v>
      </c>
      <c r="L198" s="8">
        <f t="shared" si="146"/>
        <v>32.033697282462505</v>
      </c>
      <c r="M198" s="8">
        <f t="shared" si="146"/>
        <v>30.898015181920346</v>
      </c>
      <c r="N198" s="8">
        <f t="shared" si="146"/>
        <v>29.762333081378188</v>
      </c>
      <c r="O198" s="8">
        <f t="shared" si="146"/>
        <v>28.961546329131455</v>
      </c>
      <c r="P198" s="8">
        <f t="shared" si="146"/>
        <v>28.16075957688496</v>
      </c>
      <c r="Q198" s="8">
        <f t="shared" si="147"/>
        <v>27.359972824638227</v>
      </c>
      <c r="R198" s="8">
        <f t="shared" si="147"/>
        <v>26.559186072391732</v>
      </c>
      <c r="S198" s="8">
        <f t="shared" si="147"/>
        <v>25.758399320145237</v>
      </c>
      <c r="T198" s="8">
        <f t="shared" si="147"/>
        <v>25.356893262861519</v>
      </c>
      <c r="U198" s="8">
        <f t="shared" si="147"/>
        <v>24.955387205577804</v>
      </c>
      <c r="V198" s="8">
        <f t="shared" si="147"/>
        <v>24.553881148294206</v>
      </c>
      <c r="W198" s="8">
        <f t="shared" si="147"/>
        <v>24.152375091010487</v>
      </c>
      <c r="X198" s="8">
        <f t="shared" si="147"/>
        <v>23.750869033726769</v>
      </c>
      <c r="Y198" s="8">
        <f t="shared" si="147"/>
        <v>23.224335573253569</v>
      </c>
      <c r="Z198" s="8">
        <f t="shared" si="147"/>
        <v>22.69780211278049</v>
      </c>
      <c r="AA198" s="8">
        <f t="shared" si="148"/>
        <v>22.171268652307287</v>
      </c>
      <c r="AB198" s="8">
        <f t="shared" si="148"/>
        <v>21.644735191834208</v>
      </c>
      <c r="AC198" s="8">
        <f t="shared" si="148"/>
        <v>21.118201731360948</v>
      </c>
      <c r="AD198" s="8">
        <f t="shared" si="148"/>
        <v>20.871767554394459</v>
      </c>
      <c r="AE198" s="8">
        <f t="shared" si="148"/>
        <v>20.625333377428031</v>
      </c>
      <c r="AF198" s="8">
        <f t="shared" si="148"/>
        <v>20.378899200461543</v>
      </c>
      <c r="AG198" s="8">
        <f t="shared" si="148"/>
        <v>20.132465023495055</v>
      </c>
      <c r="AH198" s="8">
        <f t="shared" si="148"/>
        <v>19.886030846528623</v>
      </c>
    </row>
    <row r="199" spans="2:65" hidden="1" outlineLevel="1">
      <c r="B199" t="str">
        <f t="shared" si="116"/>
        <v>e-hydrogen - Energy cost - Africa - USD/ton fuel</v>
      </c>
      <c r="C199" t="s">
        <v>59</v>
      </c>
      <c r="D199" t="s">
        <v>43</v>
      </c>
      <c r="E199" t="s">
        <v>55</v>
      </c>
      <c r="F199" t="s">
        <v>31</v>
      </c>
      <c r="G199" s="8">
        <f t="shared" si="146"/>
        <v>3099.5612991873763</v>
      </c>
      <c r="H199" s="8">
        <f t="shared" si="146"/>
        <v>2732.4132802800364</v>
      </c>
      <c r="I199" s="8">
        <f t="shared" si="146"/>
        <v>2365.6357954445402</v>
      </c>
      <c r="J199" s="8">
        <f t="shared" si="146"/>
        <v>2259.8307669024107</v>
      </c>
      <c r="K199" s="8">
        <f t="shared" si="146"/>
        <v>2153.7044536588996</v>
      </c>
      <c r="L199" s="8">
        <f t="shared" si="146"/>
        <v>2047.3596425558658</v>
      </c>
      <c r="M199" s="8">
        <f t="shared" si="146"/>
        <v>1940.8991204352139</v>
      </c>
      <c r="N199" s="8">
        <f t="shared" si="146"/>
        <v>1834.4256741388213</v>
      </c>
      <c r="O199" s="8">
        <f t="shared" si="146"/>
        <v>1766.906863088881</v>
      </c>
      <c r="P199" s="8">
        <f t="shared" si="146"/>
        <v>1699.5562858180001</v>
      </c>
      <c r="Q199" s="8">
        <f t="shared" si="147"/>
        <v>1632.4293059626311</v>
      </c>
      <c r="R199" s="8">
        <f t="shared" si="147"/>
        <v>1565.5812871593046</v>
      </c>
      <c r="S199" s="8">
        <f t="shared" si="147"/>
        <v>1499.0675930445595</v>
      </c>
      <c r="T199" s="8">
        <f t="shared" si="147"/>
        <v>1461.103444514785</v>
      </c>
      <c r="U199" s="8">
        <f t="shared" si="147"/>
        <v>1423.2294155753539</v>
      </c>
      <c r="V199" s="8">
        <f t="shared" si="147"/>
        <v>1385.4635715912545</v>
      </c>
      <c r="W199" s="8">
        <f t="shared" si="147"/>
        <v>1347.8239779273658</v>
      </c>
      <c r="X199" s="8">
        <f t="shared" si="147"/>
        <v>1310.3286999486622</v>
      </c>
      <c r="Y199" s="8">
        <f t="shared" si="147"/>
        <v>1268.8639116156805</v>
      </c>
      <c r="Z199" s="8">
        <f t="shared" si="147"/>
        <v>1228.2209583369151</v>
      </c>
      <c r="AA199" s="8">
        <f t="shared" si="148"/>
        <v>1188.389275973916</v>
      </c>
      <c r="AB199" s="8">
        <f t="shared" si="148"/>
        <v>1149.358300388204</v>
      </c>
      <c r="AC199" s="8">
        <f t="shared" si="148"/>
        <v>1111.1174674413141</v>
      </c>
      <c r="AD199" s="8">
        <f t="shared" si="148"/>
        <v>1087.5630983722288</v>
      </c>
      <c r="AE199" s="8">
        <f t="shared" si="148"/>
        <v>1064.4724737938868</v>
      </c>
      <c r="AF199" s="8">
        <f t="shared" si="148"/>
        <v>1041.8389367539883</v>
      </c>
      <c r="AG199" s="8">
        <f t="shared" si="148"/>
        <v>1019.6558303002557</v>
      </c>
      <c r="AH199" s="8">
        <f t="shared" si="148"/>
        <v>997.91649748041243</v>
      </c>
    </row>
    <row r="200" spans="2:65" hidden="1" outlineLevel="1">
      <c r="B200" t="str">
        <f t="shared" si="116"/>
        <v>e-hydrogen - Energy cost - Americas - USD/ton fuel</v>
      </c>
      <c r="C200" t="s">
        <v>59</v>
      </c>
      <c r="D200" t="s">
        <v>43</v>
      </c>
      <c r="E200" t="s">
        <v>56</v>
      </c>
      <c r="F200" t="s">
        <v>31</v>
      </c>
      <c r="G200" s="8">
        <f t="shared" si="146"/>
        <v>1947.5004860168665</v>
      </c>
      <c r="H200" s="8">
        <f t="shared" si="146"/>
        <v>1904.9552945225707</v>
      </c>
      <c r="I200" s="8">
        <f t="shared" si="146"/>
        <v>1862.1299143132335</v>
      </c>
      <c r="J200" s="8">
        <f t="shared" si="146"/>
        <v>1790.4849584081528</v>
      </c>
      <c r="K200" s="8">
        <f t="shared" si="146"/>
        <v>1718.5318298328032</v>
      </c>
      <c r="L200" s="8">
        <f t="shared" si="146"/>
        <v>1646.3395919382333</v>
      </c>
      <c r="M200" s="8">
        <f t="shared" si="146"/>
        <v>1573.977308075574</v>
      </c>
      <c r="N200" s="8">
        <f t="shared" si="146"/>
        <v>1501.5140415958033</v>
      </c>
      <c r="O200" s="8">
        <f t="shared" si="146"/>
        <v>1459.4943390819662</v>
      </c>
      <c r="P200" s="8">
        <f t="shared" si="146"/>
        <v>1417.42673746174</v>
      </c>
      <c r="Q200" s="8">
        <f t="shared" si="147"/>
        <v>1375.343306161586</v>
      </c>
      <c r="R200" s="8">
        <f t="shared" si="147"/>
        <v>1333.2761146079704</v>
      </c>
      <c r="S200" s="8">
        <f t="shared" si="147"/>
        <v>1291.2572322274164</v>
      </c>
      <c r="T200" s="8">
        <f t="shared" si="147"/>
        <v>1255.142470677443</v>
      </c>
      <c r="U200" s="8">
        <f t="shared" si="147"/>
        <v>1219.1662682992981</v>
      </c>
      <c r="V200" s="8">
        <f t="shared" si="147"/>
        <v>1183.3466471378301</v>
      </c>
      <c r="W200" s="8">
        <f t="shared" si="147"/>
        <v>1147.7016292377957</v>
      </c>
      <c r="X200" s="8">
        <f t="shared" si="147"/>
        <v>1112.249236644011</v>
      </c>
      <c r="Y200" s="8">
        <f t="shared" si="147"/>
        <v>1088.267014678506</v>
      </c>
      <c r="Z200" s="8">
        <f t="shared" si="147"/>
        <v>1064.6911902477218</v>
      </c>
      <c r="AA200" s="8">
        <f t="shared" si="148"/>
        <v>1041.5176343342414</v>
      </c>
      <c r="AB200" s="8">
        <f t="shared" si="148"/>
        <v>1018.7422179205867</v>
      </c>
      <c r="AC200" s="8">
        <f t="shared" si="148"/>
        <v>996.36081198933221</v>
      </c>
      <c r="AD200" s="8">
        <f t="shared" si="148"/>
        <v>978.57722665326708</v>
      </c>
      <c r="AE200" s="8">
        <f t="shared" si="148"/>
        <v>961.13622252163054</v>
      </c>
      <c r="AF200" s="8">
        <f t="shared" si="148"/>
        <v>944.03380034651195</v>
      </c>
      <c r="AG200" s="8">
        <f t="shared" si="148"/>
        <v>927.26596088000963</v>
      </c>
      <c r="AH200" s="8">
        <f t="shared" si="148"/>
        <v>910.82870487422178</v>
      </c>
    </row>
    <row r="201" spans="2:65" hidden="1" outlineLevel="1">
      <c r="B201" t="str">
        <f t="shared" si="116"/>
        <v>e-hydrogen - Energy cost - Asia - USD/ton fuel</v>
      </c>
      <c r="C201" t="s">
        <v>59</v>
      </c>
      <c r="D201" t="s">
        <v>43</v>
      </c>
      <c r="E201" t="s">
        <v>57</v>
      </c>
      <c r="F201" t="s">
        <v>31</v>
      </c>
      <c r="G201" s="8">
        <f t="shared" si="146"/>
        <v>3447.3564542551999</v>
      </c>
      <c r="H201" s="8">
        <f t="shared" si="146"/>
        <v>3140.7703542039226</v>
      </c>
      <c r="I201" s="8">
        <f t="shared" si="146"/>
        <v>2834.3188986756909</v>
      </c>
      <c r="J201" s="8">
        <f t="shared" si="146"/>
        <v>2720.3975511402173</v>
      </c>
      <c r="K201" s="8">
        <f t="shared" si="146"/>
        <v>2606.030270496603</v>
      </c>
      <c r="L201" s="8">
        <f t="shared" si="146"/>
        <v>2491.3271348083481</v>
      </c>
      <c r="M201" s="8">
        <f t="shared" si="146"/>
        <v>2376.398222139183</v>
      </c>
      <c r="N201" s="8">
        <f t="shared" si="146"/>
        <v>2261.3536105527155</v>
      </c>
      <c r="O201" s="8">
        <f t="shared" si="146"/>
        <v>2174.174811880971</v>
      </c>
      <c r="P201" s="8">
        <f t="shared" si="146"/>
        <v>2087.2586957362041</v>
      </c>
      <c r="Q201" s="8">
        <f t="shared" si="147"/>
        <v>2000.6774571599242</v>
      </c>
      <c r="R201" s="8">
        <f t="shared" si="147"/>
        <v>1914.5032911936005</v>
      </c>
      <c r="S201" s="8">
        <f t="shared" si="147"/>
        <v>1828.8083928788642</v>
      </c>
      <c r="T201" s="8">
        <f t="shared" si="147"/>
        <v>1777.7675153050047</v>
      </c>
      <c r="U201" s="8">
        <f t="shared" si="147"/>
        <v>1726.9209427057385</v>
      </c>
      <c r="V201" s="8">
        <f t="shared" si="147"/>
        <v>1676.2941215017977</v>
      </c>
      <c r="W201" s="8">
        <f t="shared" si="147"/>
        <v>1625.912498113727</v>
      </c>
      <c r="X201" s="8">
        <f t="shared" si="147"/>
        <v>1575.8015189622374</v>
      </c>
      <c r="Y201" s="8">
        <f t="shared" si="147"/>
        <v>1520.2732075110976</v>
      </c>
      <c r="Z201" s="8">
        <f t="shared" si="147"/>
        <v>1465.8802784143245</v>
      </c>
      <c r="AA201" s="8">
        <f t="shared" si="148"/>
        <v>1412.6075841955894</v>
      </c>
      <c r="AB201" s="8">
        <f t="shared" si="148"/>
        <v>1360.4399773785319</v>
      </c>
      <c r="AC201" s="8">
        <f t="shared" si="148"/>
        <v>1309.362310486812</v>
      </c>
      <c r="AD201" s="8">
        <f t="shared" si="148"/>
        <v>1279.78659507924</v>
      </c>
      <c r="AE201" s="8">
        <f t="shared" si="148"/>
        <v>1250.7972858392457</v>
      </c>
      <c r="AF201" s="8">
        <f t="shared" si="148"/>
        <v>1222.3854646144603</v>
      </c>
      <c r="AG201" s="8">
        <f t="shared" si="148"/>
        <v>1194.5422132525091</v>
      </c>
      <c r="AH201" s="8">
        <f t="shared" si="148"/>
        <v>1167.2586136010173</v>
      </c>
    </row>
    <row r="202" spans="2:65" hidden="1" outlineLevel="1">
      <c r="B202" t="str">
        <f t="shared" si="116"/>
        <v>e-hydrogen - Energy cost - Europe - USD/ton fuel</v>
      </c>
      <c r="C202" t="s">
        <v>59</v>
      </c>
      <c r="D202" t="s">
        <v>43</v>
      </c>
      <c r="E202" t="s">
        <v>8</v>
      </c>
      <c r="F202" t="s">
        <v>31</v>
      </c>
      <c r="G202" s="8">
        <f t="shared" si="146"/>
        <v>2566.3701470170417</v>
      </c>
      <c r="H202" s="8">
        <f t="shared" si="146"/>
        <v>2452.9083112298426</v>
      </c>
      <c r="I202" s="8">
        <f t="shared" si="146"/>
        <v>2339.2337535448082</v>
      </c>
      <c r="J202" s="8">
        <f t="shared" si="146"/>
        <v>2245.5167986914189</v>
      </c>
      <c r="K202" s="8">
        <f t="shared" si="146"/>
        <v>2151.4303552043284</v>
      </c>
      <c r="L202" s="8">
        <f t="shared" si="146"/>
        <v>2057.064962685201</v>
      </c>
      <c r="M202" s="8">
        <f t="shared" si="146"/>
        <v>1962.5111607356753</v>
      </c>
      <c r="N202" s="8">
        <f t="shared" si="146"/>
        <v>1867.8594889573847</v>
      </c>
      <c r="O202" s="8">
        <f t="shared" si="146"/>
        <v>1819.1813083833658</v>
      </c>
      <c r="P202" s="8">
        <f t="shared" si="146"/>
        <v>1770.3931872655958</v>
      </c>
      <c r="Q202" s="8">
        <f t="shared" si="147"/>
        <v>1721.5314255225589</v>
      </c>
      <c r="R202" s="8">
        <f t="shared" si="147"/>
        <v>1672.6323230728049</v>
      </c>
      <c r="S202" s="8">
        <f t="shared" si="147"/>
        <v>1623.7321798349606</v>
      </c>
      <c r="T202" s="8">
        <f t="shared" si="147"/>
        <v>1588.9118560091065</v>
      </c>
      <c r="U202" s="8">
        <f t="shared" si="147"/>
        <v>1554.0766691650888</v>
      </c>
      <c r="V202" s="8">
        <f t="shared" si="147"/>
        <v>1519.2416441496489</v>
      </c>
      <c r="W202" s="8">
        <f t="shared" si="147"/>
        <v>1484.4218058093938</v>
      </c>
      <c r="X202" s="8">
        <f t="shared" si="147"/>
        <v>1449.6321789910207</v>
      </c>
      <c r="Y202" s="8">
        <f t="shared" si="147"/>
        <v>1409.6608085718863</v>
      </c>
      <c r="Z202" s="8">
        <f t="shared" si="147"/>
        <v>1370.4453980421019</v>
      </c>
      <c r="AA202" s="8">
        <f t="shared" si="148"/>
        <v>1331.9768062643011</v>
      </c>
      <c r="AB202" s="8">
        <f t="shared" si="148"/>
        <v>1294.245892101027</v>
      </c>
      <c r="AC202" s="8">
        <f t="shared" si="148"/>
        <v>1257.2435144149015</v>
      </c>
      <c r="AD202" s="8">
        <f t="shared" si="148"/>
        <v>1228.8458546695026</v>
      </c>
      <c r="AE202" s="8">
        <f t="shared" si="148"/>
        <v>1201.0112417420796</v>
      </c>
      <c r="AF202" s="8">
        <f t="shared" si="148"/>
        <v>1173.7311129385466</v>
      </c>
      <c r="AG202" s="8">
        <f t="shared" si="148"/>
        <v>1146.9969055648128</v>
      </c>
      <c r="AH202" s="8">
        <f t="shared" si="148"/>
        <v>1120.8000569267858</v>
      </c>
    </row>
    <row r="203" spans="2:65" hidden="1" outlineLevel="1">
      <c r="B203" t="str">
        <f t="shared" si="116"/>
        <v>e-hydrogen - Energy cost - Middle East - USD/ton fuel</v>
      </c>
      <c r="C203" t="s">
        <v>59</v>
      </c>
      <c r="D203" t="s">
        <v>43</v>
      </c>
      <c r="E203" t="s">
        <v>58</v>
      </c>
      <c r="F203" t="s">
        <v>31</v>
      </c>
      <c r="G203" s="8">
        <f t="shared" si="146"/>
        <v>1965.1844538611451</v>
      </c>
      <c r="H203" s="8">
        <f t="shared" si="146"/>
        <v>1876.2839560959403</v>
      </c>
      <c r="I203" s="8">
        <f t="shared" si="146"/>
        <v>1787.2260693119242</v>
      </c>
      <c r="J203" s="8">
        <f t="shared" si="146"/>
        <v>1726.4421516736113</v>
      </c>
      <c r="K203" s="8">
        <f t="shared" si="146"/>
        <v>1665.3245710268734</v>
      </c>
      <c r="L203" s="8">
        <f t="shared" si="146"/>
        <v>1603.9314924493679</v>
      </c>
      <c r="M203" s="8">
        <f t="shared" si="146"/>
        <v>1542.3210810188079</v>
      </c>
      <c r="N203" s="8">
        <f t="shared" si="146"/>
        <v>1480.5515018128272</v>
      </c>
      <c r="O203" s="8">
        <f t="shared" si="146"/>
        <v>1431.1659603843768</v>
      </c>
      <c r="P203" s="8">
        <f t="shared" si="146"/>
        <v>1381.8446196834898</v>
      </c>
      <c r="Q203" s="8">
        <f t="shared" si="147"/>
        <v>1332.6270545048401</v>
      </c>
      <c r="R203" s="8">
        <f t="shared" si="147"/>
        <v>1283.5528396431546</v>
      </c>
      <c r="S203" s="8">
        <f t="shared" si="147"/>
        <v>1234.6615498931842</v>
      </c>
      <c r="T203" s="8">
        <f t="shared" si="147"/>
        <v>1204.9513526944327</v>
      </c>
      <c r="U203" s="8">
        <f t="shared" si="147"/>
        <v>1175.287571490569</v>
      </c>
      <c r="V203" s="8">
        <f t="shared" si="147"/>
        <v>1145.6839621175516</v>
      </c>
      <c r="W203" s="8">
        <f t="shared" si="147"/>
        <v>1116.1542804112171</v>
      </c>
      <c r="X203" s="8">
        <f t="shared" si="147"/>
        <v>1086.7122822074946</v>
      </c>
      <c r="Y203" s="8">
        <f t="shared" si="147"/>
        <v>1048.8524441656205</v>
      </c>
      <c r="Z203" s="8">
        <f t="shared" si="147"/>
        <v>1011.7643278450553</v>
      </c>
      <c r="AA203" s="8">
        <f t="shared" si="148"/>
        <v>975.43767435152495</v>
      </c>
      <c r="AB203" s="8">
        <f t="shared" si="148"/>
        <v>939.86222479072671</v>
      </c>
      <c r="AC203" s="8">
        <f t="shared" si="148"/>
        <v>905.02772026837658</v>
      </c>
      <c r="AD203" s="8">
        <f t="shared" si="148"/>
        <v>884.58478387908167</v>
      </c>
      <c r="AE203" s="8">
        <f t="shared" si="148"/>
        <v>864.54717603247877</v>
      </c>
      <c r="AF203" s="8">
        <f t="shared" si="148"/>
        <v>844.90873235959646</v>
      </c>
      <c r="AG203" s="8">
        <f t="shared" si="148"/>
        <v>825.66328849147681</v>
      </c>
      <c r="AH203" s="8">
        <f t="shared" si="148"/>
        <v>806.80468005916202</v>
      </c>
    </row>
    <row r="204" spans="2:65" hidden="1" outlineLevel="1">
      <c r="B204" t="str">
        <f t="shared" si="116"/>
        <v/>
      </c>
    </row>
    <row r="205" spans="2:65" hidden="1" outlineLevel="1">
      <c r="B205" t="str">
        <f t="shared" si="116"/>
        <v>e-hydrogen (compressed) - Feedstock cost including feedstock feedstock cost - Global - USD/ton fuel</v>
      </c>
      <c r="C205" s="4" t="str">
        <f>C158</f>
        <v>e-hydrogen (compressed)</v>
      </c>
      <c r="D205" s="4" t="s">
        <v>38</v>
      </c>
      <c r="E205" s="4" t="s">
        <v>49</v>
      </c>
      <c r="F205" s="4" t="s">
        <v>31</v>
      </c>
      <c r="G205" s="129">
        <f t="shared" ref="G205:AH205" si="149">SUM(G206:G206)</f>
        <v>13.5</v>
      </c>
      <c r="H205" s="129">
        <f t="shared" si="149"/>
        <v>13.500000000000048</v>
      </c>
      <c r="I205" s="129">
        <f t="shared" si="149"/>
        <v>13.500000000000048</v>
      </c>
      <c r="J205" s="129">
        <f t="shared" si="149"/>
        <v>13.500000000000048</v>
      </c>
      <c r="K205" s="129">
        <f t="shared" si="149"/>
        <v>13.500000000000096</v>
      </c>
      <c r="L205" s="129">
        <f t="shared" si="149"/>
        <v>13.5</v>
      </c>
      <c r="M205" s="129">
        <f t="shared" si="149"/>
        <v>13.500000000000096</v>
      </c>
      <c r="N205" s="129">
        <f t="shared" si="149"/>
        <v>13.5</v>
      </c>
      <c r="O205" s="129">
        <f t="shared" si="149"/>
        <v>13.499999999999904</v>
      </c>
      <c r="P205" s="129">
        <f t="shared" si="149"/>
        <v>13.500000000000048</v>
      </c>
      <c r="Q205" s="129">
        <f t="shared" si="149"/>
        <v>13.500000000000192</v>
      </c>
      <c r="R205" s="129">
        <f t="shared" si="149"/>
        <v>13.500000000000096</v>
      </c>
      <c r="S205" s="129">
        <f t="shared" si="149"/>
        <v>13.500000000000192</v>
      </c>
      <c r="T205" s="129">
        <f t="shared" si="149"/>
        <v>13.50000000000024</v>
      </c>
      <c r="U205" s="129">
        <f t="shared" si="149"/>
        <v>13.500000000000121</v>
      </c>
      <c r="V205" s="129">
        <f t="shared" si="149"/>
        <v>13.500000000000359</v>
      </c>
      <c r="W205" s="129">
        <f t="shared" si="149"/>
        <v>13.50000000000024</v>
      </c>
      <c r="X205" s="129">
        <f t="shared" si="149"/>
        <v>13.499999999999904</v>
      </c>
      <c r="Y205" s="129">
        <f t="shared" si="149"/>
        <v>13.5</v>
      </c>
      <c r="Z205" s="129">
        <f t="shared" si="149"/>
        <v>13.499999999999952</v>
      </c>
      <c r="AA205" s="129">
        <f t="shared" si="149"/>
        <v>13.500000000000048</v>
      </c>
      <c r="AB205" s="129">
        <f t="shared" si="149"/>
        <v>13.5</v>
      </c>
      <c r="AC205" s="129">
        <f t="shared" si="149"/>
        <v>13.5</v>
      </c>
      <c r="AD205" s="129">
        <f t="shared" si="149"/>
        <v>13.5</v>
      </c>
      <c r="AE205" s="129">
        <f t="shared" si="149"/>
        <v>13.5</v>
      </c>
      <c r="AF205" s="129">
        <f t="shared" si="149"/>
        <v>13.5</v>
      </c>
      <c r="AG205" s="129">
        <f t="shared" si="149"/>
        <v>13.5</v>
      </c>
      <c r="AH205" s="129">
        <f t="shared" si="149"/>
        <v>13.5</v>
      </c>
      <c r="BL205" s="1"/>
      <c r="BM205" s="1"/>
    </row>
    <row r="206" spans="2:65" hidden="1" outlineLevel="1">
      <c r="B206" t="str">
        <f t="shared" si="116"/>
        <v>e-hydrogen - Feedstock cost - Global - USD/ton fuel</v>
      </c>
      <c r="C206" t="s">
        <v>59</v>
      </c>
      <c r="D206" t="s">
        <v>44</v>
      </c>
      <c r="E206" t="s">
        <v>49</v>
      </c>
      <c r="F206" t="s">
        <v>31</v>
      </c>
      <c r="G206" s="8">
        <f t="shared" ref="G206:AH206" si="150">INDEX(CostCalculations,MATCH($B206,CostCalculations_Index,0),MATCH(G$4,CostCalculation_Year,0))</f>
        <v>13.5</v>
      </c>
      <c r="H206" s="8">
        <f t="shared" si="150"/>
        <v>13.500000000000048</v>
      </c>
      <c r="I206" s="8">
        <f t="shared" si="150"/>
        <v>13.500000000000048</v>
      </c>
      <c r="J206" s="8">
        <f t="shared" si="150"/>
        <v>13.500000000000048</v>
      </c>
      <c r="K206" s="8">
        <f t="shared" si="150"/>
        <v>13.500000000000096</v>
      </c>
      <c r="L206" s="8">
        <f t="shared" si="150"/>
        <v>13.5</v>
      </c>
      <c r="M206" s="8">
        <f t="shared" si="150"/>
        <v>13.500000000000096</v>
      </c>
      <c r="N206" s="8">
        <f t="shared" si="150"/>
        <v>13.5</v>
      </c>
      <c r="O206" s="8">
        <f t="shared" si="150"/>
        <v>13.499999999999904</v>
      </c>
      <c r="P206" s="8">
        <f t="shared" si="150"/>
        <v>13.500000000000048</v>
      </c>
      <c r="Q206" s="8">
        <f t="shared" si="150"/>
        <v>13.500000000000192</v>
      </c>
      <c r="R206" s="8">
        <f t="shared" si="150"/>
        <v>13.500000000000096</v>
      </c>
      <c r="S206" s="8">
        <f t="shared" si="150"/>
        <v>13.500000000000192</v>
      </c>
      <c r="T206" s="8">
        <f t="shared" si="150"/>
        <v>13.50000000000024</v>
      </c>
      <c r="U206" s="8">
        <f t="shared" si="150"/>
        <v>13.500000000000121</v>
      </c>
      <c r="V206" s="8">
        <f t="shared" si="150"/>
        <v>13.500000000000359</v>
      </c>
      <c r="W206" s="8">
        <f t="shared" si="150"/>
        <v>13.50000000000024</v>
      </c>
      <c r="X206" s="8">
        <f t="shared" si="150"/>
        <v>13.499999999999904</v>
      </c>
      <c r="Y206" s="8">
        <f t="shared" si="150"/>
        <v>13.5</v>
      </c>
      <c r="Z206" s="8">
        <f t="shared" si="150"/>
        <v>13.499999999999952</v>
      </c>
      <c r="AA206" s="8">
        <f t="shared" si="150"/>
        <v>13.500000000000048</v>
      </c>
      <c r="AB206" s="8">
        <f t="shared" si="150"/>
        <v>13.5</v>
      </c>
      <c r="AC206" s="8">
        <f t="shared" si="150"/>
        <v>13.5</v>
      </c>
      <c r="AD206" s="8">
        <f t="shared" si="150"/>
        <v>13.5</v>
      </c>
      <c r="AE206" s="8">
        <f t="shared" si="150"/>
        <v>13.5</v>
      </c>
      <c r="AF206" s="8">
        <f t="shared" si="150"/>
        <v>13.5</v>
      </c>
      <c r="AG206" s="8">
        <f t="shared" si="150"/>
        <v>13.5</v>
      </c>
      <c r="AH206" s="8">
        <f t="shared" si="150"/>
        <v>13.5</v>
      </c>
    </row>
    <row r="207" spans="2:65" collapsed="1">
      <c r="B207" t="str">
        <f t="shared" ref="B207:B276" si="151">_xlfn.TEXTJOIN(" - ",TRUE,C207:F207)</f>
        <v/>
      </c>
    </row>
    <row r="208" spans="2:65">
      <c r="B208" t="str">
        <f t="shared" si="151"/>
        <v>e-ammonia - Item - Region - Unit</v>
      </c>
      <c r="C208" s="52" t="s">
        <v>22</v>
      </c>
      <c r="D208" s="52" t="s">
        <v>28</v>
      </c>
      <c r="E208" s="52" t="s">
        <v>1</v>
      </c>
      <c r="F208" s="52" t="s">
        <v>29</v>
      </c>
      <c r="G208" s="3">
        <v>2023</v>
      </c>
      <c r="H208" s="3">
        <v>2024</v>
      </c>
      <c r="I208" s="3">
        <v>2025</v>
      </c>
      <c r="J208" s="3">
        <v>2026</v>
      </c>
      <c r="K208" s="3">
        <v>2027</v>
      </c>
      <c r="L208" s="3">
        <v>2028</v>
      </c>
      <c r="M208" s="3">
        <v>2029</v>
      </c>
      <c r="N208" s="3">
        <v>2030</v>
      </c>
      <c r="O208" s="3">
        <v>2031</v>
      </c>
      <c r="P208" s="3">
        <v>2032</v>
      </c>
      <c r="Q208" s="3">
        <v>2033</v>
      </c>
      <c r="R208" s="3">
        <v>2034</v>
      </c>
      <c r="S208" s="3">
        <v>2035</v>
      </c>
      <c r="T208" s="3">
        <v>2036</v>
      </c>
      <c r="U208" s="3">
        <v>2037</v>
      </c>
      <c r="V208" s="3">
        <v>2038</v>
      </c>
      <c r="W208" s="3">
        <v>2039</v>
      </c>
      <c r="X208" s="3">
        <v>2040</v>
      </c>
      <c r="Y208" s="3">
        <v>2041</v>
      </c>
      <c r="Z208" s="3">
        <v>2042</v>
      </c>
      <c r="AA208" s="3">
        <v>2043</v>
      </c>
      <c r="AB208" s="3">
        <v>2044</v>
      </c>
      <c r="AC208" s="3">
        <v>2045</v>
      </c>
      <c r="AD208" s="3">
        <v>2046</v>
      </c>
      <c r="AE208" s="3">
        <v>2047</v>
      </c>
      <c r="AF208" s="3">
        <v>2048</v>
      </c>
      <c r="AG208" s="3">
        <v>2049</v>
      </c>
      <c r="AH208" s="3">
        <v>2050</v>
      </c>
    </row>
    <row r="209" spans="2:65" hidden="1" outlineLevel="1">
      <c r="B209" t="str">
        <f t="shared" si="151"/>
        <v>e-ammonia - Total cost - Africa - USD/ton fuel</v>
      </c>
      <c r="C209" s="112" t="str">
        <f>C208</f>
        <v>e-ammonia</v>
      </c>
      <c r="D209" s="112" t="s">
        <v>30</v>
      </c>
      <c r="E209" s="112" t="s">
        <v>55</v>
      </c>
      <c r="F209" s="112" t="s">
        <v>31</v>
      </c>
      <c r="G209" s="114">
        <f t="shared" ref="G209:P213" si="152">INDEX(CostCalculations,MATCH($B209,CostCalculations_Index,0),MATCH(G$4,CostCalculation_Year,0))</f>
        <v>1180.8880060335732</v>
      </c>
      <c r="H209" s="114">
        <f t="shared" si="152"/>
        <v>1068.0836080530823</v>
      </c>
      <c r="I209" s="114">
        <f t="shared" si="152"/>
        <v>954.798333905493</v>
      </c>
      <c r="J209" s="114">
        <f t="shared" si="152"/>
        <v>896.09627391291804</v>
      </c>
      <c r="K209" s="114">
        <f t="shared" si="152"/>
        <v>836.47982625552982</v>
      </c>
      <c r="L209" s="114">
        <f t="shared" si="152"/>
        <v>775.96749256486407</v>
      </c>
      <c r="M209" s="114">
        <f t="shared" si="152"/>
        <v>714.57777447247167</v>
      </c>
      <c r="N209" s="114">
        <f t="shared" si="152"/>
        <v>652.3291736098804</v>
      </c>
      <c r="O209" s="114">
        <f t="shared" si="152"/>
        <v>640.36358493487569</v>
      </c>
      <c r="P209" s="114">
        <f t="shared" si="152"/>
        <v>627.03421205803454</v>
      </c>
      <c r="Q209" s="114">
        <f t="shared" ref="Q209:Z213" si="153">INDEX(CostCalculations,MATCH($B209,CostCalculations_Index,0),MATCH(Q$4,CostCalculation_Year,0))</f>
        <v>612.35102043391794</v>
      </c>
      <c r="R209" s="114">
        <f t="shared" si="153"/>
        <v>596.32397551709539</v>
      </c>
      <c r="S209" s="114">
        <f t="shared" si="153"/>
        <v>578.96304276215108</v>
      </c>
      <c r="T209" s="114">
        <f t="shared" si="153"/>
        <v>566.60976604450286</v>
      </c>
      <c r="U209" s="114">
        <f t="shared" si="153"/>
        <v>553.31847871799755</v>
      </c>
      <c r="V209" s="114">
        <f t="shared" si="153"/>
        <v>539.09243254834212</v>
      </c>
      <c r="W209" s="114">
        <f t="shared" si="153"/>
        <v>523.93487930120341</v>
      </c>
      <c r="X209" s="114">
        <f t="shared" si="153"/>
        <v>507.8490707422788</v>
      </c>
      <c r="Y209" s="114">
        <f t="shared" si="153"/>
        <v>491.34536722709083</v>
      </c>
      <c r="Z209" s="114">
        <f t="shared" si="153"/>
        <v>474.40610100736876</v>
      </c>
      <c r="AA209" s="114">
        <f t="shared" ref="AA209:AH213" si="154">INDEX(CostCalculations,MATCH($B209,CostCalculations_Index,0),MATCH(AA$4,CostCalculation_Year,0))</f>
        <v>457.02937053819971</v>
      </c>
      <c r="AB209" s="114">
        <f t="shared" si="154"/>
        <v>439.21327427465064</v>
      </c>
      <c r="AC209" s="114">
        <f t="shared" si="154"/>
        <v>420.95591067180072</v>
      </c>
      <c r="AD209" s="114">
        <f t="shared" si="154"/>
        <v>406.44307763457181</v>
      </c>
      <c r="AE209" s="114">
        <f t="shared" si="154"/>
        <v>391.71190120005269</v>
      </c>
      <c r="AF209" s="114">
        <f t="shared" si="154"/>
        <v>376.76118311682933</v>
      </c>
      <c r="AG209" s="114">
        <f t="shared" si="154"/>
        <v>361.58972513349175</v>
      </c>
      <c r="AH209" s="114">
        <f t="shared" si="154"/>
        <v>346.19632899863041</v>
      </c>
    </row>
    <row r="210" spans="2:65" hidden="1" outlineLevel="1">
      <c r="B210" t="str">
        <f t="shared" si="151"/>
        <v>e-ammonia - Total cost - Americas - USD/ton fuel</v>
      </c>
      <c r="C210" t="str">
        <f>C209</f>
        <v>e-ammonia</v>
      </c>
      <c r="D210" t="s">
        <v>30</v>
      </c>
      <c r="E210" t="s">
        <v>56</v>
      </c>
      <c r="F210" t="s">
        <v>31</v>
      </c>
      <c r="G210" s="115">
        <f t="shared" si="152"/>
        <v>960.06490620020099</v>
      </c>
      <c r="H210" s="115">
        <f t="shared" si="152"/>
        <v>909.46803925498773</v>
      </c>
      <c r="I210" s="115">
        <f t="shared" si="152"/>
        <v>858.27316604103771</v>
      </c>
      <c r="J210" s="115">
        <f t="shared" si="152"/>
        <v>806.13782553740305</v>
      </c>
      <c r="K210" s="115">
        <f t="shared" si="152"/>
        <v>753.08633371648523</v>
      </c>
      <c r="L210" s="115">
        <f t="shared" si="152"/>
        <v>699.13112198147462</v>
      </c>
      <c r="M210" s="115">
        <f t="shared" si="152"/>
        <v>644.28462173558285</v>
      </c>
      <c r="N210" s="115">
        <f t="shared" si="152"/>
        <v>588.55926438197514</v>
      </c>
      <c r="O210" s="115">
        <f t="shared" si="152"/>
        <v>581.45438605100912</v>
      </c>
      <c r="P210" s="115">
        <f t="shared" si="152"/>
        <v>572.94681959882564</v>
      </c>
      <c r="Q210" s="115">
        <f t="shared" si="153"/>
        <v>563.04233752218818</v>
      </c>
      <c r="R210" s="115">
        <f t="shared" si="153"/>
        <v>551.74671231785373</v>
      </c>
      <c r="S210" s="115">
        <f t="shared" si="153"/>
        <v>539.06571648260365</v>
      </c>
      <c r="T210" s="115">
        <f t="shared" si="153"/>
        <v>527.04605604734718</v>
      </c>
      <c r="U210" s="115">
        <f t="shared" si="153"/>
        <v>514.09710412790082</v>
      </c>
      <c r="V210" s="115">
        <f t="shared" si="153"/>
        <v>500.2221046923467</v>
      </c>
      <c r="W210" s="115">
        <f t="shared" si="153"/>
        <v>485.42430170872939</v>
      </c>
      <c r="X210" s="115">
        <f t="shared" si="153"/>
        <v>469.70693914511781</v>
      </c>
      <c r="Y210" s="115">
        <f t="shared" si="153"/>
        <v>456.53989842311819</v>
      </c>
      <c r="Z210" s="115">
        <f t="shared" si="153"/>
        <v>442.86251624307562</v>
      </c>
      <c r="AA210" s="115">
        <f t="shared" si="154"/>
        <v>428.6740493818628</v>
      </c>
      <c r="AB210" s="115">
        <f t="shared" si="154"/>
        <v>413.9737546163268</v>
      </c>
      <c r="AC210" s="115">
        <f t="shared" si="154"/>
        <v>398.76088872333401</v>
      </c>
      <c r="AD210" s="115">
        <f t="shared" si="154"/>
        <v>385.34785369204081</v>
      </c>
      <c r="AE210" s="115">
        <f t="shared" si="154"/>
        <v>371.69466587192062</v>
      </c>
      <c r="AF210" s="115">
        <f t="shared" si="154"/>
        <v>357.80060539834983</v>
      </c>
      <c r="AG210" s="115">
        <f t="shared" si="154"/>
        <v>343.66495240670577</v>
      </c>
      <c r="AH210" s="115">
        <f t="shared" si="154"/>
        <v>329.28698703236637</v>
      </c>
    </row>
    <row r="211" spans="2:65" hidden="1" outlineLevel="1">
      <c r="B211" t="str">
        <f t="shared" si="151"/>
        <v>e-ammonia - Total cost - Asia - USD/ton fuel</v>
      </c>
      <c r="C211" t="str">
        <f>C210</f>
        <v>e-ammonia</v>
      </c>
      <c r="D211" t="s">
        <v>30</v>
      </c>
      <c r="E211" t="s">
        <v>57</v>
      </c>
      <c r="F211" t="s">
        <v>31</v>
      </c>
      <c r="G211" s="115">
        <f t="shared" si="152"/>
        <v>1247.552198905255</v>
      </c>
      <c r="H211" s="115">
        <f t="shared" si="152"/>
        <v>1146.3616483500407</v>
      </c>
      <c r="I211" s="115">
        <f t="shared" si="152"/>
        <v>1044.647761508947</v>
      </c>
      <c r="J211" s="115">
        <f t="shared" si="152"/>
        <v>984.37206658752257</v>
      </c>
      <c r="K211" s="115">
        <f t="shared" si="152"/>
        <v>923.16043888236254</v>
      </c>
      <c r="L211" s="115">
        <f t="shared" si="152"/>
        <v>861.03269244489718</v>
      </c>
      <c r="M211" s="115">
        <f t="shared" si="152"/>
        <v>798.00864132660649</v>
      </c>
      <c r="N211" s="115">
        <f t="shared" si="152"/>
        <v>734.1080995789298</v>
      </c>
      <c r="O211" s="115">
        <f t="shared" si="152"/>
        <v>718.40799341147351</v>
      </c>
      <c r="P211" s="115">
        <f t="shared" si="152"/>
        <v>701.36110381680624</v>
      </c>
      <c r="Q211" s="115">
        <f t="shared" si="153"/>
        <v>682.98042590239959</v>
      </c>
      <c r="R211" s="115">
        <f t="shared" si="153"/>
        <v>663.27895477571087</v>
      </c>
      <c r="S211" s="115">
        <f t="shared" si="153"/>
        <v>642.26968554424161</v>
      </c>
      <c r="T211" s="115">
        <f t="shared" si="153"/>
        <v>627.43879219368648</v>
      </c>
      <c r="U211" s="115">
        <f t="shared" si="153"/>
        <v>611.68864160343935</v>
      </c>
      <c r="V211" s="115">
        <f t="shared" si="153"/>
        <v>595.02381412924115</v>
      </c>
      <c r="W211" s="115">
        <f t="shared" si="153"/>
        <v>577.44889012677822</v>
      </c>
      <c r="X211" s="115">
        <f t="shared" si="153"/>
        <v>558.96844995178094</v>
      </c>
      <c r="Y211" s="115">
        <f t="shared" si="153"/>
        <v>539.79812889530876</v>
      </c>
      <c r="Z211" s="115">
        <f t="shared" si="153"/>
        <v>520.24868364832992</v>
      </c>
      <c r="AA211" s="115">
        <f t="shared" si="154"/>
        <v>500.31738766511285</v>
      </c>
      <c r="AB211" s="115">
        <f t="shared" si="154"/>
        <v>480.00151439990617</v>
      </c>
      <c r="AC211" s="115">
        <f t="shared" si="154"/>
        <v>459.29833730697129</v>
      </c>
      <c r="AD211" s="115">
        <f t="shared" si="154"/>
        <v>443.64971411041938</v>
      </c>
      <c r="AE211" s="115">
        <f t="shared" si="154"/>
        <v>427.80482661840745</v>
      </c>
      <c r="AF211" s="115">
        <f t="shared" si="154"/>
        <v>411.76206956350904</v>
      </c>
      <c r="AG211" s="115">
        <f t="shared" si="154"/>
        <v>395.51983767829688</v>
      </c>
      <c r="AH211" s="115">
        <f t="shared" si="154"/>
        <v>379.07652569534326</v>
      </c>
    </row>
    <row r="212" spans="2:65" hidden="1" outlineLevel="1">
      <c r="B212" t="str">
        <f t="shared" si="151"/>
        <v>e-ammonia - Total cost - Europe - USD/ton fuel</v>
      </c>
      <c r="C212" t="str">
        <f>C211</f>
        <v>e-ammonia</v>
      </c>
      <c r="D212" t="s">
        <v>30</v>
      </c>
      <c r="E212" t="s">
        <v>8</v>
      </c>
      <c r="F212" t="s">
        <v>31</v>
      </c>
      <c r="G212" s="115">
        <f t="shared" si="152"/>
        <v>1078.6877387560555</v>
      </c>
      <c r="H212" s="115">
        <f t="shared" si="152"/>
        <v>1014.5052507094081</v>
      </c>
      <c r="I212" s="115">
        <f t="shared" si="152"/>
        <v>949.73690042112139</v>
      </c>
      <c r="J212" s="115">
        <f t="shared" si="152"/>
        <v>893.35274803700088</v>
      </c>
      <c r="K212" s="115">
        <f t="shared" si="152"/>
        <v>836.04403364790448</v>
      </c>
      <c r="L212" s="115">
        <f t="shared" si="152"/>
        <v>777.82705438213372</v>
      </c>
      <c r="M212" s="115">
        <f t="shared" si="152"/>
        <v>718.7181073679908</v>
      </c>
      <c r="N212" s="115">
        <f t="shared" si="152"/>
        <v>658.73348973376005</v>
      </c>
      <c r="O212" s="115">
        <f t="shared" si="152"/>
        <v>650.38089214883723</v>
      </c>
      <c r="P212" s="115">
        <f t="shared" si="152"/>
        <v>640.61443898397238</v>
      </c>
      <c r="Q212" s="115">
        <f t="shared" si="153"/>
        <v>629.44066422449202</v>
      </c>
      <c r="R212" s="115">
        <f t="shared" si="153"/>
        <v>616.86610185572897</v>
      </c>
      <c r="S212" s="115">
        <f t="shared" si="153"/>
        <v>602.89728586304318</v>
      </c>
      <c r="T212" s="115">
        <f t="shared" si="153"/>
        <v>591.16089742316831</v>
      </c>
      <c r="U212" s="115">
        <f t="shared" si="153"/>
        <v>578.46760150490513</v>
      </c>
      <c r="V212" s="115">
        <f t="shared" si="153"/>
        <v>564.82010258067635</v>
      </c>
      <c r="W212" s="115">
        <f t="shared" si="153"/>
        <v>550.2211051228594</v>
      </c>
      <c r="X212" s="115">
        <f t="shared" si="153"/>
        <v>534.67331360386208</v>
      </c>
      <c r="Y212" s="115">
        <f t="shared" si="153"/>
        <v>518.48039605546603</v>
      </c>
      <c r="Z212" s="115">
        <f t="shared" si="153"/>
        <v>501.84005827286035</v>
      </c>
      <c r="AA212" s="115">
        <f t="shared" si="154"/>
        <v>484.75065485132671</v>
      </c>
      <c r="AB212" s="115">
        <f t="shared" si="154"/>
        <v>467.21054038611607</v>
      </c>
      <c r="AC212" s="115">
        <f t="shared" si="154"/>
        <v>449.21806947250349</v>
      </c>
      <c r="AD212" s="115">
        <f t="shared" si="154"/>
        <v>433.78966243773289</v>
      </c>
      <c r="AE212" s="115">
        <f t="shared" si="154"/>
        <v>418.16078642457376</v>
      </c>
      <c r="AF212" s="115">
        <f t="shared" si="154"/>
        <v>402.32990014809093</v>
      </c>
      <c r="AG212" s="115">
        <f t="shared" si="154"/>
        <v>386.29546232334798</v>
      </c>
      <c r="AH212" s="115">
        <f t="shared" si="154"/>
        <v>370.05593166540814</v>
      </c>
    </row>
    <row r="213" spans="2:65" hidden="1" outlineLevel="1">
      <c r="B213" t="str">
        <f t="shared" si="151"/>
        <v>e-ammonia - Total cost - Middle East - USD/ton fuel</v>
      </c>
      <c r="C213" s="113" t="str">
        <f>C212</f>
        <v>e-ammonia</v>
      </c>
      <c r="D213" s="113" t="s">
        <v>30</v>
      </c>
      <c r="E213" s="113" t="s">
        <v>58</v>
      </c>
      <c r="F213" s="113" t="s">
        <v>31</v>
      </c>
      <c r="G213" s="116">
        <f t="shared" si="152"/>
        <v>963.4545090337358</v>
      </c>
      <c r="H213" s="116">
        <f t="shared" si="152"/>
        <v>903.97202528084063</v>
      </c>
      <c r="I213" s="116">
        <f t="shared" si="152"/>
        <v>843.91363920452977</v>
      </c>
      <c r="J213" s="116">
        <f t="shared" si="152"/>
        <v>793.86288578256585</v>
      </c>
      <c r="K213" s="116">
        <f t="shared" si="152"/>
        <v>742.89006010615708</v>
      </c>
      <c r="L213" s="116">
        <f t="shared" si="152"/>
        <v>691.00563188928311</v>
      </c>
      <c r="M213" s="116">
        <f t="shared" si="152"/>
        <v>638.22007084594054</v>
      </c>
      <c r="N213" s="116">
        <f t="shared" si="152"/>
        <v>584.54384669009255</v>
      </c>
      <c r="O213" s="116">
        <f t="shared" si="152"/>
        <v>576.02584308534836</v>
      </c>
      <c r="P213" s="116">
        <f t="shared" si="152"/>
        <v>566.12532932949819</v>
      </c>
      <c r="Q213" s="116">
        <f t="shared" si="153"/>
        <v>554.84942888558351</v>
      </c>
      <c r="R213" s="116">
        <f t="shared" si="153"/>
        <v>542.20526521664863</v>
      </c>
      <c r="S213" s="116">
        <f t="shared" si="153"/>
        <v>528.19996178575593</v>
      </c>
      <c r="T213" s="116">
        <f t="shared" si="153"/>
        <v>517.40468176504692</v>
      </c>
      <c r="U213" s="116">
        <f t="shared" si="153"/>
        <v>505.66352448829889</v>
      </c>
      <c r="V213" s="116">
        <f t="shared" si="153"/>
        <v>492.97896600599358</v>
      </c>
      <c r="W213" s="116">
        <f t="shared" si="153"/>
        <v>479.35348236856987</v>
      </c>
      <c r="X213" s="116">
        <f t="shared" si="153"/>
        <v>464.78954962649698</v>
      </c>
      <c r="Y213" s="116">
        <f t="shared" si="153"/>
        <v>448.94374019629407</v>
      </c>
      <c r="Z213" s="116">
        <f t="shared" si="153"/>
        <v>432.65334766163414</v>
      </c>
      <c r="AA213" s="116">
        <f t="shared" si="154"/>
        <v>415.91652542155543</v>
      </c>
      <c r="AB213" s="116">
        <f t="shared" si="154"/>
        <v>398.73142687507681</v>
      </c>
      <c r="AC213" s="116">
        <f t="shared" si="154"/>
        <v>381.09620542122997</v>
      </c>
      <c r="AD213" s="116">
        <f t="shared" si="154"/>
        <v>367.15474665941622</v>
      </c>
      <c r="AE213" s="116">
        <f t="shared" si="154"/>
        <v>352.98442962966283</v>
      </c>
      <c r="AF213" s="116">
        <f t="shared" si="154"/>
        <v>338.58414474555519</v>
      </c>
      <c r="AG213" s="116">
        <f t="shared" si="154"/>
        <v>323.95278242068076</v>
      </c>
      <c r="AH213" s="116">
        <f t="shared" si="154"/>
        <v>309.08923306862732</v>
      </c>
    </row>
    <row r="214" spans="2:65" hidden="1" outlineLevel="1">
      <c r="B214" t="str">
        <f t="shared" si="151"/>
        <v/>
      </c>
      <c r="C214" s="2"/>
    </row>
    <row r="215" spans="2:65" hidden="1" outlineLevel="1">
      <c r="B215" t="str">
        <f t="shared" si="151"/>
        <v>e-ammonia - CAPEX including feedstock CAPEX - Global - USD/ton fuel</v>
      </c>
      <c r="C215" s="4" t="str">
        <f>C208</f>
        <v>e-ammonia</v>
      </c>
      <c r="D215" s="4" t="s">
        <v>34</v>
      </c>
      <c r="E215" s="4" t="s">
        <v>49</v>
      </c>
      <c r="F215" s="4" t="s">
        <v>31</v>
      </c>
      <c r="G215" s="129">
        <f>G216+G217*G219+G218*G220</f>
        <v>129.77274363542494</v>
      </c>
      <c r="H215" s="129">
        <f t="shared" ref="H215:AH215" si="155">H216+H217*H219+H218*H220</f>
        <v>119.70092773016185</v>
      </c>
      <c r="I215" s="129">
        <f t="shared" si="155"/>
        <v>109.58418264840139</v>
      </c>
      <c r="J215" s="129">
        <f t="shared" si="155"/>
        <v>100.2538854431765</v>
      </c>
      <c r="K215" s="129">
        <f t="shared" si="155"/>
        <v>90.840119853664106</v>
      </c>
      <c r="L215" s="129">
        <f t="shared" si="155"/>
        <v>81.342885879865094</v>
      </c>
      <c r="M215" s="129">
        <f t="shared" si="155"/>
        <v>71.762183521779733</v>
      </c>
      <c r="N215" s="129">
        <f t="shared" si="155"/>
        <v>62.098012779406822</v>
      </c>
      <c r="O215" s="129">
        <f t="shared" si="155"/>
        <v>62.594021583283855</v>
      </c>
      <c r="P215" s="129">
        <f t="shared" si="155"/>
        <v>62.895373539535903</v>
      </c>
      <c r="Q215" s="129">
        <f t="shared" si="155"/>
        <v>63.002068648162471</v>
      </c>
      <c r="R215" s="129">
        <f t="shared" si="155"/>
        <v>62.91410690916269</v>
      </c>
      <c r="S215" s="129">
        <f t="shared" si="155"/>
        <v>62.631488322538111</v>
      </c>
      <c r="T215" s="129">
        <f t="shared" si="155"/>
        <v>62.032458631529316</v>
      </c>
      <c r="U215" s="129">
        <f t="shared" si="155"/>
        <v>61.272769366716936</v>
      </c>
      <c r="V215" s="129">
        <f t="shared" si="155"/>
        <v>60.35242052810262</v>
      </c>
      <c r="W215" s="129">
        <f t="shared" si="155"/>
        <v>59.271412115684747</v>
      </c>
      <c r="X215" s="129">
        <f t="shared" si="155"/>
        <v>58.029744129462721</v>
      </c>
      <c r="Y215" s="129">
        <f t="shared" si="155"/>
        <v>56.52137695169953</v>
      </c>
      <c r="Z215" s="129">
        <f t="shared" si="155"/>
        <v>54.891783162845535</v>
      </c>
      <c r="AA215" s="129">
        <f t="shared" si="155"/>
        <v>53.14096276290207</v>
      </c>
      <c r="AB215" s="129">
        <f t="shared" si="155"/>
        <v>51.268915751868242</v>
      </c>
      <c r="AC215" s="129">
        <f t="shared" si="155"/>
        <v>49.275642129743794</v>
      </c>
      <c r="AD215" s="129">
        <f t="shared" si="155"/>
        <v>47.13842092361282</v>
      </c>
      <c r="AE215" s="129">
        <f t="shared" si="155"/>
        <v>44.925373048212187</v>
      </c>
      <c r="AF215" s="129">
        <f t="shared" si="155"/>
        <v>42.636498503541901</v>
      </c>
      <c r="AG215" s="129">
        <f t="shared" si="155"/>
        <v>40.271797289601956</v>
      </c>
      <c r="AH215" s="129">
        <f t="shared" si="155"/>
        <v>37.831269406392373</v>
      </c>
      <c r="BL215" s="1"/>
      <c r="BM215" s="1"/>
    </row>
    <row r="216" spans="2:65" hidden="1" outlineLevel="1">
      <c r="B216" t="str">
        <f t="shared" si="151"/>
        <v>e-ammonia - CAPEX - Global - USD/ton fuel</v>
      </c>
      <c r="C216" t="str">
        <f>C208</f>
        <v>e-ammonia</v>
      </c>
      <c r="D216" t="s">
        <v>40</v>
      </c>
      <c r="E216" t="s">
        <v>49</v>
      </c>
      <c r="F216" t="s">
        <v>31</v>
      </c>
      <c r="G216" s="8">
        <f t="shared" ref="G216:AH216" si="156">INDEX(CostCalculations,MATCH($B216,CostCalculations_Index,0),MATCH(G$4,CostCalculation_Year,0))</f>
        <v>73</v>
      </c>
      <c r="H216" s="8">
        <f t="shared" si="156"/>
        <v>65.666666666666671</v>
      </c>
      <c r="I216" s="8">
        <f t="shared" si="156"/>
        <v>58.333333333333336</v>
      </c>
      <c r="J216" s="8">
        <f t="shared" si="156"/>
        <v>51</v>
      </c>
      <c r="K216" s="8">
        <f t="shared" si="156"/>
        <v>43.666666666666664</v>
      </c>
      <c r="L216" s="8">
        <f t="shared" si="156"/>
        <v>36.333333333333336</v>
      </c>
      <c r="M216" s="8">
        <f t="shared" si="156"/>
        <v>29</v>
      </c>
      <c r="N216" s="8">
        <f t="shared" si="156"/>
        <v>21.666666666666668</v>
      </c>
      <c r="O216" s="8">
        <f t="shared" si="156"/>
        <v>21.416666666666668</v>
      </c>
      <c r="P216" s="8">
        <f t="shared" si="156"/>
        <v>21.166666666666668</v>
      </c>
      <c r="Q216" s="8">
        <f t="shared" si="156"/>
        <v>20.916666666666668</v>
      </c>
      <c r="R216" s="8">
        <f t="shared" si="156"/>
        <v>20.666666666666668</v>
      </c>
      <c r="S216" s="8">
        <f t="shared" si="156"/>
        <v>20.416666666666668</v>
      </c>
      <c r="T216" s="8">
        <f t="shared" si="156"/>
        <v>20.166666666666668</v>
      </c>
      <c r="U216" s="8">
        <f t="shared" si="156"/>
        <v>19.916666666666668</v>
      </c>
      <c r="V216" s="8">
        <f t="shared" si="156"/>
        <v>19.666666666666668</v>
      </c>
      <c r="W216" s="8">
        <f t="shared" si="156"/>
        <v>19.416666666666668</v>
      </c>
      <c r="X216" s="8">
        <f t="shared" si="156"/>
        <v>19.166666666666668</v>
      </c>
      <c r="Y216" s="8">
        <f t="shared" si="156"/>
        <v>18.916666666666668</v>
      </c>
      <c r="Z216" s="8">
        <f t="shared" si="156"/>
        <v>18.666666666666668</v>
      </c>
      <c r="AA216" s="8">
        <f t="shared" si="156"/>
        <v>18.416666666666668</v>
      </c>
      <c r="AB216" s="8">
        <f t="shared" si="156"/>
        <v>18.166666666666668</v>
      </c>
      <c r="AC216" s="8">
        <f t="shared" si="156"/>
        <v>17.916666666666668</v>
      </c>
      <c r="AD216" s="8">
        <f t="shared" si="156"/>
        <v>17.666666666666668</v>
      </c>
      <c r="AE216" s="8">
        <f t="shared" si="156"/>
        <v>17.416666666666668</v>
      </c>
      <c r="AF216" s="8">
        <f t="shared" si="156"/>
        <v>17.166666666666668</v>
      </c>
      <c r="AG216" s="8">
        <f t="shared" si="156"/>
        <v>16.916666666666668</v>
      </c>
      <c r="AH216" s="8">
        <f t="shared" si="156"/>
        <v>16.666666666666668</v>
      </c>
    </row>
    <row r="217" spans="2:65" hidden="1" outlineLevel="1">
      <c r="B217" t="str">
        <f t="shared" si="151"/>
        <v>e-hydrogen (compressed) - CAPEX including feedstock CAPEX - Global - USD/ton fuel</v>
      </c>
      <c r="C217" t="s">
        <v>62</v>
      </c>
      <c r="D217" t="s">
        <v>34</v>
      </c>
      <c r="E217" t="s">
        <v>49</v>
      </c>
      <c r="F217" t="s">
        <v>31</v>
      </c>
      <c r="G217" s="26">
        <f t="shared" ref="G217:AH217" si="157">G165</f>
        <v>256.64635353013858</v>
      </c>
      <c r="H217" s="26">
        <f t="shared" si="157"/>
        <v>247.21700590830653</v>
      </c>
      <c r="I217" s="26">
        <f t="shared" si="157"/>
        <v>237.53805175037812</v>
      </c>
      <c r="J217" s="26">
        <f t="shared" si="157"/>
        <v>232.53269690653616</v>
      </c>
      <c r="K217" s="26">
        <f t="shared" si="157"/>
        <v>227.06362881665248</v>
      </c>
      <c r="L217" s="26">
        <f t="shared" si="157"/>
        <v>221.13084748073197</v>
      </c>
      <c r="M217" s="26">
        <f t="shared" si="157"/>
        <v>214.73435289877628</v>
      </c>
      <c r="N217" s="26">
        <f t="shared" si="157"/>
        <v>207.87414507077864</v>
      </c>
      <c r="O217" s="26">
        <f t="shared" si="157"/>
        <v>212.24697175898439</v>
      </c>
      <c r="P217" s="26">
        <f t="shared" si="157"/>
        <v>215.53837151594018</v>
      </c>
      <c r="Q217" s="26">
        <f t="shared" si="157"/>
        <v>217.74834434164336</v>
      </c>
      <c r="R217" s="26">
        <f t="shared" si="157"/>
        <v>218.87689023608903</v>
      </c>
      <c r="S217" s="26">
        <f t="shared" si="157"/>
        <v>218.92400919928582</v>
      </c>
      <c r="T217" s="26">
        <f t="shared" si="157"/>
        <v>217.21328869368136</v>
      </c>
      <c r="U217" s="26">
        <f t="shared" si="157"/>
        <v>214.61001500027928</v>
      </c>
      <c r="V217" s="26">
        <f t="shared" si="157"/>
        <v>211.1141881190886</v>
      </c>
      <c r="W217" s="26">
        <f t="shared" si="157"/>
        <v>206.72580805010043</v>
      </c>
      <c r="X217" s="26">
        <f t="shared" si="157"/>
        <v>201.44487479331141</v>
      </c>
      <c r="Y217" s="26">
        <f t="shared" si="157"/>
        <v>194.68227936129369</v>
      </c>
      <c r="Z217" s="26">
        <f t="shared" si="157"/>
        <v>187.24620275654928</v>
      </c>
      <c r="AA217" s="26">
        <f t="shared" si="157"/>
        <v>179.13664497908553</v>
      </c>
      <c r="AB217" s="26">
        <f t="shared" si="157"/>
        <v>170.35360602889762</v>
      </c>
      <c r="AC217" s="26">
        <f t="shared" si="157"/>
        <v>160.89708590598403</v>
      </c>
      <c r="AD217" s="26">
        <f t="shared" si="157"/>
        <v>150.64085698303418</v>
      </c>
      <c r="AE217" s="26">
        <f t="shared" si="157"/>
        <v>139.96336878636401</v>
      </c>
      <c r="AF217" s="26">
        <f t="shared" si="157"/>
        <v>128.86462131597352</v>
      </c>
      <c r="AG217" s="26">
        <f t="shared" si="157"/>
        <v>117.34461457186269</v>
      </c>
      <c r="AH217" s="26">
        <f t="shared" si="157"/>
        <v>105.40334855403168</v>
      </c>
    </row>
    <row r="218" spans="2:65" hidden="1" outlineLevel="1">
      <c r="B218" t="str">
        <f>_xlfn.TEXTJOIN(" - ",TRUE,C218:F218)</f>
        <v>Nitrogen - CAPEX - Global - USD/ton fuel</v>
      </c>
      <c r="C218" t="s">
        <v>63</v>
      </c>
      <c r="D218" t="s">
        <v>40</v>
      </c>
      <c r="E218" t="s">
        <v>49</v>
      </c>
      <c r="F218" t="s">
        <v>31</v>
      </c>
      <c r="G218" s="8">
        <f t="shared" ref="G218:AH218" si="158">INDEX(CostCalculations,MATCH($B218,CostCalculations_Index,0),MATCH(G$4,CostCalculation_Year,0))</f>
        <v>12.866666666666667</v>
      </c>
      <c r="H218" s="8">
        <f t="shared" si="158"/>
        <v>11.6</v>
      </c>
      <c r="I218" s="8">
        <f t="shared" si="158"/>
        <v>10.333333333333334</v>
      </c>
      <c r="J218" s="8">
        <f t="shared" si="158"/>
        <v>9</v>
      </c>
      <c r="K218" s="8">
        <f t="shared" si="158"/>
        <v>7.666666666666667</v>
      </c>
      <c r="L218" s="8">
        <f t="shared" si="158"/>
        <v>6.333333333333333</v>
      </c>
      <c r="M218" s="8">
        <f t="shared" si="158"/>
        <v>5</v>
      </c>
      <c r="N218" s="8">
        <f t="shared" si="158"/>
        <v>3.6666666666666665</v>
      </c>
      <c r="O218" s="8">
        <f t="shared" si="158"/>
        <v>3.6166666666666667</v>
      </c>
      <c r="P218" s="8">
        <f t="shared" si="158"/>
        <v>3.5666666666666669</v>
      </c>
      <c r="Q218" s="8">
        <f t="shared" si="158"/>
        <v>3.5166666666666666</v>
      </c>
      <c r="R218" s="8">
        <f t="shared" si="158"/>
        <v>3.4666666666666668</v>
      </c>
      <c r="S218" s="8">
        <f t="shared" si="158"/>
        <v>3.4166666666666665</v>
      </c>
      <c r="T218" s="8">
        <f t="shared" si="158"/>
        <v>3.3666666666666667</v>
      </c>
      <c r="U218" s="8">
        <f t="shared" si="158"/>
        <v>3.3166666666666669</v>
      </c>
      <c r="V218" s="8">
        <f t="shared" si="158"/>
        <v>3.2666666666666666</v>
      </c>
      <c r="W218" s="8">
        <f t="shared" si="158"/>
        <v>3.2166666666666668</v>
      </c>
      <c r="X218" s="8">
        <f t="shared" si="158"/>
        <v>3.1666666666666665</v>
      </c>
      <c r="Y218" s="8">
        <f t="shared" si="158"/>
        <v>3.1166666666666667</v>
      </c>
      <c r="Z218" s="8">
        <f t="shared" si="158"/>
        <v>3.0666666666666669</v>
      </c>
      <c r="AA218" s="8">
        <f t="shared" si="158"/>
        <v>3.0166666666666666</v>
      </c>
      <c r="AB218" s="8">
        <f t="shared" si="158"/>
        <v>2.9666666666666668</v>
      </c>
      <c r="AC218" s="8">
        <f t="shared" si="158"/>
        <v>2.9166666666666665</v>
      </c>
      <c r="AD218" s="8">
        <f t="shared" si="158"/>
        <v>2.8666666666666667</v>
      </c>
      <c r="AE218" s="8">
        <f t="shared" si="158"/>
        <v>2.8166666666666669</v>
      </c>
      <c r="AF218" s="8">
        <f t="shared" si="158"/>
        <v>2.7666666666666666</v>
      </c>
      <c r="AG218" s="8">
        <f t="shared" si="158"/>
        <v>2.7166666666666668</v>
      </c>
      <c r="AH218" s="8">
        <f t="shared" si="158"/>
        <v>2.6666666666666665</v>
      </c>
    </row>
    <row r="219" spans="2:65" hidden="1" outlineLevel="1">
      <c r="B219" t="str">
        <f t="shared" si="151"/>
        <v>e-ammonia - Conversion H2 -&gt; NH3 - Global - ton H2/ton NH3</v>
      </c>
      <c r="C219" t="str">
        <f>C208</f>
        <v>e-ammonia</v>
      </c>
      <c r="D219" t="s">
        <v>64</v>
      </c>
      <c r="E219" t="s">
        <v>49</v>
      </c>
      <c r="F219" t="s">
        <v>65</v>
      </c>
      <c r="G219" s="24">
        <f t="shared" ref="G219:V220" si="159">INDEX(FuelData,MATCH($B219,FuelData_Index,0),MATCH(G$4,FuelData_Year,0))</f>
        <v>0.18</v>
      </c>
      <c r="H219" s="24">
        <f t="shared" si="159"/>
        <v>0.18</v>
      </c>
      <c r="I219" s="24">
        <f t="shared" si="159"/>
        <v>0.18</v>
      </c>
      <c r="J219" s="24">
        <f t="shared" si="159"/>
        <v>0.18</v>
      </c>
      <c r="K219" s="24">
        <f t="shared" si="159"/>
        <v>0.18</v>
      </c>
      <c r="L219" s="24">
        <f t="shared" si="159"/>
        <v>0.18</v>
      </c>
      <c r="M219" s="24">
        <f t="shared" si="159"/>
        <v>0.18</v>
      </c>
      <c r="N219" s="24">
        <f t="shared" si="159"/>
        <v>0.18</v>
      </c>
      <c r="O219" s="24">
        <f t="shared" si="159"/>
        <v>0.18</v>
      </c>
      <c r="P219" s="24">
        <f t="shared" si="159"/>
        <v>0.18</v>
      </c>
      <c r="Q219" s="24">
        <f t="shared" si="159"/>
        <v>0.18</v>
      </c>
      <c r="R219" s="24">
        <f t="shared" si="159"/>
        <v>0.18</v>
      </c>
      <c r="S219" s="24">
        <f t="shared" si="159"/>
        <v>0.18</v>
      </c>
      <c r="T219" s="24">
        <f t="shared" si="159"/>
        <v>0.18</v>
      </c>
      <c r="U219" s="24">
        <f t="shared" si="159"/>
        <v>0.18</v>
      </c>
      <c r="V219" s="24">
        <f t="shared" si="159"/>
        <v>0.18</v>
      </c>
      <c r="W219" s="24">
        <f t="shared" ref="W219:AH220" si="160">INDEX(FuelData,MATCH($B219,FuelData_Index,0),MATCH(W$4,FuelData_Year,0))</f>
        <v>0.18</v>
      </c>
      <c r="X219" s="24">
        <f t="shared" si="160"/>
        <v>0.18</v>
      </c>
      <c r="Y219" s="24">
        <f t="shared" si="160"/>
        <v>0.18</v>
      </c>
      <c r="Z219" s="24">
        <f t="shared" si="160"/>
        <v>0.18</v>
      </c>
      <c r="AA219" s="24">
        <f t="shared" si="160"/>
        <v>0.18</v>
      </c>
      <c r="AB219" s="24">
        <f t="shared" si="160"/>
        <v>0.18</v>
      </c>
      <c r="AC219" s="24">
        <f t="shared" si="160"/>
        <v>0.18</v>
      </c>
      <c r="AD219" s="24">
        <f t="shared" si="160"/>
        <v>0.18</v>
      </c>
      <c r="AE219" s="24">
        <f t="shared" si="160"/>
        <v>0.18</v>
      </c>
      <c r="AF219" s="24">
        <f t="shared" si="160"/>
        <v>0.18</v>
      </c>
      <c r="AG219" s="24">
        <f t="shared" si="160"/>
        <v>0.18</v>
      </c>
      <c r="AH219" s="24">
        <f t="shared" si="160"/>
        <v>0.18</v>
      </c>
    </row>
    <row r="220" spans="2:65" hidden="1" outlineLevel="1">
      <c r="B220" t="str">
        <f t="shared" si="151"/>
        <v>e-ammonia - Conversion N2 -&gt; NH3 - Global - ton N2/ton NH3</v>
      </c>
      <c r="C220" t="str">
        <f>C208</f>
        <v>e-ammonia</v>
      </c>
      <c r="D220" t="s">
        <v>66</v>
      </c>
      <c r="E220" t="s">
        <v>49</v>
      </c>
      <c r="F220" t="s">
        <v>67</v>
      </c>
      <c r="G220" s="24">
        <f t="shared" si="159"/>
        <v>0.82199999999999995</v>
      </c>
      <c r="H220" s="24">
        <f t="shared" si="159"/>
        <v>0.82199999999999995</v>
      </c>
      <c r="I220" s="24">
        <f t="shared" si="159"/>
        <v>0.82199999999999995</v>
      </c>
      <c r="J220" s="24">
        <f t="shared" si="159"/>
        <v>0.82199999999999995</v>
      </c>
      <c r="K220" s="24">
        <f t="shared" si="159"/>
        <v>0.82199999999999995</v>
      </c>
      <c r="L220" s="24">
        <f t="shared" si="159"/>
        <v>0.82199999999999995</v>
      </c>
      <c r="M220" s="24">
        <f t="shared" si="159"/>
        <v>0.82199999999999995</v>
      </c>
      <c r="N220" s="24">
        <f t="shared" si="159"/>
        <v>0.82199999999999995</v>
      </c>
      <c r="O220" s="24">
        <f t="shared" si="159"/>
        <v>0.82199999999999995</v>
      </c>
      <c r="P220" s="24">
        <f t="shared" si="159"/>
        <v>0.82199999999999995</v>
      </c>
      <c r="Q220" s="24">
        <f t="shared" si="159"/>
        <v>0.82199999999999995</v>
      </c>
      <c r="R220" s="24">
        <f t="shared" si="159"/>
        <v>0.82199999999999995</v>
      </c>
      <c r="S220" s="24">
        <f t="shared" si="159"/>
        <v>0.82199999999999995</v>
      </c>
      <c r="T220" s="24">
        <f t="shared" si="159"/>
        <v>0.82199999999999995</v>
      </c>
      <c r="U220" s="24">
        <f t="shared" si="159"/>
        <v>0.82199999999999995</v>
      </c>
      <c r="V220" s="24">
        <f t="shared" si="159"/>
        <v>0.82199999999999995</v>
      </c>
      <c r="W220" s="24">
        <f t="shared" si="160"/>
        <v>0.82199999999999995</v>
      </c>
      <c r="X220" s="24">
        <f t="shared" si="160"/>
        <v>0.82199999999999995</v>
      </c>
      <c r="Y220" s="24">
        <f t="shared" si="160"/>
        <v>0.82199999999999995</v>
      </c>
      <c r="Z220" s="24">
        <f t="shared" si="160"/>
        <v>0.82199999999999995</v>
      </c>
      <c r="AA220" s="24">
        <f t="shared" si="160"/>
        <v>0.82199999999999995</v>
      </c>
      <c r="AB220" s="24">
        <f t="shared" si="160"/>
        <v>0.82199999999999995</v>
      </c>
      <c r="AC220" s="24">
        <f t="shared" si="160"/>
        <v>0.82199999999999995</v>
      </c>
      <c r="AD220" s="24">
        <f t="shared" si="160"/>
        <v>0.82199999999999995</v>
      </c>
      <c r="AE220" s="24">
        <f t="shared" si="160"/>
        <v>0.82199999999999995</v>
      </c>
      <c r="AF220" s="24">
        <f t="shared" si="160"/>
        <v>0.82199999999999995</v>
      </c>
      <c r="AG220" s="24">
        <f t="shared" si="160"/>
        <v>0.82199999999999995</v>
      </c>
      <c r="AH220" s="24">
        <f t="shared" si="160"/>
        <v>0.82199999999999995</v>
      </c>
    </row>
    <row r="221" spans="2:65" hidden="1" outlineLevel="1">
      <c r="B221" t="str">
        <f t="shared" si="151"/>
        <v/>
      </c>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row>
    <row r="222" spans="2:65" hidden="1" outlineLevel="1">
      <c r="B222" t="str">
        <f t="shared" si="151"/>
        <v>e-ammonia - OPEX including feedstock OPEX - Global - USD/ton fuel</v>
      </c>
      <c r="C222" s="4" t="str">
        <f>C208</f>
        <v>e-ammonia</v>
      </c>
      <c r="D222" s="4" t="s">
        <v>35</v>
      </c>
      <c r="E222" s="4" t="s">
        <v>49</v>
      </c>
      <c r="F222" s="4" t="s">
        <v>31</v>
      </c>
      <c r="G222" s="129">
        <f t="shared" ref="G222:AH222" si="161">G223+G224*G226+G225*G227</f>
        <v>240.4468636181596</v>
      </c>
      <c r="H222" s="129">
        <f t="shared" si="161"/>
        <v>224.66936077283734</v>
      </c>
      <c r="I222" s="129">
        <f t="shared" si="161"/>
        <v>208.46334794520382</v>
      </c>
      <c r="J222" s="129">
        <f t="shared" si="161"/>
        <v>194.85683132565637</v>
      </c>
      <c r="K222" s="129">
        <f t="shared" si="161"/>
        <v>180.60238039678705</v>
      </c>
      <c r="L222" s="129">
        <f t="shared" si="161"/>
        <v>165.69999515859504</v>
      </c>
      <c r="M222" s="129">
        <f t="shared" si="161"/>
        <v>150.14967561108747</v>
      </c>
      <c r="N222" s="129">
        <f t="shared" si="161"/>
        <v>133.95142175425701</v>
      </c>
      <c r="O222" s="129">
        <f t="shared" si="161"/>
        <v>133.46857772998405</v>
      </c>
      <c r="P222" s="129">
        <f t="shared" si="161"/>
        <v>132.10750806984998</v>
      </c>
      <c r="Q222" s="129">
        <f t="shared" si="161"/>
        <v>129.86821277385627</v>
      </c>
      <c r="R222" s="129">
        <f t="shared" si="161"/>
        <v>126.75069184199859</v>
      </c>
      <c r="S222" s="129">
        <f t="shared" si="161"/>
        <v>122.75494527427996</v>
      </c>
      <c r="T222" s="129">
        <f t="shared" si="161"/>
        <v>119.12566157810522</v>
      </c>
      <c r="U222" s="129">
        <f t="shared" si="161"/>
        <v>114.96789361739127</v>
      </c>
      <c r="V222" s="129">
        <f t="shared" si="161"/>
        <v>110.28164139214255</v>
      </c>
      <c r="W222" s="129">
        <f t="shared" si="161"/>
        <v>105.06690490235206</v>
      </c>
      <c r="X222" s="129">
        <f t="shared" si="161"/>
        <v>99.323684148023403</v>
      </c>
      <c r="Y222" s="129">
        <f t="shared" si="161"/>
        <v>94.592399815048978</v>
      </c>
      <c r="Z222" s="129">
        <f t="shared" si="161"/>
        <v>89.598872987172342</v>
      </c>
      <c r="AA222" s="129">
        <f t="shared" si="161"/>
        <v>84.343103664397916</v>
      </c>
      <c r="AB222" s="129">
        <f t="shared" si="161"/>
        <v>78.825091846721179</v>
      </c>
      <c r="AC222" s="129">
        <f t="shared" si="161"/>
        <v>73.044837534145728</v>
      </c>
      <c r="AD222" s="129">
        <f t="shared" si="161"/>
        <v>68.588361025682161</v>
      </c>
      <c r="AE222" s="129">
        <f t="shared" si="161"/>
        <v>64.031007785159062</v>
      </c>
      <c r="AF222" s="129">
        <f t="shared" si="161"/>
        <v>59.372777812576565</v>
      </c>
      <c r="AG222" s="129">
        <f t="shared" si="161"/>
        <v>54.613671107934636</v>
      </c>
      <c r="AH222" s="129">
        <f t="shared" si="161"/>
        <v>49.753687671233237</v>
      </c>
    </row>
    <row r="223" spans="2:65" hidden="1" outlineLevel="1">
      <c r="B223" t="str">
        <f t="shared" si="151"/>
        <v>e-ammonia - OPEX - Global - USD/ton fuel</v>
      </c>
      <c r="C223" t="str">
        <f>C208</f>
        <v>e-ammonia</v>
      </c>
      <c r="D223" t="s">
        <v>41</v>
      </c>
      <c r="E223" t="s">
        <v>49</v>
      </c>
      <c r="F223" t="s">
        <v>31</v>
      </c>
      <c r="G223" s="8">
        <f t="shared" ref="G223:AH223" si="162">INDEX(CostCalculations,MATCH($B223,CostCalculations_Index,0),MATCH(G$4,CostCalculation_Year,0))</f>
        <v>87.600000000000009</v>
      </c>
      <c r="H223" s="8">
        <f t="shared" si="162"/>
        <v>78.8</v>
      </c>
      <c r="I223" s="8">
        <f t="shared" si="162"/>
        <v>70</v>
      </c>
      <c r="J223" s="8">
        <f t="shared" si="162"/>
        <v>61.2</v>
      </c>
      <c r="K223" s="8">
        <f t="shared" si="162"/>
        <v>52.4</v>
      </c>
      <c r="L223" s="8">
        <f t="shared" si="162"/>
        <v>43.6</v>
      </c>
      <c r="M223" s="8">
        <f t="shared" si="162"/>
        <v>34.800000000000004</v>
      </c>
      <c r="N223" s="8">
        <f t="shared" si="162"/>
        <v>26</v>
      </c>
      <c r="O223" s="8">
        <f t="shared" si="162"/>
        <v>25.7</v>
      </c>
      <c r="P223" s="8">
        <f t="shared" si="162"/>
        <v>25.400000000000002</v>
      </c>
      <c r="Q223" s="8">
        <f t="shared" si="162"/>
        <v>25.1</v>
      </c>
      <c r="R223" s="8">
        <f t="shared" si="162"/>
        <v>24.8</v>
      </c>
      <c r="S223" s="8">
        <f t="shared" si="162"/>
        <v>24.5</v>
      </c>
      <c r="T223" s="8">
        <f t="shared" si="162"/>
        <v>24.2</v>
      </c>
      <c r="U223" s="8">
        <f t="shared" si="162"/>
        <v>23.900000000000002</v>
      </c>
      <c r="V223" s="8">
        <f t="shared" si="162"/>
        <v>23.6</v>
      </c>
      <c r="W223" s="8">
        <f t="shared" si="162"/>
        <v>23.3</v>
      </c>
      <c r="X223" s="8">
        <f t="shared" si="162"/>
        <v>23</v>
      </c>
      <c r="Y223" s="8">
        <f t="shared" si="162"/>
        <v>22.7</v>
      </c>
      <c r="Z223" s="8">
        <f t="shared" si="162"/>
        <v>22.400000000000002</v>
      </c>
      <c r="AA223" s="8">
        <f t="shared" si="162"/>
        <v>22.1</v>
      </c>
      <c r="AB223" s="8">
        <f t="shared" si="162"/>
        <v>21.8</v>
      </c>
      <c r="AC223" s="8">
        <f t="shared" si="162"/>
        <v>21.5</v>
      </c>
      <c r="AD223" s="8">
        <f t="shared" si="162"/>
        <v>21.2</v>
      </c>
      <c r="AE223" s="8">
        <f t="shared" si="162"/>
        <v>20.900000000000002</v>
      </c>
      <c r="AF223" s="8">
        <f t="shared" si="162"/>
        <v>20.6</v>
      </c>
      <c r="AG223" s="8">
        <f t="shared" si="162"/>
        <v>20.3</v>
      </c>
      <c r="AH223" s="8">
        <f t="shared" si="162"/>
        <v>20</v>
      </c>
    </row>
    <row r="224" spans="2:65" hidden="1" outlineLevel="1">
      <c r="B224" t="str">
        <f t="shared" si="151"/>
        <v>e-hydrogen (compressed) - OPEX including feedstock OPEX - Global - USD/ton fuel</v>
      </c>
      <c r="C224" t="s">
        <v>62</v>
      </c>
      <c r="D224" t="s">
        <v>35</v>
      </c>
      <c r="E224" t="s">
        <v>49</v>
      </c>
      <c r="F224" t="s">
        <v>31</v>
      </c>
      <c r="G224" s="26">
        <f t="shared" ref="G224:AH224" si="163">G169</f>
        <v>778.63990898977545</v>
      </c>
      <c r="H224" s="26">
        <f t="shared" si="163"/>
        <v>746.81733762687418</v>
      </c>
      <c r="I224" s="26">
        <f t="shared" si="163"/>
        <v>712.61415525113227</v>
      </c>
      <c r="J224" s="26">
        <f t="shared" si="163"/>
        <v>693.21795180920219</v>
      </c>
      <c r="K224" s="26">
        <f t="shared" si="163"/>
        <v>670.22211331548374</v>
      </c>
      <c r="L224" s="26">
        <f t="shared" si="163"/>
        <v>643.6266397699726</v>
      </c>
      <c r="M224" s="26">
        <f t="shared" si="163"/>
        <v>613.43153117270822</v>
      </c>
      <c r="N224" s="26">
        <f t="shared" si="163"/>
        <v>579.63678752365013</v>
      </c>
      <c r="O224" s="26">
        <f t="shared" si="163"/>
        <v>578.89498738880036</v>
      </c>
      <c r="P224" s="26">
        <f t="shared" si="163"/>
        <v>573.27415594361116</v>
      </c>
      <c r="Q224" s="26">
        <f t="shared" si="163"/>
        <v>562.77429318809038</v>
      </c>
      <c r="R224" s="26">
        <f t="shared" si="163"/>
        <v>547.39539912221437</v>
      </c>
      <c r="S224" s="26">
        <f t="shared" si="163"/>
        <v>527.13747374599984</v>
      </c>
      <c r="T224" s="26">
        <f t="shared" si="163"/>
        <v>508.91545321169565</v>
      </c>
      <c r="U224" s="26">
        <f t="shared" si="163"/>
        <v>487.75740898550708</v>
      </c>
      <c r="V224" s="26">
        <f t="shared" si="163"/>
        <v>463.66334106745865</v>
      </c>
      <c r="W224" s="26">
        <f t="shared" si="163"/>
        <v>436.63324945751151</v>
      </c>
      <c r="X224" s="26">
        <f t="shared" si="163"/>
        <v>406.66713415568563</v>
      </c>
      <c r="Y224" s="26">
        <f t="shared" si="163"/>
        <v>382.32288786138321</v>
      </c>
      <c r="Z224" s="26">
        <f t="shared" si="163"/>
        <v>356.52173881762411</v>
      </c>
      <c r="AA224" s="26">
        <f t="shared" si="163"/>
        <v>329.2636870244329</v>
      </c>
      <c r="AB224" s="26">
        <f t="shared" si="163"/>
        <v>300.54873248178433</v>
      </c>
      <c r="AC224" s="26">
        <f t="shared" si="163"/>
        <v>270.37687518969852</v>
      </c>
      <c r="AD224" s="26">
        <f t="shared" si="163"/>
        <v>247.55933903156756</v>
      </c>
      <c r="AE224" s="26">
        <f t="shared" si="163"/>
        <v>224.18137658421693</v>
      </c>
      <c r="AF224" s="26">
        <f t="shared" si="163"/>
        <v>200.24298784764761</v>
      </c>
      <c r="AG224" s="26">
        <f t="shared" si="163"/>
        <v>175.74417282185905</v>
      </c>
      <c r="AH224" s="26">
        <f t="shared" si="163"/>
        <v>150.68493150685131</v>
      </c>
    </row>
    <row r="225" spans="2:65" hidden="1" outlineLevel="1">
      <c r="B225" t="str">
        <f t="shared" si="151"/>
        <v>Nitrogen - OPEX - Global - USD/ton fuel</v>
      </c>
      <c r="C225" t="s">
        <v>63</v>
      </c>
      <c r="D225" t="s">
        <v>41</v>
      </c>
      <c r="E225" t="s">
        <v>49</v>
      </c>
      <c r="F225" t="s">
        <v>31</v>
      </c>
      <c r="G225" s="8">
        <f t="shared" ref="G225:AH225" si="164">INDEX(CostCalculations,MATCH($B225,CostCalculations_Index,0),MATCH(G$4,CostCalculation_Year,0))</f>
        <v>15.44</v>
      </c>
      <c r="H225" s="8">
        <f t="shared" si="164"/>
        <v>13.92</v>
      </c>
      <c r="I225" s="8">
        <f t="shared" si="164"/>
        <v>12.4</v>
      </c>
      <c r="J225" s="8">
        <f t="shared" si="164"/>
        <v>10.8</v>
      </c>
      <c r="K225" s="8">
        <f t="shared" si="164"/>
        <v>9.2000000000000011</v>
      </c>
      <c r="L225" s="8">
        <f t="shared" si="164"/>
        <v>7.6000000000000005</v>
      </c>
      <c r="M225" s="8">
        <f t="shared" si="164"/>
        <v>6</v>
      </c>
      <c r="N225" s="8">
        <f t="shared" si="164"/>
        <v>4.4000000000000004</v>
      </c>
      <c r="O225" s="8">
        <f t="shared" si="164"/>
        <v>4.34</v>
      </c>
      <c r="P225" s="8">
        <f t="shared" si="164"/>
        <v>4.28</v>
      </c>
      <c r="Q225" s="8">
        <f t="shared" si="164"/>
        <v>4.22</v>
      </c>
      <c r="R225" s="8">
        <f t="shared" si="164"/>
        <v>4.16</v>
      </c>
      <c r="S225" s="8">
        <f t="shared" si="164"/>
        <v>4.0999999999999996</v>
      </c>
      <c r="T225" s="8">
        <f t="shared" si="164"/>
        <v>4.04</v>
      </c>
      <c r="U225" s="8">
        <f t="shared" si="164"/>
        <v>3.98</v>
      </c>
      <c r="V225" s="8">
        <f t="shared" si="164"/>
        <v>3.92</v>
      </c>
      <c r="W225" s="8">
        <f t="shared" si="164"/>
        <v>3.86</v>
      </c>
      <c r="X225" s="8">
        <f t="shared" si="164"/>
        <v>3.8000000000000003</v>
      </c>
      <c r="Y225" s="8">
        <f t="shared" si="164"/>
        <v>3.74</v>
      </c>
      <c r="Z225" s="8">
        <f t="shared" si="164"/>
        <v>3.68</v>
      </c>
      <c r="AA225" s="8">
        <f t="shared" si="164"/>
        <v>3.62</v>
      </c>
      <c r="AB225" s="8">
        <f t="shared" si="164"/>
        <v>3.56</v>
      </c>
      <c r="AC225" s="8">
        <f t="shared" si="164"/>
        <v>3.5</v>
      </c>
      <c r="AD225" s="8">
        <f t="shared" si="164"/>
        <v>3.44</v>
      </c>
      <c r="AE225" s="8">
        <f t="shared" si="164"/>
        <v>3.38</v>
      </c>
      <c r="AF225" s="8">
        <f t="shared" si="164"/>
        <v>3.3200000000000003</v>
      </c>
      <c r="AG225" s="8">
        <f t="shared" si="164"/>
        <v>3.2600000000000002</v>
      </c>
      <c r="AH225" s="8">
        <f t="shared" si="164"/>
        <v>3.2</v>
      </c>
    </row>
    <row r="226" spans="2:65" hidden="1" outlineLevel="1">
      <c r="B226" t="str">
        <f>_xlfn.TEXTJOIN(" - ",TRUE,C226:F226)</f>
        <v>e-ammonia - Conversion H2 -&gt; NH3 - Global - ton H2/ton NH3</v>
      </c>
      <c r="C226" t="str">
        <f>C208</f>
        <v>e-ammonia</v>
      </c>
      <c r="D226" t="s">
        <v>64</v>
      </c>
      <c r="E226" t="s">
        <v>49</v>
      </c>
      <c r="F226" t="s">
        <v>65</v>
      </c>
      <c r="G226" s="24">
        <f t="shared" ref="G226:V227" si="165">INDEX(FuelData,MATCH($B226,FuelData_Index,0),MATCH(G$4,FuelData_Year,0))</f>
        <v>0.18</v>
      </c>
      <c r="H226" s="24">
        <f t="shared" si="165"/>
        <v>0.18</v>
      </c>
      <c r="I226" s="24">
        <f t="shared" si="165"/>
        <v>0.18</v>
      </c>
      <c r="J226" s="24">
        <f t="shared" si="165"/>
        <v>0.18</v>
      </c>
      <c r="K226" s="24">
        <f t="shared" si="165"/>
        <v>0.18</v>
      </c>
      <c r="L226" s="24">
        <f t="shared" si="165"/>
        <v>0.18</v>
      </c>
      <c r="M226" s="24">
        <f t="shared" si="165"/>
        <v>0.18</v>
      </c>
      <c r="N226" s="24">
        <f t="shared" si="165"/>
        <v>0.18</v>
      </c>
      <c r="O226" s="24">
        <f t="shared" si="165"/>
        <v>0.18</v>
      </c>
      <c r="P226" s="24">
        <f t="shared" si="165"/>
        <v>0.18</v>
      </c>
      <c r="Q226" s="24">
        <f t="shared" si="165"/>
        <v>0.18</v>
      </c>
      <c r="R226" s="24">
        <f t="shared" si="165"/>
        <v>0.18</v>
      </c>
      <c r="S226" s="24">
        <f t="shared" si="165"/>
        <v>0.18</v>
      </c>
      <c r="T226" s="24">
        <f t="shared" si="165"/>
        <v>0.18</v>
      </c>
      <c r="U226" s="24">
        <f t="shared" si="165"/>
        <v>0.18</v>
      </c>
      <c r="V226" s="24">
        <f t="shared" si="165"/>
        <v>0.18</v>
      </c>
      <c r="W226" s="24">
        <f t="shared" ref="W226:AH227" si="166">INDEX(FuelData,MATCH($B226,FuelData_Index,0),MATCH(W$4,FuelData_Year,0))</f>
        <v>0.18</v>
      </c>
      <c r="X226" s="24">
        <f t="shared" si="166"/>
        <v>0.18</v>
      </c>
      <c r="Y226" s="24">
        <f t="shared" si="166"/>
        <v>0.18</v>
      </c>
      <c r="Z226" s="24">
        <f t="shared" si="166"/>
        <v>0.18</v>
      </c>
      <c r="AA226" s="24">
        <f t="shared" si="166"/>
        <v>0.18</v>
      </c>
      <c r="AB226" s="24">
        <f t="shared" si="166"/>
        <v>0.18</v>
      </c>
      <c r="AC226" s="24">
        <f t="shared" si="166"/>
        <v>0.18</v>
      </c>
      <c r="AD226" s="24">
        <f t="shared" si="166"/>
        <v>0.18</v>
      </c>
      <c r="AE226" s="24">
        <f t="shared" si="166"/>
        <v>0.18</v>
      </c>
      <c r="AF226" s="24">
        <f t="shared" si="166"/>
        <v>0.18</v>
      </c>
      <c r="AG226" s="24">
        <f t="shared" si="166"/>
        <v>0.18</v>
      </c>
      <c r="AH226" s="24">
        <f t="shared" si="166"/>
        <v>0.18</v>
      </c>
    </row>
    <row r="227" spans="2:65" hidden="1" outlineLevel="1">
      <c r="B227" t="str">
        <f>_xlfn.TEXTJOIN(" - ",TRUE,C227:F227)</f>
        <v>e-ammonia - Conversion N2 -&gt; NH3 - Global - ton N2/ton NH3</v>
      </c>
      <c r="C227" t="str">
        <f>C208</f>
        <v>e-ammonia</v>
      </c>
      <c r="D227" t="s">
        <v>66</v>
      </c>
      <c r="E227" t="s">
        <v>49</v>
      </c>
      <c r="F227" t="s">
        <v>67</v>
      </c>
      <c r="G227" s="24">
        <f t="shared" si="165"/>
        <v>0.82199999999999995</v>
      </c>
      <c r="H227" s="24">
        <f t="shared" si="165"/>
        <v>0.82199999999999995</v>
      </c>
      <c r="I227" s="24">
        <f t="shared" si="165"/>
        <v>0.82199999999999995</v>
      </c>
      <c r="J227" s="24">
        <f t="shared" si="165"/>
        <v>0.82199999999999995</v>
      </c>
      <c r="K227" s="24">
        <f t="shared" si="165"/>
        <v>0.82199999999999995</v>
      </c>
      <c r="L227" s="24">
        <f t="shared" si="165"/>
        <v>0.82199999999999995</v>
      </c>
      <c r="M227" s="24">
        <f t="shared" si="165"/>
        <v>0.82199999999999995</v>
      </c>
      <c r="N227" s="24">
        <f t="shared" si="165"/>
        <v>0.82199999999999995</v>
      </c>
      <c r="O227" s="24">
        <f t="shared" si="165"/>
        <v>0.82199999999999995</v>
      </c>
      <c r="P227" s="24">
        <f t="shared" si="165"/>
        <v>0.82199999999999995</v>
      </c>
      <c r="Q227" s="24">
        <f t="shared" si="165"/>
        <v>0.82199999999999995</v>
      </c>
      <c r="R227" s="24">
        <f t="shared" si="165"/>
        <v>0.82199999999999995</v>
      </c>
      <c r="S227" s="24">
        <f t="shared" si="165"/>
        <v>0.82199999999999995</v>
      </c>
      <c r="T227" s="24">
        <f t="shared" si="165"/>
        <v>0.82199999999999995</v>
      </c>
      <c r="U227" s="24">
        <f t="shared" si="165"/>
        <v>0.82199999999999995</v>
      </c>
      <c r="V227" s="24">
        <f t="shared" si="165"/>
        <v>0.82199999999999995</v>
      </c>
      <c r="W227" s="24">
        <f t="shared" si="166"/>
        <v>0.82199999999999995</v>
      </c>
      <c r="X227" s="24">
        <f t="shared" si="166"/>
        <v>0.82199999999999995</v>
      </c>
      <c r="Y227" s="24">
        <f t="shared" si="166"/>
        <v>0.82199999999999995</v>
      </c>
      <c r="Z227" s="24">
        <f t="shared" si="166"/>
        <v>0.82199999999999995</v>
      </c>
      <c r="AA227" s="24">
        <f t="shared" si="166"/>
        <v>0.82199999999999995</v>
      </c>
      <c r="AB227" s="24">
        <f t="shared" si="166"/>
        <v>0.82199999999999995</v>
      </c>
      <c r="AC227" s="24">
        <f t="shared" si="166"/>
        <v>0.82199999999999995</v>
      </c>
      <c r="AD227" s="24">
        <f t="shared" si="166"/>
        <v>0.82199999999999995</v>
      </c>
      <c r="AE227" s="24">
        <f t="shared" si="166"/>
        <v>0.82199999999999995</v>
      </c>
      <c r="AF227" s="24">
        <f t="shared" si="166"/>
        <v>0.82199999999999995</v>
      </c>
      <c r="AG227" s="24">
        <f t="shared" si="166"/>
        <v>0.82199999999999995</v>
      </c>
      <c r="AH227" s="24">
        <f t="shared" si="166"/>
        <v>0.82199999999999995</v>
      </c>
    </row>
    <row r="228" spans="2:65" hidden="1" outlineLevel="1">
      <c r="B228" t="str">
        <f t="shared" si="151"/>
        <v/>
      </c>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row>
    <row r="229" spans="2:65" hidden="1" outlineLevel="1">
      <c r="B229" t="str">
        <f t="shared" si="151"/>
        <v>e-ammonia - Finance cost including feedstock finance cost - Africa - USD/ton fuel</v>
      </c>
      <c r="C229" s="10" t="str">
        <f>C212</f>
        <v>e-ammonia</v>
      </c>
      <c r="D229" s="10" t="s">
        <v>36</v>
      </c>
      <c r="E229" s="10" t="s">
        <v>55</v>
      </c>
      <c r="F229" s="10" t="s">
        <v>31</v>
      </c>
      <c r="G229" s="125">
        <f>G234+G239*G$249+G244*G$250</f>
        <v>214.1250269984512</v>
      </c>
      <c r="H229" s="125">
        <f t="shared" ref="H229:AH229" si="167">H234+H239*H$249+H244*H$250</f>
        <v>197.50653075476706</v>
      </c>
      <c r="I229" s="125">
        <f t="shared" si="167"/>
        <v>180.81390136986232</v>
      </c>
      <c r="J229" s="125">
        <f t="shared" si="167"/>
        <v>165.41891098124125</v>
      </c>
      <c r="K229" s="125">
        <f t="shared" si="167"/>
        <v>149.88619775854579</v>
      </c>
      <c r="L229" s="125">
        <f t="shared" si="167"/>
        <v>134.21576170177741</v>
      </c>
      <c r="M229" s="125">
        <f t="shared" si="167"/>
        <v>118.40760281093657</v>
      </c>
      <c r="N229" s="125">
        <f t="shared" si="167"/>
        <v>102.46172108602127</v>
      </c>
      <c r="O229" s="125">
        <f t="shared" si="167"/>
        <v>103.28013561241838</v>
      </c>
      <c r="P229" s="125">
        <f t="shared" si="167"/>
        <v>103.77736634023424</v>
      </c>
      <c r="Q229" s="125">
        <f t="shared" si="167"/>
        <v>103.95341326946809</v>
      </c>
      <c r="R229" s="125">
        <f t="shared" si="167"/>
        <v>103.80827640011844</v>
      </c>
      <c r="S229" s="125">
        <f t="shared" si="167"/>
        <v>103.34195573218788</v>
      </c>
      <c r="T229" s="125">
        <f t="shared" si="167"/>
        <v>102.35355674202337</v>
      </c>
      <c r="U229" s="125">
        <f t="shared" si="167"/>
        <v>101.10006945508296</v>
      </c>
      <c r="V229" s="125">
        <f t="shared" si="167"/>
        <v>99.581493871369318</v>
      </c>
      <c r="W229" s="125">
        <f t="shared" si="167"/>
        <v>97.797829990879819</v>
      </c>
      <c r="X229" s="125">
        <f t="shared" si="167"/>
        <v>95.749077813613496</v>
      </c>
      <c r="Y229" s="125">
        <f t="shared" si="167"/>
        <v>93.260271970304245</v>
      </c>
      <c r="Z229" s="125">
        <f t="shared" si="167"/>
        <v>90.57144221869514</v>
      </c>
      <c r="AA229" s="125">
        <f t="shared" si="167"/>
        <v>87.682588558788396</v>
      </c>
      <c r="AB229" s="125">
        <f t="shared" si="167"/>
        <v>84.593710990582608</v>
      </c>
      <c r="AC229" s="125">
        <f t="shared" si="167"/>
        <v>81.304809514077263</v>
      </c>
      <c r="AD229" s="125">
        <f t="shared" si="167"/>
        <v>77.778394523961154</v>
      </c>
      <c r="AE229" s="125">
        <f t="shared" si="167"/>
        <v>74.126865529550116</v>
      </c>
      <c r="AF229" s="125">
        <f t="shared" si="167"/>
        <v>70.35022253084415</v>
      </c>
      <c r="AG229" s="125">
        <f t="shared" si="167"/>
        <v>66.448465527843226</v>
      </c>
      <c r="AH229" s="125">
        <f t="shared" si="167"/>
        <v>62.421594520547416</v>
      </c>
      <c r="BL229" s="1"/>
      <c r="BM229" s="1"/>
    </row>
    <row r="230" spans="2:65" hidden="1" outlineLevel="1">
      <c r="B230" t="str">
        <f t="shared" si="151"/>
        <v>e-ammonia - Finance cost including feedstock finance cost - Americas - USD/ton fuel</v>
      </c>
      <c r="C230" s="2" t="str">
        <f>C212</f>
        <v>e-ammonia</v>
      </c>
      <c r="D230" s="2" t="s">
        <v>36</v>
      </c>
      <c r="E230" s="2" t="s">
        <v>56</v>
      </c>
      <c r="F230" s="2" t="s">
        <v>31</v>
      </c>
      <c r="G230" s="126">
        <f t="shared" ref="G230:AH230" si="168">G235+G240*G$249+G245*G$250</f>
        <v>214.1250269984512</v>
      </c>
      <c r="H230" s="126">
        <f t="shared" si="168"/>
        <v>197.50653075476706</v>
      </c>
      <c r="I230" s="126">
        <f t="shared" si="168"/>
        <v>180.81390136986232</v>
      </c>
      <c r="J230" s="126">
        <f t="shared" si="168"/>
        <v>165.41891098124125</v>
      </c>
      <c r="K230" s="126">
        <f t="shared" si="168"/>
        <v>149.88619775854579</v>
      </c>
      <c r="L230" s="126">
        <f t="shared" si="168"/>
        <v>134.21576170177741</v>
      </c>
      <c r="M230" s="126">
        <f t="shared" si="168"/>
        <v>118.40760281093657</v>
      </c>
      <c r="N230" s="126">
        <f t="shared" si="168"/>
        <v>102.46172108602127</v>
      </c>
      <c r="O230" s="126">
        <f t="shared" si="168"/>
        <v>103.28013561241838</v>
      </c>
      <c r="P230" s="126">
        <f t="shared" si="168"/>
        <v>103.77736634023424</v>
      </c>
      <c r="Q230" s="126">
        <f t="shared" si="168"/>
        <v>103.95341326946809</v>
      </c>
      <c r="R230" s="126">
        <f t="shared" si="168"/>
        <v>103.80827640011844</v>
      </c>
      <c r="S230" s="126">
        <f t="shared" si="168"/>
        <v>103.34195573218788</v>
      </c>
      <c r="T230" s="126">
        <f t="shared" si="168"/>
        <v>102.35355674202337</v>
      </c>
      <c r="U230" s="126">
        <f t="shared" si="168"/>
        <v>101.10006945508296</v>
      </c>
      <c r="V230" s="126">
        <f t="shared" si="168"/>
        <v>99.581493871369318</v>
      </c>
      <c r="W230" s="126">
        <f t="shared" si="168"/>
        <v>97.797829990879819</v>
      </c>
      <c r="X230" s="126">
        <f t="shared" si="168"/>
        <v>95.749077813613496</v>
      </c>
      <c r="Y230" s="126">
        <f t="shared" si="168"/>
        <v>93.260271970304245</v>
      </c>
      <c r="Z230" s="126">
        <f t="shared" si="168"/>
        <v>90.57144221869514</v>
      </c>
      <c r="AA230" s="126">
        <f t="shared" si="168"/>
        <v>87.682588558788396</v>
      </c>
      <c r="AB230" s="126">
        <f t="shared" si="168"/>
        <v>84.593710990582608</v>
      </c>
      <c r="AC230" s="126">
        <f t="shared" si="168"/>
        <v>81.304809514077263</v>
      </c>
      <c r="AD230" s="126">
        <f t="shared" si="168"/>
        <v>77.778394523961154</v>
      </c>
      <c r="AE230" s="126">
        <f t="shared" si="168"/>
        <v>74.126865529550116</v>
      </c>
      <c r="AF230" s="126">
        <f t="shared" si="168"/>
        <v>70.35022253084415</v>
      </c>
      <c r="AG230" s="126">
        <f t="shared" si="168"/>
        <v>66.448465527843226</v>
      </c>
      <c r="AH230" s="126">
        <f t="shared" si="168"/>
        <v>62.421594520547416</v>
      </c>
      <c r="BL230" s="1"/>
      <c r="BM230" s="1"/>
    </row>
    <row r="231" spans="2:65" hidden="1" outlineLevel="1">
      <c r="B231" t="str">
        <f t="shared" si="151"/>
        <v>e-ammonia - Finance cost including feedstock finance cost - Asia - USD/ton fuel</v>
      </c>
      <c r="C231" s="2" t="str">
        <f>C212</f>
        <v>e-ammonia</v>
      </c>
      <c r="D231" s="2" t="s">
        <v>36</v>
      </c>
      <c r="E231" s="2" t="s">
        <v>57</v>
      </c>
      <c r="F231" s="2" t="s">
        <v>31</v>
      </c>
      <c r="G231" s="126">
        <f t="shared" ref="G231:AH231" si="169">G236+G241*G$249+G246*G$250</f>
        <v>214.1250269984512</v>
      </c>
      <c r="H231" s="126">
        <f t="shared" si="169"/>
        <v>197.50653075476706</v>
      </c>
      <c r="I231" s="126">
        <f t="shared" si="169"/>
        <v>180.81390136986232</v>
      </c>
      <c r="J231" s="126">
        <f t="shared" si="169"/>
        <v>165.41891098124125</v>
      </c>
      <c r="K231" s="126">
        <f t="shared" si="169"/>
        <v>149.88619775854579</v>
      </c>
      <c r="L231" s="126">
        <f t="shared" si="169"/>
        <v>134.21576170177741</v>
      </c>
      <c r="M231" s="126">
        <f t="shared" si="169"/>
        <v>118.40760281093657</v>
      </c>
      <c r="N231" s="126">
        <f t="shared" si="169"/>
        <v>102.46172108602127</v>
      </c>
      <c r="O231" s="126">
        <f t="shared" si="169"/>
        <v>103.28013561241838</v>
      </c>
      <c r="P231" s="126">
        <f t="shared" si="169"/>
        <v>103.77736634023424</v>
      </c>
      <c r="Q231" s="126">
        <f t="shared" si="169"/>
        <v>103.95341326946809</v>
      </c>
      <c r="R231" s="126">
        <f t="shared" si="169"/>
        <v>103.80827640011844</v>
      </c>
      <c r="S231" s="126">
        <f t="shared" si="169"/>
        <v>103.34195573218788</v>
      </c>
      <c r="T231" s="126">
        <f t="shared" si="169"/>
        <v>102.35355674202337</v>
      </c>
      <c r="U231" s="126">
        <f t="shared" si="169"/>
        <v>101.10006945508296</v>
      </c>
      <c r="V231" s="126">
        <f t="shared" si="169"/>
        <v>99.581493871369318</v>
      </c>
      <c r="W231" s="126">
        <f t="shared" si="169"/>
        <v>97.797829990879819</v>
      </c>
      <c r="X231" s="126">
        <f t="shared" si="169"/>
        <v>95.749077813613496</v>
      </c>
      <c r="Y231" s="126">
        <f t="shared" si="169"/>
        <v>93.260271970304245</v>
      </c>
      <c r="Z231" s="126">
        <f t="shared" si="169"/>
        <v>90.57144221869514</v>
      </c>
      <c r="AA231" s="126">
        <f t="shared" si="169"/>
        <v>87.682588558788396</v>
      </c>
      <c r="AB231" s="126">
        <f t="shared" si="169"/>
        <v>84.593710990582608</v>
      </c>
      <c r="AC231" s="126">
        <f t="shared" si="169"/>
        <v>81.304809514077263</v>
      </c>
      <c r="AD231" s="126">
        <f t="shared" si="169"/>
        <v>77.778394523961154</v>
      </c>
      <c r="AE231" s="126">
        <f t="shared" si="169"/>
        <v>74.126865529550116</v>
      </c>
      <c r="AF231" s="126">
        <f t="shared" si="169"/>
        <v>70.35022253084415</v>
      </c>
      <c r="AG231" s="126">
        <f t="shared" si="169"/>
        <v>66.448465527843226</v>
      </c>
      <c r="AH231" s="126">
        <f t="shared" si="169"/>
        <v>62.421594520547416</v>
      </c>
      <c r="BL231" s="1"/>
      <c r="BM231" s="1"/>
    </row>
    <row r="232" spans="2:65" hidden="1" outlineLevel="1">
      <c r="B232" t="str">
        <f t="shared" si="151"/>
        <v>e-ammonia - Finance cost including feedstock finance cost - Europe - USD/ton fuel</v>
      </c>
      <c r="C232" s="2" t="str">
        <f>C212</f>
        <v>e-ammonia</v>
      </c>
      <c r="D232" s="2" t="s">
        <v>36</v>
      </c>
      <c r="E232" s="2" t="s">
        <v>8</v>
      </c>
      <c r="F232" s="2" t="s">
        <v>31</v>
      </c>
      <c r="G232" s="126">
        <f t="shared" ref="G232:AH232" si="170">G237+G242*G$249+G247*G$250</f>
        <v>214.1250269984512</v>
      </c>
      <c r="H232" s="126">
        <f t="shared" si="170"/>
        <v>197.50653075476706</v>
      </c>
      <c r="I232" s="126">
        <f t="shared" si="170"/>
        <v>180.81390136986232</v>
      </c>
      <c r="J232" s="126">
        <f t="shared" si="170"/>
        <v>165.41891098124125</v>
      </c>
      <c r="K232" s="126">
        <f t="shared" si="170"/>
        <v>149.88619775854579</v>
      </c>
      <c r="L232" s="126">
        <f t="shared" si="170"/>
        <v>134.21576170177741</v>
      </c>
      <c r="M232" s="126">
        <f t="shared" si="170"/>
        <v>118.40760281093657</v>
      </c>
      <c r="N232" s="126">
        <f t="shared" si="170"/>
        <v>102.46172108602127</v>
      </c>
      <c r="O232" s="126">
        <f t="shared" si="170"/>
        <v>103.28013561241838</v>
      </c>
      <c r="P232" s="126">
        <f t="shared" si="170"/>
        <v>103.77736634023424</v>
      </c>
      <c r="Q232" s="126">
        <f t="shared" si="170"/>
        <v>103.95341326946809</v>
      </c>
      <c r="R232" s="126">
        <f t="shared" si="170"/>
        <v>103.80827640011844</v>
      </c>
      <c r="S232" s="126">
        <f t="shared" si="170"/>
        <v>103.34195573218788</v>
      </c>
      <c r="T232" s="126">
        <f t="shared" si="170"/>
        <v>102.35355674202337</v>
      </c>
      <c r="U232" s="126">
        <f t="shared" si="170"/>
        <v>101.10006945508296</v>
      </c>
      <c r="V232" s="126">
        <f t="shared" si="170"/>
        <v>99.581493871369318</v>
      </c>
      <c r="W232" s="126">
        <f t="shared" si="170"/>
        <v>97.797829990879819</v>
      </c>
      <c r="X232" s="126">
        <f t="shared" si="170"/>
        <v>95.749077813613496</v>
      </c>
      <c r="Y232" s="126">
        <f t="shared" si="170"/>
        <v>93.260271970304245</v>
      </c>
      <c r="Z232" s="126">
        <f t="shared" si="170"/>
        <v>90.57144221869514</v>
      </c>
      <c r="AA232" s="126">
        <f t="shared" si="170"/>
        <v>87.682588558788396</v>
      </c>
      <c r="AB232" s="126">
        <f t="shared" si="170"/>
        <v>84.593710990582608</v>
      </c>
      <c r="AC232" s="126">
        <f t="shared" si="170"/>
        <v>81.304809514077263</v>
      </c>
      <c r="AD232" s="126">
        <f t="shared" si="170"/>
        <v>77.778394523961154</v>
      </c>
      <c r="AE232" s="126">
        <f t="shared" si="170"/>
        <v>74.126865529550116</v>
      </c>
      <c r="AF232" s="126">
        <f t="shared" si="170"/>
        <v>70.35022253084415</v>
      </c>
      <c r="AG232" s="126">
        <f t="shared" si="170"/>
        <v>66.448465527843226</v>
      </c>
      <c r="AH232" s="126">
        <f t="shared" si="170"/>
        <v>62.421594520547416</v>
      </c>
      <c r="BL232" s="1"/>
      <c r="BM232" s="1"/>
    </row>
    <row r="233" spans="2:65" hidden="1" outlineLevel="1">
      <c r="B233" t="str">
        <f t="shared" si="151"/>
        <v>e-ammonia - Finance cost including feedstock finance cost - Middle East - USD/ton fuel</v>
      </c>
      <c r="C233" s="13" t="str">
        <f>C212</f>
        <v>e-ammonia</v>
      </c>
      <c r="D233" s="13" t="s">
        <v>36</v>
      </c>
      <c r="E233" s="13" t="s">
        <v>58</v>
      </c>
      <c r="F233" s="13" t="s">
        <v>31</v>
      </c>
      <c r="G233" s="127">
        <f t="shared" ref="G233:AH233" si="171">G238+G243*G$249+G248*G$250</f>
        <v>214.1250269984512</v>
      </c>
      <c r="H233" s="127">
        <f t="shared" si="171"/>
        <v>197.50653075476706</v>
      </c>
      <c r="I233" s="127">
        <f t="shared" si="171"/>
        <v>180.81390136986232</v>
      </c>
      <c r="J233" s="127">
        <f t="shared" si="171"/>
        <v>165.41891098124125</v>
      </c>
      <c r="K233" s="127">
        <f t="shared" si="171"/>
        <v>149.88619775854579</v>
      </c>
      <c r="L233" s="127">
        <f t="shared" si="171"/>
        <v>134.21576170177741</v>
      </c>
      <c r="M233" s="127">
        <f t="shared" si="171"/>
        <v>118.40760281093657</v>
      </c>
      <c r="N233" s="127">
        <f t="shared" si="171"/>
        <v>102.46172108602127</v>
      </c>
      <c r="O233" s="127">
        <f t="shared" si="171"/>
        <v>103.28013561241838</v>
      </c>
      <c r="P233" s="127">
        <f t="shared" si="171"/>
        <v>103.77736634023424</v>
      </c>
      <c r="Q233" s="127">
        <f t="shared" si="171"/>
        <v>103.95341326946809</v>
      </c>
      <c r="R233" s="127">
        <f t="shared" si="171"/>
        <v>103.80827640011844</v>
      </c>
      <c r="S233" s="127">
        <f t="shared" si="171"/>
        <v>103.34195573218788</v>
      </c>
      <c r="T233" s="127">
        <f t="shared" si="171"/>
        <v>102.35355674202337</v>
      </c>
      <c r="U233" s="127">
        <f t="shared" si="171"/>
        <v>101.10006945508296</v>
      </c>
      <c r="V233" s="127">
        <f t="shared" si="171"/>
        <v>99.581493871369318</v>
      </c>
      <c r="W233" s="127">
        <f t="shared" si="171"/>
        <v>97.797829990879819</v>
      </c>
      <c r="X233" s="127">
        <f t="shared" si="171"/>
        <v>95.749077813613496</v>
      </c>
      <c r="Y233" s="127">
        <f t="shared" si="171"/>
        <v>93.260271970304245</v>
      </c>
      <c r="Z233" s="127">
        <f t="shared" si="171"/>
        <v>90.57144221869514</v>
      </c>
      <c r="AA233" s="127">
        <f t="shared" si="171"/>
        <v>87.682588558788396</v>
      </c>
      <c r="AB233" s="127">
        <f t="shared" si="171"/>
        <v>84.593710990582608</v>
      </c>
      <c r="AC233" s="127">
        <f t="shared" si="171"/>
        <v>81.304809514077263</v>
      </c>
      <c r="AD233" s="127">
        <f t="shared" si="171"/>
        <v>77.778394523961154</v>
      </c>
      <c r="AE233" s="127">
        <f t="shared" si="171"/>
        <v>74.126865529550116</v>
      </c>
      <c r="AF233" s="127">
        <f t="shared" si="171"/>
        <v>70.35022253084415</v>
      </c>
      <c r="AG233" s="127">
        <f t="shared" si="171"/>
        <v>66.448465527843226</v>
      </c>
      <c r="AH233" s="127">
        <f t="shared" si="171"/>
        <v>62.421594520547416</v>
      </c>
      <c r="BL233" s="1"/>
      <c r="BM233" s="1"/>
    </row>
    <row r="234" spans="2:65" hidden="1" outlineLevel="1">
      <c r="B234" t="str">
        <f t="shared" si="151"/>
        <v>e-ammonia - Finance cost - Africa - USD/ton fuel</v>
      </c>
      <c r="C234" t="str">
        <f>C208</f>
        <v>e-ammonia</v>
      </c>
      <c r="D234" t="s">
        <v>42</v>
      </c>
      <c r="E234" t="s">
        <v>55</v>
      </c>
      <c r="F234" t="s">
        <v>31</v>
      </c>
      <c r="G234" s="8">
        <f t="shared" ref="G234:P238" si="172">INDEX(CostCalculations,MATCH($B234,CostCalculations_Index,0),MATCH(G$4,CostCalculation_Year,0))</f>
        <v>120.45000000000002</v>
      </c>
      <c r="H234" s="8">
        <f t="shared" si="172"/>
        <v>108.35000000000001</v>
      </c>
      <c r="I234" s="8">
        <f t="shared" si="172"/>
        <v>96.250000000000014</v>
      </c>
      <c r="J234" s="8">
        <f t="shared" si="172"/>
        <v>84.15</v>
      </c>
      <c r="K234" s="8">
        <f t="shared" si="172"/>
        <v>72.050000000000011</v>
      </c>
      <c r="L234" s="8">
        <f t="shared" si="172"/>
        <v>59.95000000000001</v>
      </c>
      <c r="M234" s="8">
        <f t="shared" si="172"/>
        <v>47.850000000000009</v>
      </c>
      <c r="N234" s="8">
        <f t="shared" si="172"/>
        <v>35.750000000000007</v>
      </c>
      <c r="O234" s="8">
        <f t="shared" si="172"/>
        <v>35.337500000000006</v>
      </c>
      <c r="P234" s="8">
        <f t="shared" si="172"/>
        <v>34.925000000000004</v>
      </c>
      <c r="Q234" s="8">
        <f t="shared" ref="Q234:Z238" si="173">INDEX(CostCalculations,MATCH($B234,CostCalculations_Index,0),MATCH(Q$4,CostCalculation_Year,0))</f>
        <v>34.512500000000003</v>
      </c>
      <c r="R234" s="8">
        <f t="shared" si="173"/>
        <v>34.1</v>
      </c>
      <c r="S234" s="8">
        <f t="shared" si="173"/>
        <v>33.687500000000007</v>
      </c>
      <c r="T234" s="8">
        <f t="shared" si="173"/>
        <v>33.275000000000006</v>
      </c>
      <c r="U234" s="8">
        <f t="shared" si="173"/>
        <v>32.862500000000004</v>
      </c>
      <c r="V234" s="8">
        <f t="shared" si="173"/>
        <v>32.450000000000003</v>
      </c>
      <c r="W234" s="8">
        <f t="shared" si="173"/>
        <v>32.037500000000001</v>
      </c>
      <c r="X234" s="8">
        <f t="shared" si="173"/>
        <v>31.625000000000004</v>
      </c>
      <c r="Y234" s="8">
        <f t="shared" si="173"/>
        <v>31.212500000000006</v>
      </c>
      <c r="Z234" s="8">
        <f t="shared" si="173"/>
        <v>30.800000000000004</v>
      </c>
      <c r="AA234" s="8">
        <f t="shared" ref="AA234:AH238" si="174">INDEX(CostCalculations,MATCH($B234,CostCalculations_Index,0),MATCH(AA$4,CostCalculation_Year,0))</f>
        <v>30.387500000000003</v>
      </c>
      <c r="AB234" s="8">
        <f t="shared" si="174"/>
        <v>29.975000000000005</v>
      </c>
      <c r="AC234" s="8">
        <f t="shared" si="174"/>
        <v>29.562500000000004</v>
      </c>
      <c r="AD234" s="8">
        <f t="shared" si="174"/>
        <v>29.150000000000002</v>
      </c>
      <c r="AE234" s="8">
        <f t="shared" si="174"/>
        <v>28.737500000000004</v>
      </c>
      <c r="AF234" s="8">
        <f t="shared" si="174"/>
        <v>28.325000000000003</v>
      </c>
      <c r="AG234" s="8">
        <f t="shared" si="174"/>
        <v>27.912500000000005</v>
      </c>
      <c r="AH234" s="8">
        <f t="shared" si="174"/>
        <v>27.500000000000004</v>
      </c>
    </row>
    <row r="235" spans="2:65" hidden="1" outlineLevel="1">
      <c r="B235" t="str">
        <f t="shared" si="151"/>
        <v>e-ammonia - Finance cost - Americas - USD/ton fuel</v>
      </c>
      <c r="C235" t="str">
        <f>C208</f>
        <v>e-ammonia</v>
      </c>
      <c r="D235" t="s">
        <v>42</v>
      </c>
      <c r="E235" t="s">
        <v>56</v>
      </c>
      <c r="F235" t="s">
        <v>31</v>
      </c>
      <c r="G235" s="8">
        <f t="shared" si="172"/>
        <v>120.45000000000002</v>
      </c>
      <c r="H235" s="8">
        <f t="shared" si="172"/>
        <v>108.35000000000001</v>
      </c>
      <c r="I235" s="8">
        <f t="shared" si="172"/>
        <v>96.250000000000014</v>
      </c>
      <c r="J235" s="8">
        <f t="shared" si="172"/>
        <v>84.15</v>
      </c>
      <c r="K235" s="8">
        <f t="shared" si="172"/>
        <v>72.050000000000011</v>
      </c>
      <c r="L235" s="8">
        <f t="shared" si="172"/>
        <v>59.95000000000001</v>
      </c>
      <c r="M235" s="8">
        <f t="shared" si="172"/>
        <v>47.850000000000009</v>
      </c>
      <c r="N235" s="8">
        <f t="shared" si="172"/>
        <v>35.750000000000007</v>
      </c>
      <c r="O235" s="8">
        <f t="shared" si="172"/>
        <v>35.337500000000006</v>
      </c>
      <c r="P235" s="8">
        <f t="shared" si="172"/>
        <v>34.925000000000004</v>
      </c>
      <c r="Q235" s="8">
        <f t="shared" si="173"/>
        <v>34.512500000000003</v>
      </c>
      <c r="R235" s="8">
        <f t="shared" si="173"/>
        <v>34.1</v>
      </c>
      <c r="S235" s="8">
        <f t="shared" si="173"/>
        <v>33.687500000000007</v>
      </c>
      <c r="T235" s="8">
        <f t="shared" si="173"/>
        <v>33.275000000000006</v>
      </c>
      <c r="U235" s="8">
        <f t="shared" si="173"/>
        <v>32.862500000000004</v>
      </c>
      <c r="V235" s="8">
        <f t="shared" si="173"/>
        <v>32.450000000000003</v>
      </c>
      <c r="W235" s="8">
        <f t="shared" si="173"/>
        <v>32.037500000000001</v>
      </c>
      <c r="X235" s="8">
        <f t="shared" si="173"/>
        <v>31.625000000000004</v>
      </c>
      <c r="Y235" s="8">
        <f t="shared" si="173"/>
        <v>31.212500000000006</v>
      </c>
      <c r="Z235" s="8">
        <f t="shared" si="173"/>
        <v>30.800000000000004</v>
      </c>
      <c r="AA235" s="8">
        <f t="shared" si="174"/>
        <v>30.387500000000003</v>
      </c>
      <c r="AB235" s="8">
        <f t="shared" si="174"/>
        <v>29.975000000000005</v>
      </c>
      <c r="AC235" s="8">
        <f t="shared" si="174"/>
        <v>29.562500000000004</v>
      </c>
      <c r="AD235" s="8">
        <f t="shared" si="174"/>
        <v>29.150000000000002</v>
      </c>
      <c r="AE235" s="8">
        <f t="shared" si="174"/>
        <v>28.737500000000004</v>
      </c>
      <c r="AF235" s="8">
        <f t="shared" si="174"/>
        <v>28.325000000000003</v>
      </c>
      <c r="AG235" s="8">
        <f t="shared" si="174"/>
        <v>27.912500000000005</v>
      </c>
      <c r="AH235" s="8">
        <f t="shared" si="174"/>
        <v>27.500000000000004</v>
      </c>
    </row>
    <row r="236" spans="2:65" hidden="1" outlineLevel="1">
      <c r="B236" t="str">
        <f t="shared" si="151"/>
        <v>e-ammonia - Finance cost - Asia - USD/ton fuel</v>
      </c>
      <c r="C236" t="str">
        <f>C208</f>
        <v>e-ammonia</v>
      </c>
      <c r="D236" t="s">
        <v>42</v>
      </c>
      <c r="E236" t="s">
        <v>57</v>
      </c>
      <c r="F236" t="s">
        <v>31</v>
      </c>
      <c r="G236" s="8">
        <f t="shared" si="172"/>
        <v>120.45000000000002</v>
      </c>
      <c r="H236" s="8">
        <f t="shared" si="172"/>
        <v>108.35000000000001</v>
      </c>
      <c r="I236" s="8">
        <f t="shared" si="172"/>
        <v>96.250000000000014</v>
      </c>
      <c r="J236" s="8">
        <f t="shared" si="172"/>
        <v>84.15</v>
      </c>
      <c r="K236" s="8">
        <f t="shared" si="172"/>
        <v>72.050000000000011</v>
      </c>
      <c r="L236" s="8">
        <f t="shared" si="172"/>
        <v>59.95000000000001</v>
      </c>
      <c r="M236" s="8">
        <f t="shared" si="172"/>
        <v>47.850000000000009</v>
      </c>
      <c r="N236" s="8">
        <f t="shared" si="172"/>
        <v>35.750000000000007</v>
      </c>
      <c r="O236" s="8">
        <f t="shared" si="172"/>
        <v>35.337500000000006</v>
      </c>
      <c r="P236" s="8">
        <f t="shared" si="172"/>
        <v>34.925000000000004</v>
      </c>
      <c r="Q236" s="8">
        <f t="shared" si="173"/>
        <v>34.512500000000003</v>
      </c>
      <c r="R236" s="8">
        <f t="shared" si="173"/>
        <v>34.1</v>
      </c>
      <c r="S236" s="8">
        <f t="shared" si="173"/>
        <v>33.687500000000007</v>
      </c>
      <c r="T236" s="8">
        <f t="shared" si="173"/>
        <v>33.275000000000006</v>
      </c>
      <c r="U236" s="8">
        <f t="shared" si="173"/>
        <v>32.862500000000004</v>
      </c>
      <c r="V236" s="8">
        <f t="shared" si="173"/>
        <v>32.450000000000003</v>
      </c>
      <c r="W236" s="8">
        <f t="shared" si="173"/>
        <v>32.037500000000001</v>
      </c>
      <c r="X236" s="8">
        <f t="shared" si="173"/>
        <v>31.625000000000004</v>
      </c>
      <c r="Y236" s="8">
        <f t="shared" si="173"/>
        <v>31.212500000000006</v>
      </c>
      <c r="Z236" s="8">
        <f t="shared" si="173"/>
        <v>30.800000000000004</v>
      </c>
      <c r="AA236" s="8">
        <f t="shared" si="174"/>
        <v>30.387500000000003</v>
      </c>
      <c r="AB236" s="8">
        <f t="shared" si="174"/>
        <v>29.975000000000005</v>
      </c>
      <c r="AC236" s="8">
        <f t="shared" si="174"/>
        <v>29.562500000000004</v>
      </c>
      <c r="AD236" s="8">
        <f t="shared" si="174"/>
        <v>29.150000000000002</v>
      </c>
      <c r="AE236" s="8">
        <f t="shared" si="174"/>
        <v>28.737500000000004</v>
      </c>
      <c r="AF236" s="8">
        <f t="shared" si="174"/>
        <v>28.325000000000003</v>
      </c>
      <c r="AG236" s="8">
        <f t="shared" si="174"/>
        <v>27.912500000000005</v>
      </c>
      <c r="AH236" s="8">
        <f t="shared" si="174"/>
        <v>27.500000000000004</v>
      </c>
    </row>
    <row r="237" spans="2:65" hidden="1" outlineLevel="1">
      <c r="B237" t="str">
        <f t="shared" si="151"/>
        <v>e-ammonia - Finance cost - Europe - USD/ton fuel</v>
      </c>
      <c r="C237" t="str">
        <f>C208</f>
        <v>e-ammonia</v>
      </c>
      <c r="D237" t="s">
        <v>42</v>
      </c>
      <c r="E237" t="s">
        <v>8</v>
      </c>
      <c r="F237" t="s">
        <v>31</v>
      </c>
      <c r="G237" s="8">
        <f t="shared" si="172"/>
        <v>120.45000000000002</v>
      </c>
      <c r="H237" s="8">
        <f t="shared" si="172"/>
        <v>108.35000000000001</v>
      </c>
      <c r="I237" s="8">
        <f t="shared" si="172"/>
        <v>96.250000000000014</v>
      </c>
      <c r="J237" s="8">
        <f t="shared" si="172"/>
        <v>84.15</v>
      </c>
      <c r="K237" s="8">
        <f t="shared" si="172"/>
        <v>72.050000000000011</v>
      </c>
      <c r="L237" s="8">
        <f t="shared" si="172"/>
        <v>59.95000000000001</v>
      </c>
      <c r="M237" s="8">
        <f t="shared" si="172"/>
        <v>47.850000000000009</v>
      </c>
      <c r="N237" s="8">
        <f t="shared" si="172"/>
        <v>35.750000000000007</v>
      </c>
      <c r="O237" s="8">
        <f t="shared" si="172"/>
        <v>35.337500000000006</v>
      </c>
      <c r="P237" s="8">
        <f t="shared" si="172"/>
        <v>34.925000000000004</v>
      </c>
      <c r="Q237" s="8">
        <f t="shared" si="173"/>
        <v>34.512500000000003</v>
      </c>
      <c r="R237" s="8">
        <f t="shared" si="173"/>
        <v>34.1</v>
      </c>
      <c r="S237" s="8">
        <f t="shared" si="173"/>
        <v>33.687500000000007</v>
      </c>
      <c r="T237" s="8">
        <f t="shared" si="173"/>
        <v>33.275000000000006</v>
      </c>
      <c r="U237" s="8">
        <f t="shared" si="173"/>
        <v>32.862500000000004</v>
      </c>
      <c r="V237" s="8">
        <f t="shared" si="173"/>
        <v>32.450000000000003</v>
      </c>
      <c r="W237" s="8">
        <f t="shared" si="173"/>
        <v>32.037500000000001</v>
      </c>
      <c r="X237" s="8">
        <f t="shared" si="173"/>
        <v>31.625000000000004</v>
      </c>
      <c r="Y237" s="8">
        <f t="shared" si="173"/>
        <v>31.212500000000006</v>
      </c>
      <c r="Z237" s="8">
        <f t="shared" si="173"/>
        <v>30.800000000000004</v>
      </c>
      <c r="AA237" s="8">
        <f t="shared" si="174"/>
        <v>30.387500000000003</v>
      </c>
      <c r="AB237" s="8">
        <f t="shared" si="174"/>
        <v>29.975000000000005</v>
      </c>
      <c r="AC237" s="8">
        <f t="shared" si="174"/>
        <v>29.562500000000004</v>
      </c>
      <c r="AD237" s="8">
        <f t="shared" si="174"/>
        <v>29.150000000000002</v>
      </c>
      <c r="AE237" s="8">
        <f t="shared" si="174"/>
        <v>28.737500000000004</v>
      </c>
      <c r="AF237" s="8">
        <f t="shared" si="174"/>
        <v>28.325000000000003</v>
      </c>
      <c r="AG237" s="8">
        <f t="shared" si="174"/>
        <v>27.912500000000005</v>
      </c>
      <c r="AH237" s="8">
        <f t="shared" si="174"/>
        <v>27.500000000000004</v>
      </c>
    </row>
    <row r="238" spans="2:65" hidden="1" outlineLevel="1">
      <c r="B238" t="str">
        <f t="shared" si="151"/>
        <v>e-ammonia - Finance cost - Middle East - USD/ton fuel</v>
      </c>
      <c r="C238" t="str">
        <f>C208</f>
        <v>e-ammonia</v>
      </c>
      <c r="D238" t="s">
        <v>42</v>
      </c>
      <c r="E238" t="s">
        <v>58</v>
      </c>
      <c r="F238" t="s">
        <v>31</v>
      </c>
      <c r="G238" s="8">
        <f t="shared" si="172"/>
        <v>120.45000000000002</v>
      </c>
      <c r="H238" s="8">
        <f t="shared" si="172"/>
        <v>108.35000000000001</v>
      </c>
      <c r="I238" s="8">
        <f t="shared" si="172"/>
        <v>96.250000000000014</v>
      </c>
      <c r="J238" s="8">
        <f t="shared" si="172"/>
        <v>84.15</v>
      </c>
      <c r="K238" s="8">
        <f t="shared" si="172"/>
        <v>72.050000000000011</v>
      </c>
      <c r="L238" s="8">
        <f t="shared" si="172"/>
        <v>59.95000000000001</v>
      </c>
      <c r="M238" s="8">
        <f t="shared" si="172"/>
        <v>47.850000000000009</v>
      </c>
      <c r="N238" s="8">
        <f t="shared" si="172"/>
        <v>35.750000000000007</v>
      </c>
      <c r="O238" s="8">
        <f t="shared" si="172"/>
        <v>35.337500000000006</v>
      </c>
      <c r="P238" s="8">
        <f t="shared" si="172"/>
        <v>34.925000000000004</v>
      </c>
      <c r="Q238" s="8">
        <f t="shared" si="173"/>
        <v>34.512500000000003</v>
      </c>
      <c r="R238" s="8">
        <f t="shared" si="173"/>
        <v>34.1</v>
      </c>
      <c r="S238" s="8">
        <f t="shared" si="173"/>
        <v>33.687500000000007</v>
      </c>
      <c r="T238" s="8">
        <f t="shared" si="173"/>
        <v>33.275000000000006</v>
      </c>
      <c r="U238" s="8">
        <f t="shared" si="173"/>
        <v>32.862500000000004</v>
      </c>
      <c r="V238" s="8">
        <f t="shared" si="173"/>
        <v>32.450000000000003</v>
      </c>
      <c r="W238" s="8">
        <f t="shared" si="173"/>
        <v>32.037500000000001</v>
      </c>
      <c r="X238" s="8">
        <f t="shared" si="173"/>
        <v>31.625000000000004</v>
      </c>
      <c r="Y238" s="8">
        <f t="shared" si="173"/>
        <v>31.212500000000006</v>
      </c>
      <c r="Z238" s="8">
        <f t="shared" si="173"/>
        <v>30.800000000000004</v>
      </c>
      <c r="AA238" s="8">
        <f t="shared" si="174"/>
        <v>30.387500000000003</v>
      </c>
      <c r="AB238" s="8">
        <f t="shared" si="174"/>
        <v>29.975000000000005</v>
      </c>
      <c r="AC238" s="8">
        <f t="shared" si="174"/>
        <v>29.562500000000004</v>
      </c>
      <c r="AD238" s="8">
        <f t="shared" si="174"/>
        <v>29.150000000000002</v>
      </c>
      <c r="AE238" s="8">
        <f t="shared" si="174"/>
        <v>28.737500000000004</v>
      </c>
      <c r="AF238" s="8">
        <f t="shared" si="174"/>
        <v>28.325000000000003</v>
      </c>
      <c r="AG238" s="8">
        <f t="shared" si="174"/>
        <v>27.912500000000005</v>
      </c>
      <c r="AH238" s="8">
        <f t="shared" si="174"/>
        <v>27.500000000000004</v>
      </c>
    </row>
    <row r="239" spans="2:65" hidden="1" outlineLevel="1">
      <c r="B239" t="str">
        <f t="shared" si="151"/>
        <v>e-hydrogen (compressed) - Finance cost including feedstock finance cost - Africa - USD/ton fuel</v>
      </c>
      <c r="C239" t="s">
        <v>62</v>
      </c>
      <c r="D239" t="s">
        <v>36</v>
      </c>
      <c r="E239" t="s">
        <v>55</v>
      </c>
      <c r="F239" t="s">
        <v>31</v>
      </c>
      <c r="G239" s="26">
        <f t="shared" ref="G239:AH239" si="175">G173</f>
        <v>423.4664833247287</v>
      </c>
      <c r="H239" s="26">
        <f t="shared" si="175"/>
        <v>407.9080597487058</v>
      </c>
      <c r="I239" s="26">
        <f t="shared" si="175"/>
        <v>391.93778538812398</v>
      </c>
      <c r="J239" s="26">
        <f t="shared" si="175"/>
        <v>383.67894989578463</v>
      </c>
      <c r="K239" s="26">
        <f t="shared" si="175"/>
        <v>374.65498754747659</v>
      </c>
      <c r="L239" s="26">
        <f t="shared" si="175"/>
        <v>364.86589834320779</v>
      </c>
      <c r="M239" s="26">
        <f t="shared" si="175"/>
        <v>354.31168228298088</v>
      </c>
      <c r="N239" s="26">
        <f t="shared" si="175"/>
        <v>342.99233936678479</v>
      </c>
      <c r="O239" s="26">
        <f t="shared" si="175"/>
        <v>350.20750340232428</v>
      </c>
      <c r="P239" s="26">
        <f t="shared" si="175"/>
        <v>355.6383130013013</v>
      </c>
      <c r="Q239" s="26">
        <f t="shared" si="175"/>
        <v>359.28476816371159</v>
      </c>
      <c r="R239" s="26">
        <f t="shared" si="175"/>
        <v>361.14686888954691</v>
      </c>
      <c r="S239" s="26">
        <f t="shared" si="175"/>
        <v>361.22461517882164</v>
      </c>
      <c r="T239" s="26">
        <f t="shared" si="175"/>
        <v>358.40192634457429</v>
      </c>
      <c r="U239" s="26">
        <f t="shared" si="175"/>
        <v>354.10652475046084</v>
      </c>
      <c r="V239" s="26">
        <f t="shared" si="175"/>
        <v>348.33841039649622</v>
      </c>
      <c r="W239" s="26">
        <f t="shared" si="175"/>
        <v>341.09758328266571</v>
      </c>
      <c r="X239" s="26">
        <f t="shared" si="175"/>
        <v>332.38404340896386</v>
      </c>
      <c r="Y239" s="26">
        <f t="shared" si="175"/>
        <v>321.22576094613464</v>
      </c>
      <c r="Z239" s="26">
        <f t="shared" si="175"/>
        <v>308.95623454830633</v>
      </c>
      <c r="AA239" s="26">
        <f t="shared" si="175"/>
        <v>295.57546421549114</v>
      </c>
      <c r="AB239" s="26">
        <f t="shared" si="175"/>
        <v>281.08344994768112</v>
      </c>
      <c r="AC239" s="26">
        <f t="shared" si="175"/>
        <v>265.48019174487365</v>
      </c>
      <c r="AD239" s="26">
        <f t="shared" si="175"/>
        <v>248.55741402200647</v>
      </c>
      <c r="AE239" s="26">
        <f t="shared" si="175"/>
        <v>230.93955849750063</v>
      </c>
      <c r="AF239" s="26">
        <f t="shared" si="175"/>
        <v>212.62662517135635</v>
      </c>
      <c r="AG239" s="26">
        <f t="shared" si="175"/>
        <v>193.61861404357347</v>
      </c>
      <c r="AH239" s="26">
        <f t="shared" si="175"/>
        <v>173.9155251141523</v>
      </c>
    </row>
    <row r="240" spans="2:65" hidden="1" outlineLevel="1">
      <c r="B240" t="str">
        <f t="shared" si="151"/>
        <v>e-hydrogen (compressed) - Finance cost including feedstock finance cost - Americas - USD/ton fuel</v>
      </c>
      <c r="C240" t="s">
        <v>62</v>
      </c>
      <c r="D240" t="s">
        <v>36</v>
      </c>
      <c r="E240" t="s">
        <v>56</v>
      </c>
      <c r="F240" t="s">
        <v>31</v>
      </c>
      <c r="G240" s="26">
        <f t="shared" ref="G240:AH240" si="176">G174</f>
        <v>423.4664833247287</v>
      </c>
      <c r="H240" s="26">
        <f t="shared" si="176"/>
        <v>407.9080597487058</v>
      </c>
      <c r="I240" s="26">
        <f t="shared" si="176"/>
        <v>391.93778538812398</v>
      </c>
      <c r="J240" s="26">
        <f t="shared" si="176"/>
        <v>383.67894989578463</v>
      </c>
      <c r="K240" s="26">
        <f t="shared" si="176"/>
        <v>374.65498754747659</v>
      </c>
      <c r="L240" s="26">
        <f t="shared" si="176"/>
        <v>364.86589834320779</v>
      </c>
      <c r="M240" s="26">
        <f t="shared" si="176"/>
        <v>354.31168228298088</v>
      </c>
      <c r="N240" s="26">
        <f t="shared" si="176"/>
        <v>342.99233936678479</v>
      </c>
      <c r="O240" s="26">
        <f t="shared" si="176"/>
        <v>350.20750340232428</v>
      </c>
      <c r="P240" s="26">
        <f t="shared" si="176"/>
        <v>355.6383130013013</v>
      </c>
      <c r="Q240" s="26">
        <f t="shared" si="176"/>
        <v>359.28476816371159</v>
      </c>
      <c r="R240" s="26">
        <f t="shared" si="176"/>
        <v>361.14686888954691</v>
      </c>
      <c r="S240" s="26">
        <f t="shared" si="176"/>
        <v>361.22461517882164</v>
      </c>
      <c r="T240" s="26">
        <f t="shared" si="176"/>
        <v>358.40192634457429</v>
      </c>
      <c r="U240" s="26">
        <f t="shared" si="176"/>
        <v>354.10652475046084</v>
      </c>
      <c r="V240" s="26">
        <f t="shared" si="176"/>
        <v>348.33841039649622</v>
      </c>
      <c r="W240" s="26">
        <f t="shared" si="176"/>
        <v>341.09758328266571</v>
      </c>
      <c r="X240" s="26">
        <f t="shared" si="176"/>
        <v>332.38404340896386</v>
      </c>
      <c r="Y240" s="26">
        <f t="shared" si="176"/>
        <v>321.22576094613464</v>
      </c>
      <c r="Z240" s="26">
        <f t="shared" si="176"/>
        <v>308.95623454830633</v>
      </c>
      <c r="AA240" s="26">
        <f t="shared" si="176"/>
        <v>295.57546421549114</v>
      </c>
      <c r="AB240" s="26">
        <f t="shared" si="176"/>
        <v>281.08344994768112</v>
      </c>
      <c r="AC240" s="26">
        <f t="shared" si="176"/>
        <v>265.48019174487365</v>
      </c>
      <c r="AD240" s="26">
        <f t="shared" si="176"/>
        <v>248.55741402200647</v>
      </c>
      <c r="AE240" s="26">
        <f t="shared" si="176"/>
        <v>230.93955849750063</v>
      </c>
      <c r="AF240" s="26">
        <f t="shared" si="176"/>
        <v>212.62662517135635</v>
      </c>
      <c r="AG240" s="26">
        <f t="shared" si="176"/>
        <v>193.61861404357347</v>
      </c>
      <c r="AH240" s="26">
        <f t="shared" si="176"/>
        <v>173.9155251141523</v>
      </c>
    </row>
    <row r="241" spans="2:65" hidden="1" outlineLevel="1">
      <c r="B241" t="str">
        <f t="shared" si="151"/>
        <v>e-hydrogen (compressed) - Finance cost including feedstock finance cost - Asia - USD/ton fuel</v>
      </c>
      <c r="C241" t="s">
        <v>62</v>
      </c>
      <c r="D241" t="s">
        <v>36</v>
      </c>
      <c r="E241" t="s">
        <v>57</v>
      </c>
      <c r="F241" t="s">
        <v>31</v>
      </c>
      <c r="G241" s="26">
        <f t="shared" ref="G241:AH241" si="177">G175</f>
        <v>423.4664833247287</v>
      </c>
      <c r="H241" s="26">
        <f t="shared" si="177"/>
        <v>407.9080597487058</v>
      </c>
      <c r="I241" s="26">
        <f t="shared" si="177"/>
        <v>391.93778538812398</v>
      </c>
      <c r="J241" s="26">
        <f t="shared" si="177"/>
        <v>383.67894989578463</v>
      </c>
      <c r="K241" s="26">
        <f t="shared" si="177"/>
        <v>374.65498754747659</v>
      </c>
      <c r="L241" s="26">
        <f t="shared" si="177"/>
        <v>364.86589834320779</v>
      </c>
      <c r="M241" s="26">
        <f t="shared" si="177"/>
        <v>354.31168228298088</v>
      </c>
      <c r="N241" s="26">
        <f t="shared" si="177"/>
        <v>342.99233936678479</v>
      </c>
      <c r="O241" s="26">
        <f t="shared" si="177"/>
        <v>350.20750340232428</v>
      </c>
      <c r="P241" s="26">
        <f t="shared" si="177"/>
        <v>355.6383130013013</v>
      </c>
      <c r="Q241" s="26">
        <f t="shared" si="177"/>
        <v>359.28476816371159</v>
      </c>
      <c r="R241" s="26">
        <f t="shared" si="177"/>
        <v>361.14686888954691</v>
      </c>
      <c r="S241" s="26">
        <f t="shared" si="177"/>
        <v>361.22461517882164</v>
      </c>
      <c r="T241" s="26">
        <f t="shared" si="177"/>
        <v>358.40192634457429</v>
      </c>
      <c r="U241" s="26">
        <f t="shared" si="177"/>
        <v>354.10652475046084</v>
      </c>
      <c r="V241" s="26">
        <f t="shared" si="177"/>
        <v>348.33841039649622</v>
      </c>
      <c r="W241" s="26">
        <f t="shared" si="177"/>
        <v>341.09758328266571</v>
      </c>
      <c r="X241" s="26">
        <f t="shared" si="177"/>
        <v>332.38404340896386</v>
      </c>
      <c r="Y241" s="26">
        <f t="shared" si="177"/>
        <v>321.22576094613464</v>
      </c>
      <c r="Z241" s="26">
        <f t="shared" si="177"/>
        <v>308.95623454830633</v>
      </c>
      <c r="AA241" s="26">
        <f t="shared" si="177"/>
        <v>295.57546421549114</v>
      </c>
      <c r="AB241" s="26">
        <f t="shared" si="177"/>
        <v>281.08344994768112</v>
      </c>
      <c r="AC241" s="26">
        <f t="shared" si="177"/>
        <v>265.48019174487365</v>
      </c>
      <c r="AD241" s="26">
        <f t="shared" si="177"/>
        <v>248.55741402200647</v>
      </c>
      <c r="AE241" s="26">
        <f t="shared" si="177"/>
        <v>230.93955849750063</v>
      </c>
      <c r="AF241" s="26">
        <f t="shared" si="177"/>
        <v>212.62662517135635</v>
      </c>
      <c r="AG241" s="26">
        <f t="shared" si="177"/>
        <v>193.61861404357347</v>
      </c>
      <c r="AH241" s="26">
        <f t="shared" si="177"/>
        <v>173.9155251141523</v>
      </c>
    </row>
    <row r="242" spans="2:65" hidden="1" outlineLevel="1">
      <c r="B242" t="str">
        <f t="shared" si="151"/>
        <v>e-hydrogen (compressed) - Finance cost including feedstock finance cost - Europe - USD/ton fuel</v>
      </c>
      <c r="C242" t="s">
        <v>62</v>
      </c>
      <c r="D242" t="s">
        <v>36</v>
      </c>
      <c r="E242" t="s">
        <v>8</v>
      </c>
      <c r="F242" t="s">
        <v>31</v>
      </c>
      <c r="G242" s="26">
        <f t="shared" ref="G242:AH242" si="178">G176</f>
        <v>423.4664833247287</v>
      </c>
      <c r="H242" s="26">
        <f t="shared" si="178"/>
        <v>407.9080597487058</v>
      </c>
      <c r="I242" s="26">
        <f t="shared" si="178"/>
        <v>391.93778538812398</v>
      </c>
      <c r="J242" s="26">
        <f t="shared" si="178"/>
        <v>383.67894989578463</v>
      </c>
      <c r="K242" s="26">
        <f t="shared" si="178"/>
        <v>374.65498754747659</v>
      </c>
      <c r="L242" s="26">
        <f t="shared" si="178"/>
        <v>364.86589834320779</v>
      </c>
      <c r="M242" s="26">
        <f t="shared" si="178"/>
        <v>354.31168228298088</v>
      </c>
      <c r="N242" s="26">
        <f t="shared" si="178"/>
        <v>342.99233936678479</v>
      </c>
      <c r="O242" s="26">
        <f t="shared" si="178"/>
        <v>350.20750340232428</v>
      </c>
      <c r="P242" s="26">
        <f t="shared" si="178"/>
        <v>355.6383130013013</v>
      </c>
      <c r="Q242" s="26">
        <f t="shared" si="178"/>
        <v>359.28476816371159</v>
      </c>
      <c r="R242" s="26">
        <f t="shared" si="178"/>
        <v>361.14686888954691</v>
      </c>
      <c r="S242" s="26">
        <f t="shared" si="178"/>
        <v>361.22461517882164</v>
      </c>
      <c r="T242" s="26">
        <f t="shared" si="178"/>
        <v>358.40192634457429</v>
      </c>
      <c r="U242" s="26">
        <f t="shared" si="178"/>
        <v>354.10652475046084</v>
      </c>
      <c r="V242" s="26">
        <f t="shared" si="178"/>
        <v>348.33841039649622</v>
      </c>
      <c r="W242" s="26">
        <f t="shared" si="178"/>
        <v>341.09758328266571</v>
      </c>
      <c r="X242" s="26">
        <f t="shared" si="178"/>
        <v>332.38404340896386</v>
      </c>
      <c r="Y242" s="26">
        <f t="shared" si="178"/>
        <v>321.22576094613464</v>
      </c>
      <c r="Z242" s="26">
        <f t="shared" si="178"/>
        <v>308.95623454830633</v>
      </c>
      <c r="AA242" s="26">
        <f t="shared" si="178"/>
        <v>295.57546421549114</v>
      </c>
      <c r="AB242" s="26">
        <f t="shared" si="178"/>
        <v>281.08344994768112</v>
      </c>
      <c r="AC242" s="26">
        <f t="shared" si="178"/>
        <v>265.48019174487365</v>
      </c>
      <c r="AD242" s="26">
        <f t="shared" si="178"/>
        <v>248.55741402200647</v>
      </c>
      <c r="AE242" s="26">
        <f t="shared" si="178"/>
        <v>230.93955849750063</v>
      </c>
      <c r="AF242" s="26">
        <f t="shared" si="178"/>
        <v>212.62662517135635</v>
      </c>
      <c r="AG242" s="26">
        <f t="shared" si="178"/>
        <v>193.61861404357347</v>
      </c>
      <c r="AH242" s="26">
        <f t="shared" si="178"/>
        <v>173.9155251141523</v>
      </c>
    </row>
    <row r="243" spans="2:65" hidden="1" outlineLevel="1">
      <c r="B243" t="str">
        <f t="shared" si="151"/>
        <v>e-hydrogen (compressed) - Finance cost including feedstock finance cost - Middle East - USD/ton fuel</v>
      </c>
      <c r="C243" t="s">
        <v>62</v>
      </c>
      <c r="D243" t="s">
        <v>36</v>
      </c>
      <c r="E243" t="s">
        <v>58</v>
      </c>
      <c r="F243" t="s">
        <v>31</v>
      </c>
      <c r="G243" s="26">
        <f t="shared" ref="G243:AH243" si="179">G177</f>
        <v>423.4664833247287</v>
      </c>
      <c r="H243" s="26">
        <f t="shared" si="179"/>
        <v>407.9080597487058</v>
      </c>
      <c r="I243" s="26">
        <f t="shared" si="179"/>
        <v>391.93778538812398</v>
      </c>
      <c r="J243" s="26">
        <f t="shared" si="179"/>
        <v>383.67894989578463</v>
      </c>
      <c r="K243" s="26">
        <f t="shared" si="179"/>
        <v>374.65498754747659</v>
      </c>
      <c r="L243" s="26">
        <f t="shared" si="179"/>
        <v>364.86589834320779</v>
      </c>
      <c r="M243" s="26">
        <f t="shared" si="179"/>
        <v>354.31168228298088</v>
      </c>
      <c r="N243" s="26">
        <f t="shared" si="179"/>
        <v>342.99233936678479</v>
      </c>
      <c r="O243" s="26">
        <f t="shared" si="179"/>
        <v>350.20750340232428</v>
      </c>
      <c r="P243" s="26">
        <f t="shared" si="179"/>
        <v>355.6383130013013</v>
      </c>
      <c r="Q243" s="26">
        <f t="shared" si="179"/>
        <v>359.28476816371159</v>
      </c>
      <c r="R243" s="26">
        <f t="shared" si="179"/>
        <v>361.14686888954691</v>
      </c>
      <c r="S243" s="26">
        <f t="shared" si="179"/>
        <v>361.22461517882164</v>
      </c>
      <c r="T243" s="26">
        <f t="shared" si="179"/>
        <v>358.40192634457429</v>
      </c>
      <c r="U243" s="26">
        <f t="shared" si="179"/>
        <v>354.10652475046084</v>
      </c>
      <c r="V243" s="26">
        <f t="shared" si="179"/>
        <v>348.33841039649622</v>
      </c>
      <c r="W243" s="26">
        <f t="shared" si="179"/>
        <v>341.09758328266571</v>
      </c>
      <c r="X243" s="26">
        <f t="shared" si="179"/>
        <v>332.38404340896386</v>
      </c>
      <c r="Y243" s="26">
        <f t="shared" si="179"/>
        <v>321.22576094613464</v>
      </c>
      <c r="Z243" s="26">
        <f t="shared" si="179"/>
        <v>308.95623454830633</v>
      </c>
      <c r="AA243" s="26">
        <f t="shared" si="179"/>
        <v>295.57546421549114</v>
      </c>
      <c r="AB243" s="26">
        <f t="shared" si="179"/>
        <v>281.08344994768112</v>
      </c>
      <c r="AC243" s="26">
        <f t="shared" si="179"/>
        <v>265.48019174487365</v>
      </c>
      <c r="AD243" s="26">
        <f t="shared" si="179"/>
        <v>248.55741402200647</v>
      </c>
      <c r="AE243" s="26">
        <f t="shared" si="179"/>
        <v>230.93955849750063</v>
      </c>
      <c r="AF243" s="26">
        <f t="shared" si="179"/>
        <v>212.62662517135635</v>
      </c>
      <c r="AG243" s="26">
        <f t="shared" si="179"/>
        <v>193.61861404357347</v>
      </c>
      <c r="AH243" s="26">
        <f t="shared" si="179"/>
        <v>173.9155251141523</v>
      </c>
    </row>
    <row r="244" spans="2:65" hidden="1" outlineLevel="1">
      <c r="B244" t="str">
        <f t="shared" ref="B244:B250" si="180">_xlfn.TEXTJOIN(" - ",TRUE,C244:F244)</f>
        <v>Nitrogen - Finance cost - Africa - USD/ton fuel</v>
      </c>
      <c r="C244" t="s">
        <v>63</v>
      </c>
      <c r="D244" t="s">
        <v>42</v>
      </c>
      <c r="E244" t="s">
        <v>55</v>
      </c>
      <c r="F244" t="s">
        <v>31</v>
      </c>
      <c r="G244" s="8">
        <f t="shared" ref="G244:P248" si="181">INDEX(CostCalculations,MATCH($B244,CostCalculations_Index,0),MATCH(G$4,CostCalculation_Year,0))</f>
        <v>21.230000000000004</v>
      </c>
      <c r="H244" s="8">
        <f t="shared" si="181"/>
        <v>19.140000000000004</v>
      </c>
      <c r="I244" s="8">
        <f t="shared" si="181"/>
        <v>17.05</v>
      </c>
      <c r="J244" s="8">
        <f t="shared" si="181"/>
        <v>14.850000000000001</v>
      </c>
      <c r="K244" s="8">
        <f t="shared" si="181"/>
        <v>12.650000000000002</v>
      </c>
      <c r="L244" s="8">
        <f t="shared" si="181"/>
        <v>10.450000000000001</v>
      </c>
      <c r="M244" s="8">
        <f t="shared" si="181"/>
        <v>8.2500000000000018</v>
      </c>
      <c r="N244" s="8">
        <f t="shared" si="181"/>
        <v>6.0500000000000007</v>
      </c>
      <c r="O244" s="8">
        <f t="shared" si="181"/>
        <v>5.9675000000000011</v>
      </c>
      <c r="P244" s="8">
        <f t="shared" si="181"/>
        <v>5.8850000000000007</v>
      </c>
      <c r="Q244" s="8">
        <f t="shared" ref="Q244:Z248" si="182">INDEX(CostCalculations,MATCH($B244,CostCalculations_Index,0),MATCH(Q$4,CostCalculation_Year,0))</f>
        <v>5.8025000000000011</v>
      </c>
      <c r="R244" s="8">
        <f t="shared" si="182"/>
        <v>5.7200000000000006</v>
      </c>
      <c r="S244" s="8">
        <f t="shared" si="182"/>
        <v>5.6375000000000011</v>
      </c>
      <c r="T244" s="8">
        <f t="shared" si="182"/>
        <v>5.5550000000000006</v>
      </c>
      <c r="U244" s="8">
        <f t="shared" si="182"/>
        <v>5.472500000000001</v>
      </c>
      <c r="V244" s="8">
        <f t="shared" si="182"/>
        <v>5.3900000000000006</v>
      </c>
      <c r="W244" s="8">
        <f t="shared" si="182"/>
        <v>5.307500000000001</v>
      </c>
      <c r="X244" s="8">
        <f t="shared" si="182"/>
        <v>5.2250000000000005</v>
      </c>
      <c r="Y244" s="8">
        <f t="shared" si="182"/>
        <v>5.142500000000001</v>
      </c>
      <c r="Z244" s="8">
        <f t="shared" si="182"/>
        <v>5.0600000000000005</v>
      </c>
      <c r="AA244" s="8">
        <f t="shared" ref="AA244:AH248" si="183">INDEX(CostCalculations,MATCH($B244,CostCalculations_Index,0),MATCH(AA$4,CostCalculation_Year,0))</f>
        <v>4.9775000000000009</v>
      </c>
      <c r="AB244" s="8">
        <f t="shared" si="183"/>
        <v>4.8950000000000005</v>
      </c>
      <c r="AC244" s="8">
        <f t="shared" si="183"/>
        <v>4.8125000000000009</v>
      </c>
      <c r="AD244" s="8">
        <f t="shared" si="183"/>
        <v>4.7300000000000004</v>
      </c>
      <c r="AE244" s="8">
        <f t="shared" si="183"/>
        <v>4.6475000000000009</v>
      </c>
      <c r="AF244" s="8">
        <f t="shared" si="183"/>
        <v>4.5650000000000004</v>
      </c>
      <c r="AG244" s="8">
        <f t="shared" si="183"/>
        <v>4.4825000000000008</v>
      </c>
      <c r="AH244" s="8">
        <f t="shared" si="183"/>
        <v>4.4000000000000004</v>
      </c>
    </row>
    <row r="245" spans="2:65" hidden="1" outlineLevel="1">
      <c r="B245" t="str">
        <f t="shared" si="180"/>
        <v>Nitrogen - Finance cost - Americas - USD/ton fuel</v>
      </c>
      <c r="C245" t="s">
        <v>63</v>
      </c>
      <c r="D245" t="s">
        <v>42</v>
      </c>
      <c r="E245" t="s">
        <v>56</v>
      </c>
      <c r="F245" t="s">
        <v>31</v>
      </c>
      <c r="G245" s="8">
        <f t="shared" si="181"/>
        <v>21.230000000000004</v>
      </c>
      <c r="H245" s="8">
        <f t="shared" si="181"/>
        <v>19.140000000000004</v>
      </c>
      <c r="I245" s="8">
        <f t="shared" si="181"/>
        <v>17.05</v>
      </c>
      <c r="J245" s="8">
        <f t="shared" si="181"/>
        <v>14.850000000000001</v>
      </c>
      <c r="K245" s="8">
        <f t="shared" si="181"/>
        <v>12.650000000000002</v>
      </c>
      <c r="L245" s="8">
        <f t="shared" si="181"/>
        <v>10.450000000000001</v>
      </c>
      <c r="M245" s="8">
        <f t="shared" si="181"/>
        <v>8.2500000000000018</v>
      </c>
      <c r="N245" s="8">
        <f t="shared" si="181"/>
        <v>6.0500000000000007</v>
      </c>
      <c r="O245" s="8">
        <f t="shared" si="181"/>
        <v>5.9675000000000011</v>
      </c>
      <c r="P245" s="8">
        <f t="shared" si="181"/>
        <v>5.8850000000000007</v>
      </c>
      <c r="Q245" s="8">
        <f t="shared" si="182"/>
        <v>5.8025000000000011</v>
      </c>
      <c r="R245" s="8">
        <f t="shared" si="182"/>
        <v>5.7200000000000006</v>
      </c>
      <c r="S245" s="8">
        <f t="shared" si="182"/>
        <v>5.6375000000000011</v>
      </c>
      <c r="T245" s="8">
        <f t="shared" si="182"/>
        <v>5.5550000000000006</v>
      </c>
      <c r="U245" s="8">
        <f t="shared" si="182"/>
        <v>5.472500000000001</v>
      </c>
      <c r="V245" s="8">
        <f t="shared" si="182"/>
        <v>5.3900000000000006</v>
      </c>
      <c r="W245" s="8">
        <f t="shared" si="182"/>
        <v>5.307500000000001</v>
      </c>
      <c r="X245" s="8">
        <f t="shared" si="182"/>
        <v>5.2250000000000005</v>
      </c>
      <c r="Y245" s="8">
        <f t="shared" si="182"/>
        <v>5.142500000000001</v>
      </c>
      <c r="Z245" s="8">
        <f t="shared" si="182"/>
        <v>5.0600000000000005</v>
      </c>
      <c r="AA245" s="8">
        <f t="shared" si="183"/>
        <v>4.9775000000000009</v>
      </c>
      <c r="AB245" s="8">
        <f t="shared" si="183"/>
        <v>4.8950000000000005</v>
      </c>
      <c r="AC245" s="8">
        <f t="shared" si="183"/>
        <v>4.8125000000000009</v>
      </c>
      <c r="AD245" s="8">
        <f t="shared" si="183"/>
        <v>4.7300000000000004</v>
      </c>
      <c r="AE245" s="8">
        <f t="shared" si="183"/>
        <v>4.6475000000000009</v>
      </c>
      <c r="AF245" s="8">
        <f t="shared" si="183"/>
        <v>4.5650000000000004</v>
      </c>
      <c r="AG245" s="8">
        <f t="shared" si="183"/>
        <v>4.4825000000000008</v>
      </c>
      <c r="AH245" s="8">
        <f t="shared" si="183"/>
        <v>4.4000000000000004</v>
      </c>
    </row>
    <row r="246" spans="2:65" hidden="1" outlineLevel="1">
      <c r="B246" t="str">
        <f t="shared" si="180"/>
        <v>Nitrogen - Finance cost - Asia - USD/ton fuel</v>
      </c>
      <c r="C246" t="s">
        <v>63</v>
      </c>
      <c r="D246" t="s">
        <v>42</v>
      </c>
      <c r="E246" t="s">
        <v>57</v>
      </c>
      <c r="F246" t="s">
        <v>31</v>
      </c>
      <c r="G246" s="8">
        <f t="shared" si="181"/>
        <v>21.230000000000004</v>
      </c>
      <c r="H246" s="8">
        <f t="shared" si="181"/>
        <v>19.140000000000004</v>
      </c>
      <c r="I246" s="8">
        <f t="shared" si="181"/>
        <v>17.05</v>
      </c>
      <c r="J246" s="8">
        <f t="shared" si="181"/>
        <v>14.850000000000001</v>
      </c>
      <c r="K246" s="8">
        <f t="shared" si="181"/>
        <v>12.650000000000002</v>
      </c>
      <c r="L246" s="8">
        <f t="shared" si="181"/>
        <v>10.450000000000001</v>
      </c>
      <c r="M246" s="8">
        <f t="shared" si="181"/>
        <v>8.2500000000000018</v>
      </c>
      <c r="N246" s="8">
        <f t="shared" si="181"/>
        <v>6.0500000000000007</v>
      </c>
      <c r="O246" s="8">
        <f t="shared" si="181"/>
        <v>5.9675000000000011</v>
      </c>
      <c r="P246" s="8">
        <f t="shared" si="181"/>
        <v>5.8850000000000007</v>
      </c>
      <c r="Q246" s="8">
        <f t="shared" si="182"/>
        <v>5.8025000000000011</v>
      </c>
      <c r="R246" s="8">
        <f t="shared" si="182"/>
        <v>5.7200000000000006</v>
      </c>
      <c r="S246" s="8">
        <f t="shared" si="182"/>
        <v>5.6375000000000011</v>
      </c>
      <c r="T246" s="8">
        <f t="shared" si="182"/>
        <v>5.5550000000000006</v>
      </c>
      <c r="U246" s="8">
        <f t="shared" si="182"/>
        <v>5.472500000000001</v>
      </c>
      <c r="V246" s="8">
        <f t="shared" si="182"/>
        <v>5.3900000000000006</v>
      </c>
      <c r="W246" s="8">
        <f t="shared" si="182"/>
        <v>5.307500000000001</v>
      </c>
      <c r="X246" s="8">
        <f t="shared" si="182"/>
        <v>5.2250000000000005</v>
      </c>
      <c r="Y246" s="8">
        <f t="shared" si="182"/>
        <v>5.142500000000001</v>
      </c>
      <c r="Z246" s="8">
        <f t="shared" si="182"/>
        <v>5.0600000000000005</v>
      </c>
      <c r="AA246" s="8">
        <f t="shared" si="183"/>
        <v>4.9775000000000009</v>
      </c>
      <c r="AB246" s="8">
        <f t="shared" si="183"/>
        <v>4.8950000000000005</v>
      </c>
      <c r="AC246" s="8">
        <f t="shared" si="183"/>
        <v>4.8125000000000009</v>
      </c>
      <c r="AD246" s="8">
        <f t="shared" si="183"/>
        <v>4.7300000000000004</v>
      </c>
      <c r="AE246" s="8">
        <f t="shared" si="183"/>
        <v>4.6475000000000009</v>
      </c>
      <c r="AF246" s="8">
        <f t="shared" si="183"/>
        <v>4.5650000000000004</v>
      </c>
      <c r="AG246" s="8">
        <f t="shared" si="183"/>
        <v>4.4825000000000008</v>
      </c>
      <c r="AH246" s="8">
        <f t="shared" si="183"/>
        <v>4.4000000000000004</v>
      </c>
    </row>
    <row r="247" spans="2:65" hidden="1" outlineLevel="1">
      <c r="B247" t="str">
        <f t="shared" si="180"/>
        <v>Nitrogen - Finance cost - Europe - USD/ton fuel</v>
      </c>
      <c r="C247" t="s">
        <v>63</v>
      </c>
      <c r="D247" t="s">
        <v>42</v>
      </c>
      <c r="E247" t="s">
        <v>8</v>
      </c>
      <c r="F247" t="s">
        <v>31</v>
      </c>
      <c r="G247" s="8">
        <f t="shared" si="181"/>
        <v>21.230000000000004</v>
      </c>
      <c r="H247" s="8">
        <f t="shared" si="181"/>
        <v>19.140000000000004</v>
      </c>
      <c r="I247" s="8">
        <f t="shared" si="181"/>
        <v>17.05</v>
      </c>
      <c r="J247" s="8">
        <f t="shared" si="181"/>
        <v>14.850000000000001</v>
      </c>
      <c r="K247" s="8">
        <f t="shared" si="181"/>
        <v>12.650000000000002</v>
      </c>
      <c r="L247" s="8">
        <f t="shared" si="181"/>
        <v>10.450000000000001</v>
      </c>
      <c r="M247" s="8">
        <f t="shared" si="181"/>
        <v>8.2500000000000018</v>
      </c>
      <c r="N247" s="8">
        <f t="shared" si="181"/>
        <v>6.0500000000000007</v>
      </c>
      <c r="O247" s="8">
        <f t="shared" si="181"/>
        <v>5.9675000000000011</v>
      </c>
      <c r="P247" s="8">
        <f t="shared" si="181"/>
        <v>5.8850000000000007</v>
      </c>
      <c r="Q247" s="8">
        <f t="shared" si="182"/>
        <v>5.8025000000000011</v>
      </c>
      <c r="R247" s="8">
        <f t="shared" si="182"/>
        <v>5.7200000000000006</v>
      </c>
      <c r="S247" s="8">
        <f t="shared" si="182"/>
        <v>5.6375000000000011</v>
      </c>
      <c r="T247" s="8">
        <f t="shared" si="182"/>
        <v>5.5550000000000006</v>
      </c>
      <c r="U247" s="8">
        <f t="shared" si="182"/>
        <v>5.472500000000001</v>
      </c>
      <c r="V247" s="8">
        <f t="shared" si="182"/>
        <v>5.3900000000000006</v>
      </c>
      <c r="W247" s="8">
        <f t="shared" si="182"/>
        <v>5.307500000000001</v>
      </c>
      <c r="X247" s="8">
        <f t="shared" si="182"/>
        <v>5.2250000000000005</v>
      </c>
      <c r="Y247" s="8">
        <f t="shared" si="182"/>
        <v>5.142500000000001</v>
      </c>
      <c r="Z247" s="8">
        <f t="shared" si="182"/>
        <v>5.0600000000000005</v>
      </c>
      <c r="AA247" s="8">
        <f t="shared" si="183"/>
        <v>4.9775000000000009</v>
      </c>
      <c r="AB247" s="8">
        <f t="shared" si="183"/>
        <v>4.8950000000000005</v>
      </c>
      <c r="AC247" s="8">
        <f t="shared" si="183"/>
        <v>4.8125000000000009</v>
      </c>
      <c r="AD247" s="8">
        <f t="shared" si="183"/>
        <v>4.7300000000000004</v>
      </c>
      <c r="AE247" s="8">
        <f t="shared" si="183"/>
        <v>4.6475000000000009</v>
      </c>
      <c r="AF247" s="8">
        <f t="shared" si="183"/>
        <v>4.5650000000000004</v>
      </c>
      <c r="AG247" s="8">
        <f t="shared" si="183"/>
        <v>4.4825000000000008</v>
      </c>
      <c r="AH247" s="8">
        <f t="shared" si="183"/>
        <v>4.4000000000000004</v>
      </c>
    </row>
    <row r="248" spans="2:65" hidden="1" outlineLevel="1">
      <c r="B248" t="str">
        <f t="shared" si="180"/>
        <v>Nitrogen - Finance cost - Middle East - USD/ton fuel</v>
      </c>
      <c r="C248" t="s">
        <v>63</v>
      </c>
      <c r="D248" t="s">
        <v>42</v>
      </c>
      <c r="E248" t="s">
        <v>58</v>
      </c>
      <c r="F248" t="s">
        <v>31</v>
      </c>
      <c r="G248" s="8">
        <f t="shared" si="181"/>
        <v>21.230000000000004</v>
      </c>
      <c r="H248" s="8">
        <f t="shared" si="181"/>
        <v>19.140000000000004</v>
      </c>
      <c r="I248" s="8">
        <f t="shared" si="181"/>
        <v>17.05</v>
      </c>
      <c r="J248" s="8">
        <f t="shared" si="181"/>
        <v>14.850000000000001</v>
      </c>
      <c r="K248" s="8">
        <f t="shared" si="181"/>
        <v>12.650000000000002</v>
      </c>
      <c r="L248" s="8">
        <f t="shared" si="181"/>
        <v>10.450000000000001</v>
      </c>
      <c r="M248" s="8">
        <f t="shared" si="181"/>
        <v>8.2500000000000018</v>
      </c>
      <c r="N248" s="8">
        <f t="shared" si="181"/>
        <v>6.0500000000000007</v>
      </c>
      <c r="O248" s="8">
        <f t="shared" si="181"/>
        <v>5.9675000000000011</v>
      </c>
      <c r="P248" s="8">
        <f t="shared" si="181"/>
        <v>5.8850000000000007</v>
      </c>
      <c r="Q248" s="8">
        <f t="shared" si="182"/>
        <v>5.8025000000000011</v>
      </c>
      <c r="R248" s="8">
        <f t="shared" si="182"/>
        <v>5.7200000000000006</v>
      </c>
      <c r="S248" s="8">
        <f t="shared" si="182"/>
        <v>5.6375000000000011</v>
      </c>
      <c r="T248" s="8">
        <f t="shared" si="182"/>
        <v>5.5550000000000006</v>
      </c>
      <c r="U248" s="8">
        <f t="shared" si="182"/>
        <v>5.472500000000001</v>
      </c>
      <c r="V248" s="8">
        <f t="shared" si="182"/>
        <v>5.3900000000000006</v>
      </c>
      <c r="W248" s="8">
        <f t="shared" si="182"/>
        <v>5.307500000000001</v>
      </c>
      <c r="X248" s="8">
        <f t="shared" si="182"/>
        <v>5.2250000000000005</v>
      </c>
      <c r="Y248" s="8">
        <f t="shared" si="182"/>
        <v>5.142500000000001</v>
      </c>
      <c r="Z248" s="8">
        <f t="shared" si="182"/>
        <v>5.0600000000000005</v>
      </c>
      <c r="AA248" s="8">
        <f t="shared" si="183"/>
        <v>4.9775000000000009</v>
      </c>
      <c r="AB248" s="8">
        <f t="shared" si="183"/>
        <v>4.8950000000000005</v>
      </c>
      <c r="AC248" s="8">
        <f t="shared" si="183"/>
        <v>4.8125000000000009</v>
      </c>
      <c r="AD248" s="8">
        <f t="shared" si="183"/>
        <v>4.7300000000000004</v>
      </c>
      <c r="AE248" s="8">
        <f t="shared" si="183"/>
        <v>4.6475000000000009</v>
      </c>
      <c r="AF248" s="8">
        <f t="shared" si="183"/>
        <v>4.5650000000000004</v>
      </c>
      <c r="AG248" s="8">
        <f t="shared" si="183"/>
        <v>4.4825000000000008</v>
      </c>
      <c r="AH248" s="8">
        <f t="shared" si="183"/>
        <v>4.4000000000000004</v>
      </c>
    </row>
    <row r="249" spans="2:65" hidden="1" outlineLevel="1">
      <c r="B249" t="str">
        <f t="shared" si="180"/>
        <v>e-ammonia - Conversion H2 -&gt; NH3 - Global - ton H2/ton NH3</v>
      </c>
      <c r="C249" t="str">
        <f>C208</f>
        <v>e-ammonia</v>
      </c>
      <c r="D249" t="s">
        <v>64</v>
      </c>
      <c r="E249" t="s">
        <v>49</v>
      </c>
      <c r="F249" t="s">
        <v>65</v>
      </c>
      <c r="G249" s="24">
        <f t="shared" ref="G249:V250" si="184">INDEX(FuelData,MATCH($B249,FuelData_Index,0),MATCH(G$4,FuelData_Year,0))</f>
        <v>0.18</v>
      </c>
      <c r="H249" s="24">
        <f t="shared" si="184"/>
        <v>0.18</v>
      </c>
      <c r="I249" s="24">
        <f t="shared" si="184"/>
        <v>0.18</v>
      </c>
      <c r="J249" s="24">
        <f t="shared" si="184"/>
        <v>0.18</v>
      </c>
      <c r="K249" s="24">
        <f t="shared" si="184"/>
        <v>0.18</v>
      </c>
      <c r="L249" s="24">
        <f t="shared" si="184"/>
        <v>0.18</v>
      </c>
      <c r="M249" s="24">
        <f t="shared" si="184"/>
        <v>0.18</v>
      </c>
      <c r="N249" s="24">
        <f t="shared" si="184"/>
        <v>0.18</v>
      </c>
      <c r="O249" s="24">
        <f t="shared" si="184"/>
        <v>0.18</v>
      </c>
      <c r="P249" s="24">
        <f t="shared" si="184"/>
        <v>0.18</v>
      </c>
      <c r="Q249" s="24">
        <f t="shared" si="184"/>
        <v>0.18</v>
      </c>
      <c r="R249" s="24">
        <f t="shared" si="184"/>
        <v>0.18</v>
      </c>
      <c r="S249" s="24">
        <f t="shared" si="184"/>
        <v>0.18</v>
      </c>
      <c r="T249" s="24">
        <f t="shared" si="184"/>
        <v>0.18</v>
      </c>
      <c r="U249" s="24">
        <f t="shared" si="184"/>
        <v>0.18</v>
      </c>
      <c r="V249" s="24">
        <f t="shared" si="184"/>
        <v>0.18</v>
      </c>
      <c r="W249" s="24">
        <f t="shared" ref="W249:AH250" si="185">INDEX(FuelData,MATCH($B249,FuelData_Index,0),MATCH(W$4,FuelData_Year,0))</f>
        <v>0.18</v>
      </c>
      <c r="X249" s="24">
        <f t="shared" si="185"/>
        <v>0.18</v>
      </c>
      <c r="Y249" s="24">
        <f t="shared" si="185"/>
        <v>0.18</v>
      </c>
      <c r="Z249" s="24">
        <f t="shared" si="185"/>
        <v>0.18</v>
      </c>
      <c r="AA249" s="24">
        <f t="shared" si="185"/>
        <v>0.18</v>
      </c>
      <c r="AB249" s="24">
        <f t="shared" si="185"/>
        <v>0.18</v>
      </c>
      <c r="AC249" s="24">
        <f t="shared" si="185"/>
        <v>0.18</v>
      </c>
      <c r="AD249" s="24">
        <f t="shared" si="185"/>
        <v>0.18</v>
      </c>
      <c r="AE249" s="24">
        <f t="shared" si="185"/>
        <v>0.18</v>
      </c>
      <c r="AF249" s="24">
        <f t="shared" si="185"/>
        <v>0.18</v>
      </c>
      <c r="AG249" s="24">
        <f t="shared" si="185"/>
        <v>0.18</v>
      </c>
      <c r="AH249" s="24">
        <f t="shared" si="185"/>
        <v>0.18</v>
      </c>
    </row>
    <row r="250" spans="2:65" hidden="1" outlineLevel="1">
      <c r="B250" t="str">
        <f t="shared" si="180"/>
        <v>e-ammonia - Conversion N2 -&gt; NH3 - Global - ton N2/ton NH3</v>
      </c>
      <c r="C250" t="str">
        <f>C208</f>
        <v>e-ammonia</v>
      </c>
      <c r="D250" t="s">
        <v>66</v>
      </c>
      <c r="E250" t="s">
        <v>49</v>
      </c>
      <c r="F250" t="s">
        <v>67</v>
      </c>
      <c r="G250" s="24">
        <f t="shared" si="184"/>
        <v>0.82199999999999995</v>
      </c>
      <c r="H250" s="24">
        <f t="shared" si="184"/>
        <v>0.82199999999999995</v>
      </c>
      <c r="I250" s="24">
        <f t="shared" si="184"/>
        <v>0.82199999999999995</v>
      </c>
      <c r="J250" s="24">
        <f t="shared" si="184"/>
        <v>0.82199999999999995</v>
      </c>
      <c r="K250" s="24">
        <f t="shared" si="184"/>
        <v>0.82199999999999995</v>
      </c>
      <c r="L250" s="24">
        <f t="shared" si="184"/>
        <v>0.82199999999999995</v>
      </c>
      <c r="M250" s="24">
        <f t="shared" si="184"/>
        <v>0.82199999999999995</v>
      </c>
      <c r="N250" s="24">
        <f t="shared" si="184"/>
        <v>0.82199999999999995</v>
      </c>
      <c r="O250" s="24">
        <f t="shared" si="184"/>
        <v>0.82199999999999995</v>
      </c>
      <c r="P250" s="24">
        <f t="shared" si="184"/>
        <v>0.82199999999999995</v>
      </c>
      <c r="Q250" s="24">
        <f t="shared" si="184"/>
        <v>0.82199999999999995</v>
      </c>
      <c r="R250" s="24">
        <f t="shared" si="184"/>
        <v>0.82199999999999995</v>
      </c>
      <c r="S250" s="24">
        <f t="shared" si="184"/>
        <v>0.82199999999999995</v>
      </c>
      <c r="T250" s="24">
        <f t="shared" si="184"/>
        <v>0.82199999999999995</v>
      </c>
      <c r="U250" s="24">
        <f t="shared" si="184"/>
        <v>0.82199999999999995</v>
      </c>
      <c r="V250" s="24">
        <f t="shared" si="184"/>
        <v>0.82199999999999995</v>
      </c>
      <c r="W250" s="24">
        <f t="shared" si="185"/>
        <v>0.82199999999999995</v>
      </c>
      <c r="X250" s="24">
        <f t="shared" si="185"/>
        <v>0.82199999999999995</v>
      </c>
      <c r="Y250" s="24">
        <f t="shared" si="185"/>
        <v>0.82199999999999995</v>
      </c>
      <c r="Z250" s="24">
        <f t="shared" si="185"/>
        <v>0.82199999999999995</v>
      </c>
      <c r="AA250" s="24">
        <f t="shared" si="185"/>
        <v>0.82199999999999995</v>
      </c>
      <c r="AB250" s="24">
        <f t="shared" si="185"/>
        <v>0.82199999999999995</v>
      </c>
      <c r="AC250" s="24">
        <f t="shared" si="185"/>
        <v>0.82199999999999995</v>
      </c>
      <c r="AD250" s="24">
        <f t="shared" si="185"/>
        <v>0.82199999999999995</v>
      </c>
      <c r="AE250" s="24">
        <f t="shared" si="185"/>
        <v>0.82199999999999995</v>
      </c>
      <c r="AF250" s="24">
        <f t="shared" si="185"/>
        <v>0.82199999999999995</v>
      </c>
      <c r="AG250" s="24">
        <f t="shared" si="185"/>
        <v>0.82199999999999995</v>
      </c>
      <c r="AH250" s="24">
        <f t="shared" si="185"/>
        <v>0.82199999999999995</v>
      </c>
    </row>
    <row r="251" spans="2:65" ht="14.25" hidden="1" customHeight="1" outlineLevel="1">
      <c r="B251" t="str">
        <f t="shared" si="151"/>
        <v/>
      </c>
      <c r="G251" s="128"/>
    </row>
    <row r="252" spans="2:65" hidden="1" outlineLevel="1">
      <c r="B252" t="str">
        <f t="shared" si="151"/>
        <v>e-ammonia - Energy cost including feedstock energy cost - Africa - USD/ton fuel</v>
      </c>
      <c r="C252" s="10" t="str">
        <f>C208</f>
        <v>e-ammonia</v>
      </c>
      <c r="D252" s="10" t="s">
        <v>37</v>
      </c>
      <c r="E252" s="10" t="s">
        <v>55</v>
      </c>
      <c r="F252" s="10" t="s">
        <v>31</v>
      </c>
      <c r="G252" s="125">
        <f>G257+G262*G$272+G267*G$273</f>
        <v>594.11337178153758</v>
      </c>
      <c r="H252" s="125">
        <f t="shared" ref="H252:AH252" si="186">H257+H262*H$272+H267*H$273</f>
        <v>523.77678879531607</v>
      </c>
      <c r="I252" s="125">
        <f t="shared" si="186"/>
        <v>453.50690194202548</v>
      </c>
      <c r="J252" s="125">
        <f t="shared" si="186"/>
        <v>433.13664616284399</v>
      </c>
      <c r="K252" s="125">
        <f t="shared" si="186"/>
        <v>412.72112824653283</v>
      </c>
      <c r="L252" s="125">
        <f t="shared" si="186"/>
        <v>392.2788498246266</v>
      </c>
      <c r="M252" s="125">
        <f t="shared" si="186"/>
        <v>371.82831252866794</v>
      </c>
      <c r="N252" s="125">
        <f t="shared" si="186"/>
        <v>351.38801799019518</v>
      </c>
      <c r="O252" s="125">
        <f t="shared" si="186"/>
        <v>338.59085000918941</v>
      </c>
      <c r="P252" s="125">
        <f t="shared" si="186"/>
        <v>325.82396410841432</v>
      </c>
      <c r="Q252" s="125">
        <f t="shared" si="186"/>
        <v>313.097325742431</v>
      </c>
      <c r="R252" s="125">
        <f t="shared" si="186"/>
        <v>300.42090036581573</v>
      </c>
      <c r="S252" s="125">
        <f t="shared" si="186"/>
        <v>287.80465343314512</v>
      </c>
      <c r="T252" s="125">
        <f t="shared" si="186"/>
        <v>280.66808909284475</v>
      </c>
      <c r="U252" s="125">
        <f t="shared" si="186"/>
        <v>273.54774627880636</v>
      </c>
      <c r="V252" s="125">
        <f t="shared" si="186"/>
        <v>266.44687675672753</v>
      </c>
      <c r="W252" s="125">
        <f t="shared" si="186"/>
        <v>259.36873229228661</v>
      </c>
      <c r="X252" s="125">
        <f t="shared" si="186"/>
        <v>252.31656465117922</v>
      </c>
      <c r="Y252" s="125">
        <f t="shared" si="186"/>
        <v>244.54131849003801</v>
      </c>
      <c r="Z252" s="125">
        <f t="shared" si="186"/>
        <v>236.91400263865575</v>
      </c>
      <c r="AA252" s="125">
        <f t="shared" si="186"/>
        <v>229.43271555211129</v>
      </c>
      <c r="AB252" s="125">
        <f t="shared" si="186"/>
        <v>222.09555568547867</v>
      </c>
      <c r="AC252" s="125">
        <f t="shared" si="186"/>
        <v>214.90062149383391</v>
      </c>
      <c r="AD252" s="125">
        <f t="shared" si="186"/>
        <v>210.50790116131566</v>
      </c>
      <c r="AE252" s="125">
        <f t="shared" si="186"/>
        <v>206.1986548371313</v>
      </c>
      <c r="AF252" s="125">
        <f t="shared" si="186"/>
        <v>201.97168426986667</v>
      </c>
      <c r="AG252" s="125">
        <f t="shared" si="186"/>
        <v>197.82579120811192</v>
      </c>
      <c r="AH252" s="125">
        <f t="shared" si="186"/>
        <v>193.75977740045732</v>
      </c>
      <c r="AJ252" s="126"/>
      <c r="BL252" s="1"/>
      <c r="BM252" s="1"/>
    </row>
    <row r="253" spans="2:65" hidden="1" outlineLevel="1">
      <c r="B253" t="str">
        <f t="shared" si="151"/>
        <v>e-ammonia - Energy cost including feedstock energy cost - Americas - USD/ton fuel</v>
      </c>
      <c r="C253" s="2" t="str">
        <f>C208</f>
        <v>e-ammonia</v>
      </c>
      <c r="D253" s="2" t="s">
        <v>37</v>
      </c>
      <c r="E253" s="2" t="s">
        <v>56</v>
      </c>
      <c r="F253" s="2" t="s">
        <v>31</v>
      </c>
      <c r="G253" s="126">
        <f t="shared" ref="G253:AH253" si="187">G258+G263*G$272+G268*G$273</f>
        <v>373.29027194816518</v>
      </c>
      <c r="H253" s="126">
        <f t="shared" si="187"/>
        <v>365.16121999722145</v>
      </c>
      <c r="I253" s="126">
        <f t="shared" si="187"/>
        <v>356.98173407757014</v>
      </c>
      <c r="J253" s="126">
        <f t="shared" si="187"/>
        <v>343.17819778732883</v>
      </c>
      <c r="K253" s="126">
        <f t="shared" si="187"/>
        <v>329.32763570748824</v>
      </c>
      <c r="L253" s="126">
        <f t="shared" si="187"/>
        <v>315.44247924123715</v>
      </c>
      <c r="M253" s="126">
        <f t="shared" si="187"/>
        <v>301.53515979177922</v>
      </c>
      <c r="N253" s="126">
        <f t="shared" si="187"/>
        <v>287.61810876229009</v>
      </c>
      <c r="O253" s="126">
        <f t="shared" si="187"/>
        <v>279.68165112532284</v>
      </c>
      <c r="P253" s="126">
        <f t="shared" si="187"/>
        <v>271.73657164920559</v>
      </c>
      <c r="Q253" s="126">
        <f t="shared" si="187"/>
        <v>263.78864283070135</v>
      </c>
      <c r="R253" s="126">
        <f t="shared" si="187"/>
        <v>255.84363716657398</v>
      </c>
      <c r="S253" s="126">
        <f t="shared" si="187"/>
        <v>247.90732715359761</v>
      </c>
      <c r="T253" s="126">
        <f t="shared" si="187"/>
        <v>241.1043790956891</v>
      </c>
      <c r="U253" s="126">
        <f t="shared" si="187"/>
        <v>234.32637168870977</v>
      </c>
      <c r="V253" s="126">
        <f t="shared" si="187"/>
        <v>227.57654890073215</v>
      </c>
      <c r="W253" s="126">
        <f t="shared" si="187"/>
        <v>220.85815469981267</v>
      </c>
      <c r="X253" s="126">
        <f t="shared" si="187"/>
        <v>214.17443305401807</v>
      </c>
      <c r="Y253" s="126">
        <f t="shared" si="187"/>
        <v>209.73584968606545</v>
      </c>
      <c r="Z253" s="126">
        <f t="shared" si="187"/>
        <v>205.37041787436254</v>
      </c>
      <c r="AA253" s="126">
        <f t="shared" si="187"/>
        <v>201.07739439577438</v>
      </c>
      <c r="AB253" s="126">
        <f t="shared" si="187"/>
        <v>196.85603602715477</v>
      </c>
      <c r="AC253" s="126">
        <f t="shared" si="187"/>
        <v>192.70559954536722</v>
      </c>
      <c r="AD253" s="126">
        <f t="shared" si="187"/>
        <v>189.41267721878469</v>
      </c>
      <c r="AE253" s="126">
        <f t="shared" si="187"/>
        <v>186.18141950899934</v>
      </c>
      <c r="AF253" s="126">
        <f t="shared" si="187"/>
        <v>183.01110655138717</v>
      </c>
      <c r="AG253" s="126">
        <f t="shared" si="187"/>
        <v>179.90101848132596</v>
      </c>
      <c r="AH253" s="126">
        <f t="shared" si="187"/>
        <v>176.85043543419334</v>
      </c>
      <c r="BL253" s="1"/>
      <c r="BM253" s="1"/>
    </row>
    <row r="254" spans="2:65" hidden="1" outlineLevel="1">
      <c r="B254" t="str">
        <f t="shared" si="151"/>
        <v>e-ammonia - Energy cost including feedstock energy cost - Asia - USD/ton fuel</v>
      </c>
      <c r="C254" s="2" t="str">
        <f>C208</f>
        <v>e-ammonia</v>
      </c>
      <c r="D254" s="2" t="s">
        <v>37</v>
      </c>
      <c r="E254" s="2" t="s">
        <v>57</v>
      </c>
      <c r="F254" s="2" t="s">
        <v>31</v>
      </c>
      <c r="G254" s="126">
        <f t="shared" ref="G254:AH254" si="188">G259+G264*G$272+G269*G$273</f>
        <v>660.77756465321932</v>
      </c>
      <c r="H254" s="126">
        <f t="shared" si="188"/>
        <v>602.05482909227442</v>
      </c>
      <c r="I254" s="126">
        <f t="shared" si="188"/>
        <v>543.35632954547953</v>
      </c>
      <c r="J254" s="126">
        <f t="shared" si="188"/>
        <v>521.41243883744858</v>
      </c>
      <c r="K254" s="126">
        <f t="shared" si="188"/>
        <v>499.4017408733655</v>
      </c>
      <c r="L254" s="126">
        <f t="shared" si="188"/>
        <v>477.3440497046596</v>
      </c>
      <c r="M254" s="126">
        <f t="shared" si="188"/>
        <v>455.2591793828027</v>
      </c>
      <c r="N254" s="126">
        <f t="shared" si="188"/>
        <v>433.16694395924463</v>
      </c>
      <c r="O254" s="126">
        <f t="shared" si="188"/>
        <v>416.63525848578723</v>
      </c>
      <c r="P254" s="126">
        <f t="shared" si="188"/>
        <v>400.15085586718607</v>
      </c>
      <c r="Q254" s="126">
        <f t="shared" si="188"/>
        <v>383.72673121091276</v>
      </c>
      <c r="R254" s="126">
        <f t="shared" si="188"/>
        <v>367.37587962443132</v>
      </c>
      <c r="S254" s="126">
        <f t="shared" si="188"/>
        <v>351.1112962152356</v>
      </c>
      <c r="T254" s="126">
        <f t="shared" si="188"/>
        <v>341.49711524202854</v>
      </c>
      <c r="U254" s="126">
        <f t="shared" si="188"/>
        <v>331.91790916424821</v>
      </c>
      <c r="V254" s="126">
        <f t="shared" si="188"/>
        <v>322.37825833762668</v>
      </c>
      <c r="W254" s="126">
        <f t="shared" si="188"/>
        <v>312.88274311786154</v>
      </c>
      <c r="X254" s="126">
        <f t="shared" si="188"/>
        <v>303.43594386068133</v>
      </c>
      <c r="Y254" s="126">
        <f t="shared" si="188"/>
        <v>292.994080158256</v>
      </c>
      <c r="Z254" s="126">
        <f t="shared" si="188"/>
        <v>282.75658527961684</v>
      </c>
      <c r="AA254" s="126">
        <f t="shared" si="188"/>
        <v>272.72073267902442</v>
      </c>
      <c r="AB254" s="126">
        <f t="shared" si="188"/>
        <v>262.88379581073406</v>
      </c>
      <c r="AC254" s="126">
        <f t="shared" si="188"/>
        <v>253.24304812900445</v>
      </c>
      <c r="AD254" s="126">
        <f t="shared" si="188"/>
        <v>247.71453763716326</v>
      </c>
      <c r="AE254" s="126">
        <f t="shared" si="188"/>
        <v>242.29158025548602</v>
      </c>
      <c r="AF254" s="126">
        <f t="shared" si="188"/>
        <v>236.97257071654647</v>
      </c>
      <c r="AG254" s="126">
        <f t="shared" si="188"/>
        <v>231.75590375291705</v>
      </c>
      <c r="AH254" s="126">
        <f t="shared" si="188"/>
        <v>226.63997409717024</v>
      </c>
      <c r="BL254" s="1"/>
      <c r="BM254" s="1"/>
    </row>
    <row r="255" spans="2:65" hidden="1" outlineLevel="1">
      <c r="B255" t="str">
        <f t="shared" si="151"/>
        <v>e-ammonia - Energy cost including feedstock energy cost - Europe - USD/ton fuel</v>
      </c>
      <c r="C255" s="2" t="str">
        <f>C208</f>
        <v>e-ammonia</v>
      </c>
      <c r="D255" s="2" t="s">
        <v>37</v>
      </c>
      <c r="E255" s="2" t="s">
        <v>8</v>
      </c>
      <c r="F255" s="2" t="s">
        <v>31</v>
      </c>
      <c r="G255" s="126">
        <f t="shared" ref="G255:AH255" si="189">G260+G265*G$272+G270*G$273</f>
        <v>491.91310450401971</v>
      </c>
      <c r="H255" s="126">
        <f t="shared" si="189"/>
        <v>470.19843145164197</v>
      </c>
      <c r="I255" s="126">
        <f t="shared" si="189"/>
        <v>448.44546845765387</v>
      </c>
      <c r="J255" s="126">
        <f t="shared" si="189"/>
        <v>430.39312028692677</v>
      </c>
      <c r="K255" s="126">
        <f t="shared" si="189"/>
        <v>412.2853356389075</v>
      </c>
      <c r="L255" s="126">
        <f t="shared" si="189"/>
        <v>394.13841164189614</v>
      </c>
      <c r="M255" s="126">
        <f t="shared" si="189"/>
        <v>375.96864542418712</v>
      </c>
      <c r="N255" s="126">
        <f t="shared" si="189"/>
        <v>357.79233411407489</v>
      </c>
      <c r="O255" s="126">
        <f t="shared" si="189"/>
        <v>348.60815722315101</v>
      </c>
      <c r="P255" s="126">
        <f t="shared" si="189"/>
        <v>339.40419103435221</v>
      </c>
      <c r="Q255" s="126">
        <f t="shared" si="189"/>
        <v>330.18696953300537</v>
      </c>
      <c r="R255" s="126">
        <f t="shared" si="189"/>
        <v>320.96302670444931</v>
      </c>
      <c r="S255" s="126">
        <f t="shared" si="189"/>
        <v>311.73889653403717</v>
      </c>
      <c r="T255" s="126">
        <f t="shared" si="189"/>
        <v>305.21922047151025</v>
      </c>
      <c r="U255" s="126">
        <f t="shared" si="189"/>
        <v>298.69686906571405</v>
      </c>
      <c r="V255" s="126">
        <f t="shared" si="189"/>
        <v>292.17454678906176</v>
      </c>
      <c r="W255" s="126">
        <f t="shared" si="189"/>
        <v>285.65495811394277</v>
      </c>
      <c r="X255" s="126">
        <f t="shared" si="189"/>
        <v>279.14080751276236</v>
      </c>
      <c r="Y255" s="126">
        <f t="shared" si="189"/>
        <v>271.67634731841332</v>
      </c>
      <c r="Z255" s="126">
        <f t="shared" si="189"/>
        <v>264.34795990414727</v>
      </c>
      <c r="AA255" s="126">
        <f t="shared" si="189"/>
        <v>257.15399986523835</v>
      </c>
      <c r="AB255" s="126">
        <f t="shared" si="189"/>
        <v>250.09282179694407</v>
      </c>
      <c r="AC255" s="126">
        <f t="shared" si="189"/>
        <v>243.16278029453667</v>
      </c>
      <c r="AD255" s="126">
        <f t="shared" si="189"/>
        <v>237.85448596447671</v>
      </c>
      <c r="AE255" s="126">
        <f t="shared" si="189"/>
        <v>232.64754006165242</v>
      </c>
      <c r="AF255" s="126">
        <f t="shared" si="189"/>
        <v>227.54040130112836</v>
      </c>
      <c r="AG255" s="126">
        <f t="shared" si="189"/>
        <v>222.53152839796815</v>
      </c>
      <c r="AH255" s="126">
        <f t="shared" si="189"/>
        <v>217.61938006723508</v>
      </c>
      <c r="BL255" s="1"/>
      <c r="BM255" s="1"/>
    </row>
    <row r="256" spans="2:65" hidden="1" outlineLevel="1">
      <c r="B256" t="str">
        <f t="shared" si="151"/>
        <v>e-ammonia - Energy cost including feedstock energy cost - Middle East - USD/ton fuel</v>
      </c>
      <c r="C256" s="13" t="str">
        <f>C208</f>
        <v>e-ammonia</v>
      </c>
      <c r="D256" s="13" t="s">
        <v>37</v>
      </c>
      <c r="E256" s="13" t="s">
        <v>58</v>
      </c>
      <c r="F256" s="13" t="s">
        <v>31</v>
      </c>
      <c r="G256" s="127">
        <f t="shared" ref="G256:AH256" si="190">G261+G266*G$272+G271*G$273</f>
        <v>376.67987478170011</v>
      </c>
      <c r="H256" s="127">
        <f t="shared" si="190"/>
        <v>359.66520602307429</v>
      </c>
      <c r="I256" s="127">
        <f t="shared" si="190"/>
        <v>342.62220724106231</v>
      </c>
      <c r="J256" s="127">
        <f t="shared" si="190"/>
        <v>330.90325803249164</v>
      </c>
      <c r="K256" s="127">
        <f t="shared" si="190"/>
        <v>319.13136209716004</v>
      </c>
      <c r="L256" s="127">
        <f t="shared" si="190"/>
        <v>307.31698914904558</v>
      </c>
      <c r="M256" s="127">
        <f t="shared" si="190"/>
        <v>295.4706089021368</v>
      </c>
      <c r="N256" s="127">
        <f t="shared" si="190"/>
        <v>283.6026910704075</v>
      </c>
      <c r="O256" s="127">
        <f t="shared" si="190"/>
        <v>274.25310815966202</v>
      </c>
      <c r="P256" s="127">
        <f t="shared" si="190"/>
        <v>264.91508137987802</v>
      </c>
      <c r="Q256" s="127">
        <f t="shared" si="190"/>
        <v>255.59573419409662</v>
      </c>
      <c r="R256" s="127">
        <f t="shared" si="190"/>
        <v>246.30219006536893</v>
      </c>
      <c r="S256" s="127">
        <f t="shared" si="190"/>
        <v>237.04157245674992</v>
      </c>
      <c r="T256" s="127">
        <f t="shared" si="190"/>
        <v>231.46300481338898</v>
      </c>
      <c r="U256" s="127">
        <f t="shared" si="190"/>
        <v>225.89279204910778</v>
      </c>
      <c r="V256" s="127">
        <f t="shared" si="190"/>
        <v>220.33341021437903</v>
      </c>
      <c r="W256" s="127">
        <f t="shared" si="190"/>
        <v>214.7873353596531</v>
      </c>
      <c r="X256" s="127">
        <f t="shared" si="190"/>
        <v>209.25704353539734</v>
      </c>
      <c r="Y256" s="127">
        <f t="shared" si="190"/>
        <v>202.13969145924139</v>
      </c>
      <c r="Z256" s="127">
        <f t="shared" si="190"/>
        <v>195.1612492929211</v>
      </c>
      <c r="AA256" s="127">
        <f t="shared" si="190"/>
        <v>188.31987043546707</v>
      </c>
      <c r="AB256" s="127">
        <f t="shared" si="190"/>
        <v>181.61370828590486</v>
      </c>
      <c r="AC256" s="127">
        <f t="shared" si="190"/>
        <v>175.04091624326321</v>
      </c>
      <c r="AD256" s="127">
        <f t="shared" si="190"/>
        <v>171.21957018616007</v>
      </c>
      <c r="AE256" s="127">
        <f t="shared" si="190"/>
        <v>167.47118326674149</v>
      </c>
      <c r="AF256" s="127">
        <f t="shared" si="190"/>
        <v>163.79464589859259</v>
      </c>
      <c r="AG256" s="127">
        <f t="shared" si="190"/>
        <v>160.18884849530099</v>
      </c>
      <c r="AH256" s="127">
        <f t="shared" si="190"/>
        <v>156.65268147045424</v>
      </c>
      <c r="BL256" s="1"/>
      <c r="BM256" s="1"/>
    </row>
    <row r="257" spans="2:34" hidden="1" outlineLevel="1">
      <c r="B257" t="str">
        <f t="shared" si="151"/>
        <v>e-ammonia - Energy cost - Africa - USD/ton fuel</v>
      </c>
      <c r="C257" t="str">
        <f>C208</f>
        <v>e-ammonia</v>
      </c>
      <c r="D257" t="s">
        <v>43</v>
      </c>
      <c r="E257" t="s">
        <v>55</v>
      </c>
      <c r="F257" t="s">
        <v>31</v>
      </c>
      <c r="G257" s="8">
        <f t="shared" ref="G257:P261" si="191">INDEX(CostCalculations,MATCH($B257,CostCalculations_Index,0),MATCH(G$4,CostCalculation_Year,0))</f>
        <v>14.597451732628542</v>
      </c>
      <c r="H257" s="8">
        <f t="shared" si="191"/>
        <v>12.883324061414896</v>
      </c>
      <c r="I257" s="8">
        <f t="shared" si="191"/>
        <v>11.169196390200796</v>
      </c>
      <c r="J257" s="8">
        <f t="shared" si="191"/>
        <v>10.691356171259713</v>
      </c>
      <c r="K257" s="8">
        <f t="shared" si="191"/>
        <v>10.21351595231863</v>
      </c>
      <c r="L257" s="8">
        <f t="shared" si="191"/>
        <v>9.7356757333775477</v>
      </c>
      <c r="M257" s="8">
        <f t="shared" si="191"/>
        <v>9.2578355144363513</v>
      </c>
      <c r="N257" s="8">
        <f t="shared" si="191"/>
        <v>8.7799952954952687</v>
      </c>
      <c r="O257" s="8">
        <f t="shared" si="191"/>
        <v>8.5132642746067404</v>
      </c>
      <c r="P257" s="8">
        <f t="shared" si="191"/>
        <v>8.2465332537182121</v>
      </c>
      <c r="Q257" s="8">
        <f t="shared" ref="Q257:Z261" si="192">INDEX(CostCalculations,MATCH($B257,CostCalculations_Index,0),MATCH(Q$4,CostCalculation_Year,0))</f>
        <v>7.9798022328295701</v>
      </c>
      <c r="R257" s="8">
        <f t="shared" si="192"/>
        <v>7.7130712119410418</v>
      </c>
      <c r="S257" s="8">
        <f t="shared" si="192"/>
        <v>7.446340191052542</v>
      </c>
      <c r="T257" s="8">
        <f t="shared" si="192"/>
        <v>7.3207942824757595</v>
      </c>
      <c r="U257" s="8">
        <f t="shared" si="192"/>
        <v>7.1952483738990054</v>
      </c>
      <c r="V257" s="8">
        <f t="shared" si="192"/>
        <v>7.0697024653222229</v>
      </c>
      <c r="W257" s="8">
        <f t="shared" si="192"/>
        <v>6.9441565567454404</v>
      </c>
      <c r="X257" s="8">
        <f t="shared" si="192"/>
        <v>6.8186106481687148</v>
      </c>
      <c r="Y257" s="8">
        <f t="shared" si="192"/>
        <v>6.6895154123365614</v>
      </c>
      <c r="Z257" s="8">
        <f t="shared" si="192"/>
        <v>6.5604201765044081</v>
      </c>
      <c r="AA257" s="8">
        <f t="shared" ref="AA257:AH261" si="193">INDEX(CostCalculations,MATCH($B257,CostCalculations_Index,0),MATCH(AA$4,CostCalculation_Year,0))</f>
        <v>6.431324940672198</v>
      </c>
      <c r="AB257" s="8">
        <f t="shared" si="193"/>
        <v>6.3022297048400446</v>
      </c>
      <c r="AC257" s="8">
        <f t="shared" si="193"/>
        <v>6.1731344690078629</v>
      </c>
      <c r="AD257" s="8">
        <f t="shared" si="193"/>
        <v>6.1097710699015977</v>
      </c>
      <c r="AE257" s="8">
        <f t="shared" si="193"/>
        <v>6.0464076707953609</v>
      </c>
      <c r="AF257" s="8">
        <f t="shared" si="193"/>
        <v>5.9830442716890957</v>
      </c>
      <c r="AG257" s="8">
        <f t="shared" si="193"/>
        <v>5.9196808725828305</v>
      </c>
      <c r="AH257" s="8">
        <f t="shared" si="193"/>
        <v>5.8563174734765937</v>
      </c>
    </row>
    <row r="258" spans="2:34" hidden="1" outlineLevel="1">
      <c r="B258" t="str">
        <f t="shared" si="151"/>
        <v>e-ammonia - Energy cost - Americas - USD/ton fuel</v>
      </c>
      <c r="C258" t="str">
        <f>C208</f>
        <v>e-ammonia</v>
      </c>
      <c r="D258" t="s">
        <v>43</v>
      </c>
      <c r="E258" t="s">
        <v>56</v>
      </c>
      <c r="F258" t="s">
        <v>31</v>
      </c>
      <c r="G258" s="8">
        <f t="shared" si="191"/>
        <v>9.1717961349417578</v>
      </c>
      <c r="H258" s="8">
        <f t="shared" si="191"/>
        <v>8.9818610379931556</v>
      </c>
      <c r="I258" s="8">
        <f t="shared" si="191"/>
        <v>8.7919259410444965</v>
      </c>
      <c r="J258" s="8">
        <f t="shared" si="191"/>
        <v>8.4708610441055043</v>
      </c>
      <c r="K258" s="8">
        <f t="shared" si="191"/>
        <v>8.1497961471665121</v>
      </c>
      <c r="L258" s="8">
        <f t="shared" si="191"/>
        <v>7.8287312502275199</v>
      </c>
      <c r="M258" s="8">
        <f t="shared" si="191"/>
        <v>7.5076663532886414</v>
      </c>
      <c r="N258" s="8">
        <f t="shared" si="191"/>
        <v>7.1866014563496492</v>
      </c>
      <c r="O258" s="8">
        <f t="shared" si="191"/>
        <v>7.0320973195927081</v>
      </c>
      <c r="P258" s="8">
        <f t="shared" si="191"/>
        <v>6.877593182835767</v>
      </c>
      <c r="Q258" s="8">
        <f t="shared" si="192"/>
        <v>6.723089046078826</v>
      </c>
      <c r="R258" s="8">
        <f t="shared" si="192"/>
        <v>6.5685849093218849</v>
      </c>
      <c r="S258" s="8">
        <f t="shared" si="192"/>
        <v>6.4140807725649154</v>
      </c>
      <c r="T258" s="8">
        <f t="shared" si="192"/>
        <v>6.2888359188553977</v>
      </c>
      <c r="U258" s="8">
        <f t="shared" si="192"/>
        <v>6.1635910651458801</v>
      </c>
      <c r="V258" s="8">
        <f t="shared" si="192"/>
        <v>6.038346211436334</v>
      </c>
      <c r="W258" s="8">
        <f t="shared" si="192"/>
        <v>5.9131013577268163</v>
      </c>
      <c r="X258" s="8">
        <f t="shared" si="192"/>
        <v>5.7878565040172845</v>
      </c>
      <c r="Y258" s="8">
        <f t="shared" si="192"/>
        <v>5.7373993387199107</v>
      </c>
      <c r="Z258" s="8">
        <f t="shared" si="192"/>
        <v>5.6869421734225369</v>
      </c>
      <c r="AA258" s="8">
        <f t="shared" si="193"/>
        <v>5.6364850081251774</v>
      </c>
      <c r="AB258" s="8">
        <f t="shared" si="193"/>
        <v>5.5860278428278036</v>
      </c>
      <c r="AC258" s="8">
        <f t="shared" si="193"/>
        <v>5.5355706775304299</v>
      </c>
      <c r="AD258" s="8">
        <f t="shared" si="193"/>
        <v>5.4975043176983007</v>
      </c>
      <c r="AE258" s="8">
        <f t="shared" si="193"/>
        <v>5.4594379578661858</v>
      </c>
      <c r="AF258" s="8">
        <f t="shared" si="193"/>
        <v>5.4213715980340709</v>
      </c>
      <c r="AG258" s="8">
        <f t="shared" si="193"/>
        <v>5.3833052382019559</v>
      </c>
      <c r="AH258" s="8">
        <f t="shared" si="193"/>
        <v>5.345238878369841</v>
      </c>
    </row>
    <row r="259" spans="2:34" hidden="1" outlineLevel="1">
      <c r="B259" t="str">
        <f t="shared" si="151"/>
        <v>e-ammonia - Energy cost - Asia - USD/ton fuel</v>
      </c>
      <c r="C259" t="str">
        <f>C208</f>
        <v>e-ammonia</v>
      </c>
      <c r="D259" t="s">
        <v>43</v>
      </c>
      <c r="E259" t="s">
        <v>57</v>
      </c>
      <c r="F259" t="s">
        <v>31</v>
      </c>
      <c r="G259" s="8">
        <f t="shared" si="191"/>
        <v>16.235400622452289</v>
      </c>
      <c r="H259" s="8">
        <f t="shared" si="191"/>
        <v>14.808726984208988</v>
      </c>
      <c r="I259" s="8">
        <f t="shared" si="191"/>
        <v>13.382053345966369</v>
      </c>
      <c r="J259" s="8">
        <f t="shared" si="191"/>
        <v>12.870317358555894</v>
      </c>
      <c r="K259" s="8">
        <f t="shared" si="191"/>
        <v>12.358581371145647</v>
      </c>
      <c r="L259" s="8">
        <f t="shared" si="191"/>
        <v>11.846845383735172</v>
      </c>
      <c r="M259" s="8">
        <f t="shared" si="191"/>
        <v>11.335109396324697</v>
      </c>
      <c r="N259" s="8">
        <f t="shared" si="191"/>
        <v>10.823373408914449</v>
      </c>
      <c r="O259" s="8">
        <f t="shared" si="191"/>
        <v>10.475552016577922</v>
      </c>
      <c r="P259" s="8">
        <f t="shared" si="191"/>
        <v>10.127730624241508</v>
      </c>
      <c r="Q259" s="8">
        <f t="shared" si="192"/>
        <v>9.7799092319052079</v>
      </c>
      <c r="R259" s="8">
        <f t="shared" si="192"/>
        <v>9.4320878395687942</v>
      </c>
      <c r="S259" s="8">
        <f t="shared" si="192"/>
        <v>9.0842664472323804</v>
      </c>
      <c r="T259" s="8">
        <f t="shared" si="192"/>
        <v>8.9074256244314256</v>
      </c>
      <c r="U259" s="8">
        <f t="shared" si="192"/>
        <v>8.7305848016304708</v>
      </c>
      <c r="V259" s="8">
        <f t="shared" si="192"/>
        <v>8.5537439788295728</v>
      </c>
      <c r="W259" s="8">
        <f t="shared" si="192"/>
        <v>8.376903156028618</v>
      </c>
      <c r="X259" s="8">
        <f t="shared" si="192"/>
        <v>8.2000623332277769</v>
      </c>
      <c r="Y259" s="8">
        <f t="shared" si="192"/>
        <v>8.0149580735243831</v>
      </c>
      <c r="Z259" s="8">
        <f t="shared" si="192"/>
        <v>7.8298538138210461</v>
      </c>
      <c r="AA259" s="8">
        <f t="shared" si="193"/>
        <v>7.6447495541176522</v>
      </c>
      <c r="AB259" s="8">
        <f t="shared" si="193"/>
        <v>7.4596452944143152</v>
      </c>
      <c r="AC259" s="8">
        <f t="shared" si="193"/>
        <v>7.2745410347109214</v>
      </c>
      <c r="AD259" s="8">
        <f t="shared" si="193"/>
        <v>7.1896546747182981</v>
      </c>
      <c r="AE259" s="8">
        <f t="shared" si="193"/>
        <v>7.1047683147256464</v>
      </c>
      <c r="AF259" s="8">
        <f t="shared" si="193"/>
        <v>7.0198819547330231</v>
      </c>
      <c r="AG259" s="8">
        <f t="shared" si="193"/>
        <v>6.9349955947403998</v>
      </c>
      <c r="AH259" s="8">
        <f t="shared" si="193"/>
        <v>6.8501092347477481</v>
      </c>
    </row>
    <row r="260" spans="2:34" hidden="1" outlineLevel="1">
      <c r="B260" t="str">
        <f t="shared" si="151"/>
        <v>e-ammonia - Energy cost - Europe - USD/ton fuel</v>
      </c>
      <c r="C260" t="str">
        <f>C208</f>
        <v>e-ammonia</v>
      </c>
      <c r="D260" t="s">
        <v>43</v>
      </c>
      <c r="E260" t="s">
        <v>8</v>
      </c>
      <c r="F260" t="s">
        <v>31</v>
      </c>
      <c r="G260" s="8">
        <f t="shared" si="191"/>
        <v>12.086376339439312</v>
      </c>
      <c r="H260" s="8">
        <f t="shared" si="191"/>
        <v>11.565458598295663</v>
      </c>
      <c r="I260" s="8">
        <f t="shared" si="191"/>
        <v>11.044540857152015</v>
      </c>
      <c r="J260" s="8">
        <f t="shared" si="191"/>
        <v>10.623636174431113</v>
      </c>
      <c r="K260" s="8">
        <f t="shared" si="191"/>
        <v>10.202731491710097</v>
      </c>
      <c r="L260" s="8">
        <f t="shared" si="191"/>
        <v>9.7818268089891944</v>
      </c>
      <c r="M260" s="8">
        <f t="shared" si="191"/>
        <v>9.3609221262681785</v>
      </c>
      <c r="N260" s="8">
        <f t="shared" si="191"/>
        <v>8.9400174435472763</v>
      </c>
      <c r="O260" s="8">
        <f t="shared" si="191"/>
        <v>8.7651316349623585</v>
      </c>
      <c r="P260" s="8">
        <f t="shared" si="191"/>
        <v>8.5902458263776111</v>
      </c>
      <c r="Q260" s="8">
        <f t="shared" si="192"/>
        <v>8.415360017792807</v>
      </c>
      <c r="R260" s="8">
        <f t="shared" si="192"/>
        <v>8.2404742092080028</v>
      </c>
      <c r="S260" s="8">
        <f t="shared" si="192"/>
        <v>8.0655884006232554</v>
      </c>
      <c r="T260" s="8">
        <f t="shared" si="192"/>
        <v>7.9611726839041808</v>
      </c>
      <c r="U260" s="8">
        <f t="shared" si="192"/>
        <v>7.8567569671851345</v>
      </c>
      <c r="V260" s="8">
        <f t="shared" si="192"/>
        <v>7.7523412504660882</v>
      </c>
      <c r="W260" s="8">
        <f t="shared" si="192"/>
        <v>7.647925533747042</v>
      </c>
      <c r="X260" s="8">
        <f t="shared" si="192"/>
        <v>7.5435098170279389</v>
      </c>
      <c r="Y260" s="8">
        <f t="shared" si="192"/>
        <v>7.4318038512901126</v>
      </c>
      <c r="Z260" s="8">
        <f t="shared" si="192"/>
        <v>7.3200978855522578</v>
      </c>
      <c r="AA260" s="8">
        <f t="shared" si="193"/>
        <v>7.2083919198144315</v>
      </c>
      <c r="AB260" s="8">
        <f t="shared" si="193"/>
        <v>7.0966859540765768</v>
      </c>
      <c r="AC260" s="8">
        <f t="shared" si="193"/>
        <v>6.9849799883387504</v>
      </c>
      <c r="AD260" s="8">
        <f t="shared" si="193"/>
        <v>6.9034770152329656</v>
      </c>
      <c r="AE260" s="8">
        <f t="shared" si="193"/>
        <v>6.8219740421271524</v>
      </c>
      <c r="AF260" s="8">
        <f t="shared" si="193"/>
        <v>6.7404710690213676</v>
      </c>
      <c r="AG260" s="8">
        <f t="shared" si="193"/>
        <v>6.6589680959155828</v>
      </c>
      <c r="AH260" s="8">
        <f t="shared" si="193"/>
        <v>6.5774651228097696</v>
      </c>
    </row>
    <row r="261" spans="2:34" hidden="1" outlineLevel="1">
      <c r="B261" t="str">
        <f t="shared" si="151"/>
        <v>e-ammonia - Energy cost - Middle East - USD/ton fuel</v>
      </c>
      <c r="C261" t="str">
        <f>C208</f>
        <v>e-ammonia</v>
      </c>
      <c r="D261" t="s">
        <v>43</v>
      </c>
      <c r="E261" t="s">
        <v>58</v>
      </c>
      <c r="F261" t="s">
        <v>31</v>
      </c>
      <c r="G261" s="8">
        <f t="shared" si="191"/>
        <v>9.2550791682909903</v>
      </c>
      <c r="H261" s="8">
        <f t="shared" si="191"/>
        <v>8.8466757251085255</v>
      </c>
      <c r="I261" s="8">
        <f t="shared" si="191"/>
        <v>8.438272281925947</v>
      </c>
      <c r="J261" s="8">
        <f t="shared" si="191"/>
        <v>8.1678717817968618</v>
      </c>
      <c r="K261" s="8">
        <f t="shared" si="191"/>
        <v>7.8974712816677766</v>
      </c>
      <c r="L261" s="8">
        <f t="shared" si="191"/>
        <v>7.6270707815386913</v>
      </c>
      <c r="M261" s="8">
        <f t="shared" si="191"/>
        <v>7.3566702814096061</v>
      </c>
      <c r="N261" s="8">
        <f t="shared" si="191"/>
        <v>7.0862697812805209</v>
      </c>
      <c r="O261" s="8">
        <f t="shared" si="191"/>
        <v>6.8956062688408224</v>
      </c>
      <c r="P261" s="8">
        <f t="shared" si="191"/>
        <v>6.7049427564011808</v>
      </c>
      <c r="Q261" s="8">
        <f t="shared" si="192"/>
        <v>6.5142792439614823</v>
      </c>
      <c r="R261" s="8">
        <f t="shared" si="192"/>
        <v>6.3236157315218406</v>
      </c>
      <c r="S261" s="8">
        <f t="shared" si="192"/>
        <v>6.132952219082199</v>
      </c>
      <c r="T261" s="8">
        <f t="shared" si="192"/>
        <v>6.0373555387765521</v>
      </c>
      <c r="U261" s="8">
        <f t="shared" si="192"/>
        <v>5.9417588584709051</v>
      </c>
      <c r="V261" s="8">
        <f t="shared" si="192"/>
        <v>5.8461621781652866</v>
      </c>
      <c r="W261" s="8">
        <f t="shared" si="192"/>
        <v>5.7505654978596397</v>
      </c>
      <c r="X261" s="8">
        <f t="shared" si="192"/>
        <v>5.6549688175539927</v>
      </c>
      <c r="Y261" s="8">
        <f t="shared" si="192"/>
        <v>5.5296037079175164</v>
      </c>
      <c r="Z261" s="8">
        <f t="shared" si="192"/>
        <v>5.4042385982810686</v>
      </c>
      <c r="AA261" s="8">
        <f t="shared" si="193"/>
        <v>5.2788734886445923</v>
      </c>
      <c r="AB261" s="8">
        <f t="shared" si="193"/>
        <v>5.1535083790081444</v>
      </c>
      <c r="AC261" s="8">
        <f t="shared" si="193"/>
        <v>5.0281432693716539</v>
      </c>
      <c r="AD261" s="8">
        <f t="shared" si="193"/>
        <v>4.9694684653320138</v>
      </c>
      <c r="AE261" s="8">
        <f t="shared" si="193"/>
        <v>4.9107936612923879</v>
      </c>
      <c r="AF261" s="8">
        <f t="shared" si="193"/>
        <v>4.8521188572527478</v>
      </c>
      <c r="AG261" s="8">
        <f t="shared" si="193"/>
        <v>4.7934440532131077</v>
      </c>
      <c r="AH261" s="8">
        <f t="shared" si="193"/>
        <v>4.7347692491734819</v>
      </c>
    </row>
    <row r="262" spans="2:34" hidden="1" outlineLevel="1">
      <c r="B262" t="str">
        <f>_xlfn.TEXTJOIN(" - ",TRUE,C262:F262)</f>
        <v>e-hydrogen (compressed) - Energy cost including feedstock energy cost - Africa - USD/ton fuel</v>
      </c>
      <c r="C262" t="s">
        <v>62</v>
      </c>
      <c r="D262" t="s">
        <v>37</v>
      </c>
      <c r="E262" t="s">
        <v>55</v>
      </c>
      <c r="F262" t="s">
        <v>31</v>
      </c>
      <c r="G262" s="26">
        <f>G189</f>
        <v>3160.8705964644164</v>
      </c>
      <c r="H262" s="26">
        <f t="shared" ref="H262:AH262" si="194">H189</f>
        <v>2786.523241337979</v>
      </c>
      <c r="I262" s="26">
        <f t="shared" si="194"/>
        <v>2412.5464202833837</v>
      </c>
      <c r="J262" s="26">
        <f t="shared" si="194"/>
        <v>2304.7344628217015</v>
      </c>
      <c r="K262" s="26">
        <f t="shared" si="194"/>
        <v>2196.6012206586379</v>
      </c>
      <c r="L262" s="26">
        <f t="shared" si="194"/>
        <v>2088.2494806360514</v>
      </c>
      <c r="M262" s="26">
        <f t="shared" si="194"/>
        <v>1979.7820295958466</v>
      </c>
      <c r="N262" s="26">
        <f t="shared" si="194"/>
        <v>1871.3016543799013</v>
      </c>
      <c r="O262" s="26">
        <f t="shared" si="194"/>
        <v>1802.6625730422293</v>
      </c>
      <c r="P262" s="26">
        <f t="shared" si="194"/>
        <v>1734.1917254836167</v>
      </c>
      <c r="Q262" s="26">
        <f t="shared" si="194"/>
        <v>1665.9444753405153</v>
      </c>
      <c r="R262" s="26">
        <f t="shared" si="194"/>
        <v>1597.976186249457</v>
      </c>
      <c r="S262" s="26">
        <f t="shared" si="194"/>
        <v>1530.3422218469802</v>
      </c>
      <c r="T262" s="26">
        <f t="shared" si="194"/>
        <v>1491.8507805011832</v>
      </c>
      <c r="U262" s="26">
        <f t="shared" si="194"/>
        <v>1453.4494587457298</v>
      </c>
      <c r="V262" s="26">
        <f t="shared" si="194"/>
        <v>1415.1563219456079</v>
      </c>
      <c r="W262" s="26">
        <f t="shared" si="194"/>
        <v>1376.9894354656967</v>
      </c>
      <c r="X262" s="26">
        <f t="shared" si="194"/>
        <v>1338.9668646709708</v>
      </c>
      <c r="Y262" s="26">
        <f t="shared" si="194"/>
        <v>1296.9598763474942</v>
      </c>
      <c r="Z262" s="26">
        <f t="shared" si="194"/>
        <v>1255.7747230782336</v>
      </c>
      <c r="AA262" s="26">
        <f t="shared" si="194"/>
        <v>1215.4008407247393</v>
      </c>
      <c r="AB262" s="26">
        <f t="shared" si="194"/>
        <v>1175.8276651485323</v>
      </c>
      <c r="AC262" s="26">
        <f t="shared" si="194"/>
        <v>1137.0446322111472</v>
      </c>
      <c r="AD262" s="26">
        <f t="shared" si="194"/>
        <v>1113.2241368658154</v>
      </c>
      <c r="AE262" s="26">
        <f t="shared" si="194"/>
        <v>1089.8673860112274</v>
      </c>
      <c r="AF262" s="26">
        <f t="shared" si="194"/>
        <v>1066.9677226950826</v>
      </c>
      <c r="AG262" s="26">
        <f t="shared" si="194"/>
        <v>1044.5184899651035</v>
      </c>
      <c r="AH262" s="26">
        <f t="shared" si="194"/>
        <v>1022.5130308690141</v>
      </c>
    </row>
    <row r="263" spans="2:34" hidden="1" outlineLevel="1">
      <c r="B263" t="str">
        <f>_xlfn.TEXTJOIN(" - ",TRUE,C263:F263)</f>
        <v>e-hydrogen (compressed) - Energy cost including feedstock energy cost - Americas - USD/ton fuel</v>
      </c>
      <c r="C263" t="s">
        <v>62</v>
      </c>
      <c r="D263" t="s">
        <v>37</v>
      </c>
      <c r="E263" t="s">
        <v>56</v>
      </c>
      <c r="F263" t="s">
        <v>31</v>
      </c>
      <c r="G263" s="26">
        <f t="shared" ref="G263:AH263" si="195">G190</f>
        <v>1986.022029783622</v>
      </c>
      <c r="H263" s="26">
        <f t="shared" si="195"/>
        <v>1942.6791108821419</v>
      </c>
      <c r="I263" s="26">
        <f t="shared" si="195"/>
        <v>1899.0560032656203</v>
      </c>
      <c r="J263" s="26">
        <f t="shared" si="195"/>
        <v>1826.0625747933959</v>
      </c>
      <c r="K263" s="26">
        <f t="shared" si="195"/>
        <v>1752.7609736509025</v>
      </c>
      <c r="L263" s="26">
        <f t="shared" si="195"/>
        <v>1679.2202631891889</v>
      </c>
      <c r="M263" s="26">
        <f t="shared" si="195"/>
        <v>1605.5095067593863</v>
      </c>
      <c r="N263" s="26">
        <f t="shared" si="195"/>
        <v>1531.6977677124719</v>
      </c>
      <c r="O263" s="26">
        <f t="shared" si="195"/>
        <v>1489.0291478242557</v>
      </c>
      <c r="P263" s="26">
        <f t="shared" si="195"/>
        <v>1446.3126288296503</v>
      </c>
      <c r="Q263" s="26">
        <f t="shared" si="195"/>
        <v>1403.5802801551172</v>
      </c>
      <c r="R263" s="26">
        <f t="shared" si="195"/>
        <v>1360.8641712271224</v>
      </c>
      <c r="S263" s="26">
        <f t="shared" si="195"/>
        <v>1318.196371472189</v>
      </c>
      <c r="T263" s="26">
        <f t="shared" si="195"/>
        <v>1281.5555815366356</v>
      </c>
      <c r="U263" s="26">
        <f t="shared" si="195"/>
        <v>1245.0533507729108</v>
      </c>
      <c r="V263" s="26">
        <f t="shared" si="195"/>
        <v>1208.7077012258628</v>
      </c>
      <c r="W263" s="26">
        <f t="shared" si="195"/>
        <v>1172.5366549402484</v>
      </c>
      <c r="X263" s="26">
        <f t="shared" si="195"/>
        <v>1136.5582339608836</v>
      </c>
      <c r="Y263" s="26">
        <f t="shared" si="195"/>
        <v>1112.3640919011295</v>
      </c>
      <c r="Z263" s="26">
        <f t="shared" si="195"/>
        <v>1088.5763473760965</v>
      </c>
      <c r="AA263" s="26">
        <f t="shared" si="195"/>
        <v>1065.1908713683672</v>
      </c>
      <c r="AB263" s="26">
        <f t="shared" si="195"/>
        <v>1042.2035348604634</v>
      </c>
      <c r="AC263" s="26">
        <f t="shared" si="195"/>
        <v>1019.61020883496</v>
      </c>
      <c r="AD263" s="26">
        <f t="shared" si="195"/>
        <v>1001.6667447875999</v>
      </c>
      <c r="AE263" s="26">
        <f t="shared" si="195"/>
        <v>984.06586194466854</v>
      </c>
      <c r="AF263" s="26">
        <f t="shared" si="195"/>
        <v>966.80356105825501</v>
      </c>
      <c r="AG263" s="26">
        <f t="shared" si="195"/>
        <v>949.87584288045787</v>
      </c>
      <c r="AH263" s="26">
        <f t="shared" si="195"/>
        <v>933.27870816337509</v>
      </c>
    </row>
    <row r="264" spans="2:34" hidden="1" outlineLevel="1">
      <c r="B264" t="str">
        <f>_xlfn.TEXTJOIN(" - ",TRUE,C264:F264)</f>
        <v>e-hydrogen (compressed) - Energy cost including feedstock energy cost - Asia - USD/ton fuel</v>
      </c>
      <c r="C264" t="s">
        <v>62</v>
      </c>
      <c r="D264" t="s">
        <v>37</v>
      </c>
      <c r="E264" t="s">
        <v>57</v>
      </c>
      <c r="F264" t="s">
        <v>31</v>
      </c>
      <c r="G264" s="26">
        <f t="shared" ref="G264:AH264" si="196">G191</f>
        <v>3515.5451368694994</v>
      </c>
      <c r="H264" s="26">
        <f t="shared" si="196"/>
        <v>3202.9670075376002</v>
      </c>
      <c r="I264" s="26">
        <f t="shared" si="196"/>
        <v>2890.5235227287494</v>
      </c>
      <c r="J264" s="26">
        <f t="shared" si="196"/>
        <v>2774.4528840461521</v>
      </c>
      <c r="K264" s="26">
        <f t="shared" si="196"/>
        <v>2657.9363122554146</v>
      </c>
      <c r="L264" s="26">
        <f t="shared" si="196"/>
        <v>2541.0838854200356</v>
      </c>
      <c r="M264" s="26">
        <f t="shared" si="196"/>
        <v>2424.0056816037468</v>
      </c>
      <c r="N264" s="26">
        <f t="shared" si="196"/>
        <v>2306.8117788701561</v>
      </c>
      <c r="O264" s="26">
        <f t="shared" si="196"/>
        <v>2218.1721303505983</v>
      </c>
      <c r="P264" s="26">
        <f t="shared" si="196"/>
        <v>2129.7951643580186</v>
      </c>
      <c r="Q264" s="26">
        <f t="shared" si="196"/>
        <v>2041.7530759339261</v>
      </c>
      <c r="R264" s="26">
        <f t="shared" si="196"/>
        <v>1954.1180601197893</v>
      </c>
      <c r="S264" s="26">
        <f t="shared" si="196"/>
        <v>1866.9623119572402</v>
      </c>
      <c r="T264" s="26">
        <f t="shared" si="196"/>
        <v>1815.1787029276168</v>
      </c>
      <c r="U264" s="26">
        <f t="shared" si="196"/>
        <v>1763.5893988725866</v>
      </c>
      <c r="V264" s="26">
        <f t="shared" si="196"/>
        <v>1712.219846212882</v>
      </c>
      <c r="W264" s="26">
        <f t="shared" si="196"/>
        <v>1661.0954913690473</v>
      </c>
      <c r="X264" s="26">
        <f t="shared" si="196"/>
        <v>1610.2417807617942</v>
      </c>
      <c r="Y264" s="26">
        <f t="shared" si="196"/>
        <v>1553.9360314199</v>
      </c>
      <c r="Z264" s="26">
        <f t="shared" si="196"/>
        <v>1498.7656644323729</v>
      </c>
      <c r="AA264" s="26">
        <f t="shared" si="196"/>
        <v>1444.7155323228835</v>
      </c>
      <c r="AB264" s="26">
        <f t="shared" si="196"/>
        <v>1391.7704876150719</v>
      </c>
      <c r="AC264" s="26">
        <f t="shared" si="196"/>
        <v>1339.915382832598</v>
      </c>
      <c r="AD264" s="26">
        <f t="shared" si="196"/>
        <v>1309.9831447130568</v>
      </c>
      <c r="AE264" s="26">
        <f t="shared" si="196"/>
        <v>1280.6373127610934</v>
      </c>
      <c r="AF264" s="26">
        <f t="shared" si="196"/>
        <v>1251.8689688243389</v>
      </c>
      <c r="AG264" s="26">
        <f t="shared" si="196"/>
        <v>1223.6691947504187</v>
      </c>
      <c r="AH264" s="26">
        <f t="shared" si="196"/>
        <v>1196.0290723869578</v>
      </c>
    </row>
    <row r="265" spans="2:34" hidden="1" outlineLevel="1">
      <c r="B265" t="str">
        <f>_xlfn.TEXTJOIN(" - ",TRUE,C265:F265)</f>
        <v>e-hydrogen (compressed) - Energy cost including feedstock energy cost - Europe - USD/ton fuel</v>
      </c>
      <c r="C265" t="s">
        <v>62</v>
      </c>
      <c r="D265" t="s">
        <v>37</v>
      </c>
      <c r="E265" t="s">
        <v>8</v>
      </c>
      <c r="F265" t="s">
        <v>31</v>
      </c>
      <c r="G265" s="26">
        <f t="shared" ref="G265:AH265" si="197">G192</f>
        <v>2617.1329276426868</v>
      </c>
      <c r="H265" s="26">
        <f t="shared" si="197"/>
        <v>2501.4832373426843</v>
      </c>
      <c r="I265" s="26">
        <f t="shared" si="197"/>
        <v>2385.6208251448465</v>
      </c>
      <c r="J265" s="26">
        <f t="shared" si="197"/>
        <v>2290.1360706240293</v>
      </c>
      <c r="K265" s="26">
        <f t="shared" si="197"/>
        <v>2194.281827469511</v>
      </c>
      <c r="L265" s="26">
        <f t="shared" si="197"/>
        <v>2098.1486352829556</v>
      </c>
      <c r="M265" s="26">
        <f t="shared" si="197"/>
        <v>2001.8270336660016</v>
      </c>
      <c r="N265" s="26">
        <f t="shared" si="197"/>
        <v>1905.4075622202831</v>
      </c>
      <c r="O265" s="26">
        <f t="shared" si="197"/>
        <v>1855.9948612502078</v>
      </c>
      <c r="P265" s="26">
        <f t="shared" si="197"/>
        <v>1806.4722197363817</v>
      </c>
      <c r="Q265" s="26">
        <f t="shared" si="197"/>
        <v>1756.8759375972888</v>
      </c>
      <c r="R265" s="26">
        <f t="shared" si="197"/>
        <v>1707.2423147514785</v>
      </c>
      <c r="S265" s="26">
        <f t="shared" si="197"/>
        <v>1657.6076511175781</v>
      </c>
      <c r="T265" s="26">
        <f t="shared" si="197"/>
        <v>1622.348781281504</v>
      </c>
      <c r="U265" s="26">
        <f t="shared" si="197"/>
        <v>1587.0750484272664</v>
      </c>
      <c r="V265" s="26">
        <f t="shared" si="197"/>
        <v>1551.8014774016065</v>
      </c>
      <c r="W265" s="26">
        <f t="shared" si="197"/>
        <v>1516.5430930511313</v>
      </c>
      <c r="X265" s="26">
        <f t="shared" si="197"/>
        <v>1481.3149202225381</v>
      </c>
      <c r="Y265" s="26">
        <f t="shared" si="197"/>
        <v>1440.8743847473047</v>
      </c>
      <c r="Z265" s="26">
        <f t="shared" si="197"/>
        <v>1401.1898091614214</v>
      </c>
      <c r="AA265" s="26">
        <f t="shared" si="197"/>
        <v>1362.2520523275218</v>
      </c>
      <c r="AB265" s="26">
        <f t="shared" si="197"/>
        <v>1324.0519731081486</v>
      </c>
      <c r="AC265" s="26">
        <f t="shared" si="197"/>
        <v>1286.5804303659243</v>
      </c>
      <c r="AD265" s="26">
        <f t="shared" si="197"/>
        <v>1257.840458133481</v>
      </c>
      <c r="AE265" s="26">
        <f t="shared" si="197"/>
        <v>1229.6635327190136</v>
      </c>
      <c r="AF265" s="26">
        <f t="shared" si="197"/>
        <v>1202.0410914284364</v>
      </c>
      <c r="AG265" s="26">
        <f t="shared" si="197"/>
        <v>1174.9645715676581</v>
      </c>
      <c r="AH265" s="26">
        <f t="shared" si="197"/>
        <v>1148.4254104425868</v>
      </c>
    </row>
    <row r="266" spans="2:34" hidden="1" outlineLevel="1">
      <c r="B266" t="str">
        <f>_xlfn.TEXTJOIN(" - ",TRUE,C266:F266)</f>
        <v>e-hydrogen (compressed) - Energy cost including feedstock energy cost - Middle East - USD/ton fuel</v>
      </c>
      <c r="C266" t="s">
        <v>62</v>
      </c>
      <c r="D266" t="s">
        <v>37</v>
      </c>
      <c r="E266" t="s">
        <v>58</v>
      </c>
      <c r="F266" t="s">
        <v>31</v>
      </c>
      <c r="G266" s="26">
        <f t="shared" ref="G266:AH266" si="198">G193</f>
        <v>2004.0557863679674</v>
      </c>
      <c r="H266" s="26">
        <f t="shared" si="198"/>
        <v>1913.439994141396</v>
      </c>
      <c r="I266" s="26">
        <f t="shared" si="198"/>
        <v>1822.6668128960132</v>
      </c>
      <c r="J266" s="26">
        <f t="shared" si="198"/>
        <v>1760.7472131571581</v>
      </c>
      <c r="K266" s="26">
        <f t="shared" si="198"/>
        <v>1698.4939504098782</v>
      </c>
      <c r="L266" s="26">
        <f t="shared" si="198"/>
        <v>1635.9651897318304</v>
      </c>
      <c r="M266" s="26">
        <f t="shared" si="198"/>
        <v>1573.2190962007282</v>
      </c>
      <c r="N266" s="26">
        <f t="shared" si="198"/>
        <v>1510.3138348942052</v>
      </c>
      <c r="O266" s="26">
        <f t="shared" si="198"/>
        <v>1460.1275067135082</v>
      </c>
      <c r="P266" s="26">
        <f t="shared" si="198"/>
        <v>1410.0053792603746</v>
      </c>
      <c r="Q266" s="26">
        <f t="shared" si="198"/>
        <v>1359.9870273294782</v>
      </c>
      <c r="R266" s="26">
        <f t="shared" si="198"/>
        <v>1310.1120257155462</v>
      </c>
      <c r="S266" s="26">
        <f t="shared" si="198"/>
        <v>1260.4199492133293</v>
      </c>
      <c r="T266" s="26">
        <f t="shared" si="198"/>
        <v>1230.3082459572943</v>
      </c>
      <c r="U266" s="26">
        <f t="shared" si="198"/>
        <v>1200.2429586961468</v>
      </c>
      <c r="V266" s="26">
        <f t="shared" si="198"/>
        <v>1170.2378432658459</v>
      </c>
      <c r="W266" s="26">
        <f t="shared" si="198"/>
        <v>1140.3066555022276</v>
      </c>
      <c r="X266" s="26">
        <f t="shared" si="198"/>
        <v>1110.4631512412213</v>
      </c>
      <c r="Y266" s="26">
        <f t="shared" si="198"/>
        <v>1072.0767797388739</v>
      </c>
      <c r="Z266" s="26">
        <f t="shared" si="198"/>
        <v>1034.4621299578357</v>
      </c>
      <c r="AA266" s="26">
        <f t="shared" si="198"/>
        <v>997.60894300383222</v>
      </c>
      <c r="AB266" s="26">
        <f t="shared" si="198"/>
        <v>961.50695998256094</v>
      </c>
      <c r="AC266" s="26">
        <f t="shared" si="198"/>
        <v>926.14592199973754</v>
      </c>
      <c r="AD266" s="26">
        <f t="shared" si="198"/>
        <v>905.45655143347608</v>
      </c>
      <c r="AE266" s="26">
        <f t="shared" si="198"/>
        <v>885.17250940990675</v>
      </c>
      <c r="AF266" s="26">
        <f t="shared" si="198"/>
        <v>865.287631560058</v>
      </c>
      <c r="AG266" s="26">
        <f t="shared" si="198"/>
        <v>845.79575351497181</v>
      </c>
      <c r="AH266" s="26">
        <f t="shared" si="198"/>
        <v>826.69071090569059</v>
      </c>
    </row>
    <row r="267" spans="2:34" hidden="1" outlineLevel="1">
      <c r="B267" t="str">
        <f t="shared" si="151"/>
        <v>Nitrogen - Energy cost - Africa - USD/ton fuel</v>
      </c>
      <c r="C267" t="s">
        <v>63</v>
      </c>
      <c r="D267" t="s">
        <v>43</v>
      </c>
      <c r="E267" t="s">
        <v>55</v>
      </c>
      <c r="F267" t="s">
        <v>31</v>
      </c>
      <c r="G267" s="8">
        <f t="shared" ref="G267:P271" si="199">INDEX(CostCalculations,MATCH($B267,CostCalculations_Index,0),MATCH(G$4,CostCalculation_Year,0))</f>
        <v>12.845757524713116</v>
      </c>
      <c r="H267" s="8">
        <f t="shared" si="199"/>
        <v>11.337325174045109</v>
      </c>
      <c r="I267" s="8">
        <f t="shared" si="199"/>
        <v>9.8288928233767283</v>
      </c>
      <c r="J267" s="8">
        <f t="shared" si="199"/>
        <v>9.2373317319683625</v>
      </c>
      <c r="K267" s="8">
        <f t="shared" si="199"/>
        <v>8.6610615275661882</v>
      </c>
      <c r="L267" s="8">
        <f t="shared" si="199"/>
        <v>8.1000822101701271</v>
      </c>
      <c r="M267" s="8">
        <f t="shared" si="199"/>
        <v>7.554393779780086</v>
      </c>
      <c r="N267" s="8">
        <f t="shared" si="199"/>
        <v>7.0239962363961901</v>
      </c>
      <c r="O267" s="8">
        <f t="shared" si="199"/>
        <v>6.8106114196853929</v>
      </c>
      <c r="P267" s="8">
        <f t="shared" si="199"/>
        <v>6.5972266029745699</v>
      </c>
      <c r="Q267" s="8">
        <f t="shared" ref="Q267:Z271" si="200">INDEX(CostCalculations,MATCH($B267,CostCalculations_Index,0),MATCH(Q$4,CostCalculation_Year,0))</f>
        <v>6.3838417862636563</v>
      </c>
      <c r="R267" s="8">
        <f t="shared" si="200"/>
        <v>6.1704569695528342</v>
      </c>
      <c r="S267" s="8">
        <f t="shared" si="200"/>
        <v>5.9570721528420343</v>
      </c>
      <c r="T267" s="8">
        <f t="shared" si="200"/>
        <v>5.8566354259806079</v>
      </c>
      <c r="U267" s="8">
        <f t="shared" si="200"/>
        <v>5.7561986991192047</v>
      </c>
      <c r="V267" s="8">
        <f t="shared" si="200"/>
        <v>5.6557619722577783</v>
      </c>
      <c r="W267" s="8">
        <f t="shared" si="200"/>
        <v>5.5553252453963529</v>
      </c>
      <c r="X267" s="8">
        <f t="shared" si="200"/>
        <v>5.4548885185349718</v>
      </c>
      <c r="Y267" s="8">
        <f t="shared" si="200"/>
        <v>5.3516123298692495</v>
      </c>
      <c r="Z267" s="8">
        <f t="shared" si="200"/>
        <v>5.2483361412035272</v>
      </c>
      <c r="AA267" s="8">
        <f t="shared" ref="AA267:AH271" si="201">INDEX(CostCalculations,MATCH($B267,CostCalculations_Index,0),MATCH(AA$4,CostCalculation_Year,0))</f>
        <v>5.1450599525377587</v>
      </c>
      <c r="AB267" s="8">
        <f t="shared" si="201"/>
        <v>5.0417837638720364</v>
      </c>
      <c r="AC267" s="8">
        <f t="shared" si="201"/>
        <v>4.938507575206291</v>
      </c>
      <c r="AD267" s="8">
        <f t="shared" si="201"/>
        <v>4.8878168559212787</v>
      </c>
      <c r="AE267" s="8">
        <f t="shared" si="201"/>
        <v>4.8371261366362894</v>
      </c>
      <c r="AF267" s="8">
        <f t="shared" si="201"/>
        <v>4.7864354173512771</v>
      </c>
      <c r="AG267" s="8">
        <f t="shared" si="201"/>
        <v>4.7357446980662647</v>
      </c>
      <c r="AH267" s="8">
        <f t="shared" si="201"/>
        <v>4.6850539787812755</v>
      </c>
    </row>
    <row r="268" spans="2:34" hidden="1" outlineLevel="1">
      <c r="B268" t="str">
        <f t="shared" si="151"/>
        <v>Nitrogen - Energy cost - Americas - USD/ton fuel</v>
      </c>
      <c r="C268" t="s">
        <v>63</v>
      </c>
      <c r="D268" t="s">
        <v>43</v>
      </c>
      <c r="E268" t="s">
        <v>56</v>
      </c>
      <c r="F268" t="s">
        <v>31</v>
      </c>
      <c r="G268" s="8">
        <f t="shared" si="199"/>
        <v>8.0711805987487466</v>
      </c>
      <c r="H268" s="8">
        <f t="shared" si="199"/>
        <v>7.9040377134339765</v>
      </c>
      <c r="I268" s="8">
        <f t="shared" si="199"/>
        <v>7.7368948281191798</v>
      </c>
      <c r="J268" s="8">
        <f t="shared" si="199"/>
        <v>7.3188239421071319</v>
      </c>
      <c r="K268" s="8">
        <f t="shared" si="199"/>
        <v>6.9110271327971944</v>
      </c>
      <c r="L268" s="8">
        <f t="shared" si="199"/>
        <v>6.5135044001893023</v>
      </c>
      <c r="M268" s="8">
        <f t="shared" si="199"/>
        <v>6.1262557442835499</v>
      </c>
      <c r="N268" s="8">
        <f t="shared" si="199"/>
        <v>5.7492811650796991</v>
      </c>
      <c r="O268" s="8">
        <f t="shared" si="199"/>
        <v>5.6256778556741667</v>
      </c>
      <c r="P268" s="8">
        <f t="shared" si="199"/>
        <v>5.5020745462686138</v>
      </c>
      <c r="Q268" s="8">
        <f t="shared" si="200"/>
        <v>5.3784712368630609</v>
      </c>
      <c r="R268" s="8">
        <f t="shared" si="200"/>
        <v>5.2548679274575081</v>
      </c>
      <c r="S268" s="8">
        <f t="shared" si="200"/>
        <v>5.131264618051933</v>
      </c>
      <c r="T268" s="8">
        <f t="shared" si="200"/>
        <v>5.0310687350843182</v>
      </c>
      <c r="U268" s="8">
        <f t="shared" si="200"/>
        <v>4.9308728521167042</v>
      </c>
      <c r="V268" s="8">
        <f t="shared" si="200"/>
        <v>4.8306769691490672</v>
      </c>
      <c r="W268" s="8">
        <f t="shared" si="200"/>
        <v>4.7304810861814532</v>
      </c>
      <c r="X268" s="8">
        <f t="shared" si="200"/>
        <v>4.6302852032138277</v>
      </c>
      <c r="Y268" s="8">
        <f t="shared" si="200"/>
        <v>4.5899194709759286</v>
      </c>
      <c r="Z268" s="8">
        <f t="shared" si="200"/>
        <v>4.5495537387380294</v>
      </c>
      <c r="AA268" s="8">
        <f t="shared" si="201"/>
        <v>4.5091880065001417</v>
      </c>
      <c r="AB268" s="8">
        <f t="shared" si="201"/>
        <v>4.4688222742622434</v>
      </c>
      <c r="AC268" s="8">
        <f t="shared" si="201"/>
        <v>4.4284565420243442</v>
      </c>
      <c r="AD268" s="8">
        <f t="shared" si="201"/>
        <v>4.3980034541586406</v>
      </c>
      <c r="AE268" s="8">
        <f t="shared" si="201"/>
        <v>4.3675503662929485</v>
      </c>
      <c r="AF268" s="8">
        <f t="shared" si="201"/>
        <v>4.3370972784272572</v>
      </c>
      <c r="AG268" s="8">
        <f t="shared" si="201"/>
        <v>4.3066441905615651</v>
      </c>
      <c r="AH268" s="8">
        <f t="shared" si="201"/>
        <v>4.276191102695873</v>
      </c>
    </row>
    <row r="269" spans="2:34" hidden="1" outlineLevel="1">
      <c r="B269" t="str">
        <f t="shared" si="151"/>
        <v>Nitrogen - Energy cost - Asia - USD/ton fuel</v>
      </c>
      <c r="C269" t="s">
        <v>63</v>
      </c>
      <c r="D269" t="s">
        <v>43</v>
      </c>
      <c r="E269" t="s">
        <v>57</v>
      </c>
      <c r="F269" t="s">
        <v>31</v>
      </c>
      <c r="G269" s="8">
        <f t="shared" si="199"/>
        <v>14.287152547758014</v>
      </c>
      <c r="H269" s="8">
        <f t="shared" si="199"/>
        <v>13.03167974610391</v>
      </c>
      <c r="I269" s="8">
        <f t="shared" si="199"/>
        <v>11.77620694445044</v>
      </c>
      <c r="J269" s="8">
        <f t="shared" si="199"/>
        <v>11.119954197792257</v>
      </c>
      <c r="K269" s="8">
        <f t="shared" si="199"/>
        <v>10.480077002731496</v>
      </c>
      <c r="L269" s="8">
        <f t="shared" si="199"/>
        <v>9.856575359267671</v>
      </c>
      <c r="M269" s="8">
        <f t="shared" si="199"/>
        <v>9.2494492674009816</v>
      </c>
      <c r="N269" s="8">
        <f t="shared" si="199"/>
        <v>8.6586987271315277</v>
      </c>
      <c r="O269" s="8">
        <f t="shared" si="199"/>
        <v>8.3804416132623381</v>
      </c>
      <c r="P269" s="8">
        <f t="shared" si="199"/>
        <v>8.1021844993932071</v>
      </c>
      <c r="Q269" s="8">
        <f t="shared" si="200"/>
        <v>7.8239273855241667</v>
      </c>
      <c r="R269" s="8">
        <f t="shared" si="200"/>
        <v>7.5456702716550357</v>
      </c>
      <c r="S269" s="8">
        <f t="shared" si="200"/>
        <v>7.2674131577859047</v>
      </c>
      <c r="T269" s="8">
        <f t="shared" si="200"/>
        <v>7.1259404995451412</v>
      </c>
      <c r="U269" s="8">
        <f t="shared" si="200"/>
        <v>6.9844678413043768</v>
      </c>
      <c r="V269" s="8">
        <f t="shared" si="200"/>
        <v>6.8429951830636586</v>
      </c>
      <c r="W269" s="8">
        <f t="shared" si="200"/>
        <v>6.7015225248228951</v>
      </c>
      <c r="X269" s="8">
        <f t="shared" si="200"/>
        <v>6.5600498665822222</v>
      </c>
      <c r="Y269" s="8">
        <f t="shared" si="200"/>
        <v>6.4119664588195064</v>
      </c>
      <c r="Z269" s="8">
        <f t="shared" si="200"/>
        <v>6.2638830510568368</v>
      </c>
      <c r="AA269" s="8">
        <f t="shared" si="201"/>
        <v>6.115799643294122</v>
      </c>
      <c r="AB269" s="8">
        <f t="shared" si="201"/>
        <v>5.9677162355314524</v>
      </c>
      <c r="AC269" s="8">
        <f t="shared" si="201"/>
        <v>5.8196328277687375</v>
      </c>
      <c r="AD269" s="8">
        <f t="shared" si="201"/>
        <v>5.751723739774639</v>
      </c>
      <c r="AE269" s="8">
        <f t="shared" si="201"/>
        <v>5.6838146517805175</v>
      </c>
      <c r="AF269" s="8">
        <f t="shared" si="201"/>
        <v>5.615905563786419</v>
      </c>
      <c r="AG269" s="8">
        <f t="shared" si="201"/>
        <v>5.5479964757923206</v>
      </c>
      <c r="AH269" s="8">
        <f t="shared" si="201"/>
        <v>5.480087387798199</v>
      </c>
    </row>
    <row r="270" spans="2:34" hidden="1" outlineLevel="1">
      <c r="B270" t="str">
        <f t="shared" si="151"/>
        <v>Nitrogen - Energy cost - Europe - USD/ton fuel</v>
      </c>
      <c r="C270" t="s">
        <v>63</v>
      </c>
      <c r="D270" t="s">
        <v>43</v>
      </c>
      <c r="E270" t="s">
        <v>8</v>
      </c>
      <c r="F270" t="s">
        <v>31</v>
      </c>
      <c r="G270" s="8">
        <f t="shared" si="199"/>
        <v>10.636011178706594</v>
      </c>
      <c r="H270" s="8">
        <f t="shared" si="199"/>
        <v>10.177603566500183</v>
      </c>
      <c r="I270" s="8">
        <f t="shared" si="199"/>
        <v>9.7191959542938005</v>
      </c>
      <c r="J270" s="8">
        <f t="shared" si="199"/>
        <v>9.178821654708452</v>
      </c>
      <c r="K270" s="8">
        <f t="shared" si="199"/>
        <v>8.6519163049701522</v>
      </c>
      <c r="L270" s="8">
        <f t="shared" si="199"/>
        <v>8.1384799050790164</v>
      </c>
      <c r="M270" s="8">
        <f t="shared" si="199"/>
        <v>7.6385124550348573</v>
      </c>
      <c r="N270" s="8">
        <f t="shared" si="199"/>
        <v>7.1520139548377957</v>
      </c>
      <c r="O270" s="8">
        <f t="shared" si="199"/>
        <v>7.012105307969887</v>
      </c>
      <c r="P270" s="8">
        <f t="shared" si="199"/>
        <v>6.8721966611020893</v>
      </c>
      <c r="Q270" s="8">
        <f t="shared" si="200"/>
        <v>6.7322880142342463</v>
      </c>
      <c r="R270" s="8">
        <f t="shared" si="200"/>
        <v>6.5923793673664024</v>
      </c>
      <c r="S270" s="8">
        <f t="shared" si="200"/>
        <v>6.4524707204986047</v>
      </c>
      <c r="T270" s="8">
        <f t="shared" si="200"/>
        <v>6.3689381471233446</v>
      </c>
      <c r="U270" s="8">
        <f t="shared" si="200"/>
        <v>6.2854055737481076</v>
      </c>
      <c r="V270" s="8">
        <f t="shared" si="200"/>
        <v>6.2018730003728706</v>
      </c>
      <c r="W270" s="8">
        <f t="shared" si="200"/>
        <v>6.1183404269976336</v>
      </c>
      <c r="X270" s="8">
        <f t="shared" si="200"/>
        <v>6.0348078536223513</v>
      </c>
      <c r="Y270" s="8">
        <f t="shared" si="200"/>
        <v>5.9454430810320904</v>
      </c>
      <c r="Z270" s="8">
        <f t="shared" si="200"/>
        <v>5.8560783084418064</v>
      </c>
      <c r="AA270" s="8">
        <f t="shared" si="201"/>
        <v>5.7667135358515456</v>
      </c>
      <c r="AB270" s="8">
        <f t="shared" si="201"/>
        <v>5.6773487632612616</v>
      </c>
      <c r="AC270" s="8">
        <f t="shared" si="201"/>
        <v>5.5879839906710007</v>
      </c>
      <c r="AD270" s="8">
        <f t="shared" si="201"/>
        <v>5.5227816121863729</v>
      </c>
      <c r="AE270" s="8">
        <f t="shared" si="201"/>
        <v>5.4575792337017219</v>
      </c>
      <c r="AF270" s="8">
        <f t="shared" si="201"/>
        <v>5.3923768552170941</v>
      </c>
      <c r="AG270" s="8">
        <f t="shared" si="201"/>
        <v>5.3271744767324662</v>
      </c>
      <c r="AH270" s="8">
        <f t="shared" si="201"/>
        <v>5.2619720982478162</v>
      </c>
    </row>
    <row r="271" spans="2:34" hidden="1" outlineLevel="1">
      <c r="B271" t="str">
        <f t="shared" si="151"/>
        <v>Nitrogen - Energy cost - Middle East - USD/ton fuel</v>
      </c>
      <c r="C271" t="s">
        <v>63</v>
      </c>
      <c r="D271" t="s">
        <v>43</v>
      </c>
      <c r="E271" t="s">
        <v>58</v>
      </c>
      <c r="F271" t="s">
        <v>31</v>
      </c>
      <c r="G271" s="8">
        <f t="shared" si="199"/>
        <v>8.1444696680960718</v>
      </c>
      <c r="H271" s="8">
        <f t="shared" si="199"/>
        <v>7.7850746380955025</v>
      </c>
      <c r="I271" s="8">
        <f t="shared" si="199"/>
        <v>7.4256796080948551</v>
      </c>
      <c r="J271" s="8">
        <f t="shared" si="199"/>
        <v>7.0570412194724659</v>
      </c>
      <c r="K271" s="8">
        <f t="shared" si="199"/>
        <v>6.6970556468542668</v>
      </c>
      <c r="L271" s="8">
        <f t="shared" si="199"/>
        <v>6.3457228902401965</v>
      </c>
      <c r="M271" s="8">
        <f t="shared" si="199"/>
        <v>6.0030429496302569</v>
      </c>
      <c r="N271" s="8">
        <f t="shared" si="199"/>
        <v>5.6690158250243963</v>
      </c>
      <c r="O271" s="8">
        <f t="shared" si="199"/>
        <v>5.5164850150726581</v>
      </c>
      <c r="P271" s="8">
        <f t="shared" si="199"/>
        <v>5.3639542051209448</v>
      </c>
      <c r="Q271" s="8">
        <f t="shared" si="200"/>
        <v>5.2114233951691862</v>
      </c>
      <c r="R271" s="8">
        <f t="shared" si="200"/>
        <v>5.0588925852174729</v>
      </c>
      <c r="S271" s="8">
        <f t="shared" si="200"/>
        <v>4.9063617752657596</v>
      </c>
      <c r="T271" s="8">
        <f t="shared" si="200"/>
        <v>4.8298844310212417</v>
      </c>
      <c r="U271" s="8">
        <f t="shared" si="200"/>
        <v>4.7534070867767246</v>
      </c>
      <c r="V271" s="8">
        <f t="shared" si="200"/>
        <v>4.6769297425322298</v>
      </c>
      <c r="W271" s="8">
        <f t="shared" si="200"/>
        <v>4.6004523982877119</v>
      </c>
      <c r="X271" s="8">
        <f t="shared" si="200"/>
        <v>4.523975054043194</v>
      </c>
      <c r="Y271" s="8">
        <f t="shared" si="200"/>
        <v>4.4236829663340131</v>
      </c>
      <c r="Z271" s="8">
        <f t="shared" si="200"/>
        <v>4.3233908786248554</v>
      </c>
      <c r="AA271" s="8">
        <f t="shared" si="201"/>
        <v>4.2230987909156736</v>
      </c>
      <c r="AB271" s="8">
        <f t="shared" si="201"/>
        <v>4.1228067032065159</v>
      </c>
      <c r="AC271" s="8">
        <f t="shared" si="201"/>
        <v>4.0225146154973235</v>
      </c>
      <c r="AD271" s="8">
        <f t="shared" si="201"/>
        <v>3.9755747722656114</v>
      </c>
      <c r="AE271" s="8">
        <f t="shared" si="201"/>
        <v>3.9286349290339104</v>
      </c>
      <c r="AF271" s="8">
        <f t="shared" si="201"/>
        <v>3.8816950858021984</v>
      </c>
      <c r="AG271" s="8">
        <f t="shared" si="201"/>
        <v>3.8347552425704863</v>
      </c>
      <c r="AH271" s="8">
        <f t="shared" si="201"/>
        <v>3.7878153993387857</v>
      </c>
    </row>
    <row r="272" spans="2:34" hidden="1" outlineLevel="1">
      <c r="B272" t="str">
        <f t="shared" si="151"/>
        <v>e-ammonia - Conversion H2 -&gt; NH3 - Global - ton H2/ton NH3</v>
      </c>
      <c r="C272" t="str">
        <f>C208</f>
        <v>e-ammonia</v>
      </c>
      <c r="D272" t="s">
        <v>64</v>
      </c>
      <c r="E272" t="s">
        <v>49</v>
      </c>
      <c r="F272" t="s">
        <v>65</v>
      </c>
      <c r="G272" s="24">
        <f t="shared" ref="G272:V273" si="202">INDEX(FuelData,MATCH($B272,FuelData_Index,0),MATCH(G$4,FuelData_Year,0))</f>
        <v>0.18</v>
      </c>
      <c r="H272" s="24">
        <f t="shared" si="202"/>
        <v>0.18</v>
      </c>
      <c r="I272" s="24">
        <f t="shared" si="202"/>
        <v>0.18</v>
      </c>
      <c r="J272" s="24">
        <f t="shared" si="202"/>
        <v>0.18</v>
      </c>
      <c r="K272" s="24">
        <f t="shared" si="202"/>
        <v>0.18</v>
      </c>
      <c r="L272" s="24">
        <f t="shared" si="202"/>
        <v>0.18</v>
      </c>
      <c r="M272" s="24">
        <f t="shared" si="202"/>
        <v>0.18</v>
      </c>
      <c r="N272" s="24">
        <f t="shared" si="202"/>
        <v>0.18</v>
      </c>
      <c r="O272" s="24">
        <f t="shared" si="202"/>
        <v>0.18</v>
      </c>
      <c r="P272" s="24">
        <f t="shared" si="202"/>
        <v>0.18</v>
      </c>
      <c r="Q272" s="24">
        <f t="shared" si="202"/>
        <v>0.18</v>
      </c>
      <c r="R272" s="24">
        <f t="shared" si="202"/>
        <v>0.18</v>
      </c>
      <c r="S272" s="24">
        <f t="shared" si="202"/>
        <v>0.18</v>
      </c>
      <c r="T272" s="24">
        <f t="shared" si="202"/>
        <v>0.18</v>
      </c>
      <c r="U272" s="24">
        <f t="shared" si="202"/>
        <v>0.18</v>
      </c>
      <c r="V272" s="24">
        <f t="shared" si="202"/>
        <v>0.18</v>
      </c>
      <c r="W272" s="24">
        <f t="shared" ref="W272:AH273" si="203">INDEX(FuelData,MATCH($B272,FuelData_Index,0),MATCH(W$4,FuelData_Year,0))</f>
        <v>0.18</v>
      </c>
      <c r="X272" s="24">
        <f t="shared" si="203"/>
        <v>0.18</v>
      </c>
      <c r="Y272" s="24">
        <f t="shared" si="203"/>
        <v>0.18</v>
      </c>
      <c r="Z272" s="24">
        <f t="shared" si="203"/>
        <v>0.18</v>
      </c>
      <c r="AA272" s="24">
        <f t="shared" si="203"/>
        <v>0.18</v>
      </c>
      <c r="AB272" s="24">
        <f t="shared" si="203"/>
        <v>0.18</v>
      </c>
      <c r="AC272" s="24">
        <f t="shared" si="203"/>
        <v>0.18</v>
      </c>
      <c r="AD272" s="24">
        <f t="shared" si="203"/>
        <v>0.18</v>
      </c>
      <c r="AE272" s="24">
        <f t="shared" si="203"/>
        <v>0.18</v>
      </c>
      <c r="AF272" s="24">
        <f t="shared" si="203"/>
        <v>0.18</v>
      </c>
      <c r="AG272" s="24">
        <f t="shared" si="203"/>
        <v>0.18</v>
      </c>
      <c r="AH272" s="24">
        <f t="shared" si="203"/>
        <v>0.18</v>
      </c>
    </row>
    <row r="273" spans="2:65" hidden="1" outlineLevel="1">
      <c r="B273" t="str">
        <f t="shared" si="151"/>
        <v>e-ammonia - Conversion N2 -&gt; NH3 - Global - ton N2/ton NH3</v>
      </c>
      <c r="C273" t="str">
        <f>C208</f>
        <v>e-ammonia</v>
      </c>
      <c r="D273" t="s">
        <v>66</v>
      </c>
      <c r="E273" t="s">
        <v>49</v>
      </c>
      <c r="F273" t="s">
        <v>67</v>
      </c>
      <c r="G273" s="24">
        <f t="shared" si="202"/>
        <v>0.82199999999999995</v>
      </c>
      <c r="H273" s="24">
        <f t="shared" si="202"/>
        <v>0.82199999999999995</v>
      </c>
      <c r="I273" s="24">
        <f t="shared" si="202"/>
        <v>0.82199999999999995</v>
      </c>
      <c r="J273" s="24">
        <f t="shared" si="202"/>
        <v>0.82199999999999995</v>
      </c>
      <c r="K273" s="24">
        <f t="shared" si="202"/>
        <v>0.82199999999999995</v>
      </c>
      <c r="L273" s="24">
        <f t="shared" si="202"/>
        <v>0.82199999999999995</v>
      </c>
      <c r="M273" s="24">
        <f t="shared" si="202"/>
        <v>0.82199999999999995</v>
      </c>
      <c r="N273" s="24">
        <f t="shared" si="202"/>
        <v>0.82199999999999995</v>
      </c>
      <c r="O273" s="24">
        <f t="shared" si="202"/>
        <v>0.82199999999999995</v>
      </c>
      <c r="P273" s="24">
        <f t="shared" si="202"/>
        <v>0.82199999999999995</v>
      </c>
      <c r="Q273" s="24">
        <f t="shared" si="202"/>
        <v>0.82199999999999995</v>
      </c>
      <c r="R273" s="24">
        <f t="shared" si="202"/>
        <v>0.82199999999999995</v>
      </c>
      <c r="S273" s="24">
        <f t="shared" si="202"/>
        <v>0.82199999999999995</v>
      </c>
      <c r="T273" s="24">
        <f t="shared" si="202"/>
        <v>0.82199999999999995</v>
      </c>
      <c r="U273" s="24">
        <f t="shared" si="202"/>
        <v>0.82199999999999995</v>
      </c>
      <c r="V273" s="24">
        <f t="shared" si="202"/>
        <v>0.82199999999999995</v>
      </c>
      <c r="W273" s="24">
        <f t="shared" si="203"/>
        <v>0.82199999999999995</v>
      </c>
      <c r="X273" s="24">
        <f t="shared" si="203"/>
        <v>0.82199999999999995</v>
      </c>
      <c r="Y273" s="24">
        <f t="shared" si="203"/>
        <v>0.82199999999999995</v>
      </c>
      <c r="Z273" s="24">
        <f t="shared" si="203"/>
        <v>0.82199999999999995</v>
      </c>
      <c r="AA273" s="24">
        <f t="shared" si="203"/>
        <v>0.82199999999999995</v>
      </c>
      <c r="AB273" s="24">
        <f t="shared" si="203"/>
        <v>0.82199999999999995</v>
      </c>
      <c r="AC273" s="24">
        <f t="shared" si="203"/>
        <v>0.82199999999999995</v>
      </c>
      <c r="AD273" s="24">
        <f t="shared" si="203"/>
        <v>0.82199999999999995</v>
      </c>
      <c r="AE273" s="24">
        <f t="shared" si="203"/>
        <v>0.82199999999999995</v>
      </c>
      <c r="AF273" s="24">
        <f t="shared" si="203"/>
        <v>0.82199999999999995</v>
      </c>
      <c r="AG273" s="24">
        <f t="shared" si="203"/>
        <v>0.82199999999999995</v>
      </c>
      <c r="AH273" s="24">
        <f t="shared" si="203"/>
        <v>0.82199999999999995</v>
      </c>
    </row>
    <row r="274" spans="2:65" hidden="1" outlineLevel="1">
      <c r="B274" t="str">
        <f t="shared" si="151"/>
        <v/>
      </c>
    </row>
    <row r="275" spans="2:65" hidden="1" outlineLevel="1">
      <c r="B275" t="str">
        <f>_xlfn.TEXTJOIN(" - ",TRUE,C275:F275)</f>
        <v>e-ammonia - Feedstock cost including feedstock feedstock cost - Global - USD/ton fuel</v>
      </c>
      <c r="C275" s="4" t="str">
        <f>C208</f>
        <v>e-ammonia</v>
      </c>
      <c r="D275" s="4" t="s">
        <v>38</v>
      </c>
      <c r="E275" s="4" t="s">
        <v>49</v>
      </c>
      <c r="F275" s="4" t="s">
        <v>31</v>
      </c>
      <c r="G275" s="129">
        <f>G276*G277</f>
        <v>2.4299999999999997</v>
      </c>
      <c r="H275" s="129">
        <f t="shared" ref="H275:AH275" si="204">H276*H277</f>
        <v>2.4300000000000086</v>
      </c>
      <c r="I275" s="129">
        <f t="shared" si="204"/>
        <v>2.4300000000000086</v>
      </c>
      <c r="J275" s="129">
        <f t="shared" si="204"/>
        <v>2.4300000000000086</v>
      </c>
      <c r="K275" s="129">
        <f t="shared" si="204"/>
        <v>2.430000000000017</v>
      </c>
      <c r="L275" s="129">
        <f t="shared" si="204"/>
        <v>2.4299999999999997</v>
      </c>
      <c r="M275" s="129">
        <f t="shared" si="204"/>
        <v>2.430000000000017</v>
      </c>
      <c r="N275" s="129">
        <f t="shared" si="204"/>
        <v>2.4299999999999997</v>
      </c>
      <c r="O275" s="129">
        <f t="shared" si="204"/>
        <v>2.4299999999999828</v>
      </c>
      <c r="P275" s="129">
        <f t="shared" si="204"/>
        <v>2.4300000000000086</v>
      </c>
      <c r="Q275" s="129">
        <f t="shared" si="204"/>
        <v>2.4300000000000344</v>
      </c>
      <c r="R275" s="129">
        <f t="shared" si="204"/>
        <v>2.430000000000017</v>
      </c>
      <c r="S275" s="129">
        <f t="shared" si="204"/>
        <v>2.4300000000000344</v>
      </c>
      <c r="T275" s="129">
        <f t="shared" si="204"/>
        <v>2.4300000000000432</v>
      </c>
      <c r="U275" s="129">
        <f t="shared" si="204"/>
        <v>2.4300000000000215</v>
      </c>
      <c r="V275" s="129">
        <f t="shared" si="204"/>
        <v>2.4300000000000646</v>
      </c>
      <c r="W275" s="129">
        <f t="shared" si="204"/>
        <v>2.4300000000000432</v>
      </c>
      <c r="X275" s="129">
        <f t="shared" si="204"/>
        <v>2.4299999999999828</v>
      </c>
      <c r="Y275" s="129">
        <f t="shared" si="204"/>
        <v>2.4299999999999997</v>
      </c>
      <c r="Z275" s="129">
        <f t="shared" si="204"/>
        <v>2.4299999999999913</v>
      </c>
      <c r="AA275" s="129">
        <f t="shared" si="204"/>
        <v>2.4300000000000086</v>
      </c>
      <c r="AB275" s="129">
        <f t="shared" si="204"/>
        <v>2.4299999999999997</v>
      </c>
      <c r="AC275" s="129">
        <f t="shared" si="204"/>
        <v>2.4299999999999997</v>
      </c>
      <c r="AD275" s="129">
        <f t="shared" si="204"/>
        <v>2.4299999999999997</v>
      </c>
      <c r="AE275" s="129">
        <f t="shared" si="204"/>
        <v>2.4299999999999997</v>
      </c>
      <c r="AF275" s="129">
        <f t="shared" si="204"/>
        <v>2.4299999999999997</v>
      </c>
      <c r="AG275" s="129">
        <f t="shared" si="204"/>
        <v>2.4299999999999997</v>
      </c>
      <c r="AH275" s="129">
        <f t="shared" si="204"/>
        <v>2.4299999999999997</v>
      </c>
      <c r="BL275" s="1"/>
      <c r="BM275" s="1"/>
    </row>
    <row r="276" spans="2:65" hidden="1" outlineLevel="1">
      <c r="B276" t="str">
        <f t="shared" si="151"/>
        <v>e-hydrogen - Feedstock cost - Global - USD/ton fuel</v>
      </c>
      <c r="C276" t="s">
        <v>59</v>
      </c>
      <c r="D276" t="s">
        <v>44</v>
      </c>
      <c r="E276" t="s">
        <v>49</v>
      </c>
      <c r="F276" t="s">
        <v>31</v>
      </c>
      <c r="G276" s="8">
        <f t="shared" ref="G276:AH276" si="205">INDEX(CostCalculations,MATCH($B276,CostCalculations_Index,0),MATCH(G$4,CostCalculation_Year,0))</f>
        <v>13.5</v>
      </c>
      <c r="H276" s="8">
        <f t="shared" si="205"/>
        <v>13.500000000000048</v>
      </c>
      <c r="I276" s="8">
        <f t="shared" si="205"/>
        <v>13.500000000000048</v>
      </c>
      <c r="J276" s="8">
        <f t="shared" si="205"/>
        <v>13.500000000000048</v>
      </c>
      <c r="K276" s="8">
        <f t="shared" si="205"/>
        <v>13.500000000000096</v>
      </c>
      <c r="L276" s="8">
        <f t="shared" si="205"/>
        <v>13.5</v>
      </c>
      <c r="M276" s="8">
        <f t="shared" si="205"/>
        <v>13.500000000000096</v>
      </c>
      <c r="N276" s="8">
        <f t="shared" si="205"/>
        <v>13.5</v>
      </c>
      <c r="O276" s="8">
        <f t="shared" si="205"/>
        <v>13.499999999999904</v>
      </c>
      <c r="P276" s="8">
        <f t="shared" si="205"/>
        <v>13.500000000000048</v>
      </c>
      <c r="Q276" s="8">
        <f t="shared" si="205"/>
        <v>13.500000000000192</v>
      </c>
      <c r="R276" s="8">
        <f t="shared" si="205"/>
        <v>13.500000000000096</v>
      </c>
      <c r="S276" s="8">
        <f t="shared" si="205"/>
        <v>13.500000000000192</v>
      </c>
      <c r="T276" s="8">
        <f t="shared" si="205"/>
        <v>13.50000000000024</v>
      </c>
      <c r="U276" s="8">
        <f t="shared" si="205"/>
        <v>13.500000000000121</v>
      </c>
      <c r="V276" s="8">
        <f t="shared" si="205"/>
        <v>13.500000000000359</v>
      </c>
      <c r="W276" s="8">
        <f t="shared" si="205"/>
        <v>13.50000000000024</v>
      </c>
      <c r="X276" s="8">
        <f t="shared" si="205"/>
        <v>13.499999999999904</v>
      </c>
      <c r="Y276" s="8">
        <f t="shared" si="205"/>
        <v>13.5</v>
      </c>
      <c r="Z276" s="8">
        <f t="shared" si="205"/>
        <v>13.499999999999952</v>
      </c>
      <c r="AA276" s="8">
        <f t="shared" si="205"/>
        <v>13.500000000000048</v>
      </c>
      <c r="AB276" s="8">
        <f t="shared" si="205"/>
        <v>13.5</v>
      </c>
      <c r="AC276" s="8">
        <f t="shared" si="205"/>
        <v>13.5</v>
      </c>
      <c r="AD276" s="8">
        <f t="shared" si="205"/>
        <v>13.5</v>
      </c>
      <c r="AE276" s="8">
        <f t="shared" si="205"/>
        <v>13.5</v>
      </c>
      <c r="AF276" s="8">
        <f t="shared" si="205"/>
        <v>13.5</v>
      </c>
      <c r="AG276" s="8">
        <f t="shared" si="205"/>
        <v>13.5</v>
      </c>
      <c r="AH276" s="8">
        <f t="shared" si="205"/>
        <v>13.5</v>
      </c>
    </row>
    <row r="277" spans="2:65" hidden="1" outlineLevel="1">
      <c r="B277" t="str">
        <f>_xlfn.TEXTJOIN(" - ",TRUE,C277:F277)</f>
        <v>e-ammonia - Conversion H2 -&gt; NH3 - Global - ton H2/ton NH3</v>
      </c>
      <c r="C277" t="str">
        <f>C208</f>
        <v>e-ammonia</v>
      </c>
      <c r="D277" t="s">
        <v>64</v>
      </c>
      <c r="E277" t="s">
        <v>49</v>
      </c>
      <c r="F277" t="s">
        <v>65</v>
      </c>
      <c r="G277" s="24">
        <f t="shared" ref="G277:V277" si="206">INDEX(FuelData,MATCH($B277,FuelData_Index,0),MATCH(G$4,FuelData_Year,0))</f>
        <v>0.18</v>
      </c>
      <c r="H277" s="24">
        <f t="shared" si="206"/>
        <v>0.18</v>
      </c>
      <c r="I277" s="24">
        <f t="shared" si="206"/>
        <v>0.18</v>
      </c>
      <c r="J277" s="24">
        <f t="shared" si="206"/>
        <v>0.18</v>
      </c>
      <c r="K277" s="24">
        <f t="shared" si="206"/>
        <v>0.18</v>
      </c>
      <c r="L277" s="24">
        <f t="shared" si="206"/>
        <v>0.18</v>
      </c>
      <c r="M277" s="24">
        <f t="shared" si="206"/>
        <v>0.18</v>
      </c>
      <c r="N277" s="24">
        <f t="shared" si="206"/>
        <v>0.18</v>
      </c>
      <c r="O277" s="24">
        <f t="shared" si="206"/>
        <v>0.18</v>
      </c>
      <c r="P277" s="24">
        <f t="shared" si="206"/>
        <v>0.18</v>
      </c>
      <c r="Q277" s="24">
        <f t="shared" si="206"/>
        <v>0.18</v>
      </c>
      <c r="R277" s="24">
        <f t="shared" si="206"/>
        <v>0.18</v>
      </c>
      <c r="S277" s="24">
        <f t="shared" si="206"/>
        <v>0.18</v>
      </c>
      <c r="T277" s="24">
        <f t="shared" si="206"/>
        <v>0.18</v>
      </c>
      <c r="U277" s="24">
        <f t="shared" si="206"/>
        <v>0.18</v>
      </c>
      <c r="V277" s="24">
        <f t="shared" si="206"/>
        <v>0.18</v>
      </c>
      <c r="W277" s="24">
        <f t="shared" ref="W277:AH277" si="207">INDEX(FuelData,MATCH($B277,FuelData_Index,0),MATCH(W$4,FuelData_Year,0))</f>
        <v>0.18</v>
      </c>
      <c r="X277" s="24">
        <f t="shared" si="207"/>
        <v>0.18</v>
      </c>
      <c r="Y277" s="24">
        <f t="shared" si="207"/>
        <v>0.18</v>
      </c>
      <c r="Z277" s="24">
        <f t="shared" si="207"/>
        <v>0.18</v>
      </c>
      <c r="AA277" s="24">
        <f t="shared" si="207"/>
        <v>0.18</v>
      </c>
      <c r="AB277" s="24">
        <f t="shared" si="207"/>
        <v>0.18</v>
      </c>
      <c r="AC277" s="24">
        <f t="shared" si="207"/>
        <v>0.18</v>
      </c>
      <c r="AD277" s="24">
        <f t="shared" si="207"/>
        <v>0.18</v>
      </c>
      <c r="AE277" s="24">
        <f t="shared" si="207"/>
        <v>0.18</v>
      </c>
      <c r="AF277" s="24">
        <f t="shared" si="207"/>
        <v>0.18</v>
      </c>
      <c r="AG277" s="24">
        <f t="shared" si="207"/>
        <v>0.18</v>
      </c>
      <c r="AH277" s="24">
        <f t="shared" si="207"/>
        <v>0.18</v>
      </c>
    </row>
    <row r="278" spans="2:65" collapsed="1"/>
    <row r="279" spans="2:65">
      <c r="B279" t="str">
        <f t="shared" ref="B279:B314" si="208">_xlfn.TEXTJOIN(" - ",TRUE,C279:F279)</f>
        <v>Carbon dioxide (DAC) - Item - Region - Unit</v>
      </c>
      <c r="C279" s="52" t="s">
        <v>68</v>
      </c>
      <c r="D279" s="52" t="s">
        <v>28</v>
      </c>
      <c r="E279" s="52" t="s">
        <v>1</v>
      </c>
      <c r="F279" s="52" t="s">
        <v>29</v>
      </c>
      <c r="G279" s="3">
        <v>2023</v>
      </c>
      <c r="H279" s="3">
        <v>2024</v>
      </c>
      <c r="I279" s="3">
        <v>2025</v>
      </c>
      <c r="J279" s="3">
        <v>2026</v>
      </c>
      <c r="K279" s="3">
        <v>2027</v>
      </c>
      <c r="L279" s="3">
        <v>2028</v>
      </c>
      <c r="M279" s="3">
        <v>2029</v>
      </c>
      <c r="N279" s="3">
        <v>2030</v>
      </c>
      <c r="O279" s="3">
        <v>2031</v>
      </c>
      <c r="P279" s="3">
        <v>2032</v>
      </c>
      <c r="Q279" s="3">
        <v>2033</v>
      </c>
      <c r="R279" s="3">
        <v>2034</v>
      </c>
      <c r="S279" s="3">
        <v>2035</v>
      </c>
      <c r="T279" s="3">
        <v>2036</v>
      </c>
      <c r="U279" s="3">
        <v>2037</v>
      </c>
      <c r="V279" s="3">
        <v>2038</v>
      </c>
      <c r="W279" s="3">
        <v>2039</v>
      </c>
      <c r="X279" s="3">
        <v>2040</v>
      </c>
      <c r="Y279" s="3">
        <v>2041</v>
      </c>
      <c r="Z279" s="3">
        <v>2042</v>
      </c>
      <c r="AA279" s="3">
        <v>2043</v>
      </c>
      <c r="AB279" s="3">
        <v>2044</v>
      </c>
      <c r="AC279" s="3">
        <v>2045</v>
      </c>
      <c r="AD279" s="3">
        <v>2046</v>
      </c>
      <c r="AE279" s="3">
        <v>2047</v>
      </c>
      <c r="AF279" s="3">
        <v>2048</v>
      </c>
      <c r="AG279" s="3">
        <v>2049</v>
      </c>
      <c r="AH279" s="3">
        <v>2050</v>
      </c>
    </row>
    <row r="280" spans="2:65" hidden="1" outlineLevel="1">
      <c r="B280" t="str">
        <f t="shared" si="208"/>
        <v>Carbon dioxide (DAC) - Total cost - Africa - USD/ton fuel</v>
      </c>
      <c r="C280" s="112" t="str">
        <f>C279</f>
        <v>Carbon dioxide (DAC)</v>
      </c>
      <c r="D280" s="112" t="s">
        <v>30</v>
      </c>
      <c r="E280" s="112" t="s">
        <v>55</v>
      </c>
      <c r="F280" s="112" t="s">
        <v>31</v>
      </c>
      <c r="G280" s="114">
        <f t="shared" ref="G280:V284" si="209">INDEX(CostCalculations,MATCH($B280,CostCalculations_Index,0),MATCH(G$4,CostCalculation_Year,0))</f>
        <v>296.62097893228963</v>
      </c>
      <c r="H280" s="114">
        <f t="shared" si="209"/>
        <v>269.95608923406257</v>
      </c>
      <c r="I280" s="114">
        <f t="shared" si="209"/>
        <v>243.88653979208223</v>
      </c>
      <c r="J280" s="114">
        <f t="shared" si="209"/>
        <v>232.80947300688581</v>
      </c>
      <c r="K280" s="114">
        <f t="shared" si="209"/>
        <v>221.91885106693803</v>
      </c>
      <c r="L280" s="114">
        <f t="shared" si="209"/>
        <v>211.21467397223984</v>
      </c>
      <c r="M280" s="114">
        <f t="shared" si="209"/>
        <v>200.69694172279128</v>
      </c>
      <c r="N280" s="114">
        <f t="shared" si="209"/>
        <v>190.36565431859265</v>
      </c>
      <c r="O280" s="114">
        <f t="shared" si="209"/>
        <v>183.00309152249926</v>
      </c>
      <c r="P280" s="114">
        <f t="shared" si="209"/>
        <v>175.74977399689323</v>
      </c>
      <c r="Q280" s="114">
        <f t="shared" si="209"/>
        <v>168.60570174177207</v>
      </c>
      <c r="R280" s="114">
        <f t="shared" si="209"/>
        <v>161.57087475713939</v>
      </c>
      <c r="S280" s="114">
        <f t="shared" si="209"/>
        <v>154.64529304299276</v>
      </c>
      <c r="T280" s="114">
        <f t="shared" si="209"/>
        <v>149.68657367102458</v>
      </c>
      <c r="U280" s="114">
        <f t="shared" si="209"/>
        <v>144.78817859510252</v>
      </c>
      <c r="V280" s="114">
        <f t="shared" si="209"/>
        <v>139.95010781522603</v>
      </c>
      <c r="W280" s="114">
        <f t="shared" ref="W280:AH284" si="210">INDEX(CostCalculations,MATCH($B280,CostCalculations_Index,0),MATCH(W$4,CostCalculation_Year,0))</f>
        <v>135.17236133139443</v>
      </c>
      <c r="X280" s="114">
        <f t="shared" si="210"/>
        <v>130.45493914360796</v>
      </c>
      <c r="Y280" s="114">
        <f t="shared" si="210"/>
        <v>126.17618237922781</v>
      </c>
      <c r="Z280" s="114">
        <f t="shared" si="210"/>
        <v>121.95014865552533</v>
      </c>
      <c r="AA280" s="114">
        <f t="shared" si="210"/>
        <v>117.7768379725002</v>
      </c>
      <c r="AB280" s="114">
        <f t="shared" si="210"/>
        <v>113.65625033015385</v>
      </c>
      <c r="AC280" s="114">
        <f t="shared" si="210"/>
        <v>109.58838572848549</v>
      </c>
      <c r="AD280" s="114">
        <f t="shared" si="210"/>
        <v>106.44467413105096</v>
      </c>
      <c r="AE280" s="114">
        <f t="shared" si="210"/>
        <v>103.33236707160029</v>
      </c>
      <c r="AF280" s="114">
        <f t="shared" si="210"/>
        <v>100.25146455013206</v>
      </c>
      <c r="AG280" s="114">
        <f t="shared" si="210"/>
        <v>97.201966566647087</v>
      </c>
      <c r="AH280" s="114">
        <f t="shared" si="210"/>
        <v>94.183873121146092</v>
      </c>
    </row>
    <row r="281" spans="2:65" hidden="1" outlineLevel="1">
      <c r="B281" t="str">
        <f t="shared" si="208"/>
        <v>Carbon dioxide (DAC) - Total cost - Americas - USD/ton fuel</v>
      </c>
      <c r="C281" t="str">
        <f>C280</f>
        <v>Carbon dioxide (DAC)</v>
      </c>
      <c r="D281" t="s">
        <v>30</v>
      </c>
      <c r="E281" t="s">
        <v>56</v>
      </c>
      <c r="F281" t="s">
        <v>31</v>
      </c>
      <c r="G281" s="115">
        <f t="shared" si="209"/>
        <v>234.16162121549769</v>
      </c>
      <c r="H281" s="115">
        <f t="shared" si="209"/>
        <v>225.65135900419827</v>
      </c>
      <c r="I281" s="115">
        <f t="shared" si="209"/>
        <v>217.2611107615316</v>
      </c>
      <c r="J281" s="115">
        <f t="shared" si="209"/>
        <v>208.26363020202524</v>
      </c>
      <c r="K281" s="115">
        <f t="shared" si="209"/>
        <v>199.40688523873763</v>
      </c>
      <c r="L281" s="115">
        <f t="shared" si="209"/>
        <v>190.69087587166962</v>
      </c>
      <c r="M281" s="115">
        <f t="shared" si="209"/>
        <v>182.11560210082365</v>
      </c>
      <c r="N281" s="115">
        <f t="shared" si="209"/>
        <v>173.68106392619524</v>
      </c>
      <c r="O281" s="115">
        <f t="shared" si="209"/>
        <v>167.69551175040382</v>
      </c>
      <c r="P281" s="115">
        <f t="shared" si="209"/>
        <v>161.78861356271622</v>
      </c>
      <c r="Q281" s="115">
        <f t="shared" si="209"/>
        <v>155.96036936313124</v>
      </c>
      <c r="R281" s="115">
        <f t="shared" si="209"/>
        <v>150.21077915165029</v>
      </c>
      <c r="S281" s="115">
        <f t="shared" si="209"/>
        <v>144.53984292827138</v>
      </c>
      <c r="T281" s="115">
        <f t="shared" si="209"/>
        <v>139.71556520359152</v>
      </c>
      <c r="U281" s="115">
        <f t="shared" si="209"/>
        <v>134.95153505279714</v>
      </c>
      <c r="V281" s="115">
        <f t="shared" si="209"/>
        <v>130.24775247588798</v>
      </c>
      <c r="W281" s="115">
        <f t="shared" si="210"/>
        <v>125.60421747286347</v>
      </c>
      <c r="X281" s="115">
        <f t="shared" si="210"/>
        <v>121.02093004372313</v>
      </c>
      <c r="Y281" s="115">
        <f t="shared" si="210"/>
        <v>117.57533582239029</v>
      </c>
      <c r="Z281" s="115">
        <f t="shared" si="210"/>
        <v>114.16372840295915</v>
      </c>
      <c r="AA281" s="115">
        <f t="shared" si="210"/>
        <v>110.78610778543006</v>
      </c>
      <c r="AB281" s="115">
        <f t="shared" si="210"/>
        <v>107.44247396980312</v>
      </c>
      <c r="AC281" s="115">
        <f t="shared" si="210"/>
        <v>104.13282695607847</v>
      </c>
      <c r="AD281" s="115">
        <f t="shared" si="210"/>
        <v>101.27377135396961</v>
      </c>
      <c r="AE281" s="115">
        <f t="shared" si="210"/>
        <v>98.440485293336934</v>
      </c>
      <c r="AF281" s="115">
        <f t="shared" si="210"/>
        <v>95.632968774179432</v>
      </c>
      <c r="AG281" s="115">
        <f t="shared" si="210"/>
        <v>92.85122179649764</v>
      </c>
      <c r="AH281" s="115">
        <f t="shared" si="210"/>
        <v>90.095244360292071</v>
      </c>
    </row>
    <row r="282" spans="2:65" hidden="1" outlineLevel="1">
      <c r="B282" t="str">
        <f t="shared" si="208"/>
        <v>Carbon dioxide (DAC) - Total cost - Asia - USD/ton fuel</v>
      </c>
      <c r="C282" t="str">
        <f>C281</f>
        <v>Carbon dioxide (DAC)</v>
      </c>
      <c r="D282" t="s">
        <v>30</v>
      </c>
      <c r="E282" t="s">
        <v>57</v>
      </c>
      <c r="F282" t="s">
        <v>31</v>
      </c>
      <c r="G282" s="115">
        <f t="shared" si="209"/>
        <v>315.4768082029388</v>
      </c>
      <c r="H282" s="115">
        <f t="shared" si="209"/>
        <v>291.82082473612274</v>
      </c>
      <c r="I282" s="115">
        <f t="shared" si="209"/>
        <v>268.67053769665677</v>
      </c>
      <c r="J282" s="115">
        <f t="shared" si="209"/>
        <v>256.89619048138445</v>
      </c>
      <c r="K282" s="115">
        <f t="shared" si="209"/>
        <v>245.31817072619225</v>
      </c>
      <c r="L282" s="115">
        <f t="shared" si="209"/>
        <v>233.93647843107601</v>
      </c>
      <c r="M282" s="115">
        <f t="shared" si="209"/>
        <v>222.75111359603954</v>
      </c>
      <c r="N282" s="115">
        <f t="shared" si="209"/>
        <v>211.76207622108313</v>
      </c>
      <c r="O282" s="115">
        <f t="shared" si="209"/>
        <v>203.28296344669053</v>
      </c>
      <c r="P282" s="115">
        <f t="shared" si="209"/>
        <v>194.93519990183995</v>
      </c>
      <c r="Q282" s="115">
        <f t="shared" si="209"/>
        <v>186.71878558652995</v>
      </c>
      <c r="R282" s="115">
        <f t="shared" si="209"/>
        <v>178.63372050075947</v>
      </c>
      <c r="S282" s="115">
        <f t="shared" si="209"/>
        <v>170.68000464452814</v>
      </c>
      <c r="T282" s="115">
        <f t="shared" si="209"/>
        <v>165.01695433660979</v>
      </c>
      <c r="U282" s="115">
        <f t="shared" si="209"/>
        <v>159.42730054865518</v>
      </c>
      <c r="V282" s="115">
        <f t="shared" si="209"/>
        <v>153.91104328066464</v>
      </c>
      <c r="W282" s="115">
        <f t="shared" si="210"/>
        <v>148.46818253263623</v>
      </c>
      <c r="X282" s="115">
        <f t="shared" si="210"/>
        <v>143.09871830457126</v>
      </c>
      <c r="Y282" s="115">
        <f t="shared" si="210"/>
        <v>138.149437809587</v>
      </c>
      <c r="Z282" s="115">
        <f t="shared" si="210"/>
        <v>133.26622501694061</v>
      </c>
      <c r="AA282" s="115">
        <f t="shared" si="210"/>
        <v>128.44907992663133</v>
      </c>
      <c r="AB282" s="115">
        <f t="shared" si="210"/>
        <v>123.69800253866052</v>
      </c>
      <c r="AC282" s="115">
        <f t="shared" si="210"/>
        <v>119.01299285302716</v>
      </c>
      <c r="AD282" s="115">
        <f t="shared" si="210"/>
        <v>115.56483803179665</v>
      </c>
      <c r="AE282" s="115">
        <f t="shared" si="210"/>
        <v>112.15288205701032</v>
      </c>
      <c r="AF282" s="115">
        <f t="shared" si="210"/>
        <v>108.7771249286678</v>
      </c>
      <c r="AG282" s="115">
        <f t="shared" si="210"/>
        <v>105.43756664676937</v>
      </c>
      <c r="AH282" s="115">
        <f t="shared" si="210"/>
        <v>102.13420721131533</v>
      </c>
    </row>
    <row r="283" spans="2:65" hidden="1" outlineLevel="1">
      <c r="B283" t="str">
        <f t="shared" si="208"/>
        <v>Carbon dioxide (DAC) - Total cost - Europe - USD/ton fuel</v>
      </c>
      <c r="C283" t="str">
        <f>C282</f>
        <v>Carbon dioxide (DAC)</v>
      </c>
      <c r="D283" t="s">
        <v>30</v>
      </c>
      <c r="E283" t="s">
        <v>8</v>
      </c>
      <c r="F283" t="s">
        <v>31</v>
      </c>
      <c r="G283" s="115">
        <f t="shared" si="209"/>
        <v>267.71384440942967</v>
      </c>
      <c r="H283" s="115">
        <f t="shared" si="209"/>
        <v>254.99050492063122</v>
      </c>
      <c r="I283" s="115">
        <f t="shared" si="209"/>
        <v>242.49039782193589</v>
      </c>
      <c r="J283" s="115">
        <f t="shared" si="209"/>
        <v>232.06088122815453</v>
      </c>
      <c r="K283" s="115">
        <f t="shared" si="209"/>
        <v>221.80120941418619</v>
      </c>
      <c r="L283" s="115">
        <f t="shared" si="209"/>
        <v>211.71138238003414</v>
      </c>
      <c r="M283" s="115">
        <f t="shared" si="209"/>
        <v>201.79140012569729</v>
      </c>
      <c r="N283" s="115">
        <f t="shared" si="209"/>
        <v>192.04126265117594</v>
      </c>
      <c r="O283" s="115">
        <f t="shared" si="209"/>
        <v>185.60609295834632</v>
      </c>
      <c r="P283" s="115">
        <f t="shared" si="209"/>
        <v>179.25513297659518</v>
      </c>
      <c r="Q283" s="115">
        <f t="shared" si="209"/>
        <v>172.98838270591881</v>
      </c>
      <c r="R283" s="115">
        <f t="shared" si="209"/>
        <v>166.80584214631915</v>
      </c>
      <c r="S283" s="115">
        <f t="shared" si="209"/>
        <v>160.70751129779512</v>
      </c>
      <c r="T283" s="115">
        <f t="shared" si="209"/>
        <v>155.8740504996469</v>
      </c>
      <c r="U283" s="115">
        <f t="shared" si="209"/>
        <v>151.09552908554008</v>
      </c>
      <c r="V283" s="115">
        <f t="shared" si="209"/>
        <v>146.37194705547432</v>
      </c>
      <c r="W283" s="115">
        <f t="shared" si="210"/>
        <v>141.70330440944861</v>
      </c>
      <c r="X283" s="115">
        <f t="shared" si="210"/>
        <v>137.08960114746228</v>
      </c>
      <c r="Y283" s="115">
        <f t="shared" si="210"/>
        <v>132.88157171280233</v>
      </c>
      <c r="Z283" s="115">
        <f t="shared" si="210"/>
        <v>128.72212216634401</v>
      </c>
      <c r="AA283" s="115">
        <f t="shared" si="210"/>
        <v>124.61125250808806</v>
      </c>
      <c r="AB283" s="115">
        <f t="shared" si="210"/>
        <v>120.54896273803433</v>
      </c>
      <c r="AC283" s="115">
        <f t="shared" si="210"/>
        <v>116.53525285618329</v>
      </c>
      <c r="AD283" s="115">
        <f t="shared" si="210"/>
        <v>113.14792277574824</v>
      </c>
      <c r="AE283" s="115">
        <f t="shared" si="210"/>
        <v>109.79603788149367</v>
      </c>
      <c r="AF283" s="115">
        <f t="shared" si="210"/>
        <v>106.47959817341915</v>
      </c>
      <c r="AG283" s="115">
        <f t="shared" si="210"/>
        <v>103.198603651525</v>
      </c>
      <c r="AH283" s="115">
        <f t="shared" si="210"/>
        <v>99.953054315811499</v>
      </c>
    </row>
    <row r="284" spans="2:65" hidden="1" outlineLevel="1">
      <c r="B284" t="str">
        <f t="shared" si="208"/>
        <v>Carbon dioxide (DAC) - Total cost - Middle East - USD/ton fuel</v>
      </c>
      <c r="C284" s="113" t="str">
        <f>C283</f>
        <v>Carbon dioxide (DAC)</v>
      </c>
      <c r="D284" s="113" t="s">
        <v>30</v>
      </c>
      <c r="E284" s="113" t="s">
        <v>58</v>
      </c>
      <c r="F284" s="113" t="s">
        <v>31</v>
      </c>
      <c r="G284" s="116">
        <f t="shared" si="209"/>
        <v>235.12036337633754</v>
      </c>
      <c r="H284" s="116">
        <f t="shared" si="209"/>
        <v>224.11620442694419</v>
      </c>
      <c r="I284" s="116">
        <f t="shared" si="209"/>
        <v>213.30018977940381</v>
      </c>
      <c r="J284" s="116">
        <f t="shared" si="209"/>
        <v>204.91432008049392</v>
      </c>
      <c r="K284" s="116">
        <f t="shared" si="209"/>
        <v>196.65441431922051</v>
      </c>
      <c r="L284" s="116">
        <f t="shared" si="209"/>
        <v>188.52047249558439</v>
      </c>
      <c r="M284" s="116">
        <f t="shared" si="209"/>
        <v>180.51249460958695</v>
      </c>
      <c r="N284" s="116">
        <f t="shared" si="209"/>
        <v>172.63048066122599</v>
      </c>
      <c r="O284" s="116">
        <f t="shared" si="209"/>
        <v>166.28490260841022</v>
      </c>
      <c r="P284" s="116">
        <f t="shared" si="209"/>
        <v>160.02783502043238</v>
      </c>
      <c r="Q284" s="116">
        <f t="shared" si="209"/>
        <v>153.8592778972901</v>
      </c>
      <c r="R284" s="116">
        <f t="shared" si="209"/>
        <v>147.77923123898591</v>
      </c>
      <c r="S284" s="116">
        <f t="shared" si="209"/>
        <v>141.78769504551758</v>
      </c>
      <c r="T284" s="116">
        <f t="shared" si="209"/>
        <v>137.28570651204271</v>
      </c>
      <c r="U284" s="116">
        <f t="shared" si="209"/>
        <v>132.83640988017365</v>
      </c>
      <c r="V284" s="116">
        <f t="shared" si="209"/>
        <v>128.43980514991077</v>
      </c>
      <c r="W284" s="116">
        <f t="shared" si="210"/>
        <v>124.09589232125236</v>
      </c>
      <c r="X284" s="116">
        <f t="shared" si="210"/>
        <v>119.80467139419869</v>
      </c>
      <c r="Y284" s="116">
        <f t="shared" si="210"/>
        <v>115.69823450540083</v>
      </c>
      <c r="Z284" s="116">
        <f t="shared" si="210"/>
        <v>111.64363192063473</v>
      </c>
      <c r="AA284" s="116">
        <f t="shared" si="210"/>
        <v>107.64086363990009</v>
      </c>
      <c r="AB284" s="116">
        <f t="shared" si="210"/>
        <v>103.68992966319777</v>
      </c>
      <c r="AC284" s="116">
        <f t="shared" si="210"/>
        <v>99.790829990527229</v>
      </c>
      <c r="AD284" s="116">
        <f t="shared" si="210"/>
        <v>96.814241180930338</v>
      </c>
      <c r="AE284" s="116">
        <f t="shared" si="210"/>
        <v>93.868012509751736</v>
      </c>
      <c r="AF284" s="116">
        <f t="shared" si="210"/>
        <v>90.952143976990243</v>
      </c>
      <c r="AG284" s="116">
        <f t="shared" si="210"/>
        <v>88.066635582646512</v>
      </c>
      <c r="AH284" s="116">
        <f t="shared" si="210"/>
        <v>85.211487326721198</v>
      </c>
    </row>
    <row r="285" spans="2:65" hidden="1" outlineLevel="1">
      <c r="B285" t="str">
        <f t="shared" si="208"/>
        <v/>
      </c>
      <c r="C285" s="2"/>
    </row>
    <row r="286" spans="2:65" hidden="1" outlineLevel="1">
      <c r="B286" t="str">
        <f t="shared" si="208"/>
        <v>Carbon dioxide (DAC) - CAPEX including feedstock CAPEX - Global - USD/ton fuel</v>
      </c>
      <c r="C286" s="4" t="str">
        <f>C279</f>
        <v>Carbon dioxide (DAC)</v>
      </c>
      <c r="D286" s="4" t="s">
        <v>34</v>
      </c>
      <c r="E286" s="4" t="s">
        <v>49</v>
      </c>
      <c r="F286" s="4" t="s">
        <v>31</v>
      </c>
      <c r="G286" s="129">
        <f t="shared" ref="G286:AH286" si="211">SUM(G287:G287)</f>
        <v>30.508013847333252</v>
      </c>
      <c r="H286" s="129">
        <f t="shared" si="211"/>
        <v>29.566240685333227</v>
      </c>
      <c r="I286" s="129">
        <f t="shared" si="211"/>
        <v>28.624467523333198</v>
      </c>
      <c r="J286" s="129">
        <f t="shared" si="211"/>
        <v>27.81573486463288</v>
      </c>
      <c r="K286" s="129">
        <f t="shared" si="211"/>
        <v>27.00700220593232</v>
      </c>
      <c r="L286" s="129">
        <f t="shared" si="211"/>
        <v>26.198269547231757</v>
      </c>
      <c r="M286" s="129">
        <f t="shared" si="211"/>
        <v>25.389536888531438</v>
      </c>
      <c r="N286" s="129">
        <f t="shared" si="211"/>
        <v>24.580804229830878</v>
      </c>
      <c r="O286" s="129">
        <f t="shared" si="211"/>
        <v>23.886317978110068</v>
      </c>
      <c r="P286" s="129">
        <f t="shared" si="211"/>
        <v>23.191831726389257</v>
      </c>
      <c r="Q286" s="129">
        <f t="shared" si="211"/>
        <v>22.497345474668204</v>
      </c>
      <c r="R286" s="129">
        <f t="shared" si="211"/>
        <v>21.802859222947397</v>
      </c>
      <c r="S286" s="129">
        <f t="shared" si="211"/>
        <v>21.108372971226345</v>
      </c>
      <c r="T286" s="129">
        <f t="shared" si="211"/>
        <v>20.511993996492674</v>
      </c>
      <c r="U286" s="129">
        <f t="shared" si="211"/>
        <v>19.915615021759002</v>
      </c>
      <c r="V286" s="129">
        <f t="shared" si="211"/>
        <v>19.319236047025576</v>
      </c>
      <c r="W286" s="129">
        <f t="shared" si="211"/>
        <v>18.722857072291905</v>
      </c>
      <c r="X286" s="129">
        <f t="shared" si="211"/>
        <v>18.126478097558113</v>
      </c>
      <c r="Y286" s="129">
        <f t="shared" si="211"/>
        <v>17.614347179742374</v>
      </c>
      <c r="Z286" s="129">
        <f t="shared" si="211"/>
        <v>17.102216261926515</v>
      </c>
      <c r="AA286" s="129">
        <f t="shared" si="211"/>
        <v>16.590085344110655</v>
      </c>
      <c r="AB286" s="129">
        <f t="shared" si="211"/>
        <v>16.077954426294795</v>
      </c>
      <c r="AC286" s="129">
        <f t="shared" si="211"/>
        <v>15.565823508479054</v>
      </c>
      <c r="AD286" s="129">
        <f t="shared" si="211"/>
        <v>15.119325473449862</v>
      </c>
      <c r="AE286" s="129">
        <f t="shared" si="211"/>
        <v>14.672827438420791</v>
      </c>
      <c r="AF286" s="129">
        <f t="shared" si="211"/>
        <v>14.226329403391597</v>
      </c>
      <c r="AG286" s="129">
        <f t="shared" si="211"/>
        <v>13.779831368362405</v>
      </c>
      <c r="AH286" s="129">
        <f t="shared" si="211"/>
        <v>13.333333333333334</v>
      </c>
      <c r="BL286" s="1"/>
      <c r="BM286" s="1"/>
    </row>
    <row r="287" spans="2:65" hidden="1" outlineLevel="1">
      <c r="B287" t="str">
        <f t="shared" si="208"/>
        <v>Carbon dioxide (DAC) - CAPEX - Global - USD/ton fuel</v>
      </c>
      <c r="C287" t="str">
        <f>C279</f>
        <v>Carbon dioxide (DAC)</v>
      </c>
      <c r="D287" t="s">
        <v>40</v>
      </c>
      <c r="E287" t="s">
        <v>49</v>
      </c>
      <c r="F287" t="s">
        <v>31</v>
      </c>
      <c r="G287" s="8">
        <f t="shared" ref="G287:AH287" si="212">INDEX(CostCalculations,MATCH($B287,CostCalculations_Index,0),MATCH(G$4,CostCalculation_Year,0))</f>
        <v>30.508013847333252</v>
      </c>
      <c r="H287" s="8">
        <f t="shared" si="212"/>
        <v>29.566240685333227</v>
      </c>
      <c r="I287" s="8">
        <f t="shared" si="212"/>
        <v>28.624467523333198</v>
      </c>
      <c r="J287" s="8">
        <f t="shared" si="212"/>
        <v>27.81573486463288</v>
      </c>
      <c r="K287" s="8">
        <f t="shared" si="212"/>
        <v>27.00700220593232</v>
      </c>
      <c r="L287" s="8">
        <f t="shared" si="212"/>
        <v>26.198269547231757</v>
      </c>
      <c r="M287" s="8">
        <f t="shared" si="212"/>
        <v>25.389536888531438</v>
      </c>
      <c r="N287" s="8">
        <f t="shared" si="212"/>
        <v>24.580804229830878</v>
      </c>
      <c r="O287" s="8">
        <f t="shared" si="212"/>
        <v>23.886317978110068</v>
      </c>
      <c r="P287" s="8">
        <f t="shared" si="212"/>
        <v>23.191831726389257</v>
      </c>
      <c r="Q287" s="8">
        <f t="shared" si="212"/>
        <v>22.497345474668204</v>
      </c>
      <c r="R287" s="8">
        <f t="shared" si="212"/>
        <v>21.802859222947397</v>
      </c>
      <c r="S287" s="8">
        <f t="shared" si="212"/>
        <v>21.108372971226345</v>
      </c>
      <c r="T287" s="8">
        <f t="shared" si="212"/>
        <v>20.511993996492674</v>
      </c>
      <c r="U287" s="8">
        <f t="shared" si="212"/>
        <v>19.915615021759002</v>
      </c>
      <c r="V287" s="8">
        <f t="shared" si="212"/>
        <v>19.319236047025576</v>
      </c>
      <c r="W287" s="8">
        <f t="shared" si="212"/>
        <v>18.722857072291905</v>
      </c>
      <c r="X287" s="8">
        <f t="shared" si="212"/>
        <v>18.126478097558113</v>
      </c>
      <c r="Y287" s="8">
        <f t="shared" si="212"/>
        <v>17.614347179742374</v>
      </c>
      <c r="Z287" s="8">
        <f t="shared" si="212"/>
        <v>17.102216261926515</v>
      </c>
      <c r="AA287" s="8">
        <f t="shared" si="212"/>
        <v>16.590085344110655</v>
      </c>
      <c r="AB287" s="8">
        <f t="shared" si="212"/>
        <v>16.077954426294795</v>
      </c>
      <c r="AC287" s="8">
        <f t="shared" si="212"/>
        <v>15.565823508479054</v>
      </c>
      <c r="AD287" s="8">
        <f t="shared" si="212"/>
        <v>15.119325473449862</v>
      </c>
      <c r="AE287" s="8">
        <f t="shared" si="212"/>
        <v>14.672827438420791</v>
      </c>
      <c r="AF287" s="8">
        <f t="shared" si="212"/>
        <v>14.226329403391597</v>
      </c>
      <c r="AG287" s="8">
        <f t="shared" si="212"/>
        <v>13.779831368362405</v>
      </c>
      <c r="AH287" s="8">
        <f t="shared" si="212"/>
        <v>13.333333333333334</v>
      </c>
    </row>
    <row r="288" spans="2:65" hidden="1" outlineLevel="1">
      <c r="B288" t="str">
        <f t="shared" si="208"/>
        <v/>
      </c>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row>
    <row r="289" spans="2:65" hidden="1" outlineLevel="1">
      <c r="B289" t="str">
        <f t="shared" si="208"/>
        <v>Carbon dioxide (DAC) - OPEX including feedstock OPEX - Global - USD/ton fuel</v>
      </c>
      <c r="C289" s="4" t="str">
        <f>C280</f>
        <v>Carbon dioxide (DAC)</v>
      </c>
      <c r="D289" s="4" t="s">
        <v>35</v>
      </c>
      <c r="E289" s="4" t="s">
        <v>49</v>
      </c>
      <c r="F289" s="4" t="s">
        <v>31</v>
      </c>
      <c r="G289" s="129">
        <f t="shared" ref="G289:AH289" si="213">SUM(G290:G290)</f>
        <v>47.7310020645956</v>
      </c>
      <c r="H289" s="129">
        <f t="shared" si="213"/>
        <v>45.303460746236098</v>
      </c>
      <c r="I289" s="129">
        <f t="shared" si="213"/>
        <v>42.936701284999835</v>
      </c>
      <c r="J289" s="129">
        <f t="shared" si="213"/>
        <v>40.913166813136101</v>
      </c>
      <c r="K289" s="129">
        <f t="shared" si="213"/>
        <v>38.936758591699629</v>
      </c>
      <c r="L289" s="129">
        <f t="shared" si="213"/>
        <v>37.007476620690611</v>
      </c>
      <c r="M289" s="129">
        <f t="shared" si="213"/>
        <v>35.125320900109735</v>
      </c>
      <c r="N289" s="129">
        <f t="shared" si="213"/>
        <v>33.290291429956135</v>
      </c>
      <c r="O289" s="129">
        <f t="shared" si="213"/>
        <v>31.721376020274985</v>
      </c>
      <c r="P289" s="129">
        <f t="shared" si="213"/>
        <v>30.18899920260916</v>
      </c>
      <c r="Q289" s="129">
        <f t="shared" si="213"/>
        <v>28.693160976958509</v>
      </c>
      <c r="R289" s="129">
        <f t="shared" si="213"/>
        <v>27.23386134332349</v>
      </c>
      <c r="S289" s="129">
        <f t="shared" si="213"/>
        <v>25.811100301703355</v>
      </c>
      <c r="T289" s="129">
        <f t="shared" si="213"/>
        <v>24.594666582900402</v>
      </c>
      <c r="U289" s="129">
        <f t="shared" si="213"/>
        <v>23.406562482820661</v>
      </c>
      <c r="V289" s="129">
        <f t="shared" si="213"/>
        <v>22.246788001464278</v>
      </c>
      <c r="W289" s="129">
        <f t="shared" si="213"/>
        <v>21.115343138830685</v>
      </c>
      <c r="X289" s="129">
        <f t="shared" si="213"/>
        <v>20.012227894920034</v>
      </c>
      <c r="Y289" s="129">
        <f t="shared" si="213"/>
        <v>19.069085273520873</v>
      </c>
      <c r="Z289" s="129">
        <f t="shared" si="213"/>
        <v>18.147907573393375</v>
      </c>
      <c r="AA289" s="129">
        <f t="shared" si="213"/>
        <v>17.248694794537446</v>
      </c>
      <c r="AB289" s="129">
        <f t="shared" si="213"/>
        <v>16.371446936953305</v>
      </c>
      <c r="AC289" s="129">
        <f t="shared" si="213"/>
        <v>15.516164000640968</v>
      </c>
      <c r="AD289" s="129">
        <f t="shared" si="213"/>
        <v>14.778350924667834</v>
      </c>
      <c r="AE289" s="129">
        <f t="shared" si="213"/>
        <v>14.057827986617346</v>
      </c>
      <c r="AF289" s="129">
        <f t="shared" si="213"/>
        <v>13.354595186489069</v>
      </c>
      <c r="AG289" s="129">
        <f t="shared" si="213"/>
        <v>12.668652524283226</v>
      </c>
      <c r="AH289" s="129">
        <f t="shared" si="213"/>
        <v>12.000000000000011</v>
      </c>
      <c r="BL289" s="1"/>
      <c r="BM289" s="1"/>
    </row>
    <row r="290" spans="2:65" hidden="1" outlineLevel="1">
      <c r="B290" t="str">
        <f t="shared" si="208"/>
        <v>Carbon dioxide (DAC) - OPEX - Global - USD/ton fuel</v>
      </c>
      <c r="C290" t="str">
        <f>C279</f>
        <v>Carbon dioxide (DAC)</v>
      </c>
      <c r="D290" t="s">
        <v>41</v>
      </c>
      <c r="E290" t="s">
        <v>49</v>
      </c>
      <c r="F290" t="s">
        <v>31</v>
      </c>
      <c r="G290" s="8">
        <f t="shared" ref="G290:AH290" si="214">INDEX(CostCalculations,MATCH($B290,CostCalculations_Index,0),MATCH(G$4,CostCalculation_Year,0))</f>
        <v>47.7310020645956</v>
      </c>
      <c r="H290" s="8">
        <f t="shared" si="214"/>
        <v>45.303460746236098</v>
      </c>
      <c r="I290" s="8">
        <f t="shared" si="214"/>
        <v>42.936701284999835</v>
      </c>
      <c r="J290" s="8">
        <f t="shared" si="214"/>
        <v>40.913166813136101</v>
      </c>
      <c r="K290" s="8">
        <f t="shared" si="214"/>
        <v>38.936758591699629</v>
      </c>
      <c r="L290" s="8">
        <f t="shared" si="214"/>
        <v>37.007476620690611</v>
      </c>
      <c r="M290" s="8">
        <f t="shared" si="214"/>
        <v>35.125320900109735</v>
      </c>
      <c r="N290" s="8">
        <f t="shared" si="214"/>
        <v>33.290291429956135</v>
      </c>
      <c r="O290" s="8">
        <f t="shared" si="214"/>
        <v>31.721376020274985</v>
      </c>
      <c r="P290" s="8">
        <f t="shared" si="214"/>
        <v>30.18899920260916</v>
      </c>
      <c r="Q290" s="8">
        <f t="shared" si="214"/>
        <v>28.693160976958509</v>
      </c>
      <c r="R290" s="8">
        <f t="shared" si="214"/>
        <v>27.23386134332349</v>
      </c>
      <c r="S290" s="8">
        <f t="shared" si="214"/>
        <v>25.811100301703355</v>
      </c>
      <c r="T290" s="8">
        <f t="shared" si="214"/>
        <v>24.594666582900402</v>
      </c>
      <c r="U290" s="8">
        <f t="shared" si="214"/>
        <v>23.406562482820661</v>
      </c>
      <c r="V290" s="8">
        <f t="shared" si="214"/>
        <v>22.246788001464278</v>
      </c>
      <c r="W290" s="8">
        <f t="shared" si="214"/>
        <v>21.115343138830685</v>
      </c>
      <c r="X290" s="8">
        <f t="shared" si="214"/>
        <v>20.012227894920034</v>
      </c>
      <c r="Y290" s="8">
        <f t="shared" si="214"/>
        <v>19.069085273520873</v>
      </c>
      <c r="Z290" s="8">
        <f t="shared" si="214"/>
        <v>18.147907573393375</v>
      </c>
      <c r="AA290" s="8">
        <f t="shared" si="214"/>
        <v>17.248694794537446</v>
      </c>
      <c r="AB290" s="8">
        <f t="shared" si="214"/>
        <v>16.371446936953305</v>
      </c>
      <c r="AC290" s="8">
        <f t="shared" si="214"/>
        <v>15.516164000640968</v>
      </c>
      <c r="AD290" s="8">
        <f t="shared" si="214"/>
        <v>14.778350924667834</v>
      </c>
      <c r="AE290" s="8">
        <f t="shared" si="214"/>
        <v>14.057827986617346</v>
      </c>
      <c r="AF290" s="8">
        <f t="shared" si="214"/>
        <v>13.354595186489069</v>
      </c>
      <c r="AG290" s="8">
        <f t="shared" si="214"/>
        <v>12.668652524283226</v>
      </c>
      <c r="AH290" s="8">
        <f t="shared" si="214"/>
        <v>12.000000000000011</v>
      </c>
    </row>
    <row r="291" spans="2:65" hidden="1" outlineLevel="1">
      <c r="B291" t="str">
        <f t="shared" si="208"/>
        <v/>
      </c>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row>
    <row r="292" spans="2:65" hidden="1" outlineLevel="1">
      <c r="B292" t="str">
        <f t="shared" si="208"/>
        <v>Carbon dioxide (DAC) - Finance cost including feedstock finance cost - Africa - USD/ton fuel</v>
      </c>
      <c r="C292" s="10" t="str">
        <f>C283</f>
        <v>Carbon dioxide (DAC)</v>
      </c>
      <c r="D292" s="10" t="s">
        <v>36</v>
      </c>
      <c r="E292" s="10" t="s">
        <v>55</v>
      </c>
      <c r="F292" s="10" t="s">
        <v>31</v>
      </c>
      <c r="G292" s="125">
        <f>G297</f>
        <v>50.338222848099875</v>
      </c>
      <c r="H292" s="125">
        <f t="shared" ref="H292:AH292" si="215">H297</f>
        <v>48.784297130799828</v>
      </c>
      <c r="I292" s="125">
        <f t="shared" si="215"/>
        <v>47.230371413499782</v>
      </c>
      <c r="J292" s="125">
        <f t="shared" si="215"/>
        <v>45.895962526644261</v>
      </c>
      <c r="K292" s="125">
        <f t="shared" si="215"/>
        <v>44.561553639788329</v>
      </c>
      <c r="L292" s="125">
        <f t="shared" si="215"/>
        <v>43.227144752932404</v>
      </c>
      <c r="M292" s="125">
        <f t="shared" si="215"/>
        <v>41.892735866076876</v>
      </c>
      <c r="N292" s="125">
        <f t="shared" si="215"/>
        <v>40.558326979220951</v>
      </c>
      <c r="O292" s="125">
        <f t="shared" si="215"/>
        <v>39.412424663881616</v>
      </c>
      <c r="P292" s="125">
        <f t="shared" si="215"/>
        <v>38.266522348542281</v>
      </c>
      <c r="Q292" s="125">
        <f t="shared" si="215"/>
        <v>37.120620033202542</v>
      </c>
      <c r="R292" s="125">
        <f t="shared" si="215"/>
        <v>35.974717717863207</v>
      </c>
      <c r="S292" s="125">
        <f t="shared" si="215"/>
        <v>34.828815402523475</v>
      </c>
      <c r="T292" s="125">
        <f t="shared" si="215"/>
        <v>33.844790094212918</v>
      </c>
      <c r="U292" s="125">
        <f t="shared" si="215"/>
        <v>32.860764785902361</v>
      </c>
      <c r="V292" s="125">
        <f t="shared" si="215"/>
        <v>31.876739477592203</v>
      </c>
      <c r="W292" s="125">
        <f t="shared" si="215"/>
        <v>30.89271416928165</v>
      </c>
      <c r="X292" s="125">
        <f t="shared" si="215"/>
        <v>29.908688860970891</v>
      </c>
      <c r="Y292" s="125">
        <f t="shared" si="215"/>
        <v>29.063672846574921</v>
      </c>
      <c r="Z292" s="125">
        <f t="shared" si="215"/>
        <v>28.218656832178752</v>
      </c>
      <c r="AA292" s="125">
        <f t="shared" si="215"/>
        <v>27.373640817782583</v>
      </c>
      <c r="AB292" s="125">
        <f t="shared" si="215"/>
        <v>26.528624803386414</v>
      </c>
      <c r="AC292" s="125">
        <f t="shared" si="215"/>
        <v>25.683608788990444</v>
      </c>
      <c r="AD292" s="125">
        <f t="shared" si="215"/>
        <v>24.946887031192276</v>
      </c>
      <c r="AE292" s="125">
        <f t="shared" si="215"/>
        <v>24.210165273394306</v>
      </c>
      <c r="AF292" s="125">
        <f t="shared" si="215"/>
        <v>23.473443515596138</v>
      </c>
      <c r="AG292" s="125">
        <f t="shared" si="215"/>
        <v>22.736721757797969</v>
      </c>
      <c r="AH292" s="125">
        <f t="shared" si="215"/>
        <v>22.000000000000004</v>
      </c>
      <c r="BL292" s="1"/>
      <c r="BM292" s="1"/>
    </row>
    <row r="293" spans="2:65" hidden="1" outlineLevel="1">
      <c r="B293" t="str">
        <f t="shared" si="208"/>
        <v>Carbon dioxide (DAC) - Finance cost including feedstock finance cost - Americas - USD/ton fuel</v>
      </c>
      <c r="C293" s="2" t="str">
        <f>C283</f>
        <v>Carbon dioxide (DAC)</v>
      </c>
      <c r="D293" s="2" t="s">
        <v>36</v>
      </c>
      <c r="E293" s="2" t="s">
        <v>56</v>
      </c>
      <c r="F293" s="2" t="s">
        <v>31</v>
      </c>
      <c r="G293" s="126">
        <f t="shared" ref="G293:AH293" si="216">G298</f>
        <v>50.338222848099875</v>
      </c>
      <c r="H293" s="126">
        <f t="shared" si="216"/>
        <v>48.784297130799828</v>
      </c>
      <c r="I293" s="126">
        <f t="shared" si="216"/>
        <v>47.230371413499782</v>
      </c>
      <c r="J293" s="126">
        <f t="shared" si="216"/>
        <v>45.895962526644261</v>
      </c>
      <c r="K293" s="126">
        <f t="shared" si="216"/>
        <v>44.561553639788329</v>
      </c>
      <c r="L293" s="126">
        <f t="shared" si="216"/>
        <v>43.227144752932404</v>
      </c>
      <c r="M293" s="126">
        <f t="shared" si="216"/>
        <v>41.892735866076876</v>
      </c>
      <c r="N293" s="126">
        <f t="shared" si="216"/>
        <v>40.558326979220951</v>
      </c>
      <c r="O293" s="126">
        <f t="shared" si="216"/>
        <v>39.412424663881616</v>
      </c>
      <c r="P293" s="126">
        <f t="shared" si="216"/>
        <v>38.266522348542281</v>
      </c>
      <c r="Q293" s="126">
        <f t="shared" si="216"/>
        <v>37.120620033202542</v>
      </c>
      <c r="R293" s="126">
        <f t="shared" si="216"/>
        <v>35.974717717863207</v>
      </c>
      <c r="S293" s="126">
        <f t="shared" si="216"/>
        <v>34.828815402523475</v>
      </c>
      <c r="T293" s="126">
        <f t="shared" si="216"/>
        <v>33.844790094212918</v>
      </c>
      <c r="U293" s="126">
        <f t="shared" si="216"/>
        <v>32.860764785902361</v>
      </c>
      <c r="V293" s="126">
        <f t="shared" si="216"/>
        <v>31.876739477592203</v>
      </c>
      <c r="W293" s="126">
        <f t="shared" si="216"/>
        <v>30.89271416928165</v>
      </c>
      <c r="X293" s="126">
        <f t="shared" si="216"/>
        <v>29.908688860970891</v>
      </c>
      <c r="Y293" s="126">
        <f t="shared" si="216"/>
        <v>29.063672846574921</v>
      </c>
      <c r="Z293" s="126">
        <f t="shared" si="216"/>
        <v>28.218656832178752</v>
      </c>
      <c r="AA293" s="126">
        <f t="shared" si="216"/>
        <v>27.373640817782583</v>
      </c>
      <c r="AB293" s="126">
        <f t="shared" si="216"/>
        <v>26.528624803386414</v>
      </c>
      <c r="AC293" s="126">
        <f t="shared" si="216"/>
        <v>25.683608788990444</v>
      </c>
      <c r="AD293" s="126">
        <f t="shared" si="216"/>
        <v>24.946887031192276</v>
      </c>
      <c r="AE293" s="126">
        <f t="shared" si="216"/>
        <v>24.210165273394306</v>
      </c>
      <c r="AF293" s="126">
        <f t="shared" si="216"/>
        <v>23.473443515596138</v>
      </c>
      <c r="AG293" s="126">
        <f t="shared" si="216"/>
        <v>22.736721757797969</v>
      </c>
      <c r="AH293" s="126">
        <f t="shared" si="216"/>
        <v>22.000000000000004</v>
      </c>
      <c r="BL293" s="1"/>
      <c r="BM293" s="1"/>
    </row>
    <row r="294" spans="2:65" hidden="1" outlineLevel="1">
      <c r="B294" t="str">
        <f t="shared" si="208"/>
        <v>Carbon dioxide (DAC) - Finance cost including feedstock finance cost - Asia - USD/ton fuel</v>
      </c>
      <c r="C294" s="2" t="str">
        <f>C283</f>
        <v>Carbon dioxide (DAC)</v>
      </c>
      <c r="D294" s="2" t="s">
        <v>36</v>
      </c>
      <c r="E294" s="2" t="s">
        <v>57</v>
      </c>
      <c r="F294" s="2" t="s">
        <v>31</v>
      </c>
      <c r="G294" s="126">
        <f t="shared" ref="G294:AH294" si="217">G299</f>
        <v>50.338222848099875</v>
      </c>
      <c r="H294" s="126">
        <f t="shared" si="217"/>
        <v>48.784297130799828</v>
      </c>
      <c r="I294" s="126">
        <f t="shared" si="217"/>
        <v>47.230371413499782</v>
      </c>
      <c r="J294" s="126">
        <f t="shared" si="217"/>
        <v>45.895962526644261</v>
      </c>
      <c r="K294" s="126">
        <f t="shared" si="217"/>
        <v>44.561553639788329</v>
      </c>
      <c r="L294" s="126">
        <f t="shared" si="217"/>
        <v>43.227144752932404</v>
      </c>
      <c r="M294" s="126">
        <f t="shared" si="217"/>
        <v>41.892735866076876</v>
      </c>
      <c r="N294" s="126">
        <f t="shared" si="217"/>
        <v>40.558326979220951</v>
      </c>
      <c r="O294" s="126">
        <f t="shared" si="217"/>
        <v>39.412424663881616</v>
      </c>
      <c r="P294" s="126">
        <f t="shared" si="217"/>
        <v>38.266522348542281</v>
      </c>
      <c r="Q294" s="126">
        <f t="shared" si="217"/>
        <v>37.120620033202542</v>
      </c>
      <c r="R294" s="126">
        <f t="shared" si="217"/>
        <v>35.974717717863207</v>
      </c>
      <c r="S294" s="126">
        <f t="shared" si="217"/>
        <v>34.828815402523475</v>
      </c>
      <c r="T294" s="126">
        <f t="shared" si="217"/>
        <v>33.844790094212918</v>
      </c>
      <c r="U294" s="126">
        <f t="shared" si="217"/>
        <v>32.860764785902361</v>
      </c>
      <c r="V294" s="126">
        <f t="shared" si="217"/>
        <v>31.876739477592203</v>
      </c>
      <c r="W294" s="126">
        <f t="shared" si="217"/>
        <v>30.89271416928165</v>
      </c>
      <c r="X294" s="126">
        <f t="shared" si="217"/>
        <v>29.908688860970891</v>
      </c>
      <c r="Y294" s="126">
        <f t="shared" si="217"/>
        <v>29.063672846574921</v>
      </c>
      <c r="Z294" s="126">
        <f t="shared" si="217"/>
        <v>28.218656832178752</v>
      </c>
      <c r="AA294" s="126">
        <f t="shared" si="217"/>
        <v>27.373640817782583</v>
      </c>
      <c r="AB294" s="126">
        <f t="shared" si="217"/>
        <v>26.528624803386414</v>
      </c>
      <c r="AC294" s="126">
        <f t="shared" si="217"/>
        <v>25.683608788990444</v>
      </c>
      <c r="AD294" s="126">
        <f t="shared" si="217"/>
        <v>24.946887031192276</v>
      </c>
      <c r="AE294" s="126">
        <f t="shared" si="217"/>
        <v>24.210165273394306</v>
      </c>
      <c r="AF294" s="126">
        <f t="shared" si="217"/>
        <v>23.473443515596138</v>
      </c>
      <c r="AG294" s="126">
        <f t="shared" si="217"/>
        <v>22.736721757797969</v>
      </c>
      <c r="AH294" s="126">
        <f t="shared" si="217"/>
        <v>22.000000000000004</v>
      </c>
      <c r="BL294" s="1"/>
      <c r="BM294" s="1"/>
    </row>
    <row r="295" spans="2:65" hidden="1" outlineLevel="1">
      <c r="B295" t="str">
        <f t="shared" si="208"/>
        <v>Carbon dioxide (DAC) - Finance cost including feedstock finance cost - Europe - USD/ton fuel</v>
      </c>
      <c r="C295" s="2" t="str">
        <f>C283</f>
        <v>Carbon dioxide (DAC)</v>
      </c>
      <c r="D295" s="2" t="s">
        <v>36</v>
      </c>
      <c r="E295" s="2" t="s">
        <v>8</v>
      </c>
      <c r="F295" s="2" t="s">
        <v>31</v>
      </c>
      <c r="G295" s="126">
        <f t="shared" ref="G295:AH295" si="218">G300</f>
        <v>50.338222848099875</v>
      </c>
      <c r="H295" s="126">
        <f t="shared" si="218"/>
        <v>48.784297130799828</v>
      </c>
      <c r="I295" s="126">
        <f t="shared" si="218"/>
        <v>47.230371413499782</v>
      </c>
      <c r="J295" s="126">
        <f t="shared" si="218"/>
        <v>45.895962526644261</v>
      </c>
      <c r="K295" s="126">
        <f t="shared" si="218"/>
        <v>44.561553639788329</v>
      </c>
      <c r="L295" s="126">
        <f t="shared" si="218"/>
        <v>43.227144752932404</v>
      </c>
      <c r="M295" s="126">
        <f t="shared" si="218"/>
        <v>41.892735866076876</v>
      </c>
      <c r="N295" s="126">
        <f t="shared" si="218"/>
        <v>40.558326979220951</v>
      </c>
      <c r="O295" s="126">
        <f t="shared" si="218"/>
        <v>39.412424663881616</v>
      </c>
      <c r="P295" s="126">
        <f t="shared" si="218"/>
        <v>38.266522348542281</v>
      </c>
      <c r="Q295" s="126">
        <f t="shared" si="218"/>
        <v>37.120620033202542</v>
      </c>
      <c r="R295" s="126">
        <f t="shared" si="218"/>
        <v>35.974717717863207</v>
      </c>
      <c r="S295" s="126">
        <f t="shared" si="218"/>
        <v>34.828815402523475</v>
      </c>
      <c r="T295" s="126">
        <f t="shared" si="218"/>
        <v>33.844790094212918</v>
      </c>
      <c r="U295" s="126">
        <f t="shared" si="218"/>
        <v>32.860764785902361</v>
      </c>
      <c r="V295" s="126">
        <f t="shared" si="218"/>
        <v>31.876739477592203</v>
      </c>
      <c r="W295" s="126">
        <f t="shared" si="218"/>
        <v>30.89271416928165</v>
      </c>
      <c r="X295" s="126">
        <f t="shared" si="218"/>
        <v>29.908688860970891</v>
      </c>
      <c r="Y295" s="126">
        <f t="shared" si="218"/>
        <v>29.063672846574921</v>
      </c>
      <c r="Z295" s="126">
        <f t="shared" si="218"/>
        <v>28.218656832178752</v>
      </c>
      <c r="AA295" s="126">
        <f t="shared" si="218"/>
        <v>27.373640817782583</v>
      </c>
      <c r="AB295" s="126">
        <f t="shared" si="218"/>
        <v>26.528624803386414</v>
      </c>
      <c r="AC295" s="126">
        <f t="shared" si="218"/>
        <v>25.683608788990444</v>
      </c>
      <c r="AD295" s="126">
        <f t="shared" si="218"/>
        <v>24.946887031192276</v>
      </c>
      <c r="AE295" s="126">
        <f t="shared" si="218"/>
        <v>24.210165273394306</v>
      </c>
      <c r="AF295" s="126">
        <f t="shared" si="218"/>
        <v>23.473443515596138</v>
      </c>
      <c r="AG295" s="126">
        <f t="shared" si="218"/>
        <v>22.736721757797969</v>
      </c>
      <c r="AH295" s="126">
        <f t="shared" si="218"/>
        <v>22.000000000000004</v>
      </c>
      <c r="BL295" s="1"/>
      <c r="BM295" s="1"/>
    </row>
    <row r="296" spans="2:65" hidden="1" outlineLevel="1">
      <c r="B296" t="str">
        <f t="shared" si="208"/>
        <v>Carbon dioxide (DAC) - Finance cost including feedstock finance cost - Middle East - USD/ton fuel</v>
      </c>
      <c r="C296" s="13" t="str">
        <f>C283</f>
        <v>Carbon dioxide (DAC)</v>
      </c>
      <c r="D296" s="13" t="s">
        <v>36</v>
      </c>
      <c r="E296" s="13" t="s">
        <v>58</v>
      </c>
      <c r="F296" s="13" t="s">
        <v>31</v>
      </c>
      <c r="G296" s="127">
        <f t="shared" ref="G296:AH296" si="219">G301</f>
        <v>50.338222848099875</v>
      </c>
      <c r="H296" s="127">
        <f t="shared" si="219"/>
        <v>48.784297130799828</v>
      </c>
      <c r="I296" s="127">
        <f t="shared" si="219"/>
        <v>47.230371413499782</v>
      </c>
      <c r="J296" s="127">
        <f t="shared" si="219"/>
        <v>45.895962526644261</v>
      </c>
      <c r="K296" s="127">
        <f t="shared" si="219"/>
        <v>44.561553639788329</v>
      </c>
      <c r="L296" s="127">
        <f t="shared" si="219"/>
        <v>43.227144752932404</v>
      </c>
      <c r="M296" s="127">
        <f t="shared" si="219"/>
        <v>41.892735866076876</v>
      </c>
      <c r="N296" s="127">
        <f t="shared" si="219"/>
        <v>40.558326979220951</v>
      </c>
      <c r="O296" s="127">
        <f t="shared" si="219"/>
        <v>39.412424663881616</v>
      </c>
      <c r="P296" s="127">
        <f t="shared" si="219"/>
        <v>38.266522348542281</v>
      </c>
      <c r="Q296" s="127">
        <f t="shared" si="219"/>
        <v>37.120620033202542</v>
      </c>
      <c r="R296" s="127">
        <f t="shared" si="219"/>
        <v>35.974717717863207</v>
      </c>
      <c r="S296" s="127">
        <f t="shared" si="219"/>
        <v>34.828815402523475</v>
      </c>
      <c r="T296" s="127">
        <f t="shared" si="219"/>
        <v>33.844790094212918</v>
      </c>
      <c r="U296" s="127">
        <f t="shared" si="219"/>
        <v>32.860764785902361</v>
      </c>
      <c r="V296" s="127">
        <f t="shared" si="219"/>
        <v>31.876739477592203</v>
      </c>
      <c r="W296" s="127">
        <f t="shared" si="219"/>
        <v>30.89271416928165</v>
      </c>
      <c r="X296" s="127">
        <f t="shared" si="219"/>
        <v>29.908688860970891</v>
      </c>
      <c r="Y296" s="127">
        <f t="shared" si="219"/>
        <v>29.063672846574921</v>
      </c>
      <c r="Z296" s="127">
        <f t="shared" si="219"/>
        <v>28.218656832178752</v>
      </c>
      <c r="AA296" s="127">
        <f t="shared" si="219"/>
        <v>27.373640817782583</v>
      </c>
      <c r="AB296" s="127">
        <f t="shared" si="219"/>
        <v>26.528624803386414</v>
      </c>
      <c r="AC296" s="127">
        <f t="shared" si="219"/>
        <v>25.683608788990444</v>
      </c>
      <c r="AD296" s="127">
        <f t="shared" si="219"/>
        <v>24.946887031192276</v>
      </c>
      <c r="AE296" s="127">
        <f t="shared" si="219"/>
        <v>24.210165273394306</v>
      </c>
      <c r="AF296" s="127">
        <f t="shared" si="219"/>
        <v>23.473443515596138</v>
      </c>
      <c r="AG296" s="127">
        <f t="shared" si="219"/>
        <v>22.736721757797969</v>
      </c>
      <c r="AH296" s="127">
        <f t="shared" si="219"/>
        <v>22.000000000000004</v>
      </c>
      <c r="BL296" s="1"/>
      <c r="BM296" s="1"/>
    </row>
    <row r="297" spans="2:65" hidden="1" outlineLevel="1">
      <c r="B297" t="str">
        <f t="shared" si="208"/>
        <v>Carbon dioxide (DAC) - Finance cost - Africa - USD/ton fuel</v>
      </c>
      <c r="C297" t="str">
        <f>C279</f>
        <v>Carbon dioxide (DAC)</v>
      </c>
      <c r="D297" t="s">
        <v>42</v>
      </c>
      <c r="E297" t="s">
        <v>55</v>
      </c>
      <c r="F297" t="s">
        <v>31</v>
      </c>
      <c r="G297" s="8">
        <f t="shared" ref="G297:V301" si="220">INDEX(CostCalculations,MATCH($B297,CostCalculations_Index,0),MATCH(G$4,CostCalculation_Year,0))</f>
        <v>50.338222848099875</v>
      </c>
      <c r="H297" s="8">
        <f t="shared" si="220"/>
        <v>48.784297130799828</v>
      </c>
      <c r="I297" s="8">
        <f t="shared" si="220"/>
        <v>47.230371413499782</v>
      </c>
      <c r="J297" s="8">
        <f t="shared" si="220"/>
        <v>45.895962526644261</v>
      </c>
      <c r="K297" s="8">
        <f t="shared" si="220"/>
        <v>44.561553639788329</v>
      </c>
      <c r="L297" s="8">
        <f t="shared" si="220"/>
        <v>43.227144752932404</v>
      </c>
      <c r="M297" s="8">
        <f t="shared" si="220"/>
        <v>41.892735866076876</v>
      </c>
      <c r="N297" s="8">
        <f t="shared" si="220"/>
        <v>40.558326979220951</v>
      </c>
      <c r="O297" s="8">
        <f t="shared" si="220"/>
        <v>39.412424663881616</v>
      </c>
      <c r="P297" s="8">
        <f t="shared" si="220"/>
        <v>38.266522348542281</v>
      </c>
      <c r="Q297" s="8">
        <f t="shared" si="220"/>
        <v>37.120620033202542</v>
      </c>
      <c r="R297" s="8">
        <f t="shared" si="220"/>
        <v>35.974717717863207</v>
      </c>
      <c r="S297" s="8">
        <f t="shared" si="220"/>
        <v>34.828815402523475</v>
      </c>
      <c r="T297" s="8">
        <f t="shared" si="220"/>
        <v>33.844790094212918</v>
      </c>
      <c r="U297" s="8">
        <f t="shared" si="220"/>
        <v>32.860764785902361</v>
      </c>
      <c r="V297" s="8">
        <f t="shared" si="220"/>
        <v>31.876739477592203</v>
      </c>
      <c r="W297" s="8">
        <f t="shared" ref="W297:AH301" si="221">INDEX(CostCalculations,MATCH($B297,CostCalculations_Index,0),MATCH(W$4,CostCalculation_Year,0))</f>
        <v>30.89271416928165</v>
      </c>
      <c r="X297" s="8">
        <f t="shared" si="221"/>
        <v>29.908688860970891</v>
      </c>
      <c r="Y297" s="8">
        <f t="shared" si="221"/>
        <v>29.063672846574921</v>
      </c>
      <c r="Z297" s="8">
        <f t="shared" si="221"/>
        <v>28.218656832178752</v>
      </c>
      <c r="AA297" s="8">
        <f t="shared" si="221"/>
        <v>27.373640817782583</v>
      </c>
      <c r="AB297" s="8">
        <f t="shared" si="221"/>
        <v>26.528624803386414</v>
      </c>
      <c r="AC297" s="8">
        <f t="shared" si="221"/>
        <v>25.683608788990444</v>
      </c>
      <c r="AD297" s="8">
        <f t="shared" si="221"/>
        <v>24.946887031192276</v>
      </c>
      <c r="AE297" s="8">
        <f t="shared" si="221"/>
        <v>24.210165273394306</v>
      </c>
      <c r="AF297" s="8">
        <f t="shared" si="221"/>
        <v>23.473443515596138</v>
      </c>
      <c r="AG297" s="8">
        <f t="shared" si="221"/>
        <v>22.736721757797969</v>
      </c>
      <c r="AH297" s="8">
        <f t="shared" si="221"/>
        <v>22.000000000000004</v>
      </c>
    </row>
    <row r="298" spans="2:65" hidden="1" outlineLevel="1">
      <c r="B298" t="str">
        <f t="shared" si="208"/>
        <v>Carbon dioxide (DAC) - Finance cost - Americas - USD/ton fuel</v>
      </c>
      <c r="C298" t="str">
        <f>C279</f>
        <v>Carbon dioxide (DAC)</v>
      </c>
      <c r="D298" t="s">
        <v>42</v>
      </c>
      <c r="E298" t="s">
        <v>56</v>
      </c>
      <c r="F298" t="s">
        <v>31</v>
      </c>
      <c r="G298" s="8">
        <f t="shared" si="220"/>
        <v>50.338222848099875</v>
      </c>
      <c r="H298" s="8">
        <f t="shared" si="220"/>
        <v>48.784297130799828</v>
      </c>
      <c r="I298" s="8">
        <f t="shared" si="220"/>
        <v>47.230371413499782</v>
      </c>
      <c r="J298" s="8">
        <f t="shared" si="220"/>
        <v>45.895962526644261</v>
      </c>
      <c r="K298" s="8">
        <f t="shared" si="220"/>
        <v>44.561553639788329</v>
      </c>
      <c r="L298" s="8">
        <f t="shared" si="220"/>
        <v>43.227144752932404</v>
      </c>
      <c r="M298" s="8">
        <f t="shared" si="220"/>
        <v>41.892735866076876</v>
      </c>
      <c r="N298" s="8">
        <f t="shared" si="220"/>
        <v>40.558326979220951</v>
      </c>
      <c r="O298" s="8">
        <f t="shared" si="220"/>
        <v>39.412424663881616</v>
      </c>
      <c r="P298" s="8">
        <f t="shared" si="220"/>
        <v>38.266522348542281</v>
      </c>
      <c r="Q298" s="8">
        <f t="shared" si="220"/>
        <v>37.120620033202542</v>
      </c>
      <c r="R298" s="8">
        <f t="shared" si="220"/>
        <v>35.974717717863207</v>
      </c>
      <c r="S298" s="8">
        <f t="shared" si="220"/>
        <v>34.828815402523475</v>
      </c>
      <c r="T298" s="8">
        <f t="shared" si="220"/>
        <v>33.844790094212918</v>
      </c>
      <c r="U298" s="8">
        <f t="shared" si="220"/>
        <v>32.860764785902361</v>
      </c>
      <c r="V298" s="8">
        <f t="shared" si="220"/>
        <v>31.876739477592203</v>
      </c>
      <c r="W298" s="8">
        <f t="shared" si="221"/>
        <v>30.89271416928165</v>
      </c>
      <c r="X298" s="8">
        <f t="shared" si="221"/>
        <v>29.908688860970891</v>
      </c>
      <c r="Y298" s="8">
        <f t="shared" si="221"/>
        <v>29.063672846574921</v>
      </c>
      <c r="Z298" s="8">
        <f t="shared" si="221"/>
        <v>28.218656832178752</v>
      </c>
      <c r="AA298" s="8">
        <f t="shared" si="221"/>
        <v>27.373640817782583</v>
      </c>
      <c r="AB298" s="8">
        <f t="shared" si="221"/>
        <v>26.528624803386414</v>
      </c>
      <c r="AC298" s="8">
        <f t="shared" si="221"/>
        <v>25.683608788990444</v>
      </c>
      <c r="AD298" s="8">
        <f t="shared" si="221"/>
        <v>24.946887031192276</v>
      </c>
      <c r="AE298" s="8">
        <f t="shared" si="221"/>
        <v>24.210165273394306</v>
      </c>
      <c r="AF298" s="8">
        <f t="shared" si="221"/>
        <v>23.473443515596138</v>
      </c>
      <c r="AG298" s="8">
        <f t="shared" si="221"/>
        <v>22.736721757797969</v>
      </c>
      <c r="AH298" s="8">
        <f t="shared" si="221"/>
        <v>22.000000000000004</v>
      </c>
    </row>
    <row r="299" spans="2:65" hidden="1" outlineLevel="1">
      <c r="B299" t="str">
        <f t="shared" si="208"/>
        <v>Carbon dioxide (DAC) - Finance cost - Asia - USD/ton fuel</v>
      </c>
      <c r="C299" t="str">
        <f>C279</f>
        <v>Carbon dioxide (DAC)</v>
      </c>
      <c r="D299" t="s">
        <v>42</v>
      </c>
      <c r="E299" t="s">
        <v>57</v>
      </c>
      <c r="F299" t="s">
        <v>31</v>
      </c>
      <c r="G299" s="8">
        <f t="shared" si="220"/>
        <v>50.338222848099875</v>
      </c>
      <c r="H299" s="8">
        <f t="shared" si="220"/>
        <v>48.784297130799828</v>
      </c>
      <c r="I299" s="8">
        <f t="shared" si="220"/>
        <v>47.230371413499782</v>
      </c>
      <c r="J299" s="8">
        <f t="shared" si="220"/>
        <v>45.895962526644261</v>
      </c>
      <c r="K299" s="8">
        <f t="shared" si="220"/>
        <v>44.561553639788329</v>
      </c>
      <c r="L299" s="8">
        <f t="shared" si="220"/>
        <v>43.227144752932404</v>
      </c>
      <c r="M299" s="8">
        <f t="shared" si="220"/>
        <v>41.892735866076876</v>
      </c>
      <c r="N299" s="8">
        <f t="shared" si="220"/>
        <v>40.558326979220951</v>
      </c>
      <c r="O299" s="8">
        <f t="shared" si="220"/>
        <v>39.412424663881616</v>
      </c>
      <c r="P299" s="8">
        <f t="shared" si="220"/>
        <v>38.266522348542281</v>
      </c>
      <c r="Q299" s="8">
        <f t="shared" si="220"/>
        <v>37.120620033202542</v>
      </c>
      <c r="R299" s="8">
        <f t="shared" si="220"/>
        <v>35.974717717863207</v>
      </c>
      <c r="S299" s="8">
        <f t="shared" si="220"/>
        <v>34.828815402523475</v>
      </c>
      <c r="T299" s="8">
        <f t="shared" si="220"/>
        <v>33.844790094212918</v>
      </c>
      <c r="U299" s="8">
        <f t="shared" si="220"/>
        <v>32.860764785902361</v>
      </c>
      <c r="V299" s="8">
        <f t="shared" si="220"/>
        <v>31.876739477592203</v>
      </c>
      <c r="W299" s="8">
        <f t="shared" si="221"/>
        <v>30.89271416928165</v>
      </c>
      <c r="X299" s="8">
        <f t="shared" si="221"/>
        <v>29.908688860970891</v>
      </c>
      <c r="Y299" s="8">
        <f t="shared" si="221"/>
        <v>29.063672846574921</v>
      </c>
      <c r="Z299" s="8">
        <f t="shared" si="221"/>
        <v>28.218656832178752</v>
      </c>
      <c r="AA299" s="8">
        <f t="shared" si="221"/>
        <v>27.373640817782583</v>
      </c>
      <c r="AB299" s="8">
        <f t="shared" si="221"/>
        <v>26.528624803386414</v>
      </c>
      <c r="AC299" s="8">
        <f t="shared" si="221"/>
        <v>25.683608788990444</v>
      </c>
      <c r="AD299" s="8">
        <f t="shared" si="221"/>
        <v>24.946887031192276</v>
      </c>
      <c r="AE299" s="8">
        <f t="shared" si="221"/>
        <v>24.210165273394306</v>
      </c>
      <c r="AF299" s="8">
        <f t="shared" si="221"/>
        <v>23.473443515596138</v>
      </c>
      <c r="AG299" s="8">
        <f t="shared" si="221"/>
        <v>22.736721757797969</v>
      </c>
      <c r="AH299" s="8">
        <f t="shared" si="221"/>
        <v>22.000000000000004</v>
      </c>
    </row>
    <row r="300" spans="2:65" hidden="1" outlineLevel="1">
      <c r="B300" t="str">
        <f t="shared" si="208"/>
        <v>Carbon dioxide (DAC) - Finance cost - Europe - USD/ton fuel</v>
      </c>
      <c r="C300" t="str">
        <f>C279</f>
        <v>Carbon dioxide (DAC)</v>
      </c>
      <c r="D300" t="s">
        <v>42</v>
      </c>
      <c r="E300" t="s">
        <v>8</v>
      </c>
      <c r="F300" t="s">
        <v>31</v>
      </c>
      <c r="G300" s="8">
        <f t="shared" si="220"/>
        <v>50.338222848099875</v>
      </c>
      <c r="H300" s="8">
        <f t="shared" si="220"/>
        <v>48.784297130799828</v>
      </c>
      <c r="I300" s="8">
        <f t="shared" si="220"/>
        <v>47.230371413499782</v>
      </c>
      <c r="J300" s="8">
        <f t="shared" si="220"/>
        <v>45.895962526644261</v>
      </c>
      <c r="K300" s="8">
        <f t="shared" si="220"/>
        <v>44.561553639788329</v>
      </c>
      <c r="L300" s="8">
        <f t="shared" si="220"/>
        <v>43.227144752932404</v>
      </c>
      <c r="M300" s="8">
        <f t="shared" si="220"/>
        <v>41.892735866076876</v>
      </c>
      <c r="N300" s="8">
        <f t="shared" si="220"/>
        <v>40.558326979220951</v>
      </c>
      <c r="O300" s="8">
        <f t="shared" si="220"/>
        <v>39.412424663881616</v>
      </c>
      <c r="P300" s="8">
        <f t="shared" si="220"/>
        <v>38.266522348542281</v>
      </c>
      <c r="Q300" s="8">
        <f t="shared" si="220"/>
        <v>37.120620033202542</v>
      </c>
      <c r="R300" s="8">
        <f t="shared" si="220"/>
        <v>35.974717717863207</v>
      </c>
      <c r="S300" s="8">
        <f t="shared" si="220"/>
        <v>34.828815402523475</v>
      </c>
      <c r="T300" s="8">
        <f t="shared" si="220"/>
        <v>33.844790094212918</v>
      </c>
      <c r="U300" s="8">
        <f t="shared" si="220"/>
        <v>32.860764785902361</v>
      </c>
      <c r="V300" s="8">
        <f t="shared" si="220"/>
        <v>31.876739477592203</v>
      </c>
      <c r="W300" s="8">
        <f t="shared" si="221"/>
        <v>30.89271416928165</v>
      </c>
      <c r="X300" s="8">
        <f t="shared" si="221"/>
        <v>29.908688860970891</v>
      </c>
      <c r="Y300" s="8">
        <f t="shared" si="221"/>
        <v>29.063672846574921</v>
      </c>
      <c r="Z300" s="8">
        <f t="shared" si="221"/>
        <v>28.218656832178752</v>
      </c>
      <c r="AA300" s="8">
        <f t="shared" si="221"/>
        <v>27.373640817782583</v>
      </c>
      <c r="AB300" s="8">
        <f t="shared" si="221"/>
        <v>26.528624803386414</v>
      </c>
      <c r="AC300" s="8">
        <f t="shared" si="221"/>
        <v>25.683608788990444</v>
      </c>
      <c r="AD300" s="8">
        <f t="shared" si="221"/>
        <v>24.946887031192276</v>
      </c>
      <c r="AE300" s="8">
        <f t="shared" si="221"/>
        <v>24.210165273394306</v>
      </c>
      <c r="AF300" s="8">
        <f t="shared" si="221"/>
        <v>23.473443515596138</v>
      </c>
      <c r="AG300" s="8">
        <f t="shared" si="221"/>
        <v>22.736721757797969</v>
      </c>
      <c r="AH300" s="8">
        <f t="shared" si="221"/>
        <v>22.000000000000004</v>
      </c>
    </row>
    <row r="301" spans="2:65" hidden="1" outlineLevel="1">
      <c r="B301" t="str">
        <f t="shared" si="208"/>
        <v>Carbon dioxide (DAC) - Finance cost - Middle East - USD/ton fuel</v>
      </c>
      <c r="C301" t="str">
        <f>C279</f>
        <v>Carbon dioxide (DAC)</v>
      </c>
      <c r="D301" t="s">
        <v>42</v>
      </c>
      <c r="E301" t="s">
        <v>58</v>
      </c>
      <c r="F301" t="s">
        <v>31</v>
      </c>
      <c r="G301" s="8">
        <f t="shared" si="220"/>
        <v>50.338222848099875</v>
      </c>
      <c r="H301" s="8">
        <f t="shared" si="220"/>
        <v>48.784297130799828</v>
      </c>
      <c r="I301" s="8">
        <f t="shared" si="220"/>
        <v>47.230371413499782</v>
      </c>
      <c r="J301" s="8">
        <f t="shared" si="220"/>
        <v>45.895962526644261</v>
      </c>
      <c r="K301" s="8">
        <f t="shared" si="220"/>
        <v>44.561553639788329</v>
      </c>
      <c r="L301" s="8">
        <f t="shared" si="220"/>
        <v>43.227144752932404</v>
      </c>
      <c r="M301" s="8">
        <f t="shared" si="220"/>
        <v>41.892735866076876</v>
      </c>
      <c r="N301" s="8">
        <f t="shared" si="220"/>
        <v>40.558326979220951</v>
      </c>
      <c r="O301" s="8">
        <f t="shared" si="220"/>
        <v>39.412424663881616</v>
      </c>
      <c r="P301" s="8">
        <f t="shared" si="220"/>
        <v>38.266522348542281</v>
      </c>
      <c r="Q301" s="8">
        <f t="shared" si="220"/>
        <v>37.120620033202542</v>
      </c>
      <c r="R301" s="8">
        <f t="shared" si="220"/>
        <v>35.974717717863207</v>
      </c>
      <c r="S301" s="8">
        <f t="shared" si="220"/>
        <v>34.828815402523475</v>
      </c>
      <c r="T301" s="8">
        <f t="shared" si="220"/>
        <v>33.844790094212918</v>
      </c>
      <c r="U301" s="8">
        <f t="shared" si="220"/>
        <v>32.860764785902361</v>
      </c>
      <c r="V301" s="8">
        <f t="shared" si="220"/>
        <v>31.876739477592203</v>
      </c>
      <c r="W301" s="8">
        <f t="shared" si="221"/>
        <v>30.89271416928165</v>
      </c>
      <c r="X301" s="8">
        <f t="shared" si="221"/>
        <v>29.908688860970891</v>
      </c>
      <c r="Y301" s="8">
        <f t="shared" si="221"/>
        <v>29.063672846574921</v>
      </c>
      <c r="Z301" s="8">
        <f t="shared" si="221"/>
        <v>28.218656832178752</v>
      </c>
      <c r="AA301" s="8">
        <f t="shared" si="221"/>
        <v>27.373640817782583</v>
      </c>
      <c r="AB301" s="8">
        <f t="shared" si="221"/>
        <v>26.528624803386414</v>
      </c>
      <c r="AC301" s="8">
        <f t="shared" si="221"/>
        <v>25.683608788990444</v>
      </c>
      <c r="AD301" s="8">
        <f t="shared" si="221"/>
        <v>24.946887031192276</v>
      </c>
      <c r="AE301" s="8">
        <f t="shared" si="221"/>
        <v>24.210165273394306</v>
      </c>
      <c r="AF301" s="8">
        <f t="shared" si="221"/>
        <v>23.473443515596138</v>
      </c>
      <c r="AG301" s="8">
        <f t="shared" si="221"/>
        <v>22.736721757797969</v>
      </c>
      <c r="AH301" s="8">
        <f t="shared" si="221"/>
        <v>22.000000000000004</v>
      </c>
    </row>
    <row r="302" spans="2:65" ht="15.75" hidden="1" outlineLevel="1" thickBot="1">
      <c r="B302" t="str">
        <f t="shared" si="208"/>
        <v/>
      </c>
      <c r="G302" s="128"/>
    </row>
    <row r="303" spans="2:65" hidden="1" outlineLevel="1">
      <c r="B303" t="str">
        <f t="shared" si="208"/>
        <v>Carbon dioxide (DAC) - Energy cost including feedstock energy cost - Africa - USD/ton fuel</v>
      </c>
      <c r="C303" s="10" t="str">
        <f>C279</f>
        <v>Carbon dioxide (DAC)</v>
      </c>
      <c r="D303" s="10" t="s">
        <v>37</v>
      </c>
      <c r="E303" s="10" t="s">
        <v>55</v>
      </c>
      <c r="F303" s="10" t="s">
        <v>31</v>
      </c>
      <c r="G303" s="125">
        <f>G308</f>
        <v>168.04374017226095</v>
      </c>
      <c r="H303" s="125">
        <f t="shared" ref="H303:AH303" si="222">H308</f>
        <v>146.30209067169341</v>
      </c>
      <c r="I303" s="125">
        <f t="shared" si="222"/>
        <v>125.09499957024941</v>
      </c>
      <c r="J303" s="125">
        <f t="shared" si="222"/>
        <v>118.18460880247255</v>
      </c>
      <c r="K303" s="125">
        <f t="shared" si="222"/>
        <v>111.41353662951776</v>
      </c>
      <c r="L303" s="125">
        <f t="shared" si="222"/>
        <v>104.78178305138506</v>
      </c>
      <c r="M303" s="125">
        <f t="shared" si="222"/>
        <v>98.28934806807321</v>
      </c>
      <c r="N303" s="125">
        <f t="shared" si="222"/>
        <v>91.936231679584665</v>
      </c>
      <c r="O303" s="125">
        <f t="shared" si="222"/>
        <v>87.982972860232593</v>
      </c>
      <c r="P303" s="125">
        <f t="shared" si="222"/>
        <v>84.102420719352523</v>
      </c>
      <c r="Q303" s="125">
        <f t="shared" si="222"/>
        <v>80.294575256942807</v>
      </c>
      <c r="R303" s="125">
        <f t="shared" si="222"/>
        <v>76.559436473005292</v>
      </c>
      <c r="S303" s="125">
        <f t="shared" si="222"/>
        <v>72.89700436753958</v>
      </c>
      <c r="T303" s="125">
        <f t="shared" si="222"/>
        <v>70.735122997418571</v>
      </c>
      <c r="U303" s="125">
        <f t="shared" si="222"/>
        <v>68.605236304620504</v>
      </c>
      <c r="V303" s="125">
        <f t="shared" si="222"/>
        <v>66.507344289144001</v>
      </c>
      <c r="W303" s="125">
        <f t="shared" si="222"/>
        <v>64.441446950990169</v>
      </c>
      <c r="X303" s="125">
        <f t="shared" si="222"/>
        <v>62.40754429015891</v>
      </c>
      <c r="Y303" s="125">
        <f t="shared" si="222"/>
        <v>60.429077079389643</v>
      </c>
      <c r="Z303" s="125">
        <f t="shared" si="222"/>
        <v>58.481367988026683</v>
      </c>
      <c r="AA303" s="125">
        <f t="shared" si="222"/>
        <v>56.564417016069513</v>
      </c>
      <c r="AB303" s="125">
        <f t="shared" si="222"/>
        <v>54.678224163519339</v>
      </c>
      <c r="AC303" s="125">
        <f t="shared" si="222"/>
        <v>52.822789430375032</v>
      </c>
      <c r="AD303" s="125">
        <f t="shared" si="222"/>
        <v>51.600110701740995</v>
      </c>
      <c r="AE303" s="125">
        <f t="shared" si="222"/>
        <v>50.391546373167834</v>
      </c>
      <c r="AF303" s="125">
        <f t="shared" si="222"/>
        <v>49.197096444655244</v>
      </c>
      <c r="AG303" s="125">
        <f t="shared" si="222"/>
        <v>48.016760916203474</v>
      </c>
      <c r="AH303" s="125">
        <f t="shared" si="222"/>
        <v>46.85053978781275</v>
      </c>
      <c r="AJ303" s="117" t="b">
        <f t="shared" ref="AJ303:BK303" si="223">G286+G289+G292+G303+G314=G280</f>
        <v>1</v>
      </c>
      <c r="AK303" s="118" t="b">
        <f t="shared" si="223"/>
        <v>1</v>
      </c>
      <c r="AL303" s="118" t="b">
        <f t="shared" si="223"/>
        <v>1</v>
      </c>
      <c r="AM303" s="118" t="b">
        <f t="shared" si="223"/>
        <v>1</v>
      </c>
      <c r="AN303" s="118" t="b">
        <f t="shared" si="223"/>
        <v>1</v>
      </c>
      <c r="AO303" s="118" t="b">
        <f t="shared" si="223"/>
        <v>1</v>
      </c>
      <c r="AP303" s="118" t="b">
        <f t="shared" si="223"/>
        <v>1</v>
      </c>
      <c r="AQ303" s="118" t="b">
        <f t="shared" si="223"/>
        <v>1</v>
      </c>
      <c r="AR303" s="118" t="b">
        <f t="shared" si="223"/>
        <v>1</v>
      </c>
      <c r="AS303" s="118" t="b">
        <f t="shared" si="223"/>
        <v>1</v>
      </c>
      <c r="AT303" s="118" t="b">
        <f t="shared" si="223"/>
        <v>1</v>
      </c>
      <c r="AU303" s="118" t="b">
        <f t="shared" si="223"/>
        <v>1</v>
      </c>
      <c r="AV303" s="118" t="b">
        <f t="shared" si="223"/>
        <v>1</v>
      </c>
      <c r="AW303" s="118" t="b">
        <f t="shared" si="223"/>
        <v>1</v>
      </c>
      <c r="AX303" s="118" t="b">
        <f t="shared" si="223"/>
        <v>1</v>
      </c>
      <c r="AY303" s="118" t="b">
        <f t="shared" si="223"/>
        <v>1</v>
      </c>
      <c r="AZ303" s="118" t="b">
        <f t="shared" si="223"/>
        <v>1</v>
      </c>
      <c r="BA303" s="118" t="b">
        <f t="shared" si="223"/>
        <v>1</v>
      </c>
      <c r="BB303" s="118" t="b">
        <f t="shared" si="223"/>
        <v>1</v>
      </c>
      <c r="BC303" s="118" t="b">
        <f t="shared" si="223"/>
        <v>1</v>
      </c>
      <c r="BD303" s="118" t="b">
        <f t="shared" si="223"/>
        <v>1</v>
      </c>
      <c r="BE303" s="118" t="b">
        <f t="shared" si="223"/>
        <v>1</v>
      </c>
      <c r="BF303" s="118" t="b">
        <f t="shared" si="223"/>
        <v>1</v>
      </c>
      <c r="BG303" s="118" t="b">
        <f t="shared" si="223"/>
        <v>1</v>
      </c>
      <c r="BH303" s="118" t="b">
        <f t="shared" si="223"/>
        <v>1</v>
      </c>
      <c r="BI303" s="118" t="b">
        <f t="shared" si="223"/>
        <v>1</v>
      </c>
      <c r="BJ303" s="118" t="b">
        <f t="shared" si="223"/>
        <v>1</v>
      </c>
      <c r="BK303" s="119" t="b">
        <f t="shared" si="223"/>
        <v>1</v>
      </c>
      <c r="BL303" s="1"/>
      <c r="BM303" s="1"/>
    </row>
    <row r="304" spans="2:65" hidden="1" outlineLevel="1">
      <c r="B304" t="str">
        <f t="shared" si="208"/>
        <v>Carbon dioxide (DAC) - Energy cost including feedstock energy cost - Americas - USD/ton fuel</v>
      </c>
      <c r="C304" s="2" t="str">
        <f>C279</f>
        <v>Carbon dioxide (DAC)</v>
      </c>
      <c r="D304" s="2" t="s">
        <v>37</v>
      </c>
      <c r="E304" s="2" t="s">
        <v>56</v>
      </c>
      <c r="F304" s="2" t="s">
        <v>31</v>
      </c>
      <c r="G304" s="126">
        <f t="shared" ref="G304:AH304" si="224">G309</f>
        <v>105.58438245546897</v>
      </c>
      <c r="H304" s="126">
        <f t="shared" si="224"/>
        <v>101.99736044182912</v>
      </c>
      <c r="I304" s="126">
        <f t="shared" si="224"/>
        <v>98.469570539698765</v>
      </c>
      <c r="J304" s="126">
        <f t="shared" si="224"/>
        <v>93.638765997611998</v>
      </c>
      <c r="K304" s="126">
        <f t="shared" si="224"/>
        <v>88.901570801317362</v>
      </c>
      <c r="L304" s="126">
        <f t="shared" si="224"/>
        <v>84.25798495081483</v>
      </c>
      <c r="M304" s="126">
        <f t="shared" si="224"/>
        <v>79.708008446105609</v>
      </c>
      <c r="N304" s="126">
        <f t="shared" si="224"/>
        <v>75.251641287187283</v>
      </c>
      <c r="O304" s="126">
        <f t="shared" si="224"/>
        <v>72.675393088137156</v>
      </c>
      <c r="P304" s="126">
        <f t="shared" si="224"/>
        <v>70.14126028517552</v>
      </c>
      <c r="Q304" s="126">
        <f t="shared" si="224"/>
        <v>67.64924287830199</v>
      </c>
      <c r="R304" s="126">
        <f t="shared" si="224"/>
        <v>65.19934086751617</v>
      </c>
      <c r="S304" s="126">
        <f t="shared" si="224"/>
        <v>62.791554252818194</v>
      </c>
      <c r="T304" s="126">
        <f t="shared" si="224"/>
        <v>60.764114529985541</v>
      </c>
      <c r="U304" s="126">
        <f t="shared" si="224"/>
        <v>58.768592762315109</v>
      </c>
      <c r="V304" s="126">
        <f t="shared" si="224"/>
        <v>56.804988949805931</v>
      </c>
      <c r="W304" s="126">
        <f t="shared" si="224"/>
        <v>54.873303092459224</v>
      </c>
      <c r="X304" s="126">
        <f t="shared" si="224"/>
        <v>52.973535190274085</v>
      </c>
      <c r="Y304" s="126">
        <f t="shared" si="224"/>
        <v>51.828230522552126</v>
      </c>
      <c r="Z304" s="126">
        <f t="shared" si="224"/>
        <v>50.694947735460516</v>
      </c>
      <c r="AA304" s="126">
        <f t="shared" si="224"/>
        <v>49.573686828999371</v>
      </c>
      <c r="AB304" s="126">
        <f t="shared" si="224"/>
        <v>48.464447803168603</v>
      </c>
      <c r="AC304" s="126">
        <f t="shared" si="224"/>
        <v>47.367230657968015</v>
      </c>
      <c r="AD304" s="126">
        <f t="shared" si="224"/>
        <v>46.429207924659629</v>
      </c>
      <c r="AE304" s="126">
        <f t="shared" si="224"/>
        <v>45.499664594904488</v>
      </c>
      <c r="AF304" s="126">
        <f t="shared" si="224"/>
        <v>44.57860066870262</v>
      </c>
      <c r="AG304" s="126">
        <f t="shared" si="224"/>
        <v>43.666016146054034</v>
      </c>
      <c r="AH304" s="126">
        <f t="shared" si="224"/>
        <v>42.761911026958728</v>
      </c>
      <c r="AJ304" s="120" t="b">
        <f t="shared" ref="AJ304:BK304" si="225">G286+G289+G293+G304+G314=G281</f>
        <v>1</v>
      </c>
      <c r="AK304" s="1" t="b">
        <f t="shared" si="225"/>
        <v>1</v>
      </c>
      <c r="AL304" s="1" t="b">
        <f t="shared" si="225"/>
        <v>1</v>
      </c>
      <c r="AM304" s="1" t="b">
        <f t="shared" si="225"/>
        <v>1</v>
      </c>
      <c r="AN304" s="1" t="b">
        <f t="shared" si="225"/>
        <v>1</v>
      </c>
      <c r="AO304" s="1" t="b">
        <f t="shared" si="225"/>
        <v>1</v>
      </c>
      <c r="AP304" s="1" t="b">
        <f t="shared" si="225"/>
        <v>1</v>
      </c>
      <c r="AQ304" s="1" t="b">
        <f t="shared" si="225"/>
        <v>1</v>
      </c>
      <c r="AR304" s="1" t="b">
        <f t="shared" si="225"/>
        <v>1</v>
      </c>
      <c r="AS304" s="1" t="b">
        <f t="shared" si="225"/>
        <v>1</v>
      </c>
      <c r="AT304" s="1" t="b">
        <f t="shared" si="225"/>
        <v>1</v>
      </c>
      <c r="AU304" s="1" t="b">
        <f t="shared" si="225"/>
        <v>1</v>
      </c>
      <c r="AV304" s="1" t="b">
        <f t="shared" si="225"/>
        <v>1</v>
      </c>
      <c r="AW304" s="1" t="b">
        <f t="shared" si="225"/>
        <v>1</v>
      </c>
      <c r="AX304" s="1" t="b">
        <f t="shared" si="225"/>
        <v>1</v>
      </c>
      <c r="AY304" s="1" t="b">
        <f t="shared" si="225"/>
        <v>1</v>
      </c>
      <c r="AZ304" s="1" t="b">
        <f t="shared" si="225"/>
        <v>1</v>
      </c>
      <c r="BA304" s="1" t="b">
        <f t="shared" si="225"/>
        <v>1</v>
      </c>
      <c r="BB304" s="1" t="b">
        <f t="shared" si="225"/>
        <v>1</v>
      </c>
      <c r="BC304" s="1" t="b">
        <f t="shared" si="225"/>
        <v>1</v>
      </c>
      <c r="BD304" s="1" t="b">
        <f t="shared" si="225"/>
        <v>1</v>
      </c>
      <c r="BE304" s="1" t="b">
        <f t="shared" si="225"/>
        <v>1</v>
      </c>
      <c r="BF304" s="1" t="b">
        <f t="shared" si="225"/>
        <v>1</v>
      </c>
      <c r="BG304" s="1" t="b">
        <f t="shared" si="225"/>
        <v>1</v>
      </c>
      <c r="BH304" s="1" t="b">
        <f t="shared" si="225"/>
        <v>1</v>
      </c>
      <c r="BI304" s="1" t="b">
        <f t="shared" si="225"/>
        <v>1</v>
      </c>
      <c r="BJ304" s="1" t="b">
        <f t="shared" si="225"/>
        <v>1</v>
      </c>
      <c r="BK304" s="121" t="b">
        <f t="shared" si="225"/>
        <v>1</v>
      </c>
      <c r="BL304" s="1"/>
      <c r="BM304" s="1"/>
    </row>
    <row r="305" spans="2:65" hidden="1" outlineLevel="1">
      <c r="B305" t="str">
        <f t="shared" si="208"/>
        <v>Carbon dioxide (DAC) - Energy cost including feedstock energy cost - Asia - USD/ton fuel</v>
      </c>
      <c r="C305" s="2" t="str">
        <f>C279</f>
        <v>Carbon dioxide (DAC)</v>
      </c>
      <c r="D305" s="2" t="s">
        <v>37</v>
      </c>
      <c r="E305" s="2" t="s">
        <v>57</v>
      </c>
      <c r="F305" s="2" t="s">
        <v>31</v>
      </c>
      <c r="G305" s="126">
        <f t="shared" ref="G305:AH305" si="226">G310</f>
        <v>186.89956944291009</v>
      </c>
      <c r="H305" s="126">
        <f t="shared" si="226"/>
        <v>168.16682617375361</v>
      </c>
      <c r="I305" s="126">
        <f t="shared" si="226"/>
        <v>149.87899747482393</v>
      </c>
      <c r="J305" s="126">
        <f t="shared" si="226"/>
        <v>142.27132627697122</v>
      </c>
      <c r="K305" s="126">
        <f t="shared" si="226"/>
        <v>134.81285628877197</v>
      </c>
      <c r="L305" s="126">
        <f t="shared" si="226"/>
        <v>127.50358751022122</v>
      </c>
      <c r="M305" s="126">
        <f t="shared" si="226"/>
        <v>120.34351994132149</v>
      </c>
      <c r="N305" s="126">
        <f t="shared" si="226"/>
        <v>113.33265358207515</v>
      </c>
      <c r="O305" s="126">
        <f t="shared" si="226"/>
        <v>108.26284478442385</v>
      </c>
      <c r="P305" s="126">
        <f t="shared" si="226"/>
        <v>103.28784662429925</v>
      </c>
      <c r="Q305" s="126">
        <f t="shared" si="226"/>
        <v>98.407659101700688</v>
      </c>
      <c r="R305" s="126">
        <f t="shared" si="226"/>
        <v>93.622282216625351</v>
      </c>
      <c r="S305" s="126">
        <f t="shared" si="226"/>
        <v>88.931715969074972</v>
      </c>
      <c r="T305" s="126">
        <f t="shared" si="226"/>
        <v>86.065503663003796</v>
      </c>
      <c r="U305" s="126">
        <f t="shared" si="226"/>
        <v>83.244358258173165</v>
      </c>
      <c r="V305" s="126">
        <f t="shared" si="226"/>
        <v>80.468279754582596</v>
      </c>
      <c r="W305" s="126">
        <f t="shared" si="226"/>
        <v>77.737268152231991</v>
      </c>
      <c r="X305" s="126">
        <f t="shared" si="226"/>
        <v>75.051323451122215</v>
      </c>
      <c r="Y305" s="126">
        <f t="shared" si="226"/>
        <v>72.402332509748831</v>
      </c>
      <c r="Z305" s="126">
        <f t="shared" si="226"/>
        <v>69.797444349441975</v>
      </c>
      <c r="AA305" s="126">
        <f t="shared" si="226"/>
        <v>67.236658970200637</v>
      </c>
      <c r="AB305" s="126">
        <f t="shared" si="226"/>
        <v>64.719976372026011</v>
      </c>
      <c r="AC305" s="126">
        <f t="shared" si="226"/>
        <v>62.247396554916683</v>
      </c>
      <c r="AD305" s="126">
        <f t="shared" si="226"/>
        <v>60.720274602486676</v>
      </c>
      <c r="AE305" s="126">
        <f t="shared" si="226"/>
        <v>59.212061358577877</v>
      </c>
      <c r="AF305" s="126">
        <f t="shared" si="226"/>
        <v>57.722756823190991</v>
      </c>
      <c r="AG305" s="126">
        <f t="shared" si="226"/>
        <v>56.25236099632577</v>
      </c>
      <c r="AH305" s="126">
        <f t="shared" si="226"/>
        <v>54.800873877981985</v>
      </c>
      <c r="AJ305" s="120" t="b">
        <f t="shared" ref="AJ305:BK305" si="227">G286+G289+G294+G305+G314=G282</f>
        <v>1</v>
      </c>
      <c r="AK305" s="1" t="b">
        <f t="shared" si="227"/>
        <v>1</v>
      </c>
      <c r="AL305" s="1" t="b">
        <f t="shared" si="227"/>
        <v>1</v>
      </c>
      <c r="AM305" s="1" t="b">
        <f t="shared" si="227"/>
        <v>1</v>
      </c>
      <c r="AN305" s="1" t="b">
        <f t="shared" si="227"/>
        <v>1</v>
      </c>
      <c r="AO305" s="1" t="b">
        <f t="shared" si="227"/>
        <v>1</v>
      </c>
      <c r="AP305" s="1" t="b">
        <f t="shared" si="227"/>
        <v>1</v>
      </c>
      <c r="AQ305" s="1" t="b">
        <f t="shared" si="227"/>
        <v>1</v>
      </c>
      <c r="AR305" s="1" t="b">
        <f t="shared" si="227"/>
        <v>1</v>
      </c>
      <c r="AS305" s="1" t="b">
        <f t="shared" si="227"/>
        <v>1</v>
      </c>
      <c r="AT305" s="1" t="b">
        <f t="shared" si="227"/>
        <v>1</v>
      </c>
      <c r="AU305" s="1" t="b">
        <f t="shared" si="227"/>
        <v>1</v>
      </c>
      <c r="AV305" s="1" t="b">
        <f t="shared" si="227"/>
        <v>1</v>
      </c>
      <c r="AW305" s="1" t="b">
        <f t="shared" si="227"/>
        <v>1</v>
      </c>
      <c r="AX305" s="1" t="b">
        <f t="shared" si="227"/>
        <v>1</v>
      </c>
      <c r="AY305" s="1" t="b">
        <f t="shared" si="227"/>
        <v>1</v>
      </c>
      <c r="AZ305" s="1" t="b">
        <f t="shared" si="227"/>
        <v>1</v>
      </c>
      <c r="BA305" s="1" t="b">
        <f t="shared" si="227"/>
        <v>1</v>
      </c>
      <c r="BB305" s="1" t="b">
        <f t="shared" si="227"/>
        <v>1</v>
      </c>
      <c r="BC305" s="1" t="b">
        <f t="shared" si="227"/>
        <v>1</v>
      </c>
      <c r="BD305" s="1" t="b">
        <f t="shared" si="227"/>
        <v>1</v>
      </c>
      <c r="BE305" s="1" t="b">
        <f t="shared" si="227"/>
        <v>1</v>
      </c>
      <c r="BF305" s="1" t="b">
        <f t="shared" si="227"/>
        <v>1</v>
      </c>
      <c r="BG305" s="1" t="b">
        <f t="shared" si="227"/>
        <v>1</v>
      </c>
      <c r="BH305" s="1" t="b">
        <f t="shared" si="227"/>
        <v>1</v>
      </c>
      <c r="BI305" s="1" t="b">
        <f t="shared" si="227"/>
        <v>1</v>
      </c>
      <c r="BJ305" s="1" t="b">
        <f t="shared" si="227"/>
        <v>1</v>
      </c>
      <c r="BK305" s="121" t="b">
        <f t="shared" si="227"/>
        <v>1</v>
      </c>
      <c r="BL305" s="1"/>
      <c r="BM305" s="1"/>
    </row>
    <row r="306" spans="2:65" hidden="1" outlineLevel="1">
      <c r="B306" t="str">
        <f t="shared" si="208"/>
        <v>Carbon dioxide (DAC) - Energy cost including feedstock energy cost - Europe - USD/ton fuel</v>
      </c>
      <c r="C306" s="2" t="str">
        <f>C279</f>
        <v>Carbon dioxide (DAC)</v>
      </c>
      <c r="D306" s="2" t="s">
        <v>37</v>
      </c>
      <c r="E306" s="2" t="s">
        <v>8</v>
      </c>
      <c r="F306" s="2" t="s">
        <v>31</v>
      </c>
      <c r="G306" s="126">
        <f t="shared" ref="G306:AH306" si="228">G311</f>
        <v>139.13660564940096</v>
      </c>
      <c r="H306" s="126">
        <f t="shared" si="228"/>
        <v>131.33650635826208</v>
      </c>
      <c r="I306" s="126">
        <f t="shared" si="228"/>
        <v>123.69885760010307</v>
      </c>
      <c r="J306" s="126">
        <f t="shared" si="228"/>
        <v>117.43601702374129</v>
      </c>
      <c r="K306" s="126">
        <f t="shared" si="228"/>
        <v>111.29589497676589</v>
      </c>
      <c r="L306" s="126">
        <f t="shared" si="228"/>
        <v>105.27849145917936</v>
      </c>
      <c r="M306" s="126">
        <f t="shared" si="228"/>
        <v>99.383806470979252</v>
      </c>
      <c r="N306" s="126">
        <f t="shared" si="228"/>
        <v>93.611840012167974</v>
      </c>
      <c r="O306" s="126">
        <f t="shared" si="228"/>
        <v>90.585974296079655</v>
      </c>
      <c r="P306" s="126">
        <f t="shared" si="228"/>
        <v>87.607779699054461</v>
      </c>
      <c r="Q306" s="126">
        <f t="shared" si="228"/>
        <v>84.67725622108955</v>
      </c>
      <c r="R306" s="126">
        <f t="shared" si="228"/>
        <v>81.794403862185035</v>
      </c>
      <c r="S306" s="126">
        <f t="shared" si="228"/>
        <v>78.959222622341954</v>
      </c>
      <c r="T306" s="126">
        <f t="shared" si="228"/>
        <v>76.922599826040909</v>
      </c>
      <c r="U306" s="126">
        <f t="shared" si="228"/>
        <v>74.912586795058061</v>
      </c>
      <c r="V306" s="126">
        <f t="shared" si="228"/>
        <v>72.929183529392262</v>
      </c>
      <c r="W306" s="126">
        <f t="shared" si="228"/>
        <v>70.972390029044362</v>
      </c>
      <c r="X306" s="126">
        <f t="shared" si="228"/>
        <v>69.042206294013226</v>
      </c>
      <c r="Y306" s="126">
        <f t="shared" si="228"/>
        <v>67.134466412964173</v>
      </c>
      <c r="Z306" s="126">
        <f t="shared" si="228"/>
        <v>65.253341498845373</v>
      </c>
      <c r="AA306" s="126">
        <f t="shared" si="228"/>
        <v>63.398831551657359</v>
      </c>
      <c r="AB306" s="126">
        <f t="shared" si="228"/>
        <v>61.570936571399812</v>
      </c>
      <c r="AC306" s="126">
        <f t="shared" si="228"/>
        <v>59.769656558072832</v>
      </c>
      <c r="AD306" s="126">
        <f t="shared" si="228"/>
        <v>58.303359346438278</v>
      </c>
      <c r="AE306" s="126">
        <f t="shared" si="228"/>
        <v>56.855217183061221</v>
      </c>
      <c r="AF306" s="126">
        <f t="shared" si="228"/>
        <v>55.425230067942344</v>
      </c>
      <c r="AG306" s="126">
        <f t="shared" si="228"/>
        <v>54.013398001081399</v>
      </c>
      <c r="AH306" s="126">
        <f t="shared" si="228"/>
        <v>52.619720982478157</v>
      </c>
      <c r="AJ306" s="120" t="b">
        <f t="shared" ref="AJ306:BK306" si="229">G286+G289+G295+G306+G314=G283</f>
        <v>1</v>
      </c>
      <c r="AK306" s="1" t="b">
        <f t="shared" si="229"/>
        <v>1</v>
      </c>
      <c r="AL306" s="1" t="b">
        <f t="shared" si="229"/>
        <v>1</v>
      </c>
      <c r="AM306" s="1" t="b">
        <f t="shared" si="229"/>
        <v>1</v>
      </c>
      <c r="AN306" s="1" t="b">
        <f t="shared" si="229"/>
        <v>1</v>
      </c>
      <c r="AO306" s="1" t="b">
        <f t="shared" si="229"/>
        <v>1</v>
      </c>
      <c r="AP306" s="1" t="b">
        <f t="shared" si="229"/>
        <v>1</v>
      </c>
      <c r="AQ306" s="1" t="b">
        <f t="shared" si="229"/>
        <v>1</v>
      </c>
      <c r="AR306" s="1" t="b">
        <f t="shared" si="229"/>
        <v>1</v>
      </c>
      <c r="AS306" s="1" t="b">
        <f t="shared" si="229"/>
        <v>1</v>
      </c>
      <c r="AT306" s="1" t="b">
        <f t="shared" si="229"/>
        <v>1</v>
      </c>
      <c r="AU306" s="1" t="b">
        <f t="shared" si="229"/>
        <v>1</v>
      </c>
      <c r="AV306" s="1" t="b">
        <f t="shared" si="229"/>
        <v>1</v>
      </c>
      <c r="AW306" s="1" t="b">
        <f t="shared" si="229"/>
        <v>1</v>
      </c>
      <c r="AX306" s="1" t="b">
        <f t="shared" si="229"/>
        <v>1</v>
      </c>
      <c r="AY306" s="1" t="b">
        <f t="shared" si="229"/>
        <v>1</v>
      </c>
      <c r="AZ306" s="1" t="b">
        <f t="shared" si="229"/>
        <v>1</v>
      </c>
      <c r="BA306" s="1" t="b">
        <f t="shared" si="229"/>
        <v>1</v>
      </c>
      <c r="BB306" s="1" t="b">
        <f t="shared" si="229"/>
        <v>1</v>
      </c>
      <c r="BC306" s="1" t="b">
        <f t="shared" si="229"/>
        <v>1</v>
      </c>
      <c r="BD306" s="1" t="b">
        <f t="shared" si="229"/>
        <v>1</v>
      </c>
      <c r="BE306" s="1" t="b">
        <f t="shared" si="229"/>
        <v>1</v>
      </c>
      <c r="BF306" s="1" t="b">
        <f t="shared" si="229"/>
        <v>1</v>
      </c>
      <c r="BG306" s="1" t="b">
        <f t="shared" si="229"/>
        <v>1</v>
      </c>
      <c r="BH306" s="1" t="b">
        <f t="shared" si="229"/>
        <v>1</v>
      </c>
      <c r="BI306" s="1" t="b">
        <f t="shared" si="229"/>
        <v>1</v>
      </c>
      <c r="BJ306" s="1" t="b">
        <f t="shared" si="229"/>
        <v>1</v>
      </c>
      <c r="BK306" s="121" t="b">
        <f t="shared" si="229"/>
        <v>1</v>
      </c>
      <c r="BL306" s="1"/>
      <c r="BM306" s="1"/>
    </row>
    <row r="307" spans="2:65" ht="15.75" hidden="1" outlineLevel="1" thickBot="1">
      <c r="B307" t="str">
        <f t="shared" si="208"/>
        <v>Carbon dioxide (DAC) - Energy cost including feedstock energy cost - Middle East - USD/ton fuel</v>
      </c>
      <c r="C307" s="13" t="str">
        <f>C279</f>
        <v>Carbon dioxide (DAC)</v>
      </c>
      <c r="D307" s="13" t="s">
        <v>37</v>
      </c>
      <c r="E307" s="13" t="s">
        <v>58</v>
      </c>
      <c r="F307" s="13" t="s">
        <v>31</v>
      </c>
      <c r="G307" s="127">
        <f t="shared" ref="G307:AH307" si="230">G312</f>
        <v>106.54312461630884</v>
      </c>
      <c r="H307" s="127">
        <f t="shared" si="230"/>
        <v>100.46220586457505</v>
      </c>
      <c r="I307" s="127">
        <f t="shared" si="230"/>
        <v>94.50864955757099</v>
      </c>
      <c r="J307" s="127">
        <f t="shared" si="230"/>
        <v>90.289455876080666</v>
      </c>
      <c r="K307" s="127">
        <f t="shared" si="230"/>
        <v>86.149099881800211</v>
      </c>
      <c r="L307" s="127">
        <f t="shared" si="230"/>
        <v>82.087581574729612</v>
      </c>
      <c r="M307" s="127">
        <f t="shared" si="230"/>
        <v>78.104900954868882</v>
      </c>
      <c r="N307" s="127">
        <f t="shared" si="230"/>
        <v>74.201058022218021</v>
      </c>
      <c r="O307" s="127">
        <f t="shared" si="230"/>
        <v>71.264783946143552</v>
      </c>
      <c r="P307" s="127">
        <f t="shared" si="230"/>
        <v>68.380481742891675</v>
      </c>
      <c r="Q307" s="127">
        <f t="shared" si="230"/>
        <v>65.548151412460825</v>
      </c>
      <c r="R307" s="127">
        <f t="shared" si="230"/>
        <v>62.767792954851807</v>
      </c>
      <c r="S307" s="127">
        <f t="shared" si="230"/>
        <v>60.039406370064405</v>
      </c>
      <c r="T307" s="127">
        <f t="shared" si="230"/>
        <v>58.334255838436711</v>
      </c>
      <c r="U307" s="127">
        <f t="shared" si="230"/>
        <v>56.653467589691616</v>
      </c>
      <c r="V307" s="127">
        <f t="shared" si="230"/>
        <v>54.997041623828714</v>
      </c>
      <c r="W307" s="127">
        <f t="shared" si="230"/>
        <v>53.364977940848128</v>
      </c>
      <c r="X307" s="127">
        <f t="shared" si="230"/>
        <v>51.757276540749643</v>
      </c>
      <c r="Y307" s="127">
        <f t="shared" si="230"/>
        <v>49.951129205562665</v>
      </c>
      <c r="Z307" s="127">
        <f t="shared" si="230"/>
        <v>48.17485125313609</v>
      </c>
      <c r="AA307" s="127">
        <f t="shared" si="230"/>
        <v>46.428442683469406</v>
      </c>
      <c r="AB307" s="127">
        <f t="shared" si="230"/>
        <v>44.711903496563266</v>
      </c>
      <c r="AC307" s="127">
        <f t="shared" si="230"/>
        <v>43.025233692416762</v>
      </c>
      <c r="AD307" s="127">
        <f t="shared" si="230"/>
        <v>41.969677751620367</v>
      </c>
      <c r="AE307" s="127">
        <f t="shared" si="230"/>
        <v>40.927191811319283</v>
      </c>
      <c r="AF307" s="127">
        <f t="shared" si="230"/>
        <v>39.897775871513431</v>
      </c>
      <c r="AG307" s="127">
        <f t="shared" si="230"/>
        <v>38.881429932202913</v>
      </c>
      <c r="AH307" s="127">
        <f t="shared" si="230"/>
        <v>37.878153993387855</v>
      </c>
      <c r="AJ307" s="122" t="b">
        <f t="shared" ref="AJ307:BK307" si="231">G286+G289+G296+G307+G314=G284</f>
        <v>1</v>
      </c>
      <c r="AK307" s="123" t="b">
        <f t="shared" si="231"/>
        <v>1</v>
      </c>
      <c r="AL307" s="123" t="b">
        <f t="shared" si="231"/>
        <v>1</v>
      </c>
      <c r="AM307" s="123" t="b">
        <f t="shared" si="231"/>
        <v>1</v>
      </c>
      <c r="AN307" s="123" t="b">
        <f t="shared" si="231"/>
        <v>1</v>
      </c>
      <c r="AO307" s="123" t="b">
        <f t="shared" si="231"/>
        <v>1</v>
      </c>
      <c r="AP307" s="123" t="b">
        <f t="shared" si="231"/>
        <v>1</v>
      </c>
      <c r="AQ307" s="123" t="b">
        <f t="shared" si="231"/>
        <v>1</v>
      </c>
      <c r="AR307" s="123" t="b">
        <f t="shared" si="231"/>
        <v>1</v>
      </c>
      <c r="AS307" s="123" t="b">
        <f t="shared" si="231"/>
        <v>1</v>
      </c>
      <c r="AT307" s="123" t="b">
        <f t="shared" si="231"/>
        <v>1</v>
      </c>
      <c r="AU307" s="123" t="b">
        <f t="shared" si="231"/>
        <v>1</v>
      </c>
      <c r="AV307" s="123" t="b">
        <f t="shared" si="231"/>
        <v>1</v>
      </c>
      <c r="AW307" s="123" t="b">
        <f t="shared" si="231"/>
        <v>1</v>
      </c>
      <c r="AX307" s="123" t="b">
        <f t="shared" si="231"/>
        <v>1</v>
      </c>
      <c r="AY307" s="123" t="b">
        <f t="shared" si="231"/>
        <v>1</v>
      </c>
      <c r="AZ307" s="123" t="b">
        <f t="shared" si="231"/>
        <v>1</v>
      </c>
      <c r="BA307" s="123" t="b">
        <f t="shared" si="231"/>
        <v>1</v>
      </c>
      <c r="BB307" s="123" t="b">
        <f t="shared" si="231"/>
        <v>1</v>
      </c>
      <c r="BC307" s="123" t="b">
        <f t="shared" si="231"/>
        <v>1</v>
      </c>
      <c r="BD307" s="123" t="b">
        <f t="shared" si="231"/>
        <v>1</v>
      </c>
      <c r="BE307" s="123" t="b">
        <f t="shared" si="231"/>
        <v>1</v>
      </c>
      <c r="BF307" s="123" t="b">
        <f t="shared" si="231"/>
        <v>1</v>
      </c>
      <c r="BG307" s="123" t="b">
        <f t="shared" si="231"/>
        <v>1</v>
      </c>
      <c r="BH307" s="123" t="b">
        <f t="shared" si="231"/>
        <v>1</v>
      </c>
      <c r="BI307" s="123" t="b">
        <f t="shared" si="231"/>
        <v>1</v>
      </c>
      <c r="BJ307" s="123" t="b">
        <f t="shared" si="231"/>
        <v>1</v>
      </c>
      <c r="BK307" s="124" t="b">
        <f t="shared" si="231"/>
        <v>1</v>
      </c>
      <c r="BL307" s="1"/>
      <c r="BM307" s="1"/>
    </row>
    <row r="308" spans="2:65" hidden="1" outlineLevel="1">
      <c r="B308" t="str">
        <f t="shared" si="208"/>
        <v>Carbon dioxide (DAC) - Energy cost - Africa - USD/ton fuel</v>
      </c>
      <c r="C308" t="str">
        <f>C279</f>
        <v>Carbon dioxide (DAC)</v>
      </c>
      <c r="D308" t="s">
        <v>43</v>
      </c>
      <c r="E308" t="s">
        <v>55</v>
      </c>
      <c r="F308" t="s">
        <v>31</v>
      </c>
      <c r="G308" s="8">
        <f t="shared" ref="G308:V312" si="232">INDEX(CostCalculations,MATCH($B308,CostCalculations_Index,0),MATCH(G$4,CostCalculation_Year,0))</f>
        <v>168.04374017226095</v>
      </c>
      <c r="H308" s="8">
        <f t="shared" si="232"/>
        <v>146.30209067169341</v>
      </c>
      <c r="I308" s="8">
        <f t="shared" si="232"/>
        <v>125.09499957024941</v>
      </c>
      <c r="J308" s="8">
        <f t="shared" si="232"/>
        <v>118.18460880247255</v>
      </c>
      <c r="K308" s="8">
        <f t="shared" si="232"/>
        <v>111.41353662951776</v>
      </c>
      <c r="L308" s="8">
        <f t="shared" si="232"/>
        <v>104.78178305138506</v>
      </c>
      <c r="M308" s="8">
        <f t="shared" si="232"/>
        <v>98.28934806807321</v>
      </c>
      <c r="N308" s="8">
        <f t="shared" si="232"/>
        <v>91.936231679584665</v>
      </c>
      <c r="O308" s="8">
        <f t="shared" si="232"/>
        <v>87.982972860232593</v>
      </c>
      <c r="P308" s="8">
        <f t="shared" si="232"/>
        <v>84.102420719352523</v>
      </c>
      <c r="Q308" s="8">
        <f t="shared" si="232"/>
        <v>80.294575256942807</v>
      </c>
      <c r="R308" s="8">
        <f t="shared" si="232"/>
        <v>76.559436473005292</v>
      </c>
      <c r="S308" s="8">
        <f t="shared" si="232"/>
        <v>72.89700436753958</v>
      </c>
      <c r="T308" s="8">
        <f t="shared" si="232"/>
        <v>70.735122997418571</v>
      </c>
      <c r="U308" s="8">
        <f t="shared" si="232"/>
        <v>68.605236304620504</v>
      </c>
      <c r="V308" s="8">
        <f t="shared" si="232"/>
        <v>66.507344289144001</v>
      </c>
      <c r="W308" s="8">
        <f t="shared" ref="W308:AH312" si="233">INDEX(CostCalculations,MATCH($B308,CostCalculations_Index,0),MATCH(W$4,CostCalculation_Year,0))</f>
        <v>64.441446950990169</v>
      </c>
      <c r="X308" s="8">
        <f t="shared" si="233"/>
        <v>62.40754429015891</v>
      </c>
      <c r="Y308" s="8">
        <f t="shared" si="233"/>
        <v>60.429077079389643</v>
      </c>
      <c r="Z308" s="8">
        <f t="shared" si="233"/>
        <v>58.481367988026683</v>
      </c>
      <c r="AA308" s="8">
        <f t="shared" si="233"/>
        <v>56.564417016069513</v>
      </c>
      <c r="AB308" s="8">
        <f t="shared" si="233"/>
        <v>54.678224163519339</v>
      </c>
      <c r="AC308" s="8">
        <f t="shared" si="233"/>
        <v>52.822789430375032</v>
      </c>
      <c r="AD308" s="8">
        <f t="shared" si="233"/>
        <v>51.600110701740995</v>
      </c>
      <c r="AE308" s="8">
        <f t="shared" si="233"/>
        <v>50.391546373167834</v>
      </c>
      <c r="AF308" s="8">
        <f t="shared" si="233"/>
        <v>49.197096444655244</v>
      </c>
      <c r="AG308" s="8">
        <f t="shared" si="233"/>
        <v>48.016760916203474</v>
      </c>
      <c r="AH308" s="8">
        <f t="shared" si="233"/>
        <v>46.85053978781275</v>
      </c>
    </row>
    <row r="309" spans="2:65" hidden="1" outlineLevel="1">
      <c r="B309" t="str">
        <f t="shared" si="208"/>
        <v>Carbon dioxide (DAC) - Energy cost - Americas - USD/ton fuel</v>
      </c>
      <c r="C309" t="str">
        <f>C279</f>
        <v>Carbon dioxide (DAC)</v>
      </c>
      <c r="D309" t="s">
        <v>43</v>
      </c>
      <c r="E309" t="s">
        <v>56</v>
      </c>
      <c r="F309" t="s">
        <v>31</v>
      </c>
      <c r="G309" s="8">
        <f t="shared" si="232"/>
        <v>105.58438245546897</v>
      </c>
      <c r="H309" s="8">
        <f t="shared" si="232"/>
        <v>101.99736044182912</v>
      </c>
      <c r="I309" s="8">
        <f t="shared" si="232"/>
        <v>98.469570539698765</v>
      </c>
      <c r="J309" s="8">
        <f t="shared" si="232"/>
        <v>93.638765997611998</v>
      </c>
      <c r="K309" s="8">
        <f t="shared" si="232"/>
        <v>88.901570801317362</v>
      </c>
      <c r="L309" s="8">
        <f t="shared" si="232"/>
        <v>84.25798495081483</v>
      </c>
      <c r="M309" s="8">
        <f t="shared" si="232"/>
        <v>79.708008446105609</v>
      </c>
      <c r="N309" s="8">
        <f t="shared" si="232"/>
        <v>75.251641287187283</v>
      </c>
      <c r="O309" s="8">
        <f t="shared" si="232"/>
        <v>72.675393088137156</v>
      </c>
      <c r="P309" s="8">
        <f t="shared" si="232"/>
        <v>70.14126028517552</v>
      </c>
      <c r="Q309" s="8">
        <f t="shared" si="232"/>
        <v>67.64924287830199</v>
      </c>
      <c r="R309" s="8">
        <f t="shared" si="232"/>
        <v>65.19934086751617</v>
      </c>
      <c r="S309" s="8">
        <f t="shared" si="232"/>
        <v>62.791554252818194</v>
      </c>
      <c r="T309" s="8">
        <f t="shared" si="232"/>
        <v>60.764114529985541</v>
      </c>
      <c r="U309" s="8">
        <f t="shared" si="232"/>
        <v>58.768592762315109</v>
      </c>
      <c r="V309" s="8">
        <f t="shared" si="232"/>
        <v>56.804988949805931</v>
      </c>
      <c r="W309" s="8">
        <f t="shared" si="233"/>
        <v>54.873303092459224</v>
      </c>
      <c r="X309" s="8">
        <f t="shared" si="233"/>
        <v>52.973535190274085</v>
      </c>
      <c r="Y309" s="8">
        <f t="shared" si="233"/>
        <v>51.828230522552126</v>
      </c>
      <c r="Z309" s="8">
        <f t="shared" si="233"/>
        <v>50.694947735460516</v>
      </c>
      <c r="AA309" s="8">
        <f t="shared" si="233"/>
        <v>49.573686828999371</v>
      </c>
      <c r="AB309" s="8">
        <f t="shared" si="233"/>
        <v>48.464447803168603</v>
      </c>
      <c r="AC309" s="8">
        <f t="shared" si="233"/>
        <v>47.367230657968015</v>
      </c>
      <c r="AD309" s="8">
        <f t="shared" si="233"/>
        <v>46.429207924659629</v>
      </c>
      <c r="AE309" s="8">
        <f t="shared" si="233"/>
        <v>45.499664594904488</v>
      </c>
      <c r="AF309" s="8">
        <f t="shared" si="233"/>
        <v>44.57860066870262</v>
      </c>
      <c r="AG309" s="8">
        <f t="shared" si="233"/>
        <v>43.666016146054034</v>
      </c>
      <c r="AH309" s="8">
        <f t="shared" si="233"/>
        <v>42.761911026958728</v>
      </c>
    </row>
    <row r="310" spans="2:65" hidden="1" outlineLevel="1">
      <c r="B310" t="str">
        <f t="shared" si="208"/>
        <v>Carbon dioxide (DAC) - Energy cost - Asia - USD/ton fuel</v>
      </c>
      <c r="C310" t="str">
        <f>C279</f>
        <v>Carbon dioxide (DAC)</v>
      </c>
      <c r="D310" t="s">
        <v>43</v>
      </c>
      <c r="E310" t="s">
        <v>57</v>
      </c>
      <c r="F310" t="s">
        <v>31</v>
      </c>
      <c r="G310" s="8">
        <f t="shared" si="232"/>
        <v>186.89956944291009</v>
      </c>
      <c r="H310" s="8">
        <f t="shared" si="232"/>
        <v>168.16682617375361</v>
      </c>
      <c r="I310" s="8">
        <f t="shared" si="232"/>
        <v>149.87899747482393</v>
      </c>
      <c r="J310" s="8">
        <f t="shared" si="232"/>
        <v>142.27132627697122</v>
      </c>
      <c r="K310" s="8">
        <f t="shared" si="232"/>
        <v>134.81285628877197</v>
      </c>
      <c r="L310" s="8">
        <f t="shared" si="232"/>
        <v>127.50358751022122</v>
      </c>
      <c r="M310" s="8">
        <f t="shared" si="232"/>
        <v>120.34351994132149</v>
      </c>
      <c r="N310" s="8">
        <f t="shared" si="232"/>
        <v>113.33265358207515</v>
      </c>
      <c r="O310" s="8">
        <f t="shared" si="232"/>
        <v>108.26284478442385</v>
      </c>
      <c r="P310" s="8">
        <f t="shared" si="232"/>
        <v>103.28784662429925</v>
      </c>
      <c r="Q310" s="8">
        <f t="shared" si="232"/>
        <v>98.407659101700688</v>
      </c>
      <c r="R310" s="8">
        <f t="shared" si="232"/>
        <v>93.622282216625351</v>
      </c>
      <c r="S310" s="8">
        <f t="shared" si="232"/>
        <v>88.931715969074972</v>
      </c>
      <c r="T310" s="8">
        <f t="shared" si="232"/>
        <v>86.065503663003796</v>
      </c>
      <c r="U310" s="8">
        <f t="shared" si="232"/>
        <v>83.244358258173165</v>
      </c>
      <c r="V310" s="8">
        <f t="shared" si="232"/>
        <v>80.468279754582596</v>
      </c>
      <c r="W310" s="8">
        <f t="shared" si="233"/>
        <v>77.737268152231991</v>
      </c>
      <c r="X310" s="8">
        <f t="shared" si="233"/>
        <v>75.051323451122215</v>
      </c>
      <c r="Y310" s="8">
        <f t="shared" si="233"/>
        <v>72.402332509748831</v>
      </c>
      <c r="Z310" s="8">
        <f t="shared" si="233"/>
        <v>69.797444349441975</v>
      </c>
      <c r="AA310" s="8">
        <f t="shared" si="233"/>
        <v>67.236658970200637</v>
      </c>
      <c r="AB310" s="8">
        <f t="shared" si="233"/>
        <v>64.719976372026011</v>
      </c>
      <c r="AC310" s="8">
        <f t="shared" si="233"/>
        <v>62.247396554916683</v>
      </c>
      <c r="AD310" s="8">
        <f t="shared" si="233"/>
        <v>60.720274602486676</v>
      </c>
      <c r="AE310" s="8">
        <f t="shared" si="233"/>
        <v>59.212061358577877</v>
      </c>
      <c r="AF310" s="8">
        <f t="shared" si="233"/>
        <v>57.722756823190991</v>
      </c>
      <c r="AG310" s="8">
        <f t="shared" si="233"/>
        <v>56.25236099632577</v>
      </c>
      <c r="AH310" s="8">
        <f t="shared" si="233"/>
        <v>54.800873877981985</v>
      </c>
    </row>
    <row r="311" spans="2:65" hidden="1" outlineLevel="1">
      <c r="B311" t="str">
        <f t="shared" si="208"/>
        <v>Carbon dioxide (DAC) - Energy cost - Europe - USD/ton fuel</v>
      </c>
      <c r="C311" t="str">
        <f>C279</f>
        <v>Carbon dioxide (DAC)</v>
      </c>
      <c r="D311" t="s">
        <v>43</v>
      </c>
      <c r="E311" t="s">
        <v>8</v>
      </c>
      <c r="F311" t="s">
        <v>31</v>
      </c>
      <c r="G311" s="8">
        <f t="shared" si="232"/>
        <v>139.13660564940096</v>
      </c>
      <c r="H311" s="8">
        <f t="shared" si="232"/>
        <v>131.33650635826208</v>
      </c>
      <c r="I311" s="8">
        <f t="shared" si="232"/>
        <v>123.69885760010307</v>
      </c>
      <c r="J311" s="8">
        <f t="shared" si="232"/>
        <v>117.43601702374129</v>
      </c>
      <c r="K311" s="8">
        <f t="shared" si="232"/>
        <v>111.29589497676589</v>
      </c>
      <c r="L311" s="8">
        <f t="shared" si="232"/>
        <v>105.27849145917936</v>
      </c>
      <c r="M311" s="8">
        <f t="shared" si="232"/>
        <v>99.383806470979252</v>
      </c>
      <c r="N311" s="8">
        <f t="shared" si="232"/>
        <v>93.611840012167974</v>
      </c>
      <c r="O311" s="8">
        <f t="shared" si="232"/>
        <v>90.585974296079655</v>
      </c>
      <c r="P311" s="8">
        <f t="shared" si="232"/>
        <v>87.607779699054461</v>
      </c>
      <c r="Q311" s="8">
        <f t="shared" si="232"/>
        <v>84.67725622108955</v>
      </c>
      <c r="R311" s="8">
        <f t="shared" si="232"/>
        <v>81.794403862185035</v>
      </c>
      <c r="S311" s="8">
        <f t="shared" si="232"/>
        <v>78.959222622341954</v>
      </c>
      <c r="T311" s="8">
        <f t="shared" si="232"/>
        <v>76.922599826040909</v>
      </c>
      <c r="U311" s="8">
        <f t="shared" si="232"/>
        <v>74.912586795058061</v>
      </c>
      <c r="V311" s="8">
        <f t="shared" si="232"/>
        <v>72.929183529392262</v>
      </c>
      <c r="W311" s="8">
        <f t="shared" si="233"/>
        <v>70.972390029044362</v>
      </c>
      <c r="X311" s="8">
        <f t="shared" si="233"/>
        <v>69.042206294013226</v>
      </c>
      <c r="Y311" s="8">
        <f t="shared" si="233"/>
        <v>67.134466412964173</v>
      </c>
      <c r="Z311" s="8">
        <f t="shared" si="233"/>
        <v>65.253341498845373</v>
      </c>
      <c r="AA311" s="8">
        <f t="shared" si="233"/>
        <v>63.398831551657359</v>
      </c>
      <c r="AB311" s="8">
        <f t="shared" si="233"/>
        <v>61.570936571399812</v>
      </c>
      <c r="AC311" s="8">
        <f t="shared" si="233"/>
        <v>59.769656558072832</v>
      </c>
      <c r="AD311" s="8">
        <f t="shared" si="233"/>
        <v>58.303359346438278</v>
      </c>
      <c r="AE311" s="8">
        <f t="shared" si="233"/>
        <v>56.855217183061221</v>
      </c>
      <c r="AF311" s="8">
        <f t="shared" si="233"/>
        <v>55.425230067942344</v>
      </c>
      <c r="AG311" s="8">
        <f t="shared" si="233"/>
        <v>54.013398001081399</v>
      </c>
      <c r="AH311" s="8">
        <f t="shared" si="233"/>
        <v>52.619720982478157</v>
      </c>
    </row>
    <row r="312" spans="2:65" hidden="1" outlineLevel="1">
      <c r="B312" t="str">
        <f t="shared" si="208"/>
        <v>Carbon dioxide (DAC) - Energy cost - Middle East - USD/ton fuel</v>
      </c>
      <c r="C312" t="str">
        <f>C279</f>
        <v>Carbon dioxide (DAC)</v>
      </c>
      <c r="D312" t="s">
        <v>43</v>
      </c>
      <c r="E312" t="s">
        <v>58</v>
      </c>
      <c r="F312" t="s">
        <v>31</v>
      </c>
      <c r="G312" s="8">
        <f t="shared" si="232"/>
        <v>106.54312461630884</v>
      </c>
      <c r="H312" s="8">
        <f t="shared" si="232"/>
        <v>100.46220586457505</v>
      </c>
      <c r="I312" s="8">
        <f t="shared" si="232"/>
        <v>94.50864955757099</v>
      </c>
      <c r="J312" s="8">
        <f t="shared" si="232"/>
        <v>90.289455876080666</v>
      </c>
      <c r="K312" s="8">
        <f t="shared" si="232"/>
        <v>86.149099881800211</v>
      </c>
      <c r="L312" s="8">
        <f t="shared" si="232"/>
        <v>82.087581574729612</v>
      </c>
      <c r="M312" s="8">
        <f t="shared" si="232"/>
        <v>78.104900954868882</v>
      </c>
      <c r="N312" s="8">
        <f t="shared" si="232"/>
        <v>74.201058022218021</v>
      </c>
      <c r="O312" s="8">
        <f t="shared" si="232"/>
        <v>71.264783946143552</v>
      </c>
      <c r="P312" s="8">
        <f t="shared" si="232"/>
        <v>68.380481742891675</v>
      </c>
      <c r="Q312" s="8">
        <f t="shared" si="232"/>
        <v>65.548151412460825</v>
      </c>
      <c r="R312" s="8">
        <f t="shared" si="232"/>
        <v>62.767792954851807</v>
      </c>
      <c r="S312" s="8">
        <f t="shared" si="232"/>
        <v>60.039406370064405</v>
      </c>
      <c r="T312" s="8">
        <f t="shared" si="232"/>
        <v>58.334255838436711</v>
      </c>
      <c r="U312" s="8">
        <f t="shared" si="232"/>
        <v>56.653467589691616</v>
      </c>
      <c r="V312" s="8">
        <f t="shared" si="232"/>
        <v>54.997041623828714</v>
      </c>
      <c r="W312" s="8">
        <f t="shared" si="233"/>
        <v>53.364977940848128</v>
      </c>
      <c r="X312" s="8">
        <f t="shared" si="233"/>
        <v>51.757276540749643</v>
      </c>
      <c r="Y312" s="8">
        <f t="shared" si="233"/>
        <v>49.951129205562665</v>
      </c>
      <c r="Z312" s="8">
        <f t="shared" si="233"/>
        <v>48.17485125313609</v>
      </c>
      <c r="AA312" s="8">
        <f t="shared" si="233"/>
        <v>46.428442683469406</v>
      </c>
      <c r="AB312" s="8">
        <f t="shared" si="233"/>
        <v>44.711903496563266</v>
      </c>
      <c r="AC312" s="8">
        <f t="shared" si="233"/>
        <v>43.025233692416762</v>
      </c>
      <c r="AD312" s="8">
        <f t="shared" si="233"/>
        <v>41.969677751620367</v>
      </c>
      <c r="AE312" s="8">
        <f t="shared" si="233"/>
        <v>40.927191811319283</v>
      </c>
      <c r="AF312" s="8">
        <f t="shared" si="233"/>
        <v>39.897775871513431</v>
      </c>
      <c r="AG312" s="8">
        <f t="shared" si="233"/>
        <v>38.881429932202913</v>
      </c>
      <c r="AH312" s="8">
        <f t="shared" si="233"/>
        <v>37.878153993387855</v>
      </c>
    </row>
    <row r="313" spans="2:65" hidden="1" outlineLevel="1">
      <c r="B313" t="str">
        <f t="shared" si="208"/>
        <v/>
      </c>
    </row>
    <row r="314" spans="2:65" hidden="1" outlineLevel="1">
      <c r="B314" t="str">
        <f t="shared" si="208"/>
        <v>Carbon dioxide (DAC) - Feedstock cost including feedstock feedstock cost - Global - USD/ton fuel</v>
      </c>
      <c r="C314" s="4" t="str">
        <f>C279</f>
        <v>Carbon dioxide (DAC)</v>
      </c>
      <c r="D314" s="4" t="s">
        <v>38</v>
      </c>
      <c r="E314" s="4" t="s">
        <v>49</v>
      </c>
      <c r="F314" s="4" t="s">
        <v>31</v>
      </c>
      <c r="G314" s="129">
        <v>0</v>
      </c>
      <c r="H314" s="129">
        <v>0</v>
      </c>
      <c r="I314" s="129">
        <v>0</v>
      </c>
      <c r="J314" s="129">
        <v>0</v>
      </c>
      <c r="K314" s="129">
        <v>0</v>
      </c>
      <c r="L314" s="129">
        <v>0</v>
      </c>
      <c r="M314" s="129">
        <v>0</v>
      </c>
      <c r="N314" s="129">
        <v>0</v>
      </c>
      <c r="O314" s="129">
        <v>0</v>
      </c>
      <c r="P314" s="129">
        <v>0</v>
      </c>
      <c r="Q314" s="129">
        <v>0</v>
      </c>
      <c r="R314" s="129">
        <v>0</v>
      </c>
      <c r="S314" s="129">
        <v>0</v>
      </c>
      <c r="T314" s="129">
        <v>0</v>
      </c>
      <c r="U314" s="129">
        <v>0</v>
      </c>
      <c r="V314" s="129">
        <v>0</v>
      </c>
      <c r="W314" s="129">
        <v>0</v>
      </c>
      <c r="X314" s="129">
        <v>0</v>
      </c>
      <c r="Y314" s="129">
        <v>0</v>
      </c>
      <c r="Z314" s="129">
        <v>0</v>
      </c>
      <c r="AA314" s="129">
        <v>0</v>
      </c>
      <c r="AB314" s="129">
        <v>0</v>
      </c>
      <c r="AC314" s="129">
        <v>0</v>
      </c>
      <c r="AD314" s="129">
        <v>0</v>
      </c>
      <c r="AE314" s="129">
        <v>0</v>
      </c>
      <c r="AF314" s="129">
        <v>0</v>
      </c>
      <c r="AG314" s="129">
        <v>0</v>
      </c>
      <c r="AH314" s="129">
        <v>0</v>
      </c>
      <c r="BL314" s="1"/>
      <c r="BM314" s="1"/>
    </row>
    <row r="315" spans="2:65" collapsed="1"/>
    <row r="316" spans="2:65">
      <c r="B316" t="str">
        <f t="shared" ref="B316:B351" si="234">_xlfn.TEXTJOIN(" - ",TRUE,C316:F316)</f>
        <v>Carbon dioxide (PS) - Item - Region - Unit</v>
      </c>
      <c r="C316" s="52" t="s">
        <v>69</v>
      </c>
      <c r="D316" s="52" t="s">
        <v>28</v>
      </c>
      <c r="E316" s="52" t="s">
        <v>1</v>
      </c>
      <c r="F316" s="52" t="s">
        <v>29</v>
      </c>
      <c r="G316" s="3">
        <v>2023</v>
      </c>
      <c r="H316" s="3">
        <v>2024</v>
      </c>
      <c r="I316" s="3">
        <v>2025</v>
      </c>
      <c r="J316" s="3">
        <v>2026</v>
      </c>
      <c r="K316" s="3">
        <v>2027</v>
      </c>
      <c r="L316" s="3">
        <v>2028</v>
      </c>
      <c r="M316" s="3">
        <v>2029</v>
      </c>
      <c r="N316" s="3">
        <v>2030</v>
      </c>
      <c r="O316" s="3">
        <v>2031</v>
      </c>
      <c r="P316" s="3">
        <v>2032</v>
      </c>
      <c r="Q316" s="3">
        <v>2033</v>
      </c>
      <c r="R316" s="3">
        <v>2034</v>
      </c>
      <c r="S316" s="3">
        <v>2035</v>
      </c>
      <c r="T316" s="3">
        <v>2036</v>
      </c>
      <c r="U316" s="3">
        <v>2037</v>
      </c>
      <c r="V316" s="3">
        <v>2038</v>
      </c>
      <c r="W316" s="3">
        <v>2039</v>
      </c>
      <c r="X316" s="3">
        <v>2040</v>
      </c>
      <c r="Y316" s="3">
        <v>2041</v>
      </c>
      <c r="Z316" s="3">
        <v>2042</v>
      </c>
      <c r="AA316" s="3">
        <v>2043</v>
      </c>
      <c r="AB316" s="3">
        <v>2044</v>
      </c>
      <c r="AC316" s="3">
        <v>2045</v>
      </c>
      <c r="AD316" s="3">
        <v>2046</v>
      </c>
      <c r="AE316" s="3">
        <v>2047</v>
      </c>
      <c r="AF316" s="3">
        <v>2048</v>
      </c>
      <c r="AG316" s="3">
        <v>2049</v>
      </c>
      <c r="AH316" s="3">
        <v>2050</v>
      </c>
    </row>
    <row r="317" spans="2:65" hidden="1" outlineLevel="1">
      <c r="B317" t="str">
        <f t="shared" si="234"/>
        <v>Carbon dioxide (PS) - Total cost - Africa - USD/ton fuel</v>
      </c>
      <c r="C317" s="112" t="str">
        <f>C316</f>
        <v>Carbon dioxide (PS)</v>
      </c>
      <c r="D317" s="112" t="s">
        <v>30</v>
      </c>
      <c r="E317" s="112" t="s">
        <v>55</v>
      </c>
      <c r="F317" s="112" t="s">
        <v>31</v>
      </c>
      <c r="G317" s="114">
        <f t="shared" ref="G317:V321" si="235">INDEX(CostCalculations,MATCH($B317,CostCalculations_Index,0),MATCH(G$4,CostCalculation_Year,0))</f>
        <v>168.75874645206471</v>
      </c>
      <c r="H317" s="114">
        <f t="shared" si="235"/>
        <v>160.13998331054682</v>
      </c>
      <c r="I317" s="114">
        <f t="shared" si="235"/>
        <v>151.52122016902811</v>
      </c>
      <c r="J317" s="114">
        <f t="shared" si="235"/>
        <v>145.12777444160082</v>
      </c>
      <c r="K317" s="114">
        <f t="shared" si="235"/>
        <v>138.73432871417356</v>
      </c>
      <c r="L317" s="114">
        <f t="shared" si="235"/>
        <v>132.34088298674627</v>
      </c>
      <c r="M317" s="114">
        <f t="shared" si="235"/>
        <v>125.94743725931876</v>
      </c>
      <c r="N317" s="114">
        <f t="shared" si="235"/>
        <v>119.55399153189148</v>
      </c>
      <c r="O317" s="114">
        <f t="shared" si="235"/>
        <v>116.92970902762548</v>
      </c>
      <c r="P317" s="114">
        <f t="shared" si="235"/>
        <v>114.30542652335946</v>
      </c>
      <c r="Q317" s="114">
        <f t="shared" si="235"/>
        <v>111.68114401909322</v>
      </c>
      <c r="R317" s="114">
        <f t="shared" si="235"/>
        <v>109.0568615148272</v>
      </c>
      <c r="S317" s="114">
        <f t="shared" si="235"/>
        <v>106.43257901056124</v>
      </c>
      <c r="T317" s="114">
        <f t="shared" si="235"/>
        <v>104.06242970845638</v>
      </c>
      <c r="U317" s="114">
        <f t="shared" si="235"/>
        <v>101.69228040635156</v>
      </c>
      <c r="V317" s="114">
        <f t="shared" si="235"/>
        <v>99.322131104246679</v>
      </c>
      <c r="W317" s="114">
        <f t="shared" ref="W317:AH321" si="236">INDEX(CostCalculations,MATCH($B317,CostCalculations_Index,0),MATCH(W$4,CostCalculation_Year,0))</f>
        <v>96.951981802141802</v>
      </c>
      <c r="X317" s="114">
        <f t="shared" si="236"/>
        <v>94.581832500037024</v>
      </c>
      <c r="Y317" s="114">
        <f t="shared" si="236"/>
        <v>92.20529440887249</v>
      </c>
      <c r="Z317" s="114">
        <f t="shared" si="236"/>
        <v>89.828756317707942</v>
      </c>
      <c r="AA317" s="114">
        <f t="shared" si="236"/>
        <v>87.452218226543295</v>
      </c>
      <c r="AB317" s="114">
        <f t="shared" si="236"/>
        <v>85.075680135378761</v>
      </c>
      <c r="AC317" s="114">
        <f t="shared" si="236"/>
        <v>82.699142044214156</v>
      </c>
      <c r="AD317" s="114">
        <f t="shared" si="236"/>
        <v>80.440921259156212</v>
      </c>
      <c r="AE317" s="114">
        <f t="shared" si="236"/>
        <v>78.182700474098326</v>
      </c>
      <c r="AF317" s="114">
        <f t="shared" si="236"/>
        <v>75.924479689040368</v>
      </c>
      <c r="AG317" s="114">
        <f t="shared" si="236"/>
        <v>73.666258903982438</v>
      </c>
      <c r="AH317" s="114">
        <f t="shared" si="236"/>
        <v>71.408038118924537</v>
      </c>
    </row>
    <row r="318" spans="2:65" hidden="1" outlineLevel="1">
      <c r="B318" t="str">
        <f t="shared" si="234"/>
        <v>Carbon dioxide (PS) - Total cost - Americas - USD/ton fuel</v>
      </c>
      <c r="C318" t="str">
        <f>C317</f>
        <v>Carbon dioxide (PS)</v>
      </c>
      <c r="D318" t="s">
        <v>30</v>
      </c>
      <c r="E318" t="s">
        <v>56</v>
      </c>
      <c r="F318" t="s">
        <v>31</v>
      </c>
      <c r="G318" s="115">
        <f t="shared" si="235"/>
        <v>158.99256637622852</v>
      </c>
      <c r="H318" s="115">
        <f t="shared" si="235"/>
        <v>153.11734986838769</v>
      </c>
      <c r="I318" s="115">
        <f t="shared" si="235"/>
        <v>147.24213336054677</v>
      </c>
      <c r="J318" s="115">
        <f t="shared" si="235"/>
        <v>141.13088321272323</v>
      </c>
      <c r="K318" s="115">
        <f t="shared" si="235"/>
        <v>135.01963306489972</v>
      </c>
      <c r="L318" s="115">
        <f t="shared" si="235"/>
        <v>128.90838291707621</v>
      </c>
      <c r="M318" s="115">
        <f t="shared" si="235"/>
        <v>122.79713276925288</v>
      </c>
      <c r="N318" s="115">
        <f t="shared" si="235"/>
        <v>116.68588262142937</v>
      </c>
      <c r="O318" s="115">
        <f t="shared" si="235"/>
        <v>114.26360850860023</v>
      </c>
      <c r="P318" s="115">
        <f t="shared" si="235"/>
        <v>111.84133439577106</v>
      </c>
      <c r="Q318" s="115">
        <f t="shared" si="235"/>
        <v>109.41906028294189</v>
      </c>
      <c r="R318" s="115">
        <f t="shared" si="235"/>
        <v>106.99678617011273</v>
      </c>
      <c r="S318" s="115">
        <f t="shared" si="235"/>
        <v>104.57451205728351</v>
      </c>
      <c r="T318" s="115">
        <f t="shared" si="235"/>
        <v>102.20490465393972</v>
      </c>
      <c r="U318" s="115">
        <f t="shared" si="235"/>
        <v>99.835297250595929</v>
      </c>
      <c r="V318" s="115">
        <f t="shared" si="235"/>
        <v>97.465689847252079</v>
      </c>
      <c r="W318" s="115">
        <f t="shared" si="236"/>
        <v>95.096082443908287</v>
      </c>
      <c r="X318" s="115">
        <f t="shared" si="236"/>
        <v>92.726475040564452</v>
      </c>
      <c r="Y318" s="115">
        <f t="shared" si="236"/>
        <v>90.491485476362513</v>
      </c>
      <c r="Z318" s="115">
        <f t="shared" si="236"/>
        <v>88.256495912160574</v>
      </c>
      <c r="AA318" s="115">
        <f t="shared" si="236"/>
        <v>86.021506347958649</v>
      </c>
      <c r="AB318" s="115">
        <f t="shared" si="236"/>
        <v>83.786516783756724</v>
      </c>
      <c r="AC318" s="115">
        <f t="shared" si="236"/>
        <v>81.551527219554785</v>
      </c>
      <c r="AD318" s="115">
        <f t="shared" si="236"/>
        <v>79.338841105190284</v>
      </c>
      <c r="AE318" s="115">
        <f t="shared" si="236"/>
        <v>77.12615499082581</v>
      </c>
      <c r="AF318" s="115">
        <f t="shared" si="236"/>
        <v>74.913468876461323</v>
      </c>
      <c r="AG318" s="115">
        <f t="shared" si="236"/>
        <v>72.700782762096864</v>
      </c>
      <c r="AH318" s="115">
        <f t="shared" si="236"/>
        <v>70.488096647732377</v>
      </c>
    </row>
    <row r="319" spans="2:65" hidden="1" outlineLevel="1">
      <c r="B319" t="str">
        <f t="shared" si="234"/>
        <v>Carbon dioxide (PS) - Total cost - Asia - USD/ton fuel</v>
      </c>
      <c r="C319" t="str">
        <f>C318</f>
        <v>Carbon dioxide (PS)</v>
      </c>
      <c r="D319" t="s">
        <v>30</v>
      </c>
      <c r="E319" t="s">
        <v>57</v>
      </c>
      <c r="F319" t="s">
        <v>31</v>
      </c>
      <c r="G319" s="115">
        <f t="shared" si="235"/>
        <v>171.70705445374747</v>
      </c>
      <c r="H319" s="115">
        <f t="shared" si="235"/>
        <v>163.6057085715762</v>
      </c>
      <c r="I319" s="115">
        <f t="shared" si="235"/>
        <v>155.50436268940615</v>
      </c>
      <c r="J319" s="115">
        <f t="shared" si="235"/>
        <v>149.04990457873393</v>
      </c>
      <c r="K319" s="115">
        <f t="shared" si="235"/>
        <v>142.59544646806216</v>
      </c>
      <c r="L319" s="115">
        <f t="shared" si="235"/>
        <v>136.14098835738997</v>
      </c>
      <c r="M319" s="115">
        <f t="shared" si="235"/>
        <v>129.68653024671778</v>
      </c>
      <c r="N319" s="115">
        <f t="shared" si="235"/>
        <v>123.23207213604601</v>
      </c>
      <c r="O319" s="115">
        <f t="shared" si="235"/>
        <v>120.46182696317361</v>
      </c>
      <c r="P319" s="115">
        <f t="shared" si="235"/>
        <v>117.69158179030138</v>
      </c>
      <c r="Q319" s="115">
        <f t="shared" si="235"/>
        <v>114.92133661742938</v>
      </c>
      <c r="R319" s="115">
        <f t="shared" si="235"/>
        <v>112.15109144455717</v>
      </c>
      <c r="S319" s="115">
        <f t="shared" si="235"/>
        <v>109.38084627168496</v>
      </c>
      <c r="T319" s="115">
        <f t="shared" si="235"/>
        <v>106.91836612397657</v>
      </c>
      <c r="U319" s="115">
        <f t="shared" si="235"/>
        <v>104.45588597626819</v>
      </c>
      <c r="V319" s="115">
        <f t="shared" si="235"/>
        <v>101.99340582855991</v>
      </c>
      <c r="W319" s="115">
        <f t="shared" si="236"/>
        <v>99.530925680851524</v>
      </c>
      <c r="X319" s="115">
        <f t="shared" si="236"/>
        <v>97.068445533143333</v>
      </c>
      <c r="Y319" s="115">
        <f t="shared" si="236"/>
        <v>94.591091199010563</v>
      </c>
      <c r="Z319" s="115">
        <f t="shared" si="236"/>
        <v>92.113736864877893</v>
      </c>
      <c r="AA319" s="115">
        <f t="shared" si="236"/>
        <v>89.636382530745109</v>
      </c>
      <c r="AB319" s="115">
        <f t="shared" si="236"/>
        <v>87.159028196612454</v>
      </c>
      <c r="AC319" s="115">
        <f t="shared" si="236"/>
        <v>84.68167386247967</v>
      </c>
      <c r="AD319" s="115">
        <f t="shared" si="236"/>
        <v>82.384711747826273</v>
      </c>
      <c r="AE319" s="115">
        <f t="shared" si="236"/>
        <v>80.087749633172848</v>
      </c>
      <c r="AF319" s="115">
        <f t="shared" si="236"/>
        <v>77.790787518519437</v>
      </c>
      <c r="AG319" s="115">
        <f t="shared" si="236"/>
        <v>75.493825403866055</v>
      </c>
      <c r="AH319" s="115">
        <f t="shared" si="236"/>
        <v>73.196863289212615</v>
      </c>
    </row>
    <row r="320" spans="2:65" hidden="1" outlineLevel="1">
      <c r="B320" t="str">
        <f t="shared" si="234"/>
        <v>Carbon dioxide (PS) - Total cost - Europe - USD/ton fuel</v>
      </c>
      <c r="C320" t="str">
        <f>C319</f>
        <v>Carbon dioxide (PS)</v>
      </c>
      <c r="D320" t="s">
        <v>30</v>
      </c>
      <c r="E320" t="s">
        <v>8</v>
      </c>
      <c r="F320" t="s">
        <v>31</v>
      </c>
      <c r="G320" s="115">
        <f t="shared" si="235"/>
        <v>164.2388107443241</v>
      </c>
      <c r="H320" s="115">
        <f t="shared" si="235"/>
        <v>157.76782547693222</v>
      </c>
      <c r="I320" s="115">
        <f t="shared" si="235"/>
        <v>151.29684020954031</v>
      </c>
      <c r="J320" s="115">
        <f t="shared" si="235"/>
        <v>145.00587844730933</v>
      </c>
      <c r="K320" s="115">
        <f t="shared" si="235"/>
        <v>138.71491668507818</v>
      </c>
      <c r="L320" s="115">
        <f t="shared" si="235"/>
        <v>132.42395492284723</v>
      </c>
      <c r="M320" s="115">
        <f t="shared" si="235"/>
        <v>126.13299316061605</v>
      </c>
      <c r="N320" s="115">
        <f t="shared" si="235"/>
        <v>119.8420313983851</v>
      </c>
      <c r="O320" s="115">
        <f t="shared" si="235"/>
        <v>117.3830702762656</v>
      </c>
      <c r="P320" s="115">
        <f t="shared" si="235"/>
        <v>114.92410915414638</v>
      </c>
      <c r="Q320" s="115">
        <f t="shared" si="235"/>
        <v>112.46514803202705</v>
      </c>
      <c r="R320" s="115">
        <f t="shared" si="235"/>
        <v>110.00618690990774</v>
      </c>
      <c r="S320" s="115">
        <f t="shared" si="235"/>
        <v>107.54722578778853</v>
      </c>
      <c r="T320" s="115">
        <f t="shared" si="235"/>
        <v>105.21511083102753</v>
      </c>
      <c r="U320" s="115">
        <f t="shared" si="235"/>
        <v>102.88299587426658</v>
      </c>
      <c r="V320" s="115">
        <f t="shared" si="235"/>
        <v>100.55088091750564</v>
      </c>
      <c r="W320" s="115">
        <f t="shared" si="236"/>
        <v>98.21876596074469</v>
      </c>
      <c r="X320" s="115">
        <f t="shared" si="236"/>
        <v>95.88665100398363</v>
      </c>
      <c r="Y320" s="115">
        <f t="shared" si="236"/>
        <v>93.541413598988882</v>
      </c>
      <c r="Z320" s="115">
        <f t="shared" si="236"/>
        <v>91.196176193994077</v>
      </c>
      <c r="AA320" s="115">
        <f t="shared" si="236"/>
        <v>88.850938788999315</v>
      </c>
      <c r="AB320" s="115">
        <f t="shared" si="236"/>
        <v>86.505701384004524</v>
      </c>
      <c r="AC320" s="115">
        <f t="shared" si="236"/>
        <v>84.160463979009762</v>
      </c>
      <c r="AD320" s="115">
        <f t="shared" si="236"/>
        <v>81.869591960752686</v>
      </c>
      <c r="AE320" s="115">
        <f t="shared" si="236"/>
        <v>79.578719942495553</v>
      </c>
      <c r="AF320" s="115">
        <f t="shared" si="236"/>
        <v>77.287847924238463</v>
      </c>
      <c r="AG320" s="115">
        <f t="shared" si="236"/>
        <v>74.996975905981387</v>
      </c>
      <c r="AH320" s="115">
        <f t="shared" si="236"/>
        <v>72.706103887724254</v>
      </c>
    </row>
    <row r="321" spans="2:65" hidden="1" outlineLevel="1">
      <c r="B321" t="str">
        <f t="shared" si="234"/>
        <v>Carbon dioxide (PS) - Total cost - Middle East - USD/ton fuel</v>
      </c>
      <c r="C321" s="113" t="str">
        <f>C320</f>
        <v>Carbon dioxide (PS)</v>
      </c>
      <c r="D321" s="113" t="s">
        <v>30</v>
      </c>
      <c r="E321" s="113" t="s">
        <v>58</v>
      </c>
      <c r="F321" s="113" t="s">
        <v>31</v>
      </c>
      <c r="G321" s="116">
        <f t="shared" si="235"/>
        <v>159.14247583625712</v>
      </c>
      <c r="H321" s="116">
        <f t="shared" si="235"/>
        <v>152.87401630519537</v>
      </c>
      <c r="I321" s="116">
        <f t="shared" si="235"/>
        <v>146.60555677413339</v>
      </c>
      <c r="J321" s="116">
        <f t="shared" si="235"/>
        <v>140.58550254056769</v>
      </c>
      <c r="K321" s="116">
        <f t="shared" si="235"/>
        <v>134.56544830700201</v>
      </c>
      <c r="L321" s="116">
        <f t="shared" si="235"/>
        <v>128.54539407343631</v>
      </c>
      <c r="M321" s="116">
        <f t="shared" si="235"/>
        <v>122.52533983987063</v>
      </c>
      <c r="N321" s="116">
        <f t="shared" si="235"/>
        <v>116.50528560630494</v>
      </c>
      <c r="O321" s="116">
        <f t="shared" si="235"/>
        <v>114.01792461724683</v>
      </c>
      <c r="P321" s="116">
        <f t="shared" si="235"/>
        <v>111.5305636281888</v>
      </c>
      <c r="Q321" s="116">
        <f t="shared" si="235"/>
        <v>109.04320263913067</v>
      </c>
      <c r="R321" s="116">
        <f t="shared" si="235"/>
        <v>106.55584165007265</v>
      </c>
      <c r="S321" s="116">
        <f t="shared" si="235"/>
        <v>104.06848066101463</v>
      </c>
      <c r="T321" s="116">
        <f t="shared" si="235"/>
        <v>101.7522399697978</v>
      </c>
      <c r="U321" s="116">
        <f t="shared" si="235"/>
        <v>99.435999278580965</v>
      </c>
      <c r="V321" s="116">
        <f t="shared" si="235"/>
        <v>97.119758587364188</v>
      </c>
      <c r="W321" s="116">
        <f t="shared" si="236"/>
        <v>94.803517896147369</v>
      </c>
      <c r="X321" s="116">
        <f t="shared" si="236"/>
        <v>92.487277204930521</v>
      </c>
      <c r="Y321" s="116">
        <f t="shared" si="236"/>
        <v>90.117453340918203</v>
      </c>
      <c r="Z321" s="116">
        <f t="shared" si="236"/>
        <v>87.747629476905928</v>
      </c>
      <c r="AA321" s="116">
        <f t="shared" si="236"/>
        <v>85.377805612893596</v>
      </c>
      <c r="AB321" s="116">
        <f t="shared" si="236"/>
        <v>83.007981748881349</v>
      </c>
      <c r="AC321" s="116">
        <f t="shared" si="236"/>
        <v>80.638157884868988</v>
      </c>
      <c r="AD321" s="116">
        <f t="shared" si="236"/>
        <v>78.388376570930973</v>
      </c>
      <c r="AE321" s="116">
        <f t="shared" si="236"/>
        <v>76.138595256992971</v>
      </c>
      <c r="AF321" s="116">
        <f t="shared" si="236"/>
        <v>73.888813943054942</v>
      </c>
      <c r="AG321" s="116">
        <f t="shared" si="236"/>
        <v>71.639032629116926</v>
      </c>
      <c r="AH321" s="116">
        <f t="shared" si="236"/>
        <v>69.389251315178939</v>
      </c>
    </row>
    <row r="322" spans="2:65" hidden="1" outlineLevel="1">
      <c r="B322" t="str">
        <f t="shared" si="234"/>
        <v/>
      </c>
      <c r="C322" s="2"/>
    </row>
    <row r="323" spans="2:65" hidden="1" outlineLevel="1">
      <c r="B323" t="str">
        <f t="shared" si="234"/>
        <v>Carbon dioxide (PS) - CAPEX including feedstock CAPEX - Global - USD/ton fuel</v>
      </c>
      <c r="C323" s="4" t="str">
        <f>C316</f>
        <v>Carbon dioxide (PS)</v>
      </c>
      <c r="D323" s="4" t="s">
        <v>34</v>
      </c>
      <c r="E323" s="4" t="s">
        <v>49</v>
      </c>
      <c r="F323" s="4" t="s">
        <v>31</v>
      </c>
      <c r="G323" s="129">
        <f t="shared" ref="G323:AH323" si="237">SUM(G324:G324)</f>
        <v>34.333333333333336</v>
      </c>
      <c r="H323" s="129">
        <f t="shared" si="237"/>
        <v>33</v>
      </c>
      <c r="I323" s="129">
        <f t="shared" si="237"/>
        <v>31.666666666666668</v>
      </c>
      <c r="J323" s="129">
        <f t="shared" si="237"/>
        <v>30.333333333333332</v>
      </c>
      <c r="K323" s="129">
        <f t="shared" si="237"/>
        <v>29</v>
      </c>
      <c r="L323" s="129">
        <f t="shared" si="237"/>
        <v>27.666666666666668</v>
      </c>
      <c r="M323" s="129">
        <f t="shared" si="237"/>
        <v>26.333333333333332</v>
      </c>
      <c r="N323" s="129">
        <f t="shared" si="237"/>
        <v>25</v>
      </c>
      <c r="O323" s="129">
        <f t="shared" si="237"/>
        <v>24.483333333333334</v>
      </c>
      <c r="P323" s="129">
        <f t="shared" si="237"/>
        <v>23.966666666666665</v>
      </c>
      <c r="Q323" s="129">
        <f t="shared" si="237"/>
        <v>23.45</v>
      </c>
      <c r="R323" s="129">
        <f t="shared" si="237"/>
        <v>22.933333333333334</v>
      </c>
      <c r="S323" s="129">
        <f t="shared" si="237"/>
        <v>22.416666666666668</v>
      </c>
      <c r="T323" s="129">
        <f t="shared" si="237"/>
        <v>21.9</v>
      </c>
      <c r="U323" s="129">
        <f t="shared" si="237"/>
        <v>21.383333333333333</v>
      </c>
      <c r="V323" s="129">
        <f t="shared" si="237"/>
        <v>20.866666666666667</v>
      </c>
      <c r="W323" s="129">
        <f t="shared" si="237"/>
        <v>20.350000000000001</v>
      </c>
      <c r="X323" s="129">
        <f t="shared" si="237"/>
        <v>19.833333333333332</v>
      </c>
      <c r="Y323" s="129">
        <f t="shared" si="237"/>
        <v>19.316666666666666</v>
      </c>
      <c r="Z323" s="129">
        <f t="shared" si="237"/>
        <v>18.8</v>
      </c>
      <c r="AA323" s="129">
        <f t="shared" si="237"/>
        <v>18.283333333333335</v>
      </c>
      <c r="AB323" s="129">
        <f t="shared" si="237"/>
        <v>17.766666666666666</v>
      </c>
      <c r="AC323" s="129">
        <f t="shared" si="237"/>
        <v>17.25</v>
      </c>
      <c r="AD323" s="129">
        <f t="shared" si="237"/>
        <v>16.733333333333334</v>
      </c>
      <c r="AE323" s="129">
        <f t="shared" si="237"/>
        <v>16.216666666666665</v>
      </c>
      <c r="AF323" s="129">
        <f t="shared" si="237"/>
        <v>15.7</v>
      </c>
      <c r="AG323" s="129">
        <f t="shared" si="237"/>
        <v>15.183333333333334</v>
      </c>
      <c r="AH323" s="129">
        <f t="shared" si="237"/>
        <v>14.666666666666666</v>
      </c>
      <c r="BL323" s="1"/>
      <c r="BM323" s="1"/>
    </row>
    <row r="324" spans="2:65" hidden="1" outlineLevel="1">
      <c r="B324" t="str">
        <f t="shared" si="234"/>
        <v>Carbon dioxide (PS) - CAPEX - Global - USD/ton fuel</v>
      </c>
      <c r="C324" t="str">
        <f>C316</f>
        <v>Carbon dioxide (PS)</v>
      </c>
      <c r="D324" t="s">
        <v>40</v>
      </c>
      <c r="E324" t="s">
        <v>49</v>
      </c>
      <c r="F324" t="s">
        <v>31</v>
      </c>
      <c r="G324" s="8">
        <f t="shared" ref="G324:AH324" si="238">INDEX(CostCalculations,MATCH($B324,CostCalculations_Index,0),MATCH(G$4,CostCalculation_Year,0))</f>
        <v>34.333333333333336</v>
      </c>
      <c r="H324" s="8">
        <f t="shared" si="238"/>
        <v>33</v>
      </c>
      <c r="I324" s="8">
        <f t="shared" si="238"/>
        <v>31.666666666666668</v>
      </c>
      <c r="J324" s="8">
        <f t="shared" si="238"/>
        <v>30.333333333333332</v>
      </c>
      <c r="K324" s="8">
        <f t="shared" si="238"/>
        <v>29</v>
      </c>
      <c r="L324" s="8">
        <f t="shared" si="238"/>
        <v>27.666666666666668</v>
      </c>
      <c r="M324" s="8">
        <f t="shared" si="238"/>
        <v>26.333333333333332</v>
      </c>
      <c r="N324" s="8">
        <f t="shared" si="238"/>
        <v>25</v>
      </c>
      <c r="O324" s="8">
        <f t="shared" si="238"/>
        <v>24.483333333333334</v>
      </c>
      <c r="P324" s="8">
        <f t="shared" si="238"/>
        <v>23.966666666666665</v>
      </c>
      <c r="Q324" s="8">
        <f t="shared" si="238"/>
        <v>23.45</v>
      </c>
      <c r="R324" s="8">
        <f t="shared" si="238"/>
        <v>22.933333333333334</v>
      </c>
      <c r="S324" s="8">
        <f t="shared" si="238"/>
        <v>22.416666666666668</v>
      </c>
      <c r="T324" s="8">
        <f t="shared" si="238"/>
        <v>21.9</v>
      </c>
      <c r="U324" s="8">
        <f t="shared" si="238"/>
        <v>21.383333333333333</v>
      </c>
      <c r="V324" s="8">
        <f t="shared" si="238"/>
        <v>20.866666666666667</v>
      </c>
      <c r="W324" s="8">
        <f t="shared" si="238"/>
        <v>20.350000000000001</v>
      </c>
      <c r="X324" s="8">
        <f t="shared" si="238"/>
        <v>19.833333333333332</v>
      </c>
      <c r="Y324" s="8">
        <f t="shared" si="238"/>
        <v>19.316666666666666</v>
      </c>
      <c r="Z324" s="8">
        <f t="shared" si="238"/>
        <v>18.8</v>
      </c>
      <c r="AA324" s="8">
        <f t="shared" si="238"/>
        <v>18.283333333333335</v>
      </c>
      <c r="AB324" s="8">
        <f t="shared" si="238"/>
        <v>17.766666666666666</v>
      </c>
      <c r="AC324" s="8">
        <f t="shared" si="238"/>
        <v>17.25</v>
      </c>
      <c r="AD324" s="8">
        <f t="shared" si="238"/>
        <v>16.733333333333334</v>
      </c>
      <c r="AE324" s="8">
        <f t="shared" si="238"/>
        <v>16.216666666666665</v>
      </c>
      <c r="AF324" s="8">
        <f t="shared" si="238"/>
        <v>15.7</v>
      </c>
      <c r="AG324" s="8">
        <f t="shared" si="238"/>
        <v>15.183333333333334</v>
      </c>
      <c r="AH324" s="8">
        <f t="shared" si="238"/>
        <v>14.666666666666666</v>
      </c>
    </row>
    <row r="325" spans="2:65" hidden="1" outlineLevel="1">
      <c r="B325" t="str">
        <f t="shared" si="234"/>
        <v/>
      </c>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row>
    <row r="326" spans="2:65" hidden="1" outlineLevel="1">
      <c r="B326" t="str">
        <f t="shared" si="234"/>
        <v>Carbon dioxide (PS) - OPEX including feedstock OPEX - Global - USD/ton fuel</v>
      </c>
      <c r="C326" s="4" t="str">
        <f>C317</f>
        <v>Carbon dioxide (PS)</v>
      </c>
      <c r="D326" s="4" t="s">
        <v>35</v>
      </c>
      <c r="E326" s="4" t="s">
        <v>49</v>
      </c>
      <c r="F326" s="4" t="s">
        <v>31</v>
      </c>
      <c r="G326" s="129">
        <f t="shared" ref="G326:AH326" si="239">SUM(G327:G327)</f>
        <v>51.5</v>
      </c>
      <c r="H326" s="129">
        <f t="shared" si="239"/>
        <v>49.5</v>
      </c>
      <c r="I326" s="129">
        <f t="shared" si="239"/>
        <v>47.5</v>
      </c>
      <c r="J326" s="129">
        <f t="shared" si="239"/>
        <v>45.5</v>
      </c>
      <c r="K326" s="129">
        <f t="shared" si="239"/>
        <v>43.5</v>
      </c>
      <c r="L326" s="129">
        <f t="shared" si="239"/>
        <v>41.5</v>
      </c>
      <c r="M326" s="129">
        <f t="shared" si="239"/>
        <v>39.5</v>
      </c>
      <c r="N326" s="129">
        <f t="shared" si="239"/>
        <v>37.5</v>
      </c>
      <c r="O326" s="129">
        <f t="shared" si="239"/>
        <v>36.725000000000001</v>
      </c>
      <c r="P326" s="129">
        <f t="shared" si="239"/>
        <v>35.950000000000003</v>
      </c>
      <c r="Q326" s="129">
        <f t="shared" si="239"/>
        <v>35.175000000000004</v>
      </c>
      <c r="R326" s="129">
        <f t="shared" si="239"/>
        <v>34.4</v>
      </c>
      <c r="S326" s="129">
        <f t="shared" si="239"/>
        <v>33.625</v>
      </c>
      <c r="T326" s="129">
        <f t="shared" si="239"/>
        <v>32.85</v>
      </c>
      <c r="U326" s="129">
        <f t="shared" si="239"/>
        <v>32.075000000000003</v>
      </c>
      <c r="V326" s="129">
        <f t="shared" si="239"/>
        <v>31.3</v>
      </c>
      <c r="W326" s="129">
        <f t="shared" si="239"/>
        <v>30.525000000000002</v>
      </c>
      <c r="X326" s="129">
        <f t="shared" si="239"/>
        <v>29.75</v>
      </c>
      <c r="Y326" s="129">
        <f t="shared" si="239"/>
        <v>28.975000000000001</v>
      </c>
      <c r="Z326" s="129">
        <f t="shared" si="239"/>
        <v>28.200000000000003</v>
      </c>
      <c r="AA326" s="129">
        <f t="shared" si="239"/>
        <v>27.425000000000001</v>
      </c>
      <c r="AB326" s="129">
        <f t="shared" si="239"/>
        <v>26.650000000000002</v>
      </c>
      <c r="AC326" s="129">
        <f t="shared" si="239"/>
        <v>25.875</v>
      </c>
      <c r="AD326" s="129">
        <f t="shared" si="239"/>
        <v>25.1</v>
      </c>
      <c r="AE326" s="129">
        <f t="shared" si="239"/>
        <v>24.325000000000003</v>
      </c>
      <c r="AF326" s="129">
        <f t="shared" si="239"/>
        <v>23.55</v>
      </c>
      <c r="AG326" s="129">
        <f t="shared" si="239"/>
        <v>22.775000000000002</v>
      </c>
      <c r="AH326" s="129">
        <f t="shared" si="239"/>
        <v>22</v>
      </c>
      <c r="BL326" s="1"/>
      <c r="BM326" s="1"/>
    </row>
    <row r="327" spans="2:65" hidden="1" outlineLevel="1">
      <c r="B327" t="str">
        <f t="shared" si="234"/>
        <v>Carbon dioxide (PS) - OPEX - Global - USD/ton fuel</v>
      </c>
      <c r="C327" t="str">
        <f>C316</f>
        <v>Carbon dioxide (PS)</v>
      </c>
      <c r="D327" t="s">
        <v>41</v>
      </c>
      <c r="E327" t="s">
        <v>49</v>
      </c>
      <c r="F327" t="s">
        <v>31</v>
      </c>
      <c r="G327" s="8">
        <f t="shared" ref="G327:AH327" si="240">INDEX(CostCalculations,MATCH($B327,CostCalculations_Index,0),MATCH(G$4,CostCalculation_Year,0))</f>
        <v>51.5</v>
      </c>
      <c r="H327" s="8">
        <f t="shared" si="240"/>
        <v>49.5</v>
      </c>
      <c r="I327" s="8">
        <f t="shared" si="240"/>
        <v>47.5</v>
      </c>
      <c r="J327" s="8">
        <f t="shared" si="240"/>
        <v>45.5</v>
      </c>
      <c r="K327" s="8">
        <f t="shared" si="240"/>
        <v>43.5</v>
      </c>
      <c r="L327" s="8">
        <f t="shared" si="240"/>
        <v>41.5</v>
      </c>
      <c r="M327" s="8">
        <f t="shared" si="240"/>
        <v>39.5</v>
      </c>
      <c r="N327" s="8">
        <f t="shared" si="240"/>
        <v>37.5</v>
      </c>
      <c r="O327" s="8">
        <f t="shared" si="240"/>
        <v>36.725000000000001</v>
      </c>
      <c r="P327" s="8">
        <f t="shared" si="240"/>
        <v>35.950000000000003</v>
      </c>
      <c r="Q327" s="8">
        <f t="shared" si="240"/>
        <v>35.175000000000004</v>
      </c>
      <c r="R327" s="8">
        <f t="shared" si="240"/>
        <v>34.4</v>
      </c>
      <c r="S327" s="8">
        <f t="shared" si="240"/>
        <v>33.625</v>
      </c>
      <c r="T327" s="8">
        <f t="shared" si="240"/>
        <v>32.85</v>
      </c>
      <c r="U327" s="8">
        <f t="shared" si="240"/>
        <v>32.075000000000003</v>
      </c>
      <c r="V327" s="8">
        <f t="shared" si="240"/>
        <v>31.3</v>
      </c>
      <c r="W327" s="8">
        <f t="shared" si="240"/>
        <v>30.525000000000002</v>
      </c>
      <c r="X327" s="8">
        <f t="shared" si="240"/>
        <v>29.75</v>
      </c>
      <c r="Y327" s="8">
        <f t="shared" si="240"/>
        <v>28.975000000000001</v>
      </c>
      <c r="Z327" s="8">
        <f t="shared" si="240"/>
        <v>28.200000000000003</v>
      </c>
      <c r="AA327" s="8">
        <f t="shared" si="240"/>
        <v>27.425000000000001</v>
      </c>
      <c r="AB327" s="8">
        <f t="shared" si="240"/>
        <v>26.650000000000002</v>
      </c>
      <c r="AC327" s="8">
        <f t="shared" si="240"/>
        <v>25.875</v>
      </c>
      <c r="AD327" s="8">
        <f t="shared" si="240"/>
        <v>25.1</v>
      </c>
      <c r="AE327" s="8">
        <f t="shared" si="240"/>
        <v>24.325000000000003</v>
      </c>
      <c r="AF327" s="8">
        <f t="shared" si="240"/>
        <v>23.55</v>
      </c>
      <c r="AG327" s="8">
        <f t="shared" si="240"/>
        <v>22.775000000000002</v>
      </c>
      <c r="AH327" s="8">
        <f t="shared" si="240"/>
        <v>22</v>
      </c>
    </row>
    <row r="328" spans="2:65" hidden="1" outlineLevel="1">
      <c r="B328" t="str">
        <f t="shared" si="234"/>
        <v/>
      </c>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row>
    <row r="329" spans="2:65" hidden="1" outlineLevel="1">
      <c r="B329" t="str">
        <f t="shared" si="234"/>
        <v>Carbon dioxide (PS) - Finance cost including feedstock finance cost - Africa - USD/ton fuel</v>
      </c>
      <c r="C329" s="10" t="str">
        <f>C320</f>
        <v>Carbon dioxide (PS)</v>
      </c>
      <c r="D329" s="10" t="s">
        <v>36</v>
      </c>
      <c r="E329" s="10" t="s">
        <v>55</v>
      </c>
      <c r="F329" s="10" t="s">
        <v>31</v>
      </c>
      <c r="G329" s="125">
        <f>G334</f>
        <v>56.650000000000006</v>
      </c>
      <c r="H329" s="125">
        <f t="shared" ref="H329:AH329" si="241">H334</f>
        <v>54.45000000000001</v>
      </c>
      <c r="I329" s="125">
        <f t="shared" si="241"/>
        <v>52.250000000000007</v>
      </c>
      <c r="J329" s="125">
        <f t="shared" si="241"/>
        <v>50.050000000000004</v>
      </c>
      <c r="K329" s="125">
        <f t="shared" si="241"/>
        <v>47.850000000000009</v>
      </c>
      <c r="L329" s="125">
        <f t="shared" si="241"/>
        <v>45.650000000000006</v>
      </c>
      <c r="M329" s="125">
        <f t="shared" si="241"/>
        <v>43.45</v>
      </c>
      <c r="N329" s="125">
        <f t="shared" si="241"/>
        <v>41.250000000000007</v>
      </c>
      <c r="O329" s="125">
        <f t="shared" si="241"/>
        <v>40.397500000000008</v>
      </c>
      <c r="P329" s="125">
        <f t="shared" si="241"/>
        <v>39.545000000000002</v>
      </c>
      <c r="Q329" s="125">
        <f t="shared" si="241"/>
        <v>38.692500000000003</v>
      </c>
      <c r="R329" s="125">
        <f t="shared" si="241"/>
        <v>37.840000000000003</v>
      </c>
      <c r="S329" s="125">
        <f t="shared" si="241"/>
        <v>36.987500000000004</v>
      </c>
      <c r="T329" s="125">
        <f t="shared" si="241"/>
        <v>36.135000000000005</v>
      </c>
      <c r="U329" s="125">
        <f t="shared" si="241"/>
        <v>35.282500000000006</v>
      </c>
      <c r="V329" s="125">
        <f t="shared" si="241"/>
        <v>34.430000000000007</v>
      </c>
      <c r="W329" s="125">
        <f t="shared" si="241"/>
        <v>33.577500000000008</v>
      </c>
      <c r="X329" s="125">
        <f t="shared" si="241"/>
        <v>32.725000000000001</v>
      </c>
      <c r="Y329" s="125">
        <f t="shared" si="241"/>
        <v>31.872500000000006</v>
      </c>
      <c r="Z329" s="125">
        <f t="shared" si="241"/>
        <v>31.020000000000003</v>
      </c>
      <c r="AA329" s="125">
        <f t="shared" si="241"/>
        <v>30.167500000000004</v>
      </c>
      <c r="AB329" s="125">
        <f t="shared" si="241"/>
        <v>29.315000000000005</v>
      </c>
      <c r="AC329" s="125">
        <f t="shared" si="241"/>
        <v>28.462500000000002</v>
      </c>
      <c r="AD329" s="125">
        <f t="shared" si="241"/>
        <v>27.610000000000003</v>
      </c>
      <c r="AE329" s="125">
        <f t="shared" si="241"/>
        <v>26.757500000000004</v>
      </c>
      <c r="AF329" s="125">
        <f t="shared" si="241"/>
        <v>25.905000000000005</v>
      </c>
      <c r="AG329" s="125">
        <f t="shared" si="241"/>
        <v>25.052500000000002</v>
      </c>
      <c r="AH329" s="125">
        <f t="shared" si="241"/>
        <v>24.200000000000003</v>
      </c>
      <c r="BL329" s="1"/>
      <c r="BM329" s="1"/>
    </row>
    <row r="330" spans="2:65" hidden="1" outlineLevel="1">
      <c r="B330" t="str">
        <f t="shared" si="234"/>
        <v>Carbon dioxide (PS) - Finance cost including feedstock finance cost - Americas - USD/ton fuel</v>
      </c>
      <c r="C330" s="2" t="str">
        <f>C320</f>
        <v>Carbon dioxide (PS)</v>
      </c>
      <c r="D330" s="2" t="s">
        <v>36</v>
      </c>
      <c r="E330" s="2" t="s">
        <v>56</v>
      </c>
      <c r="F330" s="2" t="s">
        <v>31</v>
      </c>
      <c r="G330" s="126">
        <f t="shared" ref="G330:AH330" si="242">G335</f>
        <v>56.650000000000006</v>
      </c>
      <c r="H330" s="126">
        <f t="shared" si="242"/>
        <v>54.45000000000001</v>
      </c>
      <c r="I330" s="126">
        <f t="shared" si="242"/>
        <v>52.250000000000007</v>
      </c>
      <c r="J330" s="126">
        <f t="shared" si="242"/>
        <v>50.050000000000004</v>
      </c>
      <c r="K330" s="126">
        <f t="shared" si="242"/>
        <v>47.850000000000009</v>
      </c>
      <c r="L330" s="126">
        <f t="shared" si="242"/>
        <v>45.650000000000006</v>
      </c>
      <c r="M330" s="126">
        <f t="shared" si="242"/>
        <v>43.45</v>
      </c>
      <c r="N330" s="126">
        <f t="shared" si="242"/>
        <v>41.250000000000007</v>
      </c>
      <c r="O330" s="126">
        <f t="shared" si="242"/>
        <v>40.397500000000008</v>
      </c>
      <c r="P330" s="126">
        <f t="shared" si="242"/>
        <v>39.545000000000002</v>
      </c>
      <c r="Q330" s="126">
        <f t="shared" si="242"/>
        <v>38.692500000000003</v>
      </c>
      <c r="R330" s="126">
        <f t="shared" si="242"/>
        <v>37.840000000000003</v>
      </c>
      <c r="S330" s="126">
        <f t="shared" si="242"/>
        <v>36.987500000000004</v>
      </c>
      <c r="T330" s="126">
        <f t="shared" si="242"/>
        <v>36.135000000000005</v>
      </c>
      <c r="U330" s="126">
        <f t="shared" si="242"/>
        <v>35.282500000000006</v>
      </c>
      <c r="V330" s="126">
        <f t="shared" si="242"/>
        <v>34.430000000000007</v>
      </c>
      <c r="W330" s="126">
        <f t="shared" si="242"/>
        <v>33.577500000000008</v>
      </c>
      <c r="X330" s="126">
        <f t="shared" si="242"/>
        <v>32.725000000000001</v>
      </c>
      <c r="Y330" s="126">
        <f t="shared" si="242"/>
        <v>31.872500000000006</v>
      </c>
      <c r="Z330" s="126">
        <f t="shared" si="242"/>
        <v>31.020000000000003</v>
      </c>
      <c r="AA330" s="126">
        <f t="shared" si="242"/>
        <v>30.167500000000004</v>
      </c>
      <c r="AB330" s="126">
        <f t="shared" si="242"/>
        <v>29.315000000000005</v>
      </c>
      <c r="AC330" s="126">
        <f t="shared" si="242"/>
        <v>28.462500000000002</v>
      </c>
      <c r="AD330" s="126">
        <f t="shared" si="242"/>
        <v>27.610000000000003</v>
      </c>
      <c r="AE330" s="126">
        <f t="shared" si="242"/>
        <v>26.757500000000004</v>
      </c>
      <c r="AF330" s="126">
        <f t="shared" si="242"/>
        <v>25.905000000000005</v>
      </c>
      <c r="AG330" s="126">
        <f t="shared" si="242"/>
        <v>25.052500000000002</v>
      </c>
      <c r="AH330" s="126">
        <f t="shared" si="242"/>
        <v>24.200000000000003</v>
      </c>
      <c r="BL330" s="1"/>
      <c r="BM330" s="1"/>
    </row>
    <row r="331" spans="2:65" hidden="1" outlineLevel="1">
      <c r="B331" t="str">
        <f t="shared" si="234"/>
        <v>Carbon dioxide (PS) - Finance cost including feedstock finance cost - Asia - USD/ton fuel</v>
      </c>
      <c r="C331" s="2" t="str">
        <f>C320</f>
        <v>Carbon dioxide (PS)</v>
      </c>
      <c r="D331" s="2" t="s">
        <v>36</v>
      </c>
      <c r="E331" s="2" t="s">
        <v>57</v>
      </c>
      <c r="F331" s="2" t="s">
        <v>31</v>
      </c>
      <c r="G331" s="126">
        <f t="shared" ref="G331:AH331" si="243">G336</f>
        <v>56.650000000000006</v>
      </c>
      <c r="H331" s="126">
        <f t="shared" si="243"/>
        <v>54.45000000000001</v>
      </c>
      <c r="I331" s="126">
        <f t="shared" si="243"/>
        <v>52.250000000000007</v>
      </c>
      <c r="J331" s="126">
        <f t="shared" si="243"/>
        <v>50.050000000000004</v>
      </c>
      <c r="K331" s="126">
        <f t="shared" si="243"/>
        <v>47.850000000000009</v>
      </c>
      <c r="L331" s="126">
        <f t="shared" si="243"/>
        <v>45.650000000000006</v>
      </c>
      <c r="M331" s="126">
        <f t="shared" si="243"/>
        <v>43.45</v>
      </c>
      <c r="N331" s="126">
        <f t="shared" si="243"/>
        <v>41.250000000000007</v>
      </c>
      <c r="O331" s="126">
        <f t="shared" si="243"/>
        <v>40.397500000000008</v>
      </c>
      <c r="P331" s="126">
        <f t="shared" si="243"/>
        <v>39.545000000000002</v>
      </c>
      <c r="Q331" s="126">
        <f t="shared" si="243"/>
        <v>38.692500000000003</v>
      </c>
      <c r="R331" s="126">
        <f t="shared" si="243"/>
        <v>37.840000000000003</v>
      </c>
      <c r="S331" s="126">
        <f t="shared" si="243"/>
        <v>36.987500000000004</v>
      </c>
      <c r="T331" s="126">
        <f t="shared" si="243"/>
        <v>36.135000000000005</v>
      </c>
      <c r="U331" s="126">
        <f t="shared" si="243"/>
        <v>35.282500000000006</v>
      </c>
      <c r="V331" s="126">
        <f t="shared" si="243"/>
        <v>34.430000000000007</v>
      </c>
      <c r="W331" s="126">
        <f t="shared" si="243"/>
        <v>33.577500000000008</v>
      </c>
      <c r="X331" s="126">
        <f t="shared" si="243"/>
        <v>32.725000000000001</v>
      </c>
      <c r="Y331" s="126">
        <f t="shared" si="243"/>
        <v>31.872500000000006</v>
      </c>
      <c r="Z331" s="126">
        <f t="shared" si="243"/>
        <v>31.020000000000003</v>
      </c>
      <c r="AA331" s="126">
        <f t="shared" si="243"/>
        <v>30.167500000000004</v>
      </c>
      <c r="AB331" s="126">
        <f t="shared" si="243"/>
        <v>29.315000000000005</v>
      </c>
      <c r="AC331" s="126">
        <f t="shared" si="243"/>
        <v>28.462500000000002</v>
      </c>
      <c r="AD331" s="126">
        <f t="shared" si="243"/>
        <v>27.610000000000003</v>
      </c>
      <c r="AE331" s="126">
        <f t="shared" si="243"/>
        <v>26.757500000000004</v>
      </c>
      <c r="AF331" s="126">
        <f t="shared" si="243"/>
        <v>25.905000000000005</v>
      </c>
      <c r="AG331" s="126">
        <f t="shared" si="243"/>
        <v>25.052500000000002</v>
      </c>
      <c r="AH331" s="126">
        <f t="shared" si="243"/>
        <v>24.200000000000003</v>
      </c>
      <c r="BL331" s="1"/>
      <c r="BM331" s="1"/>
    </row>
    <row r="332" spans="2:65" hidden="1" outlineLevel="1">
      <c r="B332" t="str">
        <f t="shared" si="234"/>
        <v>Carbon dioxide (PS) - Finance cost including feedstock finance cost - Europe - USD/ton fuel</v>
      </c>
      <c r="C332" s="2" t="str">
        <f>C320</f>
        <v>Carbon dioxide (PS)</v>
      </c>
      <c r="D332" s="2" t="s">
        <v>36</v>
      </c>
      <c r="E332" s="2" t="s">
        <v>8</v>
      </c>
      <c r="F332" s="2" t="s">
        <v>31</v>
      </c>
      <c r="G332" s="126">
        <f t="shared" ref="G332:AH332" si="244">G337</f>
        <v>56.650000000000006</v>
      </c>
      <c r="H332" s="126">
        <f t="shared" si="244"/>
        <v>54.45000000000001</v>
      </c>
      <c r="I332" s="126">
        <f t="shared" si="244"/>
        <v>52.250000000000007</v>
      </c>
      <c r="J332" s="126">
        <f t="shared" si="244"/>
        <v>50.050000000000004</v>
      </c>
      <c r="K332" s="126">
        <f t="shared" si="244"/>
        <v>47.850000000000009</v>
      </c>
      <c r="L332" s="126">
        <f t="shared" si="244"/>
        <v>45.650000000000006</v>
      </c>
      <c r="M332" s="126">
        <f t="shared" si="244"/>
        <v>43.45</v>
      </c>
      <c r="N332" s="126">
        <f t="shared" si="244"/>
        <v>41.250000000000007</v>
      </c>
      <c r="O332" s="126">
        <f t="shared" si="244"/>
        <v>40.397500000000008</v>
      </c>
      <c r="P332" s="126">
        <f t="shared" si="244"/>
        <v>39.545000000000002</v>
      </c>
      <c r="Q332" s="126">
        <f t="shared" si="244"/>
        <v>38.692500000000003</v>
      </c>
      <c r="R332" s="126">
        <f t="shared" si="244"/>
        <v>37.840000000000003</v>
      </c>
      <c r="S332" s="126">
        <f t="shared" si="244"/>
        <v>36.987500000000004</v>
      </c>
      <c r="T332" s="126">
        <f t="shared" si="244"/>
        <v>36.135000000000005</v>
      </c>
      <c r="U332" s="126">
        <f t="shared" si="244"/>
        <v>35.282500000000006</v>
      </c>
      <c r="V332" s="126">
        <f t="shared" si="244"/>
        <v>34.430000000000007</v>
      </c>
      <c r="W332" s="126">
        <f t="shared" si="244"/>
        <v>33.577500000000008</v>
      </c>
      <c r="X332" s="126">
        <f t="shared" si="244"/>
        <v>32.725000000000001</v>
      </c>
      <c r="Y332" s="126">
        <f t="shared" si="244"/>
        <v>31.872500000000006</v>
      </c>
      <c r="Z332" s="126">
        <f t="shared" si="244"/>
        <v>31.020000000000003</v>
      </c>
      <c r="AA332" s="126">
        <f t="shared" si="244"/>
        <v>30.167500000000004</v>
      </c>
      <c r="AB332" s="126">
        <f t="shared" si="244"/>
        <v>29.315000000000005</v>
      </c>
      <c r="AC332" s="126">
        <f t="shared" si="244"/>
        <v>28.462500000000002</v>
      </c>
      <c r="AD332" s="126">
        <f t="shared" si="244"/>
        <v>27.610000000000003</v>
      </c>
      <c r="AE332" s="126">
        <f t="shared" si="244"/>
        <v>26.757500000000004</v>
      </c>
      <c r="AF332" s="126">
        <f t="shared" si="244"/>
        <v>25.905000000000005</v>
      </c>
      <c r="AG332" s="126">
        <f t="shared" si="244"/>
        <v>25.052500000000002</v>
      </c>
      <c r="AH332" s="126">
        <f t="shared" si="244"/>
        <v>24.200000000000003</v>
      </c>
      <c r="BL332" s="1"/>
      <c r="BM332" s="1"/>
    </row>
    <row r="333" spans="2:65" hidden="1" outlineLevel="1">
      <c r="B333" t="str">
        <f t="shared" si="234"/>
        <v>Carbon dioxide (PS) - Finance cost including feedstock finance cost - Middle East - USD/ton fuel</v>
      </c>
      <c r="C333" s="13" t="str">
        <f>C320</f>
        <v>Carbon dioxide (PS)</v>
      </c>
      <c r="D333" s="13" t="s">
        <v>36</v>
      </c>
      <c r="E333" s="13" t="s">
        <v>58</v>
      </c>
      <c r="F333" s="13" t="s">
        <v>31</v>
      </c>
      <c r="G333" s="127">
        <f t="shared" ref="G333:AH333" si="245">G338</f>
        <v>56.650000000000006</v>
      </c>
      <c r="H333" s="127">
        <f t="shared" si="245"/>
        <v>54.45000000000001</v>
      </c>
      <c r="I333" s="127">
        <f t="shared" si="245"/>
        <v>52.250000000000007</v>
      </c>
      <c r="J333" s="127">
        <f t="shared" si="245"/>
        <v>50.050000000000004</v>
      </c>
      <c r="K333" s="127">
        <f t="shared" si="245"/>
        <v>47.850000000000009</v>
      </c>
      <c r="L333" s="127">
        <f t="shared" si="245"/>
        <v>45.650000000000006</v>
      </c>
      <c r="M333" s="127">
        <f t="shared" si="245"/>
        <v>43.45</v>
      </c>
      <c r="N333" s="127">
        <f t="shared" si="245"/>
        <v>41.250000000000007</v>
      </c>
      <c r="O333" s="127">
        <f t="shared" si="245"/>
        <v>40.397500000000008</v>
      </c>
      <c r="P333" s="127">
        <f t="shared" si="245"/>
        <v>39.545000000000002</v>
      </c>
      <c r="Q333" s="127">
        <f t="shared" si="245"/>
        <v>38.692500000000003</v>
      </c>
      <c r="R333" s="127">
        <f t="shared" si="245"/>
        <v>37.840000000000003</v>
      </c>
      <c r="S333" s="127">
        <f t="shared" si="245"/>
        <v>36.987500000000004</v>
      </c>
      <c r="T333" s="127">
        <f t="shared" si="245"/>
        <v>36.135000000000005</v>
      </c>
      <c r="U333" s="127">
        <f t="shared" si="245"/>
        <v>35.282500000000006</v>
      </c>
      <c r="V333" s="127">
        <f t="shared" si="245"/>
        <v>34.430000000000007</v>
      </c>
      <c r="W333" s="127">
        <f t="shared" si="245"/>
        <v>33.577500000000008</v>
      </c>
      <c r="X333" s="127">
        <f t="shared" si="245"/>
        <v>32.725000000000001</v>
      </c>
      <c r="Y333" s="127">
        <f t="shared" si="245"/>
        <v>31.872500000000006</v>
      </c>
      <c r="Z333" s="127">
        <f t="shared" si="245"/>
        <v>31.020000000000003</v>
      </c>
      <c r="AA333" s="127">
        <f t="shared" si="245"/>
        <v>30.167500000000004</v>
      </c>
      <c r="AB333" s="127">
        <f t="shared" si="245"/>
        <v>29.315000000000005</v>
      </c>
      <c r="AC333" s="127">
        <f t="shared" si="245"/>
        <v>28.462500000000002</v>
      </c>
      <c r="AD333" s="127">
        <f t="shared" si="245"/>
        <v>27.610000000000003</v>
      </c>
      <c r="AE333" s="127">
        <f t="shared" si="245"/>
        <v>26.757500000000004</v>
      </c>
      <c r="AF333" s="127">
        <f t="shared" si="245"/>
        <v>25.905000000000005</v>
      </c>
      <c r="AG333" s="127">
        <f t="shared" si="245"/>
        <v>25.052500000000002</v>
      </c>
      <c r="AH333" s="127">
        <f t="shared" si="245"/>
        <v>24.200000000000003</v>
      </c>
      <c r="BL333" s="1"/>
      <c r="BM333" s="1"/>
    </row>
    <row r="334" spans="2:65" hidden="1" outlineLevel="1">
      <c r="B334" t="str">
        <f t="shared" si="234"/>
        <v>Carbon dioxide (PS) - Finance cost - Africa - USD/ton fuel</v>
      </c>
      <c r="C334" t="str">
        <f>C316</f>
        <v>Carbon dioxide (PS)</v>
      </c>
      <c r="D334" t="s">
        <v>42</v>
      </c>
      <c r="E334" t="s">
        <v>55</v>
      </c>
      <c r="F334" t="s">
        <v>31</v>
      </c>
      <c r="G334" s="8">
        <f t="shared" ref="G334:V338" si="246">INDEX(CostCalculations,MATCH($B334,CostCalculations_Index,0),MATCH(G$4,CostCalculation_Year,0))</f>
        <v>56.650000000000006</v>
      </c>
      <c r="H334" s="8">
        <f t="shared" si="246"/>
        <v>54.45000000000001</v>
      </c>
      <c r="I334" s="8">
        <f t="shared" si="246"/>
        <v>52.250000000000007</v>
      </c>
      <c r="J334" s="8">
        <f t="shared" si="246"/>
        <v>50.050000000000004</v>
      </c>
      <c r="K334" s="8">
        <f t="shared" si="246"/>
        <v>47.850000000000009</v>
      </c>
      <c r="L334" s="8">
        <f t="shared" si="246"/>
        <v>45.650000000000006</v>
      </c>
      <c r="M334" s="8">
        <f t="shared" si="246"/>
        <v>43.45</v>
      </c>
      <c r="N334" s="8">
        <f t="shared" si="246"/>
        <v>41.250000000000007</v>
      </c>
      <c r="O334" s="8">
        <f t="shared" si="246"/>
        <v>40.397500000000008</v>
      </c>
      <c r="P334" s="8">
        <f t="shared" si="246"/>
        <v>39.545000000000002</v>
      </c>
      <c r="Q334" s="8">
        <f t="shared" si="246"/>
        <v>38.692500000000003</v>
      </c>
      <c r="R334" s="8">
        <f t="shared" si="246"/>
        <v>37.840000000000003</v>
      </c>
      <c r="S334" s="8">
        <f t="shared" si="246"/>
        <v>36.987500000000004</v>
      </c>
      <c r="T334" s="8">
        <f t="shared" si="246"/>
        <v>36.135000000000005</v>
      </c>
      <c r="U334" s="8">
        <f t="shared" si="246"/>
        <v>35.282500000000006</v>
      </c>
      <c r="V334" s="8">
        <f t="shared" si="246"/>
        <v>34.430000000000007</v>
      </c>
      <c r="W334" s="8">
        <f t="shared" ref="W334:AH338" si="247">INDEX(CostCalculations,MATCH($B334,CostCalculations_Index,0),MATCH(W$4,CostCalculation_Year,0))</f>
        <v>33.577500000000008</v>
      </c>
      <c r="X334" s="8">
        <f t="shared" si="247"/>
        <v>32.725000000000001</v>
      </c>
      <c r="Y334" s="8">
        <f t="shared" si="247"/>
        <v>31.872500000000006</v>
      </c>
      <c r="Z334" s="8">
        <f t="shared" si="247"/>
        <v>31.020000000000003</v>
      </c>
      <c r="AA334" s="8">
        <f t="shared" si="247"/>
        <v>30.167500000000004</v>
      </c>
      <c r="AB334" s="8">
        <f t="shared" si="247"/>
        <v>29.315000000000005</v>
      </c>
      <c r="AC334" s="8">
        <f t="shared" si="247"/>
        <v>28.462500000000002</v>
      </c>
      <c r="AD334" s="8">
        <f t="shared" si="247"/>
        <v>27.610000000000003</v>
      </c>
      <c r="AE334" s="8">
        <f t="shared" si="247"/>
        <v>26.757500000000004</v>
      </c>
      <c r="AF334" s="8">
        <f t="shared" si="247"/>
        <v>25.905000000000005</v>
      </c>
      <c r="AG334" s="8">
        <f t="shared" si="247"/>
        <v>25.052500000000002</v>
      </c>
      <c r="AH334" s="8">
        <f t="shared" si="247"/>
        <v>24.200000000000003</v>
      </c>
    </row>
    <row r="335" spans="2:65" hidden="1" outlineLevel="1">
      <c r="B335" t="str">
        <f t="shared" si="234"/>
        <v>Carbon dioxide (PS) - Finance cost - Americas - USD/ton fuel</v>
      </c>
      <c r="C335" t="str">
        <f>C316</f>
        <v>Carbon dioxide (PS)</v>
      </c>
      <c r="D335" t="s">
        <v>42</v>
      </c>
      <c r="E335" t="s">
        <v>56</v>
      </c>
      <c r="F335" t="s">
        <v>31</v>
      </c>
      <c r="G335" s="8">
        <f t="shared" si="246"/>
        <v>56.650000000000006</v>
      </c>
      <c r="H335" s="8">
        <f t="shared" si="246"/>
        <v>54.45000000000001</v>
      </c>
      <c r="I335" s="8">
        <f t="shared" si="246"/>
        <v>52.250000000000007</v>
      </c>
      <c r="J335" s="8">
        <f t="shared" si="246"/>
        <v>50.050000000000004</v>
      </c>
      <c r="K335" s="8">
        <f t="shared" si="246"/>
        <v>47.850000000000009</v>
      </c>
      <c r="L335" s="8">
        <f t="shared" si="246"/>
        <v>45.650000000000006</v>
      </c>
      <c r="M335" s="8">
        <f t="shared" si="246"/>
        <v>43.45</v>
      </c>
      <c r="N335" s="8">
        <f t="shared" si="246"/>
        <v>41.250000000000007</v>
      </c>
      <c r="O335" s="8">
        <f t="shared" si="246"/>
        <v>40.397500000000008</v>
      </c>
      <c r="P335" s="8">
        <f t="shared" si="246"/>
        <v>39.545000000000002</v>
      </c>
      <c r="Q335" s="8">
        <f t="shared" si="246"/>
        <v>38.692500000000003</v>
      </c>
      <c r="R335" s="8">
        <f t="shared" si="246"/>
        <v>37.840000000000003</v>
      </c>
      <c r="S335" s="8">
        <f t="shared" si="246"/>
        <v>36.987500000000004</v>
      </c>
      <c r="T335" s="8">
        <f t="shared" si="246"/>
        <v>36.135000000000005</v>
      </c>
      <c r="U335" s="8">
        <f t="shared" si="246"/>
        <v>35.282500000000006</v>
      </c>
      <c r="V335" s="8">
        <f t="shared" si="246"/>
        <v>34.430000000000007</v>
      </c>
      <c r="W335" s="8">
        <f t="shared" si="247"/>
        <v>33.577500000000008</v>
      </c>
      <c r="X335" s="8">
        <f t="shared" si="247"/>
        <v>32.725000000000001</v>
      </c>
      <c r="Y335" s="8">
        <f t="shared" si="247"/>
        <v>31.872500000000006</v>
      </c>
      <c r="Z335" s="8">
        <f t="shared" si="247"/>
        <v>31.020000000000003</v>
      </c>
      <c r="AA335" s="8">
        <f t="shared" si="247"/>
        <v>30.167500000000004</v>
      </c>
      <c r="AB335" s="8">
        <f t="shared" si="247"/>
        <v>29.315000000000005</v>
      </c>
      <c r="AC335" s="8">
        <f t="shared" si="247"/>
        <v>28.462500000000002</v>
      </c>
      <c r="AD335" s="8">
        <f t="shared" si="247"/>
        <v>27.610000000000003</v>
      </c>
      <c r="AE335" s="8">
        <f t="shared" si="247"/>
        <v>26.757500000000004</v>
      </c>
      <c r="AF335" s="8">
        <f t="shared" si="247"/>
        <v>25.905000000000005</v>
      </c>
      <c r="AG335" s="8">
        <f t="shared" si="247"/>
        <v>25.052500000000002</v>
      </c>
      <c r="AH335" s="8">
        <f t="shared" si="247"/>
        <v>24.200000000000003</v>
      </c>
    </row>
    <row r="336" spans="2:65" hidden="1" outlineLevel="1">
      <c r="B336" t="str">
        <f t="shared" si="234"/>
        <v>Carbon dioxide (PS) - Finance cost - Asia - USD/ton fuel</v>
      </c>
      <c r="C336" t="str">
        <f>C316</f>
        <v>Carbon dioxide (PS)</v>
      </c>
      <c r="D336" t="s">
        <v>42</v>
      </c>
      <c r="E336" t="s">
        <v>57</v>
      </c>
      <c r="F336" t="s">
        <v>31</v>
      </c>
      <c r="G336" s="8">
        <f t="shared" si="246"/>
        <v>56.650000000000006</v>
      </c>
      <c r="H336" s="8">
        <f t="shared" si="246"/>
        <v>54.45000000000001</v>
      </c>
      <c r="I336" s="8">
        <f t="shared" si="246"/>
        <v>52.250000000000007</v>
      </c>
      <c r="J336" s="8">
        <f t="shared" si="246"/>
        <v>50.050000000000004</v>
      </c>
      <c r="K336" s="8">
        <f t="shared" si="246"/>
        <v>47.850000000000009</v>
      </c>
      <c r="L336" s="8">
        <f t="shared" si="246"/>
        <v>45.650000000000006</v>
      </c>
      <c r="M336" s="8">
        <f t="shared" si="246"/>
        <v>43.45</v>
      </c>
      <c r="N336" s="8">
        <f t="shared" si="246"/>
        <v>41.250000000000007</v>
      </c>
      <c r="O336" s="8">
        <f t="shared" si="246"/>
        <v>40.397500000000008</v>
      </c>
      <c r="P336" s="8">
        <f t="shared" si="246"/>
        <v>39.545000000000002</v>
      </c>
      <c r="Q336" s="8">
        <f t="shared" si="246"/>
        <v>38.692500000000003</v>
      </c>
      <c r="R336" s="8">
        <f t="shared" si="246"/>
        <v>37.840000000000003</v>
      </c>
      <c r="S336" s="8">
        <f t="shared" si="246"/>
        <v>36.987500000000004</v>
      </c>
      <c r="T336" s="8">
        <f t="shared" si="246"/>
        <v>36.135000000000005</v>
      </c>
      <c r="U336" s="8">
        <f t="shared" si="246"/>
        <v>35.282500000000006</v>
      </c>
      <c r="V336" s="8">
        <f t="shared" si="246"/>
        <v>34.430000000000007</v>
      </c>
      <c r="W336" s="8">
        <f t="shared" si="247"/>
        <v>33.577500000000008</v>
      </c>
      <c r="X336" s="8">
        <f t="shared" si="247"/>
        <v>32.725000000000001</v>
      </c>
      <c r="Y336" s="8">
        <f t="shared" si="247"/>
        <v>31.872500000000006</v>
      </c>
      <c r="Z336" s="8">
        <f t="shared" si="247"/>
        <v>31.020000000000003</v>
      </c>
      <c r="AA336" s="8">
        <f t="shared" si="247"/>
        <v>30.167500000000004</v>
      </c>
      <c r="AB336" s="8">
        <f t="shared" si="247"/>
        <v>29.315000000000005</v>
      </c>
      <c r="AC336" s="8">
        <f t="shared" si="247"/>
        <v>28.462500000000002</v>
      </c>
      <c r="AD336" s="8">
        <f t="shared" si="247"/>
        <v>27.610000000000003</v>
      </c>
      <c r="AE336" s="8">
        <f t="shared" si="247"/>
        <v>26.757500000000004</v>
      </c>
      <c r="AF336" s="8">
        <f t="shared" si="247"/>
        <v>25.905000000000005</v>
      </c>
      <c r="AG336" s="8">
        <f t="shared" si="247"/>
        <v>25.052500000000002</v>
      </c>
      <c r="AH336" s="8">
        <f t="shared" si="247"/>
        <v>24.200000000000003</v>
      </c>
    </row>
    <row r="337" spans="2:65" hidden="1" outlineLevel="1">
      <c r="B337" t="str">
        <f t="shared" si="234"/>
        <v>Carbon dioxide (PS) - Finance cost - Europe - USD/ton fuel</v>
      </c>
      <c r="C337" t="str">
        <f>C316</f>
        <v>Carbon dioxide (PS)</v>
      </c>
      <c r="D337" t="s">
        <v>42</v>
      </c>
      <c r="E337" t="s">
        <v>8</v>
      </c>
      <c r="F337" t="s">
        <v>31</v>
      </c>
      <c r="G337" s="8">
        <f t="shared" si="246"/>
        <v>56.650000000000006</v>
      </c>
      <c r="H337" s="8">
        <f t="shared" si="246"/>
        <v>54.45000000000001</v>
      </c>
      <c r="I337" s="8">
        <f t="shared" si="246"/>
        <v>52.250000000000007</v>
      </c>
      <c r="J337" s="8">
        <f t="shared" si="246"/>
        <v>50.050000000000004</v>
      </c>
      <c r="K337" s="8">
        <f t="shared" si="246"/>
        <v>47.850000000000009</v>
      </c>
      <c r="L337" s="8">
        <f t="shared" si="246"/>
        <v>45.650000000000006</v>
      </c>
      <c r="M337" s="8">
        <f t="shared" si="246"/>
        <v>43.45</v>
      </c>
      <c r="N337" s="8">
        <f t="shared" si="246"/>
        <v>41.250000000000007</v>
      </c>
      <c r="O337" s="8">
        <f t="shared" si="246"/>
        <v>40.397500000000008</v>
      </c>
      <c r="P337" s="8">
        <f t="shared" si="246"/>
        <v>39.545000000000002</v>
      </c>
      <c r="Q337" s="8">
        <f t="shared" si="246"/>
        <v>38.692500000000003</v>
      </c>
      <c r="R337" s="8">
        <f t="shared" si="246"/>
        <v>37.840000000000003</v>
      </c>
      <c r="S337" s="8">
        <f t="shared" si="246"/>
        <v>36.987500000000004</v>
      </c>
      <c r="T337" s="8">
        <f t="shared" si="246"/>
        <v>36.135000000000005</v>
      </c>
      <c r="U337" s="8">
        <f t="shared" si="246"/>
        <v>35.282500000000006</v>
      </c>
      <c r="V337" s="8">
        <f t="shared" si="246"/>
        <v>34.430000000000007</v>
      </c>
      <c r="W337" s="8">
        <f t="shared" si="247"/>
        <v>33.577500000000008</v>
      </c>
      <c r="X337" s="8">
        <f t="shared" si="247"/>
        <v>32.725000000000001</v>
      </c>
      <c r="Y337" s="8">
        <f t="shared" si="247"/>
        <v>31.872500000000006</v>
      </c>
      <c r="Z337" s="8">
        <f t="shared" si="247"/>
        <v>31.020000000000003</v>
      </c>
      <c r="AA337" s="8">
        <f t="shared" si="247"/>
        <v>30.167500000000004</v>
      </c>
      <c r="AB337" s="8">
        <f t="shared" si="247"/>
        <v>29.315000000000005</v>
      </c>
      <c r="AC337" s="8">
        <f t="shared" si="247"/>
        <v>28.462500000000002</v>
      </c>
      <c r="AD337" s="8">
        <f t="shared" si="247"/>
        <v>27.610000000000003</v>
      </c>
      <c r="AE337" s="8">
        <f t="shared" si="247"/>
        <v>26.757500000000004</v>
      </c>
      <c r="AF337" s="8">
        <f t="shared" si="247"/>
        <v>25.905000000000005</v>
      </c>
      <c r="AG337" s="8">
        <f t="shared" si="247"/>
        <v>25.052500000000002</v>
      </c>
      <c r="AH337" s="8">
        <f t="shared" si="247"/>
        <v>24.200000000000003</v>
      </c>
    </row>
    <row r="338" spans="2:65" hidden="1" outlineLevel="1">
      <c r="B338" t="str">
        <f t="shared" si="234"/>
        <v>Carbon dioxide (PS) - Finance cost - Middle East - USD/ton fuel</v>
      </c>
      <c r="C338" t="str">
        <f>C316</f>
        <v>Carbon dioxide (PS)</v>
      </c>
      <c r="D338" t="s">
        <v>42</v>
      </c>
      <c r="E338" t="s">
        <v>58</v>
      </c>
      <c r="F338" t="s">
        <v>31</v>
      </c>
      <c r="G338" s="8">
        <f t="shared" si="246"/>
        <v>56.650000000000006</v>
      </c>
      <c r="H338" s="8">
        <f t="shared" si="246"/>
        <v>54.45000000000001</v>
      </c>
      <c r="I338" s="8">
        <f t="shared" si="246"/>
        <v>52.250000000000007</v>
      </c>
      <c r="J338" s="8">
        <f t="shared" si="246"/>
        <v>50.050000000000004</v>
      </c>
      <c r="K338" s="8">
        <f t="shared" si="246"/>
        <v>47.850000000000009</v>
      </c>
      <c r="L338" s="8">
        <f t="shared" si="246"/>
        <v>45.650000000000006</v>
      </c>
      <c r="M338" s="8">
        <f t="shared" si="246"/>
        <v>43.45</v>
      </c>
      <c r="N338" s="8">
        <f t="shared" si="246"/>
        <v>41.250000000000007</v>
      </c>
      <c r="O338" s="8">
        <f t="shared" si="246"/>
        <v>40.397500000000008</v>
      </c>
      <c r="P338" s="8">
        <f t="shared" si="246"/>
        <v>39.545000000000002</v>
      </c>
      <c r="Q338" s="8">
        <f t="shared" si="246"/>
        <v>38.692500000000003</v>
      </c>
      <c r="R338" s="8">
        <f t="shared" si="246"/>
        <v>37.840000000000003</v>
      </c>
      <c r="S338" s="8">
        <f t="shared" si="246"/>
        <v>36.987500000000004</v>
      </c>
      <c r="T338" s="8">
        <f t="shared" si="246"/>
        <v>36.135000000000005</v>
      </c>
      <c r="U338" s="8">
        <f t="shared" si="246"/>
        <v>35.282500000000006</v>
      </c>
      <c r="V338" s="8">
        <f t="shared" si="246"/>
        <v>34.430000000000007</v>
      </c>
      <c r="W338" s="8">
        <f t="shared" si="247"/>
        <v>33.577500000000008</v>
      </c>
      <c r="X338" s="8">
        <f t="shared" si="247"/>
        <v>32.725000000000001</v>
      </c>
      <c r="Y338" s="8">
        <f t="shared" si="247"/>
        <v>31.872500000000006</v>
      </c>
      <c r="Z338" s="8">
        <f t="shared" si="247"/>
        <v>31.020000000000003</v>
      </c>
      <c r="AA338" s="8">
        <f t="shared" si="247"/>
        <v>30.167500000000004</v>
      </c>
      <c r="AB338" s="8">
        <f t="shared" si="247"/>
        <v>29.315000000000005</v>
      </c>
      <c r="AC338" s="8">
        <f t="shared" si="247"/>
        <v>28.462500000000002</v>
      </c>
      <c r="AD338" s="8">
        <f t="shared" si="247"/>
        <v>27.610000000000003</v>
      </c>
      <c r="AE338" s="8">
        <f t="shared" si="247"/>
        <v>26.757500000000004</v>
      </c>
      <c r="AF338" s="8">
        <f t="shared" si="247"/>
        <v>25.905000000000005</v>
      </c>
      <c r="AG338" s="8">
        <f t="shared" si="247"/>
        <v>25.052500000000002</v>
      </c>
      <c r="AH338" s="8">
        <f t="shared" si="247"/>
        <v>24.200000000000003</v>
      </c>
    </row>
    <row r="339" spans="2:65" ht="15.75" hidden="1" outlineLevel="1" thickBot="1">
      <c r="B339" t="str">
        <f t="shared" si="234"/>
        <v/>
      </c>
      <c r="G339" s="128"/>
    </row>
    <row r="340" spans="2:65" hidden="1" outlineLevel="1">
      <c r="B340" t="str">
        <f t="shared" si="234"/>
        <v>Carbon dioxide (PS) - Energy cost including feedstock energy cost - Africa - USD/ton fuel</v>
      </c>
      <c r="C340" s="10" t="str">
        <f>C316</f>
        <v>Carbon dioxide (PS)</v>
      </c>
      <c r="D340" s="10" t="s">
        <v>37</v>
      </c>
      <c r="E340" s="10" t="s">
        <v>55</v>
      </c>
      <c r="F340" s="10" t="s">
        <v>31</v>
      </c>
      <c r="G340" s="125">
        <f>G345</f>
        <v>26.275413118731375</v>
      </c>
      <c r="H340" s="125">
        <f t="shared" ref="H340:AH340" si="248">H345</f>
        <v>23.189983310546815</v>
      </c>
      <c r="I340" s="125">
        <f t="shared" si="248"/>
        <v>20.104553502361433</v>
      </c>
      <c r="J340" s="125">
        <f t="shared" si="248"/>
        <v>19.244441108267484</v>
      </c>
      <c r="K340" s="125">
        <f t="shared" si="248"/>
        <v>18.384328714173535</v>
      </c>
      <c r="L340" s="125">
        <f t="shared" si="248"/>
        <v>17.524216320079585</v>
      </c>
      <c r="M340" s="125">
        <f t="shared" si="248"/>
        <v>16.664103925985433</v>
      </c>
      <c r="N340" s="125">
        <f t="shared" si="248"/>
        <v>15.803991531891484</v>
      </c>
      <c r="O340" s="125">
        <f t="shared" si="248"/>
        <v>15.323875694292132</v>
      </c>
      <c r="P340" s="125">
        <f t="shared" si="248"/>
        <v>14.843759856692783</v>
      </c>
      <c r="Q340" s="125">
        <f t="shared" si="248"/>
        <v>14.363644019093227</v>
      </c>
      <c r="R340" s="125">
        <f t="shared" si="248"/>
        <v>13.883528181493876</v>
      </c>
      <c r="S340" s="125">
        <f t="shared" si="248"/>
        <v>13.403412343894576</v>
      </c>
      <c r="T340" s="125">
        <f t="shared" si="248"/>
        <v>13.177429708456367</v>
      </c>
      <c r="U340" s="125">
        <f t="shared" si="248"/>
        <v>12.95144707301821</v>
      </c>
      <c r="V340" s="125">
        <f t="shared" si="248"/>
        <v>12.725464437580001</v>
      </c>
      <c r="W340" s="125">
        <f t="shared" si="248"/>
        <v>12.499481802141792</v>
      </c>
      <c r="X340" s="125">
        <f t="shared" si="248"/>
        <v>12.273499166703687</v>
      </c>
      <c r="Y340" s="125">
        <f t="shared" si="248"/>
        <v>12.041127742205811</v>
      </c>
      <c r="Z340" s="125">
        <f t="shared" si="248"/>
        <v>11.808756317707935</v>
      </c>
      <c r="AA340" s="125">
        <f t="shared" si="248"/>
        <v>11.576384893209957</v>
      </c>
      <c r="AB340" s="125">
        <f t="shared" si="248"/>
        <v>11.344013468712081</v>
      </c>
      <c r="AC340" s="125">
        <f t="shared" si="248"/>
        <v>11.111642044214154</v>
      </c>
      <c r="AD340" s="125">
        <f t="shared" si="248"/>
        <v>10.997587925822875</v>
      </c>
      <c r="AE340" s="125">
        <f t="shared" si="248"/>
        <v>10.88353380743165</v>
      </c>
      <c r="AF340" s="125">
        <f t="shared" si="248"/>
        <v>10.769479689040372</v>
      </c>
      <c r="AG340" s="125">
        <f t="shared" si="248"/>
        <v>10.655425570649095</v>
      </c>
      <c r="AH340" s="125">
        <f t="shared" si="248"/>
        <v>10.541371452257868</v>
      </c>
      <c r="AJ340" s="117" t="b">
        <f t="shared" ref="AJ340:BK340" si="249">G323+G326+G329+G340+G351=G317</f>
        <v>1</v>
      </c>
      <c r="AK340" s="118" t="b">
        <f t="shared" si="249"/>
        <v>1</v>
      </c>
      <c r="AL340" s="118" t="b">
        <f t="shared" si="249"/>
        <v>1</v>
      </c>
      <c r="AM340" s="118" t="b">
        <f t="shared" si="249"/>
        <v>1</v>
      </c>
      <c r="AN340" s="118" t="b">
        <f t="shared" si="249"/>
        <v>1</v>
      </c>
      <c r="AO340" s="118" t="b">
        <f t="shared" si="249"/>
        <v>1</v>
      </c>
      <c r="AP340" s="118" t="b">
        <f t="shared" si="249"/>
        <v>1</v>
      </c>
      <c r="AQ340" s="118" t="b">
        <f t="shared" si="249"/>
        <v>1</v>
      </c>
      <c r="AR340" s="118" t="b">
        <f t="shared" si="249"/>
        <v>1</v>
      </c>
      <c r="AS340" s="118" t="b">
        <f t="shared" si="249"/>
        <v>1</v>
      </c>
      <c r="AT340" s="118" t="b">
        <f t="shared" si="249"/>
        <v>1</v>
      </c>
      <c r="AU340" s="118" t="b">
        <f t="shared" si="249"/>
        <v>1</v>
      </c>
      <c r="AV340" s="118" t="b">
        <f t="shared" si="249"/>
        <v>1</v>
      </c>
      <c r="AW340" s="118" t="b">
        <f t="shared" si="249"/>
        <v>1</v>
      </c>
      <c r="AX340" s="118" t="b">
        <f t="shared" si="249"/>
        <v>1</v>
      </c>
      <c r="AY340" s="118" t="b">
        <f t="shared" si="249"/>
        <v>1</v>
      </c>
      <c r="AZ340" s="118" t="b">
        <f t="shared" si="249"/>
        <v>1</v>
      </c>
      <c r="BA340" s="118" t="b">
        <f t="shared" si="249"/>
        <v>1</v>
      </c>
      <c r="BB340" s="118" t="b">
        <f t="shared" si="249"/>
        <v>1</v>
      </c>
      <c r="BC340" s="118" t="b">
        <f t="shared" si="249"/>
        <v>1</v>
      </c>
      <c r="BD340" s="118" t="b">
        <f t="shared" si="249"/>
        <v>1</v>
      </c>
      <c r="BE340" s="118" t="b">
        <f t="shared" si="249"/>
        <v>1</v>
      </c>
      <c r="BF340" s="118" t="b">
        <f t="shared" si="249"/>
        <v>1</v>
      </c>
      <c r="BG340" s="118" t="b">
        <f t="shared" si="249"/>
        <v>1</v>
      </c>
      <c r="BH340" s="118" t="b">
        <f t="shared" si="249"/>
        <v>1</v>
      </c>
      <c r="BI340" s="118" t="b">
        <f t="shared" si="249"/>
        <v>1</v>
      </c>
      <c r="BJ340" s="118" t="b">
        <f t="shared" si="249"/>
        <v>1</v>
      </c>
      <c r="BK340" s="119" t="b">
        <f t="shared" si="249"/>
        <v>1</v>
      </c>
      <c r="BL340" s="1"/>
      <c r="BM340" s="1"/>
    </row>
    <row r="341" spans="2:65" hidden="1" outlineLevel="1">
      <c r="B341" t="str">
        <f t="shared" si="234"/>
        <v>Carbon dioxide (PS) - Energy cost including feedstock energy cost - Americas - USD/ton fuel</v>
      </c>
      <c r="C341" s="2" t="str">
        <f>C316</f>
        <v>Carbon dioxide (PS)</v>
      </c>
      <c r="D341" s="2" t="s">
        <v>37</v>
      </c>
      <c r="E341" s="2" t="s">
        <v>56</v>
      </c>
      <c r="F341" s="2" t="s">
        <v>31</v>
      </c>
      <c r="G341" s="126">
        <f t="shared" ref="G341:AH341" si="250">G346</f>
        <v>16.509233042895165</v>
      </c>
      <c r="H341" s="126">
        <f t="shared" si="250"/>
        <v>16.167349868387682</v>
      </c>
      <c r="I341" s="126">
        <f t="shared" si="250"/>
        <v>15.825466693880093</v>
      </c>
      <c r="J341" s="126">
        <f t="shared" si="250"/>
        <v>15.247549879389908</v>
      </c>
      <c r="K341" s="126">
        <f t="shared" si="250"/>
        <v>14.669633064899722</v>
      </c>
      <c r="L341" s="126">
        <f t="shared" si="250"/>
        <v>14.091716250409537</v>
      </c>
      <c r="M341" s="126">
        <f t="shared" si="250"/>
        <v>13.513799435919555</v>
      </c>
      <c r="N341" s="126">
        <f t="shared" si="250"/>
        <v>12.93588262142937</v>
      </c>
      <c r="O341" s="126">
        <f t="shared" si="250"/>
        <v>12.657775175266876</v>
      </c>
      <c r="P341" s="126">
        <f t="shared" si="250"/>
        <v>12.379667729104382</v>
      </c>
      <c r="Q341" s="126">
        <f t="shared" si="250"/>
        <v>12.101560282941888</v>
      </c>
      <c r="R341" s="126">
        <f t="shared" si="250"/>
        <v>11.823452836779394</v>
      </c>
      <c r="S341" s="126">
        <f t="shared" si="250"/>
        <v>11.545345390616848</v>
      </c>
      <c r="T341" s="126">
        <f t="shared" si="250"/>
        <v>11.319904653939716</v>
      </c>
      <c r="U341" s="126">
        <f t="shared" si="250"/>
        <v>11.094463917262585</v>
      </c>
      <c r="V341" s="126">
        <f t="shared" si="250"/>
        <v>10.869023180585401</v>
      </c>
      <c r="W341" s="126">
        <f t="shared" si="250"/>
        <v>10.64358244390827</v>
      </c>
      <c r="X341" s="126">
        <f t="shared" si="250"/>
        <v>10.418141707231113</v>
      </c>
      <c r="Y341" s="126">
        <f t="shared" si="250"/>
        <v>10.327318809695839</v>
      </c>
      <c r="Z341" s="126">
        <f t="shared" si="250"/>
        <v>10.236495912160567</v>
      </c>
      <c r="AA341" s="126">
        <f t="shared" si="250"/>
        <v>10.14567301462532</v>
      </c>
      <c r="AB341" s="126">
        <f t="shared" si="250"/>
        <v>10.054850117090046</v>
      </c>
      <c r="AC341" s="126">
        <f t="shared" si="250"/>
        <v>9.9640272195547741</v>
      </c>
      <c r="AD341" s="126">
        <f t="shared" si="250"/>
        <v>9.8955077718569413</v>
      </c>
      <c r="AE341" s="126">
        <f t="shared" si="250"/>
        <v>9.8269883241591351</v>
      </c>
      <c r="AF341" s="126">
        <f t="shared" si="250"/>
        <v>9.7584688764613272</v>
      </c>
      <c r="AG341" s="126">
        <f t="shared" si="250"/>
        <v>9.6899494287635211</v>
      </c>
      <c r="AH341" s="126">
        <f t="shared" si="250"/>
        <v>9.6214299810657149</v>
      </c>
      <c r="AJ341" s="120" t="b">
        <f t="shared" ref="AJ341:BK341" si="251">G323+G326+G330+G341+G351=G318</f>
        <v>1</v>
      </c>
      <c r="AK341" s="1" t="b">
        <f t="shared" si="251"/>
        <v>1</v>
      </c>
      <c r="AL341" s="1" t="b">
        <f t="shared" si="251"/>
        <v>1</v>
      </c>
      <c r="AM341" s="1" t="b">
        <f t="shared" si="251"/>
        <v>1</v>
      </c>
      <c r="AN341" s="1" t="b">
        <f t="shared" si="251"/>
        <v>1</v>
      </c>
      <c r="AO341" s="1" t="b">
        <f t="shared" si="251"/>
        <v>1</v>
      </c>
      <c r="AP341" s="1" t="b">
        <f t="shared" si="251"/>
        <v>1</v>
      </c>
      <c r="AQ341" s="1" t="b">
        <f t="shared" si="251"/>
        <v>1</v>
      </c>
      <c r="AR341" s="1" t="b">
        <f t="shared" si="251"/>
        <v>1</v>
      </c>
      <c r="AS341" s="1" t="b">
        <f t="shared" si="251"/>
        <v>1</v>
      </c>
      <c r="AT341" s="1" t="b">
        <f t="shared" si="251"/>
        <v>1</v>
      </c>
      <c r="AU341" s="1" t="b">
        <f t="shared" si="251"/>
        <v>1</v>
      </c>
      <c r="AV341" s="1" t="b">
        <f t="shared" si="251"/>
        <v>1</v>
      </c>
      <c r="AW341" s="1" t="b">
        <f t="shared" si="251"/>
        <v>1</v>
      </c>
      <c r="AX341" s="1" t="b">
        <f t="shared" si="251"/>
        <v>1</v>
      </c>
      <c r="AY341" s="1" t="b">
        <f t="shared" si="251"/>
        <v>1</v>
      </c>
      <c r="AZ341" s="1" t="b">
        <f t="shared" si="251"/>
        <v>1</v>
      </c>
      <c r="BA341" s="1" t="b">
        <f t="shared" si="251"/>
        <v>1</v>
      </c>
      <c r="BB341" s="1" t="b">
        <f t="shared" si="251"/>
        <v>1</v>
      </c>
      <c r="BC341" s="1" t="b">
        <f t="shared" si="251"/>
        <v>1</v>
      </c>
      <c r="BD341" s="1" t="b">
        <f t="shared" si="251"/>
        <v>1</v>
      </c>
      <c r="BE341" s="1" t="b">
        <f t="shared" si="251"/>
        <v>1</v>
      </c>
      <c r="BF341" s="1" t="b">
        <f t="shared" si="251"/>
        <v>1</v>
      </c>
      <c r="BG341" s="1" t="b">
        <f t="shared" si="251"/>
        <v>1</v>
      </c>
      <c r="BH341" s="1" t="b">
        <f t="shared" si="251"/>
        <v>1</v>
      </c>
      <c r="BI341" s="1" t="b">
        <f t="shared" si="251"/>
        <v>1</v>
      </c>
      <c r="BJ341" s="1" t="b">
        <f t="shared" si="251"/>
        <v>1</v>
      </c>
      <c r="BK341" s="121" t="b">
        <f t="shared" si="251"/>
        <v>1</v>
      </c>
      <c r="BL341" s="1"/>
      <c r="BM341" s="1"/>
    </row>
    <row r="342" spans="2:65" hidden="1" outlineLevel="1">
      <c r="B342" t="str">
        <f t="shared" si="234"/>
        <v>Carbon dioxide (PS) - Energy cost including feedstock energy cost - Asia - USD/ton fuel</v>
      </c>
      <c r="C342" s="2" t="str">
        <f>C316</f>
        <v>Carbon dioxide (PS)</v>
      </c>
      <c r="D342" s="2" t="s">
        <v>37</v>
      </c>
      <c r="E342" s="2" t="s">
        <v>57</v>
      </c>
      <c r="F342" s="2" t="s">
        <v>31</v>
      </c>
      <c r="G342" s="126">
        <f t="shared" ref="G342:AH342" si="252">G347</f>
        <v>29.223721120414123</v>
      </c>
      <c r="H342" s="126">
        <f t="shared" si="252"/>
        <v>26.655708571576181</v>
      </c>
      <c r="I342" s="126">
        <f t="shared" si="252"/>
        <v>24.087696022739465</v>
      </c>
      <c r="J342" s="126">
        <f t="shared" si="252"/>
        <v>23.166571245400611</v>
      </c>
      <c r="K342" s="126">
        <f t="shared" si="252"/>
        <v>22.245446468062166</v>
      </c>
      <c r="L342" s="126">
        <f t="shared" si="252"/>
        <v>21.324321690723309</v>
      </c>
      <c r="M342" s="126">
        <f t="shared" si="252"/>
        <v>20.403196913384456</v>
      </c>
      <c r="N342" s="126">
        <f t="shared" si="252"/>
        <v>19.482072136046011</v>
      </c>
      <c r="O342" s="126">
        <f t="shared" si="252"/>
        <v>18.85599362984026</v>
      </c>
      <c r="P342" s="126">
        <f t="shared" si="252"/>
        <v>18.229915123634715</v>
      </c>
      <c r="Q342" s="126">
        <f t="shared" si="252"/>
        <v>17.603836617429376</v>
      </c>
      <c r="R342" s="126">
        <f t="shared" si="252"/>
        <v>16.977758111223832</v>
      </c>
      <c r="S342" s="126">
        <f t="shared" si="252"/>
        <v>16.351679605018287</v>
      </c>
      <c r="T342" s="126">
        <f t="shared" si="252"/>
        <v>16.033366123976567</v>
      </c>
      <c r="U342" s="126">
        <f t="shared" si="252"/>
        <v>15.715052642934848</v>
      </c>
      <c r="V342" s="126">
        <f t="shared" si="252"/>
        <v>15.396739161893231</v>
      </c>
      <c r="W342" s="126">
        <f t="shared" si="252"/>
        <v>15.078425680851513</v>
      </c>
      <c r="X342" s="126">
        <f t="shared" si="252"/>
        <v>14.760112199809999</v>
      </c>
      <c r="Y342" s="126">
        <f t="shared" si="252"/>
        <v>14.426924532343889</v>
      </c>
      <c r="Z342" s="126">
        <f t="shared" si="252"/>
        <v>14.093736864877883</v>
      </c>
      <c r="AA342" s="126">
        <f t="shared" si="252"/>
        <v>13.760549197411775</v>
      </c>
      <c r="AB342" s="126">
        <f t="shared" si="252"/>
        <v>13.427361529945768</v>
      </c>
      <c r="AC342" s="126">
        <f t="shared" si="252"/>
        <v>13.094173862479659</v>
      </c>
      <c r="AD342" s="126">
        <f t="shared" si="252"/>
        <v>12.941378414492936</v>
      </c>
      <c r="AE342" s="126">
        <f t="shared" si="252"/>
        <v>12.788582966506164</v>
      </c>
      <c r="AF342" s="126">
        <f t="shared" si="252"/>
        <v>12.635787518519441</v>
      </c>
      <c r="AG342" s="126">
        <f t="shared" si="252"/>
        <v>12.48299207053272</v>
      </c>
      <c r="AH342" s="126">
        <f t="shared" si="252"/>
        <v>12.330196622545946</v>
      </c>
      <c r="AJ342" s="120" t="b">
        <f t="shared" ref="AJ342:BK342" si="253">G323+G326+G331+G342+G351=G319</f>
        <v>1</v>
      </c>
      <c r="AK342" s="1" t="b">
        <f t="shared" si="253"/>
        <v>1</v>
      </c>
      <c r="AL342" s="1" t="b">
        <f t="shared" si="253"/>
        <v>1</v>
      </c>
      <c r="AM342" s="1" t="b">
        <f t="shared" si="253"/>
        <v>1</v>
      </c>
      <c r="AN342" s="1" t="b">
        <f t="shared" si="253"/>
        <v>1</v>
      </c>
      <c r="AO342" s="1" t="b">
        <f t="shared" si="253"/>
        <v>1</v>
      </c>
      <c r="AP342" s="1" t="b">
        <f t="shared" si="253"/>
        <v>1</v>
      </c>
      <c r="AQ342" s="1" t="b">
        <f t="shared" si="253"/>
        <v>1</v>
      </c>
      <c r="AR342" s="1" t="b">
        <f t="shared" si="253"/>
        <v>1</v>
      </c>
      <c r="AS342" s="1" t="b">
        <f t="shared" si="253"/>
        <v>1</v>
      </c>
      <c r="AT342" s="1" t="b">
        <f t="shared" si="253"/>
        <v>1</v>
      </c>
      <c r="AU342" s="1" t="b">
        <f t="shared" si="253"/>
        <v>1</v>
      </c>
      <c r="AV342" s="1" t="b">
        <f t="shared" si="253"/>
        <v>1</v>
      </c>
      <c r="AW342" s="1" t="b">
        <f t="shared" si="253"/>
        <v>1</v>
      </c>
      <c r="AX342" s="1" t="b">
        <f t="shared" si="253"/>
        <v>1</v>
      </c>
      <c r="AY342" s="1" t="b">
        <f t="shared" si="253"/>
        <v>1</v>
      </c>
      <c r="AZ342" s="1" t="b">
        <f t="shared" si="253"/>
        <v>1</v>
      </c>
      <c r="BA342" s="1" t="b">
        <f t="shared" si="253"/>
        <v>1</v>
      </c>
      <c r="BB342" s="1" t="b">
        <f t="shared" si="253"/>
        <v>1</v>
      </c>
      <c r="BC342" s="1" t="b">
        <f t="shared" si="253"/>
        <v>1</v>
      </c>
      <c r="BD342" s="1" t="b">
        <f t="shared" si="253"/>
        <v>1</v>
      </c>
      <c r="BE342" s="1" t="b">
        <f t="shared" si="253"/>
        <v>1</v>
      </c>
      <c r="BF342" s="1" t="b">
        <f t="shared" si="253"/>
        <v>1</v>
      </c>
      <c r="BG342" s="1" t="b">
        <f t="shared" si="253"/>
        <v>1</v>
      </c>
      <c r="BH342" s="1" t="b">
        <f t="shared" si="253"/>
        <v>1</v>
      </c>
      <c r="BI342" s="1" t="b">
        <f t="shared" si="253"/>
        <v>1</v>
      </c>
      <c r="BJ342" s="1" t="b">
        <f t="shared" si="253"/>
        <v>1</v>
      </c>
      <c r="BK342" s="121" t="b">
        <f t="shared" si="253"/>
        <v>1</v>
      </c>
      <c r="BL342" s="1"/>
      <c r="BM342" s="1"/>
    </row>
    <row r="343" spans="2:65" hidden="1" outlineLevel="1">
      <c r="B343" t="str">
        <f t="shared" si="234"/>
        <v>Carbon dioxide (PS) - Energy cost including feedstock energy cost - Europe - USD/ton fuel</v>
      </c>
      <c r="C343" s="2" t="str">
        <f>C316</f>
        <v>Carbon dioxide (PS)</v>
      </c>
      <c r="D343" s="2" t="s">
        <v>37</v>
      </c>
      <c r="E343" s="2" t="s">
        <v>8</v>
      </c>
      <c r="F343" s="2" t="s">
        <v>31</v>
      </c>
      <c r="G343" s="126">
        <f t="shared" ref="G343:AH343" si="254">G348</f>
        <v>21.75547741099076</v>
      </c>
      <c r="H343" s="126">
        <f t="shared" si="254"/>
        <v>20.817825476932196</v>
      </c>
      <c r="I343" s="126">
        <f t="shared" si="254"/>
        <v>19.880173542873628</v>
      </c>
      <c r="J343" s="126">
        <f t="shared" si="254"/>
        <v>19.122545113976003</v>
      </c>
      <c r="K343" s="126">
        <f t="shared" si="254"/>
        <v>18.364916685078175</v>
      </c>
      <c r="L343" s="126">
        <f t="shared" si="254"/>
        <v>17.607288256180549</v>
      </c>
      <c r="M343" s="126">
        <f t="shared" si="254"/>
        <v>16.849659827282721</v>
      </c>
      <c r="N343" s="126">
        <f t="shared" si="254"/>
        <v>16.0920313983851</v>
      </c>
      <c r="O343" s="126">
        <f t="shared" si="254"/>
        <v>15.777236942932246</v>
      </c>
      <c r="P343" s="126">
        <f t="shared" si="254"/>
        <v>15.4624424874797</v>
      </c>
      <c r="Q343" s="126">
        <f t="shared" si="254"/>
        <v>15.147648032027053</v>
      </c>
      <c r="R343" s="126">
        <f t="shared" si="254"/>
        <v>14.832853576574406</v>
      </c>
      <c r="S343" s="126">
        <f t="shared" si="254"/>
        <v>14.51805912112186</v>
      </c>
      <c r="T343" s="126">
        <f t="shared" si="254"/>
        <v>14.330110831027525</v>
      </c>
      <c r="U343" s="126">
        <f t="shared" si="254"/>
        <v>14.142162540933242</v>
      </c>
      <c r="V343" s="126">
        <f t="shared" si="254"/>
        <v>13.954214250838959</v>
      </c>
      <c r="W343" s="126">
        <f t="shared" si="254"/>
        <v>13.766265960744676</v>
      </c>
      <c r="X343" s="126">
        <f t="shared" si="254"/>
        <v>13.578317670650291</v>
      </c>
      <c r="Y343" s="126">
        <f t="shared" si="254"/>
        <v>13.377246932322203</v>
      </c>
      <c r="Z343" s="126">
        <f t="shared" si="254"/>
        <v>13.176176193994065</v>
      </c>
      <c r="AA343" s="126">
        <f t="shared" si="254"/>
        <v>12.975105455665977</v>
      </c>
      <c r="AB343" s="126">
        <f t="shared" si="254"/>
        <v>12.774034717337839</v>
      </c>
      <c r="AC343" s="126">
        <f t="shared" si="254"/>
        <v>12.572963979009751</v>
      </c>
      <c r="AD343" s="126">
        <f t="shared" si="254"/>
        <v>12.426258627419339</v>
      </c>
      <c r="AE343" s="126">
        <f t="shared" si="254"/>
        <v>12.279553275828874</v>
      </c>
      <c r="AF343" s="126">
        <f t="shared" si="254"/>
        <v>12.132847924238462</v>
      </c>
      <c r="AG343" s="126">
        <f t="shared" si="254"/>
        <v>11.986142572648049</v>
      </c>
      <c r="AH343" s="126">
        <f t="shared" si="254"/>
        <v>11.839437221057585</v>
      </c>
      <c r="AJ343" s="120" t="b">
        <f t="shared" ref="AJ343:BK343" si="255">G323+G326+G332+G343+G351=G320</f>
        <v>1</v>
      </c>
      <c r="AK343" s="1" t="b">
        <f t="shared" si="255"/>
        <v>1</v>
      </c>
      <c r="AL343" s="1" t="b">
        <f t="shared" si="255"/>
        <v>1</v>
      </c>
      <c r="AM343" s="1" t="b">
        <f t="shared" si="255"/>
        <v>1</v>
      </c>
      <c r="AN343" s="1" t="b">
        <f t="shared" si="255"/>
        <v>1</v>
      </c>
      <c r="AO343" s="1" t="b">
        <f t="shared" si="255"/>
        <v>1</v>
      </c>
      <c r="AP343" s="1" t="b">
        <f t="shared" si="255"/>
        <v>1</v>
      </c>
      <c r="AQ343" s="1" t="b">
        <f t="shared" si="255"/>
        <v>1</v>
      </c>
      <c r="AR343" s="1" t="b">
        <f t="shared" si="255"/>
        <v>1</v>
      </c>
      <c r="AS343" s="1" t="b">
        <f t="shared" si="255"/>
        <v>1</v>
      </c>
      <c r="AT343" s="1" t="b">
        <f t="shared" si="255"/>
        <v>1</v>
      </c>
      <c r="AU343" s="1" t="b">
        <f t="shared" si="255"/>
        <v>1</v>
      </c>
      <c r="AV343" s="1" t="b">
        <f t="shared" si="255"/>
        <v>1</v>
      </c>
      <c r="AW343" s="1" t="b">
        <f t="shared" si="255"/>
        <v>1</v>
      </c>
      <c r="AX343" s="1" t="b">
        <f t="shared" si="255"/>
        <v>1</v>
      </c>
      <c r="AY343" s="1" t="b">
        <f t="shared" si="255"/>
        <v>1</v>
      </c>
      <c r="AZ343" s="1" t="b">
        <f t="shared" si="255"/>
        <v>1</v>
      </c>
      <c r="BA343" s="1" t="b">
        <f t="shared" si="255"/>
        <v>1</v>
      </c>
      <c r="BB343" s="1" t="b">
        <f t="shared" si="255"/>
        <v>1</v>
      </c>
      <c r="BC343" s="1" t="b">
        <f t="shared" si="255"/>
        <v>1</v>
      </c>
      <c r="BD343" s="1" t="b">
        <f t="shared" si="255"/>
        <v>1</v>
      </c>
      <c r="BE343" s="1" t="b">
        <f t="shared" si="255"/>
        <v>1</v>
      </c>
      <c r="BF343" s="1" t="b">
        <f t="shared" si="255"/>
        <v>1</v>
      </c>
      <c r="BG343" s="1" t="b">
        <f t="shared" si="255"/>
        <v>1</v>
      </c>
      <c r="BH343" s="1" t="b">
        <f t="shared" si="255"/>
        <v>1</v>
      </c>
      <c r="BI343" s="1" t="b">
        <f t="shared" si="255"/>
        <v>1</v>
      </c>
      <c r="BJ343" s="1" t="b">
        <f t="shared" si="255"/>
        <v>1</v>
      </c>
      <c r="BK343" s="121" t="b">
        <f t="shared" si="255"/>
        <v>1</v>
      </c>
      <c r="BL343" s="1"/>
      <c r="BM343" s="1"/>
    </row>
    <row r="344" spans="2:65" ht="15.75" hidden="1" outlineLevel="1" thickBot="1">
      <c r="B344" t="str">
        <f t="shared" si="234"/>
        <v>Carbon dioxide (PS) - Energy cost including feedstock energy cost - Middle East - USD/ton fuel</v>
      </c>
      <c r="C344" s="13" t="str">
        <f>C316</f>
        <v>Carbon dioxide (PS)</v>
      </c>
      <c r="D344" s="13" t="s">
        <v>37</v>
      </c>
      <c r="E344" s="13" t="s">
        <v>58</v>
      </c>
      <c r="F344" s="13" t="s">
        <v>31</v>
      </c>
      <c r="G344" s="127">
        <f t="shared" ref="G344:AH344" si="256">G349</f>
        <v>16.659142502923782</v>
      </c>
      <c r="H344" s="127">
        <f t="shared" si="256"/>
        <v>15.924016305195346</v>
      </c>
      <c r="I344" s="127">
        <f t="shared" si="256"/>
        <v>15.188890107466705</v>
      </c>
      <c r="J344" s="127">
        <f t="shared" si="256"/>
        <v>14.702169207234352</v>
      </c>
      <c r="K344" s="127">
        <f t="shared" si="256"/>
        <v>14.215448307001997</v>
      </c>
      <c r="L344" s="127">
        <f t="shared" si="256"/>
        <v>13.728727406769645</v>
      </c>
      <c r="M344" s="127">
        <f t="shared" si="256"/>
        <v>13.242006506537292</v>
      </c>
      <c r="N344" s="127">
        <f t="shared" si="256"/>
        <v>12.755285606304938</v>
      </c>
      <c r="O344" s="127">
        <f t="shared" si="256"/>
        <v>12.412091283913481</v>
      </c>
      <c r="P344" s="127">
        <f t="shared" si="256"/>
        <v>12.068896961522126</v>
      </c>
      <c r="Q344" s="127">
        <f t="shared" si="256"/>
        <v>11.725702639130668</v>
      </c>
      <c r="R344" s="127">
        <f t="shared" si="256"/>
        <v>11.382508316739314</v>
      </c>
      <c r="S344" s="127">
        <f t="shared" si="256"/>
        <v>11.039313994347959</v>
      </c>
      <c r="T344" s="127">
        <f t="shared" si="256"/>
        <v>10.867239969797794</v>
      </c>
      <c r="U344" s="127">
        <f t="shared" si="256"/>
        <v>10.695165945247629</v>
      </c>
      <c r="V344" s="127">
        <f t="shared" si="256"/>
        <v>10.523091920697516</v>
      </c>
      <c r="W344" s="127">
        <f t="shared" si="256"/>
        <v>10.351017896147352</v>
      </c>
      <c r="X344" s="127">
        <f t="shared" si="256"/>
        <v>10.178943871597188</v>
      </c>
      <c r="Y344" s="127">
        <f t="shared" si="256"/>
        <v>9.9532866742515296</v>
      </c>
      <c r="Z344" s="127">
        <f t="shared" si="256"/>
        <v>9.7276294769059231</v>
      </c>
      <c r="AA344" s="127">
        <f t="shared" si="256"/>
        <v>9.5019722795602668</v>
      </c>
      <c r="AB344" s="127">
        <f t="shared" si="256"/>
        <v>9.2763150822146603</v>
      </c>
      <c r="AC344" s="127">
        <f t="shared" si="256"/>
        <v>9.0506578848689774</v>
      </c>
      <c r="AD344" s="127">
        <f t="shared" si="256"/>
        <v>8.9450432375976252</v>
      </c>
      <c r="AE344" s="127">
        <f t="shared" si="256"/>
        <v>8.8394285903262979</v>
      </c>
      <c r="AF344" s="127">
        <f t="shared" si="256"/>
        <v>8.7338139430549457</v>
      </c>
      <c r="AG344" s="127">
        <f t="shared" si="256"/>
        <v>8.6281992957835936</v>
      </c>
      <c r="AH344" s="127">
        <f t="shared" si="256"/>
        <v>8.522584648512268</v>
      </c>
      <c r="AJ344" s="122" t="b">
        <f t="shared" ref="AJ344:BK344" si="257">G323+G326+G333+G344+G351=G321</f>
        <v>1</v>
      </c>
      <c r="AK344" s="123" t="b">
        <f t="shared" si="257"/>
        <v>1</v>
      </c>
      <c r="AL344" s="123" t="b">
        <f t="shared" si="257"/>
        <v>1</v>
      </c>
      <c r="AM344" s="123" t="b">
        <f t="shared" si="257"/>
        <v>1</v>
      </c>
      <c r="AN344" s="123" t="b">
        <f t="shared" si="257"/>
        <v>1</v>
      </c>
      <c r="AO344" s="123" t="b">
        <f t="shared" si="257"/>
        <v>1</v>
      </c>
      <c r="AP344" s="123" t="b">
        <f t="shared" si="257"/>
        <v>1</v>
      </c>
      <c r="AQ344" s="123" t="b">
        <f t="shared" si="257"/>
        <v>1</v>
      </c>
      <c r="AR344" s="123" t="b">
        <f t="shared" si="257"/>
        <v>1</v>
      </c>
      <c r="AS344" s="123" t="b">
        <f t="shared" si="257"/>
        <v>1</v>
      </c>
      <c r="AT344" s="123" t="b">
        <f t="shared" si="257"/>
        <v>1</v>
      </c>
      <c r="AU344" s="123" t="b">
        <f t="shared" si="257"/>
        <v>1</v>
      </c>
      <c r="AV344" s="123" t="b">
        <f t="shared" si="257"/>
        <v>1</v>
      </c>
      <c r="AW344" s="123" t="b">
        <f t="shared" si="257"/>
        <v>1</v>
      </c>
      <c r="AX344" s="123" t="b">
        <f t="shared" si="257"/>
        <v>1</v>
      </c>
      <c r="AY344" s="123" t="b">
        <f t="shared" si="257"/>
        <v>1</v>
      </c>
      <c r="AZ344" s="123" t="b">
        <f t="shared" si="257"/>
        <v>1</v>
      </c>
      <c r="BA344" s="123" t="b">
        <f t="shared" si="257"/>
        <v>1</v>
      </c>
      <c r="BB344" s="123" t="b">
        <f t="shared" si="257"/>
        <v>1</v>
      </c>
      <c r="BC344" s="123" t="b">
        <f t="shared" si="257"/>
        <v>1</v>
      </c>
      <c r="BD344" s="123" t="b">
        <f t="shared" si="257"/>
        <v>1</v>
      </c>
      <c r="BE344" s="123" t="b">
        <f t="shared" si="257"/>
        <v>1</v>
      </c>
      <c r="BF344" s="123" t="b">
        <f t="shared" si="257"/>
        <v>1</v>
      </c>
      <c r="BG344" s="123" t="b">
        <f t="shared" si="257"/>
        <v>1</v>
      </c>
      <c r="BH344" s="123" t="b">
        <f t="shared" si="257"/>
        <v>1</v>
      </c>
      <c r="BI344" s="123" t="b">
        <f t="shared" si="257"/>
        <v>1</v>
      </c>
      <c r="BJ344" s="123" t="b">
        <f t="shared" si="257"/>
        <v>1</v>
      </c>
      <c r="BK344" s="124" t="b">
        <f t="shared" si="257"/>
        <v>1</v>
      </c>
      <c r="BL344" s="1"/>
      <c r="BM344" s="1"/>
    </row>
    <row r="345" spans="2:65" hidden="1" outlineLevel="1">
      <c r="B345" t="str">
        <f t="shared" si="234"/>
        <v>Carbon dioxide (PS) - Energy cost - Africa - USD/ton fuel</v>
      </c>
      <c r="C345" t="str">
        <f>C316</f>
        <v>Carbon dioxide (PS)</v>
      </c>
      <c r="D345" t="s">
        <v>43</v>
      </c>
      <c r="E345" t="s">
        <v>55</v>
      </c>
      <c r="F345" t="s">
        <v>31</v>
      </c>
      <c r="G345" s="8">
        <f t="shared" ref="G345:V349" si="258">INDEX(CostCalculations,MATCH($B345,CostCalculations_Index,0),MATCH(G$4,CostCalculation_Year,0))</f>
        <v>26.275413118731375</v>
      </c>
      <c r="H345" s="8">
        <f t="shared" si="258"/>
        <v>23.189983310546815</v>
      </c>
      <c r="I345" s="8">
        <f t="shared" si="258"/>
        <v>20.104553502361433</v>
      </c>
      <c r="J345" s="8">
        <f t="shared" si="258"/>
        <v>19.244441108267484</v>
      </c>
      <c r="K345" s="8">
        <f t="shared" si="258"/>
        <v>18.384328714173535</v>
      </c>
      <c r="L345" s="8">
        <f t="shared" si="258"/>
        <v>17.524216320079585</v>
      </c>
      <c r="M345" s="8">
        <f t="shared" si="258"/>
        <v>16.664103925985433</v>
      </c>
      <c r="N345" s="8">
        <f t="shared" si="258"/>
        <v>15.803991531891484</v>
      </c>
      <c r="O345" s="8">
        <f t="shared" si="258"/>
        <v>15.323875694292132</v>
      </c>
      <c r="P345" s="8">
        <f t="shared" si="258"/>
        <v>14.843759856692783</v>
      </c>
      <c r="Q345" s="8">
        <f t="shared" si="258"/>
        <v>14.363644019093227</v>
      </c>
      <c r="R345" s="8">
        <f t="shared" si="258"/>
        <v>13.883528181493876</v>
      </c>
      <c r="S345" s="8">
        <f t="shared" si="258"/>
        <v>13.403412343894576</v>
      </c>
      <c r="T345" s="8">
        <f t="shared" si="258"/>
        <v>13.177429708456367</v>
      </c>
      <c r="U345" s="8">
        <f t="shared" si="258"/>
        <v>12.95144707301821</v>
      </c>
      <c r="V345" s="8">
        <f t="shared" si="258"/>
        <v>12.725464437580001</v>
      </c>
      <c r="W345" s="8">
        <f t="shared" ref="W345:AH349" si="259">INDEX(CostCalculations,MATCH($B345,CostCalculations_Index,0),MATCH(W$4,CostCalculation_Year,0))</f>
        <v>12.499481802141792</v>
      </c>
      <c r="X345" s="8">
        <f t="shared" si="259"/>
        <v>12.273499166703687</v>
      </c>
      <c r="Y345" s="8">
        <f t="shared" si="259"/>
        <v>12.041127742205811</v>
      </c>
      <c r="Z345" s="8">
        <f t="shared" si="259"/>
        <v>11.808756317707935</v>
      </c>
      <c r="AA345" s="8">
        <f t="shared" si="259"/>
        <v>11.576384893209957</v>
      </c>
      <c r="AB345" s="8">
        <f t="shared" si="259"/>
        <v>11.344013468712081</v>
      </c>
      <c r="AC345" s="8">
        <f t="shared" si="259"/>
        <v>11.111642044214154</v>
      </c>
      <c r="AD345" s="8">
        <f t="shared" si="259"/>
        <v>10.997587925822875</v>
      </c>
      <c r="AE345" s="8">
        <f t="shared" si="259"/>
        <v>10.88353380743165</v>
      </c>
      <c r="AF345" s="8">
        <f t="shared" si="259"/>
        <v>10.769479689040372</v>
      </c>
      <c r="AG345" s="8">
        <f t="shared" si="259"/>
        <v>10.655425570649095</v>
      </c>
      <c r="AH345" s="8">
        <f t="shared" si="259"/>
        <v>10.541371452257868</v>
      </c>
    </row>
    <row r="346" spans="2:65" hidden="1" outlineLevel="1">
      <c r="B346" t="str">
        <f t="shared" si="234"/>
        <v>Carbon dioxide (PS) - Energy cost - Americas - USD/ton fuel</v>
      </c>
      <c r="C346" t="str">
        <f>C316</f>
        <v>Carbon dioxide (PS)</v>
      </c>
      <c r="D346" t="s">
        <v>43</v>
      </c>
      <c r="E346" t="s">
        <v>56</v>
      </c>
      <c r="F346" t="s">
        <v>31</v>
      </c>
      <c r="G346" s="8">
        <f t="shared" si="258"/>
        <v>16.509233042895165</v>
      </c>
      <c r="H346" s="8">
        <f t="shared" si="258"/>
        <v>16.167349868387682</v>
      </c>
      <c r="I346" s="8">
        <f t="shared" si="258"/>
        <v>15.825466693880093</v>
      </c>
      <c r="J346" s="8">
        <f t="shared" si="258"/>
        <v>15.247549879389908</v>
      </c>
      <c r="K346" s="8">
        <f t="shared" si="258"/>
        <v>14.669633064899722</v>
      </c>
      <c r="L346" s="8">
        <f t="shared" si="258"/>
        <v>14.091716250409537</v>
      </c>
      <c r="M346" s="8">
        <f t="shared" si="258"/>
        <v>13.513799435919555</v>
      </c>
      <c r="N346" s="8">
        <f t="shared" si="258"/>
        <v>12.93588262142937</v>
      </c>
      <c r="O346" s="8">
        <f t="shared" si="258"/>
        <v>12.657775175266876</v>
      </c>
      <c r="P346" s="8">
        <f t="shared" si="258"/>
        <v>12.379667729104382</v>
      </c>
      <c r="Q346" s="8">
        <f t="shared" si="258"/>
        <v>12.101560282941888</v>
      </c>
      <c r="R346" s="8">
        <f t="shared" si="258"/>
        <v>11.823452836779394</v>
      </c>
      <c r="S346" s="8">
        <f t="shared" si="258"/>
        <v>11.545345390616848</v>
      </c>
      <c r="T346" s="8">
        <f t="shared" si="258"/>
        <v>11.319904653939716</v>
      </c>
      <c r="U346" s="8">
        <f t="shared" si="258"/>
        <v>11.094463917262585</v>
      </c>
      <c r="V346" s="8">
        <f t="shared" si="258"/>
        <v>10.869023180585401</v>
      </c>
      <c r="W346" s="8">
        <f t="shared" si="259"/>
        <v>10.64358244390827</v>
      </c>
      <c r="X346" s="8">
        <f t="shared" si="259"/>
        <v>10.418141707231113</v>
      </c>
      <c r="Y346" s="8">
        <f t="shared" si="259"/>
        <v>10.327318809695839</v>
      </c>
      <c r="Z346" s="8">
        <f t="shared" si="259"/>
        <v>10.236495912160567</v>
      </c>
      <c r="AA346" s="8">
        <f t="shared" si="259"/>
        <v>10.14567301462532</v>
      </c>
      <c r="AB346" s="8">
        <f t="shared" si="259"/>
        <v>10.054850117090046</v>
      </c>
      <c r="AC346" s="8">
        <f t="shared" si="259"/>
        <v>9.9640272195547741</v>
      </c>
      <c r="AD346" s="8">
        <f t="shared" si="259"/>
        <v>9.8955077718569413</v>
      </c>
      <c r="AE346" s="8">
        <f t="shared" si="259"/>
        <v>9.8269883241591351</v>
      </c>
      <c r="AF346" s="8">
        <f t="shared" si="259"/>
        <v>9.7584688764613272</v>
      </c>
      <c r="AG346" s="8">
        <f t="shared" si="259"/>
        <v>9.6899494287635211</v>
      </c>
      <c r="AH346" s="8">
        <f t="shared" si="259"/>
        <v>9.6214299810657149</v>
      </c>
    </row>
    <row r="347" spans="2:65" hidden="1" outlineLevel="1">
      <c r="B347" t="str">
        <f t="shared" si="234"/>
        <v>Carbon dioxide (PS) - Energy cost - Asia - USD/ton fuel</v>
      </c>
      <c r="C347" t="str">
        <f>C316</f>
        <v>Carbon dioxide (PS)</v>
      </c>
      <c r="D347" t="s">
        <v>43</v>
      </c>
      <c r="E347" t="s">
        <v>57</v>
      </c>
      <c r="F347" t="s">
        <v>31</v>
      </c>
      <c r="G347" s="8">
        <f t="shared" si="258"/>
        <v>29.223721120414123</v>
      </c>
      <c r="H347" s="8">
        <f t="shared" si="258"/>
        <v>26.655708571576181</v>
      </c>
      <c r="I347" s="8">
        <f t="shared" si="258"/>
        <v>24.087696022739465</v>
      </c>
      <c r="J347" s="8">
        <f t="shared" si="258"/>
        <v>23.166571245400611</v>
      </c>
      <c r="K347" s="8">
        <f t="shared" si="258"/>
        <v>22.245446468062166</v>
      </c>
      <c r="L347" s="8">
        <f t="shared" si="258"/>
        <v>21.324321690723309</v>
      </c>
      <c r="M347" s="8">
        <f t="shared" si="258"/>
        <v>20.403196913384456</v>
      </c>
      <c r="N347" s="8">
        <f t="shared" si="258"/>
        <v>19.482072136046011</v>
      </c>
      <c r="O347" s="8">
        <f t="shared" si="258"/>
        <v>18.85599362984026</v>
      </c>
      <c r="P347" s="8">
        <f t="shared" si="258"/>
        <v>18.229915123634715</v>
      </c>
      <c r="Q347" s="8">
        <f t="shared" si="258"/>
        <v>17.603836617429376</v>
      </c>
      <c r="R347" s="8">
        <f t="shared" si="258"/>
        <v>16.977758111223832</v>
      </c>
      <c r="S347" s="8">
        <f t="shared" si="258"/>
        <v>16.351679605018287</v>
      </c>
      <c r="T347" s="8">
        <f t="shared" si="258"/>
        <v>16.033366123976567</v>
      </c>
      <c r="U347" s="8">
        <f t="shared" si="258"/>
        <v>15.715052642934848</v>
      </c>
      <c r="V347" s="8">
        <f t="shared" si="258"/>
        <v>15.396739161893231</v>
      </c>
      <c r="W347" s="8">
        <f t="shared" si="259"/>
        <v>15.078425680851513</v>
      </c>
      <c r="X347" s="8">
        <f t="shared" si="259"/>
        <v>14.760112199809999</v>
      </c>
      <c r="Y347" s="8">
        <f t="shared" si="259"/>
        <v>14.426924532343889</v>
      </c>
      <c r="Z347" s="8">
        <f t="shared" si="259"/>
        <v>14.093736864877883</v>
      </c>
      <c r="AA347" s="8">
        <f t="shared" si="259"/>
        <v>13.760549197411775</v>
      </c>
      <c r="AB347" s="8">
        <f t="shared" si="259"/>
        <v>13.427361529945768</v>
      </c>
      <c r="AC347" s="8">
        <f t="shared" si="259"/>
        <v>13.094173862479659</v>
      </c>
      <c r="AD347" s="8">
        <f t="shared" si="259"/>
        <v>12.941378414492936</v>
      </c>
      <c r="AE347" s="8">
        <f t="shared" si="259"/>
        <v>12.788582966506164</v>
      </c>
      <c r="AF347" s="8">
        <f t="shared" si="259"/>
        <v>12.635787518519441</v>
      </c>
      <c r="AG347" s="8">
        <f t="shared" si="259"/>
        <v>12.48299207053272</v>
      </c>
      <c r="AH347" s="8">
        <f t="shared" si="259"/>
        <v>12.330196622545946</v>
      </c>
    </row>
    <row r="348" spans="2:65" hidden="1" outlineLevel="1">
      <c r="B348" t="str">
        <f t="shared" si="234"/>
        <v>Carbon dioxide (PS) - Energy cost - Europe - USD/ton fuel</v>
      </c>
      <c r="C348" t="str">
        <f>C316</f>
        <v>Carbon dioxide (PS)</v>
      </c>
      <c r="D348" t="s">
        <v>43</v>
      </c>
      <c r="E348" t="s">
        <v>8</v>
      </c>
      <c r="F348" t="s">
        <v>31</v>
      </c>
      <c r="G348" s="8">
        <f t="shared" si="258"/>
        <v>21.75547741099076</v>
      </c>
      <c r="H348" s="8">
        <f t="shared" si="258"/>
        <v>20.817825476932196</v>
      </c>
      <c r="I348" s="8">
        <f t="shared" si="258"/>
        <v>19.880173542873628</v>
      </c>
      <c r="J348" s="8">
        <f t="shared" si="258"/>
        <v>19.122545113976003</v>
      </c>
      <c r="K348" s="8">
        <f t="shared" si="258"/>
        <v>18.364916685078175</v>
      </c>
      <c r="L348" s="8">
        <f t="shared" si="258"/>
        <v>17.607288256180549</v>
      </c>
      <c r="M348" s="8">
        <f t="shared" si="258"/>
        <v>16.849659827282721</v>
      </c>
      <c r="N348" s="8">
        <f t="shared" si="258"/>
        <v>16.0920313983851</v>
      </c>
      <c r="O348" s="8">
        <f t="shared" si="258"/>
        <v>15.777236942932246</v>
      </c>
      <c r="P348" s="8">
        <f t="shared" si="258"/>
        <v>15.4624424874797</v>
      </c>
      <c r="Q348" s="8">
        <f t="shared" si="258"/>
        <v>15.147648032027053</v>
      </c>
      <c r="R348" s="8">
        <f t="shared" si="258"/>
        <v>14.832853576574406</v>
      </c>
      <c r="S348" s="8">
        <f t="shared" si="258"/>
        <v>14.51805912112186</v>
      </c>
      <c r="T348" s="8">
        <f t="shared" si="258"/>
        <v>14.330110831027525</v>
      </c>
      <c r="U348" s="8">
        <f t="shared" si="258"/>
        <v>14.142162540933242</v>
      </c>
      <c r="V348" s="8">
        <f t="shared" si="258"/>
        <v>13.954214250838959</v>
      </c>
      <c r="W348" s="8">
        <f t="shared" si="259"/>
        <v>13.766265960744676</v>
      </c>
      <c r="X348" s="8">
        <f t="shared" si="259"/>
        <v>13.578317670650291</v>
      </c>
      <c r="Y348" s="8">
        <f t="shared" si="259"/>
        <v>13.377246932322203</v>
      </c>
      <c r="Z348" s="8">
        <f t="shared" si="259"/>
        <v>13.176176193994065</v>
      </c>
      <c r="AA348" s="8">
        <f t="shared" si="259"/>
        <v>12.975105455665977</v>
      </c>
      <c r="AB348" s="8">
        <f t="shared" si="259"/>
        <v>12.774034717337839</v>
      </c>
      <c r="AC348" s="8">
        <f t="shared" si="259"/>
        <v>12.572963979009751</v>
      </c>
      <c r="AD348" s="8">
        <f t="shared" si="259"/>
        <v>12.426258627419339</v>
      </c>
      <c r="AE348" s="8">
        <f t="shared" si="259"/>
        <v>12.279553275828874</v>
      </c>
      <c r="AF348" s="8">
        <f t="shared" si="259"/>
        <v>12.132847924238462</v>
      </c>
      <c r="AG348" s="8">
        <f t="shared" si="259"/>
        <v>11.986142572648049</v>
      </c>
      <c r="AH348" s="8">
        <f t="shared" si="259"/>
        <v>11.839437221057585</v>
      </c>
    </row>
    <row r="349" spans="2:65" hidden="1" outlineLevel="1">
      <c r="B349" t="str">
        <f t="shared" si="234"/>
        <v>Carbon dioxide (PS) - Energy cost - Middle East - USD/ton fuel</v>
      </c>
      <c r="C349" t="str">
        <f>C316</f>
        <v>Carbon dioxide (PS)</v>
      </c>
      <c r="D349" t="s">
        <v>43</v>
      </c>
      <c r="E349" t="s">
        <v>58</v>
      </c>
      <c r="F349" t="s">
        <v>31</v>
      </c>
      <c r="G349" s="8">
        <f t="shared" si="258"/>
        <v>16.659142502923782</v>
      </c>
      <c r="H349" s="8">
        <f t="shared" si="258"/>
        <v>15.924016305195346</v>
      </c>
      <c r="I349" s="8">
        <f t="shared" si="258"/>
        <v>15.188890107466705</v>
      </c>
      <c r="J349" s="8">
        <f t="shared" si="258"/>
        <v>14.702169207234352</v>
      </c>
      <c r="K349" s="8">
        <f t="shared" si="258"/>
        <v>14.215448307001997</v>
      </c>
      <c r="L349" s="8">
        <f t="shared" si="258"/>
        <v>13.728727406769645</v>
      </c>
      <c r="M349" s="8">
        <f t="shared" si="258"/>
        <v>13.242006506537292</v>
      </c>
      <c r="N349" s="8">
        <f t="shared" si="258"/>
        <v>12.755285606304938</v>
      </c>
      <c r="O349" s="8">
        <f t="shared" si="258"/>
        <v>12.412091283913481</v>
      </c>
      <c r="P349" s="8">
        <f t="shared" si="258"/>
        <v>12.068896961522126</v>
      </c>
      <c r="Q349" s="8">
        <f t="shared" si="258"/>
        <v>11.725702639130668</v>
      </c>
      <c r="R349" s="8">
        <f t="shared" si="258"/>
        <v>11.382508316739314</v>
      </c>
      <c r="S349" s="8">
        <f t="shared" si="258"/>
        <v>11.039313994347959</v>
      </c>
      <c r="T349" s="8">
        <f t="shared" si="258"/>
        <v>10.867239969797794</v>
      </c>
      <c r="U349" s="8">
        <f t="shared" si="258"/>
        <v>10.695165945247629</v>
      </c>
      <c r="V349" s="8">
        <f t="shared" si="258"/>
        <v>10.523091920697516</v>
      </c>
      <c r="W349" s="8">
        <f t="shared" si="259"/>
        <v>10.351017896147352</v>
      </c>
      <c r="X349" s="8">
        <f t="shared" si="259"/>
        <v>10.178943871597188</v>
      </c>
      <c r="Y349" s="8">
        <f t="shared" si="259"/>
        <v>9.9532866742515296</v>
      </c>
      <c r="Z349" s="8">
        <f t="shared" si="259"/>
        <v>9.7276294769059231</v>
      </c>
      <c r="AA349" s="8">
        <f t="shared" si="259"/>
        <v>9.5019722795602668</v>
      </c>
      <c r="AB349" s="8">
        <f t="shared" si="259"/>
        <v>9.2763150822146603</v>
      </c>
      <c r="AC349" s="8">
        <f t="shared" si="259"/>
        <v>9.0506578848689774</v>
      </c>
      <c r="AD349" s="8">
        <f t="shared" si="259"/>
        <v>8.9450432375976252</v>
      </c>
      <c r="AE349" s="8">
        <f t="shared" si="259"/>
        <v>8.8394285903262979</v>
      </c>
      <c r="AF349" s="8">
        <f t="shared" si="259"/>
        <v>8.7338139430549457</v>
      </c>
      <c r="AG349" s="8">
        <f t="shared" si="259"/>
        <v>8.6281992957835936</v>
      </c>
      <c r="AH349" s="8">
        <f t="shared" si="259"/>
        <v>8.522584648512268</v>
      </c>
    </row>
    <row r="350" spans="2:65" hidden="1" outlineLevel="1">
      <c r="B350" t="str">
        <f t="shared" si="234"/>
        <v/>
      </c>
    </row>
    <row r="351" spans="2:65" hidden="1" outlineLevel="1">
      <c r="B351" t="str">
        <f t="shared" si="234"/>
        <v>Carbon dioxide (PS) - Feedstock cost including feedstock feedstock cost - Global - USD/ton fuel</v>
      </c>
      <c r="C351" s="4" t="str">
        <f>C316</f>
        <v>Carbon dioxide (PS)</v>
      </c>
      <c r="D351" s="4" t="s">
        <v>38</v>
      </c>
      <c r="E351" s="4" t="s">
        <v>49</v>
      </c>
      <c r="F351" s="4" t="s">
        <v>31</v>
      </c>
      <c r="G351" s="129">
        <v>0</v>
      </c>
      <c r="H351" s="129">
        <v>0</v>
      </c>
      <c r="I351" s="129">
        <v>0</v>
      </c>
      <c r="J351" s="129">
        <v>0</v>
      </c>
      <c r="K351" s="129">
        <v>0</v>
      </c>
      <c r="L351" s="129">
        <v>0</v>
      </c>
      <c r="M351" s="129">
        <v>0</v>
      </c>
      <c r="N351" s="129">
        <v>0</v>
      </c>
      <c r="O351" s="129">
        <v>0</v>
      </c>
      <c r="P351" s="129">
        <v>0</v>
      </c>
      <c r="Q351" s="129">
        <v>0</v>
      </c>
      <c r="R351" s="129">
        <v>0</v>
      </c>
      <c r="S351" s="129">
        <v>0</v>
      </c>
      <c r="T351" s="129">
        <v>0</v>
      </c>
      <c r="U351" s="129">
        <v>0</v>
      </c>
      <c r="V351" s="129">
        <v>0</v>
      </c>
      <c r="W351" s="129">
        <v>0</v>
      </c>
      <c r="X351" s="129">
        <v>0</v>
      </c>
      <c r="Y351" s="129">
        <v>0</v>
      </c>
      <c r="Z351" s="129">
        <v>0</v>
      </c>
      <c r="AA351" s="129">
        <v>0</v>
      </c>
      <c r="AB351" s="129">
        <v>0</v>
      </c>
      <c r="AC351" s="129">
        <v>0</v>
      </c>
      <c r="AD351" s="129">
        <v>0</v>
      </c>
      <c r="AE351" s="129">
        <v>0</v>
      </c>
      <c r="AF351" s="129">
        <v>0</v>
      </c>
      <c r="AG351" s="129">
        <v>0</v>
      </c>
      <c r="AH351" s="129">
        <v>0</v>
      </c>
      <c r="BL351" s="1"/>
      <c r="BM351" s="1"/>
    </row>
    <row r="352" spans="2:65" collapsed="1"/>
    <row r="353" spans="2:65">
      <c r="B353" t="str">
        <f t="shared" ref="B353:B416" si="260">_xlfn.TEXTJOIN(" - ",TRUE,C353:F353)</f>
        <v>e-methanol (DAC) - Item - Region - Unit</v>
      </c>
      <c r="C353" s="52" t="s">
        <v>70</v>
      </c>
      <c r="D353" s="52" t="s">
        <v>28</v>
      </c>
      <c r="E353" s="52" t="s">
        <v>1</v>
      </c>
      <c r="F353" s="52" t="s">
        <v>29</v>
      </c>
      <c r="G353" s="3">
        <v>2023</v>
      </c>
      <c r="H353" s="3">
        <v>2024</v>
      </c>
      <c r="I353" s="3">
        <v>2025</v>
      </c>
      <c r="J353" s="3">
        <v>2026</v>
      </c>
      <c r="K353" s="3">
        <v>2027</v>
      </c>
      <c r="L353" s="3">
        <v>2028</v>
      </c>
      <c r="M353" s="3">
        <v>2029</v>
      </c>
      <c r="N353" s="3">
        <v>2030</v>
      </c>
      <c r="O353" s="3">
        <v>2031</v>
      </c>
      <c r="P353" s="3">
        <v>2032</v>
      </c>
      <c r="Q353" s="3">
        <v>2033</v>
      </c>
      <c r="R353" s="3">
        <v>2034</v>
      </c>
      <c r="S353" s="3">
        <v>2035</v>
      </c>
      <c r="T353" s="3">
        <v>2036</v>
      </c>
      <c r="U353" s="3">
        <v>2037</v>
      </c>
      <c r="V353" s="3">
        <v>2038</v>
      </c>
      <c r="W353" s="3">
        <v>2039</v>
      </c>
      <c r="X353" s="3">
        <v>2040</v>
      </c>
      <c r="Y353" s="3">
        <v>2041</v>
      </c>
      <c r="Z353" s="3">
        <v>2042</v>
      </c>
      <c r="AA353" s="3">
        <v>2043</v>
      </c>
      <c r="AB353" s="3">
        <v>2044</v>
      </c>
      <c r="AC353" s="3">
        <v>2045</v>
      </c>
      <c r="AD353" s="3">
        <v>2046</v>
      </c>
      <c r="AE353" s="3">
        <v>2047</v>
      </c>
      <c r="AF353" s="3">
        <v>2048</v>
      </c>
      <c r="AG353" s="3">
        <v>2049</v>
      </c>
      <c r="AH353" s="3">
        <v>2050</v>
      </c>
    </row>
    <row r="354" spans="2:65" hidden="1" outlineLevel="1">
      <c r="B354" t="str">
        <f t="shared" si="260"/>
        <v>e-methanol (DAC) - Total cost - Africa - USD/ton fuel</v>
      </c>
      <c r="C354" s="112" t="str">
        <f>C353</f>
        <v>e-methanol (DAC)</v>
      </c>
      <c r="D354" s="112" t="s">
        <v>30</v>
      </c>
      <c r="E354" s="112" t="s">
        <v>55</v>
      </c>
      <c r="F354" s="112" t="s">
        <v>31</v>
      </c>
      <c r="G354" s="114">
        <f t="shared" ref="G354:V358" si="261">INDEX(CostCalculations,MATCH($B354,CostCalculations_Index,0),MATCH(G$4,CostCalculation_Year,0))</f>
        <v>1763.6203312214197</v>
      </c>
      <c r="H354" s="114">
        <f t="shared" si="261"/>
        <v>1615.9911189162126</v>
      </c>
      <c r="I354" s="114">
        <f t="shared" si="261"/>
        <v>1468.6753541318485</v>
      </c>
      <c r="J354" s="114">
        <f t="shared" si="261"/>
        <v>1405.7304404043591</v>
      </c>
      <c r="K354" s="114">
        <f t="shared" si="261"/>
        <v>1342.069581668296</v>
      </c>
      <c r="L354" s="114">
        <f t="shared" si="261"/>
        <v>1277.7121791726327</v>
      </c>
      <c r="M354" s="114">
        <f t="shared" si="261"/>
        <v>1212.6776341663588</v>
      </c>
      <c r="N354" s="114">
        <f t="shared" si="261"/>
        <v>1146.9853478984403</v>
      </c>
      <c r="O354" s="114">
        <f t="shared" si="261"/>
        <v>1118.3754861410723</v>
      </c>
      <c r="P354" s="114">
        <f t="shared" si="261"/>
        <v>1088.4855774194839</v>
      </c>
      <c r="Q354" s="114">
        <f t="shared" si="261"/>
        <v>1057.3260717453195</v>
      </c>
      <c r="R354" s="114">
        <f t="shared" si="261"/>
        <v>1024.9074191302432</v>
      </c>
      <c r="S354" s="114">
        <f t="shared" si="261"/>
        <v>991.24006958592395</v>
      </c>
      <c r="T354" s="114">
        <f t="shared" si="261"/>
        <v>966.24002238798425</v>
      </c>
      <c r="U354" s="114">
        <f t="shared" si="261"/>
        <v>940.33921106206856</v>
      </c>
      <c r="V354" s="114">
        <f t="shared" si="261"/>
        <v>913.54104548670273</v>
      </c>
      <c r="W354" s="114">
        <f t="shared" ref="W354:AH358" si="262">INDEX(CostCalculations,MATCH($B354,CostCalculations_Index,0),MATCH(W$4,CostCalculation_Year,0))</f>
        <v>885.84893554037035</v>
      </c>
      <c r="X354" s="114">
        <f t="shared" si="262"/>
        <v>857.26629110158933</v>
      </c>
      <c r="Y354" s="114">
        <f t="shared" si="262"/>
        <v>826.90497736982604</v>
      </c>
      <c r="Z354" s="114">
        <f t="shared" si="262"/>
        <v>796.15933788273787</v>
      </c>
      <c r="AA354" s="114">
        <f t="shared" si="262"/>
        <v>765.02737863529705</v>
      </c>
      <c r="AB354" s="114">
        <f t="shared" si="262"/>
        <v>733.50710562245808</v>
      </c>
      <c r="AC354" s="114">
        <f t="shared" si="262"/>
        <v>701.59652483918421</v>
      </c>
      <c r="AD354" s="114">
        <f t="shared" si="262"/>
        <v>675.21460216387538</v>
      </c>
      <c r="AE354" s="114">
        <f t="shared" si="262"/>
        <v>648.64685387118061</v>
      </c>
      <c r="AF354" s="114">
        <f t="shared" si="262"/>
        <v>621.89202344628893</v>
      </c>
      <c r="AG354" s="114">
        <f t="shared" si="262"/>
        <v>594.94885437439643</v>
      </c>
      <c r="AH354" s="114">
        <f t="shared" si="262"/>
        <v>567.81609014070023</v>
      </c>
    </row>
    <row r="355" spans="2:65" hidden="1" outlineLevel="1">
      <c r="B355" t="str">
        <f t="shared" si="260"/>
        <v>e-methanol (DAC) - Total cost - Americas - USD/ton fuel</v>
      </c>
      <c r="C355" t="str">
        <f>C354</f>
        <v>e-methanol (DAC)</v>
      </c>
      <c r="D355" t="s">
        <v>30</v>
      </c>
      <c r="E355" t="s">
        <v>56</v>
      </c>
      <c r="F355" t="s">
        <v>31</v>
      </c>
      <c r="G355" s="115">
        <f t="shared" si="261"/>
        <v>1419.1820099650438</v>
      </c>
      <c r="H355" s="115">
        <f t="shared" si="261"/>
        <v>1369.3307016467138</v>
      </c>
      <c r="I355" s="115">
        <f t="shared" si="261"/>
        <v>1319.0171501516143</v>
      </c>
      <c r="J355" s="115">
        <f t="shared" si="261"/>
        <v>1266.5667167381032</v>
      </c>
      <c r="K355" s="115">
        <f t="shared" si="261"/>
        <v>1213.3400311415078</v>
      </c>
      <c r="L355" s="115">
        <f t="shared" si="261"/>
        <v>1159.3501292256085</v>
      </c>
      <c r="M355" s="115">
        <f t="shared" si="261"/>
        <v>1104.6100468542099</v>
      </c>
      <c r="N355" s="115">
        <f t="shared" si="261"/>
        <v>1049.1328198910569</v>
      </c>
      <c r="O355" s="115">
        <f t="shared" si="261"/>
        <v>1028.0794218447854</v>
      </c>
      <c r="P355" s="115">
        <f t="shared" si="261"/>
        <v>1005.6631638379474</v>
      </c>
      <c r="Q355" s="115">
        <f t="shared" si="261"/>
        <v>981.89009904734917</v>
      </c>
      <c r="R355" s="115">
        <f t="shared" si="261"/>
        <v>956.76628064979218</v>
      </c>
      <c r="S355" s="115">
        <f t="shared" si="261"/>
        <v>930.29776182210003</v>
      </c>
      <c r="T355" s="115">
        <f t="shared" si="261"/>
        <v>905.83373335416127</v>
      </c>
      <c r="U355" s="115">
        <f t="shared" si="261"/>
        <v>880.47797846021683</v>
      </c>
      <c r="V355" s="115">
        <f t="shared" si="261"/>
        <v>854.23389884201856</v>
      </c>
      <c r="W355" s="115">
        <f t="shared" si="262"/>
        <v>827.10489620127953</v>
      </c>
      <c r="X355" s="115">
        <f t="shared" si="262"/>
        <v>799.09437223973748</v>
      </c>
      <c r="Y355" s="115">
        <f t="shared" si="262"/>
        <v>773.77436931578313</v>
      </c>
      <c r="Z355" s="115">
        <f t="shared" si="262"/>
        <v>747.96589145772509</v>
      </c>
      <c r="AA355" s="115">
        <f t="shared" si="262"/>
        <v>721.66815930419216</v>
      </c>
      <c r="AB355" s="115">
        <f t="shared" si="262"/>
        <v>694.88039349378539</v>
      </c>
      <c r="AC355" s="115">
        <f t="shared" si="262"/>
        <v>667.60181466512677</v>
      </c>
      <c r="AD355" s="115">
        <f t="shared" si="262"/>
        <v>642.89219260229174</v>
      </c>
      <c r="AE355" s="115">
        <f t="shared" si="262"/>
        <v>617.96613535487961</v>
      </c>
      <c r="AF355" s="115">
        <f t="shared" si="262"/>
        <v>592.82288805579719</v>
      </c>
      <c r="AG355" s="115">
        <f t="shared" si="262"/>
        <v>567.46169583795449</v>
      </c>
      <c r="AH355" s="115">
        <f t="shared" si="262"/>
        <v>541.88180383426231</v>
      </c>
    </row>
    <row r="356" spans="2:65" hidden="1" outlineLevel="1">
      <c r="B356" t="str">
        <f t="shared" si="260"/>
        <v>e-methanol (DAC) - Total cost - Asia - USD/ton fuel</v>
      </c>
      <c r="C356" t="str">
        <f>C355</f>
        <v>e-methanol (DAC)</v>
      </c>
      <c r="D356" t="s">
        <v>30</v>
      </c>
      <c r="E356" t="s">
        <v>57</v>
      </c>
      <c r="F356" t="s">
        <v>31</v>
      </c>
      <c r="G356" s="115">
        <f t="shared" si="261"/>
        <v>1867.602671374962</v>
      </c>
      <c r="H356" s="115">
        <f t="shared" si="261"/>
        <v>1737.7199897262658</v>
      </c>
      <c r="I356" s="115">
        <f t="shared" si="261"/>
        <v>1607.98310423768</v>
      </c>
      <c r="J356" s="115">
        <f t="shared" si="261"/>
        <v>1542.2911330355587</v>
      </c>
      <c r="K356" s="115">
        <f t="shared" si="261"/>
        <v>1475.873263024062</v>
      </c>
      <c r="L356" s="115">
        <f t="shared" si="261"/>
        <v>1408.7502716867357</v>
      </c>
      <c r="M356" s="115">
        <f t="shared" si="261"/>
        <v>1340.9429365071931</v>
      </c>
      <c r="N356" s="115">
        <f t="shared" si="261"/>
        <v>1272.4720349689999</v>
      </c>
      <c r="O356" s="115">
        <f t="shared" si="261"/>
        <v>1238.0020140736829</v>
      </c>
      <c r="P356" s="115">
        <f t="shared" si="261"/>
        <v>1202.3001336327034</v>
      </c>
      <c r="Q356" s="115">
        <f t="shared" si="261"/>
        <v>1165.380020623496</v>
      </c>
      <c r="R356" s="115">
        <f t="shared" si="261"/>
        <v>1127.2553020234814</v>
      </c>
      <c r="S356" s="115">
        <f t="shared" si="261"/>
        <v>1087.9396048101273</v>
      </c>
      <c r="T356" s="115">
        <f t="shared" si="261"/>
        <v>1059.1144200488134</v>
      </c>
      <c r="U356" s="115">
        <f t="shared" si="261"/>
        <v>1029.4260912137822</v>
      </c>
      <c r="V356" s="115">
        <f t="shared" si="261"/>
        <v>998.87942137453376</v>
      </c>
      <c r="W356" s="115">
        <f t="shared" si="262"/>
        <v>967.47921360050691</v>
      </c>
      <c r="X356" s="115">
        <f t="shared" si="262"/>
        <v>935.23027096119245</v>
      </c>
      <c r="Y356" s="115">
        <f t="shared" si="262"/>
        <v>900.86820147776314</v>
      </c>
      <c r="Z356" s="115">
        <f t="shared" si="262"/>
        <v>866.19931802450913</v>
      </c>
      <c r="AA356" s="115">
        <f t="shared" si="262"/>
        <v>831.22076148100632</v>
      </c>
      <c r="AB356" s="115">
        <f t="shared" si="262"/>
        <v>795.92967272681358</v>
      </c>
      <c r="AC356" s="115">
        <f t="shared" si="262"/>
        <v>760.32319264149885</v>
      </c>
      <c r="AD356" s="115">
        <f t="shared" si="262"/>
        <v>732.223152812948</v>
      </c>
      <c r="AE356" s="115">
        <f t="shared" si="262"/>
        <v>703.96702506555744</v>
      </c>
      <c r="AF356" s="115">
        <f t="shared" si="262"/>
        <v>675.55312607788915</v>
      </c>
      <c r="AG356" s="115">
        <f t="shared" si="262"/>
        <v>646.97977252850364</v>
      </c>
      <c r="AH356" s="115">
        <f t="shared" si="262"/>
        <v>618.24528109596179</v>
      </c>
    </row>
    <row r="357" spans="2:65" hidden="1" outlineLevel="1">
      <c r="B357" t="str">
        <f t="shared" si="260"/>
        <v>e-methanol (DAC) - Total cost - Europe - USD/ton fuel</v>
      </c>
      <c r="C357" t="str">
        <f>C356</f>
        <v>e-methanol (DAC)</v>
      </c>
      <c r="D357" t="s">
        <v>30</v>
      </c>
      <c r="E357" t="s">
        <v>8</v>
      </c>
      <c r="F357" t="s">
        <v>31</v>
      </c>
      <c r="G357" s="115">
        <f t="shared" si="261"/>
        <v>1604.2090716222949</v>
      </c>
      <c r="H357" s="115">
        <f t="shared" si="261"/>
        <v>1532.6723118208797</v>
      </c>
      <c r="I357" s="115">
        <f t="shared" si="261"/>
        <v>1460.8278148672684</v>
      </c>
      <c r="J357" s="115">
        <f t="shared" si="261"/>
        <v>1401.4862667468321</v>
      </c>
      <c r="K357" s="115">
        <f t="shared" si="261"/>
        <v>1341.3968746644941</v>
      </c>
      <c r="L357" s="115">
        <f t="shared" si="261"/>
        <v>1280.5767281749359</v>
      </c>
      <c r="M357" s="115">
        <f t="shared" si="261"/>
        <v>1219.0429168328319</v>
      </c>
      <c r="N357" s="115">
        <f t="shared" si="261"/>
        <v>1156.8125301928419</v>
      </c>
      <c r="O357" s="115">
        <f t="shared" si="261"/>
        <v>1133.7300221626997</v>
      </c>
      <c r="P357" s="115">
        <f t="shared" si="261"/>
        <v>1109.2805745500887</v>
      </c>
      <c r="Q357" s="115">
        <f t="shared" si="261"/>
        <v>1083.4710390467503</v>
      </c>
      <c r="R357" s="115">
        <f t="shared" si="261"/>
        <v>1056.3082673444412</v>
      </c>
      <c r="S357" s="115">
        <f t="shared" si="261"/>
        <v>1027.7991111349431</v>
      </c>
      <c r="T357" s="115">
        <f t="shared" si="261"/>
        <v>1003.724948303012</v>
      </c>
      <c r="U357" s="115">
        <f t="shared" si="261"/>
        <v>978.72280940896917</v>
      </c>
      <c r="V357" s="115">
        <f t="shared" si="261"/>
        <v>952.79553042664247</v>
      </c>
      <c r="W357" s="115">
        <f t="shared" si="262"/>
        <v>925.94594732981102</v>
      </c>
      <c r="X357" s="115">
        <f t="shared" si="262"/>
        <v>898.17689609228603</v>
      </c>
      <c r="Y357" s="115">
        <f t="shared" si="262"/>
        <v>868.32664559487819</v>
      </c>
      <c r="Z357" s="115">
        <f t="shared" si="262"/>
        <v>838.07394459532645</v>
      </c>
      <c r="AA357" s="115">
        <f t="shared" si="262"/>
        <v>807.41706768327902</v>
      </c>
      <c r="AB357" s="115">
        <f t="shared" si="262"/>
        <v>776.35428944835007</v>
      </c>
      <c r="AC357" s="115">
        <f t="shared" si="262"/>
        <v>744.8838844801802</v>
      </c>
      <c r="AD357" s="115">
        <f t="shared" si="262"/>
        <v>717.11543794198099</v>
      </c>
      <c r="AE357" s="115">
        <f t="shared" si="262"/>
        <v>689.18545919511644</v>
      </c>
      <c r="AF357" s="115">
        <f t="shared" si="262"/>
        <v>661.09233201170332</v>
      </c>
      <c r="AG357" s="115">
        <f t="shared" si="262"/>
        <v>632.83444016385783</v>
      </c>
      <c r="AH357" s="115">
        <f t="shared" si="262"/>
        <v>604.41016742369561</v>
      </c>
    </row>
    <row r="358" spans="2:65" hidden="1" outlineLevel="1">
      <c r="B358" t="str">
        <f t="shared" si="260"/>
        <v>e-methanol (DAC) - Total cost - Middle East - USD/ton fuel</v>
      </c>
      <c r="C358" s="113" t="str">
        <f>C357</f>
        <v>e-methanol (DAC)</v>
      </c>
      <c r="D358" s="113" t="s">
        <v>30</v>
      </c>
      <c r="E358" s="113" t="s">
        <v>58</v>
      </c>
      <c r="F358" s="113" t="s">
        <v>31</v>
      </c>
      <c r="G358" s="116">
        <f t="shared" si="261"/>
        <v>1424.4690886746062</v>
      </c>
      <c r="H358" s="116">
        <f t="shared" si="261"/>
        <v>1360.7839422683342</v>
      </c>
      <c r="I358" s="116">
        <f t="shared" si="261"/>
        <v>1296.7533090840134</v>
      </c>
      <c r="J358" s="116">
        <f t="shared" si="261"/>
        <v>1247.5776572899963</v>
      </c>
      <c r="K358" s="116">
        <f t="shared" si="261"/>
        <v>1197.6006529365341</v>
      </c>
      <c r="L358" s="116">
        <f t="shared" si="261"/>
        <v>1146.833274813644</v>
      </c>
      <c r="M358" s="116">
        <f t="shared" si="261"/>
        <v>1095.2865017113631</v>
      </c>
      <c r="N358" s="116">
        <f t="shared" si="261"/>
        <v>1042.9713124196878</v>
      </c>
      <c r="O358" s="116">
        <f t="shared" si="261"/>
        <v>1019.7585471096052</v>
      </c>
      <c r="P358" s="116">
        <f t="shared" si="261"/>
        <v>995.21761890333528</v>
      </c>
      <c r="Q358" s="116">
        <f t="shared" si="261"/>
        <v>969.35599763291327</v>
      </c>
      <c r="R358" s="116">
        <f t="shared" si="261"/>
        <v>942.18115313038516</v>
      </c>
      <c r="S358" s="116">
        <f t="shared" si="261"/>
        <v>913.70055522780831</v>
      </c>
      <c r="T358" s="116">
        <f t="shared" si="261"/>
        <v>891.11318157522658</v>
      </c>
      <c r="U358" s="116">
        <f t="shared" si="261"/>
        <v>867.60631147382003</v>
      </c>
      <c r="V358" s="116">
        <f t="shared" si="261"/>
        <v>843.18254136876112</v>
      </c>
      <c r="W358" s="116">
        <f t="shared" si="262"/>
        <v>817.84446770517343</v>
      </c>
      <c r="X358" s="116">
        <f t="shared" si="262"/>
        <v>791.59468692821645</v>
      </c>
      <c r="Y358" s="116">
        <f t="shared" si="262"/>
        <v>762.17882070418636</v>
      </c>
      <c r="Z358" s="116">
        <f t="shared" si="262"/>
        <v>732.36794903139139</v>
      </c>
      <c r="AA358" s="116">
        <f t="shared" si="262"/>
        <v>702.1601355203328</v>
      </c>
      <c r="AB358" s="116">
        <f t="shared" si="262"/>
        <v>671.55344378149277</v>
      </c>
      <c r="AC358" s="116">
        <f t="shared" si="262"/>
        <v>640.54593742536474</v>
      </c>
      <c r="AD358" s="116">
        <f t="shared" si="262"/>
        <v>615.01644886483643</v>
      </c>
      <c r="AE358" s="116">
        <f t="shared" si="262"/>
        <v>589.2886740515471</v>
      </c>
      <c r="AF358" s="116">
        <f t="shared" si="262"/>
        <v>563.36144944690329</v>
      </c>
      <c r="AG358" s="116">
        <f t="shared" si="262"/>
        <v>537.23361151231779</v>
      </c>
      <c r="AH358" s="116">
        <f t="shared" si="262"/>
        <v>510.90399670920277</v>
      </c>
    </row>
    <row r="359" spans="2:65" hidden="1" outlineLevel="1">
      <c r="B359" t="str">
        <f t="shared" si="260"/>
        <v/>
      </c>
      <c r="C359" s="2"/>
    </row>
    <row r="360" spans="2:65" hidden="1" outlineLevel="1">
      <c r="B360" t="str">
        <f t="shared" si="260"/>
        <v>e-methanol (DAC) - CAPEX including feedstock CAPEX - Global - USD/ton fuel</v>
      </c>
      <c r="C360" s="4" t="str">
        <f>C353</f>
        <v>e-methanol (DAC)</v>
      </c>
      <c r="D360" s="4" t="s">
        <v>34</v>
      </c>
      <c r="E360" s="4" t="s">
        <v>49</v>
      </c>
      <c r="F360" s="4" t="s">
        <v>31</v>
      </c>
      <c r="G360" s="129">
        <f>G361+G362*G364+G363*G365</f>
        <v>189.67896829904754</v>
      </c>
      <c r="H360" s="129">
        <f t="shared" ref="H360:AH360" si="263">H361+H362*H364+H363*H365</f>
        <v>181.93895629574578</v>
      </c>
      <c r="I360" s="129">
        <f t="shared" si="263"/>
        <v>174.15183049398229</v>
      </c>
      <c r="J360" s="129">
        <f t="shared" si="263"/>
        <v>167.42958956837558</v>
      </c>
      <c r="K360" s="129">
        <f t="shared" si="263"/>
        <v>160.61982171835496</v>
      </c>
      <c r="L360" s="129">
        <f t="shared" si="263"/>
        <v>153.72252694392162</v>
      </c>
      <c r="M360" s="129">
        <f t="shared" si="263"/>
        <v>146.73770524507626</v>
      </c>
      <c r="N360" s="129">
        <f t="shared" si="263"/>
        <v>139.66535662181698</v>
      </c>
      <c r="O360" s="129">
        <f t="shared" si="263"/>
        <v>138.03685390263701</v>
      </c>
      <c r="P360" s="129">
        <f t="shared" si="263"/>
        <v>136.20422940328726</v>
      </c>
      <c r="Q360" s="129">
        <f t="shared" si="263"/>
        <v>134.16748312376691</v>
      </c>
      <c r="R360" s="129">
        <f t="shared" si="263"/>
        <v>131.92661506407572</v>
      </c>
      <c r="S360" s="129">
        <f t="shared" si="263"/>
        <v>129.48162522421464</v>
      </c>
      <c r="T360" s="129">
        <f t="shared" si="263"/>
        <v>126.83959051052869</v>
      </c>
      <c r="U360" s="129">
        <f t="shared" si="263"/>
        <v>124.0290843631058</v>
      </c>
      <c r="V360" s="129">
        <f t="shared" si="263"/>
        <v>121.05010678194797</v>
      </c>
      <c r="W360" s="129">
        <f t="shared" si="263"/>
        <v>117.90265776705284</v>
      </c>
      <c r="X360" s="129">
        <f t="shared" si="263"/>
        <v>114.58673731841998</v>
      </c>
      <c r="Y360" s="129">
        <f t="shared" si="263"/>
        <v>110.60686531087009</v>
      </c>
      <c r="Z360" s="129">
        <f t="shared" si="263"/>
        <v>106.49987220811215</v>
      </c>
      <c r="AA360" s="129">
        <f t="shared" si="263"/>
        <v>102.26575801014769</v>
      </c>
      <c r="AB360" s="129">
        <f t="shared" si="263"/>
        <v>97.904522716975833</v>
      </c>
      <c r="AC360" s="129">
        <f t="shared" si="263"/>
        <v>93.416166328596461</v>
      </c>
      <c r="AD360" s="129">
        <f t="shared" si="263"/>
        <v>88.867010500382378</v>
      </c>
      <c r="AE360" s="129">
        <f t="shared" si="263"/>
        <v>84.238341031089249</v>
      </c>
      <c r="AF360" s="129">
        <f t="shared" si="263"/>
        <v>79.530157920716718</v>
      </c>
      <c r="AG360" s="129">
        <f t="shared" si="263"/>
        <v>74.742461169264971</v>
      </c>
      <c r="AH360" s="129">
        <f t="shared" si="263"/>
        <v>69.875250776734191</v>
      </c>
      <c r="BL360" s="1"/>
      <c r="BM360" s="1"/>
    </row>
    <row r="361" spans="2:65" hidden="1" outlineLevel="1">
      <c r="B361" t="str">
        <f t="shared" si="260"/>
        <v>e-methanol (DAC) - CAPEX - Global - USD/ton fuel</v>
      </c>
      <c r="C361" t="str">
        <f>C353</f>
        <v>e-methanol (DAC)</v>
      </c>
      <c r="D361" t="s">
        <v>40</v>
      </c>
      <c r="E361" t="s">
        <v>49</v>
      </c>
      <c r="F361" t="s">
        <v>31</v>
      </c>
      <c r="G361" s="8">
        <f t="shared" ref="G361:AH361" si="264">INDEX(CostCalculations,MATCH($B361,CostCalculations_Index,0),MATCH(G$4,CostCalculation_Year,0))</f>
        <v>99.333333333333329</v>
      </c>
      <c r="H361" s="8">
        <f t="shared" si="264"/>
        <v>94.666666666666671</v>
      </c>
      <c r="I361" s="8">
        <f t="shared" si="264"/>
        <v>90</v>
      </c>
      <c r="J361" s="8">
        <f t="shared" si="264"/>
        <v>85.333333333333329</v>
      </c>
      <c r="K361" s="8">
        <f t="shared" si="264"/>
        <v>80.666666666666671</v>
      </c>
      <c r="L361" s="8">
        <f t="shared" si="264"/>
        <v>76</v>
      </c>
      <c r="M361" s="8">
        <f t="shared" si="264"/>
        <v>71.333333333333329</v>
      </c>
      <c r="N361" s="8">
        <f t="shared" si="264"/>
        <v>66.666666666666671</v>
      </c>
      <c r="O361" s="8">
        <f t="shared" si="264"/>
        <v>65.166666666666671</v>
      </c>
      <c r="P361" s="8">
        <f t="shared" si="264"/>
        <v>63.666666666666664</v>
      </c>
      <c r="Q361" s="8">
        <f t="shared" si="264"/>
        <v>62.166666666666664</v>
      </c>
      <c r="R361" s="8">
        <f t="shared" si="264"/>
        <v>60.666666666666664</v>
      </c>
      <c r="S361" s="8">
        <f t="shared" si="264"/>
        <v>59.166666666666664</v>
      </c>
      <c r="T361" s="8">
        <f t="shared" si="264"/>
        <v>57.666666666666664</v>
      </c>
      <c r="U361" s="8">
        <f t="shared" si="264"/>
        <v>56.166666666666664</v>
      </c>
      <c r="V361" s="8">
        <f t="shared" si="264"/>
        <v>54.666666666666664</v>
      </c>
      <c r="W361" s="8">
        <f t="shared" si="264"/>
        <v>53.166666666666664</v>
      </c>
      <c r="X361" s="8">
        <f t="shared" si="264"/>
        <v>51.666666666666664</v>
      </c>
      <c r="Y361" s="8">
        <f t="shared" si="264"/>
        <v>49.666666666666664</v>
      </c>
      <c r="Z361" s="8">
        <f t="shared" si="264"/>
        <v>47.666666666666664</v>
      </c>
      <c r="AA361" s="8">
        <f t="shared" si="264"/>
        <v>45.666666666666664</v>
      </c>
      <c r="AB361" s="8">
        <f t="shared" si="264"/>
        <v>43.666666666666664</v>
      </c>
      <c r="AC361" s="8">
        <f t="shared" si="264"/>
        <v>41.666666666666664</v>
      </c>
      <c r="AD361" s="8">
        <f t="shared" si="264"/>
        <v>39.666666666666664</v>
      </c>
      <c r="AE361" s="8">
        <f t="shared" si="264"/>
        <v>37.666666666666664</v>
      </c>
      <c r="AF361" s="8">
        <f t="shared" si="264"/>
        <v>35.666666666666664</v>
      </c>
      <c r="AG361" s="8">
        <f t="shared" si="264"/>
        <v>33.666666666666664</v>
      </c>
      <c r="AH361" s="8">
        <f t="shared" si="264"/>
        <v>31.666666666666668</v>
      </c>
    </row>
    <row r="362" spans="2:65" hidden="1" outlineLevel="1">
      <c r="B362" t="str">
        <f t="shared" si="260"/>
        <v>e-hydrogen (compressed) - CAPEX including feedstock CAPEX - Global - USD/ton fuel</v>
      </c>
      <c r="C362" t="s">
        <v>62</v>
      </c>
      <c r="D362" t="s">
        <v>34</v>
      </c>
      <c r="E362" t="s">
        <v>49</v>
      </c>
      <c r="F362" t="s">
        <v>31</v>
      </c>
      <c r="G362" s="26">
        <f>G165</f>
        <v>256.64635353013858</v>
      </c>
      <c r="H362" s="26">
        <f t="shared" ref="H362:AH362" si="265">H165</f>
        <v>247.21700590830653</v>
      </c>
      <c r="I362" s="26">
        <f t="shared" si="265"/>
        <v>237.53805175037812</v>
      </c>
      <c r="J362" s="26">
        <f t="shared" si="265"/>
        <v>232.53269690653616</v>
      </c>
      <c r="K362" s="26">
        <f t="shared" si="265"/>
        <v>227.06362881665248</v>
      </c>
      <c r="L362" s="26">
        <f t="shared" si="265"/>
        <v>221.13084748073197</v>
      </c>
      <c r="M362" s="26">
        <f t="shared" si="265"/>
        <v>214.73435289877628</v>
      </c>
      <c r="N362" s="26">
        <f t="shared" si="265"/>
        <v>207.87414507077864</v>
      </c>
      <c r="O362" s="26">
        <f t="shared" si="265"/>
        <v>212.24697175898439</v>
      </c>
      <c r="P362" s="26">
        <f t="shared" si="265"/>
        <v>215.53837151594018</v>
      </c>
      <c r="Q362" s="26">
        <f t="shared" si="265"/>
        <v>217.74834434164336</v>
      </c>
      <c r="R362" s="26">
        <f t="shared" si="265"/>
        <v>218.87689023608903</v>
      </c>
      <c r="S362" s="26">
        <f t="shared" si="265"/>
        <v>218.92400919928582</v>
      </c>
      <c r="T362" s="26">
        <f t="shared" si="265"/>
        <v>217.21328869368136</v>
      </c>
      <c r="U362" s="26">
        <f t="shared" si="265"/>
        <v>214.61001500027928</v>
      </c>
      <c r="V362" s="26">
        <f t="shared" si="265"/>
        <v>211.1141881190886</v>
      </c>
      <c r="W362" s="26">
        <f t="shared" si="265"/>
        <v>206.72580805010043</v>
      </c>
      <c r="X362" s="26">
        <f t="shared" si="265"/>
        <v>201.44487479331141</v>
      </c>
      <c r="Y362" s="26">
        <f t="shared" si="265"/>
        <v>194.68227936129369</v>
      </c>
      <c r="Z362" s="26">
        <f t="shared" si="265"/>
        <v>187.24620275654928</v>
      </c>
      <c r="AA362" s="26">
        <f t="shared" si="265"/>
        <v>179.13664497908553</v>
      </c>
      <c r="AB362" s="26">
        <f t="shared" si="265"/>
        <v>170.35360602889762</v>
      </c>
      <c r="AC362" s="26">
        <f t="shared" si="265"/>
        <v>160.89708590598403</v>
      </c>
      <c r="AD362" s="26">
        <f t="shared" si="265"/>
        <v>150.64085698303418</v>
      </c>
      <c r="AE362" s="26">
        <f t="shared" si="265"/>
        <v>139.96336878636401</v>
      </c>
      <c r="AF362" s="26">
        <f t="shared" si="265"/>
        <v>128.86462131597352</v>
      </c>
      <c r="AG362" s="26">
        <f t="shared" si="265"/>
        <v>117.34461457186269</v>
      </c>
      <c r="AH362" s="26">
        <f t="shared" si="265"/>
        <v>105.40334855403168</v>
      </c>
    </row>
    <row r="363" spans="2:65" hidden="1" outlineLevel="1">
      <c r="B363" t="str">
        <f t="shared" si="260"/>
        <v>Carbon dioxide (DAC) - CAPEX - Global - USD/ton fuel</v>
      </c>
      <c r="C363" t="s">
        <v>68</v>
      </c>
      <c r="D363" t="s">
        <v>40</v>
      </c>
      <c r="E363" t="s">
        <v>49</v>
      </c>
      <c r="F363" t="s">
        <v>31</v>
      </c>
      <c r="G363" s="8">
        <f t="shared" ref="G363:AH363" si="266">INDEX(CostCalculations,MATCH($B363,CostCalculations_Index,0),MATCH(G$4,CostCalculation_Year,0))</f>
        <v>30.508013847333252</v>
      </c>
      <c r="H363" s="8">
        <f t="shared" si="266"/>
        <v>29.566240685333227</v>
      </c>
      <c r="I363" s="8">
        <f t="shared" si="266"/>
        <v>28.624467523333198</v>
      </c>
      <c r="J363" s="8">
        <f t="shared" si="266"/>
        <v>27.81573486463288</v>
      </c>
      <c r="K363" s="8">
        <f t="shared" si="266"/>
        <v>27.00700220593232</v>
      </c>
      <c r="L363" s="8">
        <f t="shared" si="266"/>
        <v>26.198269547231757</v>
      </c>
      <c r="M363" s="8">
        <f t="shared" si="266"/>
        <v>25.389536888531438</v>
      </c>
      <c r="N363" s="8">
        <f t="shared" si="266"/>
        <v>24.580804229830878</v>
      </c>
      <c r="O363" s="8">
        <f t="shared" si="266"/>
        <v>23.886317978110068</v>
      </c>
      <c r="P363" s="8">
        <f t="shared" si="266"/>
        <v>23.191831726389257</v>
      </c>
      <c r="Q363" s="8">
        <f t="shared" si="266"/>
        <v>22.497345474668204</v>
      </c>
      <c r="R363" s="8">
        <f t="shared" si="266"/>
        <v>21.802859222947397</v>
      </c>
      <c r="S363" s="8">
        <f t="shared" si="266"/>
        <v>21.108372971226345</v>
      </c>
      <c r="T363" s="8">
        <f t="shared" si="266"/>
        <v>20.511993996492674</v>
      </c>
      <c r="U363" s="8">
        <f t="shared" si="266"/>
        <v>19.915615021759002</v>
      </c>
      <c r="V363" s="8">
        <f t="shared" si="266"/>
        <v>19.319236047025576</v>
      </c>
      <c r="W363" s="8">
        <f t="shared" si="266"/>
        <v>18.722857072291905</v>
      </c>
      <c r="X363" s="8">
        <f t="shared" si="266"/>
        <v>18.126478097558113</v>
      </c>
      <c r="Y363" s="8">
        <f t="shared" si="266"/>
        <v>17.614347179742374</v>
      </c>
      <c r="Z363" s="8">
        <f t="shared" si="266"/>
        <v>17.102216261926515</v>
      </c>
      <c r="AA363" s="8">
        <f t="shared" si="266"/>
        <v>16.590085344110655</v>
      </c>
      <c r="AB363" s="8">
        <f t="shared" si="266"/>
        <v>16.077954426294795</v>
      </c>
      <c r="AC363" s="8">
        <f t="shared" si="266"/>
        <v>15.565823508479054</v>
      </c>
      <c r="AD363" s="8">
        <f t="shared" si="266"/>
        <v>15.119325473449862</v>
      </c>
      <c r="AE363" s="8">
        <f t="shared" si="266"/>
        <v>14.672827438420791</v>
      </c>
      <c r="AF363" s="8">
        <f t="shared" si="266"/>
        <v>14.226329403391597</v>
      </c>
      <c r="AG363" s="8">
        <f t="shared" si="266"/>
        <v>13.779831368362405</v>
      </c>
      <c r="AH363" s="8">
        <f t="shared" si="266"/>
        <v>13.333333333333334</v>
      </c>
    </row>
    <row r="364" spans="2:65" hidden="1" outlineLevel="1">
      <c r="B364" t="str">
        <f t="shared" si="260"/>
        <v>e-methanol - Conversion H2 -&gt; MeOH - Global - ton H2/ton MeOH</v>
      </c>
      <c r="C364" t="s">
        <v>71</v>
      </c>
      <c r="D364" t="s">
        <v>72</v>
      </c>
      <c r="E364" t="s">
        <v>49</v>
      </c>
      <c r="F364" t="s">
        <v>73</v>
      </c>
      <c r="G364" s="24">
        <f t="shared" ref="G364:V365" si="267">INDEX(FuelData,MATCH($B364,FuelData_Index,0),MATCH(G$4,FuelData_Year,0))</f>
        <v>0.18875226265526496</v>
      </c>
      <c r="H364" s="24">
        <f t="shared" si="267"/>
        <v>0.18875226265526496</v>
      </c>
      <c r="I364" s="24">
        <f t="shared" si="267"/>
        <v>0.18875226265526496</v>
      </c>
      <c r="J364" s="24">
        <f t="shared" si="267"/>
        <v>0.18875226265526496</v>
      </c>
      <c r="K364" s="24">
        <f t="shared" si="267"/>
        <v>0.18875226265526496</v>
      </c>
      <c r="L364" s="24">
        <f t="shared" si="267"/>
        <v>0.18875226265526496</v>
      </c>
      <c r="M364" s="24">
        <f t="shared" si="267"/>
        <v>0.18875226265526496</v>
      </c>
      <c r="N364" s="24">
        <f t="shared" si="267"/>
        <v>0.18875226265526496</v>
      </c>
      <c r="O364" s="24">
        <f t="shared" si="267"/>
        <v>0.18875226265526496</v>
      </c>
      <c r="P364" s="24">
        <f t="shared" si="267"/>
        <v>0.18875226265526496</v>
      </c>
      <c r="Q364" s="24">
        <f t="shared" si="267"/>
        <v>0.18875226265526496</v>
      </c>
      <c r="R364" s="24">
        <f t="shared" si="267"/>
        <v>0.18875226265526496</v>
      </c>
      <c r="S364" s="24">
        <f t="shared" si="267"/>
        <v>0.18875226265526496</v>
      </c>
      <c r="T364" s="24">
        <f t="shared" si="267"/>
        <v>0.18875226265526496</v>
      </c>
      <c r="U364" s="24">
        <f t="shared" si="267"/>
        <v>0.18875226265526496</v>
      </c>
      <c r="V364" s="24">
        <f t="shared" si="267"/>
        <v>0.18875226265526496</v>
      </c>
      <c r="W364" s="24">
        <f t="shared" ref="W364:AH365" si="268">INDEX(FuelData,MATCH($B364,FuelData_Index,0),MATCH(W$4,FuelData_Year,0))</f>
        <v>0.18875226265526496</v>
      </c>
      <c r="X364" s="24">
        <f t="shared" si="268"/>
        <v>0.18875226265526496</v>
      </c>
      <c r="Y364" s="24">
        <f t="shared" si="268"/>
        <v>0.18875226265526496</v>
      </c>
      <c r="Z364" s="24">
        <f t="shared" si="268"/>
        <v>0.18875226265526496</v>
      </c>
      <c r="AA364" s="24">
        <f t="shared" si="268"/>
        <v>0.18875226265526496</v>
      </c>
      <c r="AB364" s="24">
        <f t="shared" si="268"/>
        <v>0.18875226265526496</v>
      </c>
      <c r="AC364" s="24">
        <f t="shared" si="268"/>
        <v>0.18875226265526496</v>
      </c>
      <c r="AD364" s="24">
        <f t="shared" si="268"/>
        <v>0.18875226265526496</v>
      </c>
      <c r="AE364" s="24">
        <f t="shared" si="268"/>
        <v>0.18875226265526496</v>
      </c>
      <c r="AF364" s="24">
        <f t="shared" si="268"/>
        <v>0.18875226265526496</v>
      </c>
      <c r="AG364" s="24">
        <f t="shared" si="268"/>
        <v>0.18875226265526496</v>
      </c>
      <c r="AH364" s="24">
        <f t="shared" si="268"/>
        <v>0.18875226265526496</v>
      </c>
    </row>
    <row r="365" spans="2:65" hidden="1" outlineLevel="1">
      <c r="B365" t="str">
        <f t="shared" si="260"/>
        <v>e-methanol - Conversion CO2 -&gt; MeOH - Global - ton CO2/ton MeOH</v>
      </c>
      <c r="C365" t="s">
        <v>71</v>
      </c>
      <c r="D365" t="s">
        <v>74</v>
      </c>
      <c r="E365" t="s">
        <v>49</v>
      </c>
      <c r="F365" t="s">
        <v>75</v>
      </c>
      <c r="G365" s="24">
        <f t="shared" si="267"/>
        <v>1.3735097684289368</v>
      </c>
      <c r="H365" s="24">
        <f t="shared" si="267"/>
        <v>1.3735097684289368</v>
      </c>
      <c r="I365" s="24">
        <f t="shared" si="267"/>
        <v>1.3735097684289368</v>
      </c>
      <c r="J365" s="24">
        <f t="shared" si="267"/>
        <v>1.3735097684289368</v>
      </c>
      <c r="K365" s="24">
        <f t="shared" si="267"/>
        <v>1.3735097684289368</v>
      </c>
      <c r="L365" s="24">
        <f t="shared" si="267"/>
        <v>1.3735097684289368</v>
      </c>
      <c r="M365" s="24">
        <f t="shared" si="267"/>
        <v>1.3735097684289368</v>
      </c>
      <c r="N365" s="24">
        <f t="shared" si="267"/>
        <v>1.3735097684289368</v>
      </c>
      <c r="O365" s="24">
        <f t="shared" si="267"/>
        <v>1.3735097684289368</v>
      </c>
      <c r="P365" s="24">
        <f t="shared" si="267"/>
        <v>1.3735097684289368</v>
      </c>
      <c r="Q365" s="24">
        <f t="shared" si="267"/>
        <v>1.3735097684289368</v>
      </c>
      <c r="R365" s="24">
        <f t="shared" si="267"/>
        <v>1.3735097684289368</v>
      </c>
      <c r="S365" s="24">
        <f t="shared" si="267"/>
        <v>1.3735097684289368</v>
      </c>
      <c r="T365" s="24">
        <f t="shared" si="267"/>
        <v>1.3735097684289368</v>
      </c>
      <c r="U365" s="24">
        <f t="shared" si="267"/>
        <v>1.3735097684289368</v>
      </c>
      <c r="V365" s="24">
        <f t="shared" si="267"/>
        <v>1.3735097684289368</v>
      </c>
      <c r="W365" s="24">
        <f t="shared" si="268"/>
        <v>1.3735097684289368</v>
      </c>
      <c r="X365" s="24">
        <f t="shared" si="268"/>
        <v>1.3735097684289368</v>
      </c>
      <c r="Y365" s="24">
        <f t="shared" si="268"/>
        <v>1.3735097684289368</v>
      </c>
      <c r="Z365" s="24">
        <f t="shared" si="268"/>
        <v>1.3735097684289368</v>
      </c>
      <c r="AA365" s="24">
        <f t="shared" si="268"/>
        <v>1.3735097684289368</v>
      </c>
      <c r="AB365" s="24">
        <f t="shared" si="268"/>
        <v>1.3735097684289368</v>
      </c>
      <c r="AC365" s="24">
        <f t="shared" si="268"/>
        <v>1.3735097684289368</v>
      </c>
      <c r="AD365" s="24">
        <f t="shared" si="268"/>
        <v>1.3735097684289368</v>
      </c>
      <c r="AE365" s="24">
        <f t="shared" si="268"/>
        <v>1.3735097684289368</v>
      </c>
      <c r="AF365" s="24">
        <f t="shared" si="268"/>
        <v>1.3735097684289368</v>
      </c>
      <c r="AG365" s="24">
        <f t="shared" si="268"/>
        <v>1.3735097684289368</v>
      </c>
      <c r="AH365" s="24">
        <f t="shared" si="268"/>
        <v>1.3735097684289368</v>
      </c>
    </row>
    <row r="366" spans="2:65" hidden="1" outlineLevel="1">
      <c r="B366" t="str">
        <f t="shared" si="260"/>
        <v/>
      </c>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row>
    <row r="367" spans="2:65" hidden="1" outlineLevel="1">
      <c r="B367" t="str">
        <f t="shared" si="260"/>
        <v>e-methanol (DAC) - OPEX including feedstock OPEX - Global - USD/ton fuel</v>
      </c>
      <c r="C367" s="4" t="str">
        <f>C353</f>
        <v>e-methanol (DAC)</v>
      </c>
      <c r="D367" s="4" t="s">
        <v>35</v>
      </c>
      <c r="E367" s="4" t="s">
        <v>49</v>
      </c>
      <c r="F367" s="4" t="s">
        <v>31</v>
      </c>
      <c r="G367" s="129">
        <f>G368+G369*G371+G370*G372</f>
        <v>331.72904220813354</v>
      </c>
      <c r="H367" s="129">
        <f t="shared" ref="H367:AH367" si="269">H368+H369*H371+H370*H372</f>
        <v>316.7882081458456</v>
      </c>
      <c r="I367" s="129">
        <f t="shared" si="269"/>
        <v>301.48151284288406</v>
      </c>
      <c r="J367" s="129">
        <f t="shared" si="269"/>
        <v>289.44109119244035</v>
      </c>
      <c r="K367" s="129">
        <f t="shared" si="269"/>
        <v>276.78595864654972</v>
      </c>
      <c r="L367" s="129">
        <f t="shared" si="269"/>
        <v>263.51611520521152</v>
      </c>
      <c r="M367" s="129">
        <f t="shared" si="269"/>
        <v>249.63156086843421</v>
      </c>
      <c r="N367" s="129">
        <f t="shared" si="269"/>
        <v>235.13229563620891</v>
      </c>
      <c r="O367" s="129">
        <f t="shared" si="269"/>
        <v>231.03735854128223</v>
      </c>
      <c r="P367" s="129">
        <f t="shared" si="269"/>
        <v>226.07167936002088</v>
      </c>
      <c r="Q367" s="129">
        <f t="shared" si="269"/>
        <v>220.23525809242602</v>
      </c>
      <c r="R367" s="129">
        <f t="shared" si="269"/>
        <v>213.52809473849382</v>
      </c>
      <c r="S367" s="129">
        <f t="shared" si="269"/>
        <v>205.95018929822646</v>
      </c>
      <c r="T367" s="129">
        <f t="shared" si="269"/>
        <v>199.03995809680364</v>
      </c>
      <c r="U367" s="129">
        <f t="shared" si="269"/>
        <v>191.61445678838038</v>
      </c>
      <c r="V367" s="129">
        <f t="shared" si="269"/>
        <v>183.6736853729615</v>
      </c>
      <c r="W367" s="129">
        <f t="shared" si="269"/>
        <v>175.21764385053891</v>
      </c>
      <c r="X367" s="129">
        <f t="shared" si="269"/>
        <v>166.24633222111657</v>
      </c>
      <c r="Y367" s="129">
        <f t="shared" si="269"/>
        <v>157.95588504691653</v>
      </c>
      <c r="Z367" s="129">
        <f t="shared" si="269"/>
        <v>149.42061321621725</v>
      </c>
      <c r="AA367" s="129">
        <f t="shared" si="269"/>
        <v>140.64051672902326</v>
      </c>
      <c r="AB367" s="129">
        <f t="shared" si="269"/>
        <v>131.61559558533006</v>
      </c>
      <c r="AC367" s="129">
        <f t="shared" si="269"/>
        <v>122.34584978514155</v>
      </c>
      <c r="AD367" s="129">
        <f t="shared" si="269"/>
        <v>114.62559473995232</v>
      </c>
      <c r="AE367" s="129">
        <f t="shared" si="269"/>
        <v>106.8233061379556</v>
      </c>
      <c r="AF367" s="129">
        <f t="shared" si="269"/>
        <v>98.938983979151018</v>
      </c>
      <c r="AG367" s="129">
        <f t="shared" si="269"/>
        <v>90.972628263538724</v>
      </c>
      <c r="AH367" s="129">
        <f t="shared" si="269"/>
        <v>82.924238991119068</v>
      </c>
    </row>
    <row r="368" spans="2:65" hidden="1" outlineLevel="1">
      <c r="B368" t="str">
        <f t="shared" si="260"/>
        <v>e-methanol (DAC) - OPEX - Global - USD/ton fuel</v>
      </c>
      <c r="C368" t="str">
        <f>C353</f>
        <v>e-methanol (DAC)</v>
      </c>
      <c r="D368" t="s">
        <v>41</v>
      </c>
      <c r="E368" t="s">
        <v>49</v>
      </c>
      <c r="F368" t="s">
        <v>31</v>
      </c>
      <c r="G368" s="8">
        <f t="shared" ref="G368:AH368" si="270">INDEX(CostCalculations,MATCH($B368,CostCalculations_Index,0),MATCH(G$4,CostCalculation_Year,0))</f>
        <v>119.2</v>
      </c>
      <c r="H368" s="8">
        <f t="shared" si="270"/>
        <v>113.60000000000001</v>
      </c>
      <c r="I368" s="8">
        <f t="shared" si="270"/>
        <v>108</v>
      </c>
      <c r="J368" s="8">
        <f t="shared" si="270"/>
        <v>102.4</v>
      </c>
      <c r="K368" s="8">
        <f t="shared" si="270"/>
        <v>96.8</v>
      </c>
      <c r="L368" s="8">
        <f t="shared" si="270"/>
        <v>91.2</v>
      </c>
      <c r="M368" s="8">
        <f t="shared" si="270"/>
        <v>85.600000000000009</v>
      </c>
      <c r="N368" s="8">
        <f t="shared" si="270"/>
        <v>80</v>
      </c>
      <c r="O368" s="8">
        <f t="shared" si="270"/>
        <v>78.2</v>
      </c>
      <c r="P368" s="8">
        <f t="shared" si="270"/>
        <v>76.400000000000006</v>
      </c>
      <c r="Q368" s="8">
        <f t="shared" si="270"/>
        <v>74.600000000000009</v>
      </c>
      <c r="R368" s="8">
        <f t="shared" si="270"/>
        <v>72.8</v>
      </c>
      <c r="S368" s="8">
        <f t="shared" si="270"/>
        <v>71</v>
      </c>
      <c r="T368" s="8">
        <f t="shared" si="270"/>
        <v>69.2</v>
      </c>
      <c r="U368" s="8">
        <f t="shared" si="270"/>
        <v>67.400000000000006</v>
      </c>
      <c r="V368" s="8">
        <f t="shared" si="270"/>
        <v>65.599999999999994</v>
      </c>
      <c r="W368" s="8">
        <f t="shared" si="270"/>
        <v>63.800000000000004</v>
      </c>
      <c r="X368" s="8">
        <f t="shared" si="270"/>
        <v>62</v>
      </c>
      <c r="Y368" s="8">
        <f t="shared" si="270"/>
        <v>59.6</v>
      </c>
      <c r="Z368" s="8">
        <f t="shared" si="270"/>
        <v>57.2</v>
      </c>
      <c r="AA368" s="8">
        <f t="shared" si="270"/>
        <v>54.800000000000004</v>
      </c>
      <c r="AB368" s="8">
        <f t="shared" si="270"/>
        <v>52.4</v>
      </c>
      <c r="AC368" s="8">
        <f t="shared" si="270"/>
        <v>50</v>
      </c>
      <c r="AD368" s="8">
        <f t="shared" si="270"/>
        <v>47.6</v>
      </c>
      <c r="AE368" s="8">
        <f t="shared" si="270"/>
        <v>45.2</v>
      </c>
      <c r="AF368" s="8">
        <f t="shared" si="270"/>
        <v>42.800000000000004</v>
      </c>
      <c r="AG368" s="8">
        <f t="shared" si="270"/>
        <v>40.4</v>
      </c>
      <c r="AH368" s="8">
        <f t="shared" si="270"/>
        <v>38</v>
      </c>
    </row>
    <row r="369" spans="2:65" hidden="1" outlineLevel="1">
      <c r="B369" t="str">
        <f t="shared" si="260"/>
        <v>e-hydrogen (compressed) - OPEX including feedstock OPEX - Global - USD/ton fuel</v>
      </c>
      <c r="C369" t="s">
        <v>62</v>
      </c>
      <c r="D369" t="s">
        <v>35</v>
      </c>
      <c r="E369" t="s">
        <v>49</v>
      </c>
      <c r="F369" t="s">
        <v>31</v>
      </c>
      <c r="G369" s="26">
        <f>G169</f>
        <v>778.63990898977545</v>
      </c>
      <c r="H369" s="26">
        <f t="shared" ref="H369:AH369" si="271">H169</f>
        <v>746.81733762687418</v>
      </c>
      <c r="I369" s="26">
        <f t="shared" si="271"/>
        <v>712.61415525113227</v>
      </c>
      <c r="J369" s="26">
        <f t="shared" si="271"/>
        <v>693.21795180920219</v>
      </c>
      <c r="K369" s="26">
        <f t="shared" si="271"/>
        <v>670.22211331548374</v>
      </c>
      <c r="L369" s="26">
        <f t="shared" si="271"/>
        <v>643.6266397699726</v>
      </c>
      <c r="M369" s="26">
        <f t="shared" si="271"/>
        <v>613.43153117270822</v>
      </c>
      <c r="N369" s="26">
        <f t="shared" si="271"/>
        <v>579.63678752365013</v>
      </c>
      <c r="O369" s="26">
        <f t="shared" si="271"/>
        <v>578.89498738880036</v>
      </c>
      <c r="P369" s="26">
        <f t="shared" si="271"/>
        <v>573.27415594361116</v>
      </c>
      <c r="Q369" s="26">
        <f t="shared" si="271"/>
        <v>562.77429318809038</v>
      </c>
      <c r="R369" s="26">
        <f t="shared" si="271"/>
        <v>547.39539912221437</v>
      </c>
      <c r="S369" s="26">
        <f t="shared" si="271"/>
        <v>527.13747374599984</v>
      </c>
      <c r="T369" s="26">
        <f t="shared" si="271"/>
        <v>508.91545321169565</v>
      </c>
      <c r="U369" s="26">
        <f t="shared" si="271"/>
        <v>487.75740898550708</v>
      </c>
      <c r="V369" s="26">
        <f t="shared" si="271"/>
        <v>463.66334106745865</v>
      </c>
      <c r="W369" s="26">
        <f t="shared" si="271"/>
        <v>436.63324945751151</v>
      </c>
      <c r="X369" s="26">
        <f t="shared" si="271"/>
        <v>406.66713415568563</v>
      </c>
      <c r="Y369" s="26">
        <f t="shared" si="271"/>
        <v>382.32288786138321</v>
      </c>
      <c r="Z369" s="26">
        <f t="shared" si="271"/>
        <v>356.52173881762411</v>
      </c>
      <c r="AA369" s="26">
        <f t="shared" si="271"/>
        <v>329.2636870244329</v>
      </c>
      <c r="AB369" s="26">
        <f t="shared" si="271"/>
        <v>300.54873248178433</v>
      </c>
      <c r="AC369" s="26">
        <f t="shared" si="271"/>
        <v>270.37687518969852</v>
      </c>
      <c r="AD369" s="26">
        <f t="shared" si="271"/>
        <v>247.55933903156756</v>
      </c>
      <c r="AE369" s="26">
        <f t="shared" si="271"/>
        <v>224.18137658421693</v>
      </c>
      <c r="AF369" s="26">
        <f t="shared" si="271"/>
        <v>200.24298784764761</v>
      </c>
      <c r="AG369" s="26">
        <f t="shared" si="271"/>
        <v>175.74417282185905</v>
      </c>
      <c r="AH369" s="26">
        <f t="shared" si="271"/>
        <v>150.68493150685131</v>
      </c>
    </row>
    <row r="370" spans="2:65" hidden="1" outlineLevel="1">
      <c r="B370" t="str">
        <f t="shared" si="260"/>
        <v>Carbon dioxide (DAC) - OPEX - Global - USD/ton fuel</v>
      </c>
      <c r="C370" t="s">
        <v>68</v>
      </c>
      <c r="D370" t="s">
        <v>41</v>
      </c>
      <c r="E370" t="s">
        <v>49</v>
      </c>
      <c r="F370" t="s">
        <v>31</v>
      </c>
      <c r="G370" s="8">
        <f t="shared" ref="G370:AH370" si="272">INDEX(CostCalculations,MATCH($B370,CostCalculations_Index,0),MATCH(G$4,CostCalculation_Year,0))</f>
        <v>47.7310020645956</v>
      </c>
      <c r="H370" s="8">
        <f t="shared" si="272"/>
        <v>45.303460746236098</v>
      </c>
      <c r="I370" s="8">
        <f t="shared" si="272"/>
        <v>42.936701284999835</v>
      </c>
      <c r="J370" s="8">
        <f t="shared" si="272"/>
        <v>40.913166813136101</v>
      </c>
      <c r="K370" s="8">
        <f t="shared" si="272"/>
        <v>38.936758591699629</v>
      </c>
      <c r="L370" s="8">
        <f t="shared" si="272"/>
        <v>37.007476620690611</v>
      </c>
      <c r="M370" s="8">
        <f t="shared" si="272"/>
        <v>35.125320900109735</v>
      </c>
      <c r="N370" s="8">
        <f t="shared" si="272"/>
        <v>33.290291429956135</v>
      </c>
      <c r="O370" s="8">
        <f t="shared" si="272"/>
        <v>31.721376020274985</v>
      </c>
      <c r="P370" s="8">
        <f t="shared" si="272"/>
        <v>30.18899920260916</v>
      </c>
      <c r="Q370" s="8">
        <f t="shared" si="272"/>
        <v>28.693160976958509</v>
      </c>
      <c r="R370" s="8">
        <f t="shared" si="272"/>
        <v>27.23386134332349</v>
      </c>
      <c r="S370" s="8">
        <f t="shared" si="272"/>
        <v>25.811100301703355</v>
      </c>
      <c r="T370" s="8">
        <f t="shared" si="272"/>
        <v>24.594666582900402</v>
      </c>
      <c r="U370" s="8">
        <f t="shared" si="272"/>
        <v>23.406562482820661</v>
      </c>
      <c r="V370" s="8">
        <f t="shared" si="272"/>
        <v>22.246788001464278</v>
      </c>
      <c r="W370" s="8">
        <f t="shared" si="272"/>
        <v>21.115343138830685</v>
      </c>
      <c r="X370" s="8">
        <f t="shared" si="272"/>
        <v>20.012227894920034</v>
      </c>
      <c r="Y370" s="8">
        <f t="shared" si="272"/>
        <v>19.069085273520873</v>
      </c>
      <c r="Z370" s="8">
        <f t="shared" si="272"/>
        <v>18.147907573393375</v>
      </c>
      <c r="AA370" s="8">
        <f t="shared" si="272"/>
        <v>17.248694794537446</v>
      </c>
      <c r="AB370" s="8">
        <f t="shared" si="272"/>
        <v>16.371446936953305</v>
      </c>
      <c r="AC370" s="8">
        <f t="shared" si="272"/>
        <v>15.516164000640968</v>
      </c>
      <c r="AD370" s="8">
        <f t="shared" si="272"/>
        <v>14.778350924667834</v>
      </c>
      <c r="AE370" s="8">
        <f t="shared" si="272"/>
        <v>14.057827986617346</v>
      </c>
      <c r="AF370" s="8">
        <f t="shared" si="272"/>
        <v>13.354595186489069</v>
      </c>
      <c r="AG370" s="8">
        <f t="shared" si="272"/>
        <v>12.668652524283226</v>
      </c>
      <c r="AH370" s="8">
        <f t="shared" si="272"/>
        <v>12.000000000000011</v>
      </c>
    </row>
    <row r="371" spans="2:65" hidden="1" outlineLevel="1">
      <c r="B371" t="str">
        <f t="shared" si="260"/>
        <v>e-methanol - Conversion H2 -&gt; MeOH - Global - ton H2/ton MeOH</v>
      </c>
      <c r="C371" t="s">
        <v>71</v>
      </c>
      <c r="D371" t="s">
        <v>72</v>
      </c>
      <c r="E371" t="s">
        <v>49</v>
      </c>
      <c r="F371" t="s">
        <v>73</v>
      </c>
      <c r="G371" s="24">
        <f t="shared" ref="G371:V372" si="273">INDEX(FuelData,MATCH($B371,FuelData_Index,0),MATCH(G$4,FuelData_Year,0))</f>
        <v>0.18875226265526496</v>
      </c>
      <c r="H371" s="24">
        <f t="shared" si="273"/>
        <v>0.18875226265526496</v>
      </c>
      <c r="I371" s="24">
        <f t="shared" si="273"/>
        <v>0.18875226265526496</v>
      </c>
      <c r="J371" s="24">
        <f t="shared" si="273"/>
        <v>0.18875226265526496</v>
      </c>
      <c r="K371" s="24">
        <f t="shared" si="273"/>
        <v>0.18875226265526496</v>
      </c>
      <c r="L371" s="24">
        <f t="shared" si="273"/>
        <v>0.18875226265526496</v>
      </c>
      <c r="M371" s="24">
        <f t="shared" si="273"/>
        <v>0.18875226265526496</v>
      </c>
      <c r="N371" s="24">
        <f t="shared" si="273"/>
        <v>0.18875226265526496</v>
      </c>
      <c r="O371" s="24">
        <f t="shared" si="273"/>
        <v>0.18875226265526496</v>
      </c>
      <c r="P371" s="24">
        <f t="shared" si="273"/>
        <v>0.18875226265526496</v>
      </c>
      <c r="Q371" s="24">
        <f t="shared" si="273"/>
        <v>0.18875226265526496</v>
      </c>
      <c r="R371" s="24">
        <f t="shared" si="273"/>
        <v>0.18875226265526496</v>
      </c>
      <c r="S371" s="24">
        <f t="shared" si="273"/>
        <v>0.18875226265526496</v>
      </c>
      <c r="T371" s="24">
        <f t="shared" si="273"/>
        <v>0.18875226265526496</v>
      </c>
      <c r="U371" s="24">
        <f t="shared" si="273"/>
        <v>0.18875226265526496</v>
      </c>
      <c r="V371" s="24">
        <f t="shared" si="273"/>
        <v>0.18875226265526496</v>
      </c>
      <c r="W371" s="24">
        <f t="shared" ref="W371:AH372" si="274">INDEX(FuelData,MATCH($B371,FuelData_Index,0),MATCH(W$4,FuelData_Year,0))</f>
        <v>0.18875226265526496</v>
      </c>
      <c r="X371" s="24">
        <f t="shared" si="274"/>
        <v>0.18875226265526496</v>
      </c>
      <c r="Y371" s="24">
        <f t="shared" si="274"/>
        <v>0.18875226265526496</v>
      </c>
      <c r="Z371" s="24">
        <f t="shared" si="274"/>
        <v>0.18875226265526496</v>
      </c>
      <c r="AA371" s="24">
        <f t="shared" si="274"/>
        <v>0.18875226265526496</v>
      </c>
      <c r="AB371" s="24">
        <f t="shared" si="274"/>
        <v>0.18875226265526496</v>
      </c>
      <c r="AC371" s="24">
        <f t="shared" si="274"/>
        <v>0.18875226265526496</v>
      </c>
      <c r="AD371" s="24">
        <f t="shared" si="274"/>
        <v>0.18875226265526496</v>
      </c>
      <c r="AE371" s="24">
        <f t="shared" si="274"/>
        <v>0.18875226265526496</v>
      </c>
      <c r="AF371" s="24">
        <f t="shared" si="274"/>
        <v>0.18875226265526496</v>
      </c>
      <c r="AG371" s="24">
        <f t="shared" si="274"/>
        <v>0.18875226265526496</v>
      </c>
      <c r="AH371" s="24">
        <f t="shared" si="274"/>
        <v>0.18875226265526496</v>
      </c>
    </row>
    <row r="372" spans="2:65" hidden="1" outlineLevel="1">
      <c r="B372" t="str">
        <f t="shared" si="260"/>
        <v>e-methanol - Conversion CO2 -&gt; MeOH - Global - ton CO2/ton MeOH</v>
      </c>
      <c r="C372" t="s">
        <v>71</v>
      </c>
      <c r="D372" t="s">
        <v>74</v>
      </c>
      <c r="E372" t="s">
        <v>49</v>
      </c>
      <c r="F372" t="s">
        <v>75</v>
      </c>
      <c r="G372" s="24">
        <f t="shared" si="273"/>
        <v>1.3735097684289368</v>
      </c>
      <c r="H372" s="24">
        <f t="shared" si="273"/>
        <v>1.3735097684289368</v>
      </c>
      <c r="I372" s="24">
        <f t="shared" si="273"/>
        <v>1.3735097684289368</v>
      </c>
      <c r="J372" s="24">
        <f t="shared" si="273"/>
        <v>1.3735097684289368</v>
      </c>
      <c r="K372" s="24">
        <f t="shared" si="273"/>
        <v>1.3735097684289368</v>
      </c>
      <c r="L372" s="24">
        <f t="shared" si="273"/>
        <v>1.3735097684289368</v>
      </c>
      <c r="M372" s="24">
        <f t="shared" si="273"/>
        <v>1.3735097684289368</v>
      </c>
      <c r="N372" s="24">
        <f t="shared" si="273"/>
        <v>1.3735097684289368</v>
      </c>
      <c r="O372" s="24">
        <f t="shared" si="273"/>
        <v>1.3735097684289368</v>
      </c>
      <c r="P372" s="24">
        <f t="shared" si="273"/>
        <v>1.3735097684289368</v>
      </c>
      <c r="Q372" s="24">
        <f t="shared" si="273"/>
        <v>1.3735097684289368</v>
      </c>
      <c r="R372" s="24">
        <f t="shared" si="273"/>
        <v>1.3735097684289368</v>
      </c>
      <c r="S372" s="24">
        <f t="shared" si="273"/>
        <v>1.3735097684289368</v>
      </c>
      <c r="T372" s="24">
        <f t="shared" si="273"/>
        <v>1.3735097684289368</v>
      </c>
      <c r="U372" s="24">
        <f t="shared" si="273"/>
        <v>1.3735097684289368</v>
      </c>
      <c r="V372" s="24">
        <f t="shared" si="273"/>
        <v>1.3735097684289368</v>
      </c>
      <c r="W372" s="24">
        <f t="shared" si="274"/>
        <v>1.3735097684289368</v>
      </c>
      <c r="X372" s="24">
        <f t="shared" si="274"/>
        <v>1.3735097684289368</v>
      </c>
      <c r="Y372" s="24">
        <f t="shared" si="274"/>
        <v>1.3735097684289368</v>
      </c>
      <c r="Z372" s="24">
        <f t="shared" si="274"/>
        <v>1.3735097684289368</v>
      </c>
      <c r="AA372" s="24">
        <f t="shared" si="274"/>
        <v>1.3735097684289368</v>
      </c>
      <c r="AB372" s="24">
        <f t="shared" si="274"/>
        <v>1.3735097684289368</v>
      </c>
      <c r="AC372" s="24">
        <f t="shared" si="274"/>
        <v>1.3735097684289368</v>
      </c>
      <c r="AD372" s="24">
        <f t="shared" si="274"/>
        <v>1.3735097684289368</v>
      </c>
      <c r="AE372" s="24">
        <f t="shared" si="274"/>
        <v>1.3735097684289368</v>
      </c>
      <c r="AF372" s="24">
        <f t="shared" si="274"/>
        <v>1.3735097684289368</v>
      </c>
      <c r="AG372" s="24">
        <f t="shared" si="274"/>
        <v>1.3735097684289368</v>
      </c>
      <c r="AH372" s="24">
        <f t="shared" si="274"/>
        <v>1.3735097684289368</v>
      </c>
    </row>
    <row r="373" spans="2:65" hidden="1" outlineLevel="1">
      <c r="B373" t="str">
        <f t="shared" si="260"/>
        <v/>
      </c>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row>
    <row r="374" spans="2:65" hidden="1" outlineLevel="1">
      <c r="B374" t="str">
        <f t="shared" si="260"/>
        <v>e-methanol (DAC) - Finance cost including feedstock finance cost - Africa - USD/ton fuel</v>
      </c>
      <c r="C374" s="10" t="str">
        <f>C357</f>
        <v>e-methanol (DAC)</v>
      </c>
      <c r="D374" s="10" t="s">
        <v>36</v>
      </c>
      <c r="E374" s="10" t="s">
        <v>55</v>
      </c>
      <c r="F374" s="10" t="s">
        <v>31</v>
      </c>
      <c r="G374" s="125">
        <f>G379+G384*G$394+G389*G$395</f>
        <v>312.97029769342851</v>
      </c>
      <c r="H374" s="125">
        <f t="shared" ref="H374:AH374" si="275">H379+H384*H$394+H389*H$395</f>
        <v>300.19927788798054</v>
      </c>
      <c r="I374" s="125">
        <f t="shared" si="275"/>
        <v>287.35052031507087</v>
      </c>
      <c r="J374" s="125">
        <f t="shared" si="275"/>
        <v>276.25882278781972</v>
      </c>
      <c r="K374" s="125">
        <f t="shared" si="275"/>
        <v>265.02270583528565</v>
      </c>
      <c r="L374" s="125">
        <f t="shared" si="275"/>
        <v>253.64216945747069</v>
      </c>
      <c r="M374" s="125">
        <f t="shared" si="275"/>
        <v>242.11721365437586</v>
      </c>
      <c r="N374" s="125">
        <f t="shared" si="275"/>
        <v>230.44783842599804</v>
      </c>
      <c r="O374" s="125">
        <f t="shared" si="275"/>
        <v>227.76080893935108</v>
      </c>
      <c r="P374" s="125">
        <f t="shared" si="275"/>
        <v>224.736978515424</v>
      </c>
      <c r="Q374" s="125">
        <f t="shared" si="275"/>
        <v>221.37634715421547</v>
      </c>
      <c r="R374" s="125">
        <f t="shared" si="275"/>
        <v>217.67891485572494</v>
      </c>
      <c r="S374" s="125">
        <f t="shared" si="275"/>
        <v>213.64468161995418</v>
      </c>
      <c r="T374" s="125">
        <f t="shared" si="275"/>
        <v>209.28532434237238</v>
      </c>
      <c r="U374" s="125">
        <f t="shared" si="275"/>
        <v>204.64798919912459</v>
      </c>
      <c r="V374" s="125">
        <f t="shared" si="275"/>
        <v>199.73267619021416</v>
      </c>
      <c r="W374" s="125">
        <f t="shared" si="275"/>
        <v>194.53938531563722</v>
      </c>
      <c r="X374" s="125">
        <f t="shared" si="275"/>
        <v>189.06811657539299</v>
      </c>
      <c r="Y374" s="125">
        <f t="shared" si="275"/>
        <v>182.50132776293566</v>
      </c>
      <c r="Z374" s="125">
        <f t="shared" si="275"/>
        <v>175.72478914338501</v>
      </c>
      <c r="AA374" s="125">
        <f t="shared" si="275"/>
        <v>168.73850071674372</v>
      </c>
      <c r="AB374" s="125">
        <f t="shared" si="275"/>
        <v>161.54246248301015</v>
      </c>
      <c r="AC374" s="125">
        <f t="shared" si="275"/>
        <v>154.13667444218419</v>
      </c>
      <c r="AD374" s="125">
        <f t="shared" si="275"/>
        <v>146.63056732563095</v>
      </c>
      <c r="AE374" s="125">
        <f t="shared" si="275"/>
        <v>138.99326270129728</v>
      </c>
      <c r="AF374" s="125">
        <f t="shared" si="275"/>
        <v>131.22476056918262</v>
      </c>
      <c r="AG374" s="125">
        <f t="shared" si="275"/>
        <v>123.3250609292872</v>
      </c>
      <c r="AH374" s="125">
        <f t="shared" si="275"/>
        <v>115.29416378161142</v>
      </c>
      <c r="BL374" s="1"/>
      <c r="BM374" s="1"/>
    </row>
    <row r="375" spans="2:65" hidden="1" outlineLevel="1">
      <c r="B375" t="str">
        <f t="shared" si="260"/>
        <v>e-methanol (DAC) - Finance cost including feedstock finance cost - Americas - USD/ton fuel</v>
      </c>
      <c r="C375" s="2" t="str">
        <f>C357</f>
        <v>e-methanol (DAC)</v>
      </c>
      <c r="D375" s="2" t="s">
        <v>36</v>
      </c>
      <c r="E375" s="2" t="s">
        <v>56</v>
      </c>
      <c r="F375" s="2" t="s">
        <v>31</v>
      </c>
      <c r="G375" s="126">
        <f t="shared" ref="G375:AH375" si="276">G380+G385*G$394+G390*G$395</f>
        <v>312.97029769342851</v>
      </c>
      <c r="H375" s="126">
        <f t="shared" si="276"/>
        <v>300.19927788798054</v>
      </c>
      <c r="I375" s="126">
        <f t="shared" si="276"/>
        <v>287.35052031507087</v>
      </c>
      <c r="J375" s="126">
        <f t="shared" si="276"/>
        <v>276.25882278781972</v>
      </c>
      <c r="K375" s="126">
        <f t="shared" si="276"/>
        <v>265.02270583528565</v>
      </c>
      <c r="L375" s="126">
        <f t="shared" si="276"/>
        <v>253.64216945747069</v>
      </c>
      <c r="M375" s="126">
        <f t="shared" si="276"/>
        <v>242.11721365437586</v>
      </c>
      <c r="N375" s="126">
        <f t="shared" si="276"/>
        <v>230.44783842599804</v>
      </c>
      <c r="O375" s="126">
        <f t="shared" si="276"/>
        <v>227.76080893935108</v>
      </c>
      <c r="P375" s="126">
        <f t="shared" si="276"/>
        <v>224.736978515424</v>
      </c>
      <c r="Q375" s="126">
        <f t="shared" si="276"/>
        <v>221.37634715421547</v>
      </c>
      <c r="R375" s="126">
        <f t="shared" si="276"/>
        <v>217.67891485572494</v>
      </c>
      <c r="S375" s="126">
        <f t="shared" si="276"/>
        <v>213.64468161995418</v>
      </c>
      <c r="T375" s="126">
        <f t="shared" si="276"/>
        <v>209.28532434237238</v>
      </c>
      <c r="U375" s="126">
        <f t="shared" si="276"/>
        <v>204.64798919912459</v>
      </c>
      <c r="V375" s="126">
        <f t="shared" si="276"/>
        <v>199.73267619021416</v>
      </c>
      <c r="W375" s="126">
        <f t="shared" si="276"/>
        <v>194.53938531563722</v>
      </c>
      <c r="X375" s="126">
        <f t="shared" si="276"/>
        <v>189.06811657539299</v>
      </c>
      <c r="Y375" s="126">
        <f t="shared" si="276"/>
        <v>182.50132776293566</v>
      </c>
      <c r="Z375" s="126">
        <f t="shared" si="276"/>
        <v>175.72478914338501</v>
      </c>
      <c r="AA375" s="126">
        <f t="shared" si="276"/>
        <v>168.73850071674372</v>
      </c>
      <c r="AB375" s="126">
        <f t="shared" si="276"/>
        <v>161.54246248301015</v>
      </c>
      <c r="AC375" s="126">
        <f t="shared" si="276"/>
        <v>154.13667444218419</v>
      </c>
      <c r="AD375" s="126">
        <f t="shared" si="276"/>
        <v>146.63056732563095</v>
      </c>
      <c r="AE375" s="126">
        <f t="shared" si="276"/>
        <v>138.99326270129728</v>
      </c>
      <c r="AF375" s="126">
        <f t="shared" si="276"/>
        <v>131.22476056918262</v>
      </c>
      <c r="AG375" s="126">
        <f t="shared" si="276"/>
        <v>123.3250609292872</v>
      </c>
      <c r="AH375" s="126">
        <f t="shared" si="276"/>
        <v>115.29416378161142</v>
      </c>
      <c r="BL375" s="1"/>
      <c r="BM375" s="1"/>
    </row>
    <row r="376" spans="2:65" hidden="1" outlineLevel="1">
      <c r="B376" t="str">
        <f t="shared" si="260"/>
        <v>e-methanol (DAC) - Finance cost including feedstock finance cost - Asia - USD/ton fuel</v>
      </c>
      <c r="C376" s="2" t="str">
        <f>C357</f>
        <v>e-methanol (DAC)</v>
      </c>
      <c r="D376" s="2" t="s">
        <v>36</v>
      </c>
      <c r="E376" s="2" t="s">
        <v>57</v>
      </c>
      <c r="F376" s="2" t="s">
        <v>31</v>
      </c>
      <c r="G376" s="126">
        <f t="shared" ref="G376:AH376" si="277">G381+G386*G$394+G391*G$395</f>
        <v>312.97029769342851</v>
      </c>
      <c r="H376" s="126">
        <f t="shared" si="277"/>
        <v>300.19927788798054</v>
      </c>
      <c r="I376" s="126">
        <f t="shared" si="277"/>
        <v>287.35052031507087</v>
      </c>
      <c r="J376" s="126">
        <f t="shared" si="277"/>
        <v>276.25882278781972</v>
      </c>
      <c r="K376" s="126">
        <f t="shared" si="277"/>
        <v>265.02270583528565</v>
      </c>
      <c r="L376" s="126">
        <f t="shared" si="277"/>
        <v>253.64216945747069</v>
      </c>
      <c r="M376" s="126">
        <f t="shared" si="277"/>
        <v>242.11721365437586</v>
      </c>
      <c r="N376" s="126">
        <f t="shared" si="277"/>
        <v>230.44783842599804</v>
      </c>
      <c r="O376" s="126">
        <f t="shared" si="277"/>
        <v>227.76080893935108</v>
      </c>
      <c r="P376" s="126">
        <f t="shared" si="277"/>
        <v>224.736978515424</v>
      </c>
      <c r="Q376" s="126">
        <f t="shared" si="277"/>
        <v>221.37634715421547</v>
      </c>
      <c r="R376" s="126">
        <f t="shared" si="277"/>
        <v>217.67891485572494</v>
      </c>
      <c r="S376" s="126">
        <f t="shared" si="277"/>
        <v>213.64468161995418</v>
      </c>
      <c r="T376" s="126">
        <f t="shared" si="277"/>
        <v>209.28532434237238</v>
      </c>
      <c r="U376" s="126">
        <f t="shared" si="277"/>
        <v>204.64798919912459</v>
      </c>
      <c r="V376" s="126">
        <f t="shared" si="277"/>
        <v>199.73267619021416</v>
      </c>
      <c r="W376" s="126">
        <f t="shared" si="277"/>
        <v>194.53938531563722</v>
      </c>
      <c r="X376" s="126">
        <f t="shared" si="277"/>
        <v>189.06811657539299</v>
      </c>
      <c r="Y376" s="126">
        <f t="shared" si="277"/>
        <v>182.50132776293566</v>
      </c>
      <c r="Z376" s="126">
        <f t="shared" si="277"/>
        <v>175.72478914338501</v>
      </c>
      <c r="AA376" s="126">
        <f t="shared" si="277"/>
        <v>168.73850071674372</v>
      </c>
      <c r="AB376" s="126">
        <f t="shared" si="277"/>
        <v>161.54246248301015</v>
      </c>
      <c r="AC376" s="126">
        <f t="shared" si="277"/>
        <v>154.13667444218419</v>
      </c>
      <c r="AD376" s="126">
        <f t="shared" si="277"/>
        <v>146.63056732563095</v>
      </c>
      <c r="AE376" s="126">
        <f t="shared" si="277"/>
        <v>138.99326270129728</v>
      </c>
      <c r="AF376" s="126">
        <f t="shared" si="277"/>
        <v>131.22476056918262</v>
      </c>
      <c r="AG376" s="126">
        <f t="shared" si="277"/>
        <v>123.3250609292872</v>
      </c>
      <c r="AH376" s="126">
        <f t="shared" si="277"/>
        <v>115.29416378161142</v>
      </c>
      <c r="BL376" s="1"/>
      <c r="BM376" s="1"/>
    </row>
    <row r="377" spans="2:65" hidden="1" outlineLevel="1">
      <c r="B377" t="str">
        <f t="shared" si="260"/>
        <v>e-methanol (DAC) - Finance cost including feedstock finance cost - Europe - USD/ton fuel</v>
      </c>
      <c r="C377" s="2" t="str">
        <f>C357</f>
        <v>e-methanol (DAC)</v>
      </c>
      <c r="D377" s="2" t="s">
        <v>36</v>
      </c>
      <c r="E377" s="2" t="s">
        <v>8</v>
      </c>
      <c r="F377" s="2" t="s">
        <v>31</v>
      </c>
      <c r="G377" s="126">
        <f t="shared" ref="G377:AH377" si="278">G382+G387*G$394+G392*G$395</f>
        <v>312.97029769342851</v>
      </c>
      <c r="H377" s="126">
        <f t="shared" si="278"/>
        <v>300.19927788798054</v>
      </c>
      <c r="I377" s="126">
        <f t="shared" si="278"/>
        <v>287.35052031507087</v>
      </c>
      <c r="J377" s="126">
        <f t="shared" si="278"/>
        <v>276.25882278781972</v>
      </c>
      <c r="K377" s="126">
        <f t="shared" si="278"/>
        <v>265.02270583528565</v>
      </c>
      <c r="L377" s="126">
        <f t="shared" si="278"/>
        <v>253.64216945747069</v>
      </c>
      <c r="M377" s="126">
        <f t="shared" si="278"/>
        <v>242.11721365437586</v>
      </c>
      <c r="N377" s="126">
        <f t="shared" si="278"/>
        <v>230.44783842599804</v>
      </c>
      <c r="O377" s="126">
        <f t="shared" si="278"/>
        <v>227.76080893935108</v>
      </c>
      <c r="P377" s="126">
        <f t="shared" si="278"/>
        <v>224.736978515424</v>
      </c>
      <c r="Q377" s="126">
        <f t="shared" si="278"/>
        <v>221.37634715421547</v>
      </c>
      <c r="R377" s="126">
        <f t="shared" si="278"/>
        <v>217.67891485572494</v>
      </c>
      <c r="S377" s="126">
        <f t="shared" si="278"/>
        <v>213.64468161995418</v>
      </c>
      <c r="T377" s="126">
        <f t="shared" si="278"/>
        <v>209.28532434237238</v>
      </c>
      <c r="U377" s="126">
        <f t="shared" si="278"/>
        <v>204.64798919912459</v>
      </c>
      <c r="V377" s="126">
        <f t="shared" si="278"/>
        <v>199.73267619021416</v>
      </c>
      <c r="W377" s="126">
        <f t="shared" si="278"/>
        <v>194.53938531563722</v>
      </c>
      <c r="X377" s="126">
        <f t="shared" si="278"/>
        <v>189.06811657539299</v>
      </c>
      <c r="Y377" s="126">
        <f t="shared" si="278"/>
        <v>182.50132776293566</v>
      </c>
      <c r="Z377" s="126">
        <f t="shared" si="278"/>
        <v>175.72478914338501</v>
      </c>
      <c r="AA377" s="126">
        <f t="shared" si="278"/>
        <v>168.73850071674372</v>
      </c>
      <c r="AB377" s="126">
        <f t="shared" si="278"/>
        <v>161.54246248301015</v>
      </c>
      <c r="AC377" s="126">
        <f t="shared" si="278"/>
        <v>154.13667444218419</v>
      </c>
      <c r="AD377" s="126">
        <f t="shared" si="278"/>
        <v>146.63056732563095</v>
      </c>
      <c r="AE377" s="126">
        <f t="shared" si="278"/>
        <v>138.99326270129728</v>
      </c>
      <c r="AF377" s="126">
        <f t="shared" si="278"/>
        <v>131.22476056918262</v>
      </c>
      <c r="AG377" s="126">
        <f t="shared" si="278"/>
        <v>123.3250609292872</v>
      </c>
      <c r="AH377" s="126">
        <f t="shared" si="278"/>
        <v>115.29416378161142</v>
      </c>
      <c r="BL377" s="1"/>
      <c r="BM377" s="1"/>
    </row>
    <row r="378" spans="2:65" hidden="1" outlineLevel="1">
      <c r="B378" t="str">
        <f t="shared" si="260"/>
        <v>e-methanol (DAC) - Finance cost including feedstock finance cost - Middle East - USD/ton fuel</v>
      </c>
      <c r="C378" s="13" t="str">
        <f>C357</f>
        <v>e-methanol (DAC)</v>
      </c>
      <c r="D378" s="13" t="s">
        <v>36</v>
      </c>
      <c r="E378" s="13" t="s">
        <v>58</v>
      </c>
      <c r="F378" s="13" t="s">
        <v>31</v>
      </c>
      <c r="G378" s="127">
        <f t="shared" ref="G378:AH378" si="279">G383+G388*G$394+G393*G$395</f>
        <v>312.97029769342851</v>
      </c>
      <c r="H378" s="127">
        <f t="shared" si="279"/>
        <v>300.19927788798054</v>
      </c>
      <c r="I378" s="127">
        <f t="shared" si="279"/>
        <v>287.35052031507087</v>
      </c>
      <c r="J378" s="127">
        <f t="shared" si="279"/>
        <v>276.25882278781972</v>
      </c>
      <c r="K378" s="127">
        <f t="shared" si="279"/>
        <v>265.02270583528565</v>
      </c>
      <c r="L378" s="127">
        <f t="shared" si="279"/>
        <v>253.64216945747069</v>
      </c>
      <c r="M378" s="127">
        <f t="shared" si="279"/>
        <v>242.11721365437586</v>
      </c>
      <c r="N378" s="127">
        <f t="shared" si="279"/>
        <v>230.44783842599804</v>
      </c>
      <c r="O378" s="127">
        <f t="shared" si="279"/>
        <v>227.76080893935108</v>
      </c>
      <c r="P378" s="127">
        <f t="shared" si="279"/>
        <v>224.736978515424</v>
      </c>
      <c r="Q378" s="127">
        <f t="shared" si="279"/>
        <v>221.37634715421547</v>
      </c>
      <c r="R378" s="127">
        <f t="shared" si="279"/>
        <v>217.67891485572494</v>
      </c>
      <c r="S378" s="127">
        <f t="shared" si="279"/>
        <v>213.64468161995418</v>
      </c>
      <c r="T378" s="127">
        <f t="shared" si="279"/>
        <v>209.28532434237238</v>
      </c>
      <c r="U378" s="127">
        <f t="shared" si="279"/>
        <v>204.64798919912459</v>
      </c>
      <c r="V378" s="127">
        <f t="shared" si="279"/>
        <v>199.73267619021416</v>
      </c>
      <c r="W378" s="127">
        <f t="shared" si="279"/>
        <v>194.53938531563722</v>
      </c>
      <c r="X378" s="127">
        <f t="shared" si="279"/>
        <v>189.06811657539299</v>
      </c>
      <c r="Y378" s="127">
        <f t="shared" si="279"/>
        <v>182.50132776293566</v>
      </c>
      <c r="Z378" s="127">
        <f t="shared" si="279"/>
        <v>175.72478914338501</v>
      </c>
      <c r="AA378" s="127">
        <f t="shared" si="279"/>
        <v>168.73850071674372</v>
      </c>
      <c r="AB378" s="127">
        <f t="shared" si="279"/>
        <v>161.54246248301015</v>
      </c>
      <c r="AC378" s="127">
        <f t="shared" si="279"/>
        <v>154.13667444218419</v>
      </c>
      <c r="AD378" s="127">
        <f t="shared" si="279"/>
        <v>146.63056732563095</v>
      </c>
      <c r="AE378" s="127">
        <f t="shared" si="279"/>
        <v>138.99326270129728</v>
      </c>
      <c r="AF378" s="127">
        <f t="shared" si="279"/>
        <v>131.22476056918262</v>
      </c>
      <c r="AG378" s="127">
        <f t="shared" si="279"/>
        <v>123.3250609292872</v>
      </c>
      <c r="AH378" s="127">
        <f t="shared" si="279"/>
        <v>115.29416378161142</v>
      </c>
      <c r="BL378" s="1"/>
      <c r="BM378" s="1"/>
    </row>
    <row r="379" spans="2:65" hidden="1" outlineLevel="1">
      <c r="B379" t="str">
        <f t="shared" si="260"/>
        <v>e-methanol (DAC) - Finance cost - Africa - USD/ton fuel</v>
      </c>
      <c r="C379" t="str">
        <f>C353</f>
        <v>e-methanol (DAC)</v>
      </c>
      <c r="D379" t="s">
        <v>42</v>
      </c>
      <c r="E379" t="s">
        <v>55</v>
      </c>
      <c r="F379" t="s">
        <v>31</v>
      </c>
      <c r="G379" s="8">
        <f t="shared" ref="G379:V383" si="280">INDEX(CostCalculations,MATCH($B379,CostCalculations_Index,0),MATCH(G$4,CostCalculation_Year,0))</f>
        <v>163.90000000000003</v>
      </c>
      <c r="H379" s="8">
        <f t="shared" si="280"/>
        <v>156.20000000000002</v>
      </c>
      <c r="I379" s="8">
        <f t="shared" si="280"/>
        <v>148.50000000000003</v>
      </c>
      <c r="J379" s="8">
        <f t="shared" si="280"/>
        <v>140.80000000000001</v>
      </c>
      <c r="K379" s="8">
        <f t="shared" si="280"/>
        <v>133.10000000000002</v>
      </c>
      <c r="L379" s="8">
        <f t="shared" si="280"/>
        <v>125.40000000000002</v>
      </c>
      <c r="M379" s="8">
        <f t="shared" si="280"/>
        <v>117.70000000000002</v>
      </c>
      <c r="N379" s="8">
        <f t="shared" si="280"/>
        <v>110.00000000000001</v>
      </c>
      <c r="O379" s="8">
        <f t="shared" si="280"/>
        <v>107.52500000000002</v>
      </c>
      <c r="P379" s="8">
        <f t="shared" si="280"/>
        <v>105.05000000000001</v>
      </c>
      <c r="Q379" s="8">
        <f t="shared" si="280"/>
        <v>102.57500000000002</v>
      </c>
      <c r="R379" s="8">
        <f t="shared" si="280"/>
        <v>100.10000000000001</v>
      </c>
      <c r="S379" s="8">
        <f t="shared" si="280"/>
        <v>97.625000000000014</v>
      </c>
      <c r="T379" s="8">
        <f t="shared" si="280"/>
        <v>95.15</v>
      </c>
      <c r="U379" s="8">
        <f t="shared" si="280"/>
        <v>92.675000000000011</v>
      </c>
      <c r="V379" s="8">
        <f t="shared" si="280"/>
        <v>90.200000000000017</v>
      </c>
      <c r="W379" s="8">
        <f t="shared" ref="W379:AH383" si="281">INDEX(CostCalculations,MATCH($B379,CostCalculations_Index,0),MATCH(W$4,CostCalculation_Year,0))</f>
        <v>87.725000000000009</v>
      </c>
      <c r="X379" s="8">
        <f t="shared" si="281"/>
        <v>85.250000000000014</v>
      </c>
      <c r="Y379" s="8">
        <f t="shared" si="281"/>
        <v>81.950000000000017</v>
      </c>
      <c r="Z379" s="8">
        <f t="shared" si="281"/>
        <v>78.650000000000006</v>
      </c>
      <c r="AA379" s="8">
        <f t="shared" si="281"/>
        <v>75.350000000000009</v>
      </c>
      <c r="AB379" s="8">
        <f t="shared" si="281"/>
        <v>72.050000000000011</v>
      </c>
      <c r="AC379" s="8">
        <f t="shared" si="281"/>
        <v>68.750000000000014</v>
      </c>
      <c r="AD379" s="8">
        <f t="shared" si="281"/>
        <v>65.45</v>
      </c>
      <c r="AE379" s="8">
        <f t="shared" si="281"/>
        <v>62.150000000000006</v>
      </c>
      <c r="AF379" s="8">
        <f t="shared" si="281"/>
        <v>58.850000000000009</v>
      </c>
      <c r="AG379" s="8">
        <f t="shared" si="281"/>
        <v>55.550000000000004</v>
      </c>
      <c r="AH379" s="8">
        <f t="shared" si="281"/>
        <v>52.250000000000007</v>
      </c>
    </row>
    <row r="380" spans="2:65" hidden="1" outlineLevel="1">
      <c r="B380" t="str">
        <f t="shared" si="260"/>
        <v>e-methanol (DAC) - Finance cost - Americas - USD/ton fuel</v>
      </c>
      <c r="C380" t="str">
        <f>C353</f>
        <v>e-methanol (DAC)</v>
      </c>
      <c r="D380" t="s">
        <v>42</v>
      </c>
      <c r="E380" t="s">
        <v>56</v>
      </c>
      <c r="F380" t="s">
        <v>31</v>
      </c>
      <c r="G380" s="8">
        <f t="shared" si="280"/>
        <v>163.90000000000003</v>
      </c>
      <c r="H380" s="8">
        <f t="shared" si="280"/>
        <v>156.20000000000002</v>
      </c>
      <c r="I380" s="8">
        <f t="shared" si="280"/>
        <v>148.50000000000003</v>
      </c>
      <c r="J380" s="8">
        <f t="shared" si="280"/>
        <v>140.80000000000001</v>
      </c>
      <c r="K380" s="8">
        <f t="shared" si="280"/>
        <v>133.10000000000002</v>
      </c>
      <c r="L380" s="8">
        <f t="shared" si="280"/>
        <v>125.40000000000002</v>
      </c>
      <c r="M380" s="8">
        <f t="shared" si="280"/>
        <v>117.70000000000002</v>
      </c>
      <c r="N380" s="8">
        <f t="shared" si="280"/>
        <v>110.00000000000001</v>
      </c>
      <c r="O380" s="8">
        <f t="shared" si="280"/>
        <v>107.52500000000002</v>
      </c>
      <c r="P380" s="8">
        <f t="shared" si="280"/>
        <v>105.05000000000001</v>
      </c>
      <c r="Q380" s="8">
        <f t="shared" si="280"/>
        <v>102.57500000000002</v>
      </c>
      <c r="R380" s="8">
        <f t="shared" si="280"/>
        <v>100.10000000000001</v>
      </c>
      <c r="S380" s="8">
        <f t="shared" si="280"/>
        <v>97.625000000000014</v>
      </c>
      <c r="T380" s="8">
        <f t="shared" si="280"/>
        <v>95.15</v>
      </c>
      <c r="U380" s="8">
        <f t="shared" si="280"/>
        <v>92.675000000000011</v>
      </c>
      <c r="V380" s="8">
        <f t="shared" si="280"/>
        <v>90.200000000000017</v>
      </c>
      <c r="W380" s="8">
        <f t="shared" si="281"/>
        <v>87.725000000000009</v>
      </c>
      <c r="X380" s="8">
        <f t="shared" si="281"/>
        <v>85.250000000000014</v>
      </c>
      <c r="Y380" s="8">
        <f t="shared" si="281"/>
        <v>81.950000000000017</v>
      </c>
      <c r="Z380" s="8">
        <f t="shared" si="281"/>
        <v>78.650000000000006</v>
      </c>
      <c r="AA380" s="8">
        <f t="shared" si="281"/>
        <v>75.350000000000009</v>
      </c>
      <c r="AB380" s="8">
        <f t="shared" si="281"/>
        <v>72.050000000000011</v>
      </c>
      <c r="AC380" s="8">
        <f t="shared" si="281"/>
        <v>68.750000000000014</v>
      </c>
      <c r="AD380" s="8">
        <f t="shared" si="281"/>
        <v>65.45</v>
      </c>
      <c r="AE380" s="8">
        <f t="shared" si="281"/>
        <v>62.150000000000006</v>
      </c>
      <c r="AF380" s="8">
        <f t="shared" si="281"/>
        <v>58.850000000000009</v>
      </c>
      <c r="AG380" s="8">
        <f t="shared" si="281"/>
        <v>55.550000000000004</v>
      </c>
      <c r="AH380" s="8">
        <f t="shared" si="281"/>
        <v>52.250000000000007</v>
      </c>
    </row>
    <row r="381" spans="2:65" hidden="1" outlineLevel="1">
      <c r="B381" t="str">
        <f t="shared" si="260"/>
        <v>e-methanol (DAC) - Finance cost - Asia - USD/ton fuel</v>
      </c>
      <c r="C381" t="str">
        <f>C353</f>
        <v>e-methanol (DAC)</v>
      </c>
      <c r="D381" t="s">
        <v>42</v>
      </c>
      <c r="E381" t="s">
        <v>57</v>
      </c>
      <c r="F381" t="s">
        <v>31</v>
      </c>
      <c r="G381" s="8">
        <f t="shared" si="280"/>
        <v>163.90000000000003</v>
      </c>
      <c r="H381" s="8">
        <f t="shared" si="280"/>
        <v>156.20000000000002</v>
      </c>
      <c r="I381" s="8">
        <f t="shared" si="280"/>
        <v>148.50000000000003</v>
      </c>
      <c r="J381" s="8">
        <f t="shared" si="280"/>
        <v>140.80000000000001</v>
      </c>
      <c r="K381" s="8">
        <f t="shared" si="280"/>
        <v>133.10000000000002</v>
      </c>
      <c r="L381" s="8">
        <f t="shared" si="280"/>
        <v>125.40000000000002</v>
      </c>
      <c r="M381" s="8">
        <f t="shared" si="280"/>
        <v>117.70000000000002</v>
      </c>
      <c r="N381" s="8">
        <f t="shared" si="280"/>
        <v>110.00000000000001</v>
      </c>
      <c r="O381" s="8">
        <f t="shared" si="280"/>
        <v>107.52500000000002</v>
      </c>
      <c r="P381" s="8">
        <f t="shared" si="280"/>
        <v>105.05000000000001</v>
      </c>
      <c r="Q381" s="8">
        <f t="shared" si="280"/>
        <v>102.57500000000002</v>
      </c>
      <c r="R381" s="8">
        <f t="shared" si="280"/>
        <v>100.10000000000001</v>
      </c>
      <c r="S381" s="8">
        <f t="shared" si="280"/>
        <v>97.625000000000014</v>
      </c>
      <c r="T381" s="8">
        <f t="shared" si="280"/>
        <v>95.15</v>
      </c>
      <c r="U381" s="8">
        <f t="shared" si="280"/>
        <v>92.675000000000011</v>
      </c>
      <c r="V381" s="8">
        <f t="shared" si="280"/>
        <v>90.200000000000017</v>
      </c>
      <c r="W381" s="8">
        <f t="shared" si="281"/>
        <v>87.725000000000009</v>
      </c>
      <c r="X381" s="8">
        <f t="shared" si="281"/>
        <v>85.250000000000014</v>
      </c>
      <c r="Y381" s="8">
        <f t="shared" si="281"/>
        <v>81.950000000000017</v>
      </c>
      <c r="Z381" s="8">
        <f t="shared" si="281"/>
        <v>78.650000000000006</v>
      </c>
      <c r="AA381" s="8">
        <f t="shared" si="281"/>
        <v>75.350000000000009</v>
      </c>
      <c r="AB381" s="8">
        <f t="shared" si="281"/>
        <v>72.050000000000011</v>
      </c>
      <c r="AC381" s="8">
        <f t="shared" si="281"/>
        <v>68.750000000000014</v>
      </c>
      <c r="AD381" s="8">
        <f t="shared" si="281"/>
        <v>65.45</v>
      </c>
      <c r="AE381" s="8">
        <f t="shared" si="281"/>
        <v>62.150000000000006</v>
      </c>
      <c r="AF381" s="8">
        <f t="shared" si="281"/>
        <v>58.850000000000009</v>
      </c>
      <c r="AG381" s="8">
        <f t="shared" si="281"/>
        <v>55.550000000000004</v>
      </c>
      <c r="AH381" s="8">
        <f t="shared" si="281"/>
        <v>52.250000000000007</v>
      </c>
    </row>
    <row r="382" spans="2:65" hidden="1" outlineLevel="1">
      <c r="B382" t="str">
        <f t="shared" si="260"/>
        <v>e-methanol (DAC) - Finance cost - Europe - USD/ton fuel</v>
      </c>
      <c r="C382" t="str">
        <f>C353</f>
        <v>e-methanol (DAC)</v>
      </c>
      <c r="D382" t="s">
        <v>42</v>
      </c>
      <c r="E382" t="s">
        <v>8</v>
      </c>
      <c r="F382" t="s">
        <v>31</v>
      </c>
      <c r="G382" s="8">
        <f t="shared" si="280"/>
        <v>163.90000000000003</v>
      </c>
      <c r="H382" s="8">
        <f t="shared" si="280"/>
        <v>156.20000000000002</v>
      </c>
      <c r="I382" s="8">
        <f t="shared" si="280"/>
        <v>148.50000000000003</v>
      </c>
      <c r="J382" s="8">
        <f t="shared" si="280"/>
        <v>140.80000000000001</v>
      </c>
      <c r="K382" s="8">
        <f t="shared" si="280"/>
        <v>133.10000000000002</v>
      </c>
      <c r="L382" s="8">
        <f t="shared" si="280"/>
        <v>125.40000000000002</v>
      </c>
      <c r="M382" s="8">
        <f t="shared" si="280"/>
        <v>117.70000000000002</v>
      </c>
      <c r="N382" s="8">
        <f t="shared" si="280"/>
        <v>110.00000000000001</v>
      </c>
      <c r="O382" s="8">
        <f t="shared" si="280"/>
        <v>107.52500000000002</v>
      </c>
      <c r="P382" s="8">
        <f t="shared" si="280"/>
        <v>105.05000000000001</v>
      </c>
      <c r="Q382" s="8">
        <f t="shared" si="280"/>
        <v>102.57500000000002</v>
      </c>
      <c r="R382" s="8">
        <f t="shared" si="280"/>
        <v>100.10000000000001</v>
      </c>
      <c r="S382" s="8">
        <f t="shared" si="280"/>
        <v>97.625000000000014</v>
      </c>
      <c r="T382" s="8">
        <f t="shared" si="280"/>
        <v>95.15</v>
      </c>
      <c r="U382" s="8">
        <f t="shared" si="280"/>
        <v>92.675000000000011</v>
      </c>
      <c r="V382" s="8">
        <f t="shared" si="280"/>
        <v>90.200000000000017</v>
      </c>
      <c r="W382" s="8">
        <f t="shared" si="281"/>
        <v>87.725000000000009</v>
      </c>
      <c r="X382" s="8">
        <f t="shared" si="281"/>
        <v>85.250000000000014</v>
      </c>
      <c r="Y382" s="8">
        <f t="shared" si="281"/>
        <v>81.950000000000017</v>
      </c>
      <c r="Z382" s="8">
        <f t="shared" si="281"/>
        <v>78.650000000000006</v>
      </c>
      <c r="AA382" s="8">
        <f t="shared" si="281"/>
        <v>75.350000000000009</v>
      </c>
      <c r="AB382" s="8">
        <f t="shared" si="281"/>
        <v>72.050000000000011</v>
      </c>
      <c r="AC382" s="8">
        <f t="shared" si="281"/>
        <v>68.750000000000014</v>
      </c>
      <c r="AD382" s="8">
        <f t="shared" si="281"/>
        <v>65.45</v>
      </c>
      <c r="AE382" s="8">
        <f t="shared" si="281"/>
        <v>62.150000000000006</v>
      </c>
      <c r="AF382" s="8">
        <f t="shared" si="281"/>
        <v>58.850000000000009</v>
      </c>
      <c r="AG382" s="8">
        <f t="shared" si="281"/>
        <v>55.550000000000004</v>
      </c>
      <c r="AH382" s="8">
        <f t="shared" si="281"/>
        <v>52.250000000000007</v>
      </c>
    </row>
    <row r="383" spans="2:65" hidden="1" outlineLevel="1">
      <c r="B383" t="str">
        <f t="shared" si="260"/>
        <v>e-methanol (DAC) - Finance cost - Middle East - USD/ton fuel</v>
      </c>
      <c r="C383" t="str">
        <f>C353</f>
        <v>e-methanol (DAC)</v>
      </c>
      <c r="D383" t="s">
        <v>42</v>
      </c>
      <c r="E383" t="s">
        <v>58</v>
      </c>
      <c r="F383" t="s">
        <v>31</v>
      </c>
      <c r="G383" s="8">
        <f t="shared" si="280"/>
        <v>163.90000000000003</v>
      </c>
      <c r="H383" s="8">
        <f t="shared" si="280"/>
        <v>156.20000000000002</v>
      </c>
      <c r="I383" s="8">
        <f t="shared" si="280"/>
        <v>148.50000000000003</v>
      </c>
      <c r="J383" s="8">
        <f t="shared" si="280"/>
        <v>140.80000000000001</v>
      </c>
      <c r="K383" s="8">
        <f t="shared" si="280"/>
        <v>133.10000000000002</v>
      </c>
      <c r="L383" s="8">
        <f t="shared" si="280"/>
        <v>125.40000000000002</v>
      </c>
      <c r="M383" s="8">
        <f t="shared" si="280"/>
        <v>117.70000000000002</v>
      </c>
      <c r="N383" s="8">
        <f t="shared" si="280"/>
        <v>110.00000000000001</v>
      </c>
      <c r="O383" s="8">
        <f t="shared" si="280"/>
        <v>107.52500000000002</v>
      </c>
      <c r="P383" s="8">
        <f t="shared" si="280"/>
        <v>105.05000000000001</v>
      </c>
      <c r="Q383" s="8">
        <f t="shared" si="280"/>
        <v>102.57500000000002</v>
      </c>
      <c r="R383" s="8">
        <f t="shared" si="280"/>
        <v>100.10000000000001</v>
      </c>
      <c r="S383" s="8">
        <f t="shared" si="280"/>
        <v>97.625000000000014</v>
      </c>
      <c r="T383" s="8">
        <f t="shared" si="280"/>
        <v>95.15</v>
      </c>
      <c r="U383" s="8">
        <f t="shared" si="280"/>
        <v>92.675000000000011</v>
      </c>
      <c r="V383" s="8">
        <f t="shared" si="280"/>
        <v>90.200000000000017</v>
      </c>
      <c r="W383" s="8">
        <f t="shared" si="281"/>
        <v>87.725000000000009</v>
      </c>
      <c r="X383" s="8">
        <f t="shared" si="281"/>
        <v>85.250000000000014</v>
      </c>
      <c r="Y383" s="8">
        <f t="shared" si="281"/>
        <v>81.950000000000017</v>
      </c>
      <c r="Z383" s="8">
        <f t="shared" si="281"/>
        <v>78.650000000000006</v>
      </c>
      <c r="AA383" s="8">
        <f t="shared" si="281"/>
        <v>75.350000000000009</v>
      </c>
      <c r="AB383" s="8">
        <f t="shared" si="281"/>
        <v>72.050000000000011</v>
      </c>
      <c r="AC383" s="8">
        <f t="shared" si="281"/>
        <v>68.750000000000014</v>
      </c>
      <c r="AD383" s="8">
        <f t="shared" si="281"/>
        <v>65.45</v>
      </c>
      <c r="AE383" s="8">
        <f t="shared" si="281"/>
        <v>62.150000000000006</v>
      </c>
      <c r="AF383" s="8">
        <f t="shared" si="281"/>
        <v>58.850000000000009</v>
      </c>
      <c r="AG383" s="8">
        <f t="shared" si="281"/>
        <v>55.550000000000004</v>
      </c>
      <c r="AH383" s="8">
        <f t="shared" si="281"/>
        <v>52.250000000000007</v>
      </c>
    </row>
    <row r="384" spans="2:65" hidden="1" outlineLevel="1">
      <c r="B384" t="str">
        <f t="shared" si="260"/>
        <v>e-hydrogen (compressed) - Finance cost including feedstock finance cost - Africa - USD/ton fuel</v>
      </c>
      <c r="C384" t="s">
        <v>62</v>
      </c>
      <c r="D384" t="s">
        <v>36</v>
      </c>
      <c r="E384" t="s">
        <v>55</v>
      </c>
      <c r="F384" t="s">
        <v>31</v>
      </c>
      <c r="G384" s="26">
        <f>G239</f>
        <v>423.4664833247287</v>
      </c>
      <c r="H384" s="26">
        <f t="shared" ref="H384:AH384" si="282">H239</f>
        <v>407.9080597487058</v>
      </c>
      <c r="I384" s="26">
        <f t="shared" si="282"/>
        <v>391.93778538812398</v>
      </c>
      <c r="J384" s="26">
        <f t="shared" si="282"/>
        <v>383.67894989578463</v>
      </c>
      <c r="K384" s="26">
        <f t="shared" si="282"/>
        <v>374.65498754747659</v>
      </c>
      <c r="L384" s="26">
        <f t="shared" si="282"/>
        <v>364.86589834320779</v>
      </c>
      <c r="M384" s="26">
        <f t="shared" si="282"/>
        <v>354.31168228298088</v>
      </c>
      <c r="N384" s="26">
        <f t="shared" si="282"/>
        <v>342.99233936678479</v>
      </c>
      <c r="O384" s="26">
        <f t="shared" si="282"/>
        <v>350.20750340232428</v>
      </c>
      <c r="P384" s="26">
        <f t="shared" si="282"/>
        <v>355.6383130013013</v>
      </c>
      <c r="Q384" s="26">
        <f t="shared" si="282"/>
        <v>359.28476816371159</v>
      </c>
      <c r="R384" s="26">
        <f t="shared" si="282"/>
        <v>361.14686888954691</v>
      </c>
      <c r="S384" s="26">
        <f t="shared" si="282"/>
        <v>361.22461517882164</v>
      </c>
      <c r="T384" s="26">
        <f t="shared" si="282"/>
        <v>358.40192634457429</v>
      </c>
      <c r="U384" s="26">
        <f t="shared" si="282"/>
        <v>354.10652475046084</v>
      </c>
      <c r="V384" s="26">
        <f t="shared" si="282"/>
        <v>348.33841039649622</v>
      </c>
      <c r="W384" s="26">
        <f t="shared" si="282"/>
        <v>341.09758328266571</v>
      </c>
      <c r="X384" s="26">
        <f t="shared" si="282"/>
        <v>332.38404340896386</v>
      </c>
      <c r="Y384" s="26">
        <f t="shared" si="282"/>
        <v>321.22576094613464</v>
      </c>
      <c r="Z384" s="26">
        <f t="shared" si="282"/>
        <v>308.95623454830633</v>
      </c>
      <c r="AA384" s="26">
        <f t="shared" si="282"/>
        <v>295.57546421549114</v>
      </c>
      <c r="AB384" s="26">
        <f t="shared" si="282"/>
        <v>281.08344994768112</v>
      </c>
      <c r="AC384" s="26">
        <f t="shared" si="282"/>
        <v>265.48019174487365</v>
      </c>
      <c r="AD384" s="26">
        <f t="shared" si="282"/>
        <v>248.55741402200647</v>
      </c>
      <c r="AE384" s="26">
        <f t="shared" si="282"/>
        <v>230.93955849750063</v>
      </c>
      <c r="AF384" s="26">
        <f t="shared" si="282"/>
        <v>212.62662517135635</v>
      </c>
      <c r="AG384" s="26">
        <f t="shared" si="282"/>
        <v>193.61861404357347</v>
      </c>
      <c r="AH384" s="26">
        <f t="shared" si="282"/>
        <v>173.9155251141523</v>
      </c>
    </row>
    <row r="385" spans="2:65" hidden="1" outlineLevel="1">
      <c r="B385" t="str">
        <f t="shared" si="260"/>
        <v>e-hydrogen (compressed) - Finance cost including feedstock finance cost - Americas - USD/ton fuel</v>
      </c>
      <c r="C385" t="s">
        <v>62</v>
      </c>
      <c r="D385" t="s">
        <v>36</v>
      </c>
      <c r="E385" t="s">
        <v>56</v>
      </c>
      <c r="F385" t="s">
        <v>31</v>
      </c>
      <c r="G385" s="26">
        <f t="shared" ref="G385:AH385" si="283">G240</f>
        <v>423.4664833247287</v>
      </c>
      <c r="H385" s="26">
        <f t="shared" si="283"/>
        <v>407.9080597487058</v>
      </c>
      <c r="I385" s="26">
        <f t="shared" si="283"/>
        <v>391.93778538812398</v>
      </c>
      <c r="J385" s="26">
        <f t="shared" si="283"/>
        <v>383.67894989578463</v>
      </c>
      <c r="K385" s="26">
        <f t="shared" si="283"/>
        <v>374.65498754747659</v>
      </c>
      <c r="L385" s="26">
        <f t="shared" si="283"/>
        <v>364.86589834320779</v>
      </c>
      <c r="M385" s="26">
        <f t="shared" si="283"/>
        <v>354.31168228298088</v>
      </c>
      <c r="N385" s="26">
        <f t="shared" si="283"/>
        <v>342.99233936678479</v>
      </c>
      <c r="O385" s="26">
        <f t="shared" si="283"/>
        <v>350.20750340232428</v>
      </c>
      <c r="P385" s="26">
        <f t="shared" si="283"/>
        <v>355.6383130013013</v>
      </c>
      <c r="Q385" s="26">
        <f t="shared" si="283"/>
        <v>359.28476816371159</v>
      </c>
      <c r="R385" s="26">
        <f t="shared" si="283"/>
        <v>361.14686888954691</v>
      </c>
      <c r="S385" s="26">
        <f t="shared" si="283"/>
        <v>361.22461517882164</v>
      </c>
      <c r="T385" s="26">
        <f t="shared" si="283"/>
        <v>358.40192634457429</v>
      </c>
      <c r="U385" s="26">
        <f t="shared" si="283"/>
        <v>354.10652475046084</v>
      </c>
      <c r="V385" s="26">
        <f t="shared" si="283"/>
        <v>348.33841039649622</v>
      </c>
      <c r="W385" s="26">
        <f t="shared" si="283"/>
        <v>341.09758328266571</v>
      </c>
      <c r="X385" s="26">
        <f t="shared" si="283"/>
        <v>332.38404340896386</v>
      </c>
      <c r="Y385" s="26">
        <f t="shared" si="283"/>
        <v>321.22576094613464</v>
      </c>
      <c r="Z385" s="26">
        <f t="shared" si="283"/>
        <v>308.95623454830633</v>
      </c>
      <c r="AA385" s="26">
        <f t="shared" si="283"/>
        <v>295.57546421549114</v>
      </c>
      <c r="AB385" s="26">
        <f t="shared" si="283"/>
        <v>281.08344994768112</v>
      </c>
      <c r="AC385" s="26">
        <f t="shared" si="283"/>
        <v>265.48019174487365</v>
      </c>
      <c r="AD385" s="26">
        <f t="shared" si="283"/>
        <v>248.55741402200647</v>
      </c>
      <c r="AE385" s="26">
        <f t="shared" si="283"/>
        <v>230.93955849750063</v>
      </c>
      <c r="AF385" s="26">
        <f t="shared" si="283"/>
        <v>212.62662517135635</v>
      </c>
      <c r="AG385" s="26">
        <f t="shared" si="283"/>
        <v>193.61861404357347</v>
      </c>
      <c r="AH385" s="26">
        <f t="shared" si="283"/>
        <v>173.9155251141523</v>
      </c>
    </row>
    <row r="386" spans="2:65" hidden="1" outlineLevel="1">
      <c r="B386" t="str">
        <f t="shared" si="260"/>
        <v>e-hydrogen (compressed) - Finance cost including feedstock finance cost - Asia - USD/ton fuel</v>
      </c>
      <c r="C386" t="s">
        <v>62</v>
      </c>
      <c r="D386" t="s">
        <v>36</v>
      </c>
      <c r="E386" t="s">
        <v>57</v>
      </c>
      <c r="F386" t="s">
        <v>31</v>
      </c>
      <c r="G386" s="26">
        <f t="shared" ref="G386:AH386" si="284">G241</f>
        <v>423.4664833247287</v>
      </c>
      <c r="H386" s="26">
        <f t="shared" si="284"/>
        <v>407.9080597487058</v>
      </c>
      <c r="I386" s="26">
        <f t="shared" si="284"/>
        <v>391.93778538812398</v>
      </c>
      <c r="J386" s="26">
        <f t="shared" si="284"/>
        <v>383.67894989578463</v>
      </c>
      <c r="K386" s="26">
        <f t="shared" si="284"/>
        <v>374.65498754747659</v>
      </c>
      <c r="L386" s="26">
        <f t="shared" si="284"/>
        <v>364.86589834320779</v>
      </c>
      <c r="M386" s="26">
        <f t="shared" si="284"/>
        <v>354.31168228298088</v>
      </c>
      <c r="N386" s="26">
        <f t="shared" si="284"/>
        <v>342.99233936678479</v>
      </c>
      <c r="O386" s="26">
        <f t="shared" si="284"/>
        <v>350.20750340232428</v>
      </c>
      <c r="P386" s="26">
        <f t="shared" si="284"/>
        <v>355.6383130013013</v>
      </c>
      <c r="Q386" s="26">
        <f t="shared" si="284"/>
        <v>359.28476816371159</v>
      </c>
      <c r="R386" s="26">
        <f t="shared" si="284"/>
        <v>361.14686888954691</v>
      </c>
      <c r="S386" s="26">
        <f t="shared" si="284"/>
        <v>361.22461517882164</v>
      </c>
      <c r="T386" s="26">
        <f t="shared" si="284"/>
        <v>358.40192634457429</v>
      </c>
      <c r="U386" s="26">
        <f t="shared" si="284"/>
        <v>354.10652475046084</v>
      </c>
      <c r="V386" s="26">
        <f t="shared" si="284"/>
        <v>348.33841039649622</v>
      </c>
      <c r="W386" s="26">
        <f t="shared" si="284"/>
        <v>341.09758328266571</v>
      </c>
      <c r="X386" s="26">
        <f t="shared" si="284"/>
        <v>332.38404340896386</v>
      </c>
      <c r="Y386" s="26">
        <f t="shared" si="284"/>
        <v>321.22576094613464</v>
      </c>
      <c r="Z386" s="26">
        <f t="shared" si="284"/>
        <v>308.95623454830633</v>
      </c>
      <c r="AA386" s="26">
        <f t="shared" si="284"/>
        <v>295.57546421549114</v>
      </c>
      <c r="AB386" s="26">
        <f t="shared" si="284"/>
        <v>281.08344994768112</v>
      </c>
      <c r="AC386" s="26">
        <f t="shared" si="284"/>
        <v>265.48019174487365</v>
      </c>
      <c r="AD386" s="26">
        <f t="shared" si="284"/>
        <v>248.55741402200647</v>
      </c>
      <c r="AE386" s="26">
        <f t="shared" si="284"/>
        <v>230.93955849750063</v>
      </c>
      <c r="AF386" s="26">
        <f t="shared" si="284"/>
        <v>212.62662517135635</v>
      </c>
      <c r="AG386" s="26">
        <f t="shared" si="284"/>
        <v>193.61861404357347</v>
      </c>
      <c r="AH386" s="26">
        <f t="shared" si="284"/>
        <v>173.9155251141523</v>
      </c>
    </row>
    <row r="387" spans="2:65" hidden="1" outlineLevel="1">
      <c r="B387" t="str">
        <f t="shared" si="260"/>
        <v>e-hydrogen (compressed) - Finance cost including feedstock finance cost - Europe - USD/ton fuel</v>
      </c>
      <c r="C387" t="s">
        <v>62</v>
      </c>
      <c r="D387" t="s">
        <v>36</v>
      </c>
      <c r="E387" t="s">
        <v>8</v>
      </c>
      <c r="F387" t="s">
        <v>31</v>
      </c>
      <c r="G387" s="26">
        <f t="shared" ref="G387:AH387" si="285">G242</f>
        <v>423.4664833247287</v>
      </c>
      <c r="H387" s="26">
        <f t="shared" si="285"/>
        <v>407.9080597487058</v>
      </c>
      <c r="I387" s="26">
        <f t="shared" si="285"/>
        <v>391.93778538812398</v>
      </c>
      <c r="J387" s="26">
        <f t="shared" si="285"/>
        <v>383.67894989578463</v>
      </c>
      <c r="K387" s="26">
        <f t="shared" si="285"/>
        <v>374.65498754747659</v>
      </c>
      <c r="L387" s="26">
        <f t="shared" si="285"/>
        <v>364.86589834320779</v>
      </c>
      <c r="M387" s="26">
        <f t="shared" si="285"/>
        <v>354.31168228298088</v>
      </c>
      <c r="N387" s="26">
        <f t="shared" si="285"/>
        <v>342.99233936678479</v>
      </c>
      <c r="O387" s="26">
        <f t="shared" si="285"/>
        <v>350.20750340232428</v>
      </c>
      <c r="P387" s="26">
        <f t="shared" si="285"/>
        <v>355.6383130013013</v>
      </c>
      <c r="Q387" s="26">
        <f t="shared" si="285"/>
        <v>359.28476816371159</v>
      </c>
      <c r="R387" s="26">
        <f t="shared" si="285"/>
        <v>361.14686888954691</v>
      </c>
      <c r="S387" s="26">
        <f t="shared" si="285"/>
        <v>361.22461517882164</v>
      </c>
      <c r="T387" s="26">
        <f t="shared" si="285"/>
        <v>358.40192634457429</v>
      </c>
      <c r="U387" s="26">
        <f t="shared" si="285"/>
        <v>354.10652475046084</v>
      </c>
      <c r="V387" s="26">
        <f t="shared" si="285"/>
        <v>348.33841039649622</v>
      </c>
      <c r="W387" s="26">
        <f t="shared" si="285"/>
        <v>341.09758328266571</v>
      </c>
      <c r="X387" s="26">
        <f t="shared" si="285"/>
        <v>332.38404340896386</v>
      </c>
      <c r="Y387" s="26">
        <f t="shared" si="285"/>
        <v>321.22576094613464</v>
      </c>
      <c r="Z387" s="26">
        <f t="shared" si="285"/>
        <v>308.95623454830633</v>
      </c>
      <c r="AA387" s="26">
        <f t="shared" si="285"/>
        <v>295.57546421549114</v>
      </c>
      <c r="AB387" s="26">
        <f t="shared" si="285"/>
        <v>281.08344994768112</v>
      </c>
      <c r="AC387" s="26">
        <f t="shared" si="285"/>
        <v>265.48019174487365</v>
      </c>
      <c r="AD387" s="26">
        <f t="shared" si="285"/>
        <v>248.55741402200647</v>
      </c>
      <c r="AE387" s="26">
        <f t="shared" si="285"/>
        <v>230.93955849750063</v>
      </c>
      <c r="AF387" s="26">
        <f t="shared" si="285"/>
        <v>212.62662517135635</v>
      </c>
      <c r="AG387" s="26">
        <f t="shared" si="285"/>
        <v>193.61861404357347</v>
      </c>
      <c r="AH387" s="26">
        <f t="shared" si="285"/>
        <v>173.9155251141523</v>
      </c>
    </row>
    <row r="388" spans="2:65" hidden="1" outlineLevel="1">
      <c r="B388" t="str">
        <f t="shared" si="260"/>
        <v>e-hydrogen (compressed) - Finance cost including feedstock finance cost - Middle East - USD/ton fuel</v>
      </c>
      <c r="C388" t="s">
        <v>62</v>
      </c>
      <c r="D388" t="s">
        <v>36</v>
      </c>
      <c r="E388" t="s">
        <v>58</v>
      </c>
      <c r="F388" t="s">
        <v>31</v>
      </c>
      <c r="G388" s="26">
        <f t="shared" ref="G388:AH388" si="286">G243</f>
        <v>423.4664833247287</v>
      </c>
      <c r="H388" s="26">
        <f t="shared" si="286"/>
        <v>407.9080597487058</v>
      </c>
      <c r="I388" s="26">
        <f t="shared" si="286"/>
        <v>391.93778538812398</v>
      </c>
      <c r="J388" s="26">
        <f t="shared" si="286"/>
        <v>383.67894989578463</v>
      </c>
      <c r="K388" s="26">
        <f t="shared" si="286"/>
        <v>374.65498754747659</v>
      </c>
      <c r="L388" s="26">
        <f t="shared" si="286"/>
        <v>364.86589834320779</v>
      </c>
      <c r="M388" s="26">
        <f t="shared" si="286"/>
        <v>354.31168228298088</v>
      </c>
      <c r="N388" s="26">
        <f t="shared" si="286"/>
        <v>342.99233936678479</v>
      </c>
      <c r="O388" s="26">
        <f t="shared" si="286"/>
        <v>350.20750340232428</v>
      </c>
      <c r="P388" s="26">
        <f t="shared" si="286"/>
        <v>355.6383130013013</v>
      </c>
      <c r="Q388" s="26">
        <f t="shared" si="286"/>
        <v>359.28476816371159</v>
      </c>
      <c r="R388" s="26">
        <f t="shared" si="286"/>
        <v>361.14686888954691</v>
      </c>
      <c r="S388" s="26">
        <f t="shared" si="286"/>
        <v>361.22461517882164</v>
      </c>
      <c r="T388" s="26">
        <f t="shared" si="286"/>
        <v>358.40192634457429</v>
      </c>
      <c r="U388" s="26">
        <f t="shared" si="286"/>
        <v>354.10652475046084</v>
      </c>
      <c r="V388" s="26">
        <f t="shared" si="286"/>
        <v>348.33841039649622</v>
      </c>
      <c r="W388" s="26">
        <f t="shared" si="286"/>
        <v>341.09758328266571</v>
      </c>
      <c r="X388" s="26">
        <f t="shared" si="286"/>
        <v>332.38404340896386</v>
      </c>
      <c r="Y388" s="26">
        <f t="shared" si="286"/>
        <v>321.22576094613464</v>
      </c>
      <c r="Z388" s="26">
        <f t="shared" si="286"/>
        <v>308.95623454830633</v>
      </c>
      <c r="AA388" s="26">
        <f t="shared" si="286"/>
        <v>295.57546421549114</v>
      </c>
      <c r="AB388" s="26">
        <f t="shared" si="286"/>
        <v>281.08344994768112</v>
      </c>
      <c r="AC388" s="26">
        <f t="shared" si="286"/>
        <v>265.48019174487365</v>
      </c>
      <c r="AD388" s="26">
        <f t="shared" si="286"/>
        <v>248.55741402200647</v>
      </c>
      <c r="AE388" s="26">
        <f t="shared" si="286"/>
        <v>230.93955849750063</v>
      </c>
      <c r="AF388" s="26">
        <f t="shared" si="286"/>
        <v>212.62662517135635</v>
      </c>
      <c r="AG388" s="26">
        <f t="shared" si="286"/>
        <v>193.61861404357347</v>
      </c>
      <c r="AH388" s="26">
        <f t="shared" si="286"/>
        <v>173.9155251141523</v>
      </c>
    </row>
    <row r="389" spans="2:65" hidden="1" outlineLevel="1">
      <c r="B389" t="str">
        <f t="shared" si="260"/>
        <v>Carbon dioxide (DAC) - Finance cost - Africa - USD/ton fuel</v>
      </c>
      <c r="C389" t="s">
        <v>68</v>
      </c>
      <c r="D389" t="s">
        <v>42</v>
      </c>
      <c r="E389" t="s">
        <v>55</v>
      </c>
      <c r="F389" t="s">
        <v>31</v>
      </c>
      <c r="G389" s="8">
        <f t="shared" ref="G389:V393" si="287">INDEX(CostCalculations,MATCH($B389,CostCalculations_Index,0),MATCH(G$4,CostCalculation_Year,0))</f>
        <v>50.338222848099875</v>
      </c>
      <c r="H389" s="8">
        <f t="shared" si="287"/>
        <v>48.784297130799828</v>
      </c>
      <c r="I389" s="8">
        <f t="shared" si="287"/>
        <v>47.230371413499782</v>
      </c>
      <c r="J389" s="8">
        <f t="shared" si="287"/>
        <v>45.895962526644261</v>
      </c>
      <c r="K389" s="8">
        <f t="shared" si="287"/>
        <v>44.561553639788329</v>
      </c>
      <c r="L389" s="8">
        <f t="shared" si="287"/>
        <v>43.227144752932404</v>
      </c>
      <c r="M389" s="8">
        <f t="shared" si="287"/>
        <v>41.892735866076876</v>
      </c>
      <c r="N389" s="8">
        <f t="shared" si="287"/>
        <v>40.558326979220951</v>
      </c>
      <c r="O389" s="8">
        <f t="shared" si="287"/>
        <v>39.412424663881616</v>
      </c>
      <c r="P389" s="8">
        <f t="shared" si="287"/>
        <v>38.266522348542281</v>
      </c>
      <c r="Q389" s="8">
        <f t="shared" si="287"/>
        <v>37.120620033202542</v>
      </c>
      <c r="R389" s="8">
        <f t="shared" si="287"/>
        <v>35.974717717863207</v>
      </c>
      <c r="S389" s="8">
        <f t="shared" si="287"/>
        <v>34.828815402523475</v>
      </c>
      <c r="T389" s="8">
        <f t="shared" si="287"/>
        <v>33.844790094212918</v>
      </c>
      <c r="U389" s="8">
        <f t="shared" si="287"/>
        <v>32.860764785902361</v>
      </c>
      <c r="V389" s="8">
        <f t="shared" si="287"/>
        <v>31.876739477592203</v>
      </c>
      <c r="W389" s="8">
        <f t="shared" ref="W389:AH393" si="288">INDEX(CostCalculations,MATCH($B389,CostCalculations_Index,0),MATCH(W$4,CostCalculation_Year,0))</f>
        <v>30.89271416928165</v>
      </c>
      <c r="X389" s="8">
        <f t="shared" si="288"/>
        <v>29.908688860970891</v>
      </c>
      <c r="Y389" s="8">
        <f t="shared" si="288"/>
        <v>29.063672846574921</v>
      </c>
      <c r="Z389" s="8">
        <f t="shared" si="288"/>
        <v>28.218656832178752</v>
      </c>
      <c r="AA389" s="8">
        <f t="shared" si="288"/>
        <v>27.373640817782583</v>
      </c>
      <c r="AB389" s="8">
        <f t="shared" si="288"/>
        <v>26.528624803386414</v>
      </c>
      <c r="AC389" s="8">
        <f t="shared" si="288"/>
        <v>25.683608788990444</v>
      </c>
      <c r="AD389" s="8">
        <f t="shared" si="288"/>
        <v>24.946887031192276</v>
      </c>
      <c r="AE389" s="8">
        <f t="shared" si="288"/>
        <v>24.210165273394306</v>
      </c>
      <c r="AF389" s="8">
        <f t="shared" si="288"/>
        <v>23.473443515596138</v>
      </c>
      <c r="AG389" s="8">
        <f t="shared" si="288"/>
        <v>22.736721757797969</v>
      </c>
      <c r="AH389" s="8">
        <f t="shared" si="288"/>
        <v>22.000000000000004</v>
      </c>
    </row>
    <row r="390" spans="2:65" hidden="1" outlineLevel="1">
      <c r="B390" t="str">
        <f t="shared" si="260"/>
        <v>Carbon dioxide (DAC) - Finance cost - Americas - USD/ton fuel</v>
      </c>
      <c r="C390" t="s">
        <v>68</v>
      </c>
      <c r="D390" t="s">
        <v>42</v>
      </c>
      <c r="E390" t="s">
        <v>56</v>
      </c>
      <c r="F390" t="s">
        <v>31</v>
      </c>
      <c r="G390" s="8">
        <f t="shared" si="287"/>
        <v>50.338222848099875</v>
      </c>
      <c r="H390" s="8">
        <f t="shared" si="287"/>
        <v>48.784297130799828</v>
      </c>
      <c r="I390" s="8">
        <f t="shared" si="287"/>
        <v>47.230371413499782</v>
      </c>
      <c r="J390" s="8">
        <f t="shared" si="287"/>
        <v>45.895962526644261</v>
      </c>
      <c r="K390" s="8">
        <f t="shared" si="287"/>
        <v>44.561553639788329</v>
      </c>
      <c r="L390" s="8">
        <f t="shared" si="287"/>
        <v>43.227144752932404</v>
      </c>
      <c r="M390" s="8">
        <f t="shared" si="287"/>
        <v>41.892735866076876</v>
      </c>
      <c r="N390" s="8">
        <f t="shared" si="287"/>
        <v>40.558326979220951</v>
      </c>
      <c r="O390" s="8">
        <f t="shared" si="287"/>
        <v>39.412424663881616</v>
      </c>
      <c r="P390" s="8">
        <f t="shared" si="287"/>
        <v>38.266522348542281</v>
      </c>
      <c r="Q390" s="8">
        <f t="shared" si="287"/>
        <v>37.120620033202542</v>
      </c>
      <c r="R390" s="8">
        <f t="shared" si="287"/>
        <v>35.974717717863207</v>
      </c>
      <c r="S390" s="8">
        <f t="shared" si="287"/>
        <v>34.828815402523475</v>
      </c>
      <c r="T390" s="8">
        <f t="shared" si="287"/>
        <v>33.844790094212918</v>
      </c>
      <c r="U390" s="8">
        <f t="shared" si="287"/>
        <v>32.860764785902361</v>
      </c>
      <c r="V390" s="8">
        <f t="shared" si="287"/>
        <v>31.876739477592203</v>
      </c>
      <c r="W390" s="8">
        <f t="shared" si="288"/>
        <v>30.89271416928165</v>
      </c>
      <c r="X390" s="8">
        <f t="shared" si="288"/>
        <v>29.908688860970891</v>
      </c>
      <c r="Y390" s="8">
        <f t="shared" si="288"/>
        <v>29.063672846574921</v>
      </c>
      <c r="Z390" s="8">
        <f t="shared" si="288"/>
        <v>28.218656832178752</v>
      </c>
      <c r="AA390" s="8">
        <f t="shared" si="288"/>
        <v>27.373640817782583</v>
      </c>
      <c r="AB390" s="8">
        <f t="shared" si="288"/>
        <v>26.528624803386414</v>
      </c>
      <c r="AC390" s="8">
        <f t="shared" si="288"/>
        <v>25.683608788990444</v>
      </c>
      <c r="AD390" s="8">
        <f t="shared" si="288"/>
        <v>24.946887031192276</v>
      </c>
      <c r="AE390" s="8">
        <f t="shared" si="288"/>
        <v>24.210165273394306</v>
      </c>
      <c r="AF390" s="8">
        <f t="shared" si="288"/>
        <v>23.473443515596138</v>
      </c>
      <c r="AG390" s="8">
        <f t="shared" si="288"/>
        <v>22.736721757797969</v>
      </c>
      <c r="AH390" s="8">
        <f t="shared" si="288"/>
        <v>22.000000000000004</v>
      </c>
    </row>
    <row r="391" spans="2:65" hidden="1" outlineLevel="1">
      <c r="B391" t="str">
        <f t="shared" si="260"/>
        <v>Carbon dioxide (DAC) - Finance cost - Asia - USD/ton fuel</v>
      </c>
      <c r="C391" t="s">
        <v>68</v>
      </c>
      <c r="D391" t="s">
        <v>42</v>
      </c>
      <c r="E391" t="s">
        <v>57</v>
      </c>
      <c r="F391" t="s">
        <v>31</v>
      </c>
      <c r="G391" s="8">
        <f t="shared" si="287"/>
        <v>50.338222848099875</v>
      </c>
      <c r="H391" s="8">
        <f t="shared" si="287"/>
        <v>48.784297130799828</v>
      </c>
      <c r="I391" s="8">
        <f t="shared" si="287"/>
        <v>47.230371413499782</v>
      </c>
      <c r="J391" s="8">
        <f t="shared" si="287"/>
        <v>45.895962526644261</v>
      </c>
      <c r="K391" s="8">
        <f t="shared" si="287"/>
        <v>44.561553639788329</v>
      </c>
      <c r="L391" s="8">
        <f t="shared" si="287"/>
        <v>43.227144752932404</v>
      </c>
      <c r="M391" s="8">
        <f t="shared" si="287"/>
        <v>41.892735866076876</v>
      </c>
      <c r="N391" s="8">
        <f t="shared" si="287"/>
        <v>40.558326979220951</v>
      </c>
      <c r="O391" s="8">
        <f t="shared" si="287"/>
        <v>39.412424663881616</v>
      </c>
      <c r="P391" s="8">
        <f t="shared" si="287"/>
        <v>38.266522348542281</v>
      </c>
      <c r="Q391" s="8">
        <f t="shared" si="287"/>
        <v>37.120620033202542</v>
      </c>
      <c r="R391" s="8">
        <f t="shared" si="287"/>
        <v>35.974717717863207</v>
      </c>
      <c r="S391" s="8">
        <f t="shared" si="287"/>
        <v>34.828815402523475</v>
      </c>
      <c r="T391" s="8">
        <f t="shared" si="287"/>
        <v>33.844790094212918</v>
      </c>
      <c r="U391" s="8">
        <f t="shared" si="287"/>
        <v>32.860764785902361</v>
      </c>
      <c r="V391" s="8">
        <f t="shared" si="287"/>
        <v>31.876739477592203</v>
      </c>
      <c r="W391" s="8">
        <f t="shared" si="288"/>
        <v>30.89271416928165</v>
      </c>
      <c r="X391" s="8">
        <f t="shared" si="288"/>
        <v>29.908688860970891</v>
      </c>
      <c r="Y391" s="8">
        <f t="shared" si="288"/>
        <v>29.063672846574921</v>
      </c>
      <c r="Z391" s="8">
        <f t="shared" si="288"/>
        <v>28.218656832178752</v>
      </c>
      <c r="AA391" s="8">
        <f t="shared" si="288"/>
        <v>27.373640817782583</v>
      </c>
      <c r="AB391" s="8">
        <f t="shared" si="288"/>
        <v>26.528624803386414</v>
      </c>
      <c r="AC391" s="8">
        <f t="shared" si="288"/>
        <v>25.683608788990444</v>
      </c>
      <c r="AD391" s="8">
        <f t="shared" si="288"/>
        <v>24.946887031192276</v>
      </c>
      <c r="AE391" s="8">
        <f t="shared" si="288"/>
        <v>24.210165273394306</v>
      </c>
      <c r="AF391" s="8">
        <f t="shared" si="288"/>
        <v>23.473443515596138</v>
      </c>
      <c r="AG391" s="8">
        <f t="shared" si="288"/>
        <v>22.736721757797969</v>
      </c>
      <c r="AH391" s="8">
        <f t="shared" si="288"/>
        <v>22.000000000000004</v>
      </c>
    </row>
    <row r="392" spans="2:65" hidden="1" outlineLevel="1">
      <c r="B392" t="str">
        <f t="shared" si="260"/>
        <v>Carbon dioxide (DAC) - Finance cost - Europe - USD/ton fuel</v>
      </c>
      <c r="C392" t="s">
        <v>68</v>
      </c>
      <c r="D392" t="s">
        <v>42</v>
      </c>
      <c r="E392" t="s">
        <v>8</v>
      </c>
      <c r="F392" t="s">
        <v>31</v>
      </c>
      <c r="G392" s="8">
        <f t="shared" si="287"/>
        <v>50.338222848099875</v>
      </c>
      <c r="H392" s="8">
        <f t="shared" si="287"/>
        <v>48.784297130799828</v>
      </c>
      <c r="I392" s="8">
        <f t="shared" si="287"/>
        <v>47.230371413499782</v>
      </c>
      <c r="J392" s="8">
        <f t="shared" si="287"/>
        <v>45.895962526644261</v>
      </c>
      <c r="K392" s="8">
        <f t="shared" si="287"/>
        <v>44.561553639788329</v>
      </c>
      <c r="L392" s="8">
        <f t="shared" si="287"/>
        <v>43.227144752932404</v>
      </c>
      <c r="M392" s="8">
        <f t="shared" si="287"/>
        <v>41.892735866076876</v>
      </c>
      <c r="N392" s="8">
        <f t="shared" si="287"/>
        <v>40.558326979220951</v>
      </c>
      <c r="O392" s="8">
        <f t="shared" si="287"/>
        <v>39.412424663881616</v>
      </c>
      <c r="P392" s="8">
        <f t="shared" si="287"/>
        <v>38.266522348542281</v>
      </c>
      <c r="Q392" s="8">
        <f t="shared" si="287"/>
        <v>37.120620033202542</v>
      </c>
      <c r="R392" s="8">
        <f t="shared" si="287"/>
        <v>35.974717717863207</v>
      </c>
      <c r="S392" s="8">
        <f t="shared" si="287"/>
        <v>34.828815402523475</v>
      </c>
      <c r="T392" s="8">
        <f t="shared" si="287"/>
        <v>33.844790094212918</v>
      </c>
      <c r="U392" s="8">
        <f t="shared" si="287"/>
        <v>32.860764785902361</v>
      </c>
      <c r="V392" s="8">
        <f t="shared" si="287"/>
        <v>31.876739477592203</v>
      </c>
      <c r="W392" s="8">
        <f t="shared" si="288"/>
        <v>30.89271416928165</v>
      </c>
      <c r="X392" s="8">
        <f t="shared" si="288"/>
        <v>29.908688860970891</v>
      </c>
      <c r="Y392" s="8">
        <f t="shared" si="288"/>
        <v>29.063672846574921</v>
      </c>
      <c r="Z392" s="8">
        <f t="shared" si="288"/>
        <v>28.218656832178752</v>
      </c>
      <c r="AA392" s="8">
        <f t="shared" si="288"/>
        <v>27.373640817782583</v>
      </c>
      <c r="AB392" s="8">
        <f t="shared" si="288"/>
        <v>26.528624803386414</v>
      </c>
      <c r="AC392" s="8">
        <f t="shared" si="288"/>
        <v>25.683608788990444</v>
      </c>
      <c r="AD392" s="8">
        <f t="shared" si="288"/>
        <v>24.946887031192276</v>
      </c>
      <c r="AE392" s="8">
        <f t="shared" si="288"/>
        <v>24.210165273394306</v>
      </c>
      <c r="AF392" s="8">
        <f t="shared" si="288"/>
        <v>23.473443515596138</v>
      </c>
      <c r="AG392" s="8">
        <f t="shared" si="288"/>
        <v>22.736721757797969</v>
      </c>
      <c r="AH392" s="8">
        <f t="shared" si="288"/>
        <v>22.000000000000004</v>
      </c>
    </row>
    <row r="393" spans="2:65" hidden="1" outlineLevel="1">
      <c r="B393" t="str">
        <f t="shared" si="260"/>
        <v>Carbon dioxide (DAC) - Finance cost - Middle East - USD/ton fuel</v>
      </c>
      <c r="C393" t="s">
        <v>68</v>
      </c>
      <c r="D393" t="s">
        <v>42</v>
      </c>
      <c r="E393" t="s">
        <v>58</v>
      </c>
      <c r="F393" t="s">
        <v>31</v>
      </c>
      <c r="G393" s="8">
        <f t="shared" si="287"/>
        <v>50.338222848099875</v>
      </c>
      <c r="H393" s="8">
        <f t="shared" si="287"/>
        <v>48.784297130799828</v>
      </c>
      <c r="I393" s="8">
        <f t="shared" si="287"/>
        <v>47.230371413499782</v>
      </c>
      <c r="J393" s="8">
        <f t="shared" si="287"/>
        <v>45.895962526644261</v>
      </c>
      <c r="K393" s="8">
        <f t="shared" si="287"/>
        <v>44.561553639788329</v>
      </c>
      <c r="L393" s="8">
        <f t="shared" si="287"/>
        <v>43.227144752932404</v>
      </c>
      <c r="M393" s="8">
        <f t="shared" si="287"/>
        <v>41.892735866076876</v>
      </c>
      <c r="N393" s="8">
        <f t="shared" si="287"/>
        <v>40.558326979220951</v>
      </c>
      <c r="O393" s="8">
        <f t="shared" si="287"/>
        <v>39.412424663881616</v>
      </c>
      <c r="P393" s="8">
        <f t="shared" si="287"/>
        <v>38.266522348542281</v>
      </c>
      <c r="Q393" s="8">
        <f t="shared" si="287"/>
        <v>37.120620033202542</v>
      </c>
      <c r="R393" s="8">
        <f t="shared" si="287"/>
        <v>35.974717717863207</v>
      </c>
      <c r="S393" s="8">
        <f t="shared" si="287"/>
        <v>34.828815402523475</v>
      </c>
      <c r="T393" s="8">
        <f t="shared" si="287"/>
        <v>33.844790094212918</v>
      </c>
      <c r="U393" s="8">
        <f t="shared" si="287"/>
        <v>32.860764785902361</v>
      </c>
      <c r="V393" s="8">
        <f t="shared" si="287"/>
        <v>31.876739477592203</v>
      </c>
      <c r="W393" s="8">
        <f t="shared" si="288"/>
        <v>30.89271416928165</v>
      </c>
      <c r="X393" s="8">
        <f t="shared" si="288"/>
        <v>29.908688860970891</v>
      </c>
      <c r="Y393" s="8">
        <f t="shared" si="288"/>
        <v>29.063672846574921</v>
      </c>
      <c r="Z393" s="8">
        <f t="shared" si="288"/>
        <v>28.218656832178752</v>
      </c>
      <c r="AA393" s="8">
        <f t="shared" si="288"/>
        <v>27.373640817782583</v>
      </c>
      <c r="AB393" s="8">
        <f t="shared" si="288"/>
        <v>26.528624803386414</v>
      </c>
      <c r="AC393" s="8">
        <f t="shared" si="288"/>
        <v>25.683608788990444</v>
      </c>
      <c r="AD393" s="8">
        <f t="shared" si="288"/>
        <v>24.946887031192276</v>
      </c>
      <c r="AE393" s="8">
        <f t="shared" si="288"/>
        <v>24.210165273394306</v>
      </c>
      <c r="AF393" s="8">
        <f t="shared" si="288"/>
        <v>23.473443515596138</v>
      </c>
      <c r="AG393" s="8">
        <f t="shared" si="288"/>
        <v>22.736721757797969</v>
      </c>
      <c r="AH393" s="8">
        <f t="shared" si="288"/>
        <v>22.000000000000004</v>
      </c>
    </row>
    <row r="394" spans="2:65" hidden="1" outlineLevel="1">
      <c r="B394" t="str">
        <f t="shared" si="260"/>
        <v>e-methanol - Conversion H2 -&gt; MeOH - Global - ton H2/ton MeOH</v>
      </c>
      <c r="C394" t="s">
        <v>71</v>
      </c>
      <c r="D394" t="s">
        <v>72</v>
      </c>
      <c r="E394" t="s">
        <v>49</v>
      </c>
      <c r="F394" t="s">
        <v>73</v>
      </c>
      <c r="G394" s="24">
        <f t="shared" ref="G394:V395" si="289">INDEX(FuelData,MATCH($B394,FuelData_Index,0),MATCH(G$4,FuelData_Year,0))</f>
        <v>0.18875226265526496</v>
      </c>
      <c r="H394" s="24">
        <f t="shared" si="289"/>
        <v>0.18875226265526496</v>
      </c>
      <c r="I394" s="24">
        <f t="shared" si="289"/>
        <v>0.18875226265526496</v>
      </c>
      <c r="J394" s="24">
        <f t="shared" si="289"/>
        <v>0.18875226265526496</v>
      </c>
      <c r="K394" s="24">
        <f t="shared" si="289"/>
        <v>0.18875226265526496</v>
      </c>
      <c r="L394" s="24">
        <f t="shared" si="289"/>
        <v>0.18875226265526496</v>
      </c>
      <c r="M394" s="24">
        <f t="shared" si="289"/>
        <v>0.18875226265526496</v>
      </c>
      <c r="N394" s="24">
        <f t="shared" si="289"/>
        <v>0.18875226265526496</v>
      </c>
      <c r="O394" s="24">
        <f t="shared" si="289"/>
        <v>0.18875226265526496</v>
      </c>
      <c r="P394" s="24">
        <f t="shared" si="289"/>
        <v>0.18875226265526496</v>
      </c>
      <c r="Q394" s="24">
        <f t="shared" si="289"/>
        <v>0.18875226265526496</v>
      </c>
      <c r="R394" s="24">
        <f t="shared" si="289"/>
        <v>0.18875226265526496</v>
      </c>
      <c r="S394" s="24">
        <f t="shared" si="289"/>
        <v>0.18875226265526496</v>
      </c>
      <c r="T394" s="24">
        <f t="shared" si="289"/>
        <v>0.18875226265526496</v>
      </c>
      <c r="U394" s="24">
        <f t="shared" si="289"/>
        <v>0.18875226265526496</v>
      </c>
      <c r="V394" s="24">
        <f t="shared" si="289"/>
        <v>0.18875226265526496</v>
      </c>
      <c r="W394" s="24">
        <f t="shared" ref="W394:AH395" si="290">INDEX(FuelData,MATCH($B394,FuelData_Index,0),MATCH(W$4,FuelData_Year,0))</f>
        <v>0.18875226265526496</v>
      </c>
      <c r="X394" s="24">
        <f t="shared" si="290"/>
        <v>0.18875226265526496</v>
      </c>
      <c r="Y394" s="24">
        <f t="shared" si="290"/>
        <v>0.18875226265526496</v>
      </c>
      <c r="Z394" s="24">
        <f t="shared" si="290"/>
        <v>0.18875226265526496</v>
      </c>
      <c r="AA394" s="24">
        <f t="shared" si="290"/>
        <v>0.18875226265526496</v>
      </c>
      <c r="AB394" s="24">
        <f t="shared" si="290"/>
        <v>0.18875226265526496</v>
      </c>
      <c r="AC394" s="24">
        <f t="shared" si="290"/>
        <v>0.18875226265526496</v>
      </c>
      <c r="AD394" s="24">
        <f t="shared" si="290"/>
        <v>0.18875226265526496</v>
      </c>
      <c r="AE394" s="24">
        <f t="shared" si="290"/>
        <v>0.18875226265526496</v>
      </c>
      <c r="AF394" s="24">
        <f t="shared" si="290"/>
        <v>0.18875226265526496</v>
      </c>
      <c r="AG394" s="24">
        <f t="shared" si="290"/>
        <v>0.18875226265526496</v>
      </c>
      <c r="AH394" s="24">
        <f t="shared" si="290"/>
        <v>0.18875226265526496</v>
      </c>
    </row>
    <row r="395" spans="2:65" hidden="1" outlineLevel="1">
      <c r="B395" t="str">
        <f t="shared" si="260"/>
        <v>e-methanol - Conversion CO2 -&gt; MeOH - Global - ton CO2/ton MeOH</v>
      </c>
      <c r="C395" t="s">
        <v>71</v>
      </c>
      <c r="D395" t="s">
        <v>74</v>
      </c>
      <c r="E395" t="s">
        <v>49</v>
      </c>
      <c r="F395" t="s">
        <v>75</v>
      </c>
      <c r="G395" s="24">
        <f t="shared" si="289"/>
        <v>1.3735097684289368</v>
      </c>
      <c r="H395" s="24">
        <f t="shared" si="289"/>
        <v>1.3735097684289368</v>
      </c>
      <c r="I395" s="24">
        <f t="shared" si="289"/>
        <v>1.3735097684289368</v>
      </c>
      <c r="J395" s="24">
        <f t="shared" si="289"/>
        <v>1.3735097684289368</v>
      </c>
      <c r="K395" s="24">
        <f t="shared" si="289"/>
        <v>1.3735097684289368</v>
      </c>
      <c r="L395" s="24">
        <f t="shared" si="289"/>
        <v>1.3735097684289368</v>
      </c>
      <c r="M395" s="24">
        <f t="shared" si="289"/>
        <v>1.3735097684289368</v>
      </c>
      <c r="N395" s="24">
        <f t="shared" si="289"/>
        <v>1.3735097684289368</v>
      </c>
      <c r="O395" s="24">
        <f t="shared" si="289"/>
        <v>1.3735097684289368</v>
      </c>
      <c r="P395" s="24">
        <f t="shared" si="289"/>
        <v>1.3735097684289368</v>
      </c>
      <c r="Q395" s="24">
        <f t="shared" si="289"/>
        <v>1.3735097684289368</v>
      </c>
      <c r="R395" s="24">
        <f t="shared" si="289"/>
        <v>1.3735097684289368</v>
      </c>
      <c r="S395" s="24">
        <f t="shared" si="289"/>
        <v>1.3735097684289368</v>
      </c>
      <c r="T395" s="24">
        <f t="shared" si="289"/>
        <v>1.3735097684289368</v>
      </c>
      <c r="U395" s="24">
        <f t="shared" si="289"/>
        <v>1.3735097684289368</v>
      </c>
      <c r="V395" s="24">
        <f t="shared" si="289"/>
        <v>1.3735097684289368</v>
      </c>
      <c r="W395" s="24">
        <f t="shared" si="290"/>
        <v>1.3735097684289368</v>
      </c>
      <c r="X395" s="24">
        <f t="shared" si="290"/>
        <v>1.3735097684289368</v>
      </c>
      <c r="Y395" s="24">
        <f t="shared" si="290"/>
        <v>1.3735097684289368</v>
      </c>
      <c r="Z395" s="24">
        <f t="shared" si="290"/>
        <v>1.3735097684289368</v>
      </c>
      <c r="AA395" s="24">
        <f t="shared" si="290"/>
        <v>1.3735097684289368</v>
      </c>
      <c r="AB395" s="24">
        <f t="shared" si="290"/>
        <v>1.3735097684289368</v>
      </c>
      <c r="AC395" s="24">
        <f t="shared" si="290"/>
        <v>1.3735097684289368</v>
      </c>
      <c r="AD395" s="24">
        <f t="shared" si="290"/>
        <v>1.3735097684289368</v>
      </c>
      <c r="AE395" s="24">
        <f t="shared" si="290"/>
        <v>1.3735097684289368</v>
      </c>
      <c r="AF395" s="24">
        <f t="shared" si="290"/>
        <v>1.3735097684289368</v>
      </c>
      <c r="AG395" s="24">
        <f t="shared" si="290"/>
        <v>1.3735097684289368</v>
      </c>
      <c r="AH395" s="24">
        <f t="shared" si="290"/>
        <v>1.3735097684289368</v>
      </c>
    </row>
    <row r="396" spans="2:65" ht="14.25" hidden="1" customHeight="1" outlineLevel="1">
      <c r="B396" t="str">
        <f t="shared" si="260"/>
        <v/>
      </c>
      <c r="G396" s="128"/>
    </row>
    <row r="397" spans="2:65" hidden="1" outlineLevel="1">
      <c r="B397" t="str">
        <f t="shared" si="260"/>
        <v>e-methanol (DAC) - Energy cost including feedstock energy cost - Africa - USD/ton fuel</v>
      </c>
      <c r="C397" s="10" t="str">
        <f>C353</f>
        <v>e-methanol (DAC)</v>
      </c>
      <c r="D397" s="10" t="s">
        <v>37</v>
      </c>
      <c r="E397" s="10" t="s">
        <v>55</v>
      </c>
      <c r="F397" s="10" t="s">
        <v>31</v>
      </c>
      <c r="G397" s="125">
        <f>G402+G407*G$417+G412*G$418</f>
        <v>926.69386747496424</v>
      </c>
      <c r="H397" s="125">
        <f t="shared" ref="H397:AH397" si="291">H402+H407*H$417+H412*H$418</f>
        <v>814.51652104079471</v>
      </c>
      <c r="I397" s="125">
        <f t="shared" si="291"/>
        <v>703.14333493406514</v>
      </c>
      <c r="J397" s="125">
        <f t="shared" si="291"/>
        <v>670.05278130987745</v>
      </c>
      <c r="K397" s="125">
        <f t="shared" si="291"/>
        <v>637.09293992225935</v>
      </c>
      <c r="L397" s="125">
        <f t="shared" si="291"/>
        <v>604.28321202018287</v>
      </c>
      <c r="M397" s="125">
        <f t="shared" si="291"/>
        <v>571.64299885262631</v>
      </c>
      <c r="N397" s="125">
        <f t="shared" si="291"/>
        <v>539.1917016685702</v>
      </c>
      <c r="O397" s="125">
        <f t="shared" si="291"/>
        <v>518.99230921195601</v>
      </c>
      <c r="P397" s="125">
        <f t="shared" si="291"/>
        <v>498.92453459490548</v>
      </c>
      <c r="Q397" s="125">
        <f t="shared" si="291"/>
        <v>478.99882782906491</v>
      </c>
      <c r="R397" s="125">
        <f t="shared" si="291"/>
        <v>459.22563892610259</v>
      </c>
      <c r="S397" s="125">
        <f t="shared" si="291"/>
        <v>439.61541789768279</v>
      </c>
      <c r="T397" s="125">
        <f t="shared" si="291"/>
        <v>428.52699389243321</v>
      </c>
      <c r="U397" s="125">
        <f t="shared" si="291"/>
        <v>417.49952516561166</v>
      </c>
      <c r="V397" s="125">
        <f t="shared" si="291"/>
        <v>406.53642159573292</v>
      </c>
      <c r="W397" s="125">
        <f t="shared" si="291"/>
        <v>395.64109306129535</v>
      </c>
      <c r="X397" s="125">
        <f t="shared" si="291"/>
        <v>384.81694944081374</v>
      </c>
      <c r="Y397" s="125">
        <f t="shared" si="291"/>
        <v>373.29274370325766</v>
      </c>
      <c r="Z397" s="125">
        <f t="shared" si="291"/>
        <v>361.96590776917731</v>
      </c>
      <c r="AA397" s="125">
        <f t="shared" si="291"/>
        <v>350.83444763353623</v>
      </c>
      <c r="AB397" s="125">
        <f t="shared" si="291"/>
        <v>339.89636929129597</v>
      </c>
      <c r="AC397" s="125">
        <f t="shared" si="291"/>
        <v>329.14967873741597</v>
      </c>
      <c r="AD397" s="125">
        <f t="shared" si="291"/>
        <v>322.54327405206362</v>
      </c>
      <c r="AE397" s="125">
        <f t="shared" si="291"/>
        <v>316.04378845499247</v>
      </c>
      <c r="AF397" s="125">
        <f t="shared" si="291"/>
        <v>309.6499654313925</v>
      </c>
      <c r="AG397" s="125">
        <f t="shared" si="291"/>
        <v>303.36054846645948</v>
      </c>
      <c r="AH397" s="125">
        <f t="shared" si="291"/>
        <v>297.17428104538942</v>
      </c>
      <c r="AJ397" s="126"/>
      <c r="BL397" s="1"/>
      <c r="BM397" s="1"/>
    </row>
    <row r="398" spans="2:65" hidden="1" outlineLevel="1">
      <c r="B398" t="str">
        <f t="shared" si="260"/>
        <v>e-methanol (DAC) - Energy cost including feedstock energy cost - Americas - USD/ton fuel</v>
      </c>
      <c r="C398" s="2" t="str">
        <f>C353</f>
        <v>e-methanol (DAC)</v>
      </c>
      <c r="D398" s="2" t="s">
        <v>37</v>
      </c>
      <c r="E398" s="2" t="s">
        <v>56</v>
      </c>
      <c r="F398" s="2" t="s">
        <v>31</v>
      </c>
      <c r="G398" s="126">
        <f t="shared" ref="G398:AH398" si="292">G403+G408*G$417+G413*G$418</f>
        <v>582.25554621858805</v>
      </c>
      <c r="H398" s="126">
        <f t="shared" si="292"/>
        <v>567.85610377129558</v>
      </c>
      <c r="I398" s="126">
        <f t="shared" si="292"/>
        <v>553.48513095383123</v>
      </c>
      <c r="J398" s="126">
        <f t="shared" si="292"/>
        <v>530.88905764362141</v>
      </c>
      <c r="K398" s="126">
        <f t="shared" si="292"/>
        <v>508.36338939547147</v>
      </c>
      <c r="L398" s="126">
        <f t="shared" si="292"/>
        <v>485.9211620731586</v>
      </c>
      <c r="M398" s="126">
        <f t="shared" si="292"/>
        <v>463.5754115404776</v>
      </c>
      <c r="N398" s="126">
        <f t="shared" si="292"/>
        <v>441.33917366118715</v>
      </c>
      <c r="O398" s="126">
        <f t="shared" si="292"/>
        <v>428.69624491566884</v>
      </c>
      <c r="P398" s="126">
        <f t="shared" si="292"/>
        <v>416.1021210133693</v>
      </c>
      <c r="Q398" s="126">
        <f t="shared" si="292"/>
        <v>403.56285513109452</v>
      </c>
      <c r="R398" s="126">
        <f t="shared" si="292"/>
        <v>391.08450044565154</v>
      </c>
      <c r="S398" s="126">
        <f t="shared" si="292"/>
        <v>378.67311013385859</v>
      </c>
      <c r="T398" s="126">
        <f t="shared" si="292"/>
        <v>368.1207048586104</v>
      </c>
      <c r="U398" s="126">
        <f t="shared" si="292"/>
        <v>357.6382925637601</v>
      </c>
      <c r="V398" s="126">
        <f t="shared" si="292"/>
        <v>347.22927495104886</v>
      </c>
      <c r="W398" s="126">
        <f t="shared" si="292"/>
        <v>336.89705372220442</v>
      </c>
      <c r="X398" s="126">
        <f t="shared" si="292"/>
        <v>326.64503057896178</v>
      </c>
      <c r="Y398" s="126">
        <f t="shared" si="292"/>
        <v>320.1621356492148</v>
      </c>
      <c r="Z398" s="126">
        <f t="shared" si="292"/>
        <v>313.77246134416458</v>
      </c>
      <c r="AA398" s="126">
        <f t="shared" si="292"/>
        <v>307.47522830243133</v>
      </c>
      <c r="AB398" s="126">
        <f t="shared" si="292"/>
        <v>301.26965716262328</v>
      </c>
      <c r="AC398" s="126">
        <f t="shared" si="292"/>
        <v>295.15496856335852</v>
      </c>
      <c r="AD398" s="126">
        <f t="shared" si="292"/>
        <v>290.22086449047993</v>
      </c>
      <c r="AE398" s="126">
        <f t="shared" si="292"/>
        <v>285.36306993869141</v>
      </c>
      <c r="AF398" s="126">
        <f t="shared" si="292"/>
        <v>280.58083004090071</v>
      </c>
      <c r="AG398" s="126">
        <f t="shared" si="292"/>
        <v>275.87338993001754</v>
      </c>
      <c r="AH398" s="126">
        <f t="shared" si="292"/>
        <v>271.23999473895157</v>
      </c>
      <c r="BL398" s="1"/>
      <c r="BM398" s="1"/>
    </row>
    <row r="399" spans="2:65" hidden="1" outlineLevel="1">
      <c r="B399" t="str">
        <f t="shared" si="260"/>
        <v>e-methanol (DAC) - Energy cost including feedstock energy cost - Asia - USD/ton fuel</v>
      </c>
      <c r="C399" s="2" t="str">
        <f>C353</f>
        <v>e-methanol (DAC)</v>
      </c>
      <c r="D399" s="2" t="s">
        <v>37</v>
      </c>
      <c r="E399" s="2" t="s">
        <v>57</v>
      </c>
      <c r="F399" s="2" t="s">
        <v>31</v>
      </c>
      <c r="G399" s="126">
        <f t="shared" ref="G399:AH399" si="293">G404+G409*G$417+G414*G$418</f>
        <v>1030.6762076285063</v>
      </c>
      <c r="H399" s="126">
        <f t="shared" si="293"/>
        <v>936.24539185084791</v>
      </c>
      <c r="I399" s="126">
        <f t="shared" si="293"/>
        <v>842.45108503989661</v>
      </c>
      <c r="J399" s="126">
        <f t="shared" si="293"/>
        <v>806.61347394107725</v>
      </c>
      <c r="K399" s="126">
        <f t="shared" si="293"/>
        <v>770.89662127802546</v>
      </c>
      <c r="L399" s="126">
        <f t="shared" si="293"/>
        <v>735.32130453428567</v>
      </c>
      <c r="M399" s="126">
        <f t="shared" si="293"/>
        <v>699.90830119346049</v>
      </c>
      <c r="N399" s="126">
        <f t="shared" si="293"/>
        <v>664.6783887391299</v>
      </c>
      <c r="O399" s="126">
        <f t="shared" si="293"/>
        <v>638.61883714456656</v>
      </c>
      <c r="P399" s="126">
        <f t="shared" si="293"/>
        <v>612.73909080812496</v>
      </c>
      <c r="Q399" s="126">
        <f t="shared" si="293"/>
        <v>587.05277670724161</v>
      </c>
      <c r="R399" s="126">
        <f t="shared" si="293"/>
        <v>561.57352181934073</v>
      </c>
      <c r="S399" s="126">
        <f t="shared" si="293"/>
        <v>536.31495312188599</v>
      </c>
      <c r="T399" s="126">
        <f t="shared" si="293"/>
        <v>521.40139155326256</v>
      </c>
      <c r="U399" s="126">
        <f t="shared" si="293"/>
        <v>506.58640531732539</v>
      </c>
      <c r="V399" s="126">
        <f t="shared" si="293"/>
        <v>491.87479748356401</v>
      </c>
      <c r="W399" s="126">
        <f t="shared" si="293"/>
        <v>477.27137112143174</v>
      </c>
      <c r="X399" s="126">
        <f t="shared" si="293"/>
        <v>462.7809293004168</v>
      </c>
      <c r="Y399" s="126">
        <f t="shared" si="293"/>
        <v>447.25596781119486</v>
      </c>
      <c r="Z399" s="126">
        <f t="shared" si="293"/>
        <v>432.00588791094867</v>
      </c>
      <c r="AA399" s="126">
        <f t="shared" si="293"/>
        <v>417.02783047924555</v>
      </c>
      <c r="AB399" s="126">
        <f t="shared" si="293"/>
        <v>402.31893639565129</v>
      </c>
      <c r="AC399" s="126">
        <f t="shared" si="293"/>
        <v>387.87634653973049</v>
      </c>
      <c r="AD399" s="126">
        <f t="shared" si="293"/>
        <v>379.55182470113624</v>
      </c>
      <c r="AE399" s="126">
        <f t="shared" si="293"/>
        <v>371.36395964936929</v>
      </c>
      <c r="AF399" s="126">
        <f t="shared" si="293"/>
        <v>363.31106806299277</v>
      </c>
      <c r="AG399" s="126">
        <f t="shared" si="293"/>
        <v>355.39146662056669</v>
      </c>
      <c r="AH399" s="126">
        <f t="shared" si="293"/>
        <v>347.6034720006511</v>
      </c>
      <c r="BL399" s="1"/>
      <c r="BM399" s="1"/>
    </row>
    <row r="400" spans="2:65" hidden="1" outlineLevel="1">
      <c r="B400" t="str">
        <f t="shared" si="260"/>
        <v>e-methanol (DAC) - Energy cost including feedstock energy cost - Europe - USD/ton fuel</v>
      </c>
      <c r="C400" s="2" t="str">
        <f>C353</f>
        <v>e-methanol (DAC)</v>
      </c>
      <c r="D400" s="2" t="s">
        <v>37</v>
      </c>
      <c r="E400" s="2" t="s">
        <v>8</v>
      </c>
      <c r="F400" s="2" t="s">
        <v>31</v>
      </c>
      <c r="G400" s="126">
        <f t="shared" ref="G400:AH400" si="294">G405+G410*G$417+G415*G$418</f>
        <v>767.28260787583929</v>
      </c>
      <c r="H400" s="126">
        <f t="shared" si="294"/>
        <v>731.1977139454616</v>
      </c>
      <c r="I400" s="126">
        <f t="shared" si="294"/>
        <v>695.29579566948519</v>
      </c>
      <c r="J400" s="126">
        <f t="shared" si="294"/>
        <v>665.80860765235036</v>
      </c>
      <c r="K400" s="126">
        <f t="shared" si="294"/>
        <v>636.4202329184576</v>
      </c>
      <c r="L400" s="126">
        <f t="shared" si="294"/>
        <v>607.14776102248595</v>
      </c>
      <c r="M400" s="126">
        <f t="shared" si="294"/>
        <v>578.00828151909968</v>
      </c>
      <c r="N400" s="126">
        <f t="shared" si="294"/>
        <v>549.01888396297193</v>
      </c>
      <c r="O400" s="126">
        <f t="shared" si="294"/>
        <v>534.34684523358328</v>
      </c>
      <c r="P400" s="126">
        <f t="shared" si="294"/>
        <v>519.71953172551036</v>
      </c>
      <c r="Q400" s="126">
        <f t="shared" si="294"/>
        <v>505.1437951304959</v>
      </c>
      <c r="R400" s="126">
        <f t="shared" si="294"/>
        <v>490.6264871403007</v>
      </c>
      <c r="S400" s="126">
        <f t="shared" si="294"/>
        <v>476.1744594467018</v>
      </c>
      <c r="T400" s="126">
        <f t="shared" si="294"/>
        <v>466.01191980746114</v>
      </c>
      <c r="U400" s="126">
        <f t="shared" si="294"/>
        <v>455.8831235125125</v>
      </c>
      <c r="V400" s="126">
        <f t="shared" si="294"/>
        <v>445.7909065356726</v>
      </c>
      <c r="W400" s="126">
        <f t="shared" si="294"/>
        <v>435.73810485073585</v>
      </c>
      <c r="X400" s="126">
        <f t="shared" si="294"/>
        <v>425.72755443151038</v>
      </c>
      <c r="Y400" s="126">
        <f t="shared" si="294"/>
        <v>414.71441192830997</v>
      </c>
      <c r="Z400" s="126">
        <f t="shared" si="294"/>
        <v>403.880514481766</v>
      </c>
      <c r="AA400" s="126">
        <f t="shared" si="294"/>
        <v>393.2241366815183</v>
      </c>
      <c r="AB400" s="126">
        <f t="shared" si="294"/>
        <v>382.7435531171879</v>
      </c>
      <c r="AC400" s="126">
        <f t="shared" si="294"/>
        <v>372.43703837841196</v>
      </c>
      <c r="AD400" s="126">
        <f t="shared" si="294"/>
        <v>364.44410983016928</v>
      </c>
      <c r="AE400" s="126">
        <f t="shared" si="294"/>
        <v>356.58239377892818</v>
      </c>
      <c r="AF400" s="126">
        <f t="shared" si="294"/>
        <v>348.85027399680689</v>
      </c>
      <c r="AG400" s="126">
        <f t="shared" si="294"/>
        <v>341.24613425592077</v>
      </c>
      <c r="AH400" s="126">
        <f t="shared" si="294"/>
        <v>333.76835832838486</v>
      </c>
      <c r="BL400" s="1"/>
      <c r="BM400" s="1"/>
    </row>
    <row r="401" spans="2:65" hidden="1" outlineLevel="1">
      <c r="B401" t="str">
        <f t="shared" si="260"/>
        <v>e-methanol (DAC) - Energy cost including feedstock energy cost - Middle East - USD/ton fuel</v>
      </c>
      <c r="C401" s="13" t="str">
        <f>C353</f>
        <v>e-methanol (DAC)</v>
      </c>
      <c r="D401" s="13" t="s">
        <v>37</v>
      </c>
      <c r="E401" s="13" t="s">
        <v>58</v>
      </c>
      <c r="F401" s="13" t="s">
        <v>31</v>
      </c>
      <c r="G401" s="127">
        <f t="shared" ref="G401:AH401" si="295">G406+G411*G$417+G416*G$418</f>
        <v>587.54262492815053</v>
      </c>
      <c r="H401" s="127">
        <f t="shared" si="295"/>
        <v>559.30934439291605</v>
      </c>
      <c r="I401" s="127">
        <f t="shared" si="295"/>
        <v>531.22128988623024</v>
      </c>
      <c r="J401" s="127">
        <f t="shared" si="295"/>
        <v>511.89999819551463</v>
      </c>
      <c r="K401" s="127">
        <f t="shared" si="295"/>
        <v>492.62401119049753</v>
      </c>
      <c r="L401" s="127">
        <f t="shared" si="295"/>
        <v>473.40430766119425</v>
      </c>
      <c r="M401" s="127">
        <f t="shared" si="295"/>
        <v>454.25186639763069</v>
      </c>
      <c r="N401" s="127">
        <f t="shared" si="295"/>
        <v>435.17766618981784</v>
      </c>
      <c r="O401" s="127">
        <f t="shared" si="295"/>
        <v>420.37537018048869</v>
      </c>
      <c r="P401" s="127">
        <f t="shared" si="295"/>
        <v>405.65657607875698</v>
      </c>
      <c r="Q401" s="127">
        <f t="shared" si="295"/>
        <v>391.02875371665868</v>
      </c>
      <c r="R401" s="127">
        <f t="shared" si="295"/>
        <v>376.49937292624452</v>
      </c>
      <c r="S401" s="127">
        <f t="shared" si="295"/>
        <v>362.07590353956704</v>
      </c>
      <c r="T401" s="127">
        <f t="shared" si="295"/>
        <v>353.40015307967565</v>
      </c>
      <c r="U401" s="127">
        <f t="shared" si="295"/>
        <v>344.76662557736324</v>
      </c>
      <c r="V401" s="127">
        <f t="shared" si="295"/>
        <v>336.17791747779125</v>
      </c>
      <c r="W401" s="127">
        <f t="shared" si="295"/>
        <v>327.63662522609837</v>
      </c>
      <c r="X401" s="127">
        <f t="shared" si="295"/>
        <v>319.14534526744086</v>
      </c>
      <c r="Y401" s="127">
        <f t="shared" si="295"/>
        <v>308.56658703761798</v>
      </c>
      <c r="Z401" s="127">
        <f t="shared" si="295"/>
        <v>298.17451891783094</v>
      </c>
      <c r="AA401" s="127">
        <f t="shared" si="295"/>
        <v>287.96720451857203</v>
      </c>
      <c r="AB401" s="127">
        <f t="shared" si="295"/>
        <v>277.94270745033066</v>
      </c>
      <c r="AC401" s="127">
        <f t="shared" si="295"/>
        <v>268.0990913235965</v>
      </c>
      <c r="AD401" s="127">
        <f t="shared" si="295"/>
        <v>262.34512075302479</v>
      </c>
      <c r="AE401" s="127">
        <f t="shared" si="295"/>
        <v>256.68560863535873</v>
      </c>
      <c r="AF401" s="127">
        <f t="shared" si="295"/>
        <v>251.11939143200692</v>
      </c>
      <c r="AG401" s="127">
        <f t="shared" si="295"/>
        <v>245.64530560438078</v>
      </c>
      <c r="AH401" s="127">
        <f t="shared" si="295"/>
        <v>240.26218761389205</v>
      </c>
      <c r="BL401" s="1"/>
      <c r="BM401" s="1"/>
    </row>
    <row r="402" spans="2:65" hidden="1" outlineLevel="1">
      <c r="B402" t="str">
        <f t="shared" si="260"/>
        <v>e-methanol (DAC) - Energy cost - Africa - USD/ton fuel</v>
      </c>
      <c r="C402" t="str">
        <f>C353</f>
        <v>e-methanol (DAC)</v>
      </c>
      <c r="D402" t="s">
        <v>43</v>
      </c>
      <c r="E402" t="s">
        <v>55</v>
      </c>
      <c r="F402" t="s">
        <v>31</v>
      </c>
      <c r="G402" s="8">
        <f t="shared" ref="G402:V406" si="296">INDEX(CostCalculations,MATCH($B402,CostCalculations_Index,0),MATCH(G$4,CostCalculation_Year,0))</f>
        <v>99.26267178187409</v>
      </c>
      <c r="H402" s="8">
        <f t="shared" si="296"/>
        <v>87.606603617621289</v>
      </c>
      <c r="I402" s="8">
        <f t="shared" si="296"/>
        <v>75.950535453365404</v>
      </c>
      <c r="J402" s="8">
        <f t="shared" si="296"/>
        <v>72.701221964566045</v>
      </c>
      <c r="K402" s="8">
        <f t="shared" si="296"/>
        <v>69.451908475766686</v>
      </c>
      <c r="L402" s="8">
        <f t="shared" si="296"/>
        <v>66.202594986967327</v>
      </c>
      <c r="M402" s="8">
        <f t="shared" si="296"/>
        <v>62.953281498167186</v>
      </c>
      <c r="N402" s="8">
        <f t="shared" si="296"/>
        <v>59.703968009367827</v>
      </c>
      <c r="O402" s="8">
        <f t="shared" si="296"/>
        <v>57.890197067325836</v>
      </c>
      <c r="P402" s="8">
        <f t="shared" si="296"/>
        <v>56.076426125283838</v>
      </c>
      <c r="Q402" s="8">
        <f t="shared" si="296"/>
        <v>54.262655183241073</v>
      </c>
      <c r="R402" s="8">
        <f t="shared" si="296"/>
        <v>52.448884241199082</v>
      </c>
      <c r="S402" s="8">
        <f t="shared" si="296"/>
        <v>50.635113299157283</v>
      </c>
      <c r="T402" s="8">
        <f t="shared" si="296"/>
        <v>49.781401120835163</v>
      </c>
      <c r="U402" s="8">
        <f t="shared" si="296"/>
        <v>48.927688942513235</v>
      </c>
      <c r="V402" s="8">
        <f t="shared" si="296"/>
        <v>48.073976764191116</v>
      </c>
      <c r="W402" s="8">
        <f t="shared" ref="W402:AH406" si="297">INDEX(CostCalculations,MATCH($B402,CostCalculations_Index,0),MATCH(W$4,CostCalculation_Year,0))</f>
        <v>47.220264585868996</v>
      </c>
      <c r="X402" s="8">
        <f t="shared" si="297"/>
        <v>46.36655240754726</v>
      </c>
      <c r="Y402" s="8">
        <f t="shared" si="297"/>
        <v>45.488704803888616</v>
      </c>
      <c r="Z402" s="8">
        <f t="shared" si="297"/>
        <v>44.610857200229972</v>
      </c>
      <c r="AA402" s="8">
        <f t="shared" si="297"/>
        <v>43.733009596570945</v>
      </c>
      <c r="AB402" s="8">
        <f t="shared" si="297"/>
        <v>42.855161992912301</v>
      </c>
      <c r="AC402" s="8">
        <f t="shared" si="297"/>
        <v>41.977314389253465</v>
      </c>
      <c r="AD402" s="8">
        <f t="shared" si="297"/>
        <v>41.546443275330866</v>
      </c>
      <c r="AE402" s="8">
        <f t="shared" si="297"/>
        <v>41.115572161408451</v>
      </c>
      <c r="AF402" s="8">
        <f t="shared" si="297"/>
        <v>40.684701047485852</v>
      </c>
      <c r="AG402" s="8">
        <f t="shared" si="297"/>
        <v>40.253829933563246</v>
      </c>
      <c r="AH402" s="8">
        <f t="shared" si="297"/>
        <v>39.822958819640839</v>
      </c>
    </row>
    <row r="403" spans="2:65" hidden="1" outlineLevel="1">
      <c r="B403" t="str">
        <f t="shared" si="260"/>
        <v>e-methanol (DAC) - Energy cost - Americas - USD/ton fuel</v>
      </c>
      <c r="C403" t="str">
        <f>C353</f>
        <v>e-methanol (DAC)</v>
      </c>
      <c r="D403" t="s">
        <v>43</v>
      </c>
      <c r="E403" t="s">
        <v>56</v>
      </c>
      <c r="F403" t="s">
        <v>31</v>
      </c>
      <c r="G403" s="8">
        <f t="shared" si="296"/>
        <v>62.36821371760395</v>
      </c>
      <c r="H403" s="8">
        <f t="shared" si="296"/>
        <v>61.07665505835346</v>
      </c>
      <c r="I403" s="8">
        <f t="shared" si="296"/>
        <v>59.785096399102578</v>
      </c>
      <c r="J403" s="8">
        <f t="shared" si="296"/>
        <v>57.601855099917429</v>
      </c>
      <c r="K403" s="8">
        <f t="shared" si="296"/>
        <v>55.418613800732281</v>
      </c>
      <c r="L403" s="8">
        <f t="shared" si="296"/>
        <v>53.235372501547133</v>
      </c>
      <c r="M403" s="8">
        <f t="shared" si="296"/>
        <v>51.052131202362759</v>
      </c>
      <c r="N403" s="8">
        <f t="shared" si="296"/>
        <v>48.86888990317761</v>
      </c>
      <c r="O403" s="8">
        <f t="shared" si="296"/>
        <v>47.818261773230411</v>
      </c>
      <c r="P403" s="8">
        <f t="shared" si="296"/>
        <v>46.767633643283212</v>
      </c>
      <c r="Q403" s="8">
        <f t="shared" si="296"/>
        <v>45.717005513336012</v>
      </c>
      <c r="R403" s="8">
        <f t="shared" si="296"/>
        <v>44.666377383388813</v>
      </c>
      <c r="S403" s="8">
        <f t="shared" si="296"/>
        <v>43.615749253441422</v>
      </c>
      <c r="T403" s="8">
        <f t="shared" si="296"/>
        <v>42.764084248216705</v>
      </c>
      <c r="U403" s="8">
        <f t="shared" si="296"/>
        <v>41.91241924299198</v>
      </c>
      <c r="V403" s="8">
        <f t="shared" si="296"/>
        <v>41.060754237767071</v>
      </c>
      <c r="W403" s="8">
        <f t="shared" si="297"/>
        <v>40.209089232542347</v>
      </c>
      <c r="X403" s="8">
        <f t="shared" si="297"/>
        <v>39.35742422731753</v>
      </c>
      <c r="Y403" s="8">
        <f t="shared" si="297"/>
        <v>39.014315503295393</v>
      </c>
      <c r="Z403" s="8">
        <f t="shared" si="297"/>
        <v>38.671206779273248</v>
      </c>
      <c r="AA403" s="8">
        <f t="shared" si="297"/>
        <v>38.328098055251203</v>
      </c>
      <c r="AB403" s="8">
        <f t="shared" si="297"/>
        <v>37.984989331229066</v>
      </c>
      <c r="AC403" s="8">
        <f t="shared" si="297"/>
        <v>37.641880607206922</v>
      </c>
      <c r="AD403" s="8">
        <f t="shared" si="297"/>
        <v>37.383029360348445</v>
      </c>
      <c r="AE403" s="8">
        <f t="shared" si="297"/>
        <v>37.124178113490061</v>
      </c>
      <c r="AF403" s="8">
        <f t="shared" si="297"/>
        <v>36.865326866631683</v>
      </c>
      <c r="AG403" s="8">
        <f t="shared" si="297"/>
        <v>36.606475619773299</v>
      </c>
      <c r="AH403" s="8">
        <f t="shared" si="297"/>
        <v>36.347624372914915</v>
      </c>
    </row>
    <row r="404" spans="2:65" hidden="1" outlineLevel="1">
      <c r="B404" t="str">
        <f t="shared" si="260"/>
        <v>e-methanol (DAC) - Energy cost - Asia - USD/ton fuel</v>
      </c>
      <c r="C404" t="str">
        <f>C353</f>
        <v>e-methanol (DAC)</v>
      </c>
      <c r="D404" t="s">
        <v>43</v>
      </c>
      <c r="E404" t="s">
        <v>57</v>
      </c>
      <c r="F404" t="s">
        <v>31</v>
      </c>
      <c r="G404" s="8">
        <f t="shared" si="296"/>
        <v>110.40072423267556</v>
      </c>
      <c r="H404" s="8">
        <f t="shared" si="296"/>
        <v>100.69934349262111</v>
      </c>
      <c r="I404" s="8">
        <f t="shared" si="296"/>
        <v>90.997962752571311</v>
      </c>
      <c r="J404" s="8">
        <f t="shared" si="296"/>
        <v>87.518158038180076</v>
      </c>
      <c r="K404" s="8">
        <f t="shared" si="296"/>
        <v>84.038353323790389</v>
      </c>
      <c r="L404" s="8">
        <f t="shared" si="296"/>
        <v>80.558548609399168</v>
      </c>
      <c r="M404" s="8">
        <f t="shared" si="296"/>
        <v>77.078743895007932</v>
      </c>
      <c r="N404" s="8">
        <f t="shared" si="296"/>
        <v>73.598939180618245</v>
      </c>
      <c r="O404" s="8">
        <f t="shared" si="296"/>
        <v>71.233753712729865</v>
      </c>
      <c r="P404" s="8">
        <f t="shared" si="296"/>
        <v>68.868568244842251</v>
      </c>
      <c r="Q404" s="8">
        <f t="shared" si="296"/>
        <v>66.503382776955405</v>
      </c>
      <c r="R404" s="8">
        <f t="shared" si="296"/>
        <v>64.138197309067792</v>
      </c>
      <c r="S404" s="8">
        <f t="shared" si="296"/>
        <v>61.773011841180185</v>
      </c>
      <c r="T404" s="8">
        <f t="shared" si="296"/>
        <v>60.570494246133691</v>
      </c>
      <c r="U404" s="8">
        <f t="shared" si="296"/>
        <v>59.367976651087197</v>
      </c>
      <c r="V404" s="8">
        <f t="shared" si="296"/>
        <v>58.165459056041094</v>
      </c>
      <c r="W404" s="8">
        <f t="shared" si="297"/>
        <v>56.9629414609946</v>
      </c>
      <c r="X404" s="8">
        <f t="shared" si="297"/>
        <v>55.76042386594888</v>
      </c>
      <c r="Y404" s="8">
        <f t="shared" si="297"/>
        <v>54.501714899965805</v>
      </c>
      <c r="Z404" s="8">
        <f t="shared" si="297"/>
        <v>53.243005933983113</v>
      </c>
      <c r="AA404" s="8">
        <f t="shared" si="297"/>
        <v>51.984296968000031</v>
      </c>
      <c r="AB404" s="8">
        <f t="shared" si="297"/>
        <v>50.725588002017339</v>
      </c>
      <c r="AC404" s="8">
        <f t="shared" si="297"/>
        <v>49.466879036034264</v>
      </c>
      <c r="AD404" s="8">
        <f t="shared" si="297"/>
        <v>48.889651788084429</v>
      </c>
      <c r="AE404" s="8">
        <f t="shared" si="297"/>
        <v>48.312424540134394</v>
      </c>
      <c r="AF404" s="8">
        <f t="shared" si="297"/>
        <v>47.735197292184559</v>
      </c>
      <c r="AG404" s="8">
        <f t="shared" si="297"/>
        <v>47.157970044234716</v>
      </c>
      <c r="AH404" s="8">
        <f t="shared" si="297"/>
        <v>46.580742796284689</v>
      </c>
    </row>
    <row r="405" spans="2:65" hidden="1" outlineLevel="1">
      <c r="B405" t="str">
        <f t="shared" si="260"/>
        <v>e-methanol (DAC) - Energy cost - Europe - USD/ton fuel</v>
      </c>
      <c r="C405" t="str">
        <f>C353</f>
        <v>e-methanol (DAC)</v>
      </c>
      <c r="D405" t="s">
        <v>43</v>
      </c>
      <c r="E405" t="s">
        <v>8</v>
      </c>
      <c r="F405" t="s">
        <v>31</v>
      </c>
      <c r="G405" s="8">
        <f t="shared" si="296"/>
        <v>82.187359108187323</v>
      </c>
      <c r="H405" s="8">
        <f t="shared" si="296"/>
        <v>78.645118468410502</v>
      </c>
      <c r="I405" s="8">
        <f t="shared" si="296"/>
        <v>75.102877828633694</v>
      </c>
      <c r="J405" s="8">
        <f t="shared" si="296"/>
        <v>72.240725986131565</v>
      </c>
      <c r="K405" s="8">
        <f t="shared" si="296"/>
        <v>69.378574143628654</v>
      </c>
      <c r="L405" s="8">
        <f t="shared" si="296"/>
        <v>66.516422301126525</v>
      </c>
      <c r="M405" s="8">
        <f t="shared" si="296"/>
        <v>63.654270458623614</v>
      </c>
      <c r="N405" s="8">
        <f t="shared" si="296"/>
        <v>60.792118616121478</v>
      </c>
      <c r="O405" s="8">
        <f t="shared" si="296"/>
        <v>59.602895117744033</v>
      </c>
      <c r="P405" s="8">
        <f t="shared" si="296"/>
        <v>58.413671619367754</v>
      </c>
      <c r="Q405" s="8">
        <f t="shared" si="296"/>
        <v>57.224448120991084</v>
      </c>
      <c r="R405" s="8">
        <f t="shared" si="296"/>
        <v>56.035224622614415</v>
      </c>
      <c r="S405" s="8">
        <f t="shared" si="296"/>
        <v>54.846001124238136</v>
      </c>
      <c r="T405" s="8">
        <f t="shared" si="296"/>
        <v>54.135974250548429</v>
      </c>
      <c r="U405" s="8">
        <f t="shared" si="296"/>
        <v>53.425947376858915</v>
      </c>
      <c r="V405" s="8">
        <f t="shared" si="296"/>
        <v>52.7159205031694</v>
      </c>
      <c r="W405" s="8">
        <f t="shared" si="297"/>
        <v>52.005893629479885</v>
      </c>
      <c r="X405" s="8">
        <f t="shared" si="297"/>
        <v>51.29586675578998</v>
      </c>
      <c r="Y405" s="8">
        <f t="shared" si="297"/>
        <v>50.536266188772764</v>
      </c>
      <c r="Z405" s="8">
        <f t="shared" si="297"/>
        <v>49.776665621755349</v>
      </c>
      <c r="AA405" s="8">
        <f t="shared" si="297"/>
        <v>49.017065054738133</v>
      </c>
      <c r="AB405" s="8">
        <f t="shared" si="297"/>
        <v>48.257464487720718</v>
      </c>
      <c r="AC405" s="8">
        <f t="shared" si="297"/>
        <v>47.497863920703502</v>
      </c>
      <c r="AD405" s="8">
        <f t="shared" si="297"/>
        <v>46.943643703584165</v>
      </c>
      <c r="AE405" s="8">
        <f t="shared" si="297"/>
        <v>46.389423486464636</v>
      </c>
      <c r="AF405" s="8">
        <f t="shared" si="297"/>
        <v>45.8352032693453</v>
      </c>
      <c r="AG405" s="8">
        <f t="shared" si="297"/>
        <v>45.280983052225963</v>
      </c>
      <c r="AH405" s="8">
        <f t="shared" si="297"/>
        <v>44.726762835106435</v>
      </c>
    </row>
    <row r="406" spans="2:65" hidden="1" outlineLevel="1">
      <c r="B406" t="str">
        <f t="shared" si="260"/>
        <v>e-methanol (DAC) - Energy cost - Middle East - USD/ton fuel</v>
      </c>
      <c r="C406" t="str">
        <f>C353</f>
        <v>e-methanol (DAC)</v>
      </c>
      <c r="D406" t="s">
        <v>43</v>
      </c>
      <c r="E406" t="s">
        <v>58</v>
      </c>
      <c r="F406" t="s">
        <v>31</v>
      </c>
      <c r="G406" s="8">
        <f t="shared" si="296"/>
        <v>62.93453834437873</v>
      </c>
      <c r="H406" s="8">
        <f t="shared" si="296"/>
        <v>60.157394930737972</v>
      </c>
      <c r="I406" s="8">
        <f t="shared" si="296"/>
        <v>57.38025151709644</v>
      </c>
      <c r="J406" s="8">
        <f t="shared" si="296"/>
        <v>55.541528116218657</v>
      </c>
      <c r="K406" s="8">
        <f t="shared" si="296"/>
        <v>53.702804715340882</v>
      </c>
      <c r="L406" s="8">
        <f t="shared" si="296"/>
        <v>51.8640813144631</v>
      </c>
      <c r="M406" s="8">
        <f t="shared" si="296"/>
        <v>50.025357913585317</v>
      </c>
      <c r="N406" s="8">
        <f t="shared" si="296"/>
        <v>48.186634512707542</v>
      </c>
      <c r="O406" s="8">
        <f t="shared" si="296"/>
        <v>46.890122628117588</v>
      </c>
      <c r="P406" s="8">
        <f t="shared" si="296"/>
        <v>45.593610743528025</v>
      </c>
      <c r="Q406" s="8">
        <f t="shared" si="296"/>
        <v>44.297098858938078</v>
      </c>
      <c r="R406" s="8">
        <f t="shared" si="296"/>
        <v>43.000586974348515</v>
      </c>
      <c r="S406" s="8">
        <f t="shared" si="296"/>
        <v>41.704075089758952</v>
      </c>
      <c r="T406" s="8">
        <f t="shared" si="296"/>
        <v>41.054017663680554</v>
      </c>
      <c r="U406" s="8">
        <f t="shared" si="296"/>
        <v>40.403960237602156</v>
      </c>
      <c r="V406" s="8">
        <f t="shared" si="296"/>
        <v>39.75390281152395</v>
      </c>
      <c r="W406" s="8">
        <f t="shared" si="297"/>
        <v>39.103845385445545</v>
      </c>
      <c r="X406" s="8">
        <f t="shared" si="297"/>
        <v>38.453787959367148</v>
      </c>
      <c r="Y406" s="8">
        <f t="shared" si="297"/>
        <v>37.601305213839112</v>
      </c>
      <c r="Z406" s="8">
        <f t="shared" si="297"/>
        <v>36.748822468311268</v>
      </c>
      <c r="AA406" s="8">
        <f t="shared" si="297"/>
        <v>35.896339722783225</v>
      </c>
      <c r="AB406" s="8">
        <f t="shared" si="297"/>
        <v>35.043856977255381</v>
      </c>
      <c r="AC406" s="8">
        <f t="shared" si="297"/>
        <v>34.191374231727245</v>
      </c>
      <c r="AD406" s="8">
        <f t="shared" si="297"/>
        <v>33.792385564257692</v>
      </c>
      <c r="AE406" s="8">
        <f t="shared" si="297"/>
        <v>33.393396896788239</v>
      </c>
      <c r="AF406" s="8">
        <f t="shared" si="297"/>
        <v>32.994408229318687</v>
      </c>
      <c r="AG406" s="8">
        <f t="shared" si="297"/>
        <v>32.595419561849134</v>
      </c>
      <c r="AH406" s="8">
        <f t="shared" si="297"/>
        <v>32.196430894379674</v>
      </c>
    </row>
    <row r="407" spans="2:65" hidden="1" outlineLevel="1">
      <c r="B407" t="str">
        <f t="shared" si="260"/>
        <v>e-hydrogen (compressed) - Energy cost including feedstock energy cost - Africa - USD/ton fuel</v>
      </c>
      <c r="C407" t="s">
        <v>62</v>
      </c>
      <c r="D407" t="s">
        <v>37</v>
      </c>
      <c r="E407" t="s">
        <v>55</v>
      </c>
      <c r="F407" t="s">
        <v>31</v>
      </c>
      <c r="G407" s="26">
        <f>G189</f>
        <v>3160.8705964644164</v>
      </c>
      <c r="H407" s="26">
        <f t="shared" ref="H407:AH407" si="298">H189</f>
        <v>2786.523241337979</v>
      </c>
      <c r="I407" s="26">
        <f t="shared" si="298"/>
        <v>2412.5464202833837</v>
      </c>
      <c r="J407" s="26">
        <f t="shared" si="298"/>
        <v>2304.7344628217015</v>
      </c>
      <c r="K407" s="26">
        <f t="shared" si="298"/>
        <v>2196.6012206586379</v>
      </c>
      <c r="L407" s="26">
        <f t="shared" si="298"/>
        <v>2088.2494806360514</v>
      </c>
      <c r="M407" s="26">
        <f t="shared" si="298"/>
        <v>1979.7820295958466</v>
      </c>
      <c r="N407" s="26">
        <f t="shared" si="298"/>
        <v>1871.3016543799013</v>
      </c>
      <c r="O407" s="26">
        <f t="shared" si="298"/>
        <v>1802.6625730422293</v>
      </c>
      <c r="P407" s="26">
        <f t="shared" si="298"/>
        <v>1734.1917254836167</v>
      </c>
      <c r="Q407" s="26">
        <f t="shared" si="298"/>
        <v>1665.9444753405153</v>
      </c>
      <c r="R407" s="26">
        <f t="shared" si="298"/>
        <v>1597.976186249457</v>
      </c>
      <c r="S407" s="26">
        <f t="shared" si="298"/>
        <v>1530.3422218469802</v>
      </c>
      <c r="T407" s="26">
        <f t="shared" si="298"/>
        <v>1491.8507805011832</v>
      </c>
      <c r="U407" s="26">
        <f t="shared" si="298"/>
        <v>1453.4494587457298</v>
      </c>
      <c r="V407" s="26">
        <f t="shared" si="298"/>
        <v>1415.1563219456079</v>
      </c>
      <c r="W407" s="26">
        <f t="shared" si="298"/>
        <v>1376.9894354656967</v>
      </c>
      <c r="X407" s="26">
        <f t="shared" si="298"/>
        <v>1338.9668646709708</v>
      </c>
      <c r="Y407" s="26">
        <f t="shared" si="298"/>
        <v>1296.9598763474942</v>
      </c>
      <c r="Z407" s="26">
        <f t="shared" si="298"/>
        <v>1255.7747230782336</v>
      </c>
      <c r="AA407" s="26">
        <f t="shared" si="298"/>
        <v>1215.4008407247393</v>
      </c>
      <c r="AB407" s="26">
        <f t="shared" si="298"/>
        <v>1175.8276651485323</v>
      </c>
      <c r="AC407" s="26">
        <f t="shared" si="298"/>
        <v>1137.0446322111472</v>
      </c>
      <c r="AD407" s="26">
        <f t="shared" si="298"/>
        <v>1113.2241368658154</v>
      </c>
      <c r="AE407" s="26">
        <f t="shared" si="298"/>
        <v>1089.8673860112274</v>
      </c>
      <c r="AF407" s="26">
        <f t="shared" si="298"/>
        <v>1066.9677226950826</v>
      </c>
      <c r="AG407" s="26">
        <f t="shared" si="298"/>
        <v>1044.5184899651035</v>
      </c>
      <c r="AH407" s="26">
        <f t="shared" si="298"/>
        <v>1022.5130308690141</v>
      </c>
    </row>
    <row r="408" spans="2:65" hidden="1" outlineLevel="1">
      <c r="B408" t="str">
        <f t="shared" si="260"/>
        <v>e-hydrogen (compressed) - Energy cost including feedstock energy cost - Americas - USD/ton fuel</v>
      </c>
      <c r="C408" t="s">
        <v>62</v>
      </c>
      <c r="D408" t="s">
        <v>37</v>
      </c>
      <c r="E408" t="s">
        <v>56</v>
      </c>
      <c r="F408" t="s">
        <v>31</v>
      </c>
      <c r="G408" s="26">
        <f t="shared" ref="G408:AH408" si="299">G190</f>
        <v>1986.022029783622</v>
      </c>
      <c r="H408" s="26">
        <f t="shared" si="299"/>
        <v>1942.6791108821419</v>
      </c>
      <c r="I408" s="26">
        <f t="shared" si="299"/>
        <v>1899.0560032656203</v>
      </c>
      <c r="J408" s="26">
        <f t="shared" si="299"/>
        <v>1826.0625747933959</v>
      </c>
      <c r="K408" s="26">
        <f t="shared" si="299"/>
        <v>1752.7609736509025</v>
      </c>
      <c r="L408" s="26">
        <f t="shared" si="299"/>
        <v>1679.2202631891889</v>
      </c>
      <c r="M408" s="26">
        <f t="shared" si="299"/>
        <v>1605.5095067593863</v>
      </c>
      <c r="N408" s="26">
        <f t="shared" si="299"/>
        <v>1531.6977677124719</v>
      </c>
      <c r="O408" s="26">
        <f t="shared" si="299"/>
        <v>1489.0291478242557</v>
      </c>
      <c r="P408" s="26">
        <f t="shared" si="299"/>
        <v>1446.3126288296503</v>
      </c>
      <c r="Q408" s="26">
        <f t="shared" si="299"/>
        <v>1403.5802801551172</v>
      </c>
      <c r="R408" s="26">
        <f t="shared" si="299"/>
        <v>1360.8641712271224</v>
      </c>
      <c r="S408" s="26">
        <f t="shared" si="299"/>
        <v>1318.196371472189</v>
      </c>
      <c r="T408" s="26">
        <f t="shared" si="299"/>
        <v>1281.5555815366356</v>
      </c>
      <c r="U408" s="26">
        <f t="shared" si="299"/>
        <v>1245.0533507729108</v>
      </c>
      <c r="V408" s="26">
        <f t="shared" si="299"/>
        <v>1208.7077012258628</v>
      </c>
      <c r="W408" s="26">
        <f t="shared" si="299"/>
        <v>1172.5366549402484</v>
      </c>
      <c r="X408" s="26">
        <f t="shared" si="299"/>
        <v>1136.5582339608836</v>
      </c>
      <c r="Y408" s="26">
        <f t="shared" si="299"/>
        <v>1112.3640919011295</v>
      </c>
      <c r="Z408" s="26">
        <f t="shared" si="299"/>
        <v>1088.5763473760965</v>
      </c>
      <c r="AA408" s="26">
        <f t="shared" si="299"/>
        <v>1065.1908713683672</v>
      </c>
      <c r="AB408" s="26">
        <f t="shared" si="299"/>
        <v>1042.2035348604634</v>
      </c>
      <c r="AC408" s="26">
        <f t="shared" si="299"/>
        <v>1019.61020883496</v>
      </c>
      <c r="AD408" s="26">
        <f t="shared" si="299"/>
        <v>1001.6667447875999</v>
      </c>
      <c r="AE408" s="26">
        <f t="shared" si="299"/>
        <v>984.06586194466854</v>
      </c>
      <c r="AF408" s="26">
        <f t="shared" si="299"/>
        <v>966.80356105825501</v>
      </c>
      <c r="AG408" s="26">
        <f t="shared" si="299"/>
        <v>949.87584288045787</v>
      </c>
      <c r="AH408" s="26">
        <f t="shared" si="299"/>
        <v>933.27870816337509</v>
      </c>
    </row>
    <row r="409" spans="2:65" hidden="1" outlineLevel="1">
      <c r="B409" t="str">
        <f t="shared" si="260"/>
        <v>e-hydrogen (compressed) - Energy cost including feedstock energy cost - Asia - USD/ton fuel</v>
      </c>
      <c r="C409" t="s">
        <v>62</v>
      </c>
      <c r="D409" t="s">
        <v>37</v>
      </c>
      <c r="E409" t="s">
        <v>57</v>
      </c>
      <c r="F409" t="s">
        <v>31</v>
      </c>
      <c r="G409" s="26">
        <f t="shared" ref="G409:AH409" si="300">G191</f>
        <v>3515.5451368694994</v>
      </c>
      <c r="H409" s="26">
        <f t="shared" si="300"/>
        <v>3202.9670075376002</v>
      </c>
      <c r="I409" s="26">
        <f t="shared" si="300"/>
        <v>2890.5235227287494</v>
      </c>
      <c r="J409" s="26">
        <f t="shared" si="300"/>
        <v>2774.4528840461521</v>
      </c>
      <c r="K409" s="26">
        <f t="shared" si="300"/>
        <v>2657.9363122554146</v>
      </c>
      <c r="L409" s="26">
        <f t="shared" si="300"/>
        <v>2541.0838854200356</v>
      </c>
      <c r="M409" s="26">
        <f t="shared" si="300"/>
        <v>2424.0056816037468</v>
      </c>
      <c r="N409" s="26">
        <f t="shared" si="300"/>
        <v>2306.8117788701561</v>
      </c>
      <c r="O409" s="26">
        <f t="shared" si="300"/>
        <v>2218.1721303505983</v>
      </c>
      <c r="P409" s="26">
        <f t="shared" si="300"/>
        <v>2129.7951643580186</v>
      </c>
      <c r="Q409" s="26">
        <f t="shared" si="300"/>
        <v>2041.7530759339261</v>
      </c>
      <c r="R409" s="26">
        <f t="shared" si="300"/>
        <v>1954.1180601197893</v>
      </c>
      <c r="S409" s="26">
        <f t="shared" si="300"/>
        <v>1866.9623119572402</v>
      </c>
      <c r="T409" s="26">
        <f t="shared" si="300"/>
        <v>1815.1787029276168</v>
      </c>
      <c r="U409" s="26">
        <f t="shared" si="300"/>
        <v>1763.5893988725866</v>
      </c>
      <c r="V409" s="26">
        <f t="shared" si="300"/>
        <v>1712.219846212882</v>
      </c>
      <c r="W409" s="26">
        <f t="shared" si="300"/>
        <v>1661.0954913690473</v>
      </c>
      <c r="X409" s="26">
        <f t="shared" si="300"/>
        <v>1610.2417807617942</v>
      </c>
      <c r="Y409" s="26">
        <f t="shared" si="300"/>
        <v>1553.9360314199</v>
      </c>
      <c r="Z409" s="26">
        <f t="shared" si="300"/>
        <v>1498.7656644323729</v>
      </c>
      <c r="AA409" s="26">
        <f t="shared" si="300"/>
        <v>1444.7155323228835</v>
      </c>
      <c r="AB409" s="26">
        <f t="shared" si="300"/>
        <v>1391.7704876150719</v>
      </c>
      <c r="AC409" s="26">
        <f t="shared" si="300"/>
        <v>1339.915382832598</v>
      </c>
      <c r="AD409" s="26">
        <f t="shared" si="300"/>
        <v>1309.9831447130568</v>
      </c>
      <c r="AE409" s="26">
        <f t="shared" si="300"/>
        <v>1280.6373127610934</v>
      </c>
      <c r="AF409" s="26">
        <f t="shared" si="300"/>
        <v>1251.8689688243389</v>
      </c>
      <c r="AG409" s="26">
        <f t="shared" si="300"/>
        <v>1223.6691947504187</v>
      </c>
      <c r="AH409" s="26">
        <f t="shared" si="300"/>
        <v>1196.0290723869578</v>
      </c>
    </row>
    <row r="410" spans="2:65" hidden="1" outlineLevel="1">
      <c r="B410" t="str">
        <f t="shared" si="260"/>
        <v>e-hydrogen (compressed) - Energy cost including feedstock energy cost - Europe - USD/ton fuel</v>
      </c>
      <c r="C410" t="s">
        <v>62</v>
      </c>
      <c r="D410" t="s">
        <v>37</v>
      </c>
      <c r="E410" t="s">
        <v>8</v>
      </c>
      <c r="F410" t="s">
        <v>31</v>
      </c>
      <c r="G410" s="26">
        <f t="shared" ref="G410:AH410" si="301">G192</f>
        <v>2617.1329276426868</v>
      </c>
      <c r="H410" s="26">
        <f t="shared" si="301"/>
        <v>2501.4832373426843</v>
      </c>
      <c r="I410" s="26">
        <f t="shared" si="301"/>
        <v>2385.6208251448465</v>
      </c>
      <c r="J410" s="26">
        <f t="shared" si="301"/>
        <v>2290.1360706240293</v>
      </c>
      <c r="K410" s="26">
        <f t="shared" si="301"/>
        <v>2194.281827469511</v>
      </c>
      <c r="L410" s="26">
        <f t="shared" si="301"/>
        <v>2098.1486352829556</v>
      </c>
      <c r="M410" s="26">
        <f t="shared" si="301"/>
        <v>2001.8270336660016</v>
      </c>
      <c r="N410" s="26">
        <f t="shared" si="301"/>
        <v>1905.4075622202831</v>
      </c>
      <c r="O410" s="26">
        <f t="shared" si="301"/>
        <v>1855.9948612502078</v>
      </c>
      <c r="P410" s="26">
        <f t="shared" si="301"/>
        <v>1806.4722197363817</v>
      </c>
      <c r="Q410" s="26">
        <f t="shared" si="301"/>
        <v>1756.8759375972888</v>
      </c>
      <c r="R410" s="26">
        <f t="shared" si="301"/>
        <v>1707.2423147514785</v>
      </c>
      <c r="S410" s="26">
        <f t="shared" si="301"/>
        <v>1657.6076511175781</v>
      </c>
      <c r="T410" s="26">
        <f t="shared" si="301"/>
        <v>1622.348781281504</v>
      </c>
      <c r="U410" s="26">
        <f t="shared" si="301"/>
        <v>1587.0750484272664</v>
      </c>
      <c r="V410" s="26">
        <f t="shared" si="301"/>
        <v>1551.8014774016065</v>
      </c>
      <c r="W410" s="26">
        <f t="shared" si="301"/>
        <v>1516.5430930511313</v>
      </c>
      <c r="X410" s="26">
        <f t="shared" si="301"/>
        <v>1481.3149202225381</v>
      </c>
      <c r="Y410" s="26">
        <f t="shared" si="301"/>
        <v>1440.8743847473047</v>
      </c>
      <c r="Z410" s="26">
        <f t="shared" si="301"/>
        <v>1401.1898091614214</v>
      </c>
      <c r="AA410" s="26">
        <f t="shared" si="301"/>
        <v>1362.2520523275218</v>
      </c>
      <c r="AB410" s="26">
        <f t="shared" si="301"/>
        <v>1324.0519731081486</v>
      </c>
      <c r="AC410" s="26">
        <f t="shared" si="301"/>
        <v>1286.5804303659243</v>
      </c>
      <c r="AD410" s="26">
        <f t="shared" si="301"/>
        <v>1257.840458133481</v>
      </c>
      <c r="AE410" s="26">
        <f t="shared" si="301"/>
        <v>1229.6635327190136</v>
      </c>
      <c r="AF410" s="26">
        <f t="shared" si="301"/>
        <v>1202.0410914284364</v>
      </c>
      <c r="AG410" s="26">
        <f t="shared" si="301"/>
        <v>1174.9645715676581</v>
      </c>
      <c r="AH410" s="26">
        <f t="shared" si="301"/>
        <v>1148.4254104425868</v>
      </c>
    </row>
    <row r="411" spans="2:65" hidden="1" outlineLevel="1">
      <c r="B411" t="str">
        <f t="shared" si="260"/>
        <v>e-hydrogen (compressed) - Energy cost including feedstock energy cost - Middle East - USD/ton fuel</v>
      </c>
      <c r="C411" t="s">
        <v>62</v>
      </c>
      <c r="D411" t="s">
        <v>37</v>
      </c>
      <c r="E411" t="s">
        <v>58</v>
      </c>
      <c r="F411" t="s">
        <v>31</v>
      </c>
      <c r="G411" s="26">
        <f t="shared" ref="G411:AH411" si="302">G193</f>
        <v>2004.0557863679674</v>
      </c>
      <c r="H411" s="26">
        <f t="shared" si="302"/>
        <v>1913.439994141396</v>
      </c>
      <c r="I411" s="26">
        <f t="shared" si="302"/>
        <v>1822.6668128960132</v>
      </c>
      <c r="J411" s="26">
        <f t="shared" si="302"/>
        <v>1760.7472131571581</v>
      </c>
      <c r="K411" s="26">
        <f t="shared" si="302"/>
        <v>1698.4939504098782</v>
      </c>
      <c r="L411" s="26">
        <f t="shared" si="302"/>
        <v>1635.9651897318304</v>
      </c>
      <c r="M411" s="26">
        <f t="shared" si="302"/>
        <v>1573.2190962007282</v>
      </c>
      <c r="N411" s="26">
        <f t="shared" si="302"/>
        <v>1510.3138348942052</v>
      </c>
      <c r="O411" s="26">
        <f t="shared" si="302"/>
        <v>1460.1275067135082</v>
      </c>
      <c r="P411" s="26">
        <f t="shared" si="302"/>
        <v>1410.0053792603746</v>
      </c>
      <c r="Q411" s="26">
        <f t="shared" si="302"/>
        <v>1359.9870273294782</v>
      </c>
      <c r="R411" s="26">
        <f t="shared" si="302"/>
        <v>1310.1120257155462</v>
      </c>
      <c r="S411" s="26">
        <f t="shared" si="302"/>
        <v>1260.4199492133293</v>
      </c>
      <c r="T411" s="26">
        <f t="shared" si="302"/>
        <v>1230.3082459572943</v>
      </c>
      <c r="U411" s="26">
        <f t="shared" si="302"/>
        <v>1200.2429586961468</v>
      </c>
      <c r="V411" s="26">
        <f t="shared" si="302"/>
        <v>1170.2378432658459</v>
      </c>
      <c r="W411" s="26">
        <f t="shared" si="302"/>
        <v>1140.3066555022276</v>
      </c>
      <c r="X411" s="26">
        <f t="shared" si="302"/>
        <v>1110.4631512412213</v>
      </c>
      <c r="Y411" s="26">
        <f t="shared" si="302"/>
        <v>1072.0767797388739</v>
      </c>
      <c r="Z411" s="26">
        <f t="shared" si="302"/>
        <v>1034.4621299578357</v>
      </c>
      <c r="AA411" s="26">
        <f t="shared" si="302"/>
        <v>997.60894300383222</v>
      </c>
      <c r="AB411" s="26">
        <f t="shared" si="302"/>
        <v>961.50695998256094</v>
      </c>
      <c r="AC411" s="26">
        <f t="shared" si="302"/>
        <v>926.14592199973754</v>
      </c>
      <c r="AD411" s="26">
        <f t="shared" si="302"/>
        <v>905.45655143347608</v>
      </c>
      <c r="AE411" s="26">
        <f t="shared" si="302"/>
        <v>885.17250940990675</v>
      </c>
      <c r="AF411" s="26">
        <f t="shared" si="302"/>
        <v>865.287631560058</v>
      </c>
      <c r="AG411" s="26">
        <f t="shared" si="302"/>
        <v>845.79575351497181</v>
      </c>
      <c r="AH411" s="26">
        <f t="shared" si="302"/>
        <v>826.69071090569059</v>
      </c>
    </row>
    <row r="412" spans="2:65" hidden="1" outlineLevel="1">
      <c r="B412" t="str">
        <f t="shared" si="260"/>
        <v>Carbon dioxide (DAC) - Energy cost - Africa - USD/ton fuel</v>
      </c>
      <c r="C412" t="s">
        <v>68</v>
      </c>
      <c r="D412" t="s">
        <v>43</v>
      </c>
      <c r="E412" t="s">
        <v>55</v>
      </c>
      <c r="F412" t="s">
        <v>31</v>
      </c>
      <c r="G412" s="8">
        <f t="shared" ref="G412:V416" si="303">INDEX(CostCalculations,MATCH($B412,CostCalculations_Index,0),MATCH(G$4,CostCalculation_Year,0))</f>
        <v>168.04374017226095</v>
      </c>
      <c r="H412" s="8">
        <f t="shared" si="303"/>
        <v>146.30209067169341</v>
      </c>
      <c r="I412" s="8">
        <f t="shared" si="303"/>
        <v>125.09499957024941</v>
      </c>
      <c r="J412" s="8">
        <f t="shared" si="303"/>
        <v>118.18460880247255</v>
      </c>
      <c r="K412" s="8">
        <f t="shared" si="303"/>
        <v>111.41353662951776</v>
      </c>
      <c r="L412" s="8">
        <f t="shared" si="303"/>
        <v>104.78178305138506</v>
      </c>
      <c r="M412" s="8">
        <f t="shared" si="303"/>
        <v>98.28934806807321</v>
      </c>
      <c r="N412" s="8">
        <f t="shared" si="303"/>
        <v>91.936231679584665</v>
      </c>
      <c r="O412" s="8">
        <f t="shared" si="303"/>
        <v>87.982972860232593</v>
      </c>
      <c r="P412" s="8">
        <f t="shared" si="303"/>
        <v>84.102420719352523</v>
      </c>
      <c r="Q412" s="8">
        <f t="shared" si="303"/>
        <v>80.294575256942807</v>
      </c>
      <c r="R412" s="8">
        <f t="shared" si="303"/>
        <v>76.559436473005292</v>
      </c>
      <c r="S412" s="8">
        <f t="shared" si="303"/>
        <v>72.89700436753958</v>
      </c>
      <c r="T412" s="8">
        <f t="shared" si="303"/>
        <v>70.735122997418571</v>
      </c>
      <c r="U412" s="8">
        <f t="shared" si="303"/>
        <v>68.605236304620504</v>
      </c>
      <c r="V412" s="8">
        <f t="shared" si="303"/>
        <v>66.507344289144001</v>
      </c>
      <c r="W412" s="8">
        <f t="shared" ref="W412:AH416" si="304">INDEX(CostCalculations,MATCH($B412,CostCalculations_Index,0),MATCH(W$4,CostCalculation_Year,0))</f>
        <v>64.441446950990169</v>
      </c>
      <c r="X412" s="8">
        <f t="shared" si="304"/>
        <v>62.40754429015891</v>
      </c>
      <c r="Y412" s="8">
        <f t="shared" si="304"/>
        <v>60.429077079389643</v>
      </c>
      <c r="Z412" s="8">
        <f t="shared" si="304"/>
        <v>58.481367988026683</v>
      </c>
      <c r="AA412" s="8">
        <f t="shared" si="304"/>
        <v>56.564417016069513</v>
      </c>
      <c r="AB412" s="8">
        <f t="shared" si="304"/>
        <v>54.678224163519339</v>
      </c>
      <c r="AC412" s="8">
        <f t="shared" si="304"/>
        <v>52.822789430375032</v>
      </c>
      <c r="AD412" s="8">
        <f t="shared" si="304"/>
        <v>51.600110701740995</v>
      </c>
      <c r="AE412" s="8">
        <f t="shared" si="304"/>
        <v>50.391546373167834</v>
      </c>
      <c r="AF412" s="8">
        <f t="shared" si="304"/>
        <v>49.197096444655244</v>
      </c>
      <c r="AG412" s="8">
        <f t="shared" si="304"/>
        <v>48.016760916203474</v>
      </c>
      <c r="AH412" s="8">
        <f t="shared" si="304"/>
        <v>46.85053978781275</v>
      </c>
    </row>
    <row r="413" spans="2:65" hidden="1" outlineLevel="1">
      <c r="B413" t="str">
        <f t="shared" si="260"/>
        <v>Carbon dioxide (DAC) - Energy cost - Americas - USD/ton fuel</v>
      </c>
      <c r="C413" t="s">
        <v>68</v>
      </c>
      <c r="D413" t="s">
        <v>43</v>
      </c>
      <c r="E413" t="s">
        <v>56</v>
      </c>
      <c r="F413" t="s">
        <v>31</v>
      </c>
      <c r="G413" s="8">
        <f t="shared" si="303"/>
        <v>105.58438245546897</v>
      </c>
      <c r="H413" s="8">
        <f t="shared" si="303"/>
        <v>101.99736044182912</v>
      </c>
      <c r="I413" s="8">
        <f t="shared" si="303"/>
        <v>98.469570539698765</v>
      </c>
      <c r="J413" s="8">
        <f t="shared" si="303"/>
        <v>93.638765997611998</v>
      </c>
      <c r="K413" s="8">
        <f t="shared" si="303"/>
        <v>88.901570801317362</v>
      </c>
      <c r="L413" s="8">
        <f t="shared" si="303"/>
        <v>84.25798495081483</v>
      </c>
      <c r="M413" s="8">
        <f t="shared" si="303"/>
        <v>79.708008446105609</v>
      </c>
      <c r="N413" s="8">
        <f t="shared" si="303"/>
        <v>75.251641287187283</v>
      </c>
      <c r="O413" s="8">
        <f t="shared" si="303"/>
        <v>72.675393088137156</v>
      </c>
      <c r="P413" s="8">
        <f t="shared" si="303"/>
        <v>70.14126028517552</v>
      </c>
      <c r="Q413" s="8">
        <f t="shared" si="303"/>
        <v>67.64924287830199</v>
      </c>
      <c r="R413" s="8">
        <f t="shared" si="303"/>
        <v>65.19934086751617</v>
      </c>
      <c r="S413" s="8">
        <f t="shared" si="303"/>
        <v>62.791554252818194</v>
      </c>
      <c r="T413" s="8">
        <f t="shared" si="303"/>
        <v>60.764114529985541</v>
      </c>
      <c r="U413" s="8">
        <f t="shared" si="303"/>
        <v>58.768592762315109</v>
      </c>
      <c r="V413" s="8">
        <f t="shared" si="303"/>
        <v>56.804988949805931</v>
      </c>
      <c r="W413" s="8">
        <f t="shared" si="304"/>
        <v>54.873303092459224</v>
      </c>
      <c r="X413" s="8">
        <f t="shared" si="304"/>
        <v>52.973535190274085</v>
      </c>
      <c r="Y413" s="8">
        <f t="shared" si="304"/>
        <v>51.828230522552126</v>
      </c>
      <c r="Z413" s="8">
        <f t="shared" si="304"/>
        <v>50.694947735460516</v>
      </c>
      <c r="AA413" s="8">
        <f t="shared" si="304"/>
        <v>49.573686828999371</v>
      </c>
      <c r="AB413" s="8">
        <f t="shared" si="304"/>
        <v>48.464447803168603</v>
      </c>
      <c r="AC413" s="8">
        <f t="shared" si="304"/>
        <v>47.367230657968015</v>
      </c>
      <c r="AD413" s="8">
        <f t="shared" si="304"/>
        <v>46.429207924659629</v>
      </c>
      <c r="AE413" s="8">
        <f t="shared" si="304"/>
        <v>45.499664594904488</v>
      </c>
      <c r="AF413" s="8">
        <f t="shared" si="304"/>
        <v>44.57860066870262</v>
      </c>
      <c r="AG413" s="8">
        <f t="shared" si="304"/>
        <v>43.666016146054034</v>
      </c>
      <c r="AH413" s="8">
        <f t="shared" si="304"/>
        <v>42.761911026958728</v>
      </c>
    </row>
    <row r="414" spans="2:65" hidden="1" outlineLevel="1">
      <c r="B414" t="str">
        <f t="shared" si="260"/>
        <v>Carbon dioxide (DAC) - Energy cost - Asia - USD/ton fuel</v>
      </c>
      <c r="C414" t="s">
        <v>68</v>
      </c>
      <c r="D414" t="s">
        <v>43</v>
      </c>
      <c r="E414" t="s">
        <v>57</v>
      </c>
      <c r="F414" t="s">
        <v>31</v>
      </c>
      <c r="G414" s="8">
        <f t="shared" si="303"/>
        <v>186.89956944291009</v>
      </c>
      <c r="H414" s="8">
        <f t="shared" si="303"/>
        <v>168.16682617375361</v>
      </c>
      <c r="I414" s="8">
        <f t="shared" si="303"/>
        <v>149.87899747482393</v>
      </c>
      <c r="J414" s="8">
        <f t="shared" si="303"/>
        <v>142.27132627697122</v>
      </c>
      <c r="K414" s="8">
        <f t="shared" si="303"/>
        <v>134.81285628877197</v>
      </c>
      <c r="L414" s="8">
        <f t="shared" si="303"/>
        <v>127.50358751022122</v>
      </c>
      <c r="M414" s="8">
        <f t="shared" si="303"/>
        <v>120.34351994132149</v>
      </c>
      <c r="N414" s="8">
        <f t="shared" si="303"/>
        <v>113.33265358207515</v>
      </c>
      <c r="O414" s="8">
        <f t="shared" si="303"/>
        <v>108.26284478442385</v>
      </c>
      <c r="P414" s="8">
        <f t="shared" si="303"/>
        <v>103.28784662429925</v>
      </c>
      <c r="Q414" s="8">
        <f t="shared" si="303"/>
        <v>98.407659101700688</v>
      </c>
      <c r="R414" s="8">
        <f t="shared" si="303"/>
        <v>93.622282216625351</v>
      </c>
      <c r="S414" s="8">
        <f t="shared" si="303"/>
        <v>88.931715969074972</v>
      </c>
      <c r="T414" s="8">
        <f t="shared" si="303"/>
        <v>86.065503663003796</v>
      </c>
      <c r="U414" s="8">
        <f t="shared" si="303"/>
        <v>83.244358258173165</v>
      </c>
      <c r="V414" s="8">
        <f t="shared" si="303"/>
        <v>80.468279754582596</v>
      </c>
      <c r="W414" s="8">
        <f t="shared" si="304"/>
        <v>77.737268152231991</v>
      </c>
      <c r="X414" s="8">
        <f t="shared" si="304"/>
        <v>75.051323451122215</v>
      </c>
      <c r="Y414" s="8">
        <f t="shared" si="304"/>
        <v>72.402332509748831</v>
      </c>
      <c r="Z414" s="8">
        <f t="shared" si="304"/>
        <v>69.797444349441975</v>
      </c>
      <c r="AA414" s="8">
        <f t="shared" si="304"/>
        <v>67.236658970200637</v>
      </c>
      <c r="AB414" s="8">
        <f t="shared" si="304"/>
        <v>64.719976372026011</v>
      </c>
      <c r="AC414" s="8">
        <f t="shared" si="304"/>
        <v>62.247396554916683</v>
      </c>
      <c r="AD414" s="8">
        <f t="shared" si="304"/>
        <v>60.720274602486676</v>
      </c>
      <c r="AE414" s="8">
        <f t="shared" si="304"/>
        <v>59.212061358577877</v>
      </c>
      <c r="AF414" s="8">
        <f t="shared" si="304"/>
        <v>57.722756823190991</v>
      </c>
      <c r="AG414" s="8">
        <f t="shared" si="304"/>
        <v>56.25236099632577</v>
      </c>
      <c r="AH414" s="8">
        <f t="shared" si="304"/>
        <v>54.800873877981985</v>
      </c>
    </row>
    <row r="415" spans="2:65" hidden="1" outlineLevel="1">
      <c r="B415" t="str">
        <f t="shared" si="260"/>
        <v>Carbon dioxide (DAC) - Energy cost - Europe - USD/ton fuel</v>
      </c>
      <c r="C415" t="s">
        <v>68</v>
      </c>
      <c r="D415" t="s">
        <v>43</v>
      </c>
      <c r="E415" t="s">
        <v>8</v>
      </c>
      <c r="F415" t="s">
        <v>31</v>
      </c>
      <c r="G415" s="8">
        <f t="shared" si="303"/>
        <v>139.13660564940096</v>
      </c>
      <c r="H415" s="8">
        <f t="shared" si="303"/>
        <v>131.33650635826208</v>
      </c>
      <c r="I415" s="8">
        <f t="shared" si="303"/>
        <v>123.69885760010307</v>
      </c>
      <c r="J415" s="8">
        <f t="shared" si="303"/>
        <v>117.43601702374129</v>
      </c>
      <c r="K415" s="8">
        <f t="shared" si="303"/>
        <v>111.29589497676589</v>
      </c>
      <c r="L415" s="8">
        <f t="shared" si="303"/>
        <v>105.27849145917936</v>
      </c>
      <c r="M415" s="8">
        <f t="shared" si="303"/>
        <v>99.383806470979252</v>
      </c>
      <c r="N415" s="8">
        <f t="shared" si="303"/>
        <v>93.611840012167974</v>
      </c>
      <c r="O415" s="8">
        <f t="shared" si="303"/>
        <v>90.585974296079655</v>
      </c>
      <c r="P415" s="8">
        <f t="shared" si="303"/>
        <v>87.607779699054461</v>
      </c>
      <c r="Q415" s="8">
        <f t="shared" si="303"/>
        <v>84.67725622108955</v>
      </c>
      <c r="R415" s="8">
        <f t="shared" si="303"/>
        <v>81.794403862185035</v>
      </c>
      <c r="S415" s="8">
        <f t="shared" si="303"/>
        <v>78.959222622341954</v>
      </c>
      <c r="T415" s="8">
        <f t="shared" si="303"/>
        <v>76.922599826040909</v>
      </c>
      <c r="U415" s="8">
        <f t="shared" si="303"/>
        <v>74.912586795058061</v>
      </c>
      <c r="V415" s="8">
        <f t="shared" si="303"/>
        <v>72.929183529392262</v>
      </c>
      <c r="W415" s="8">
        <f t="shared" si="304"/>
        <v>70.972390029044362</v>
      </c>
      <c r="X415" s="8">
        <f t="shared" si="304"/>
        <v>69.042206294013226</v>
      </c>
      <c r="Y415" s="8">
        <f t="shared" si="304"/>
        <v>67.134466412964173</v>
      </c>
      <c r="Z415" s="8">
        <f t="shared" si="304"/>
        <v>65.253341498845373</v>
      </c>
      <c r="AA415" s="8">
        <f t="shared" si="304"/>
        <v>63.398831551657359</v>
      </c>
      <c r="AB415" s="8">
        <f t="shared" si="304"/>
        <v>61.570936571399812</v>
      </c>
      <c r="AC415" s="8">
        <f t="shared" si="304"/>
        <v>59.769656558072832</v>
      </c>
      <c r="AD415" s="8">
        <f t="shared" si="304"/>
        <v>58.303359346438278</v>
      </c>
      <c r="AE415" s="8">
        <f t="shared" si="304"/>
        <v>56.855217183061221</v>
      </c>
      <c r="AF415" s="8">
        <f t="shared" si="304"/>
        <v>55.425230067942344</v>
      </c>
      <c r="AG415" s="8">
        <f t="shared" si="304"/>
        <v>54.013398001081399</v>
      </c>
      <c r="AH415" s="8">
        <f t="shared" si="304"/>
        <v>52.619720982478157</v>
      </c>
    </row>
    <row r="416" spans="2:65" hidden="1" outlineLevel="1">
      <c r="B416" t="str">
        <f t="shared" si="260"/>
        <v>Carbon dioxide (DAC) - Energy cost - Middle East - USD/ton fuel</v>
      </c>
      <c r="C416" t="s">
        <v>68</v>
      </c>
      <c r="D416" t="s">
        <v>43</v>
      </c>
      <c r="E416" t="s">
        <v>58</v>
      </c>
      <c r="F416" t="s">
        <v>31</v>
      </c>
      <c r="G416" s="8">
        <f t="shared" si="303"/>
        <v>106.54312461630884</v>
      </c>
      <c r="H416" s="8">
        <f t="shared" si="303"/>
        <v>100.46220586457505</v>
      </c>
      <c r="I416" s="8">
        <f t="shared" si="303"/>
        <v>94.50864955757099</v>
      </c>
      <c r="J416" s="8">
        <f t="shared" si="303"/>
        <v>90.289455876080666</v>
      </c>
      <c r="K416" s="8">
        <f t="shared" si="303"/>
        <v>86.149099881800211</v>
      </c>
      <c r="L416" s="8">
        <f t="shared" si="303"/>
        <v>82.087581574729612</v>
      </c>
      <c r="M416" s="8">
        <f t="shared" si="303"/>
        <v>78.104900954868882</v>
      </c>
      <c r="N416" s="8">
        <f t="shared" si="303"/>
        <v>74.201058022218021</v>
      </c>
      <c r="O416" s="8">
        <f t="shared" si="303"/>
        <v>71.264783946143552</v>
      </c>
      <c r="P416" s="8">
        <f t="shared" si="303"/>
        <v>68.380481742891675</v>
      </c>
      <c r="Q416" s="8">
        <f t="shared" si="303"/>
        <v>65.548151412460825</v>
      </c>
      <c r="R416" s="8">
        <f t="shared" si="303"/>
        <v>62.767792954851807</v>
      </c>
      <c r="S416" s="8">
        <f t="shared" si="303"/>
        <v>60.039406370064405</v>
      </c>
      <c r="T416" s="8">
        <f t="shared" si="303"/>
        <v>58.334255838436711</v>
      </c>
      <c r="U416" s="8">
        <f t="shared" si="303"/>
        <v>56.653467589691616</v>
      </c>
      <c r="V416" s="8">
        <f t="shared" si="303"/>
        <v>54.997041623828714</v>
      </c>
      <c r="W416" s="8">
        <f t="shared" si="304"/>
        <v>53.364977940848128</v>
      </c>
      <c r="X416" s="8">
        <f t="shared" si="304"/>
        <v>51.757276540749643</v>
      </c>
      <c r="Y416" s="8">
        <f t="shared" si="304"/>
        <v>49.951129205562665</v>
      </c>
      <c r="Z416" s="8">
        <f t="shared" si="304"/>
        <v>48.17485125313609</v>
      </c>
      <c r="AA416" s="8">
        <f t="shared" si="304"/>
        <v>46.428442683469406</v>
      </c>
      <c r="AB416" s="8">
        <f t="shared" si="304"/>
        <v>44.711903496563266</v>
      </c>
      <c r="AC416" s="8">
        <f t="shared" si="304"/>
        <v>43.025233692416762</v>
      </c>
      <c r="AD416" s="8">
        <f t="shared" si="304"/>
        <v>41.969677751620367</v>
      </c>
      <c r="AE416" s="8">
        <f t="shared" si="304"/>
        <v>40.927191811319283</v>
      </c>
      <c r="AF416" s="8">
        <f t="shared" si="304"/>
        <v>39.897775871513431</v>
      </c>
      <c r="AG416" s="8">
        <f t="shared" si="304"/>
        <v>38.881429932202913</v>
      </c>
      <c r="AH416" s="8">
        <f t="shared" si="304"/>
        <v>37.878153993387855</v>
      </c>
    </row>
    <row r="417" spans="2:65" hidden="1" outlineLevel="1">
      <c r="B417" t="str">
        <f t="shared" ref="B417:B422" si="305">_xlfn.TEXTJOIN(" - ",TRUE,C417:F417)</f>
        <v>e-methanol - Conversion H2 -&gt; MeOH - Global - ton H2/ton MeOH</v>
      </c>
      <c r="C417" t="s">
        <v>71</v>
      </c>
      <c r="D417" t="s">
        <v>72</v>
      </c>
      <c r="E417" t="s">
        <v>49</v>
      </c>
      <c r="F417" t="s">
        <v>73</v>
      </c>
      <c r="G417" s="24">
        <f t="shared" ref="G417:V418" si="306">INDEX(FuelData,MATCH($B417,FuelData_Index,0),MATCH(G$4,FuelData_Year,0))</f>
        <v>0.18875226265526496</v>
      </c>
      <c r="H417" s="24">
        <f t="shared" si="306"/>
        <v>0.18875226265526496</v>
      </c>
      <c r="I417" s="24">
        <f t="shared" si="306"/>
        <v>0.18875226265526496</v>
      </c>
      <c r="J417" s="24">
        <f t="shared" si="306"/>
        <v>0.18875226265526496</v>
      </c>
      <c r="K417" s="24">
        <f t="shared" si="306"/>
        <v>0.18875226265526496</v>
      </c>
      <c r="L417" s="24">
        <f t="shared" si="306"/>
        <v>0.18875226265526496</v>
      </c>
      <c r="M417" s="24">
        <f t="shared" si="306"/>
        <v>0.18875226265526496</v>
      </c>
      <c r="N417" s="24">
        <f t="shared" si="306"/>
        <v>0.18875226265526496</v>
      </c>
      <c r="O417" s="24">
        <f t="shared" si="306"/>
        <v>0.18875226265526496</v>
      </c>
      <c r="P417" s="24">
        <f t="shared" si="306"/>
        <v>0.18875226265526496</v>
      </c>
      <c r="Q417" s="24">
        <f t="shared" si="306"/>
        <v>0.18875226265526496</v>
      </c>
      <c r="R417" s="24">
        <f t="shared" si="306"/>
        <v>0.18875226265526496</v>
      </c>
      <c r="S417" s="24">
        <f t="shared" si="306"/>
        <v>0.18875226265526496</v>
      </c>
      <c r="T417" s="24">
        <f t="shared" si="306"/>
        <v>0.18875226265526496</v>
      </c>
      <c r="U417" s="24">
        <f t="shared" si="306"/>
        <v>0.18875226265526496</v>
      </c>
      <c r="V417" s="24">
        <f t="shared" si="306"/>
        <v>0.18875226265526496</v>
      </c>
      <c r="W417" s="24">
        <f t="shared" ref="W417:AH418" si="307">INDEX(FuelData,MATCH($B417,FuelData_Index,0),MATCH(W$4,FuelData_Year,0))</f>
        <v>0.18875226265526496</v>
      </c>
      <c r="X417" s="24">
        <f t="shared" si="307"/>
        <v>0.18875226265526496</v>
      </c>
      <c r="Y417" s="24">
        <f t="shared" si="307"/>
        <v>0.18875226265526496</v>
      </c>
      <c r="Z417" s="24">
        <f t="shared" si="307"/>
        <v>0.18875226265526496</v>
      </c>
      <c r="AA417" s="24">
        <f t="shared" si="307"/>
        <v>0.18875226265526496</v>
      </c>
      <c r="AB417" s="24">
        <f t="shared" si="307"/>
        <v>0.18875226265526496</v>
      </c>
      <c r="AC417" s="24">
        <f t="shared" si="307"/>
        <v>0.18875226265526496</v>
      </c>
      <c r="AD417" s="24">
        <f t="shared" si="307"/>
        <v>0.18875226265526496</v>
      </c>
      <c r="AE417" s="24">
        <f t="shared" si="307"/>
        <v>0.18875226265526496</v>
      </c>
      <c r="AF417" s="24">
        <f t="shared" si="307"/>
        <v>0.18875226265526496</v>
      </c>
      <c r="AG417" s="24">
        <f t="shared" si="307"/>
        <v>0.18875226265526496</v>
      </c>
      <c r="AH417" s="24">
        <f t="shared" si="307"/>
        <v>0.18875226265526496</v>
      </c>
    </row>
    <row r="418" spans="2:65" hidden="1" outlineLevel="1">
      <c r="B418" t="str">
        <f t="shared" si="305"/>
        <v>e-methanol - Conversion CO2 -&gt; MeOH - Global - ton CO2/ton MeOH</v>
      </c>
      <c r="C418" t="s">
        <v>71</v>
      </c>
      <c r="D418" t="s">
        <v>74</v>
      </c>
      <c r="E418" t="s">
        <v>49</v>
      </c>
      <c r="F418" t="s">
        <v>75</v>
      </c>
      <c r="G418" s="24">
        <f t="shared" si="306"/>
        <v>1.3735097684289368</v>
      </c>
      <c r="H418" s="24">
        <f t="shared" si="306"/>
        <v>1.3735097684289368</v>
      </c>
      <c r="I418" s="24">
        <f t="shared" si="306"/>
        <v>1.3735097684289368</v>
      </c>
      <c r="J418" s="24">
        <f t="shared" si="306"/>
        <v>1.3735097684289368</v>
      </c>
      <c r="K418" s="24">
        <f t="shared" si="306"/>
        <v>1.3735097684289368</v>
      </c>
      <c r="L418" s="24">
        <f t="shared" si="306"/>
        <v>1.3735097684289368</v>
      </c>
      <c r="M418" s="24">
        <f t="shared" si="306"/>
        <v>1.3735097684289368</v>
      </c>
      <c r="N418" s="24">
        <f t="shared" si="306"/>
        <v>1.3735097684289368</v>
      </c>
      <c r="O418" s="24">
        <f t="shared" si="306"/>
        <v>1.3735097684289368</v>
      </c>
      <c r="P418" s="24">
        <f t="shared" si="306"/>
        <v>1.3735097684289368</v>
      </c>
      <c r="Q418" s="24">
        <f t="shared" si="306"/>
        <v>1.3735097684289368</v>
      </c>
      <c r="R418" s="24">
        <f t="shared" si="306"/>
        <v>1.3735097684289368</v>
      </c>
      <c r="S418" s="24">
        <f t="shared" si="306"/>
        <v>1.3735097684289368</v>
      </c>
      <c r="T418" s="24">
        <f t="shared" si="306"/>
        <v>1.3735097684289368</v>
      </c>
      <c r="U418" s="24">
        <f t="shared" si="306"/>
        <v>1.3735097684289368</v>
      </c>
      <c r="V418" s="24">
        <f t="shared" si="306"/>
        <v>1.3735097684289368</v>
      </c>
      <c r="W418" s="24">
        <f t="shared" si="307"/>
        <v>1.3735097684289368</v>
      </c>
      <c r="X418" s="24">
        <f t="shared" si="307"/>
        <v>1.3735097684289368</v>
      </c>
      <c r="Y418" s="24">
        <f t="shared" si="307"/>
        <v>1.3735097684289368</v>
      </c>
      <c r="Z418" s="24">
        <f t="shared" si="307"/>
        <v>1.3735097684289368</v>
      </c>
      <c r="AA418" s="24">
        <f t="shared" si="307"/>
        <v>1.3735097684289368</v>
      </c>
      <c r="AB418" s="24">
        <f t="shared" si="307"/>
        <v>1.3735097684289368</v>
      </c>
      <c r="AC418" s="24">
        <f t="shared" si="307"/>
        <v>1.3735097684289368</v>
      </c>
      <c r="AD418" s="24">
        <f t="shared" si="307"/>
        <v>1.3735097684289368</v>
      </c>
      <c r="AE418" s="24">
        <f t="shared" si="307"/>
        <v>1.3735097684289368</v>
      </c>
      <c r="AF418" s="24">
        <f t="shared" si="307"/>
        <v>1.3735097684289368</v>
      </c>
      <c r="AG418" s="24">
        <f t="shared" si="307"/>
        <v>1.3735097684289368</v>
      </c>
      <c r="AH418" s="24">
        <f t="shared" si="307"/>
        <v>1.3735097684289368</v>
      </c>
    </row>
    <row r="419" spans="2:65" hidden="1" outlineLevel="1">
      <c r="B419" t="str">
        <f t="shared" si="305"/>
        <v/>
      </c>
    </row>
    <row r="420" spans="2:65" hidden="1" outlineLevel="1">
      <c r="B420" t="str">
        <f t="shared" si="305"/>
        <v>e-methanol (DAC) - Feedstock cost including feedstock feedstock cost - Global - USD/ton fuel</v>
      </c>
      <c r="C420" s="4" t="str">
        <f>C353</f>
        <v>e-methanol (DAC)</v>
      </c>
      <c r="D420" s="4" t="s">
        <v>38</v>
      </c>
      <c r="E420" s="4" t="s">
        <v>49</v>
      </c>
      <c r="F420" s="4" t="s">
        <v>31</v>
      </c>
      <c r="G420" s="129">
        <f>G421*G422</f>
        <v>2.5481555458460767</v>
      </c>
      <c r="H420" s="129">
        <f t="shared" ref="H420:AH420" si="308">H421*H422</f>
        <v>2.5481555458460861</v>
      </c>
      <c r="I420" s="129">
        <f t="shared" si="308"/>
        <v>2.5481555458460861</v>
      </c>
      <c r="J420" s="129">
        <f t="shared" si="308"/>
        <v>2.5481555458460861</v>
      </c>
      <c r="K420" s="129">
        <f t="shared" si="308"/>
        <v>2.5481555458460949</v>
      </c>
      <c r="L420" s="129">
        <f t="shared" si="308"/>
        <v>2.5481555458460767</v>
      </c>
      <c r="M420" s="129">
        <f t="shared" si="308"/>
        <v>2.5481555458460949</v>
      </c>
      <c r="N420" s="129">
        <f t="shared" si="308"/>
        <v>2.5481555458460767</v>
      </c>
      <c r="O420" s="129">
        <f t="shared" si="308"/>
        <v>2.548155545846059</v>
      </c>
      <c r="P420" s="129">
        <f t="shared" si="308"/>
        <v>2.5481555458460861</v>
      </c>
      <c r="Q420" s="129">
        <f t="shared" si="308"/>
        <v>2.5481555458461131</v>
      </c>
      <c r="R420" s="129">
        <f t="shared" si="308"/>
        <v>2.5481555458460949</v>
      </c>
      <c r="S420" s="129">
        <f t="shared" si="308"/>
        <v>2.5481555458461131</v>
      </c>
      <c r="T420" s="129">
        <f t="shared" si="308"/>
        <v>2.548155545846122</v>
      </c>
      <c r="U420" s="129">
        <f t="shared" si="308"/>
        <v>2.5481555458460998</v>
      </c>
      <c r="V420" s="129">
        <f t="shared" si="308"/>
        <v>2.5481555458461447</v>
      </c>
      <c r="W420" s="129">
        <f t="shared" si="308"/>
        <v>2.548155545846122</v>
      </c>
      <c r="X420" s="129">
        <f t="shared" si="308"/>
        <v>2.548155545846059</v>
      </c>
      <c r="Y420" s="129">
        <f t="shared" si="308"/>
        <v>2.5481555458460767</v>
      </c>
      <c r="Z420" s="129">
        <f t="shared" si="308"/>
        <v>2.5481555458460678</v>
      </c>
      <c r="AA420" s="129">
        <f t="shared" si="308"/>
        <v>2.5481555458460861</v>
      </c>
      <c r="AB420" s="129">
        <f t="shared" si="308"/>
        <v>2.5481555458460767</v>
      </c>
      <c r="AC420" s="129">
        <f t="shared" si="308"/>
        <v>2.5481555458460767</v>
      </c>
      <c r="AD420" s="129">
        <f t="shared" si="308"/>
        <v>2.5481555458460767</v>
      </c>
      <c r="AE420" s="129">
        <f t="shared" si="308"/>
        <v>2.5481555458460767</v>
      </c>
      <c r="AF420" s="129">
        <f t="shared" si="308"/>
        <v>2.5481555458460767</v>
      </c>
      <c r="AG420" s="129">
        <f t="shared" si="308"/>
        <v>2.5481555458460767</v>
      </c>
      <c r="AH420" s="129">
        <f t="shared" si="308"/>
        <v>2.5481555458460767</v>
      </c>
      <c r="BL420" s="1"/>
      <c r="BM420" s="1"/>
    </row>
    <row r="421" spans="2:65" hidden="1" outlineLevel="1">
      <c r="B421" t="str">
        <f t="shared" si="305"/>
        <v>e-hydrogen - Feedstock cost - Global - USD/ton fuel</v>
      </c>
      <c r="C421" t="s">
        <v>59</v>
      </c>
      <c r="D421" t="s">
        <v>44</v>
      </c>
      <c r="E421" t="s">
        <v>49</v>
      </c>
      <c r="F421" t="s">
        <v>31</v>
      </c>
      <c r="G421" s="8">
        <f t="shared" ref="G421:AH421" si="309">INDEX(CostCalculations,MATCH($B421,CostCalculations_Index,0),MATCH(G$4,CostCalculation_Year,0))</f>
        <v>13.5</v>
      </c>
      <c r="H421" s="8">
        <f t="shared" si="309"/>
        <v>13.500000000000048</v>
      </c>
      <c r="I421" s="8">
        <f t="shared" si="309"/>
        <v>13.500000000000048</v>
      </c>
      <c r="J421" s="8">
        <f t="shared" si="309"/>
        <v>13.500000000000048</v>
      </c>
      <c r="K421" s="8">
        <f t="shared" si="309"/>
        <v>13.500000000000096</v>
      </c>
      <c r="L421" s="8">
        <f t="shared" si="309"/>
        <v>13.5</v>
      </c>
      <c r="M421" s="8">
        <f t="shared" si="309"/>
        <v>13.500000000000096</v>
      </c>
      <c r="N421" s="8">
        <f t="shared" si="309"/>
        <v>13.5</v>
      </c>
      <c r="O421" s="8">
        <f t="shared" si="309"/>
        <v>13.499999999999904</v>
      </c>
      <c r="P421" s="8">
        <f t="shared" si="309"/>
        <v>13.500000000000048</v>
      </c>
      <c r="Q421" s="8">
        <f t="shared" si="309"/>
        <v>13.500000000000192</v>
      </c>
      <c r="R421" s="8">
        <f t="shared" si="309"/>
        <v>13.500000000000096</v>
      </c>
      <c r="S421" s="8">
        <f t="shared" si="309"/>
        <v>13.500000000000192</v>
      </c>
      <c r="T421" s="8">
        <f t="shared" si="309"/>
        <v>13.50000000000024</v>
      </c>
      <c r="U421" s="8">
        <f t="shared" si="309"/>
        <v>13.500000000000121</v>
      </c>
      <c r="V421" s="8">
        <f t="shared" si="309"/>
        <v>13.500000000000359</v>
      </c>
      <c r="W421" s="8">
        <f t="shared" si="309"/>
        <v>13.50000000000024</v>
      </c>
      <c r="X421" s="8">
        <f t="shared" si="309"/>
        <v>13.499999999999904</v>
      </c>
      <c r="Y421" s="8">
        <f t="shared" si="309"/>
        <v>13.5</v>
      </c>
      <c r="Z421" s="8">
        <f t="shared" si="309"/>
        <v>13.499999999999952</v>
      </c>
      <c r="AA421" s="8">
        <f t="shared" si="309"/>
        <v>13.500000000000048</v>
      </c>
      <c r="AB421" s="8">
        <f t="shared" si="309"/>
        <v>13.5</v>
      </c>
      <c r="AC421" s="8">
        <f t="shared" si="309"/>
        <v>13.5</v>
      </c>
      <c r="AD421" s="8">
        <f t="shared" si="309"/>
        <v>13.5</v>
      </c>
      <c r="AE421" s="8">
        <f t="shared" si="309"/>
        <v>13.5</v>
      </c>
      <c r="AF421" s="8">
        <f t="shared" si="309"/>
        <v>13.5</v>
      </c>
      <c r="AG421" s="8">
        <f t="shared" si="309"/>
        <v>13.5</v>
      </c>
      <c r="AH421" s="8">
        <f t="shared" si="309"/>
        <v>13.5</v>
      </c>
    </row>
    <row r="422" spans="2:65" hidden="1" outlineLevel="1">
      <c r="B422" t="str">
        <f t="shared" si="305"/>
        <v>e-methanol - Conversion H2 -&gt; MeOH - Global - ton H2/ton MeOH</v>
      </c>
      <c r="C422" t="s">
        <v>71</v>
      </c>
      <c r="D422" t="s">
        <v>72</v>
      </c>
      <c r="E422" t="s">
        <v>49</v>
      </c>
      <c r="F422" t="s">
        <v>73</v>
      </c>
      <c r="G422" s="24">
        <f t="shared" ref="G422:AH422" si="310">INDEX(FuelData,MATCH($B422,FuelData_Index,0),MATCH(G$4,FuelData_Year,0))</f>
        <v>0.18875226265526496</v>
      </c>
      <c r="H422" s="24">
        <f t="shared" si="310"/>
        <v>0.18875226265526496</v>
      </c>
      <c r="I422" s="24">
        <f t="shared" si="310"/>
        <v>0.18875226265526496</v>
      </c>
      <c r="J422" s="24">
        <f t="shared" si="310"/>
        <v>0.18875226265526496</v>
      </c>
      <c r="K422" s="24">
        <f t="shared" si="310"/>
        <v>0.18875226265526496</v>
      </c>
      <c r="L422" s="24">
        <f t="shared" si="310"/>
        <v>0.18875226265526496</v>
      </c>
      <c r="M422" s="24">
        <f t="shared" si="310"/>
        <v>0.18875226265526496</v>
      </c>
      <c r="N422" s="24">
        <f t="shared" si="310"/>
        <v>0.18875226265526496</v>
      </c>
      <c r="O422" s="24">
        <f t="shared" si="310"/>
        <v>0.18875226265526496</v>
      </c>
      <c r="P422" s="24">
        <f t="shared" si="310"/>
        <v>0.18875226265526496</v>
      </c>
      <c r="Q422" s="24">
        <f t="shared" si="310"/>
        <v>0.18875226265526496</v>
      </c>
      <c r="R422" s="24">
        <f t="shared" si="310"/>
        <v>0.18875226265526496</v>
      </c>
      <c r="S422" s="24">
        <f t="shared" si="310"/>
        <v>0.18875226265526496</v>
      </c>
      <c r="T422" s="24">
        <f t="shared" si="310"/>
        <v>0.18875226265526496</v>
      </c>
      <c r="U422" s="24">
        <f t="shared" si="310"/>
        <v>0.18875226265526496</v>
      </c>
      <c r="V422" s="24">
        <f t="shared" si="310"/>
        <v>0.18875226265526496</v>
      </c>
      <c r="W422" s="24">
        <f t="shared" si="310"/>
        <v>0.18875226265526496</v>
      </c>
      <c r="X422" s="24">
        <f t="shared" si="310"/>
        <v>0.18875226265526496</v>
      </c>
      <c r="Y422" s="24">
        <f t="shared" si="310"/>
        <v>0.18875226265526496</v>
      </c>
      <c r="Z422" s="24">
        <f t="shared" si="310"/>
        <v>0.18875226265526496</v>
      </c>
      <c r="AA422" s="24">
        <f t="shared" si="310"/>
        <v>0.18875226265526496</v>
      </c>
      <c r="AB422" s="24">
        <f t="shared" si="310"/>
        <v>0.18875226265526496</v>
      </c>
      <c r="AC422" s="24">
        <f t="shared" si="310"/>
        <v>0.18875226265526496</v>
      </c>
      <c r="AD422" s="24">
        <f t="shared" si="310"/>
        <v>0.18875226265526496</v>
      </c>
      <c r="AE422" s="24">
        <f t="shared" si="310"/>
        <v>0.18875226265526496</v>
      </c>
      <c r="AF422" s="24">
        <f t="shared" si="310"/>
        <v>0.18875226265526496</v>
      </c>
      <c r="AG422" s="24">
        <f t="shared" si="310"/>
        <v>0.18875226265526496</v>
      </c>
      <c r="AH422" s="24">
        <f t="shared" si="310"/>
        <v>0.18875226265526496</v>
      </c>
    </row>
    <row r="423" spans="2:65" collapsed="1"/>
    <row r="424" spans="2:65">
      <c r="B424" t="str">
        <f t="shared" ref="B424:B487" si="311">_xlfn.TEXTJOIN(" - ",TRUE,C424:F424)</f>
        <v>e-methanol (PS) - Item - Region - Unit</v>
      </c>
      <c r="C424" s="52" t="s">
        <v>76</v>
      </c>
      <c r="D424" s="52" t="s">
        <v>28</v>
      </c>
      <c r="E424" s="52" t="s">
        <v>1</v>
      </c>
      <c r="F424" s="52" t="s">
        <v>29</v>
      </c>
      <c r="G424" s="3">
        <v>2023</v>
      </c>
      <c r="H424" s="3">
        <v>2024</v>
      </c>
      <c r="I424" s="3">
        <v>2025</v>
      </c>
      <c r="J424" s="3">
        <v>2026</v>
      </c>
      <c r="K424" s="3">
        <v>2027</v>
      </c>
      <c r="L424" s="3">
        <v>2028</v>
      </c>
      <c r="M424" s="3">
        <v>2029</v>
      </c>
      <c r="N424" s="3">
        <v>2030</v>
      </c>
      <c r="O424" s="3">
        <v>2031</v>
      </c>
      <c r="P424" s="3">
        <v>2032</v>
      </c>
      <c r="Q424" s="3">
        <v>2033</v>
      </c>
      <c r="R424" s="3">
        <v>2034</v>
      </c>
      <c r="S424" s="3">
        <v>2035</v>
      </c>
      <c r="T424" s="3">
        <v>2036</v>
      </c>
      <c r="U424" s="3">
        <v>2037</v>
      </c>
      <c r="V424" s="3">
        <v>2038</v>
      </c>
      <c r="W424" s="3">
        <v>2039</v>
      </c>
      <c r="X424" s="3">
        <v>2040</v>
      </c>
      <c r="Y424" s="3">
        <v>2041</v>
      </c>
      <c r="Z424" s="3">
        <v>2042</v>
      </c>
      <c r="AA424" s="3">
        <v>2043</v>
      </c>
      <c r="AB424" s="3">
        <v>2044</v>
      </c>
      <c r="AC424" s="3">
        <v>2045</v>
      </c>
      <c r="AD424" s="3">
        <v>2046</v>
      </c>
      <c r="AE424" s="3">
        <v>2047</v>
      </c>
      <c r="AF424" s="3">
        <v>2048</v>
      </c>
      <c r="AG424" s="3">
        <v>2049</v>
      </c>
      <c r="AH424" s="3">
        <v>2050</v>
      </c>
    </row>
    <row r="425" spans="2:65" hidden="1" outlineLevel="1">
      <c r="B425" t="str">
        <f t="shared" si="311"/>
        <v>e-methanol (PS) - Total cost - Africa - USD/ton fuel</v>
      </c>
      <c r="C425" s="112" t="str">
        <f>C424</f>
        <v>e-methanol (PS)</v>
      </c>
      <c r="D425" s="112" t="s">
        <v>30</v>
      </c>
      <c r="E425" s="112" t="s">
        <v>55</v>
      </c>
      <c r="F425" s="112" t="s">
        <v>31</v>
      </c>
      <c r="G425" s="114">
        <f t="shared" ref="G425:V429" si="312">INDEX(CostCalculations,MATCH($B425,CostCalculations_Index,0),MATCH(G$4,CostCalculation_Year,0))</f>
        <v>1588.000305896699</v>
      </c>
      <c r="H425" s="114">
        <f t="shared" si="312"/>
        <v>1465.1576246994368</v>
      </c>
      <c r="I425" s="114">
        <f t="shared" si="312"/>
        <v>1341.8106853655227</v>
      </c>
      <c r="J425" s="114">
        <f t="shared" si="312"/>
        <v>1285.2987709124986</v>
      </c>
      <c r="K425" s="114">
        <f t="shared" si="312"/>
        <v>1227.8148276346785</v>
      </c>
      <c r="L425" s="114">
        <f t="shared" si="312"/>
        <v>1169.3782567810351</v>
      </c>
      <c r="M425" s="114">
        <f t="shared" si="312"/>
        <v>1110.0084596005568</v>
      </c>
      <c r="N425" s="114">
        <f t="shared" si="312"/>
        <v>1049.7248373422103</v>
      </c>
      <c r="O425" s="114">
        <f t="shared" si="312"/>
        <v>1027.6230498512218</v>
      </c>
      <c r="P425" s="114">
        <f t="shared" si="312"/>
        <v>1004.0911659498433</v>
      </c>
      <c r="Q425" s="114">
        <f t="shared" si="312"/>
        <v>979.13963564972323</v>
      </c>
      <c r="R425" s="114">
        <f t="shared" si="312"/>
        <v>952.77890896252086</v>
      </c>
      <c r="S425" s="114">
        <f t="shared" si="312"/>
        <v>925.01943589990856</v>
      </c>
      <c r="T425" s="114">
        <f t="shared" si="312"/>
        <v>903.57481497918866</v>
      </c>
      <c r="U425" s="114">
        <f t="shared" si="312"/>
        <v>881.14657392060019</v>
      </c>
      <c r="V425" s="114">
        <f t="shared" si="312"/>
        <v>857.73812260266925</v>
      </c>
      <c r="W425" s="114">
        <f t="shared" ref="W425:AH429" si="313">INDEX(CostCalculations,MATCH($B425,CostCalculations_Index,0),MATCH(W$4,CostCalculation_Year,0))</f>
        <v>833.35287090388056</v>
      </c>
      <c r="X425" s="114">
        <f t="shared" si="313"/>
        <v>807.9942287027518</v>
      </c>
      <c r="Y425" s="114">
        <f t="shared" si="313"/>
        <v>780.24563090033791</v>
      </c>
      <c r="Z425" s="114">
        <f t="shared" si="313"/>
        <v>752.04029173120716</v>
      </c>
      <c r="AA425" s="114">
        <f t="shared" si="313"/>
        <v>723.37621719033211</v>
      </c>
      <c r="AB425" s="114">
        <f t="shared" si="313"/>
        <v>694.25141327266556</v>
      </c>
      <c r="AC425" s="114">
        <f t="shared" si="313"/>
        <v>664.66388597317155</v>
      </c>
      <c r="AD425" s="114">
        <f t="shared" si="313"/>
        <v>639.49819357851584</v>
      </c>
      <c r="AE425" s="114">
        <f t="shared" si="313"/>
        <v>614.10354112678078</v>
      </c>
      <c r="AF425" s="114">
        <f t="shared" si="313"/>
        <v>588.47867210315667</v>
      </c>
      <c r="AG425" s="114">
        <f t="shared" si="313"/>
        <v>562.62232999283879</v>
      </c>
      <c r="AH425" s="114">
        <f t="shared" si="313"/>
        <v>536.53325828102322</v>
      </c>
    </row>
    <row r="426" spans="2:65" hidden="1" outlineLevel="1">
      <c r="B426" t="str">
        <f t="shared" si="311"/>
        <v>e-methanol (PS) - Total cost - Americas - USD/ton fuel</v>
      </c>
      <c r="C426" t="str">
        <f>C425</f>
        <v>e-methanol (PS)</v>
      </c>
      <c r="D426" t="s">
        <v>30</v>
      </c>
      <c r="E426" t="s">
        <v>56</v>
      </c>
      <c r="F426" t="s">
        <v>31</v>
      </c>
      <c r="G426" s="115">
        <f t="shared" si="312"/>
        <v>1315.936578859737</v>
      </c>
      <c r="H426" s="115">
        <f t="shared" si="312"/>
        <v>1269.7045315553642</v>
      </c>
      <c r="I426" s="115">
        <f t="shared" si="312"/>
        <v>1222.8454007159567</v>
      </c>
      <c r="J426" s="115">
        <f t="shared" si="312"/>
        <v>1174.3592329668286</v>
      </c>
      <c r="K426" s="115">
        <f t="shared" si="312"/>
        <v>1124.9035113184441</v>
      </c>
      <c r="L426" s="115">
        <f t="shared" si="312"/>
        <v>1074.4912716345825</v>
      </c>
      <c r="M426" s="115">
        <f t="shared" si="312"/>
        <v>1023.135549779045</v>
      </c>
      <c r="N426" s="115">
        <f t="shared" si="312"/>
        <v>970.84938161558273</v>
      </c>
      <c r="O426" s="115">
        <f t="shared" si="312"/>
        <v>954.6901807964183</v>
      </c>
      <c r="P426" s="115">
        <f t="shared" si="312"/>
        <v>937.06008799570122</v>
      </c>
      <c r="Q426" s="115">
        <f t="shared" si="312"/>
        <v>917.96515639023869</v>
      </c>
      <c r="R426" s="115">
        <f t="shared" si="312"/>
        <v>897.41143915683074</v>
      </c>
      <c r="S426" s="115">
        <f t="shared" si="312"/>
        <v>875.40498947230367</v>
      </c>
      <c r="T426" s="115">
        <f t="shared" si="312"/>
        <v>854.31247466899265</v>
      </c>
      <c r="U426" s="115">
        <f t="shared" si="312"/>
        <v>832.24548280841998</v>
      </c>
      <c r="V426" s="115">
        <f t="shared" si="312"/>
        <v>809.20741559233807</v>
      </c>
      <c r="W426" s="115">
        <f t="shared" si="313"/>
        <v>785.20167472246055</v>
      </c>
      <c r="X426" s="115">
        <f t="shared" si="313"/>
        <v>760.23166190052598</v>
      </c>
      <c r="Y426" s="115">
        <f t="shared" si="313"/>
        <v>736.57443629884665</v>
      </c>
      <c r="Z426" s="115">
        <f t="shared" si="313"/>
        <v>712.38205455865364</v>
      </c>
      <c r="AA426" s="115">
        <f t="shared" si="313"/>
        <v>687.65373731857585</v>
      </c>
      <c r="AB426" s="115">
        <f t="shared" si="313"/>
        <v>662.3887052172139</v>
      </c>
      <c r="AC426" s="115">
        <f t="shared" si="313"/>
        <v>636.58617889318975</v>
      </c>
      <c r="AD426" s="115">
        <f t="shared" si="313"/>
        <v>612.76435163578594</v>
      </c>
      <c r="AE426" s="115">
        <f t="shared" si="313"/>
        <v>588.69069447685968</v>
      </c>
      <c r="AF426" s="115">
        <f t="shared" si="313"/>
        <v>564.36445254931903</v>
      </c>
      <c r="AG426" s="115">
        <f t="shared" si="313"/>
        <v>539.78487098607332</v>
      </c>
      <c r="AH426" s="115">
        <f t="shared" si="313"/>
        <v>514.95119492003244</v>
      </c>
    </row>
    <row r="427" spans="2:65" hidden="1" outlineLevel="1">
      <c r="B427" t="str">
        <f t="shared" si="311"/>
        <v>e-methanol (PS) - Total cost - Asia - USD/ton fuel</v>
      </c>
      <c r="C427" t="str">
        <f>C426</f>
        <v>e-methanol (PS)</v>
      </c>
      <c r="D427" t="s">
        <v>30</v>
      </c>
      <c r="E427" t="s">
        <v>57</v>
      </c>
      <c r="F427" t="s">
        <v>31</v>
      </c>
      <c r="G427" s="115">
        <f t="shared" si="312"/>
        <v>1670.1335101958248</v>
      </c>
      <c r="H427" s="115">
        <f t="shared" si="312"/>
        <v>1561.6152752140101</v>
      </c>
      <c r="I427" s="115">
        <f t="shared" si="312"/>
        <v>1452.5482574094826</v>
      </c>
      <c r="J427" s="115">
        <f t="shared" si="312"/>
        <v>1394.1632058594882</v>
      </c>
      <c r="K427" s="115">
        <f t="shared" si="312"/>
        <v>1334.782597815888</v>
      </c>
      <c r="L427" s="115">
        <f t="shared" si="312"/>
        <v>1274.4272107622328</v>
      </c>
      <c r="M427" s="115">
        <f t="shared" si="312"/>
        <v>1213.1178221821306</v>
      </c>
      <c r="N427" s="115">
        <f t="shared" si="312"/>
        <v>1150.8752095591478</v>
      </c>
      <c r="O427" s="115">
        <f t="shared" si="312"/>
        <v>1124.2463740811863</v>
      </c>
      <c r="P427" s="115">
        <f t="shared" si="312"/>
        <v>1096.2052696077108</v>
      </c>
      <c r="Q427" s="115">
        <f t="shared" si="312"/>
        <v>1066.7655231161584</v>
      </c>
      <c r="R427" s="115">
        <f t="shared" si="312"/>
        <v>1035.94076158395</v>
      </c>
      <c r="S427" s="115">
        <f t="shared" si="312"/>
        <v>1003.7446119885549</v>
      </c>
      <c r="T427" s="115">
        <f t="shared" si="312"/>
        <v>979.31544160683143</v>
      </c>
      <c r="U427" s="115">
        <f t="shared" si="312"/>
        <v>953.9223163142517</v>
      </c>
      <c r="V427" s="115">
        <f t="shared" si="312"/>
        <v>927.57003918031592</v>
      </c>
      <c r="W427" s="115">
        <f t="shared" si="313"/>
        <v>900.2634132744646</v>
      </c>
      <c r="X427" s="115">
        <f t="shared" si="313"/>
        <v>872.00724166618761</v>
      </c>
      <c r="Y427" s="115">
        <f t="shared" si="313"/>
        <v>841.040386911523</v>
      </c>
      <c r="Z427" s="115">
        <f t="shared" si="313"/>
        <v>809.67597355249495</v>
      </c>
      <c r="AA427" s="115">
        <f t="shared" si="313"/>
        <v>777.91114246868017</v>
      </c>
      <c r="AB427" s="115">
        <f t="shared" si="313"/>
        <v>745.74303453963626</v>
      </c>
      <c r="AC427" s="115">
        <f t="shared" si="313"/>
        <v>713.16879064493196</v>
      </c>
      <c r="AD427" s="115">
        <f t="shared" si="313"/>
        <v>686.64992524420893</v>
      </c>
      <c r="AE427" s="115">
        <f t="shared" si="313"/>
        <v>659.92525245544925</v>
      </c>
      <c r="AF427" s="115">
        <f t="shared" si="313"/>
        <v>632.99308895721538</v>
      </c>
      <c r="AG427" s="115">
        <f t="shared" si="313"/>
        <v>605.85175142806759</v>
      </c>
      <c r="AH427" s="115">
        <f t="shared" si="313"/>
        <v>578.49955654656605</v>
      </c>
    </row>
    <row r="428" spans="2:65" hidden="1" outlineLevel="1">
      <c r="B428" t="str">
        <f t="shared" si="311"/>
        <v>e-methanol (PS) - Total cost - Europe - USD/ton fuel</v>
      </c>
      <c r="C428" t="str">
        <f>C427</f>
        <v>e-methanol (PS)</v>
      </c>
      <c r="D428" t="s">
        <v>30</v>
      </c>
      <c r="E428" t="s">
        <v>8</v>
      </c>
      <c r="F428" t="s">
        <v>31</v>
      </c>
      <c r="G428" s="115">
        <f t="shared" si="312"/>
        <v>1462.0851020947593</v>
      </c>
      <c r="H428" s="115">
        <f t="shared" si="312"/>
        <v>1399.1360118921239</v>
      </c>
      <c r="I428" s="115">
        <f t="shared" si="312"/>
        <v>1335.5725726688561</v>
      </c>
      <c r="J428" s="115">
        <f t="shared" si="312"/>
        <v>1281.9153700367328</v>
      </c>
      <c r="K428" s="115">
        <f t="shared" si="312"/>
        <v>1227.2770399785179</v>
      </c>
      <c r="L428" s="115">
        <f t="shared" si="312"/>
        <v>1171.6746720488891</v>
      </c>
      <c r="M428" s="115">
        <f t="shared" si="312"/>
        <v>1115.125355802521</v>
      </c>
      <c r="N428" s="115">
        <f t="shared" si="312"/>
        <v>1057.6461807940739</v>
      </c>
      <c r="O428" s="115">
        <f t="shared" si="312"/>
        <v>1040.0250340771129</v>
      </c>
      <c r="P428" s="115">
        <f t="shared" si="312"/>
        <v>1020.9212849169206</v>
      </c>
      <c r="Q428" s="115">
        <f t="shared" si="312"/>
        <v>1000.3417850052431</v>
      </c>
      <c r="R428" s="115">
        <f t="shared" si="312"/>
        <v>978.29338603383428</v>
      </c>
      <c r="S428" s="115">
        <f t="shared" si="312"/>
        <v>954.78293969447782</v>
      </c>
      <c r="T428" s="115">
        <f t="shared" si="312"/>
        <v>934.14439980991108</v>
      </c>
      <c r="U428" s="115">
        <f t="shared" si="312"/>
        <v>912.50242408258055</v>
      </c>
      <c r="V428" s="115">
        <f t="shared" si="312"/>
        <v>889.85984848631415</v>
      </c>
      <c r="W428" s="115">
        <f t="shared" si="313"/>
        <v>866.21950899489252</v>
      </c>
      <c r="X428" s="115">
        <f t="shared" si="313"/>
        <v>841.58424158212767</v>
      </c>
      <c r="Y428" s="115">
        <f t="shared" si="313"/>
        <v>814.29255413401654</v>
      </c>
      <c r="Z428" s="115">
        <f t="shared" si="313"/>
        <v>786.53169123276734</v>
      </c>
      <c r="AA428" s="115">
        <f t="shared" si="313"/>
        <v>758.29992746802736</v>
      </c>
      <c r="AB428" s="115">
        <f t="shared" si="313"/>
        <v>729.5955374294108</v>
      </c>
      <c r="AC428" s="115">
        <f t="shared" si="313"/>
        <v>700.41679570655788</v>
      </c>
      <c r="AD428" s="115">
        <f t="shared" si="313"/>
        <v>674.15434502743278</v>
      </c>
      <c r="AE428" s="115">
        <f t="shared" si="313"/>
        <v>647.68167783017964</v>
      </c>
      <c r="AF428" s="115">
        <f t="shared" si="313"/>
        <v>620.99717788691578</v>
      </c>
      <c r="AG428" s="115">
        <f t="shared" si="313"/>
        <v>594.09922896975706</v>
      </c>
      <c r="AH428" s="115">
        <f t="shared" si="313"/>
        <v>566.98621485081878</v>
      </c>
    </row>
    <row r="429" spans="2:65" hidden="1" outlineLevel="1">
      <c r="B429" t="str">
        <f t="shared" si="311"/>
        <v>e-methanol (PS) - Total cost - Middle East - USD/ton fuel</v>
      </c>
      <c r="C429" s="113" t="str">
        <f>C428</f>
        <v>e-methanol (PS)</v>
      </c>
      <c r="D429" s="113" t="s">
        <v>30</v>
      </c>
      <c r="E429" s="113" t="s">
        <v>58</v>
      </c>
      <c r="F429" s="113" t="s">
        <v>31</v>
      </c>
      <c r="G429" s="116">
        <f t="shared" si="312"/>
        <v>1320.1127179537104</v>
      </c>
      <c r="H429" s="116">
        <f t="shared" si="312"/>
        <v>1262.9321009588602</v>
      </c>
      <c r="I429" s="116">
        <f t="shared" si="312"/>
        <v>1205.1475791494915</v>
      </c>
      <c r="J429" s="116">
        <f t="shared" si="312"/>
        <v>1159.2213980074248</v>
      </c>
      <c r="K429" s="116">
        <f t="shared" si="312"/>
        <v>1112.3208516070997</v>
      </c>
      <c r="L429" s="116">
        <f t="shared" si="312"/>
        <v>1064.4569187385323</v>
      </c>
      <c r="M429" s="116">
        <f t="shared" si="312"/>
        <v>1015.6405781917572</v>
      </c>
      <c r="N429" s="116">
        <f t="shared" si="312"/>
        <v>965.88280875677424</v>
      </c>
      <c r="O429" s="116">
        <f t="shared" si="312"/>
        <v>947.96934227248198</v>
      </c>
      <c r="P429" s="116">
        <f t="shared" si="312"/>
        <v>928.6061429039396</v>
      </c>
      <c r="Q429" s="116">
        <f t="shared" si="312"/>
        <v>907.80068048318492</v>
      </c>
      <c r="R429" s="116">
        <f t="shared" si="312"/>
        <v>885.560424842261</v>
      </c>
      <c r="S429" s="116">
        <f t="shared" si="312"/>
        <v>861.89284581322818</v>
      </c>
      <c r="T429" s="116">
        <f t="shared" si="312"/>
        <v>842.3076181733104</v>
      </c>
      <c r="U429" s="116">
        <f t="shared" si="312"/>
        <v>821.730521242995</v>
      </c>
      <c r="V429" s="116">
        <f t="shared" si="312"/>
        <v>800.16415146745408</v>
      </c>
      <c r="W429" s="116">
        <f t="shared" si="313"/>
        <v>777.61110529181383</v>
      </c>
      <c r="X429" s="116">
        <f t="shared" si="313"/>
        <v>754.07397916123284</v>
      </c>
      <c r="Y429" s="116">
        <f t="shared" si="313"/>
        <v>727.04336789072659</v>
      </c>
      <c r="Z429" s="116">
        <f t="shared" si="313"/>
        <v>699.54655624852819</v>
      </c>
      <c r="AA429" s="116">
        <f t="shared" si="313"/>
        <v>671.58160784513916</v>
      </c>
      <c r="AB429" s="116">
        <f t="shared" si="313"/>
        <v>643.14658629104065</v>
      </c>
      <c r="AC429" s="116">
        <f t="shared" si="313"/>
        <v>614.23955519672677</v>
      </c>
      <c r="AD429" s="116">
        <f t="shared" si="313"/>
        <v>589.70834383125327</v>
      </c>
      <c r="AE429" s="116">
        <f t="shared" si="313"/>
        <v>564.93714626633027</v>
      </c>
      <c r="AF429" s="116">
        <f t="shared" si="313"/>
        <v>539.92479896336636</v>
      </c>
      <c r="AG429" s="116">
        <f t="shared" si="313"/>
        <v>514.67013838377284</v>
      </c>
      <c r="AH429" s="116">
        <f t="shared" si="313"/>
        <v>489.17200098896143</v>
      </c>
    </row>
    <row r="430" spans="2:65" hidden="1" outlineLevel="1">
      <c r="B430" t="str">
        <f t="shared" si="311"/>
        <v/>
      </c>
      <c r="C430" s="2"/>
    </row>
    <row r="431" spans="2:65" hidden="1" outlineLevel="1">
      <c r="B431" t="str">
        <f t="shared" si="311"/>
        <v>e-methanol (PS) - CAPEX including feedstock CAPEX - Global - USD/ton fuel</v>
      </c>
      <c r="C431" s="4" t="str">
        <f>C424</f>
        <v>e-methanol (PS)</v>
      </c>
      <c r="D431" s="4" t="s">
        <v>34</v>
      </c>
      <c r="E431" s="4" t="s">
        <v>49</v>
      </c>
      <c r="F431" s="4" t="s">
        <v>31</v>
      </c>
      <c r="G431" s="129">
        <f>G432+G433*G435+G434*G436</f>
        <v>194.93308198043022</v>
      </c>
      <c r="H431" s="129">
        <f t="shared" ref="H431:AH431" si="314">H432+H433*H435+H434*H436</f>
        <v>186.65525825687445</v>
      </c>
      <c r="I431" s="129">
        <f t="shared" si="314"/>
        <v>178.33032073485697</v>
      </c>
      <c r="J431" s="129">
        <f t="shared" si="314"/>
        <v>170.88753565811737</v>
      </c>
      <c r="K431" s="129">
        <f t="shared" si="314"/>
        <v>163.35722365696421</v>
      </c>
      <c r="L431" s="129">
        <f t="shared" si="314"/>
        <v>155.73938473139839</v>
      </c>
      <c r="M431" s="129">
        <f t="shared" si="314"/>
        <v>148.03401888142017</v>
      </c>
      <c r="N431" s="129">
        <f t="shared" si="314"/>
        <v>140.24112610702835</v>
      </c>
      <c r="O431" s="129">
        <f t="shared" si="314"/>
        <v>138.85686032493822</v>
      </c>
      <c r="P431" s="129">
        <f t="shared" si="314"/>
        <v>137.26847276267833</v>
      </c>
      <c r="Q431" s="129">
        <f t="shared" si="314"/>
        <v>135.47596342024818</v>
      </c>
      <c r="R431" s="129">
        <f t="shared" si="314"/>
        <v>133.47933229764681</v>
      </c>
      <c r="S431" s="129">
        <f t="shared" si="314"/>
        <v>131.27857939487592</v>
      </c>
      <c r="T431" s="129">
        <f t="shared" si="314"/>
        <v>128.74603031498401</v>
      </c>
      <c r="U431" s="129">
        <f t="shared" si="314"/>
        <v>126.04500980135518</v>
      </c>
      <c r="V431" s="129">
        <f t="shared" si="314"/>
        <v>123.17551785399105</v>
      </c>
      <c r="W431" s="129">
        <f t="shared" si="314"/>
        <v>120.13755447288997</v>
      </c>
      <c r="X431" s="129">
        <f t="shared" si="314"/>
        <v>116.93111965805132</v>
      </c>
      <c r="Y431" s="129">
        <f t="shared" si="314"/>
        <v>112.94501775514753</v>
      </c>
      <c r="Z431" s="129">
        <f t="shared" si="314"/>
        <v>108.83179475703588</v>
      </c>
      <c r="AA431" s="129">
        <f t="shared" si="314"/>
        <v>104.59145066371771</v>
      </c>
      <c r="AB431" s="129">
        <f t="shared" si="314"/>
        <v>100.22398547519212</v>
      </c>
      <c r="AC431" s="129">
        <f t="shared" si="314"/>
        <v>95.729399191458853</v>
      </c>
      <c r="AD431" s="129">
        <f t="shared" si="314"/>
        <v>91.083866062253406</v>
      </c>
      <c r="AE431" s="129">
        <f t="shared" si="314"/>
        <v>86.358819291968743</v>
      </c>
      <c r="AF431" s="129">
        <f t="shared" si="314"/>
        <v>81.554258880604863</v>
      </c>
      <c r="AG431" s="129">
        <f t="shared" si="314"/>
        <v>76.670184828161752</v>
      </c>
      <c r="AH431" s="129">
        <f t="shared" si="314"/>
        <v>71.706597134639438</v>
      </c>
      <c r="BL431" s="1"/>
      <c r="BM431" s="1"/>
    </row>
    <row r="432" spans="2:65" hidden="1" outlineLevel="1">
      <c r="B432" t="str">
        <f t="shared" si="311"/>
        <v>e-methanol (PS) - CAPEX - Global - USD/ton fuel</v>
      </c>
      <c r="C432" t="str">
        <f>C424</f>
        <v>e-methanol (PS)</v>
      </c>
      <c r="D432" t="s">
        <v>40</v>
      </c>
      <c r="E432" t="s">
        <v>49</v>
      </c>
      <c r="F432" t="s">
        <v>31</v>
      </c>
      <c r="G432" s="8">
        <f t="shared" ref="G432:AH432" si="315">INDEX(CostCalculations,MATCH($B432,CostCalculations_Index,0),MATCH(G$4,CostCalculation_Year,0))</f>
        <v>99.333333333333329</v>
      </c>
      <c r="H432" s="8">
        <f t="shared" si="315"/>
        <v>94.666666666666671</v>
      </c>
      <c r="I432" s="8">
        <f t="shared" si="315"/>
        <v>90</v>
      </c>
      <c r="J432" s="8">
        <f t="shared" si="315"/>
        <v>85.333333333333329</v>
      </c>
      <c r="K432" s="8">
        <f t="shared" si="315"/>
        <v>80.666666666666671</v>
      </c>
      <c r="L432" s="8">
        <f t="shared" si="315"/>
        <v>76</v>
      </c>
      <c r="M432" s="8">
        <f t="shared" si="315"/>
        <v>71.333333333333329</v>
      </c>
      <c r="N432" s="8">
        <f t="shared" si="315"/>
        <v>66.666666666666671</v>
      </c>
      <c r="O432" s="8">
        <f t="shared" si="315"/>
        <v>65.166666666666671</v>
      </c>
      <c r="P432" s="8">
        <f t="shared" si="315"/>
        <v>63.666666666666664</v>
      </c>
      <c r="Q432" s="8">
        <f t="shared" si="315"/>
        <v>62.166666666666664</v>
      </c>
      <c r="R432" s="8">
        <f t="shared" si="315"/>
        <v>60.666666666666664</v>
      </c>
      <c r="S432" s="8">
        <f t="shared" si="315"/>
        <v>59.166666666666664</v>
      </c>
      <c r="T432" s="8">
        <f t="shared" si="315"/>
        <v>57.666666666666664</v>
      </c>
      <c r="U432" s="8">
        <f t="shared" si="315"/>
        <v>56.166666666666664</v>
      </c>
      <c r="V432" s="8">
        <f t="shared" si="315"/>
        <v>54.666666666666664</v>
      </c>
      <c r="W432" s="8">
        <f t="shared" si="315"/>
        <v>53.166666666666664</v>
      </c>
      <c r="X432" s="8">
        <f t="shared" si="315"/>
        <v>51.666666666666664</v>
      </c>
      <c r="Y432" s="8">
        <f t="shared" si="315"/>
        <v>49.666666666666664</v>
      </c>
      <c r="Z432" s="8">
        <f t="shared" si="315"/>
        <v>47.666666666666664</v>
      </c>
      <c r="AA432" s="8">
        <f t="shared" si="315"/>
        <v>45.666666666666664</v>
      </c>
      <c r="AB432" s="8">
        <f t="shared" si="315"/>
        <v>43.666666666666664</v>
      </c>
      <c r="AC432" s="8">
        <f t="shared" si="315"/>
        <v>41.666666666666664</v>
      </c>
      <c r="AD432" s="8">
        <f t="shared" si="315"/>
        <v>39.666666666666664</v>
      </c>
      <c r="AE432" s="8">
        <f t="shared" si="315"/>
        <v>37.666666666666664</v>
      </c>
      <c r="AF432" s="8">
        <f t="shared" si="315"/>
        <v>35.666666666666664</v>
      </c>
      <c r="AG432" s="8">
        <f t="shared" si="315"/>
        <v>33.666666666666664</v>
      </c>
      <c r="AH432" s="8">
        <f t="shared" si="315"/>
        <v>31.666666666666668</v>
      </c>
    </row>
    <row r="433" spans="2:65" hidden="1" outlineLevel="1">
      <c r="B433" t="str">
        <f t="shared" si="311"/>
        <v>e-hydrogen (compressed) - CAPEX including feedstock CAPEX - Global - USD/ton fuel</v>
      </c>
      <c r="C433" t="s">
        <v>62</v>
      </c>
      <c r="D433" t="s">
        <v>34</v>
      </c>
      <c r="E433" t="s">
        <v>49</v>
      </c>
      <c r="F433" t="s">
        <v>31</v>
      </c>
      <c r="G433" s="26">
        <f>G165</f>
        <v>256.64635353013858</v>
      </c>
      <c r="H433" s="26">
        <f t="shared" ref="H433:AH433" si="316">H165</f>
        <v>247.21700590830653</v>
      </c>
      <c r="I433" s="26">
        <f t="shared" si="316"/>
        <v>237.53805175037812</v>
      </c>
      <c r="J433" s="26">
        <f t="shared" si="316"/>
        <v>232.53269690653616</v>
      </c>
      <c r="K433" s="26">
        <f t="shared" si="316"/>
        <v>227.06362881665248</v>
      </c>
      <c r="L433" s="26">
        <f t="shared" si="316"/>
        <v>221.13084748073197</v>
      </c>
      <c r="M433" s="26">
        <f t="shared" si="316"/>
        <v>214.73435289877628</v>
      </c>
      <c r="N433" s="26">
        <f t="shared" si="316"/>
        <v>207.87414507077864</v>
      </c>
      <c r="O433" s="26">
        <f t="shared" si="316"/>
        <v>212.24697175898439</v>
      </c>
      <c r="P433" s="26">
        <f t="shared" si="316"/>
        <v>215.53837151594018</v>
      </c>
      <c r="Q433" s="26">
        <f t="shared" si="316"/>
        <v>217.74834434164336</v>
      </c>
      <c r="R433" s="26">
        <f t="shared" si="316"/>
        <v>218.87689023608903</v>
      </c>
      <c r="S433" s="26">
        <f t="shared" si="316"/>
        <v>218.92400919928582</v>
      </c>
      <c r="T433" s="26">
        <f t="shared" si="316"/>
        <v>217.21328869368136</v>
      </c>
      <c r="U433" s="26">
        <f t="shared" si="316"/>
        <v>214.61001500027928</v>
      </c>
      <c r="V433" s="26">
        <f t="shared" si="316"/>
        <v>211.1141881190886</v>
      </c>
      <c r="W433" s="26">
        <f t="shared" si="316"/>
        <v>206.72580805010043</v>
      </c>
      <c r="X433" s="26">
        <f t="shared" si="316"/>
        <v>201.44487479331141</v>
      </c>
      <c r="Y433" s="26">
        <f t="shared" si="316"/>
        <v>194.68227936129369</v>
      </c>
      <c r="Z433" s="26">
        <f t="shared" si="316"/>
        <v>187.24620275654928</v>
      </c>
      <c r="AA433" s="26">
        <f t="shared" si="316"/>
        <v>179.13664497908553</v>
      </c>
      <c r="AB433" s="26">
        <f t="shared" si="316"/>
        <v>170.35360602889762</v>
      </c>
      <c r="AC433" s="26">
        <f t="shared" si="316"/>
        <v>160.89708590598403</v>
      </c>
      <c r="AD433" s="26">
        <f t="shared" si="316"/>
        <v>150.64085698303418</v>
      </c>
      <c r="AE433" s="26">
        <f t="shared" si="316"/>
        <v>139.96336878636401</v>
      </c>
      <c r="AF433" s="26">
        <f t="shared" si="316"/>
        <v>128.86462131597352</v>
      </c>
      <c r="AG433" s="26">
        <f t="shared" si="316"/>
        <v>117.34461457186269</v>
      </c>
      <c r="AH433" s="26">
        <f t="shared" si="316"/>
        <v>105.40334855403168</v>
      </c>
    </row>
    <row r="434" spans="2:65" hidden="1" outlineLevel="1">
      <c r="B434" t="str">
        <f t="shared" si="311"/>
        <v>Carbon dioxide (PS) - CAPEX - Global - USD/ton fuel</v>
      </c>
      <c r="C434" t="s">
        <v>69</v>
      </c>
      <c r="D434" t="s">
        <v>40</v>
      </c>
      <c r="E434" t="s">
        <v>49</v>
      </c>
      <c r="F434" t="s">
        <v>31</v>
      </c>
      <c r="G434" s="8">
        <f t="shared" ref="G434:AH434" si="317">INDEX(CostCalculations,MATCH($B434,CostCalculations_Index,0),MATCH(G$4,CostCalculation_Year,0))</f>
        <v>34.333333333333336</v>
      </c>
      <c r="H434" s="8">
        <f t="shared" si="317"/>
        <v>33</v>
      </c>
      <c r="I434" s="8">
        <f t="shared" si="317"/>
        <v>31.666666666666668</v>
      </c>
      <c r="J434" s="8">
        <f t="shared" si="317"/>
        <v>30.333333333333332</v>
      </c>
      <c r="K434" s="8">
        <f t="shared" si="317"/>
        <v>29</v>
      </c>
      <c r="L434" s="8">
        <f t="shared" si="317"/>
        <v>27.666666666666668</v>
      </c>
      <c r="M434" s="8">
        <f t="shared" si="317"/>
        <v>26.333333333333332</v>
      </c>
      <c r="N434" s="8">
        <f t="shared" si="317"/>
        <v>25</v>
      </c>
      <c r="O434" s="8">
        <f t="shared" si="317"/>
        <v>24.483333333333334</v>
      </c>
      <c r="P434" s="8">
        <f t="shared" si="317"/>
        <v>23.966666666666665</v>
      </c>
      <c r="Q434" s="8">
        <f t="shared" si="317"/>
        <v>23.45</v>
      </c>
      <c r="R434" s="8">
        <f t="shared" si="317"/>
        <v>22.933333333333334</v>
      </c>
      <c r="S434" s="8">
        <f t="shared" si="317"/>
        <v>22.416666666666668</v>
      </c>
      <c r="T434" s="8">
        <f t="shared" si="317"/>
        <v>21.9</v>
      </c>
      <c r="U434" s="8">
        <f t="shared" si="317"/>
        <v>21.383333333333333</v>
      </c>
      <c r="V434" s="8">
        <f t="shared" si="317"/>
        <v>20.866666666666667</v>
      </c>
      <c r="W434" s="8">
        <f t="shared" si="317"/>
        <v>20.350000000000001</v>
      </c>
      <c r="X434" s="8">
        <f t="shared" si="317"/>
        <v>19.833333333333332</v>
      </c>
      <c r="Y434" s="8">
        <f t="shared" si="317"/>
        <v>19.316666666666666</v>
      </c>
      <c r="Z434" s="8">
        <f t="shared" si="317"/>
        <v>18.8</v>
      </c>
      <c r="AA434" s="8">
        <f t="shared" si="317"/>
        <v>18.283333333333335</v>
      </c>
      <c r="AB434" s="8">
        <f t="shared" si="317"/>
        <v>17.766666666666666</v>
      </c>
      <c r="AC434" s="8">
        <f t="shared" si="317"/>
        <v>17.25</v>
      </c>
      <c r="AD434" s="8">
        <f t="shared" si="317"/>
        <v>16.733333333333334</v>
      </c>
      <c r="AE434" s="8">
        <f t="shared" si="317"/>
        <v>16.216666666666665</v>
      </c>
      <c r="AF434" s="8">
        <f t="shared" si="317"/>
        <v>15.7</v>
      </c>
      <c r="AG434" s="8">
        <f t="shared" si="317"/>
        <v>15.183333333333334</v>
      </c>
      <c r="AH434" s="8">
        <f t="shared" si="317"/>
        <v>14.666666666666666</v>
      </c>
    </row>
    <row r="435" spans="2:65" hidden="1" outlineLevel="1">
      <c r="B435" t="str">
        <f t="shared" si="311"/>
        <v>e-methanol - Conversion H2 -&gt; MeOH - Global - ton H2/ton MeOH</v>
      </c>
      <c r="C435" t="s">
        <v>71</v>
      </c>
      <c r="D435" t="s">
        <v>72</v>
      </c>
      <c r="E435" t="s">
        <v>49</v>
      </c>
      <c r="F435" t="s">
        <v>73</v>
      </c>
      <c r="G435" s="24">
        <f t="shared" ref="G435:V436" si="318">INDEX(FuelData,MATCH($B435,FuelData_Index,0),MATCH(G$4,FuelData_Year,0))</f>
        <v>0.18875226265526496</v>
      </c>
      <c r="H435" s="24">
        <f t="shared" si="318"/>
        <v>0.18875226265526496</v>
      </c>
      <c r="I435" s="24">
        <f t="shared" si="318"/>
        <v>0.18875226265526496</v>
      </c>
      <c r="J435" s="24">
        <f t="shared" si="318"/>
        <v>0.18875226265526496</v>
      </c>
      <c r="K435" s="24">
        <f t="shared" si="318"/>
        <v>0.18875226265526496</v>
      </c>
      <c r="L435" s="24">
        <f t="shared" si="318"/>
        <v>0.18875226265526496</v>
      </c>
      <c r="M435" s="24">
        <f t="shared" si="318"/>
        <v>0.18875226265526496</v>
      </c>
      <c r="N435" s="24">
        <f t="shared" si="318"/>
        <v>0.18875226265526496</v>
      </c>
      <c r="O435" s="24">
        <f t="shared" si="318"/>
        <v>0.18875226265526496</v>
      </c>
      <c r="P435" s="24">
        <f t="shared" si="318"/>
        <v>0.18875226265526496</v>
      </c>
      <c r="Q435" s="24">
        <f t="shared" si="318"/>
        <v>0.18875226265526496</v>
      </c>
      <c r="R435" s="24">
        <f t="shared" si="318"/>
        <v>0.18875226265526496</v>
      </c>
      <c r="S435" s="24">
        <f t="shared" si="318"/>
        <v>0.18875226265526496</v>
      </c>
      <c r="T435" s="24">
        <f t="shared" si="318"/>
        <v>0.18875226265526496</v>
      </c>
      <c r="U435" s="24">
        <f t="shared" si="318"/>
        <v>0.18875226265526496</v>
      </c>
      <c r="V435" s="24">
        <f t="shared" si="318"/>
        <v>0.18875226265526496</v>
      </c>
      <c r="W435" s="24">
        <f t="shared" ref="W435:AH436" si="319">INDEX(FuelData,MATCH($B435,FuelData_Index,0),MATCH(W$4,FuelData_Year,0))</f>
        <v>0.18875226265526496</v>
      </c>
      <c r="X435" s="24">
        <f t="shared" si="319"/>
        <v>0.18875226265526496</v>
      </c>
      <c r="Y435" s="24">
        <f t="shared" si="319"/>
        <v>0.18875226265526496</v>
      </c>
      <c r="Z435" s="24">
        <f t="shared" si="319"/>
        <v>0.18875226265526496</v>
      </c>
      <c r="AA435" s="24">
        <f t="shared" si="319"/>
        <v>0.18875226265526496</v>
      </c>
      <c r="AB435" s="24">
        <f t="shared" si="319"/>
        <v>0.18875226265526496</v>
      </c>
      <c r="AC435" s="24">
        <f t="shared" si="319"/>
        <v>0.18875226265526496</v>
      </c>
      <c r="AD435" s="24">
        <f t="shared" si="319"/>
        <v>0.18875226265526496</v>
      </c>
      <c r="AE435" s="24">
        <f t="shared" si="319"/>
        <v>0.18875226265526496</v>
      </c>
      <c r="AF435" s="24">
        <f t="shared" si="319"/>
        <v>0.18875226265526496</v>
      </c>
      <c r="AG435" s="24">
        <f t="shared" si="319"/>
        <v>0.18875226265526496</v>
      </c>
      <c r="AH435" s="24">
        <f t="shared" si="319"/>
        <v>0.18875226265526496</v>
      </c>
    </row>
    <row r="436" spans="2:65" hidden="1" outlineLevel="1">
      <c r="B436" t="str">
        <f t="shared" si="311"/>
        <v>e-methanol - Conversion CO2 -&gt; MeOH - Global - ton CO2/ton MeOH</v>
      </c>
      <c r="C436" t="s">
        <v>71</v>
      </c>
      <c r="D436" t="s">
        <v>74</v>
      </c>
      <c r="E436" t="s">
        <v>49</v>
      </c>
      <c r="F436" t="s">
        <v>75</v>
      </c>
      <c r="G436" s="24">
        <f t="shared" si="318"/>
        <v>1.3735097684289368</v>
      </c>
      <c r="H436" s="24">
        <f t="shared" si="318"/>
        <v>1.3735097684289368</v>
      </c>
      <c r="I436" s="24">
        <f t="shared" si="318"/>
        <v>1.3735097684289368</v>
      </c>
      <c r="J436" s="24">
        <f t="shared" si="318"/>
        <v>1.3735097684289368</v>
      </c>
      <c r="K436" s="24">
        <f t="shared" si="318"/>
        <v>1.3735097684289368</v>
      </c>
      <c r="L436" s="24">
        <f t="shared" si="318"/>
        <v>1.3735097684289368</v>
      </c>
      <c r="M436" s="24">
        <f t="shared" si="318"/>
        <v>1.3735097684289368</v>
      </c>
      <c r="N436" s="24">
        <f t="shared" si="318"/>
        <v>1.3735097684289368</v>
      </c>
      <c r="O436" s="24">
        <f t="shared" si="318"/>
        <v>1.3735097684289368</v>
      </c>
      <c r="P436" s="24">
        <f t="shared" si="318"/>
        <v>1.3735097684289368</v>
      </c>
      <c r="Q436" s="24">
        <f t="shared" si="318"/>
        <v>1.3735097684289368</v>
      </c>
      <c r="R436" s="24">
        <f t="shared" si="318"/>
        <v>1.3735097684289368</v>
      </c>
      <c r="S436" s="24">
        <f t="shared" si="318"/>
        <v>1.3735097684289368</v>
      </c>
      <c r="T436" s="24">
        <f t="shared" si="318"/>
        <v>1.3735097684289368</v>
      </c>
      <c r="U436" s="24">
        <f t="shared" si="318"/>
        <v>1.3735097684289368</v>
      </c>
      <c r="V436" s="24">
        <f t="shared" si="318"/>
        <v>1.3735097684289368</v>
      </c>
      <c r="W436" s="24">
        <f t="shared" si="319"/>
        <v>1.3735097684289368</v>
      </c>
      <c r="X436" s="24">
        <f t="shared" si="319"/>
        <v>1.3735097684289368</v>
      </c>
      <c r="Y436" s="24">
        <f t="shared" si="319"/>
        <v>1.3735097684289368</v>
      </c>
      <c r="Z436" s="24">
        <f t="shared" si="319"/>
        <v>1.3735097684289368</v>
      </c>
      <c r="AA436" s="24">
        <f t="shared" si="319"/>
        <v>1.3735097684289368</v>
      </c>
      <c r="AB436" s="24">
        <f t="shared" si="319"/>
        <v>1.3735097684289368</v>
      </c>
      <c r="AC436" s="24">
        <f t="shared" si="319"/>
        <v>1.3735097684289368</v>
      </c>
      <c r="AD436" s="24">
        <f t="shared" si="319"/>
        <v>1.3735097684289368</v>
      </c>
      <c r="AE436" s="24">
        <f t="shared" si="319"/>
        <v>1.3735097684289368</v>
      </c>
      <c r="AF436" s="24">
        <f t="shared" si="319"/>
        <v>1.3735097684289368</v>
      </c>
      <c r="AG436" s="24">
        <f t="shared" si="319"/>
        <v>1.3735097684289368</v>
      </c>
      <c r="AH436" s="24">
        <f t="shared" si="319"/>
        <v>1.3735097684289368</v>
      </c>
    </row>
    <row r="437" spans="2:65" hidden="1" outlineLevel="1">
      <c r="B437" t="str">
        <f t="shared" si="311"/>
        <v/>
      </c>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row>
    <row r="438" spans="2:65" hidden="1" outlineLevel="1">
      <c r="B438" t="str">
        <f t="shared" si="311"/>
        <v>e-methanol (PS) - OPEX including feedstock OPEX - Global - USD/ton fuel</v>
      </c>
      <c r="C438" s="4" t="str">
        <f>C424</f>
        <v>e-methanol (PS)</v>
      </c>
      <c r="D438" s="4" t="s">
        <v>35</v>
      </c>
      <c r="E438" s="4" t="s">
        <v>49</v>
      </c>
      <c r="F438" s="4" t="s">
        <v>31</v>
      </c>
      <c r="G438" s="129">
        <f>G439+G440*G442+G441*G443</f>
        <v>336.90579768959992</v>
      </c>
      <c r="H438" s="129">
        <f t="shared" ref="H438:AH438" si="320">H439+H440*H442+H441*H443</f>
        <v>322.55219580448579</v>
      </c>
      <c r="I438" s="129">
        <f t="shared" si="320"/>
        <v>307.74924820419596</v>
      </c>
      <c r="J438" s="129">
        <f t="shared" si="320"/>
        <v>295.74115138075194</v>
      </c>
      <c r="K438" s="129">
        <f t="shared" si="320"/>
        <v>283.05361529654971</v>
      </c>
      <c r="L438" s="129">
        <f t="shared" si="320"/>
        <v>269.68663995158835</v>
      </c>
      <c r="M438" s="129">
        <f t="shared" si="320"/>
        <v>255.64022534587539</v>
      </c>
      <c r="N438" s="129">
        <f t="shared" si="320"/>
        <v>240.91437147940314</v>
      </c>
      <c r="O438" s="129">
        <f t="shared" si="320"/>
        <v>237.90988495497982</v>
      </c>
      <c r="P438" s="129">
        <f t="shared" si="320"/>
        <v>233.9844702311641</v>
      </c>
      <c r="Q438" s="129">
        <f t="shared" si="320"/>
        <v>229.1381273079574</v>
      </c>
      <c r="R438" s="129">
        <f t="shared" si="320"/>
        <v>223.37085618535522</v>
      </c>
      <c r="S438" s="129">
        <f t="shared" si="320"/>
        <v>216.68265686336082</v>
      </c>
      <c r="T438" s="129">
        <f t="shared" si="320"/>
        <v>210.37873918682777</v>
      </c>
      <c r="U438" s="129">
        <f t="shared" si="320"/>
        <v>203.52064039524208</v>
      </c>
      <c r="V438" s="129">
        <f t="shared" si="320"/>
        <v>196.10836048860835</v>
      </c>
      <c r="W438" s="129">
        <f t="shared" si="320"/>
        <v>188.14189946691931</v>
      </c>
      <c r="X438" s="129">
        <f t="shared" si="320"/>
        <v>179.62125733017871</v>
      </c>
      <c r="Y438" s="129">
        <f t="shared" si="320"/>
        <v>171.56175568895966</v>
      </c>
      <c r="Z438" s="129">
        <f t="shared" si="320"/>
        <v>163.22726035731199</v>
      </c>
      <c r="AA438" s="129">
        <f t="shared" si="320"/>
        <v>154.61777133524032</v>
      </c>
      <c r="AB438" s="129">
        <f t="shared" si="320"/>
        <v>145.73328862273988</v>
      </c>
      <c r="AC438" s="129">
        <f t="shared" si="320"/>
        <v>136.5738122198145</v>
      </c>
      <c r="AD438" s="129">
        <f t="shared" si="320"/>
        <v>128.80248057121656</v>
      </c>
      <c r="AE438" s="129">
        <f t="shared" si="320"/>
        <v>120.92536719247687</v>
      </c>
      <c r="AF438" s="129">
        <f t="shared" si="320"/>
        <v>112.94247208359569</v>
      </c>
      <c r="AG438" s="129">
        <f t="shared" si="320"/>
        <v>104.85379524457285</v>
      </c>
      <c r="AH438" s="129">
        <f t="shared" si="320"/>
        <v>96.659336675408412</v>
      </c>
    </row>
    <row r="439" spans="2:65" hidden="1" outlineLevel="1">
      <c r="B439" t="str">
        <f t="shared" si="311"/>
        <v>e-methanol (PS) - OPEX - Global - USD/ton fuel</v>
      </c>
      <c r="C439" t="str">
        <f>C424</f>
        <v>e-methanol (PS)</v>
      </c>
      <c r="D439" t="s">
        <v>41</v>
      </c>
      <c r="E439" t="s">
        <v>49</v>
      </c>
      <c r="F439" t="s">
        <v>31</v>
      </c>
      <c r="G439" s="8">
        <f t="shared" ref="G439:AH439" si="321">INDEX(CostCalculations,MATCH($B439,CostCalculations_Index,0),MATCH(G$4,CostCalculation_Year,0))</f>
        <v>119.2</v>
      </c>
      <c r="H439" s="8">
        <f t="shared" si="321"/>
        <v>113.60000000000001</v>
      </c>
      <c r="I439" s="8">
        <f t="shared" si="321"/>
        <v>108</v>
      </c>
      <c r="J439" s="8">
        <f t="shared" si="321"/>
        <v>102.4</v>
      </c>
      <c r="K439" s="8">
        <f t="shared" si="321"/>
        <v>96.8</v>
      </c>
      <c r="L439" s="8">
        <f t="shared" si="321"/>
        <v>91.2</v>
      </c>
      <c r="M439" s="8">
        <f t="shared" si="321"/>
        <v>85.600000000000009</v>
      </c>
      <c r="N439" s="8">
        <f t="shared" si="321"/>
        <v>80</v>
      </c>
      <c r="O439" s="8">
        <f t="shared" si="321"/>
        <v>78.2</v>
      </c>
      <c r="P439" s="8">
        <f t="shared" si="321"/>
        <v>76.400000000000006</v>
      </c>
      <c r="Q439" s="8">
        <f t="shared" si="321"/>
        <v>74.600000000000009</v>
      </c>
      <c r="R439" s="8">
        <f t="shared" si="321"/>
        <v>72.8</v>
      </c>
      <c r="S439" s="8">
        <f t="shared" si="321"/>
        <v>71</v>
      </c>
      <c r="T439" s="8">
        <f t="shared" si="321"/>
        <v>69.2</v>
      </c>
      <c r="U439" s="8">
        <f t="shared" si="321"/>
        <v>67.400000000000006</v>
      </c>
      <c r="V439" s="8">
        <f t="shared" si="321"/>
        <v>65.599999999999994</v>
      </c>
      <c r="W439" s="8">
        <f t="shared" si="321"/>
        <v>63.800000000000004</v>
      </c>
      <c r="X439" s="8">
        <f t="shared" si="321"/>
        <v>62</v>
      </c>
      <c r="Y439" s="8">
        <f t="shared" si="321"/>
        <v>59.6</v>
      </c>
      <c r="Z439" s="8">
        <f t="shared" si="321"/>
        <v>57.2</v>
      </c>
      <c r="AA439" s="8">
        <f t="shared" si="321"/>
        <v>54.800000000000004</v>
      </c>
      <c r="AB439" s="8">
        <f t="shared" si="321"/>
        <v>52.4</v>
      </c>
      <c r="AC439" s="8">
        <f t="shared" si="321"/>
        <v>50</v>
      </c>
      <c r="AD439" s="8">
        <f t="shared" si="321"/>
        <v>47.6</v>
      </c>
      <c r="AE439" s="8">
        <f t="shared" si="321"/>
        <v>45.2</v>
      </c>
      <c r="AF439" s="8">
        <f t="shared" si="321"/>
        <v>42.800000000000004</v>
      </c>
      <c r="AG439" s="8">
        <f t="shared" si="321"/>
        <v>40.4</v>
      </c>
      <c r="AH439" s="8">
        <f t="shared" si="321"/>
        <v>38</v>
      </c>
    </row>
    <row r="440" spans="2:65" hidden="1" outlineLevel="1">
      <c r="B440" t="str">
        <f t="shared" si="311"/>
        <v>e-hydrogen (compressed) - OPEX including feedstock OPEX - Global - USD/ton fuel</v>
      </c>
      <c r="C440" t="s">
        <v>62</v>
      </c>
      <c r="D440" t="s">
        <v>35</v>
      </c>
      <c r="E440" t="s">
        <v>49</v>
      </c>
      <c r="F440" t="s">
        <v>31</v>
      </c>
      <c r="G440" s="26">
        <f>G169</f>
        <v>778.63990898977545</v>
      </c>
      <c r="H440" s="26">
        <f t="shared" ref="H440:AH440" si="322">H169</f>
        <v>746.81733762687418</v>
      </c>
      <c r="I440" s="26">
        <f t="shared" si="322"/>
        <v>712.61415525113227</v>
      </c>
      <c r="J440" s="26">
        <f t="shared" si="322"/>
        <v>693.21795180920219</v>
      </c>
      <c r="K440" s="26">
        <f t="shared" si="322"/>
        <v>670.22211331548374</v>
      </c>
      <c r="L440" s="26">
        <f t="shared" si="322"/>
        <v>643.6266397699726</v>
      </c>
      <c r="M440" s="26">
        <f t="shared" si="322"/>
        <v>613.43153117270822</v>
      </c>
      <c r="N440" s="26">
        <f t="shared" si="322"/>
        <v>579.63678752365013</v>
      </c>
      <c r="O440" s="26">
        <f t="shared" si="322"/>
        <v>578.89498738880036</v>
      </c>
      <c r="P440" s="26">
        <f t="shared" si="322"/>
        <v>573.27415594361116</v>
      </c>
      <c r="Q440" s="26">
        <f t="shared" si="322"/>
        <v>562.77429318809038</v>
      </c>
      <c r="R440" s="26">
        <f t="shared" si="322"/>
        <v>547.39539912221437</v>
      </c>
      <c r="S440" s="26">
        <f t="shared" si="322"/>
        <v>527.13747374599984</v>
      </c>
      <c r="T440" s="26">
        <f t="shared" si="322"/>
        <v>508.91545321169565</v>
      </c>
      <c r="U440" s="26">
        <f t="shared" si="322"/>
        <v>487.75740898550708</v>
      </c>
      <c r="V440" s="26">
        <f t="shared" si="322"/>
        <v>463.66334106745865</v>
      </c>
      <c r="W440" s="26">
        <f t="shared" si="322"/>
        <v>436.63324945751151</v>
      </c>
      <c r="X440" s="26">
        <f t="shared" si="322"/>
        <v>406.66713415568563</v>
      </c>
      <c r="Y440" s="26">
        <f t="shared" si="322"/>
        <v>382.32288786138321</v>
      </c>
      <c r="Z440" s="26">
        <f t="shared" si="322"/>
        <v>356.52173881762411</v>
      </c>
      <c r="AA440" s="26">
        <f t="shared" si="322"/>
        <v>329.2636870244329</v>
      </c>
      <c r="AB440" s="26">
        <f t="shared" si="322"/>
        <v>300.54873248178433</v>
      </c>
      <c r="AC440" s="26">
        <f t="shared" si="322"/>
        <v>270.37687518969852</v>
      </c>
      <c r="AD440" s="26">
        <f t="shared" si="322"/>
        <v>247.55933903156756</v>
      </c>
      <c r="AE440" s="26">
        <f t="shared" si="322"/>
        <v>224.18137658421693</v>
      </c>
      <c r="AF440" s="26">
        <f t="shared" si="322"/>
        <v>200.24298784764761</v>
      </c>
      <c r="AG440" s="26">
        <f t="shared" si="322"/>
        <v>175.74417282185905</v>
      </c>
      <c r="AH440" s="26">
        <f t="shared" si="322"/>
        <v>150.68493150685131</v>
      </c>
    </row>
    <row r="441" spans="2:65" hidden="1" outlineLevel="1">
      <c r="B441" t="str">
        <f t="shared" si="311"/>
        <v>Carbon dioxide (PS) - OPEX - Global - USD/ton fuel</v>
      </c>
      <c r="C441" t="s">
        <v>69</v>
      </c>
      <c r="D441" t="s">
        <v>41</v>
      </c>
      <c r="E441" t="s">
        <v>49</v>
      </c>
      <c r="F441" t="s">
        <v>31</v>
      </c>
      <c r="G441" s="8">
        <f t="shared" ref="G441:AH441" si="323">INDEX(CostCalculations,MATCH($B441,CostCalculations_Index,0),MATCH(G$4,CostCalculation_Year,0))</f>
        <v>51.5</v>
      </c>
      <c r="H441" s="8">
        <f t="shared" si="323"/>
        <v>49.5</v>
      </c>
      <c r="I441" s="8">
        <f t="shared" si="323"/>
        <v>47.5</v>
      </c>
      <c r="J441" s="8">
        <f t="shared" si="323"/>
        <v>45.5</v>
      </c>
      <c r="K441" s="8">
        <f t="shared" si="323"/>
        <v>43.5</v>
      </c>
      <c r="L441" s="8">
        <f t="shared" si="323"/>
        <v>41.5</v>
      </c>
      <c r="M441" s="8">
        <f t="shared" si="323"/>
        <v>39.5</v>
      </c>
      <c r="N441" s="8">
        <f t="shared" si="323"/>
        <v>37.5</v>
      </c>
      <c r="O441" s="8">
        <f t="shared" si="323"/>
        <v>36.725000000000001</v>
      </c>
      <c r="P441" s="8">
        <f t="shared" si="323"/>
        <v>35.950000000000003</v>
      </c>
      <c r="Q441" s="8">
        <f t="shared" si="323"/>
        <v>35.175000000000004</v>
      </c>
      <c r="R441" s="8">
        <f t="shared" si="323"/>
        <v>34.4</v>
      </c>
      <c r="S441" s="8">
        <f t="shared" si="323"/>
        <v>33.625</v>
      </c>
      <c r="T441" s="8">
        <f t="shared" si="323"/>
        <v>32.85</v>
      </c>
      <c r="U441" s="8">
        <f t="shared" si="323"/>
        <v>32.075000000000003</v>
      </c>
      <c r="V441" s="8">
        <f t="shared" si="323"/>
        <v>31.3</v>
      </c>
      <c r="W441" s="8">
        <f t="shared" si="323"/>
        <v>30.525000000000002</v>
      </c>
      <c r="X441" s="8">
        <f t="shared" si="323"/>
        <v>29.75</v>
      </c>
      <c r="Y441" s="8">
        <f t="shared" si="323"/>
        <v>28.975000000000001</v>
      </c>
      <c r="Z441" s="8">
        <f t="shared" si="323"/>
        <v>28.200000000000003</v>
      </c>
      <c r="AA441" s="8">
        <f t="shared" si="323"/>
        <v>27.425000000000001</v>
      </c>
      <c r="AB441" s="8">
        <f t="shared" si="323"/>
        <v>26.650000000000002</v>
      </c>
      <c r="AC441" s="8">
        <f t="shared" si="323"/>
        <v>25.875</v>
      </c>
      <c r="AD441" s="8">
        <f t="shared" si="323"/>
        <v>25.1</v>
      </c>
      <c r="AE441" s="8">
        <f t="shared" si="323"/>
        <v>24.325000000000003</v>
      </c>
      <c r="AF441" s="8">
        <f t="shared" si="323"/>
        <v>23.55</v>
      </c>
      <c r="AG441" s="8">
        <f t="shared" si="323"/>
        <v>22.775000000000002</v>
      </c>
      <c r="AH441" s="8">
        <f t="shared" si="323"/>
        <v>22</v>
      </c>
    </row>
    <row r="442" spans="2:65" hidden="1" outlineLevel="1">
      <c r="B442" t="str">
        <f t="shared" si="311"/>
        <v>e-methanol - Conversion H2 -&gt; MeOH - Global - ton H2/ton MeOH</v>
      </c>
      <c r="C442" t="s">
        <v>71</v>
      </c>
      <c r="D442" t="s">
        <v>72</v>
      </c>
      <c r="E442" t="s">
        <v>49</v>
      </c>
      <c r="F442" t="s">
        <v>73</v>
      </c>
      <c r="G442" s="24">
        <f t="shared" ref="G442:V443" si="324">INDEX(FuelData,MATCH($B442,FuelData_Index,0),MATCH(G$4,FuelData_Year,0))</f>
        <v>0.18875226265526496</v>
      </c>
      <c r="H442" s="24">
        <f t="shared" si="324"/>
        <v>0.18875226265526496</v>
      </c>
      <c r="I442" s="24">
        <f t="shared" si="324"/>
        <v>0.18875226265526496</v>
      </c>
      <c r="J442" s="24">
        <f t="shared" si="324"/>
        <v>0.18875226265526496</v>
      </c>
      <c r="K442" s="24">
        <f t="shared" si="324"/>
        <v>0.18875226265526496</v>
      </c>
      <c r="L442" s="24">
        <f t="shared" si="324"/>
        <v>0.18875226265526496</v>
      </c>
      <c r="M442" s="24">
        <f t="shared" si="324"/>
        <v>0.18875226265526496</v>
      </c>
      <c r="N442" s="24">
        <f t="shared" si="324"/>
        <v>0.18875226265526496</v>
      </c>
      <c r="O442" s="24">
        <f t="shared" si="324"/>
        <v>0.18875226265526496</v>
      </c>
      <c r="P442" s="24">
        <f t="shared" si="324"/>
        <v>0.18875226265526496</v>
      </c>
      <c r="Q442" s="24">
        <f t="shared" si="324"/>
        <v>0.18875226265526496</v>
      </c>
      <c r="R442" s="24">
        <f t="shared" si="324"/>
        <v>0.18875226265526496</v>
      </c>
      <c r="S442" s="24">
        <f t="shared" si="324"/>
        <v>0.18875226265526496</v>
      </c>
      <c r="T442" s="24">
        <f t="shared" si="324"/>
        <v>0.18875226265526496</v>
      </c>
      <c r="U442" s="24">
        <f t="shared" si="324"/>
        <v>0.18875226265526496</v>
      </c>
      <c r="V442" s="24">
        <f t="shared" si="324"/>
        <v>0.18875226265526496</v>
      </c>
      <c r="W442" s="24">
        <f t="shared" ref="W442:AH443" si="325">INDEX(FuelData,MATCH($B442,FuelData_Index,0),MATCH(W$4,FuelData_Year,0))</f>
        <v>0.18875226265526496</v>
      </c>
      <c r="X442" s="24">
        <f t="shared" si="325"/>
        <v>0.18875226265526496</v>
      </c>
      <c r="Y442" s="24">
        <f t="shared" si="325"/>
        <v>0.18875226265526496</v>
      </c>
      <c r="Z442" s="24">
        <f t="shared" si="325"/>
        <v>0.18875226265526496</v>
      </c>
      <c r="AA442" s="24">
        <f t="shared" si="325"/>
        <v>0.18875226265526496</v>
      </c>
      <c r="AB442" s="24">
        <f t="shared" si="325"/>
        <v>0.18875226265526496</v>
      </c>
      <c r="AC442" s="24">
        <f t="shared" si="325"/>
        <v>0.18875226265526496</v>
      </c>
      <c r="AD442" s="24">
        <f t="shared" si="325"/>
        <v>0.18875226265526496</v>
      </c>
      <c r="AE442" s="24">
        <f t="shared" si="325"/>
        <v>0.18875226265526496</v>
      </c>
      <c r="AF442" s="24">
        <f t="shared" si="325"/>
        <v>0.18875226265526496</v>
      </c>
      <c r="AG442" s="24">
        <f t="shared" si="325"/>
        <v>0.18875226265526496</v>
      </c>
      <c r="AH442" s="24">
        <f t="shared" si="325"/>
        <v>0.18875226265526496</v>
      </c>
    </row>
    <row r="443" spans="2:65" hidden="1" outlineLevel="1">
      <c r="B443" t="str">
        <f t="shared" si="311"/>
        <v>e-methanol - Conversion CO2 -&gt; MeOH - Global - ton CO2/ton MeOH</v>
      </c>
      <c r="C443" t="s">
        <v>71</v>
      </c>
      <c r="D443" t="s">
        <v>74</v>
      </c>
      <c r="E443" t="s">
        <v>49</v>
      </c>
      <c r="F443" t="s">
        <v>75</v>
      </c>
      <c r="G443" s="24">
        <f t="shared" si="324"/>
        <v>1.3735097684289368</v>
      </c>
      <c r="H443" s="24">
        <f t="shared" si="324"/>
        <v>1.3735097684289368</v>
      </c>
      <c r="I443" s="24">
        <f t="shared" si="324"/>
        <v>1.3735097684289368</v>
      </c>
      <c r="J443" s="24">
        <f t="shared" si="324"/>
        <v>1.3735097684289368</v>
      </c>
      <c r="K443" s="24">
        <f t="shared" si="324"/>
        <v>1.3735097684289368</v>
      </c>
      <c r="L443" s="24">
        <f t="shared" si="324"/>
        <v>1.3735097684289368</v>
      </c>
      <c r="M443" s="24">
        <f t="shared" si="324"/>
        <v>1.3735097684289368</v>
      </c>
      <c r="N443" s="24">
        <f t="shared" si="324"/>
        <v>1.3735097684289368</v>
      </c>
      <c r="O443" s="24">
        <f t="shared" si="324"/>
        <v>1.3735097684289368</v>
      </c>
      <c r="P443" s="24">
        <f t="shared" si="324"/>
        <v>1.3735097684289368</v>
      </c>
      <c r="Q443" s="24">
        <f t="shared" si="324"/>
        <v>1.3735097684289368</v>
      </c>
      <c r="R443" s="24">
        <f t="shared" si="324"/>
        <v>1.3735097684289368</v>
      </c>
      <c r="S443" s="24">
        <f t="shared" si="324"/>
        <v>1.3735097684289368</v>
      </c>
      <c r="T443" s="24">
        <f t="shared" si="324"/>
        <v>1.3735097684289368</v>
      </c>
      <c r="U443" s="24">
        <f t="shared" si="324"/>
        <v>1.3735097684289368</v>
      </c>
      <c r="V443" s="24">
        <f t="shared" si="324"/>
        <v>1.3735097684289368</v>
      </c>
      <c r="W443" s="24">
        <f t="shared" si="325"/>
        <v>1.3735097684289368</v>
      </c>
      <c r="X443" s="24">
        <f t="shared" si="325"/>
        <v>1.3735097684289368</v>
      </c>
      <c r="Y443" s="24">
        <f t="shared" si="325"/>
        <v>1.3735097684289368</v>
      </c>
      <c r="Z443" s="24">
        <f t="shared" si="325"/>
        <v>1.3735097684289368</v>
      </c>
      <c r="AA443" s="24">
        <f t="shared" si="325"/>
        <v>1.3735097684289368</v>
      </c>
      <c r="AB443" s="24">
        <f t="shared" si="325"/>
        <v>1.3735097684289368</v>
      </c>
      <c r="AC443" s="24">
        <f t="shared" si="325"/>
        <v>1.3735097684289368</v>
      </c>
      <c r="AD443" s="24">
        <f t="shared" si="325"/>
        <v>1.3735097684289368</v>
      </c>
      <c r="AE443" s="24">
        <f t="shared" si="325"/>
        <v>1.3735097684289368</v>
      </c>
      <c r="AF443" s="24">
        <f t="shared" si="325"/>
        <v>1.3735097684289368</v>
      </c>
      <c r="AG443" s="24">
        <f t="shared" si="325"/>
        <v>1.3735097684289368</v>
      </c>
      <c r="AH443" s="24">
        <f t="shared" si="325"/>
        <v>1.3735097684289368</v>
      </c>
    </row>
    <row r="444" spans="2:65" hidden="1" outlineLevel="1">
      <c r="B444" t="str">
        <f t="shared" si="311"/>
        <v/>
      </c>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row>
    <row r="445" spans="2:65" hidden="1" outlineLevel="1">
      <c r="B445" t="str">
        <f t="shared" si="311"/>
        <v>e-methanol (PS) - Finance cost including feedstock finance cost - Africa - USD/ton fuel</v>
      </c>
      <c r="C445" s="10" t="str">
        <f>C428</f>
        <v>e-methanol (PS)</v>
      </c>
      <c r="D445" s="10" t="s">
        <v>36</v>
      </c>
      <c r="E445" s="10" t="s">
        <v>55</v>
      </c>
      <c r="F445" s="10" t="s">
        <v>31</v>
      </c>
      <c r="G445" s="125">
        <f>G450+G455*G$465+G460*G$466</f>
        <v>321.63958526770989</v>
      </c>
      <c r="H445" s="125">
        <f t="shared" ref="H445:AH445" si="326">H450+H455*H$465+H460*H$466</f>
        <v>307.98117612384283</v>
      </c>
      <c r="I445" s="125">
        <f t="shared" si="326"/>
        <v>294.24502921251405</v>
      </c>
      <c r="J445" s="125">
        <f t="shared" si="326"/>
        <v>281.96443383589371</v>
      </c>
      <c r="K445" s="125">
        <f t="shared" si="326"/>
        <v>269.53941903399095</v>
      </c>
      <c r="L445" s="125">
        <f t="shared" si="326"/>
        <v>256.96998480680736</v>
      </c>
      <c r="M445" s="125">
        <f t="shared" si="326"/>
        <v>244.25613115434331</v>
      </c>
      <c r="N445" s="125">
        <f t="shared" si="326"/>
        <v>231.3978580765968</v>
      </c>
      <c r="O445" s="125">
        <f t="shared" si="326"/>
        <v>229.11381953614813</v>
      </c>
      <c r="P445" s="125">
        <f t="shared" si="326"/>
        <v>226.49298005841925</v>
      </c>
      <c r="Q445" s="125">
        <f t="shared" si="326"/>
        <v>223.53533964340951</v>
      </c>
      <c r="R445" s="125">
        <f t="shared" si="326"/>
        <v>220.24089829111728</v>
      </c>
      <c r="S445" s="125">
        <f t="shared" si="326"/>
        <v>216.60965600154526</v>
      </c>
      <c r="T445" s="125">
        <f t="shared" si="326"/>
        <v>212.43095001972367</v>
      </c>
      <c r="U445" s="125">
        <f t="shared" si="326"/>
        <v>207.97426617223607</v>
      </c>
      <c r="V445" s="125">
        <f t="shared" si="326"/>
        <v>203.23960445908526</v>
      </c>
      <c r="W445" s="125">
        <f t="shared" si="326"/>
        <v>198.2269648802685</v>
      </c>
      <c r="X445" s="125">
        <f t="shared" si="326"/>
        <v>192.93634743578471</v>
      </c>
      <c r="Y445" s="125">
        <f t="shared" si="326"/>
        <v>186.35927929599347</v>
      </c>
      <c r="Z445" s="125">
        <f t="shared" si="326"/>
        <v>179.57246134910918</v>
      </c>
      <c r="AA445" s="125">
        <f t="shared" si="326"/>
        <v>172.57589359513423</v>
      </c>
      <c r="AB445" s="125">
        <f t="shared" si="326"/>
        <v>165.36957603406702</v>
      </c>
      <c r="AC445" s="125">
        <f t="shared" si="326"/>
        <v>157.95350866590712</v>
      </c>
      <c r="AD445" s="125">
        <f t="shared" si="326"/>
        <v>150.28837900271816</v>
      </c>
      <c r="AE445" s="125">
        <f t="shared" si="326"/>
        <v>142.49205183174846</v>
      </c>
      <c r="AF445" s="125">
        <f t="shared" si="326"/>
        <v>134.56452715299804</v>
      </c>
      <c r="AG445" s="125">
        <f t="shared" si="326"/>
        <v>126.50580496646688</v>
      </c>
      <c r="AH445" s="125">
        <f t="shared" si="326"/>
        <v>118.31588527215509</v>
      </c>
      <c r="BL445" s="1"/>
      <c r="BM445" s="1"/>
    </row>
    <row r="446" spans="2:65" hidden="1" outlineLevel="1">
      <c r="B446" t="str">
        <f t="shared" si="311"/>
        <v>e-methanol (PS) - Finance cost including feedstock finance cost - Americas - USD/ton fuel</v>
      </c>
      <c r="C446" s="2" t="str">
        <f>C428</f>
        <v>e-methanol (PS)</v>
      </c>
      <c r="D446" s="2" t="s">
        <v>36</v>
      </c>
      <c r="E446" s="2" t="s">
        <v>56</v>
      </c>
      <c r="F446" s="2" t="s">
        <v>31</v>
      </c>
      <c r="G446" s="126">
        <f t="shared" ref="G446:AH446" si="327">G451+G456*G$465+G461*G$466</f>
        <v>321.63958526770989</v>
      </c>
      <c r="H446" s="126">
        <f t="shared" si="327"/>
        <v>307.98117612384283</v>
      </c>
      <c r="I446" s="126">
        <f t="shared" si="327"/>
        <v>294.24502921251405</v>
      </c>
      <c r="J446" s="126">
        <f t="shared" si="327"/>
        <v>281.96443383589371</v>
      </c>
      <c r="K446" s="126">
        <f t="shared" si="327"/>
        <v>269.53941903399095</v>
      </c>
      <c r="L446" s="126">
        <f t="shared" si="327"/>
        <v>256.96998480680736</v>
      </c>
      <c r="M446" s="126">
        <f t="shared" si="327"/>
        <v>244.25613115434331</v>
      </c>
      <c r="N446" s="126">
        <f t="shared" si="327"/>
        <v>231.3978580765968</v>
      </c>
      <c r="O446" s="126">
        <f t="shared" si="327"/>
        <v>229.11381953614813</v>
      </c>
      <c r="P446" s="126">
        <f t="shared" si="327"/>
        <v>226.49298005841925</v>
      </c>
      <c r="Q446" s="126">
        <f t="shared" si="327"/>
        <v>223.53533964340951</v>
      </c>
      <c r="R446" s="126">
        <f t="shared" si="327"/>
        <v>220.24089829111728</v>
      </c>
      <c r="S446" s="126">
        <f t="shared" si="327"/>
        <v>216.60965600154526</v>
      </c>
      <c r="T446" s="126">
        <f t="shared" si="327"/>
        <v>212.43095001972367</v>
      </c>
      <c r="U446" s="126">
        <f t="shared" si="327"/>
        <v>207.97426617223607</v>
      </c>
      <c r="V446" s="126">
        <f t="shared" si="327"/>
        <v>203.23960445908526</v>
      </c>
      <c r="W446" s="126">
        <f t="shared" si="327"/>
        <v>198.2269648802685</v>
      </c>
      <c r="X446" s="126">
        <f t="shared" si="327"/>
        <v>192.93634743578471</v>
      </c>
      <c r="Y446" s="126">
        <f t="shared" si="327"/>
        <v>186.35927929599347</v>
      </c>
      <c r="Z446" s="126">
        <f t="shared" si="327"/>
        <v>179.57246134910918</v>
      </c>
      <c r="AA446" s="126">
        <f t="shared" si="327"/>
        <v>172.57589359513423</v>
      </c>
      <c r="AB446" s="126">
        <f t="shared" si="327"/>
        <v>165.36957603406702</v>
      </c>
      <c r="AC446" s="126">
        <f t="shared" si="327"/>
        <v>157.95350866590712</v>
      </c>
      <c r="AD446" s="126">
        <f t="shared" si="327"/>
        <v>150.28837900271816</v>
      </c>
      <c r="AE446" s="126">
        <f t="shared" si="327"/>
        <v>142.49205183174846</v>
      </c>
      <c r="AF446" s="126">
        <f t="shared" si="327"/>
        <v>134.56452715299804</v>
      </c>
      <c r="AG446" s="126">
        <f t="shared" si="327"/>
        <v>126.50580496646688</v>
      </c>
      <c r="AH446" s="126">
        <f t="shared" si="327"/>
        <v>118.31588527215509</v>
      </c>
      <c r="BL446" s="1"/>
      <c r="BM446" s="1"/>
    </row>
    <row r="447" spans="2:65" hidden="1" outlineLevel="1">
      <c r="B447" t="str">
        <f t="shared" si="311"/>
        <v>e-methanol (PS) - Finance cost including feedstock finance cost - Asia - USD/ton fuel</v>
      </c>
      <c r="C447" s="2" t="str">
        <f>C428</f>
        <v>e-methanol (PS)</v>
      </c>
      <c r="D447" s="2" t="s">
        <v>36</v>
      </c>
      <c r="E447" s="2" t="s">
        <v>57</v>
      </c>
      <c r="F447" s="2" t="s">
        <v>31</v>
      </c>
      <c r="G447" s="126">
        <f t="shared" ref="G447:AH447" si="328">G452+G457*G$465+G462*G$466</f>
        <v>321.63958526770989</v>
      </c>
      <c r="H447" s="126">
        <f t="shared" si="328"/>
        <v>307.98117612384283</v>
      </c>
      <c r="I447" s="126">
        <f t="shared" si="328"/>
        <v>294.24502921251405</v>
      </c>
      <c r="J447" s="126">
        <f t="shared" si="328"/>
        <v>281.96443383589371</v>
      </c>
      <c r="K447" s="126">
        <f t="shared" si="328"/>
        <v>269.53941903399095</v>
      </c>
      <c r="L447" s="126">
        <f t="shared" si="328"/>
        <v>256.96998480680736</v>
      </c>
      <c r="M447" s="126">
        <f t="shared" si="328"/>
        <v>244.25613115434331</v>
      </c>
      <c r="N447" s="126">
        <f t="shared" si="328"/>
        <v>231.3978580765968</v>
      </c>
      <c r="O447" s="126">
        <f t="shared" si="328"/>
        <v>229.11381953614813</v>
      </c>
      <c r="P447" s="126">
        <f t="shared" si="328"/>
        <v>226.49298005841925</v>
      </c>
      <c r="Q447" s="126">
        <f t="shared" si="328"/>
        <v>223.53533964340951</v>
      </c>
      <c r="R447" s="126">
        <f t="shared" si="328"/>
        <v>220.24089829111728</v>
      </c>
      <c r="S447" s="126">
        <f t="shared" si="328"/>
        <v>216.60965600154526</v>
      </c>
      <c r="T447" s="126">
        <f t="shared" si="328"/>
        <v>212.43095001972367</v>
      </c>
      <c r="U447" s="126">
        <f t="shared" si="328"/>
        <v>207.97426617223607</v>
      </c>
      <c r="V447" s="126">
        <f t="shared" si="328"/>
        <v>203.23960445908526</v>
      </c>
      <c r="W447" s="126">
        <f t="shared" si="328"/>
        <v>198.2269648802685</v>
      </c>
      <c r="X447" s="126">
        <f t="shared" si="328"/>
        <v>192.93634743578471</v>
      </c>
      <c r="Y447" s="126">
        <f t="shared" si="328"/>
        <v>186.35927929599347</v>
      </c>
      <c r="Z447" s="126">
        <f t="shared" si="328"/>
        <v>179.57246134910918</v>
      </c>
      <c r="AA447" s="126">
        <f t="shared" si="328"/>
        <v>172.57589359513423</v>
      </c>
      <c r="AB447" s="126">
        <f t="shared" si="328"/>
        <v>165.36957603406702</v>
      </c>
      <c r="AC447" s="126">
        <f t="shared" si="328"/>
        <v>157.95350866590712</v>
      </c>
      <c r="AD447" s="126">
        <f t="shared" si="328"/>
        <v>150.28837900271816</v>
      </c>
      <c r="AE447" s="126">
        <f t="shared" si="328"/>
        <v>142.49205183174846</v>
      </c>
      <c r="AF447" s="126">
        <f t="shared" si="328"/>
        <v>134.56452715299804</v>
      </c>
      <c r="AG447" s="126">
        <f t="shared" si="328"/>
        <v>126.50580496646688</v>
      </c>
      <c r="AH447" s="126">
        <f t="shared" si="328"/>
        <v>118.31588527215509</v>
      </c>
      <c r="BL447" s="1"/>
      <c r="BM447" s="1"/>
    </row>
    <row r="448" spans="2:65" hidden="1" outlineLevel="1">
      <c r="B448" t="str">
        <f t="shared" si="311"/>
        <v>e-methanol (PS) - Finance cost including feedstock finance cost - Europe - USD/ton fuel</v>
      </c>
      <c r="C448" s="2" t="str">
        <f>C428</f>
        <v>e-methanol (PS)</v>
      </c>
      <c r="D448" s="2" t="s">
        <v>36</v>
      </c>
      <c r="E448" s="2" t="s">
        <v>8</v>
      </c>
      <c r="F448" s="2" t="s">
        <v>31</v>
      </c>
      <c r="G448" s="126">
        <f t="shared" ref="G448:AH448" si="329">G453+G458*G$465+G463*G$466</f>
        <v>321.63958526770989</v>
      </c>
      <c r="H448" s="126">
        <f t="shared" si="329"/>
        <v>307.98117612384283</v>
      </c>
      <c r="I448" s="126">
        <f t="shared" si="329"/>
        <v>294.24502921251405</v>
      </c>
      <c r="J448" s="126">
        <f t="shared" si="329"/>
        <v>281.96443383589371</v>
      </c>
      <c r="K448" s="126">
        <f t="shared" si="329"/>
        <v>269.53941903399095</v>
      </c>
      <c r="L448" s="126">
        <f t="shared" si="329"/>
        <v>256.96998480680736</v>
      </c>
      <c r="M448" s="126">
        <f t="shared" si="329"/>
        <v>244.25613115434331</v>
      </c>
      <c r="N448" s="126">
        <f t="shared" si="329"/>
        <v>231.3978580765968</v>
      </c>
      <c r="O448" s="126">
        <f t="shared" si="329"/>
        <v>229.11381953614813</v>
      </c>
      <c r="P448" s="126">
        <f t="shared" si="329"/>
        <v>226.49298005841925</v>
      </c>
      <c r="Q448" s="126">
        <f t="shared" si="329"/>
        <v>223.53533964340951</v>
      </c>
      <c r="R448" s="126">
        <f t="shared" si="329"/>
        <v>220.24089829111728</v>
      </c>
      <c r="S448" s="126">
        <f t="shared" si="329"/>
        <v>216.60965600154526</v>
      </c>
      <c r="T448" s="126">
        <f t="shared" si="329"/>
        <v>212.43095001972367</v>
      </c>
      <c r="U448" s="126">
        <f t="shared" si="329"/>
        <v>207.97426617223607</v>
      </c>
      <c r="V448" s="126">
        <f t="shared" si="329"/>
        <v>203.23960445908526</v>
      </c>
      <c r="W448" s="126">
        <f t="shared" si="329"/>
        <v>198.2269648802685</v>
      </c>
      <c r="X448" s="126">
        <f t="shared" si="329"/>
        <v>192.93634743578471</v>
      </c>
      <c r="Y448" s="126">
        <f t="shared" si="329"/>
        <v>186.35927929599347</v>
      </c>
      <c r="Z448" s="126">
        <f t="shared" si="329"/>
        <v>179.57246134910918</v>
      </c>
      <c r="AA448" s="126">
        <f t="shared" si="329"/>
        <v>172.57589359513423</v>
      </c>
      <c r="AB448" s="126">
        <f t="shared" si="329"/>
        <v>165.36957603406702</v>
      </c>
      <c r="AC448" s="126">
        <f t="shared" si="329"/>
        <v>157.95350866590712</v>
      </c>
      <c r="AD448" s="126">
        <f t="shared" si="329"/>
        <v>150.28837900271816</v>
      </c>
      <c r="AE448" s="126">
        <f t="shared" si="329"/>
        <v>142.49205183174846</v>
      </c>
      <c r="AF448" s="126">
        <f t="shared" si="329"/>
        <v>134.56452715299804</v>
      </c>
      <c r="AG448" s="126">
        <f t="shared" si="329"/>
        <v>126.50580496646688</v>
      </c>
      <c r="AH448" s="126">
        <f t="shared" si="329"/>
        <v>118.31588527215509</v>
      </c>
      <c r="BL448" s="1"/>
      <c r="BM448" s="1"/>
    </row>
    <row r="449" spans="2:65" hidden="1" outlineLevel="1">
      <c r="B449" t="str">
        <f t="shared" si="311"/>
        <v>e-methanol (PS) - Finance cost including feedstock finance cost - Middle East - USD/ton fuel</v>
      </c>
      <c r="C449" s="13" t="str">
        <f>C428</f>
        <v>e-methanol (PS)</v>
      </c>
      <c r="D449" s="13" t="s">
        <v>36</v>
      </c>
      <c r="E449" s="13" t="s">
        <v>58</v>
      </c>
      <c r="F449" s="13" t="s">
        <v>31</v>
      </c>
      <c r="G449" s="127">
        <f t="shared" ref="G449:AH449" si="330">G454+G459*G$465+G464*G$466</f>
        <v>321.63958526770989</v>
      </c>
      <c r="H449" s="127">
        <f t="shared" si="330"/>
        <v>307.98117612384283</v>
      </c>
      <c r="I449" s="127">
        <f t="shared" si="330"/>
        <v>294.24502921251405</v>
      </c>
      <c r="J449" s="127">
        <f t="shared" si="330"/>
        <v>281.96443383589371</v>
      </c>
      <c r="K449" s="127">
        <f t="shared" si="330"/>
        <v>269.53941903399095</v>
      </c>
      <c r="L449" s="127">
        <f t="shared" si="330"/>
        <v>256.96998480680736</v>
      </c>
      <c r="M449" s="127">
        <f t="shared" si="330"/>
        <v>244.25613115434331</v>
      </c>
      <c r="N449" s="127">
        <f t="shared" si="330"/>
        <v>231.3978580765968</v>
      </c>
      <c r="O449" s="127">
        <f t="shared" si="330"/>
        <v>229.11381953614813</v>
      </c>
      <c r="P449" s="127">
        <f t="shared" si="330"/>
        <v>226.49298005841925</v>
      </c>
      <c r="Q449" s="127">
        <f t="shared" si="330"/>
        <v>223.53533964340951</v>
      </c>
      <c r="R449" s="127">
        <f t="shared" si="330"/>
        <v>220.24089829111728</v>
      </c>
      <c r="S449" s="127">
        <f t="shared" si="330"/>
        <v>216.60965600154526</v>
      </c>
      <c r="T449" s="127">
        <f t="shared" si="330"/>
        <v>212.43095001972367</v>
      </c>
      <c r="U449" s="127">
        <f t="shared" si="330"/>
        <v>207.97426617223607</v>
      </c>
      <c r="V449" s="127">
        <f t="shared" si="330"/>
        <v>203.23960445908526</v>
      </c>
      <c r="W449" s="127">
        <f t="shared" si="330"/>
        <v>198.2269648802685</v>
      </c>
      <c r="X449" s="127">
        <f t="shared" si="330"/>
        <v>192.93634743578471</v>
      </c>
      <c r="Y449" s="127">
        <f t="shared" si="330"/>
        <v>186.35927929599347</v>
      </c>
      <c r="Z449" s="127">
        <f t="shared" si="330"/>
        <v>179.57246134910918</v>
      </c>
      <c r="AA449" s="127">
        <f t="shared" si="330"/>
        <v>172.57589359513423</v>
      </c>
      <c r="AB449" s="127">
        <f t="shared" si="330"/>
        <v>165.36957603406702</v>
      </c>
      <c r="AC449" s="127">
        <f t="shared" si="330"/>
        <v>157.95350866590712</v>
      </c>
      <c r="AD449" s="127">
        <f t="shared" si="330"/>
        <v>150.28837900271816</v>
      </c>
      <c r="AE449" s="127">
        <f t="shared" si="330"/>
        <v>142.49205183174846</v>
      </c>
      <c r="AF449" s="127">
        <f t="shared" si="330"/>
        <v>134.56452715299804</v>
      </c>
      <c r="AG449" s="127">
        <f t="shared" si="330"/>
        <v>126.50580496646688</v>
      </c>
      <c r="AH449" s="127">
        <f t="shared" si="330"/>
        <v>118.31588527215509</v>
      </c>
      <c r="BL449" s="1"/>
      <c r="BM449" s="1"/>
    </row>
    <row r="450" spans="2:65" hidden="1" outlineLevel="1">
      <c r="B450" t="str">
        <f t="shared" si="311"/>
        <v>e-methanol (PS) - Finance cost - Africa - USD/ton fuel</v>
      </c>
      <c r="C450" t="str">
        <f>C424</f>
        <v>e-methanol (PS)</v>
      </c>
      <c r="D450" t="s">
        <v>42</v>
      </c>
      <c r="E450" t="s">
        <v>55</v>
      </c>
      <c r="F450" t="s">
        <v>31</v>
      </c>
      <c r="G450" s="8">
        <f t="shared" ref="G450:V454" si="331">INDEX(CostCalculations,MATCH($B450,CostCalculations_Index,0),MATCH(G$4,CostCalculation_Year,0))</f>
        <v>163.90000000000003</v>
      </c>
      <c r="H450" s="8">
        <f t="shared" si="331"/>
        <v>156.20000000000002</v>
      </c>
      <c r="I450" s="8">
        <f t="shared" si="331"/>
        <v>148.50000000000003</v>
      </c>
      <c r="J450" s="8">
        <f t="shared" si="331"/>
        <v>140.80000000000001</v>
      </c>
      <c r="K450" s="8">
        <f t="shared" si="331"/>
        <v>133.10000000000002</v>
      </c>
      <c r="L450" s="8">
        <f t="shared" si="331"/>
        <v>125.40000000000002</v>
      </c>
      <c r="M450" s="8">
        <f t="shared" si="331"/>
        <v>117.70000000000002</v>
      </c>
      <c r="N450" s="8">
        <f t="shared" si="331"/>
        <v>110.00000000000001</v>
      </c>
      <c r="O450" s="8">
        <f t="shared" si="331"/>
        <v>107.52500000000002</v>
      </c>
      <c r="P450" s="8">
        <f t="shared" si="331"/>
        <v>105.05000000000001</v>
      </c>
      <c r="Q450" s="8">
        <f t="shared" si="331"/>
        <v>102.57500000000002</v>
      </c>
      <c r="R450" s="8">
        <f t="shared" si="331"/>
        <v>100.10000000000001</v>
      </c>
      <c r="S450" s="8">
        <f t="shared" si="331"/>
        <v>97.625000000000014</v>
      </c>
      <c r="T450" s="8">
        <f t="shared" si="331"/>
        <v>95.15</v>
      </c>
      <c r="U450" s="8">
        <f t="shared" si="331"/>
        <v>92.675000000000011</v>
      </c>
      <c r="V450" s="8">
        <f t="shared" si="331"/>
        <v>90.200000000000017</v>
      </c>
      <c r="W450" s="8">
        <f t="shared" ref="W450:AH454" si="332">INDEX(CostCalculations,MATCH($B450,CostCalculations_Index,0),MATCH(W$4,CostCalculation_Year,0))</f>
        <v>87.725000000000009</v>
      </c>
      <c r="X450" s="8">
        <f t="shared" si="332"/>
        <v>85.250000000000014</v>
      </c>
      <c r="Y450" s="8">
        <f t="shared" si="332"/>
        <v>81.950000000000017</v>
      </c>
      <c r="Z450" s="8">
        <f t="shared" si="332"/>
        <v>78.650000000000006</v>
      </c>
      <c r="AA450" s="8">
        <f t="shared" si="332"/>
        <v>75.350000000000009</v>
      </c>
      <c r="AB450" s="8">
        <f t="shared" si="332"/>
        <v>72.050000000000011</v>
      </c>
      <c r="AC450" s="8">
        <f t="shared" si="332"/>
        <v>68.750000000000014</v>
      </c>
      <c r="AD450" s="8">
        <f t="shared" si="332"/>
        <v>65.45</v>
      </c>
      <c r="AE450" s="8">
        <f t="shared" si="332"/>
        <v>62.150000000000006</v>
      </c>
      <c r="AF450" s="8">
        <f t="shared" si="332"/>
        <v>58.850000000000009</v>
      </c>
      <c r="AG450" s="8">
        <f t="shared" si="332"/>
        <v>55.550000000000004</v>
      </c>
      <c r="AH450" s="8">
        <f t="shared" si="332"/>
        <v>52.250000000000007</v>
      </c>
    </row>
    <row r="451" spans="2:65" hidden="1" outlineLevel="1">
      <c r="B451" t="str">
        <f t="shared" si="311"/>
        <v>e-methanol (PS) - Finance cost - Americas - USD/ton fuel</v>
      </c>
      <c r="C451" t="str">
        <f>C424</f>
        <v>e-methanol (PS)</v>
      </c>
      <c r="D451" t="s">
        <v>42</v>
      </c>
      <c r="E451" t="s">
        <v>56</v>
      </c>
      <c r="F451" t="s">
        <v>31</v>
      </c>
      <c r="G451" s="8">
        <f t="shared" si="331"/>
        <v>163.90000000000003</v>
      </c>
      <c r="H451" s="8">
        <f t="shared" si="331"/>
        <v>156.20000000000002</v>
      </c>
      <c r="I451" s="8">
        <f t="shared" si="331"/>
        <v>148.50000000000003</v>
      </c>
      <c r="J451" s="8">
        <f t="shared" si="331"/>
        <v>140.80000000000001</v>
      </c>
      <c r="K451" s="8">
        <f t="shared" si="331"/>
        <v>133.10000000000002</v>
      </c>
      <c r="L451" s="8">
        <f t="shared" si="331"/>
        <v>125.40000000000002</v>
      </c>
      <c r="M451" s="8">
        <f t="shared" si="331"/>
        <v>117.70000000000002</v>
      </c>
      <c r="N451" s="8">
        <f t="shared" si="331"/>
        <v>110.00000000000001</v>
      </c>
      <c r="O451" s="8">
        <f t="shared" si="331"/>
        <v>107.52500000000002</v>
      </c>
      <c r="P451" s="8">
        <f t="shared" si="331"/>
        <v>105.05000000000001</v>
      </c>
      <c r="Q451" s="8">
        <f t="shared" si="331"/>
        <v>102.57500000000002</v>
      </c>
      <c r="R451" s="8">
        <f t="shared" si="331"/>
        <v>100.10000000000001</v>
      </c>
      <c r="S451" s="8">
        <f t="shared" si="331"/>
        <v>97.625000000000014</v>
      </c>
      <c r="T451" s="8">
        <f t="shared" si="331"/>
        <v>95.15</v>
      </c>
      <c r="U451" s="8">
        <f t="shared" si="331"/>
        <v>92.675000000000011</v>
      </c>
      <c r="V451" s="8">
        <f t="shared" si="331"/>
        <v>90.200000000000017</v>
      </c>
      <c r="W451" s="8">
        <f t="shared" si="332"/>
        <v>87.725000000000009</v>
      </c>
      <c r="X451" s="8">
        <f t="shared" si="332"/>
        <v>85.250000000000014</v>
      </c>
      <c r="Y451" s="8">
        <f t="shared" si="332"/>
        <v>81.950000000000017</v>
      </c>
      <c r="Z451" s="8">
        <f t="shared" si="332"/>
        <v>78.650000000000006</v>
      </c>
      <c r="AA451" s="8">
        <f t="shared" si="332"/>
        <v>75.350000000000009</v>
      </c>
      <c r="AB451" s="8">
        <f t="shared" si="332"/>
        <v>72.050000000000011</v>
      </c>
      <c r="AC451" s="8">
        <f t="shared" si="332"/>
        <v>68.750000000000014</v>
      </c>
      <c r="AD451" s="8">
        <f t="shared" si="332"/>
        <v>65.45</v>
      </c>
      <c r="AE451" s="8">
        <f t="shared" si="332"/>
        <v>62.150000000000006</v>
      </c>
      <c r="AF451" s="8">
        <f t="shared" si="332"/>
        <v>58.850000000000009</v>
      </c>
      <c r="AG451" s="8">
        <f t="shared" si="332"/>
        <v>55.550000000000004</v>
      </c>
      <c r="AH451" s="8">
        <f t="shared" si="332"/>
        <v>52.250000000000007</v>
      </c>
    </row>
    <row r="452" spans="2:65" hidden="1" outlineLevel="1">
      <c r="B452" t="str">
        <f t="shared" si="311"/>
        <v>e-methanol (PS) - Finance cost - Asia - USD/ton fuel</v>
      </c>
      <c r="C452" t="str">
        <f>C424</f>
        <v>e-methanol (PS)</v>
      </c>
      <c r="D452" t="s">
        <v>42</v>
      </c>
      <c r="E452" t="s">
        <v>57</v>
      </c>
      <c r="F452" t="s">
        <v>31</v>
      </c>
      <c r="G452" s="8">
        <f t="shared" si="331"/>
        <v>163.90000000000003</v>
      </c>
      <c r="H452" s="8">
        <f t="shared" si="331"/>
        <v>156.20000000000002</v>
      </c>
      <c r="I452" s="8">
        <f t="shared" si="331"/>
        <v>148.50000000000003</v>
      </c>
      <c r="J452" s="8">
        <f t="shared" si="331"/>
        <v>140.80000000000001</v>
      </c>
      <c r="K452" s="8">
        <f t="shared" si="331"/>
        <v>133.10000000000002</v>
      </c>
      <c r="L452" s="8">
        <f t="shared" si="331"/>
        <v>125.40000000000002</v>
      </c>
      <c r="M452" s="8">
        <f t="shared" si="331"/>
        <v>117.70000000000002</v>
      </c>
      <c r="N452" s="8">
        <f t="shared" si="331"/>
        <v>110.00000000000001</v>
      </c>
      <c r="O452" s="8">
        <f t="shared" si="331"/>
        <v>107.52500000000002</v>
      </c>
      <c r="P452" s="8">
        <f t="shared" si="331"/>
        <v>105.05000000000001</v>
      </c>
      <c r="Q452" s="8">
        <f t="shared" si="331"/>
        <v>102.57500000000002</v>
      </c>
      <c r="R452" s="8">
        <f t="shared" si="331"/>
        <v>100.10000000000001</v>
      </c>
      <c r="S452" s="8">
        <f t="shared" si="331"/>
        <v>97.625000000000014</v>
      </c>
      <c r="T452" s="8">
        <f t="shared" si="331"/>
        <v>95.15</v>
      </c>
      <c r="U452" s="8">
        <f t="shared" si="331"/>
        <v>92.675000000000011</v>
      </c>
      <c r="V452" s="8">
        <f t="shared" si="331"/>
        <v>90.200000000000017</v>
      </c>
      <c r="W452" s="8">
        <f t="shared" si="332"/>
        <v>87.725000000000009</v>
      </c>
      <c r="X452" s="8">
        <f t="shared" si="332"/>
        <v>85.250000000000014</v>
      </c>
      <c r="Y452" s="8">
        <f t="shared" si="332"/>
        <v>81.950000000000017</v>
      </c>
      <c r="Z452" s="8">
        <f t="shared" si="332"/>
        <v>78.650000000000006</v>
      </c>
      <c r="AA452" s="8">
        <f t="shared" si="332"/>
        <v>75.350000000000009</v>
      </c>
      <c r="AB452" s="8">
        <f t="shared" si="332"/>
        <v>72.050000000000011</v>
      </c>
      <c r="AC452" s="8">
        <f t="shared" si="332"/>
        <v>68.750000000000014</v>
      </c>
      <c r="AD452" s="8">
        <f t="shared" si="332"/>
        <v>65.45</v>
      </c>
      <c r="AE452" s="8">
        <f t="shared" si="332"/>
        <v>62.150000000000006</v>
      </c>
      <c r="AF452" s="8">
        <f t="shared" si="332"/>
        <v>58.850000000000009</v>
      </c>
      <c r="AG452" s="8">
        <f t="shared" si="332"/>
        <v>55.550000000000004</v>
      </c>
      <c r="AH452" s="8">
        <f t="shared" si="332"/>
        <v>52.250000000000007</v>
      </c>
    </row>
    <row r="453" spans="2:65" hidden="1" outlineLevel="1">
      <c r="B453" t="str">
        <f t="shared" si="311"/>
        <v>e-methanol (PS) - Finance cost - Europe - USD/ton fuel</v>
      </c>
      <c r="C453" t="str">
        <f>C424</f>
        <v>e-methanol (PS)</v>
      </c>
      <c r="D453" t="s">
        <v>42</v>
      </c>
      <c r="E453" t="s">
        <v>8</v>
      </c>
      <c r="F453" t="s">
        <v>31</v>
      </c>
      <c r="G453" s="8">
        <f t="shared" si="331"/>
        <v>163.90000000000003</v>
      </c>
      <c r="H453" s="8">
        <f t="shared" si="331"/>
        <v>156.20000000000002</v>
      </c>
      <c r="I453" s="8">
        <f t="shared" si="331"/>
        <v>148.50000000000003</v>
      </c>
      <c r="J453" s="8">
        <f t="shared" si="331"/>
        <v>140.80000000000001</v>
      </c>
      <c r="K453" s="8">
        <f t="shared" si="331"/>
        <v>133.10000000000002</v>
      </c>
      <c r="L453" s="8">
        <f t="shared" si="331"/>
        <v>125.40000000000002</v>
      </c>
      <c r="M453" s="8">
        <f t="shared" si="331"/>
        <v>117.70000000000002</v>
      </c>
      <c r="N453" s="8">
        <f t="shared" si="331"/>
        <v>110.00000000000001</v>
      </c>
      <c r="O453" s="8">
        <f t="shared" si="331"/>
        <v>107.52500000000002</v>
      </c>
      <c r="P453" s="8">
        <f t="shared" si="331"/>
        <v>105.05000000000001</v>
      </c>
      <c r="Q453" s="8">
        <f t="shared" si="331"/>
        <v>102.57500000000002</v>
      </c>
      <c r="R453" s="8">
        <f t="shared" si="331"/>
        <v>100.10000000000001</v>
      </c>
      <c r="S453" s="8">
        <f t="shared" si="331"/>
        <v>97.625000000000014</v>
      </c>
      <c r="T453" s="8">
        <f t="shared" si="331"/>
        <v>95.15</v>
      </c>
      <c r="U453" s="8">
        <f t="shared" si="331"/>
        <v>92.675000000000011</v>
      </c>
      <c r="V453" s="8">
        <f t="shared" si="331"/>
        <v>90.200000000000017</v>
      </c>
      <c r="W453" s="8">
        <f t="shared" si="332"/>
        <v>87.725000000000009</v>
      </c>
      <c r="X453" s="8">
        <f t="shared" si="332"/>
        <v>85.250000000000014</v>
      </c>
      <c r="Y453" s="8">
        <f t="shared" si="332"/>
        <v>81.950000000000017</v>
      </c>
      <c r="Z453" s="8">
        <f t="shared" si="332"/>
        <v>78.650000000000006</v>
      </c>
      <c r="AA453" s="8">
        <f t="shared" si="332"/>
        <v>75.350000000000009</v>
      </c>
      <c r="AB453" s="8">
        <f t="shared" si="332"/>
        <v>72.050000000000011</v>
      </c>
      <c r="AC453" s="8">
        <f t="shared" si="332"/>
        <v>68.750000000000014</v>
      </c>
      <c r="AD453" s="8">
        <f t="shared" si="332"/>
        <v>65.45</v>
      </c>
      <c r="AE453" s="8">
        <f t="shared" si="332"/>
        <v>62.150000000000006</v>
      </c>
      <c r="AF453" s="8">
        <f t="shared" si="332"/>
        <v>58.850000000000009</v>
      </c>
      <c r="AG453" s="8">
        <f t="shared" si="332"/>
        <v>55.550000000000004</v>
      </c>
      <c r="AH453" s="8">
        <f t="shared" si="332"/>
        <v>52.250000000000007</v>
      </c>
    </row>
    <row r="454" spans="2:65" hidden="1" outlineLevel="1">
      <c r="B454" t="str">
        <f t="shared" si="311"/>
        <v>e-methanol (PS) - Finance cost - Middle East - USD/ton fuel</v>
      </c>
      <c r="C454" t="str">
        <f>C424</f>
        <v>e-methanol (PS)</v>
      </c>
      <c r="D454" t="s">
        <v>42</v>
      </c>
      <c r="E454" t="s">
        <v>58</v>
      </c>
      <c r="F454" t="s">
        <v>31</v>
      </c>
      <c r="G454" s="8">
        <f t="shared" si="331"/>
        <v>163.90000000000003</v>
      </c>
      <c r="H454" s="8">
        <f t="shared" si="331"/>
        <v>156.20000000000002</v>
      </c>
      <c r="I454" s="8">
        <f t="shared" si="331"/>
        <v>148.50000000000003</v>
      </c>
      <c r="J454" s="8">
        <f t="shared" si="331"/>
        <v>140.80000000000001</v>
      </c>
      <c r="K454" s="8">
        <f t="shared" si="331"/>
        <v>133.10000000000002</v>
      </c>
      <c r="L454" s="8">
        <f t="shared" si="331"/>
        <v>125.40000000000002</v>
      </c>
      <c r="M454" s="8">
        <f t="shared" si="331"/>
        <v>117.70000000000002</v>
      </c>
      <c r="N454" s="8">
        <f t="shared" si="331"/>
        <v>110.00000000000001</v>
      </c>
      <c r="O454" s="8">
        <f t="shared" si="331"/>
        <v>107.52500000000002</v>
      </c>
      <c r="P454" s="8">
        <f t="shared" si="331"/>
        <v>105.05000000000001</v>
      </c>
      <c r="Q454" s="8">
        <f t="shared" si="331"/>
        <v>102.57500000000002</v>
      </c>
      <c r="R454" s="8">
        <f t="shared" si="331"/>
        <v>100.10000000000001</v>
      </c>
      <c r="S454" s="8">
        <f t="shared" si="331"/>
        <v>97.625000000000014</v>
      </c>
      <c r="T454" s="8">
        <f t="shared" si="331"/>
        <v>95.15</v>
      </c>
      <c r="U454" s="8">
        <f t="shared" si="331"/>
        <v>92.675000000000011</v>
      </c>
      <c r="V454" s="8">
        <f t="shared" si="331"/>
        <v>90.200000000000017</v>
      </c>
      <c r="W454" s="8">
        <f t="shared" si="332"/>
        <v>87.725000000000009</v>
      </c>
      <c r="X454" s="8">
        <f t="shared" si="332"/>
        <v>85.250000000000014</v>
      </c>
      <c r="Y454" s="8">
        <f t="shared" si="332"/>
        <v>81.950000000000017</v>
      </c>
      <c r="Z454" s="8">
        <f t="shared" si="332"/>
        <v>78.650000000000006</v>
      </c>
      <c r="AA454" s="8">
        <f t="shared" si="332"/>
        <v>75.350000000000009</v>
      </c>
      <c r="AB454" s="8">
        <f t="shared" si="332"/>
        <v>72.050000000000011</v>
      </c>
      <c r="AC454" s="8">
        <f t="shared" si="332"/>
        <v>68.750000000000014</v>
      </c>
      <c r="AD454" s="8">
        <f t="shared" si="332"/>
        <v>65.45</v>
      </c>
      <c r="AE454" s="8">
        <f t="shared" si="332"/>
        <v>62.150000000000006</v>
      </c>
      <c r="AF454" s="8">
        <f t="shared" si="332"/>
        <v>58.850000000000009</v>
      </c>
      <c r="AG454" s="8">
        <f t="shared" si="332"/>
        <v>55.550000000000004</v>
      </c>
      <c r="AH454" s="8">
        <f t="shared" si="332"/>
        <v>52.250000000000007</v>
      </c>
    </row>
    <row r="455" spans="2:65" hidden="1" outlineLevel="1">
      <c r="B455" t="str">
        <f t="shared" si="311"/>
        <v>e-hydrogen (compressed) - Finance cost including feedstock finance cost - Africa - USD/ton fuel</v>
      </c>
      <c r="C455" t="s">
        <v>62</v>
      </c>
      <c r="D455" t="s">
        <v>36</v>
      </c>
      <c r="E455" t="s">
        <v>55</v>
      </c>
      <c r="F455" t="s">
        <v>31</v>
      </c>
      <c r="G455" s="26">
        <f>G239</f>
        <v>423.4664833247287</v>
      </c>
      <c r="H455" s="26">
        <f t="shared" ref="H455:AH455" si="333">H239</f>
        <v>407.9080597487058</v>
      </c>
      <c r="I455" s="26">
        <f t="shared" si="333"/>
        <v>391.93778538812398</v>
      </c>
      <c r="J455" s="26">
        <f t="shared" si="333"/>
        <v>383.67894989578463</v>
      </c>
      <c r="K455" s="26">
        <f t="shared" si="333"/>
        <v>374.65498754747659</v>
      </c>
      <c r="L455" s="26">
        <f t="shared" si="333"/>
        <v>364.86589834320779</v>
      </c>
      <c r="M455" s="26">
        <f t="shared" si="333"/>
        <v>354.31168228298088</v>
      </c>
      <c r="N455" s="26">
        <f t="shared" si="333"/>
        <v>342.99233936678479</v>
      </c>
      <c r="O455" s="26">
        <f t="shared" si="333"/>
        <v>350.20750340232428</v>
      </c>
      <c r="P455" s="26">
        <f t="shared" si="333"/>
        <v>355.6383130013013</v>
      </c>
      <c r="Q455" s="26">
        <f t="shared" si="333"/>
        <v>359.28476816371159</v>
      </c>
      <c r="R455" s="26">
        <f t="shared" si="333"/>
        <v>361.14686888954691</v>
      </c>
      <c r="S455" s="26">
        <f t="shared" si="333"/>
        <v>361.22461517882164</v>
      </c>
      <c r="T455" s="26">
        <f t="shared" si="333"/>
        <v>358.40192634457429</v>
      </c>
      <c r="U455" s="26">
        <f t="shared" si="333"/>
        <v>354.10652475046084</v>
      </c>
      <c r="V455" s="26">
        <f t="shared" si="333"/>
        <v>348.33841039649622</v>
      </c>
      <c r="W455" s="26">
        <f t="shared" si="333"/>
        <v>341.09758328266571</v>
      </c>
      <c r="X455" s="26">
        <f t="shared" si="333"/>
        <v>332.38404340896386</v>
      </c>
      <c r="Y455" s="26">
        <f t="shared" si="333"/>
        <v>321.22576094613464</v>
      </c>
      <c r="Z455" s="26">
        <f t="shared" si="333"/>
        <v>308.95623454830633</v>
      </c>
      <c r="AA455" s="26">
        <f t="shared" si="333"/>
        <v>295.57546421549114</v>
      </c>
      <c r="AB455" s="26">
        <f t="shared" si="333"/>
        <v>281.08344994768112</v>
      </c>
      <c r="AC455" s="26">
        <f t="shared" si="333"/>
        <v>265.48019174487365</v>
      </c>
      <c r="AD455" s="26">
        <f t="shared" si="333"/>
        <v>248.55741402200647</v>
      </c>
      <c r="AE455" s="26">
        <f t="shared" si="333"/>
        <v>230.93955849750063</v>
      </c>
      <c r="AF455" s="26">
        <f t="shared" si="333"/>
        <v>212.62662517135635</v>
      </c>
      <c r="AG455" s="26">
        <f t="shared" si="333"/>
        <v>193.61861404357347</v>
      </c>
      <c r="AH455" s="26">
        <f t="shared" si="333"/>
        <v>173.9155251141523</v>
      </c>
    </row>
    <row r="456" spans="2:65" hidden="1" outlineLevel="1">
      <c r="B456" t="str">
        <f t="shared" si="311"/>
        <v>e-hydrogen (compressed) - Finance cost including feedstock finance cost - Americas - USD/ton fuel</v>
      </c>
      <c r="C456" t="s">
        <v>62</v>
      </c>
      <c r="D456" t="s">
        <v>36</v>
      </c>
      <c r="E456" t="s">
        <v>56</v>
      </c>
      <c r="F456" t="s">
        <v>31</v>
      </c>
      <c r="G456" s="26">
        <f t="shared" ref="G456:AH456" si="334">G240</f>
        <v>423.4664833247287</v>
      </c>
      <c r="H456" s="26">
        <f t="shared" si="334"/>
        <v>407.9080597487058</v>
      </c>
      <c r="I456" s="26">
        <f t="shared" si="334"/>
        <v>391.93778538812398</v>
      </c>
      <c r="J456" s="26">
        <f t="shared" si="334"/>
        <v>383.67894989578463</v>
      </c>
      <c r="K456" s="26">
        <f t="shared" si="334"/>
        <v>374.65498754747659</v>
      </c>
      <c r="L456" s="26">
        <f t="shared" si="334"/>
        <v>364.86589834320779</v>
      </c>
      <c r="M456" s="26">
        <f t="shared" si="334"/>
        <v>354.31168228298088</v>
      </c>
      <c r="N456" s="26">
        <f t="shared" si="334"/>
        <v>342.99233936678479</v>
      </c>
      <c r="O456" s="26">
        <f t="shared" si="334"/>
        <v>350.20750340232428</v>
      </c>
      <c r="P456" s="26">
        <f t="shared" si="334"/>
        <v>355.6383130013013</v>
      </c>
      <c r="Q456" s="26">
        <f t="shared" si="334"/>
        <v>359.28476816371159</v>
      </c>
      <c r="R456" s="26">
        <f t="shared" si="334"/>
        <v>361.14686888954691</v>
      </c>
      <c r="S456" s="26">
        <f t="shared" si="334"/>
        <v>361.22461517882164</v>
      </c>
      <c r="T456" s="26">
        <f t="shared" si="334"/>
        <v>358.40192634457429</v>
      </c>
      <c r="U456" s="26">
        <f t="shared" si="334"/>
        <v>354.10652475046084</v>
      </c>
      <c r="V456" s="26">
        <f t="shared" si="334"/>
        <v>348.33841039649622</v>
      </c>
      <c r="W456" s="26">
        <f t="shared" si="334"/>
        <v>341.09758328266571</v>
      </c>
      <c r="X456" s="26">
        <f t="shared" si="334"/>
        <v>332.38404340896386</v>
      </c>
      <c r="Y456" s="26">
        <f t="shared" si="334"/>
        <v>321.22576094613464</v>
      </c>
      <c r="Z456" s="26">
        <f t="shared" si="334"/>
        <v>308.95623454830633</v>
      </c>
      <c r="AA456" s="26">
        <f t="shared" si="334"/>
        <v>295.57546421549114</v>
      </c>
      <c r="AB456" s="26">
        <f t="shared" si="334"/>
        <v>281.08344994768112</v>
      </c>
      <c r="AC456" s="26">
        <f t="shared" si="334"/>
        <v>265.48019174487365</v>
      </c>
      <c r="AD456" s="26">
        <f t="shared" si="334"/>
        <v>248.55741402200647</v>
      </c>
      <c r="AE456" s="26">
        <f t="shared" si="334"/>
        <v>230.93955849750063</v>
      </c>
      <c r="AF456" s="26">
        <f t="shared" si="334"/>
        <v>212.62662517135635</v>
      </c>
      <c r="AG456" s="26">
        <f t="shared" si="334"/>
        <v>193.61861404357347</v>
      </c>
      <c r="AH456" s="26">
        <f t="shared" si="334"/>
        <v>173.9155251141523</v>
      </c>
    </row>
    <row r="457" spans="2:65" hidden="1" outlineLevel="1">
      <c r="B457" t="str">
        <f t="shared" si="311"/>
        <v>e-hydrogen (compressed) - Finance cost including feedstock finance cost - Asia - USD/ton fuel</v>
      </c>
      <c r="C457" t="s">
        <v>62</v>
      </c>
      <c r="D457" t="s">
        <v>36</v>
      </c>
      <c r="E457" t="s">
        <v>57</v>
      </c>
      <c r="F457" t="s">
        <v>31</v>
      </c>
      <c r="G457" s="26">
        <f t="shared" ref="G457:AH457" si="335">G241</f>
        <v>423.4664833247287</v>
      </c>
      <c r="H457" s="26">
        <f t="shared" si="335"/>
        <v>407.9080597487058</v>
      </c>
      <c r="I457" s="26">
        <f t="shared" si="335"/>
        <v>391.93778538812398</v>
      </c>
      <c r="J457" s="26">
        <f t="shared" si="335"/>
        <v>383.67894989578463</v>
      </c>
      <c r="K457" s="26">
        <f t="shared" si="335"/>
        <v>374.65498754747659</v>
      </c>
      <c r="L457" s="26">
        <f t="shared" si="335"/>
        <v>364.86589834320779</v>
      </c>
      <c r="M457" s="26">
        <f t="shared" si="335"/>
        <v>354.31168228298088</v>
      </c>
      <c r="N457" s="26">
        <f t="shared" si="335"/>
        <v>342.99233936678479</v>
      </c>
      <c r="O457" s="26">
        <f t="shared" si="335"/>
        <v>350.20750340232428</v>
      </c>
      <c r="P457" s="26">
        <f t="shared" si="335"/>
        <v>355.6383130013013</v>
      </c>
      <c r="Q457" s="26">
        <f t="shared" si="335"/>
        <v>359.28476816371159</v>
      </c>
      <c r="R457" s="26">
        <f t="shared" si="335"/>
        <v>361.14686888954691</v>
      </c>
      <c r="S457" s="26">
        <f t="shared" si="335"/>
        <v>361.22461517882164</v>
      </c>
      <c r="T457" s="26">
        <f t="shared" si="335"/>
        <v>358.40192634457429</v>
      </c>
      <c r="U457" s="26">
        <f t="shared" si="335"/>
        <v>354.10652475046084</v>
      </c>
      <c r="V457" s="26">
        <f t="shared" si="335"/>
        <v>348.33841039649622</v>
      </c>
      <c r="W457" s="26">
        <f t="shared" si="335"/>
        <v>341.09758328266571</v>
      </c>
      <c r="X457" s="26">
        <f t="shared" si="335"/>
        <v>332.38404340896386</v>
      </c>
      <c r="Y457" s="26">
        <f t="shared" si="335"/>
        <v>321.22576094613464</v>
      </c>
      <c r="Z457" s="26">
        <f t="shared" si="335"/>
        <v>308.95623454830633</v>
      </c>
      <c r="AA457" s="26">
        <f t="shared" si="335"/>
        <v>295.57546421549114</v>
      </c>
      <c r="AB457" s="26">
        <f t="shared" si="335"/>
        <v>281.08344994768112</v>
      </c>
      <c r="AC457" s="26">
        <f t="shared" si="335"/>
        <v>265.48019174487365</v>
      </c>
      <c r="AD457" s="26">
        <f t="shared" si="335"/>
        <v>248.55741402200647</v>
      </c>
      <c r="AE457" s="26">
        <f t="shared" si="335"/>
        <v>230.93955849750063</v>
      </c>
      <c r="AF457" s="26">
        <f t="shared" si="335"/>
        <v>212.62662517135635</v>
      </c>
      <c r="AG457" s="26">
        <f t="shared" si="335"/>
        <v>193.61861404357347</v>
      </c>
      <c r="AH457" s="26">
        <f t="shared" si="335"/>
        <v>173.9155251141523</v>
      </c>
    </row>
    <row r="458" spans="2:65" hidden="1" outlineLevel="1">
      <c r="B458" t="str">
        <f t="shared" si="311"/>
        <v>e-hydrogen (compressed) - Finance cost including feedstock finance cost - Europe - USD/ton fuel</v>
      </c>
      <c r="C458" t="s">
        <v>62</v>
      </c>
      <c r="D458" t="s">
        <v>36</v>
      </c>
      <c r="E458" t="s">
        <v>8</v>
      </c>
      <c r="F458" t="s">
        <v>31</v>
      </c>
      <c r="G458" s="26">
        <f t="shared" ref="G458:AH458" si="336">G242</f>
        <v>423.4664833247287</v>
      </c>
      <c r="H458" s="26">
        <f t="shared" si="336"/>
        <v>407.9080597487058</v>
      </c>
      <c r="I458" s="26">
        <f t="shared" si="336"/>
        <v>391.93778538812398</v>
      </c>
      <c r="J458" s="26">
        <f t="shared" si="336"/>
        <v>383.67894989578463</v>
      </c>
      <c r="K458" s="26">
        <f t="shared" si="336"/>
        <v>374.65498754747659</v>
      </c>
      <c r="L458" s="26">
        <f t="shared" si="336"/>
        <v>364.86589834320779</v>
      </c>
      <c r="M458" s="26">
        <f t="shared" si="336"/>
        <v>354.31168228298088</v>
      </c>
      <c r="N458" s="26">
        <f t="shared" si="336"/>
        <v>342.99233936678479</v>
      </c>
      <c r="O458" s="26">
        <f t="shared" si="336"/>
        <v>350.20750340232428</v>
      </c>
      <c r="P458" s="26">
        <f t="shared" si="336"/>
        <v>355.6383130013013</v>
      </c>
      <c r="Q458" s="26">
        <f t="shared" si="336"/>
        <v>359.28476816371159</v>
      </c>
      <c r="R458" s="26">
        <f t="shared" si="336"/>
        <v>361.14686888954691</v>
      </c>
      <c r="S458" s="26">
        <f t="shared" si="336"/>
        <v>361.22461517882164</v>
      </c>
      <c r="T458" s="26">
        <f t="shared" si="336"/>
        <v>358.40192634457429</v>
      </c>
      <c r="U458" s="26">
        <f t="shared" si="336"/>
        <v>354.10652475046084</v>
      </c>
      <c r="V458" s="26">
        <f t="shared" si="336"/>
        <v>348.33841039649622</v>
      </c>
      <c r="W458" s="26">
        <f t="shared" si="336"/>
        <v>341.09758328266571</v>
      </c>
      <c r="X458" s="26">
        <f t="shared" si="336"/>
        <v>332.38404340896386</v>
      </c>
      <c r="Y458" s="26">
        <f t="shared" si="336"/>
        <v>321.22576094613464</v>
      </c>
      <c r="Z458" s="26">
        <f t="shared" si="336"/>
        <v>308.95623454830633</v>
      </c>
      <c r="AA458" s="26">
        <f t="shared" si="336"/>
        <v>295.57546421549114</v>
      </c>
      <c r="AB458" s="26">
        <f t="shared" si="336"/>
        <v>281.08344994768112</v>
      </c>
      <c r="AC458" s="26">
        <f t="shared" si="336"/>
        <v>265.48019174487365</v>
      </c>
      <c r="AD458" s="26">
        <f t="shared" si="336"/>
        <v>248.55741402200647</v>
      </c>
      <c r="AE458" s="26">
        <f t="shared" si="336"/>
        <v>230.93955849750063</v>
      </c>
      <c r="AF458" s="26">
        <f t="shared" si="336"/>
        <v>212.62662517135635</v>
      </c>
      <c r="AG458" s="26">
        <f t="shared" si="336"/>
        <v>193.61861404357347</v>
      </c>
      <c r="AH458" s="26">
        <f t="shared" si="336"/>
        <v>173.9155251141523</v>
      </c>
    </row>
    <row r="459" spans="2:65" hidden="1" outlineLevel="1">
      <c r="B459" t="str">
        <f t="shared" si="311"/>
        <v>e-hydrogen (compressed) - Finance cost including feedstock finance cost - Middle East - USD/ton fuel</v>
      </c>
      <c r="C459" t="s">
        <v>62</v>
      </c>
      <c r="D459" t="s">
        <v>36</v>
      </c>
      <c r="E459" t="s">
        <v>58</v>
      </c>
      <c r="F459" t="s">
        <v>31</v>
      </c>
      <c r="G459" s="26">
        <f t="shared" ref="G459:AH459" si="337">G243</f>
        <v>423.4664833247287</v>
      </c>
      <c r="H459" s="26">
        <f t="shared" si="337"/>
        <v>407.9080597487058</v>
      </c>
      <c r="I459" s="26">
        <f t="shared" si="337"/>
        <v>391.93778538812398</v>
      </c>
      <c r="J459" s="26">
        <f t="shared" si="337"/>
        <v>383.67894989578463</v>
      </c>
      <c r="K459" s="26">
        <f t="shared" si="337"/>
        <v>374.65498754747659</v>
      </c>
      <c r="L459" s="26">
        <f t="shared" si="337"/>
        <v>364.86589834320779</v>
      </c>
      <c r="M459" s="26">
        <f t="shared" si="337"/>
        <v>354.31168228298088</v>
      </c>
      <c r="N459" s="26">
        <f t="shared" si="337"/>
        <v>342.99233936678479</v>
      </c>
      <c r="O459" s="26">
        <f t="shared" si="337"/>
        <v>350.20750340232428</v>
      </c>
      <c r="P459" s="26">
        <f t="shared" si="337"/>
        <v>355.6383130013013</v>
      </c>
      <c r="Q459" s="26">
        <f t="shared" si="337"/>
        <v>359.28476816371159</v>
      </c>
      <c r="R459" s="26">
        <f t="shared" si="337"/>
        <v>361.14686888954691</v>
      </c>
      <c r="S459" s="26">
        <f t="shared" si="337"/>
        <v>361.22461517882164</v>
      </c>
      <c r="T459" s="26">
        <f t="shared" si="337"/>
        <v>358.40192634457429</v>
      </c>
      <c r="U459" s="26">
        <f t="shared" si="337"/>
        <v>354.10652475046084</v>
      </c>
      <c r="V459" s="26">
        <f t="shared" si="337"/>
        <v>348.33841039649622</v>
      </c>
      <c r="W459" s="26">
        <f t="shared" si="337"/>
        <v>341.09758328266571</v>
      </c>
      <c r="X459" s="26">
        <f t="shared" si="337"/>
        <v>332.38404340896386</v>
      </c>
      <c r="Y459" s="26">
        <f t="shared" si="337"/>
        <v>321.22576094613464</v>
      </c>
      <c r="Z459" s="26">
        <f t="shared" si="337"/>
        <v>308.95623454830633</v>
      </c>
      <c r="AA459" s="26">
        <f t="shared" si="337"/>
        <v>295.57546421549114</v>
      </c>
      <c r="AB459" s="26">
        <f t="shared" si="337"/>
        <v>281.08344994768112</v>
      </c>
      <c r="AC459" s="26">
        <f t="shared" si="337"/>
        <v>265.48019174487365</v>
      </c>
      <c r="AD459" s="26">
        <f t="shared" si="337"/>
        <v>248.55741402200647</v>
      </c>
      <c r="AE459" s="26">
        <f t="shared" si="337"/>
        <v>230.93955849750063</v>
      </c>
      <c r="AF459" s="26">
        <f t="shared" si="337"/>
        <v>212.62662517135635</v>
      </c>
      <c r="AG459" s="26">
        <f t="shared" si="337"/>
        <v>193.61861404357347</v>
      </c>
      <c r="AH459" s="26">
        <f t="shared" si="337"/>
        <v>173.9155251141523</v>
      </c>
    </row>
    <row r="460" spans="2:65" hidden="1" outlineLevel="1">
      <c r="B460" t="str">
        <f t="shared" si="311"/>
        <v>Carbon dioxide (PS) - Finance cost - Africa - USD/ton fuel</v>
      </c>
      <c r="C460" t="s">
        <v>69</v>
      </c>
      <c r="D460" t="s">
        <v>42</v>
      </c>
      <c r="E460" t="s">
        <v>55</v>
      </c>
      <c r="F460" t="s">
        <v>31</v>
      </c>
      <c r="G460" s="8">
        <f t="shared" ref="G460:V464" si="338">INDEX(CostCalculations,MATCH($B460,CostCalculations_Index,0),MATCH(G$4,CostCalculation_Year,0))</f>
        <v>56.650000000000006</v>
      </c>
      <c r="H460" s="8">
        <f t="shared" si="338"/>
        <v>54.45000000000001</v>
      </c>
      <c r="I460" s="8">
        <f t="shared" si="338"/>
        <v>52.250000000000007</v>
      </c>
      <c r="J460" s="8">
        <f t="shared" si="338"/>
        <v>50.050000000000004</v>
      </c>
      <c r="K460" s="8">
        <f t="shared" si="338"/>
        <v>47.850000000000009</v>
      </c>
      <c r="L460" s="8">
        <f t="shared" si="338"/>
        <v>45.650000000000006</v>
      </c>
      <c r="M460" s="8">
        <f t="shared" si="338"/>
        <v>43.45</v>
      </c>
      <c r="N460" s="8">
        <f t="shared" si="338"/>
        <v>41.250000000000007</v>
      </c>
      <c r="O460" s="8">
        <f t="shared" si="338"/>
        <v>40.397500000000008</v>
      </c>
      <c r="P460" s="8">
        <f t="shared" si="338"/>
        <v>39.545000000000002</v>
      </c>
      <c r="Q460" s="8">
        <f t="shared" si="338"/>
        <v>38.692500000000003</v>
      </c>
      <c r="R460" s="8">
        <f t="shared" si="338"/>
        <v>37.840000000000003</v>
      </c>
      <c r="S460" s="8">
        <f t="shared" si="338"/>
        <v>36.987500000000004</v>
      </c>
      <c r="T460" s="8">
        <f t="shared" si="338"/>
        <v>36.135000000000005</v>
      </c>
      <c r="U460" s="8">
        <f t="shared" si="338"/>
        <v>35.282500000000006</v>
      </c>
      <c r="V460" s="8">
        <f t="shared" si="338"/>
        <v>34.430000000000007</v>
      </c>
      <c r="W460" s="8">
        <f t="shared" ref="W460:AH464" si="339">INDEX(CostCalculations,MATCH($B460,CostCalculations_Index,0),MATCH(W$4,CostCalculation_Year,0))</f>
        <v>33.577500000000008</v>
      </c>
      <c r="X460" s="8">
        <f t="shared" si="339"/>
        <v>32.725000000000001</v>
      </c>
      <c r="Y460" s="8">
        <f t="shared" si="339"/>
        <v>31.872500000000006</v>
      </c>
      <c r="Z460" s="8">
        <f t="shared" si="339"/>
        <v>31.020000000000003</v>
      </c>
      <c r="AA460" s="8">
        <f t="shared" si="339"/>
        <v>30.167500000000004</v>
      </c>
      <c r="AB460" s="8">
        <f t="shared" si="339"/>
        <v>29.315000000000005</v>
      </c>
      <c r="AC460" s="8">
        <f t="shared" si="339"/>
        <v>28.462500000000002</v>
      </c>
      <c r="AD460" s="8">
        <f t="shared" si="339"/>
        <v>27.610000000000003</v>
      </c>
      <c r="AE460" s="8">
        <f t="shared" si="339"/>
        <v>26.757500000000004</v>
      </c>
      <c r="AF460" s="8">
        <f t="shared" si="339"/>
        <v>25.905000000000005</v>
      </c>
      <c r="AG460" s="8">
        <f t="shared" si="339"/>
        <v>25.052500000000002</v>
      </c>
      <c r="AH460" s="8">
        <f t="shared" si="339"/>
        <v>24.200000000000003</v>
      </c>
    </row>
    <row r="461" spans="2:65" hidden="1" outlineLevel="1">
      <c r="B461" t="str">
        <f t="shared" si="311"/>
        <v>Carbon dioxide (PS) - Finance cost - Americas - USD/ton fuel</v>
      </c>
      <c r="C461" t="s">
        <v>69</v>
      </c>
      <c r="D461" t="s">
        <v>42</v>
      </c>
      <c r="E461" t="s">
        <v>56</v>
      </c>
      <c r="F461" t="s">
        <v>31</v>
      </c>
      <c r="G461" s="8">
        <f t="shared" si="338"/>
        <v>56.650000000000006</v>
      </c>
      <c r="H461" s="8">
        <f t="shared" si="338"/>
        <v>54.45000000000001</v>
      </c>
      <c r="I461" s="8">
        <f t="shared" si="338"/>
        <v>52.250000000000007</v>
      </c>
      <c r="J461" s="8">
        <f t="shared" si="338"/>
        <v>50.050000000000004</v>
      </c>
      <c r="K461" s="8">
        <f t="shared" si="338"/>
        <v>47.850000000000009</v>
      </c>
      <c r="L461" s="8">
        <f t="shared" si="338"/>
        <v>45.650000000000006</v>
      </c>
      <c r="M461" s="8">
        <f t="shared" si="338"/>
        <v>43.45</v>
      </c>
      <c r="N461" s="8">
        <f t="shared" si="338"/>
        <v>41.250000000000007</v>
      </c>
      <c r="O461" s="8">
        <f t="shared" si="338"/>
        <v>40.397500000000008</v>
      </c>
      <c r="P461" s="8">
        <f t="shared" si="338"/>
        <v>39.545000000000002</v>
      </c>
      <c r="Q461" s="8">
        <f t="shared" si="338"/>
        <v>38.692500000000003</v>
      </c>
      <c r="R461" s="8">
        <f t="shared" si="338"/>
        <v>37.840000000000003</v>
      </c>
      <c r="S461" s="8">
        <f t="shared" si="338"/>
        <v>36.987500000000004</v>
      </c>
      <c r="T461" s="8">
        <f t="shared" si="338"/>
        <v>36.135000000000005</v>
      </c>
      <c r="U461" s="8">
        <f t="shared" si="338"/>
        <v>35.282500000000006</v>
      </c>
      <c r="V461" s="8">
        <f t="shared" si="338"/>
        <v>34.430000000000007</v>
      </c>
      <c r="W461" s="8">
        <f t="shared" si="339"/>
        <v>33.577500000000008</v>
      </c>
      <c r="X461" s="8">
        <f t="shared" si="339"/>
        <v>32.725000000000001</v>
      </c>
      <c r="Y461" s="8">
        <f t="shared" si="339"/>
        <v>31.872500000000006</v>
      </c>
      <c r="Z461" s="8">
        <f t="shared" si="339"/>
        <v>31.020000000000003</v>
      </c>
      <c r="AA461" s="8">
        <f t="shared" si="339"/>
        <v>30.167500000000004</v>
      </c>
      <c r="AB461" s="8">
        <f t="shared" si="339"/>
        <v>29.315000000000005</v>
      </c>
      <c r="AC461" s="8">
        <f t="shared" si="339"/>
        <v>28.462500000000002</v>
      </c>
      <c r="AD461" s="8">
        <f t="shared" si="339"/>
        <v>27.610000000000003</v>
      </c>
      <c r="AE461" s="8">
        <f t="shared" si="339"/>
        <v>26.757500000000004</v>
      </c>
      <c r="AF461" s="8">
        <f t="shared" si="339"/>
        <v>25.905000000000005</v>
      </c>
      <c r="AG461" s="8">
        <f t="shared" si="339"/>
        <v>25.052500000000002</v>
      </c>
      <c r="AH461" s="8">
        <f t="shared" si="339"/>
        <v>24.200000000000003</v>
      </c>
    </row>
    <row r="462" spans="2:65" hidden="1" outlineLevel="1">
      <c r="B462" t="str">
        <f t="shared" si="311"/>
        <v>Carbon dioxide (PS) - Finance cost - Asia - USD/ton fuel</v>
      </c>
      <c r="C462" t="s">
        <v>69</v>
      </c>
      <c r="D462" t="s">
        <v>42</v>
      </c>
      <c r="E462" t="s">
        <v>57</v>
      </c>
      <c r="F462" t="s">
        <v>31</v>
      </c>
      <c r="G462" s="8">
        <f t="shared" si="338"/>
        <v>56.650000000000006</v>
      </c>
      <c r="H462" s="8">
        <f t="shared" si="338"/>
        <v>54.45000000000001</v>
      </c>
      <c r="I462" s="8">
        <f t="shared" si="338"/>
        <v>52.250000000000007</v>
      </c>
      <c r="J462" s="8">
        <f t="shared" si="338"/>
        <v>50.050000000000004</v>
      </c>
      <c r="K462" s="8">
        <f t="shared" si="338"/>
        <v>47.850000000000009</v>
      </c>
      <c r="L462" s="8">
        <f t="shared" si="338"/>
        <v>45.650000000000006</v>
      </c>
      <c r="M462" s="8">
        <f t="shared" si="338"/>
        <v>43.45</v>
      </c>
      <c r="N462" s="8">
        <f t="shared" si="338"/>
        <v>41.250000000000007</v>
      </c>
      <c r="O462" s="8">
        <f t="shared" si="338"/>
        <v>40.397500000000008</v>
      </c>
      <c r="P462" s="8">
        <f t="shared" si="338"/>
        <v>39.545000000000002</v>
      </c>
      <c r="Q462" s="8">
        <f t="shared" si="338"/>
        <v>38.692500000000003</v>
      </c>
      <c r="R462" s="8">
        <f t="shared" si="338"/>
        <v>37.840000000000003</v>
      </c>
      <c r="S462" s="8">
        <f t="shared" si="338"/>
        <v>36.987500000000004</v>
      </c>
      <c r="T462" s="8">
        <f t="shared" si="338"/>
        <v>36.135000000000005</v>
      </c>
      <c r="U462" s="8">
        <f t="shared" si="338"/>
        <v>35.282500000000006</v>
      </c>
      <c r="V462" s="8">
        <f t="shared" si="338"/>
        <v>34.430000000000007</v>
      </c>
      <c r="W462" s="8">
        <f t="shared" si="339"/>
        <v>33.577500000000008</v>
      </c>
      <c r="X462" s="8">
        <f t="shared" si="339"/>
        <v>32.725000000000001</v>
      </c>
      <c r="Y462" s="8">
        <f t="shared" si="339"/>
        <v>31.872500000000006</v>
      </c>
      <c r="Z462" s="8">
        <f t="shared" si="339"/>
        <v>31.020000000000003</v>
      </c>
      <c r="AA462" s="8">
        <f t="shared" si="339"/>
        <v>30.167500000000004</v>
      </c>
      <c r="AB462" s="8">
        <f t="shared" si="339"/>
        <v>29.315000000000005</v>
      </c>
      <c r="AC462" s="8">
        <f t="shared" si="339"/>
        <v>28.462500000000002</v>
      </c>
      <c r="AD462" s="8">
        <f t="shared" si="339"/>
        <v>27.610000000000003</v>
      </c>
      <c r="AE462" s="8">
        <f t="shared" si="339"/>
        <v>26.757500000000004</v>
      </c>
      <c r="AF462" s="8">
        <f t="shared" si="339"/>
        <v>25.905000000000005</v>
      </c>
      <c r="AG462" s="8">
        <f t="shared" si="339"/>
        <v>25.052500000000002</v>
      </c>
      <c r="AH462" s="8">
        <f t="shared" si="339"/>
        <v>24.200000000000003</v>
      </c>
    </row>
    <row r="463" spans="2:65" hidden="1" outlineLevel="1">
      <c r="B463" t="str">
        <f t="shared" si="311"/>
        <v>Carbon dioxide (PS) - Finance cost - Europe - USD/ton fuel</v>
      </c>
      <c r="C463" t="s">
        <v>69</v>
      </c>
      <c r="D463" t="s">
        <v>42</v>
      </c>
      <c r="E463" t="s">
        <v>8</v>
      </c>
      <c r="F463" t="s">
        <v>31</v>
      </c>
      <c r="G463" s="8">
        <f t="shared" si="338"/>
        <v>56.650000000000006</v>
      </c>
      <c r="H463" s="8">
        <f t="shared" si="338"/>
        <v>54.45000000000001</v>
      </c>
      <c r="I463" s="8">
        <f t="shared" si="338"/>
        <v>52.250000000000007</v>
      </c>
      <c r="J463" s="8">
        <f t="shared" si="338"/>
        <v>50.050000000000004</v>
      </c>
      <c r="K463" s="8">
        <f t="shared" si="338"/>
        <v>47.850000000000009</v>
      </c>
      <c r="L463" s="8">
        <f t="shared" si="338"/>
        <v>45.650000000000006</v>
      </c>
      <c r="M463" s="8">
        <f t="shared" si="338"/>
        <v>43.45</v>
      </c>
      <c r="N463" s="8">
        <f t="shared" si="338"/>
        <v>41.250000000000007</v>
      </c>
      <c r="O463" s="8">
        <f t="shared" si="338"/>
        <v>40.397500000000008</v>
      </c>
      <c r="P463" s="8">
        <f t="shared" si="338"/>
        <v>39.545000000000002</v>
      </c>
      <c r="Q463" s="8">
        <f t="shared" si="338"/>
        <v>38.692500000000003</v>
      </c>
      <c r="R463" s="8">
        <f t="shared" si="338"/>
        <v>37.840000000000003</v>
      </c>
      <c r="S463" s="8">
        <f t="shared" si="338"/>
        <v>36.987500000000004</v>
      </c>
      <c r="T463" s="8">
        <f t="shared" si="338"/>
        <v>36.135000000000005</v>
      </c>
      <c r="U463" s="8">
        <f t="shared" si="338"/>
        <v>35.282500000000006</v>
      </c>
      <c r="V463" s="8">
        <f t="shared" si="338"/>
        <v>34.430000000000007</v>
      </c>
      <c r="W463" s="8">
        <f t="shared" si="339"/>
        <v>33.577500000000008</v>
      </c>
      <c r="X463" s="8">
        <f t="shared" si="339"/>
        <v>32.725000000000001</v>
      </c>
      <c r="Y463" s="8">
        <f t="shared" si="339"/>
        <v>31.872500000000006</v>
      </c>
      <c r="Z463" s="8">
        <f t="shared" si="339"/>
        <v>31.020000000000003</v>
      </c>
      <c r="AA463" s="8">
        <f t="shared" si="339"/>
        <v>30.167500000000004</v>
      </c>
      <c r="AB463" s="8">
        <f t="shared" si="339"/>
        <v>29.315000000000005</v>
      </c>
      <c r="AC463" s="8">
        <f t="shared" si="339"/>
        <v>28.462500000000002</v>
      </c>
      <c r="AD463" s="8">
        <f t="shared" si="339"/>
        <v>27.610000000000003</v>
      </c>
      <c r="AE463" s="8">
        <f t="shared" si="339"/>
        <v>26.757500000000004</v>
      </c>
      <c r="AF463" s="8">
        <f t="shared" si="339"/>
        <v>25.905000000000005</v>
      </c>
      <c r="AG463" s="8">
        <f t="shared" si="339"/>
        <v>25.052500000000002</v>
      </c>
      <c r="AH463" s="8">
        <f t="shared" si="339"/>
        <v>24.200000000000003</v>
      </c>
    </row>
    <row r="464" spans="2:65" hidden="1" outlineLevel="1">
      <c r="B464" t="str">
        <f t="shared" si="311"/>
        <v>Carbon dioxide (PS) - Finance cost - Middle East - USD/ton fuel</v>
      </c>
      <c r="C464" t="s">
        <v>69</v>
      </c>
      <c r="D464" t="s">
        <v>42</v>
      </c>
      <c r="E464" t="s">
        <v>58</v>
      </c>
      <c r="F464" t="s">
        <v>31</v>
      </c>
      <c r="G464" s="8">
        <f t="shared" si="338"/>
        <v>56.650000000000006</v>
      </c>
      <c r="H464" s="8">
        <f t="shared" si="338"/>
        <v>54.45000000000001</v>
      </c>
      <c r="I464" s="8">
        <f t="shared" si="338"/>
        <v>52.250000000000007</v>
      </c>
      <c r="J464" s="8">
        <f t="shared" si="338"/>
        <v>50.050000000000004</v>
      </c>
      <c r="K464" s="8">
        <f t="shared" si="338"/>
        <v>47.850000000000009</v>
      </c>
      <c r="L464" s="8">
        <f t="shared" si="338"/>
        <v>45.650000000000006</v>
      </c>
      <c r="M464" s="8">
        <f t="shared" si="338"/>
        <v>43.45</v>
      </c>
      <c r="N464" s="8">
        <f t="shared" si="338"/>
        <v>41.250000000000007</v>
      </c>
      <c r="O464" s="8">
        <f t="shared" si="338"/>
        <v>40.397500000000008</v>
      </c>
      <c r="P464" s="8">
        <f t="shared" si="338"/>
        <v>39.545000000000002</v>
      </c>
      <c r="Q464" s="8">
        <f t="shared" si="338"/>
        <v>38.692500000000003</v>
      </c>
      <c r="R464" s="8">
        <f t="shared" si="338"/>
        <v>37.840000000000003</v>
      </c>
      <c r="S464" s="8">
        <f t="shared" si="338"/>
        <v>36.987500000000004</v>
      </c>
      <c r="T464" s="8">
        <f t="shared" si="338"/>
        <v>36.135000000000005</v>
      </c>
      <c r="U464" s="8">
        <f t="shared" si="338"/>
        <v>35.282500000000006</v>
      </c>
      <c r="V464" s="8">
        <f t="shared" si="338"/>
        <v>34.430000000000007</v>
      </c>
      <c r="W464" s="8">
        <f t="shared" si="339"/>
        <v>33.577500000000008</v>
      </c>
      <c r="X464" s="8">
        <f t="shared" si="339"/>
        <v>32.725000000000001</v>
      </c>
      <c r="Y464" s="8">
        <f t="shared" si="339"/>
        <v>31.872500000000006</v>
      </c>
      <c r="Z464" s="8">
        <f t="shared" si="339"/>
        <v>31.020000000000003</v>
      </c>
      <c r="AA464" s="8">
        <f t="shared" si="339"/>
        <v>30.167500000000004</v>
      </c>
      <c r="AB464" s="8">
        <f t="shared" si="339"/>
        <v>29.315000000000005</v>
      </c>
      <c r="AC464" s="8">
        <f t="shared" si="339"/>
        <v>28.462500000000002</v>
      </c>
      <c r="AD464" s="8">
        <f t="shared" si="339"/>
        <v>27.610000000000003</v>
      </c>
      <c r="AE464" s="8">
        <f t="shared" si="339"/>
        <v>26.757500000000004</v>
      </c>
      <c r="AF464" s="8">
        <f t="shared" si="339"/>
        <v>25.905000000000005</v>
      </c>
      <c r="AG464" s="8">
        <f t="shared" si="339"/>
        <v>25.052500000000002</v>
      </c>
      <c r="AH464" s="8">
        <f t="shared" si="339"/>
        <v>24.200000000000003</v>
      </c>
    </row>
    <row r="465" spans="2:65" hidden="1" outlineLevel="1">
      <c r="B465" t="str">
        <f t="shared" si="311"/>
        <v>e-methanol - Conversion H2 -&gt; MeOH - Global - ton H2/ton MeOH</v>
      </c>
      <c r="C465" t="s">
        <v>71</v>
      </c>
      <c r="D465" t="s">
        <v>72</v>
      </c>
      <c r="E465" t="s">
        <v>49</v>
      </c>
      <c r="F465" t="s">
        <v>73</v>
      </c>
      <c r="G465" s="24">
        <f t="shared" ref="G465:V466" si="340">INDEX(FuelData,MATCH($B465,FuelData_Index,0),MATCH(G$4,FuelData_Year,0))</f>
        <v>0.18875226265526496</v>
      </c>
      <c r="H465" s="24">
        <f t="shared" si="340"/>
        <v>0.18875226265526496</v>
      </c>
      <c r="I465" s="24">
        <f t="shared" si="340"/>
        <v>0.18875226265526496</v>
      </c>
      <c r="J465" s="24">
        <f t="shared" si="340"/>
        <v>0.18875226265526496</v>
      </c>
      <c r="K465" s="24">
        <f t="shared" si="340"/>
        <v>0.18875226265526496</v>
      </c>
      <c r="L465" s="24">
        <f t="shared" si="340"/>
        <v>0.18875226265526496</v>
      </c>
      <c r="M465" s="24">
        <f t="shared" si="340"/>
        <v>0.18875226265526496</v>
      </c>
      <c r="N465" s="24">
        <f t="shared" si="340"/>
        <v>0.18875226265526496</v>
      </c>
      <c r="O465" s="24">
        <f t="shared" si="340"/>
        <v>0.18875226265526496</v>
      </c>
      <c r="P465" s="24">
        <f t="shared" si="340"/>
        <v>0.18875226265526496</v>
      </c>
      <c r="Q465" s="24">
        <f t="shared" si="340"/>
        <v>0.18875226265526496</v>
      </c>
      <c r="R465" s="24">
        <f t="shared" si="340"/>
        <v>0.18875226265526496</v>
      </c>
      <c r="S465" s="24">
        <f t="shared" si="340"/>
        <v>0.18875226265526496</v>
      </c>
      <c r="T465" s="24">
        <f t="shared" si="340"/>
        <v>0.18875226265526496</v>
      </c>
      <c r="U465" s="24">
        <f t="shared" si="340"/>
        <v>0.18875226265526496</v>
      </c>
      <c r="V465" s="24">
        <f t="shared" si="340"/>
        <v>0.18875226265526496</v>
      </c>
      <c r="W465" s="24">
        <f t="shared" ref="W465:AH466" si="341">INDEX(FuelData,MATCH($B465,FuelData_Index,0),MATCH(W$4,FuelData_Year,0))</f>
        <v>0.18875226265526496</v>
      </c>
      <c r="X465" s="24">
        <f t="shared" si="341"/>
        <v>0.18875226265526496</v>
      </c>
      <c r="Y465" s="24">
        <f t="shared" si="341"/>
        <v>0.18875226265526496</v>
      </c>
      <c r="Z465" s="24">
        <f t="shared" si="341"/>
        <v>0.18875226265526496</v>
      </c>
      <c r="AA465" s="24">
        <f t="shared" si="341"/>
        <v>0.18875226265526496</v>
      </c>
      <c r="AB465" s="24">
        <f t="shared" si="341"/>
        <v>0.18875226265526496</v>
      </c>
      <c r="AC465" s="24">
        <f t="shared" si="341"/>
        <v>0.18875226265526496</v>
      </c>
      <c r="AD465" s="24">
        <f t="shared" si="341"/>
        <v>0.18875226265526496</v>
      </c>
      <c r="AE465" s="24">
        <f t="shared" si="341"/>
        <v>0.18875226265526496</v>
      </c>
      <c r="AF465" s="24">
        <f t="shared" si="341"/>
        <v>0.18875226265526496</v>
      </c>
      <c r="AG465" s="24">
        <f t="shared" si="341"/>
        <v>0.18875226265526496</v>
      </c>
      <c r="AH465" s="24">
        <f t="shared" si="341"/>
        <v>0.18875226265526496</v>
      </c>
    </row>
    <row r="466" spans="2:65" hidden="1" outlineLevel="1">
      <c r="B466" t="str">
        <f t="shared" si="311"/>
        <v>e-methanol - Conversion CO2 -&gt; MeOH - Global - ton CO2/ton MeOH</v>
      </c>
      <c r="C466" t="s">
        <v>71</v>
      </c>
      <c r="D466" t="s">
        <v>74</v>
      </c>
      <c r="E466" t="s">
        <v>49</v>
      </c>
      <c r="F466" t="s">
        <v>75</v>
      </c>
      <c r="G466" s="24">
        <f t="shared" si="340"/>
        <v>1.3735097684289368</v>
      </c>
      <c r="H466" s="24">
        <f t="shared" si="340"/>
        <v>1.3735097684289368</v>
      </c>
      <c r="I466" s="24">
        <f t="shared" si="340"/>
        <v>1.3735097684289368</v>
      </c>
      <c r="J466" s="24">
        <f t="shared" si="340"/>
        <v>1.3735097684289368</v>
      </c>
      <c r="K466" s="24">
        <f t="shared" si="340"/>
        <v>1.3735097684289368</v>
      </c>
      <c r="L466" s="24">
        <f t="shared" si="340"/>
        <v>1.3735097684289368</v>
      </c>
      <c r="M466" s="24">
        <f t="shared" si="340"/>
        <v>1.3735097684289368</v>
      </c>
      <c r="N466" s="24">
        <f t="shared" si="340"/>
        <v>1.3735097684289368</v>
      </c>
      <c r="O466" s="24">
        <f t="shared" si="340"/>
        <v>1.3735097684289368</v>
      </c>
      <c r="P466" s="24">
        <f t="shared" si="340"/>
        <v>1.3735097684289368</v>
      </c>
      <c r="Q466" s="24">
        <f t="shared" si="340"/>
        <v>1.3735097684289368</v>
      </c>
      <c r="R466" s="24">
        <f t="shared" si="340"/>
        <v>1.3735097684289368</v>
      </c>
      <c r="S466" s="24">
        <f t="shared" si="340"/>
        <v>1.3735097684289368</v>
      </c>
      <c r="T466" s="24">
        <f t="shared" si="340"/>
        <v>1.3735097684289368</v>
      </c>
      <c r="U466" s="24">
        <f t="shared" si="340"/>
        <v>1.3735097684289368</v>
      </c>
      <c r="V466" s="24">
        <f t="shared" si="340"/>
        <v>1.3735097684289368</v>
      </c>
      <c r="W466" s="24">
        <f t="shared" si="341"/>
        <v>1.3735097684289368</v>
      </c>
      <c r="X466" s="24">
        <f t="shared" si="341"/>
        <v>1.3735097684289368</v>
      </c>
      <c r="Y466" s="24">
        <f t="shared" si="341"/>
        <v>1.3735097684289368</v>
      </c>
      <c r="Z466" s="24">
        <f t="shared" si="341"/>
        <v>1.3735097684289368</v>
      </c>
      <c r="AA466" s="24">
        <f t="shared" si="341"/>
        <v>1.3735097684289368</v>
      </c>
      <c r="AB466" s="24">
        <f t="shared" si="341"/>
        <v>1.3735097684289368</v>
      </c>
      <c r="AC466" s="24">
        <f t="shared" si="341"/>
        <v>1.3735097684289368</v>
      </c>
      <c r="AD466" s="24">
        <f t="shared" si="341"/>
        <v>1.3735097684289368</v>
      </c>
      <c r="AE466" s="24">
        <f t="shared" si="341"/>
        <v>1.3735097684289368</v>
      </c>
      <c r="AF466" s="24">
        <f t="shared" si="341"/>
        <v>1.3735097684289368</v>
      </c>
      <c r="AG466" s="24">
        <f t="shared" si="341"/>
        <v>1.3735097684289368</v>
      </c>
      <c r="AH466" s="24">
        <f t="shared" si="341"/>
        <v>1.3735097684289368</v>
      </c>
    </row>
    <row r="467" spans="2:65" ht="14.25" hidden="1" customHeight="1" outlineLevel="1">
      <c r="B467" t="str">
        <f t="shared" si="311"/>
        <v/>
      </c>
      <c r="G467" s="128"/>
    </row>
    <row r="468" spans="2:65" hidden="1" outlineLevel="1">
      <c r="B468" t="str">
        <f t="shared" si="311"/>
        <v>e-methanol (PS) - Energy cost including feedstock energy cost - Africa - USD/ton fuel</v>
      </c>
      <c r="C468" s="10" t="str">
        <f>C424</f>
        <v>e-methanol (PS)</v>
      </c>
      <c r="D468" s="10" t="s">
        <v>37</v>
      </c>
      <c r="E468" s="10" t="s">
        <v>55</v>
      </c>
      <c r="F468" s="10" t="s">
        <v>31</v>
      </c>
      <c r="G468" s="125">
        <f>G473+G478*G$488+G483*G$489</f>
        <v>731.97368541311312</v>
      </c>
      <c r="H468" s="125">
        <f t="shared" ref="H468:AH468" si="342">H473+H478*H$488+H483*H$489</f>
        <v>645.4208389683879</v>
      </c>
      <c r="I468" s="125">
        <f t="shared" si="342"/>
        <v>558.93793166810951</v>
      </c>
      <c r="J468" s="125">
        <f t="shared" si="342"/>
        <v>534.15749449188968</v>
      </c>
      <c r="K468" s="125">
        <f t="shared" si="342"/>
        <v>509.31641410132744</v>
      </c>
      <c r="L468" s="125">
        <f t="shared" si="342"/>
        <v>484.43409174539505</v>
      </c>
      <c r="M468" s="125">
        <f t="shared" si="342"/>
        <v>459.52992867307194</v>
      </c>
      <c r="N468" s="125">
        <f t="shared" si="342"/>
        <v>434.62332613333592</v>
      </c>
      <c r="O468" s="125">
        <f t="shared" si="342"/>
        <v>419.19432948930944</v>
      </c>
      <c r="P468" s="125">
        <f t="shared" si="342"/>
        <v>403.79708735173546</v>
      </c>
      <c r="Q468" s="125">
        <f t="shared" si="342"/>
        <v>388.44204973226198</v>
      </c>
      <c r="R468" s="125">
        <f t="shared" si="342"/>
        <v>373.13966664255548</v>
      </c>
      <c r="S468" s="125">
        <f t="shared" si="342"/>
        <v>357.90038809428046</v>
      </c>
      <c r="T468" s="125">
        <f t="shared" si="342"/>
        <v>349.47093991180697</v>
      </c>
      <c r="U468" s="125">
        <f t="shared" si="342"/>
        <v>341.05850200592073</v>
      </c>
      <c r="V468" s="125">
        <f t="shared" si="342"/>
        <v>332.66648425513836</v>
      </c>
      <c r="W468" s="125">
        <f t="shared" si="342"/>
        <v>324.29829653795673</v>
      </c>
      <c r="X468" s="125">
        <f t="shared" si="342"/>
        <v>315.95734873289086</v>
      </c>
      <c r="Y468" s="125">
        <f t="shared" si="342"/>
        <v>306.83142261439116</v>
      </c>
      <c r="Z468" s="125">
        <f t="shared" si="342"/>
        <v>297.86061972190413</v>
      </c>
      <c r="AA468" s="125">
        <f t="shared" si="342"/>
        <v>289.04294605039382</v>
      </c>
      <c r="AB468" s="125">
        <f t="shared" si="342"/>
        <v>280.37640759482048</v>
      </c>
      <c r="AC468" s="125">
        <f t="shared" si="342"/>
        <v>271.8590103501449</v>
      </c>
      <c r="AD468" s="125">
        <f t="shared" si="342"/>
        <v>266.7753123964817</v>
      </c>
      <c r="AE468" s="125">
        <f t="shared" si="342"/>
        <v>261.77914726474063</v>
      </c>
      <c r="AF468" s="125">
        <f t="shared" si="342"/>
        <v>256.86925844011199</v>
      </c>
      <c r="AG468" s="125">
        <f t="shared" si="342"/>
        <v>252.04438940779121</v>
      </c>
      <c r="AH468" s="125">
        <f t="shared" si="342"/>
        <v>247.30328365297413</v>
      </c>
      <c r="AJ468" s="126"/>
      <c r="BL468" s="1"/>
      <c r="BM468" s="1"/>
    </row>
    <row r="469" spans="2:65" hidden="1" outlineLevel="1">
      <c r="B469" t="str">
        <f t="shared" si="311"/>
        <v>e-methanol (PS) - Energy cost including feedstock energy cost - Americas - USD/ton fuel</v>
      </c>
      <c r="C469" s="2" t="str">
        <f>C424</f>
        <v>e-methanol (PS)</v>
      </c>
      <c r="D469" s="2" t="s">
        <v>37</v>
      </c>
      <c r="E469" s="2" t="s">
        <v>56</v>
      </c>
      <c r="F469" s="2" t="s">
        <v>31</v>
      </c>
      <c r="G469" s="126">
        <f t="shared" ref="G469:AH469" si="343">G474+G479*G$488+G484*G$489</f>
        <v>459.90995837615088</v>
      </c>
      <c r="H469" s="126">
        <f t="shared" si="343"/>
        <v>449.96774582431487</v>
      </c>
      <c r="I469" s="126">
        <f t="shared" si="343"/>
        <v>439.97264701854374</v>
      </c>
      <c r="J469" s="126">
        <f t="shared" si="343"/>
        <v>423.21795654621945</v>
      </c>
      <c r="K469" s="126">
        <f t="shared" si="343"/>
        <v>406.40509778509323</v>
      </c>
      <c r="L469" s="126">
        <f t="shared" si="343"/>
        <v>389.54710659894238</v>
      </c>
      <c r="M469" s="126">
        <f t="shared" si="343"/>
        <v>372.65701885156028</v>
      </c>
      <c r="N469" s="126">
        <f t="shared" si="343"/>
        <v>355.7478704067085</v>
      </c>
      <c r="O469" s="126">
        <f t="shared" si="343"/>
        <v>346.26146043450598</v>
      </c>
      <c r="P469" s="126">
        <f t="shared" si="343"/>
        <v>336.76600939759345</v>
      </c>
      <c r="Q469" s="126">
        <f t="shared" si="343"/>
        <v>327.26757047277738</v>
      </c>
      <c r="R469" s="126">
        <f t="shared" si="343"/>
        <v>317.77219683686542</v>
      </c>
      <c r="S469" s="126">
        <f t="shared" si="343"/>
        <v>308.28594166667546</v>
      </c>
      <c r="T469" s="126">
        <f t="shared" si="343"/>
        <v>300.20859960161096</v>
      </c>
      <c r="U469" s="126">
        <f t="shared" si="343"/>
        <v>292.15741089374075</v>
      </c>
      <c r="V469" s="126">
        <f t="shared" si="343"/>
        <v>284.13577724480723</v>
      </c>
      <c r="W469" s="126">
        <f t="shared" si="343"/>
        <v>276.14710035653661</v>
      </c>
      <c r="X469" s="126">
        <f t="shared" si="343"/>
        <v>268.19478193066516</v>
      </c>
      <c r="Y469" s="126">
        <f t="shared" si="343"/>
        <v>263.16022801289984</v>
      </c>
      <c r="Z469" s="126">
        <f t="shared" si="343"/>
        <v>258.2023825493506</v>
      </c>
      <c r="AA469" s="126">
        <f t="shared" si="343"/>
        <v>253.32046617863753</v>
      </c>
      <c r="AB469" s="126">
        <f t="shared" si="343"/>
        <v>248.51369953936884</v>
      </c>
      <c r="AC469" s="126">
        <f t="shared" si="343"/>
        <v>243.78130327016314</v>
      </c>
      <c r="AD469" s="126">
        <f t="shared" si="343"/>
        <v>240.04147045375171</v>
      </c>
      <c r="AE469" s="126">
        <f t="shared" si="343"/>
        <v>236.36630061481952</v>
      </c>
      <c r="AF469" s="126">
        <f t="shared" si="343"/>
        <v>232.75503888627432</v>
      </c>
      <c r="AG469" s="126">
        <f t="shared" si="343"/>
        <v>229.20693040102577</v>
      </c>
      <c r="AH469" s="126">
        <f t="shared" si="343"/>
        <v>225.72122029198346</v>
      </c>
      <c r="BL469" s="1"/>
      <c r="BM469" s="1"/>
    </row>
    <row r="470" spans="2:65" hidden="1" outlineLevel="1">
      <c r="B470" t="str">
        <f t="shared" si="311"/>
        <v>e-methanol (PS) - Energy cost including feedstock energy cost - Asia - USD/ton fuel</v>
      </c>
      <c r="C470" s="2" t="str">
        <f>C424</f>
        <v>e-methanol (PS)</v>
      </c>
      <c r="D470" s="2" t="s">
        <v>37</v>
      </c>
      <c r="E470" s="2" t="s">
        <v>57</v>
      </c>
      <c r="F470" s="2" t="s">
        <v>31</v>
      </c>
      <c r="G470" s="126">
        <f t="shared" ref="G470:AH470" si="344">G475+G480*G$488+G485*G$489</f>
        <v>814.10688971223851</v>
      </c>
      <c r="H470" s="126">
        <f t="shared" si="344"/>
        <v>741.87848948296107</v>
      </c>
      <c r="I470" s="126">
        <f t="shared" si="344"/>
        <v>669.67550371206949</v>
      </c>
      <c r="J470" s="126">
        <f t="shared" si="344"/>
        <v>643.0219294388794</v>
      </c>
      <c r="K470" s="126">
        <f t="shared" si="344"/>
        <v>616.28418428253713</v>
      </c>
      <c r="L470" s="126">
        <f t="shared" si="344"/>
        <v>589.48304572659254</v>
      </c>
      <c r="M470" s="126">
        <f t="shared" si="344"/>
        <v>562.63929125464551</v>
      </c>
      <c r="N470" s="126">
        <f t="shared" si="344"/>
        <v>535.77369835027332</v>
      </c>
      <c r="O470" s="126">
        <f t="shared" si="344"/>
        <v>515.81765371927406</v>
      </c>
      <c r="P470" s="126">
        <f t="shared" si="344"/>
        <v>495.91119100960293</v>
      </c>
      <c r="Q470" s="126">
        <f t="shared" si="344"/>
        <v>476.06793719869722</v>
      </c>
      <c r="R470" s="126">
        <f t="shared" si="344"/>
        <v>456.30151926398463</v>
      </c>
      <c r="S470" s="126">
        <f t="shared" si="344"/>
        <v>436.62556418292672</v>
      </c>
      <c r="T470" s="126">
        <f t="shared" si="344"/>
        <v>425.21156653944979</v>
      </c>
      <c r="U470" s="126">
        <f t="shared" si="344"/>
        <v>413.83424439957247</v>
      </c>
      <c r="V470" s="126">
        <f t="shared" si="344"/>
        <v>402.49840083278508</v>
      </c>
      <c r="W470" s="126">
        <f t="shared" si="344"/>
        <v>391.20883890854071</v>
      </c>
      <c r="X470" s="126">
        <f t="shared" si="344"/>
        <v>379.97036169632679</v>
      </c>
      <c r="Y470" s="126">
        <f t="shared" si="344"/>
        <v>367.62617862557624</v>
      </c>
      <c r="Z470" s="126">
        <f t="shared" si="344"/>
        <v>355.49630154319186</v>
      </c>
      <c r="AA470" s="126">
        <f t="shared" si="344"/>
        <v>343.57787132874194</v>
      </c>
      <c r="AB470" s="126">
        <f t="shared" si="344"/>
        <v>331.868028861791</v>
      </c>
      <c r="AC470" s="126">
        <f t="shared" si="344"/>
        <v>320.36391502190537</v>
      </c>
      <c r="AD470" s="126">
        <f t="shared" si="344"/>
        <v>313.92704406217473</v>
      </c>
      <c r="AE470" s="126">
        <f t="shared" si="344"/>
        <v>307.6008585934091</v>
      </c>
      <c r="AF470" s="126">
        <f t="shared" si="344"/>
        <v>301.38367529417076</v>
      </c>
      <c r="AG470" s="126">
        <f t="shared" si="344"/>
        <v>295.27381084301999</v>
      </c>
      <c r="AH470" s="126">
        <f t="shared" si="344"/>
        <v>289.26958191851702</v>
      </c>
      <c r="BL470" s="1"/>
      <c r="BM470" s="1"/>
    </row>
    <row r="471" spans="2:65" hidden="1" outlineLevel="1">
      <c r="B471" t="str">
        <f t="shared" si="311"/>
        <v>e-methanol (PS) - Energy cost including feedstock energy cost - Europe - USD/ton fuel</v>
      </c>
      <c r="C471" s="2" t="str">
        <f>C424</f>
        <v>e-methanol (PS)</v>
      </c>
      <c r="D471" s="2" t="s">
        <v>37</v>
      </c>
      <c r="E471" s="2" t="s">
        <v>8</v>
      </c>
      <c r="F471" s="2" t="s">
        <v>31</v>
      </c>
      <c r="G471" s="126">
        <f t="shared" ref="G471:AH471" si="345">G476+G481*G$488+G486*G$489</f>
        <v>606.05848161117319</v>
      </c>
      <c r="H471" s="126">
        <f t="shared" si="345"/>
        <v>579.39922616107458</v>
      </c>
      <c r="I471" s="126">
        <f t="shared" si="345"/>
        <v>552.69981897144305</v>
      </c>
      <c r="J471" s="126">
        <f t="shared" si="345"/>
        <v>530.77409361612388</v>
      </c>
      <c r="K471" s="126">
        <f t="shared" si="345"/>
        <v>508.77862644516705</v>
      </c>
      <c r="L471" s="126">
        <f t="shared" si="345"/>
        <v>486.73050701324877</v>
      </c>
      <c r="M471" s="126">
        <f t="shared" si="345"/>
        <v>464.64682487503615</v>
      </c>
      <c r="N471" s="126">
        <f t="shared" si="345"/>
        <v>442.54466958519953</v>
      </c>
      <c r="O471" s="126">
        <f t="shared" si="345"/>
        <v>431.59631371520067</v>
      </c>
      <c r="P471" s="126">
        <f t="shared" si="345"/>
        <v>420.62720631881274</v>
      </c>
      <c r="Q471" s="126">
        <f t="shared" si="345"/>
        <v>409.644199087782</v>
      </c>
      <c r="R471" s="126">
        <f t="shared" si="345"/>
        <v>398.65414371386902</v>
      </c>
      <c r="S471" s="126">
        <f t="shared" si="345"/>
        <v>387.66389188884972</v>
      </c>
      <c r="T471" s="126">
        <f t="shared" si="345"/>
        <v>380.0405247425295</v>
      </c>
      <c r="U471" s="126">
        <f t="shared" si="345"/>
        <v>372.41435216790131</v>
      </c>
      <c r="V471" s="126">
        <f t="shared" si="345"/>
        <v>364.7882101387832</v>
      </c>
      <c r="W471" s="126">
        <f t="shared" si="345"/>
        <v>357.16493462896852</v>
      </c>
      <c r="X471" s="126">
        <f t="shared" si="345"/>
        <v>349.5473616122668</v>
      </c>
      <c r="Y471" s="126">
        <f t="shared" si="345"/>
        <v>340.8783458480699</v>
      </c>
      <c r="Z471" s="126">
        <f t="shared" si="345"/>
        <v>332.3520192234642</v>
      </c>
      <c r="AA471" s="126">
        <f t="shared" si="345"/>
        <v>323.96665632808907</v>
      </c>
      <c r="AB471" s="126">
        <f t="shared" si="345"/>
        <v>315.72053175156572</v>
      </c>
      <c r="AC471" s="126">
        <f t="shared" si="345"/>
        <v>307.61192008353129</v>
      </c>
      <c r="AD471" s="126">
        <f t="shared" si="345"/>
        <v>301.43146384539858</v>
      </c>
      <c r="AE471" s="126">
        <f t="shared" si="345"/>
        <v>295.35728396813937</v>
      </c>
      <c r="AF471" s="126">
        <f t="shared" si="345"/>
        <v>289.38776422387116</v>
      </c>
      <c r="AG471" s="126">
        <f t="shared" si="345"/>
        <v>283.52128838470946</v>
      </c>
      <c r="AH471" s="126">
        <f t="shared" si="345"/>
        <v>277.75624022276975</v>
      </c>
      <c r="BL471" s="1"/>
      <c r="BM471" s="1"/>
    </row>
    <row r="472" spans="2:65" hidden="1" outlineLevel="1">
      <c r="B472" t="str">
        <f t="shared" si="311"/>
        <v>e-methanol (PS) - Energy cost including feedstock energy cost - Middle East - USD/ton fuel</v>
      </c>
      <c r="C472" s="13" t="str">
        <f>C424</f>
        <v>e-methanol (PS)</v>
      </c>
      <c r="D472" s="13" t="s">
        <v>37</v>
      </c>
      <c r="E472" s="13" t="s">
        <v>58</v>
      </c>
      <c r="F472" s="13" t="s">
        <v>31</v>
      </c>
      <c r="G472" s="127">
        <f t="shared" ref="G472:AH472" si="346">G477+G482*G$488+G487*G$489</f>
        <v>464.08609747012434</v>
      </c>
      <c r="H472" s="127">
        <f t="shared" si="346"/>
        <v>443.19531522781085</v>
      </c>
      <c r="I472" s="127">
        <f t="shared" si="346"/>
        <v>422.27482545207857</v>
      </c>
      <c r="J472" s="127">
        <f t="shared" si="346"/>
        <v>408.08012158681589</v>
      </c>
      <c r="K472" s="127">
        <f t="shared" si="346"/>
        <v>393.82243807374863</v>
      </c>
      <c r="L472" s="127">
        <f t="shared" si="346"/>
        <v>379.5127537028921</v>
      </c>
      <c r="M472" s="127">
        <f t="shared" si="346"/>
        <v>365.16204726427225</v>
      </c>
      <c r="N472" s="127">
        <f t="shared" si="346"/>
        <v>350.7812975478999</v>
      </c>
      <c r="O472" s="127">
        <f t="shared" si="346"/>
        <v>339.54062191056971</v>
      </c>
      <c r="P472" s="127">
        <f t="shared" si="346"/>
        <v>328.31206430583165</v>
      </c>
      <c r="Q472" s="127">
        <f t="shared" si="346"/>
        <v>317.10309456572367</v>
      </c>
      <c r="R472" s="127">
        <f t="shared" si="346"/>
        <v>305.92118252229557</v>
      </c>
      <c r="S472" s="127">
        <f t="shared" si="346"/>
        <v>294.77379800760019</v>
      </c>
      <c r="T472" s="127">
        <f t="shared" si="346"/>
        <v>288.20374310592871</v>
      </c>
      <c r="U472" s="127">
        <f t="shared" si="346"/>
        <v>281.64244932831571</v>
      </c>
      <c r="V472" s="127">
        <f t="shared" si="346"/>
        <v>275.09251311992335</v>
      </c>
      <c r="W472" s="127">
        <f t="shared" si="346"/>
        <v>268.55653092588989</v>
      </c>
      <c r="X472" s="127">
        <f t="shared" si="346"/>
        <v>262.03709919137196</v>
      </c>
      <c r="Y472" s="127">
        <f t="shared" si="346"/>
        <v>253.62915960477972</v>
      </c>
      <c r="Z472" s="127">
        <f t="shared" si="346"/>
        <v>245.36688423922507</v>
      </c>
      <c r="AA472" s="127">
        <f t="shared" si="346"/>
        <v>237.24833670520081</v>
      </c>
      <c r="AB472" s="127">
        <f t="shared" si="346"/>
        <v>229.27158061319557</v>
      </c>
      <c r="AC472" s="127">
        <f t="shared" si="346"/>
        <v>221.43467957370015</v>
      </c>
      <c r="AD472" s="127">
        <f t="shared" si="346"/>
        <v>216.98546264921913</v>
      </c>
      <c r="AE472" s="127">
        <f t="shared" si="346"/>
        <v>212.61275240429012</v>
      </c>
      <c r="AF472" s="127">
        <f t="shared" si="346"/>
        <v>208.31538530032171</v>
      </c>
      <c r="AG472" s="127">
        <f t="shared" si="346"/>
        <v>204.09219779872527</v>
      </c>
      <c r="AH472" s="127">
        <f t="shared" si="346"/>
        <v>199.94202636091239</v>
      </c>
      <c r="BL472" s="1"/>
      <c r="BM472" s="1"/>
    </row>
    <row r="473" spans="2:65" hidden="1" outlineLevel="1">
      <c r="B473" t="str">
        <f t="shared" si="311"/>
        <v>e-methanol (PS) - Energy cost - Africa - USD/ton fuel</v>
      </c>
      <c r="C473" t="str">
        <f>C424</f>
        <v>e-methanol (PS)</v>
      </c>
      <c r="D473" t="s">
        <v>43</v>
      </c>
      <c r="E473" t="s">
        <v>55</v>
      </c>
      <c r="F473" t="s">
        <v>31</v>
      </c>
      <c r="G473" s="8">
        <f t="shared" ref="G473:V477" si="347">INDEX(CostCalculations,MATCH($B473,CostCalculations_Index,0),MATCH(G$4,CostCalculation_Year,0))</f>
        <v>99.26267178187409</v>
      </c>
      <c r="H473" s="8">
        <f t="shared" si="347"/>
        <v>87.606603617621289</v>
      </c>
      <c r="I473" s="8">
        <f t="shared" si="347"/>
        <v>75.950535453365404</v>
      </c>
      <c r="J473" s="8">
        <f t="shared" si="347"/>
        <v>72.701221964566045</v>
      </c>
      <c r="K473" s="8">
        <f t="shared" si="347"/>
        <v>69.451908475766686</v>
      </c>
      <c r="L473" s="8">
        <f t="shared" si="347"/>
        <v>66.202594986967327</v>
      </c>
      <c r="M473" s="8">
        <f t="shared" si="347"/>
        <v>62.953281498167186</v>
      </c>
      <c r="N473" s="8">
        <f t="shared" si="347"/>
        <v>59.703968009367827</v>
      </c>
      <c r="O473" s="8">
        <f t="shared" si="347"/>
        <v>57.890197067325836</v>
      </c>
      <c r="P473" s="8">
        <f t="shared" si="347"/>
        <v>56.076426125283838</v>
      </c>
      <c r="Q473" s="8">
        <f t="shared" si="347"/>
        <v>54.262655183241073</v>
      </c>
      <c r="R473" s="8">
        <f t="shared" si="347"/>
        <v>52.448884241199082</v>
      </c>
      <c r="S473" s="8">
        <f t="shared" si="347"/>
        <v>50.635113299157283</v>
      </c>
      <c r="T473" s="8">
        <f t="shared" si="347"/>
        <v>49.781401120835163</v>
      </c>
      <c r="U473" s="8">
        <f t="shared" si="347"/>
        <v>48.927688942513235</v>
      </c>
      <c r="V473" s="8">
        <f t="shared" si="347"/>
        <v>48.073976764191116</v>
      </c>
      <c r="W473" s="8">
        <f t="shared" ref="W473:AH477" si="348">INDEX(CostCalculations,MATCH($B473,CostCalculations_Index,0),MATCH(W$4,CostCalculation_Year,0))</f>
        <v>47.220264585868996</v>
      </c>
      <c r="X473" s="8">
        <f t="shared" si="348"/>
        <v>46.36655240754726</v>
      </c>
      <c r="Y473" s="8">
        <f t="shared" si="348"/>
        <v>45.488704803888616</v>
      </c>
      <c r="Z473" s="8">
        <f t="shared" si="348"/>
        <v>44.610857200229972</v>
      </c>
      <c r="AA473" s="8">
        <f t="shared" si="348"/>
        <v>43.733009596570945</v>
      </c>
      <c r="AB473" s="8">
        <f t="shared" si="348"/>
        <v>42.855161992912301</v>
      </c>
      <c r="AC473" s="8">
        <f t="shared" si="348"/>
        <v>41.977314389253465</v>
      </c>
      <c r="AD473" s="8">
        <f t="shared" si="348"/>
        <v>41.546443275330866</v>
      </c>
      <c r="AE473" s="8">
        <f t="shared" si="348"/>
        <v>41.115572161408451</v>
      </c>
      <c r="AF473" s="8">
        <f t="shared" si="348"/>
        <v>40.684701047485852</v>
      </c>
      <c r="AG473" s="8">
        <f t="shared" si="348"/>
        <v>40.253829933563246</v>
      </c>
      <c r="AH473" s="8">
        <f t="shared" si="348"/>
        <v>39.822958819640839</v>
      </c>
    </row>
    <row r="474" spans="2:65" hidden="1" outlineLevel="1">
      <c r="B474" t="str">
        <f t="shared" si="311"/>
        <v>e-methanol (PS) - Energy cost - Americas - USD/ton fuel</v>
      </c>
      <c r="C474" t="str">
        <f>C424</f>
        <v>e-methanol (PS)</v>
      </c>
      <c r="D474" t="s">
        <v>43</v>
      </c>
      <c r="E474" t="s">
        <v>56</v>
      </c>
      <c r="F474" t="s">
        <v>31</v>
      </c>
      <c r="G474" s="8">
        <f t="shared" si="347"/>
        <v>62.36821371760395</v>
      </c>
      <c r="H474" s="8">
        <f t="shared" si="347"/>
        <v>61.07665505835346</v>
      </c>
      <c r="I474" s="8">
        <f t="shared" si="347"/>
        <v>59.785096399102578</v>
      </c>
      <c r="J474" s="8">
        <f t="shared" si="347"/>
        <v>57.601855099917429</v>
      </c>
      <c r="K474" s="8">
        <f t="shared" si="347"/>
        <v>55.418613800732281</v>
      </c>
      <c r="L474" s="8">
        <f t="shared" si="347"/>
        <v>53.235372501547133</v>
      </c>
      <c r="M474" s="8">
        <f t="shared" si="347"/>
        <v>51.052131202362759</v>
      </c>
      <c r="N474" s="8">
        <f t="shared" si="347"/>
        <v>48.86888990317761</v>
      </c>
      <c r="O474" s="8">
        <f t="shared" si="347"/>
        <v>47.818261773230411</v>
      </c>
      <c r="P474" s="8">
        <f t="shared" si="347"/>
        <v>46.767633643283212</v>
      </c>
      <c r="Q474" s="8">
        <f t="shared" si="347"/>
        <v>45.717005513336012</v>
      </c>
      <c r="R474" s="8">
        <f t="shared" si="347"/>
        <v>44.666377383388813</v>
      </c>
      <c r="S474" s="8">
        <f t="shared" si="347"/>
        <v>43.615749253441422</v>
      </c>
      <c r="T474" s="8">
        <f t="shared" si="347"/>
        <v>42.764084248216705</v>
      </c>
      <c r="U474" s="8">
        <f t="shared" si="347"/>
        <v>41.91241924299198</v>
      </c>
      <c r="V474" s="8">
        <f t="shared" si="347"/>
        <v>41.060754237767071</v>
      </c>
      <c r="W474" s="8">
        <f t="shared" si="348"/>
        <v>40.209089232542347</v>
      </c>
      <c r="X474" s="8">
        <f t="shared" si="348"/>
        <v>39.35742422731753</v>
      </c>
      <c r="Y474" s="8">
        <f t="shared" si="348"/>
        <v>39.014315503295393</v>
      </c>
      <c r="Z474" s="8">
        <f t="shared" si="348"/>
        <v>38.671206779273248</v>
      </c>
      <c r="AA474" s="8">
        <f t="shared" si="348"/>
        <v>38.328098055251203</v>
      </c>
      <c r="AB474" s="8">
        <f t="shared" si="348"/>
        <v>37.984989331229066</v>
      </c>
      <c r="AC474" s="8">
        <f t="shared" si="348"/>
        <v>37.641880607206922</v>
      </c>
      <c r="AD474" s="8">
        <f t="shared" si="348"/>
        <v>37.383029360348445</v>
      </c>
      <c r="AE474" s="8">
        <f t="shared" si="348"/>
        <v>37.124178113490061</v>
      </c>
      <c r="AF474" s="8">
        <f t="shared" si="348"/>
        <v>36.865326866631683</v>
      </c>
      <c r="AG474" s="8">
        <f t="shared" si="348"/>
        <v>36.606475619773299</v>
      </c>
      <c r="AH474" s="8">
        <f t="shared" si="348"/>
        <v>36.347624372914915</v>
      </c>
    </row>
    <row r="475" spans="2:65" hidden="1" outlineLevel="1">
      <c r="B475" t="str">
        <f t="shared" si="311"/>
        <v>e-methanol (PS) - Energy cost - Asia - USD/ton fuel</v>
      </c>
      <c r="C475" t="str">
        <f>C424</f>
        <v>e-methanol (PS)</v>
      </c>
      <c r="D475" t="s">
        <v>43</v>
      </c>
      <c r="E475" t="s">
        <v>57</v>
      </c>
      <c r="F475" t="s">
        <v>31</v>
      </c>
      <c r="G475" s="8">
        <f t="shared" si="347"/>
        <v>110.40072423267556</v>
      </c>
      <c r="H475" s="8">
        <f t="shared" si="347"/>
        <v>100.69934349262111</v>
      </c>
      <c r="I475" s="8">
        <f t="shared" si="347"/>
        <v>90.997962752571311</v>
      </c>
      <c r="J475" s="8">
        <f t="shared" si="347"/>
        <v>87.518158038180076</v>
      </c>
      <c r="K475" s="8">
        <f t="shared" si="347"/>
        <v>84.038353323790389</v>
      </c>
      <c r="L475" s="8">
        <f t="shared" si="347"/>
        <v>80.558548609399168</v>
      </c>
      <c r="M475" s="8">
        <f t="shared" si="347"/>
        <v>77.078743895007932</v>
      </c>
      <c r="N475" s="8">
        <f t="shared" si="347"/>
        <v>73.598939180618245</v>
      </c>
      <c r="O475" s="8">
        <f t="shared" si="347"/>
        <v>71.233753712729865</v>
      </c>
      <c r="P475" s="8">
        <f t="shared" si="347"/>
        <v>68.868568244842251</v>
      </c>
      <c r="Q475" s="8">
        <f t="shared" si="347"/>
        <v>66.503382776955405</v>
      </c>
      <c r="R475" s="8">
        <f t="shared" si="347"/>
        <v>64.138197309067792</v>
      </c>
      <c r="S475" s="8">
        <f t="shared" si="347"/>
        <v>61.773011841180185</v>
      </c>
      <c r="T475" s="8">
        <f t="shared" si="347"/>
        <v>60.570494246133691</v>
      </c>
      <c r="U475" s="8">
        <f t="shared" si="347"/>
        <v>59.367976651087197</v>
      </c>
      <c r="V475" s="8">
        <f t="shared" si="347"/>
        <v>58.165459056041094</v>
      </c>
      <c r="W475" s="8">
        <f t="shared" si="348"/>
        <v>56.9629414609946</v>
      </c>
      <c r="X475" s="8">
        <f t="shared" si="348"/>
        <v>55.76042386594888</v>
      </c>
      <c r="Y475" s="8">
        <f t="shared" si="348"/>
        <v>54.501714899965805</v>
      </c>
      <c r="Z475" s="8">
        <f t="shared" si="348"/>
        <v>53.243005933983113</v>
      </c>
      <c r="AA475" s="8">
        <f t="shared" si="348"/>
        <v>51.984296968000031</v>
      </c>
      <c r="AB475" s="8">
        <f t="shared" si="348"/>
        <v>50.725588002017339</v>
      </c>
      <c r="AC475" s="8">
        <f t="shared" si="348"/>
        <v>49.466879036034264</v>
      </c>
      <c r="AD475" s="8">
        <f t="shared" si="348"/>
        <v>48.889651788084429</v>
      </c>
      <c r="AE475" s="8">
        <f t="shared" si="348"/>
        <v>48.312424540134394</v>
      </c>
      <c r="AF475" s="8">
        <f t="shared" si="348"/>
        <v>47.735197292184559</v>
      </c>
      <c r="AG475" s="8">
        <f t="shared" si="348"/>
        <v>47.157970044234716</v>
      </c>
      <c r="AH475" s="8">
        <f t="shared" si="348"/>
        <v>46.580742796284689</v>
      </c>
    </row>
    <row r="476" spans="2:65" hidden="1" outlineLevel="1">
      <c r="B476" t="str">
        <f t="shared" si="311"/>
        <v>e-methanol (PS) - Energy cost - Europe - USD/ton fuel</v>
      </c>
      <c r="C476" t="str">
        <f>C424</f>
        <v>e-methanol (PS)</v>
      </c>
      <c r="D476" t="s">
        <v>43</v>
      </c>
      <c r="E476" t="s">
        <v>8</v>
      </c>
      <c r="F476" t="s">
        <v>31</v>
      </c>
      <c r="G476" s="8">
        <f t="shared" si="347"/>
        <v>82.187359108187323</v>
      </c>
      <c r="H476" s="8">
        <f t="shared" si="347"/>
        <v>78.645118468410502</v>
      </c>
      <c r="I476" s="8">
        <f t="shared" si="347"/>
        <v>75.102877828633694</v>
      </c>
      <c r="J476" s="8">
        <f t="shared" si="347"/>
        <v>72.240725986131565</v>
      </c>
      <c r="K476" s="8">
        <f t="shared" si="347"/>
        <v>69.378574143628654</v>
      </c>
      <c r="L476" s="8">
        <f t="shared" si="347"/>
        <v>66.516422301126525</v>
      </c>
      <c r="M476" s="8">
        <f t="shared" si="347"/>
        <v>63.654270458623614</v>
      </c>
      <c r="N476" s="8">
        <f t="shared" si="347"/>
        <v>60.792118616121478</v>
      </c>
      <c r="O476" s="8">
        <f t="shared" si="347"/>
        <v>59.602895117744033</v>
      </c>
      <c r="P476" s="8">
        <f t="shared" si="347"/>
        <v>58.413671619367754</v>
      </c>
      <c r="Q476" s="8">
        <f t="shared" si="347"/>
        <v>57.224448120991084</v>
      </c>
      <c r="R476" s="8">
        <f t="shared" si="347"/>
        <v>56.035224622614415</v>
      </c>
      <c r="S476" s="8">
        <f t="shared" si="347"/>
        <v>54.846001124238136</v>
      </c>
      <c r="T476" s="8">
        <f t="shared" si="347"/>
        <v>54.135974250548429</v>
      </c>
      <c r="U476" s="8">
        <f t="shared" si="347"/>
        <v>53.425947376858915</v>
      </c>
      <c r="V476" s="8">
        <f t="shared" si="347"/>
        <v>52.7159205031694</v>
      </c>
      <c r="W476" s="8">
        <f t="shared" si="348"/>
        <v>52.005893629479885</v>
      </c>
      <c r="X476" s="8">
        <f t="shared" si="348"/>
        <v>51.29586675578998</v>
      </c>
      <c r="Y476" s="8">
        <f t="shared" si="348"/>
        <v>50.536266188772764</v>
      </c>
      <c r="Z476" s="8">
        <f t="shared" si="348"/>
        <v>49.776665621755349</v>
      </c>
      <c r="AA476" s="8">
        <f t="shared" si="348"/>
        <v>49.017065054738133</v>
      </c>
      <c r="AB476" s="8">
        <f t="shared" si="348"/>
        <v>48.257464487720718</v>
      </c>
      <c r="AC476" s="8">
        <f t="shared" si="348"/>
        <v>47.497863920703502</v>
      </c>
      <c r="AD476" s="8">
        <f t="shared" si="348"/>
        <v>46.943643703584165</v>
      </c>
      <c r="AE476" s="8">
        <f t="shared" si="348"/>
        <v>46.389423486464636</v>
      </c>
      <c r="AF476" s="8">
        <f t="shared" si="348"/>
        <v>45.8352032693453</v>
      </c>
      <c r="AG476" s="8">
        <f t="shared" si="348"/>
        <v>45.280983052225963</v>
      </c>
      <c r="AH476" s="8">
        <f t="shared" si="348"/>
        <v>44.726762835106435</v>
      </c>
    </row>
    <row r="477" spans="2:65" hidden="1" outlineLevel="1">
      <c r="B477" t="str">
        <f t="shared" si="311"/>
        <v>e-methanol (PS) - Energy cost - Middle East - USD/ton fuel</v>
      </c>
      <c r="C477" t="str">
        <f>C424</f>
        <v>e-methanol (PS)</v>
      </c>
      <c r="D477" t="s">
        <v>43</v>
      </c>
      <c r="E477" t="s">
        <v>58</v>
      </c>
      <c r="F477" t="s">
        <v>31</v>
      </c>
      <c r="G477" s="8">
        <f t="shared" si="347"/>
        <v>62.93453834437873</v>
      </c>
      <c r="H477" s="8">
        <f t="shared" si="347"/>
        <v>60.157394930737972</v>
      </c>
      <c r="I477" s="8">
        <f t="shared" si="347"/>
        <v>57.38025151709644</v>
      </c>
      <c r="J477" s="8">
        <f t="shared" si="347"/>
        <v>55.541528116218657</v>
      </c>
      <c r="K477" s="8">
        <f t="shared" si="347"/>
        <v>53.702804715340882</v>
      </c>
      <c r="L477" s="8">
        <f t="shared" si="347"/>
        <v>51.8640813144631</v>
      </c>
      <c r="M477" s="8">
        <f t="shared" si="347"/>
        <v>50.025357913585317</v>
      </c>
      <c r="N477" s="8">
        <f t="shared" si="347"/>
        <v>48.186634512707542</v>
      </c>
      <c r="O477" s="8">
        <f t="shared" si="347"/>
        <v>46.890122628117588</v>
      </c>
      <c r="P477" s="8">
        <f t="shared" si="347"/>
        <v>45.593610743528025</v>
      </c>
      <c r="Q477" s="8">
        <f t="shared" si="347"/>
        <v>44.297098858938078</v>
      </c>
      <c r="R477" s="8">
        <f t="shared" si="347"/>
        <v>43.000586974348515</v>
      </c>
      <c r="S477" s="8">
        <f t="shared" si="347"/>
        <v>41.704075089758952</v>
      </c>
      <c r="T477" s="8">
        <f t="shared" si="347"/>
        <v>41.054017663680554</v>
      </c>
      <c r="U477" s="8">
        <f t="shared" si="347"/>
        <v>40.403960237602156</v>
      </c>
      <c r="V477" s="8">
        <f t="shared" si="347"/>
        <v>39.75390281152395</v>
      </c>
      <c r="W477" s="8">
        <f t="shared" si="348"/>
        <v>39.103845385445545</v>
      </c>
      <c r="X477" s="8">
        <f t="shared" si="348"/>
        <v>38.453787959367148</v>
      </c>
      <c r="Y477" s="8">
        <f t="shared" si="348"/>
        <v>37.601305213839112</v>
      </c>
      <c r="Z477" s="8">
        <f t="shared" si="348"/>
        <v>36.748822468311268</v>
      </c>
      <c r="AA477" s="8">
        <f t="shared" si="348"/>
        <v>35.896339722783225</v>
      </c>
      <c r="AB477" s="8">
        <f t="shared" si="348"/>
        <v>35.043856977255381</v>
      </c>
      <c r="AC477" s="8">
        <f t="shared" si="348"/>
        <v>34.191374231727245</v>
      </c>
      <c r="AD477" s="8">
        <f t="shared" si="348"/>
        <v>33.792385564257692</v>
      </c>
      <c r="AE477" s="8">
        <f t="shared" si="348"/>
        <v>33.393396896788239</v>
      </c>
      <c r="AF477" s="8">
        <f t="shared" si="348"/>
        <v>32.994408229318687</v>
      </c>
      <c r="AG477" s="8">
        <f t="shared" si="348"/>
        <v>32.595419561849134</v>
      </c>
      <c r="AH477" s="8">
        <f t="shared" si="348"/>
        <v>32.196430894379674</v>
      </c>
    </row>
    <row r="478" spans="2:65" hidden="1" outlineLevel="1">
      <c r="B478" t="str">
        <f t="shared" si="311"/>
        <v>e-hydrogen (compressed) - Energy cost including feedstock energy cost - Africa - USD/ton fuel</v>
      </c>
      <c r="C478" t="s">
        <v>62</v>
      </c>
      <c r="D478" t="s">
        <v>37</v>
      </c>
      <c r="E478" t="s">
        <v>55</v>
      </c>
      <c r="F478" t="s">
        <v>31</v>
      </c>
      <c r="G478" s="26">
        <f>G189</f>
        <v>3160.8705964644164</v>
      </c>
      <c r="H478" s="26">
        <f t="shared" ref="H478:AH478" si="349">H189</f>
        <v>2786.523241337979</v>
      </c>
      <c r="I478" s="26">
        <f t="shared" si="349"/>
        <v>2412.5464202833837</v>
      </c>
      <c r="J478" s="26">
        <f t="shared" si="349"/>
        <v>2304.7344628217015</v>
      </c>
      <c r="K478" s="26">
        <f t="shared" si="349"/>
        <v>2196.6012206586379</v>
      </c>
      <c r="L478" s="26">
        <f t="shared" si="349"/>
        <v>2088.2494806360514</v>
      </c>
      <c r="M478" s="26">
        <f t="shared" si="349"/>
        <v>1979.7820295958466</v>
      </c>
      <c r="N478" s="26">
        <f t="shared" si="349"/>
        <v>1871.3016543799013</v>
      </c>
      <c r="O478" s="26">
        <f t="shared" si="349"/>
        <v>1802.6625730422293</v>
      </c>
      <c r="P478" s="26">
        <f t="shared" si="349"/>
        <v>1734.1917254836167</v>
      </c>
      <c r="Q478" s="26">
        <f t="shared" si="349"/>
        <v>1665.9444753405153</v>
      </c>
      <c r="R478" s="26">
        <f t="shared" si="349"/>
        <v>1597.976186249457</v>
      </c>
      <c r="S478" s="26">
        <f t="shared" si="349"/>
        <v>1530.3422218469802</v>
      </c>
      <c r="T478" s="26">
        <f t="shared" si="349"/>
        <v>1491.8507805011832</v>
      </c>
      <c r="U478" s="26">
        <f t="shared" si="349"/>
        <v>1453.4494587457298</v>
      </c>
      <c r="V478" s="26">
        <f t="shared" si="349"/>
        <v>1415.1563219456079</v>
      </c>
      <c r="W478" s="26">
        <f t="shared" si="349"/>
        <v>1376.9894354656967</v>
      </c>
      <c r="X478" s="26">
        <f t="shared" si="349"/>
        <v>1338.9668646709708</v>
      </c>
      <c r="Y478" s="26">
        <f t="shared" si="349"/>
        <v>1296.9598763474942</v>
      </c>
      <c r="Z478" s="26">
        <f t="shared" si="349"/>
        <v>1255.7747230782336</v>
      </c>
      <c r="AA478" s="26">
        <f t="shared" si="349"/>
        <v>1215.4008407247393</v>
      </c>
      <c r="AB478" s="26">
        <f t="shared" si="349"/>
        <v>1175.8276651485323</v>
      </c>
      <c r="AC478" s="26">
        <f t="shared" si="349"/>
        <v>1137.0446322111472</v>
      </c>
      <c r="AD478" s="26">
        <f t="shared" si="349"/>
        <v>1113.2241368658154</v>
      </c>
      <c r="AE478" s="26">
        <f t="shared" si="349"/>
        <v>1089.8673860112274</v>
      </c>
      <c r="AF478" s="26">
        <f t="shared" si="349"/>
        <v>1066.9677226950826</v>
      </c>
      <c r="AG478" s="26">
        <f t="shared" si="349"/>
        <v>1044.5184899651035</v>
      </c>
      <c r="AH478" s="26">
        <f t="shared" si="349"/>
        <v>1022.5130308690141</v>
      </c>
    </row>
    <row r="479" spans="2:65" hidden="1" outlineLevel="1">
      <c r="B479" t="str">
        <f t="shared" si="311"/>
        <v>e-hydrogen (compressed) - Energy cost including feedstock energy cost - Americas - USD/ton fuel</v>
      </c>
      <c r="C479" t="s">
        <v>62</v>
      </c>
      <c r="D479" t="s">
        <v>37</v>
      </c>
      <c r="E479" t="s">
        <v>56</v>
      </c>
      <c r="F479" t="s">
        <v>31</v>
      </c>
      <c r="G479" s="26">
        <f t="shared" ref="G479:AH479" si="350">G190</f>
        <v>1986.022029783622</v>
      </c>
      <c r="H479" s="26">
        <f t="shared" si="350"/>
        <v>1942.6791108821419</v>
      </c>
      <c r="I479" s="26">
        <f t="shared" si="350"/>
        <v>1899.0560032656203</v>
      </c>
      <c r="J479" s="26">
        <f t="shared" si="350"/>
        <v>1826.0625747933959</v>
      </c>
      <c r="K479" s="26">
        <f t="shared" si="350"/>
        <v>1752.7609736509025</v>
      </c>
      <c r="L479" s="26">
        <f t="shared" si="350"/>
        <v>1679.2202631891889</v>
      </c>
      <c r="M479" s="26">
        <f t="shared" si="350"/>
        <v>1605.5095067593863</v>
      </c>
      <c r="N479" s="26">
        <f t="shared" si="350"/>
        <v>1531.6977677124719</v>
      </c>
      <c r="O479" s="26">
        <f t="shared" si="350"/>
        <v>1489.0291478242557</v>
      </c>
      <c r="P479" s="26">
        <f t="shared" si="350"/>
        <v>1446.3126288296503</v>
      </c>
      <c r="Q479" s="26">
        <f t="shared" si="350"/>
        <v>1403.5802801551172</v>
      </c>
      <c r="R479" s="26">
        <f t="shared" si="350"/>
        <v>1360.8641712271224</v>
      </c>
      <c r="S479" s="26">
        <f t="shared" si="350"/>
        <v>1318.196371472189</v>
      </c>
      <c r="T479" s="26">
        <f t="shared" si="350"/>
        <v>1281.5555815366356</v>
      </c>
      <c r="U479" s="26">
        <f t="shared" si="350"/>
        <v>1245.0533507729108</v>
      </c>
      <c r="V479" s="26">
        <f t="shared" si="350"/>
        <v>1208.7077012258628</v>
      </c>
      <c r="W479" s="26">
        <f t="shared" si="350"/>
        <v>1172.5366549402484</v>
      </c>
      <c r="X479" s="26">
        <f t="shared" si="350"/>
        <v>1136.5582339608836</v>
      </c>
      <c r="Y479" s="26">
        <f t="shared" si="350"/>
        <v>1112.3640919011295</v>
      </c>
      <c r="Z479" s="26">
        <f t="shared" si="350"/>
        <v>1088.5763473760965</v>
      </c>
      <c r="AA479" s="26">
        <f t="shared" si="350"/>
        <v>1065.1908713683672</v>
      </c>
      <c r="AB479" s="26">
        <f t="shared" si="350"/>
        <v>1042.2035348604634</v>
      </c>
      <c r="AC479" s="26">
        <f t="shared" si="350"/>
        <v>1019.61020883496</v>
      </c>
      <c r="AD479" s="26">
        <f t="shared" si="350"/>
        <v>1001.6667447875999</v>
      </c>
      <c r="AE479" s="26">
        <f t="shared" si="350"/>
        <v>984.06586194466854</v>
      </c>
      <c r="AF479" s="26">
        <f t="shared" si="350"/>
        <v>966.80356105825501</v>
      </c>
      <c r="AG479" s="26">
        <f t="shared" si="350"/>
        <v>949.87584288045787</v>
      </c>
      <c r="AH479" s="26">
        <f t="shared" si="350"/>
        <v>933.27870816337509</v>
      </c>
    </row>
    <row r="480" spans="2:65" hidden="1" outlineLevel="1">
      <c r="B480" t="str">
        <f t="shared" si="311"/>
        <v>e-hydrogen (compressed) - Energy cost including feedstock energy cost - Asia - USD/ton fuel</v>
      </c>
      <c r="C480" t="s">
        <v>62</v>
      </c>
      <c r="D480" t="s">
        <v>37</v>
      </c>
      <c r="E480" t="s">
        <v>57</v>
      </c>
      <c r="F480" t="s">
        <v>31</v>
      </c>
      <c r="G480" s="26">
        <f t="shared" ref="G480:AH480" si="351">G191</f>
        <v>3515.5451368694994</v>
      </c>
      <c r="H480" s="26">
        <f t="shared" si="351"/>
        <v>3202.9670075376002</v>
      </c>
      <c r="I480" s="26">
        <f t="shared" si="351"/>
        <v>2890.5235227287494</v>
      </c>
      <c r="J480" s="26">
        <f t="shared" si="351"/>
        <v>2774.4528840461521</v>
      </c>
      <c r="K480" s="26">
        <f t="shared" si="351"/>
        <v>2657.9363122554146</v>
      </c>
      <c r="L480" s="26">
        <f t="shared" si="351"/>
        <v>2541.0838854200356</v>
      </c>
      <c r="M480" s="26">
        <f t="shared" si="351"/>
        <v>2424.0056816037468</v>
      </c>
      <c r="N480" s="26">
        <f t="shared" si="351"/>
        <v>2306.8117788701561</v>
      </c>
      <c r="O480" s="26">
        <f t="shared" si="351"/>
        <v>2218.1721303505983</v>
      </c>
      <c r="P480" s="26">
        <f t="shared" si="351"/>
        <v>2129.7951643580186</v>
      </c>
      <c r="Q480" s="26">
        <f t="shared" si="351"/>
        <v>2041.7530759339261</v>
      </c>
      <c r="R480" s="26">
        <f t="shared" si="351"/>
        <v>1954.1180601197893</v>
      </c>
      <c r="S480" s="26">
        <f t="shared" si="351"/>
        <v>1866.9623119572402</v>
      </c>
      <c r="T480" s="26">
        <f t="shared" si="351"/>
        <v>1815.1787029276168</v>
      </c>
      <c r="U480" s="26">
        <f t="shared" si="351"/>
        <v>1763.5893988725866</v>
      </c>
      <c r="V480" s="26">
        <f t="shared" si="351"/>
        <v>1712.219846212882</v>
      </c>
      <c r="W480" s="26">
        <f t="shared" si="351"/>
        <v>1661.0954913690473</v>
      </c>
      <c r="X480" s="26">
        <f t="shared" si="351"/>
        <v>1610.2417807617942</v>
      </c>
      <c r="Y480" s="26">
        <f t="shared" si="351"/>
        <v>1553.9360314199</v>
      </c>
      <c r="Z480" s="26">
        <f t="shared" si="351"/>
        <v>1498.7656644323729</v>
      </c>
      <c r="AA480" s="26">
        <f t="shared" si="351"/>
        <v>1444.7155323228835</v>
      </c>
      <c r="AB480" s="26">
        <f t="shared" si="351"/>
        <v>1391.7704876150719</v>
      </c>
      <c r="AC480" s="26">
        <f t="shared" si="351"/>
        <v>1339.915382832598</v>
      </c>
      <c r="AD480" s="26">
        <f t="shared" si="351"/>
        <v>1309.9831447130568</v>
      </c>
      <c r="AE480" s="26">
        <f t="shared" si="351"/>
        <v>1280.6373127610934</v>
      </c>
      <c r="AF480" s="26">
        <f t="shared" si="351"/>
        <v>1251.8689688243389</v>
      </c>
      <c r="AG480" s="26">
        <f t="shared" si="351"/>
        <v>1223.6691947504187</v>
      </c>
      <c r="AH480" s="26">
        <f t="shared" si="351"/>
        <v>1196.0290723869578</v>
      </c>
    </row>
    <row r="481" spans="2:65" hidden="1" outlineLevel="1">
      <c r="B481" t="str">
        <f t="shared" si="311"/>
        <v>e-hydrogen (compressed) - Energy cost including feedstock energy cost - Europe - USD/ton fuel</v>
      </c>
      <c r="C481" t="s">
        <v>62</v>
      </c>
      <c r="D481" t="s">
        <v>37</v>
      </c>
      <c r="E481" t="s">
        <v>8</v>
      </c>
      <c r="F481" t="s">
        <v>31</v>
      </c>
      <c r="G481" s="26">
        <f t="shared" ref="G481:AH481" si="352">G192</f>
        <v>2617.1329276426868</v>
      </c>
      <c r="H481" s="26">
        <f t="shared" si="352"/>
        <v>2501.4832373426843</v>
      </c>
      <c r="I481" s="26">
        <f t="shared" si="352"/>
        <v>2385.6208251448465</v>
      </c>
      <c r="J481" s="26">
        <f t="shared" si="352"/>
        <v>2290.1360706240293</v>
      </c>
      <c r="K481" s="26">
        <f t="shared" si="352"/>
        <v>2194.281827469511</v>
      </c>
      <c r="L481" s="26">
        <f t="shared" si="352"/>
        <v>2098.1486352829556</v>
      </c>
      <c r="M481" s="26">
        <f t="shared" si="352"/>
        <v>2001.8270336660016</v>
      </c>
      <c r="N481" s="26">
        <f t="shared" si="352"/>
        <v>1905.4075622202831</v>
      </c>
      <c r="O481" s="26">
        <f t="shared" si="352"/>
        <v>1855.9948612502078</v>
      </c>
      <c r="P481" s="26">
        <f t="shared" si="352"/>
        <v>1806.4722197363817</v>
      </c>
      <c r="Q481" s="26">
        <f t="shared" si="352"/>
        <v>1756.8759375972888</v>
      </c>
      <c r="R481" s="26">
        <f t="shared" si="352"/>
        <v>1707.2423147514785</v>
      </c>
      <c r="S481" s="26">
        <f t="shared" si="352"/>
        <v>1657.6076511175781</v>
      </c>
      <c r="T481" s="26">
        <f t="shared" si="352"/>
        <v>1622.348781281504</v>
      </c>
      <c r="U481" s="26">
        <f t="shared" si="352"/>
        <v>1587.0750484272664</v>
      </c>
      <c r="V481" s="26">
        <f t="shared" si="352"/>
        <v>1551.8014774016065</v>
      </c>
      <c r="W481" s="26">
        <f t="shared" si="352"/>
        <v>1516.5430930511313</v>
      </c>
      <c r="X481" s="26">
        <f t="shared" si="352"/>
        <v>1481.3149202225381</v>
      </c>
      <c r="Y481" s="26">
        <f t="shared" si="352"/>
        <v>1440.8743847473047</v>
      </c>
      <c r="Z481" s="26">
        <f t="shared" si="352"/>
        <v>1401.1898091614214</v>
      </c>
      <c r="AA481" s="26">
        <f t="shared" si="352"/>
        <v>1362.2520523275218</v>
      </c>
      <c r="AB481" s="26">
        <f t="shared" si="352"/>
        <v>1324.0519731081486</v>
      </c>
      <c r="AC481" s="26">
        <f t="shared" si="352"/>
        <v>1286.5804303659243</v>
      </c>
      <c r="AD481" s="26">
        <f t="shared" si="352"/>
        <v>1257.840458133481</v>
      </c>
      <c r="AE481" s="26">
        <f t="shared" si="352"/>
        <v>1229.6635327190136</v>
      </c>
      <c r="AF481" s="26">
        <f t="shared" si="352"/>
        <v>1202.0410914284364</v>
      </c>
      <c r="AG481" s="26">
        <f t="shared" si="352"/>
        <v>1174.9645715676581</v>
      </c>
      <c r="AH481" s="26">
        <f t="shared" si="352"/>
        <v>1148.4254104425868</v>
      </c>
    </row>
    <row r="482" spans="2:65" hidden="1" outlineLevel="1">
      <c r="B482" t="str">
        <f t="shared" si="311"/>
        <v>e-hydrogen (compressed) - Energy cost including feedstock energy cost - Middle East - USD/ton fuel</v>
      </c>
      <c r="C482" t="s">
        <v>62</v>
      </c>
      <c r="D482" t="s">
        <v>37</v>
      </c>
      <c r="E482" t="s">
        <v>58</v>
      </c>
      <c r="F482" t="s">
        <v>31</v>
      </c>
      <c r="G482" s="26">
        <f t="shared" ref="G482:AH482" si="353">G193</f>
        <v>2004.0557863679674</v>
      </c>
      <c r="H482" s="26">
        <f t="shared" si="353"/>
        <v>1913.439994141396</v>
      </c>
      <c r="I482" s="26">
        <f t="shared" si="353"/>
        <v>1822.6668128960132</v>
      </c>
      <c r="J482" s="26">
        <f t="shared" si="353"/>
        <v>1760.7472131571581</v>
      </c>
      <c r="K482" s="26">
        <f t="shared" si="353"/>
        <v>1698.4939504098782</v>
      </c>
      <c r="L482" s="26">
        <f t="shared" si="353"/>
        <v>1635.9651897318304</v>
      </c>
      <c r="M482" s="26">
        <f t="shared" si="353"/>
        <v>1573.2190962007282</v>
      </c>
      <c r="N482" s="26">
        <f t="shared" si="353"/>
        <v>1510.3138348942052</v>
      </c>
      <c r="O482" s="26">
        <f t="shared" si="353"/>
        <v>1460.1275067135082</v>
      </c>
      <c r="P482" s="26">
        <f t="shared" si="353"/>
        <v>1410.0053792603746</v>
      </c>
      <c r="Q482" s="26">
        <f t="shared" si="353"/>
        <v>1359.9870273294782</v>
      </c>
      <c r="R482" s="26">
        <f t="shared" si="353"/>
        <v>1310.1120257155462</v>
      </c>
      <c r="S482" s="26">
        <f t="shared" si="353"/>
        <v>1260.4199492133293</v>
      </c>
      <c r="T482" s="26">
        <f t="shared" si="353"/>
        <v>1230.3082459572943</v>
      </c>
      <c r="U482" s="26">
        <f t="shared" si="353"/>
        <v>1200.2429586961468</v>
      </c>
      <c r="V482" s="26">
        <f t="shared" si="353"/>
        <v>1170.2378432658459</v>
      </c>
      <c r="W482" s="26">
        <f t="shared" si="353"/>
        <v>1140.3066555022276</v>
      </c>
      <c r="X482" s="26">
        <f t="shared" si="353"/>
        <v>1110.4631512412213</v>
      </c>
      <c r="Y482" s="26">
        <f t="shared" si="353"/>
        <v>1072.0767797388739</v>
      </c>
      <c r="Z482" s="26">
        <f t="shared" si="353"/>
        <v>1034.4621299578357</v>
      </c>
      <c r="AA482" s="26">
        <f t="shared" si="353"/>
        <v>997.60894300383222</v>
      </c>
      <c r="AB482" s="26">
        <f t="shared" si="353"/>
        <v>961.50695998256094</v>
      </c>
      <c r="AC482" s="26">
        <f t="shared" si="353"/>
        <v>926.14592199973754</v>
      </c>
      <c r="AD482" s="26">
        <f t="shared" si="353"/>
        <v>905.45655143347608</v>
      </c>
      <c r="AE482" s="26">
        <f t="shared" si="353"/>
        <v>885.17250940990675</v>
      </c>
      <c r="AF482" s="26">
        <f t="shared" si="353"/>
        <v>865.287631560058</v>
      </c>
      <c r="AG482" s="26">
        <f t="shared" si="353"/>
        <v>845.79575351497181</v>
      </c>
      <c r="AH482" s="26">
        <f t="shared" si="353"/>
        <v>826.69071090569059</v>
      </c>
    </row>
    <row r="483" spans="2:65" hidden="1" outlineLevel="1">
      <c r="B483" t="str">
        <f t="shared" si="311"/>
        <v>Carbon dioxide (PS) - Energy cost - Africa - USD/ton fuel</v>
      </c>
      <c r="C483" t="s">
        <v>69</v>
      </c>
      <c r="D483" t="s">
        <v>43</v>
      </c>
      <c r="E483" t="s">
        <v>55</v>
      </c>
      <c r="F483" t="s">
        <v>31</v>
      </c>
      <c r="G483" s="8">
        <f t="shared" ref="G483:V487" si="354">INDEX(CostCalculations,MATCH($B483,CostCalculations_Index,0),MATCH(G$4,CostCalculation_Year,0))</f>
        <v>26.275413118731375</v>
      </c>
      <c r="H483" s="8">
        <f t="shared" si="354"/>
        <v>23.189983310546815</v>
      </c>
      <c r="I483" s="8">
        <f t="shared" si="354"/>
        <v>20.104553502361433</v>
      </c>
      <c r="J483" s="8">
        <f t="shared" si="354"/>
        <v>19.244441108267484</v>
      </c>
      <c r="K483" s="8">
        <f t="shared" si="354"/>
        <v>18.384328714173535</v>
      </c>
      <c r="L483" s="8">
        <f t="shared" si="354"/>
        <v>17.524216320079585</v>
      </c>
      <c r="M483" s="8">
        <f t="shared" si="354"/>
        <v>16.664103925985433</v>
      </c>
      <c r="N483" s="8">
        <f t="shared" si="354"/>
        <v>15.803991531891484</v>
      </c>
      <c r="O483" s="8">
        <f t="shared" si="354"/>
        <v>15.323875694292132</v>
      </c>
      <c r="P483" s="8">
        <f t="shared" si="354"/>
        <v>14.843759856692783</v>
      </c>
      <c r="Q483" s="8">
        <f t="shared" si="354"/>
        <v>14.363644019093227</v>
      </c>
      <c r="R483" s="8">
        <f t="shared" si="354"/>
        <v>13.883528181493876</v>
      </c>
      <c r="S483" s="8">
        <f t="shared" si="354"/>
        <v>13.403412343894576</v>
      </c>
      <c r="T483" s="8">
        <f t="shared" si="354"/>
        <v>13.177429708456367</v>
      </c>
      <c r="U483" s="8">
        <f t="shared" si="354"/>
        <v>12.95144707301821</v>
      </c>
      <c r="V483" s="8">
        <f t="shared" si="354"/>
        <v>12.725464437580001</v>
      </c>
      <c r="W483" s="8">
        <f t="shared" ref="W483:AH487" si="355">INDEX(CostCalculations,MATCH($B483,CostCalculations_Index,0),MATCH(W$4,CostCalculation_Year,0))</f>
        <v>12.499481802141792</v>
      </c>
      <c r="X483" s="8">
        <f t="shared" si="355"/>
        <v>12.273499166703687</v>
      </c>
      <c r="Y483" s="8">
        <f t="shared" si="355"/>
        <v>12.041127742205811</v>
      </c>
      <c r="Z483" s="8">
        <f t="shared" si="355"/>
        <v>11.808756317707935</v>
      </c>
      <c r="AA483" s="8">
        <f t="shared" si="355"/>
        <v>11.576384893209957</v>
      </c>
      <c r="AB483" s="8">
        <f t="shared" si="355"/>
        <v>11.344013468712081</v>
      </c>
      <c r="AC483" s="8">
        <f t="shared" si="355"/>
        <v>11.111642044214154</v>
      </c>
      <c r="AD483" s="8">
        <f t="shared" si="355"/>
        <v>10.997587925822875</v>
      </c>
      <c r="AE483" s="8">
        <f t="shared" si="355"/>
        <v>10.88353380743165</v>
      </c>
      <c r="AF483" s="8">
        <f t="shared" si="355"/>
        <v>10.769479689040372</v>
      </c>
      <c r="AG483" s="8">
        <f t="shared" si="355"/>
        <v>10.655425570649095</v>
      </c>
      <c r="AH483" s="8">
        <f t="shared" si="355"/>
        <v>10.541371452257868</v>
      </c>
    </row>
    <row r="484" spans="2:65" hidden="1" outlineLevel="1">
      <c r="B484" t="str">
        <f t="shared" si="311"/>
        <v>Carbon dioxide (PS) - Energy cost - Americas - USD/ton fuel</v>
      </c>
      <c r="C484" t="s">
        <v>69</v>
      </c>
      <c r="D484" t="s">
        <v>43</v>
      </c>
      <c r="E484" t="s">
        <v>56</v>
      </c>
      <c r="F484" t="s">
        <v>31</v>
      </c>
      <c r="G484" s="8">
        <f t="shared" si="354"/>
        <v>16.509233042895165</v>
      </c>
      <c r="H484" s="8">
        <f t="shared" si="354"/>
        <v>16.167349868387682</v>
      </c>
      <c r="I484" s="8">
        <f t="shared" si="354"/>
        <v>15.825466693880093</v>
      </c>
      <c r="J484" s="8">
        <f t="shared" si="354"/>
        <v>15.247549879389908</v>
      </c>
      <c r="K484" s="8">
        <f t="shared" si="354"/>
        <v>14.669633064899722</v>
      </c>
      <c r="L484" s="8">
        <f t="shared" si="354"/>
        <v>14.091716250409537</v>
      </c>
      <c r="M484" s="8">
        <f t="shared" si="354"/>
        <v>13.513799435919555</v>
      </c>
      <c r="N484" s="8">
        <f t="shared" si="354"/>
        <v>12.93588262142937</v>
      </c>
      <c r="O484" s="8">
        <f t="shared" si="354"/>
        <v>12.657775175266876</v>
      </c>
      <c r="P484" s="8">
        <f t="shared" si="354"/>
        <v>12.379667729104382</v>
      </c>
      <c r="Q484" s="8">
        <f t="shared" si="354"/>
        <v>12.101560282941888</v>
      </c>
      <c r="R484" s="8">
        <f t="shared" si="354"/>
        <v>11.823452836779394</v>
      </c>
      <c r="S484" s="8">
        <f t="shared" si="354"/>
        <v>11.545345390616848</v>
      </c>
      <c r="T484" s="8">
        <f t="shared" si="354"/>
        <v>11.319904653939716</v>
      </c>
      <c r="U484" s="8">
        <f t="shared" si="354"/>
        <v>11.094463917262585</v>
      </c>
      <c r="V484" s="8">
        <f t="shared" si="354"/>
        <v>10.869023180585401</v>
      </c>
      <c r="W484" s="8">
        <f t="shared" si="355"/>
        <v>10.64358244390827</v>
      </c>
      <c r="X484" s="8">
        <f t="shared" si="355"/>
        <v>10.418141707231113</v>
      </c>
      <c r="Y484" s="8">
        <f t="shared" si="355"/>
        <v>10.327318809695839</v>
      </c>
      <c r="Z484" s="8">
        <f t="shared" si="355"/>
        <v>10.236495912160567</v>
      </c>
      <c r="AA484" s="8">
        <f t="shared" si="355"/>
        <v>10.14567301462532</v>
      </c>
      <c r="AB484" s="8">
        <f t="shared" si="355"/>
        <v>10.054850117090046</v>
      </c>
      <c r="AC484" s="8">
        <f t="shared" si="355"/>
        <v>9.9640272195547741</v>
      </c>
      <c r="AD484" s="8">
        <f t="shared" si="355"/>
        <v>9.8955077718569413</v>
      </c>
      <c r="AE484" s="8">
        <f t="shared" si="355"/>
        <v>9.8269883241591351</v>
      </c>
      <c r="AF484" s="8">
        <f t="shared" si="355"/>
        <v>9.7584688764613272</v>
      </c>
      <c r="AG484" s="8">
        <f t="shared" si="355"/>
        <v>9.6899494287635211</v>
      </c>
      <c r="AH484" s="8">
        <f t="shared" si="355"/>
        <v>9.6214299810657149</v>
      </c>
    </row>
    <row r="485" spans="2:65" hidden="1" outlineLevel="1">
      <c r="B485" t="str">
        <f t="shared" si="311"/>
        <v>Carbon dioxide (PS) - Energy cost - Asia - USD/ton fuel</v>
      </c>
      <c r="C485" t="s">
        <v>69</v>
      </c>
      <c r="D485" t="s">
        <v>43</v>
      </c>
      <c r="E485" t="s">
        <v>57</v>
      </c>
      <c r="F485" t="s">
        <v>31</v>
      </c>
      <c r="G485" s="8">
        <f t="shared" si="354"/>
        <v>29.223721120414123</v>
      </c>
      <c r="H485" s="8">
        <f t="shared" si="354"/>
        <v>26.655708571576181</v>
      </c>
      <c r="I485" s="8">
        <f t="shared" si="354"/>
        <v>24.087696022739465</v>
      </c>
      <c r="J485" s="8">
        <f t="shared" si="354"/>
        <v>23.166571245400611</v>
      </c>
      <c r="K485" s="8">
        <f t="shared" si="354"/>
        <v>22.245446468062166</v>
      </c>
      <c r="L485" s="8">
        <f t="shared" si="354"/>
        <v>21.324321690723309</v>
      </c>
      <c r="M485" s="8">
        <f t="shared" si="354"/>
        <v>20.403196913384456</v>
      </c>
      <c r="N485" s="8">
        <f t="shared" si="354"/>
        <v>19.482072136046011</v>
      </c>
      <c r="O485" s="8">
        <f t="shared" si="354"/>
        <v>18.85599362984026</v>
      </c>
      <c r="P485" s="8">
        <f t="shared" si="354"/>
        <v>18.229915123634715</v>
      </c>
      <c r="Q485" s="8">
        <f t="shared" si="354"/>
        <v>17.603836617429376</v>
      </c>
      <c r="R485" s="8">
        <f t="shared" si="354"/>
        <v>16.977758111223832</v>
      </c>
      <c r="S485" s="8">
        <f t="shared" si="354"/>
        <v>16.351679605018287</v>
      </c>
      <c r="T485" s="8">
        <f t="shared" si="354"/>
        <v>16.033366123976567</v>
      </c>
      <c r="U485" s="8">
        <f t="shared" si="354"/>
        <v>15.715052642934848</v>
      </c>
      <c r="V485" s="8">
        <f t="shared" si="354"/>
        <v>15.396739161893231</v>
      </c>
      <c r="W485" s="8">
        <f t="shared" si="355"/>
        <v>15.078425680851513</v>
      </c>
      <c r="X485" s="8">
        <f t="shared" si="355"/>
        <v>14.760112199809999</v>
      </c>
      <c r="Y485" s="8">
        <f t="shared" si="355"/>
        <v>14.426924532343889</v>
      </c>
      <c r="Z485" s="8">
        <f t="shared" si="355"/>
        <v>14.093736864877883</v>
      </c>
      <c r="AA485" s="8">
        <f t="shared" si="355"/>
        <v>13.760549197411775</v>
      </c>
      <c r="AB485" s="8">
        <f t="shared" si="355"/>
        <v>13.427361529945768</v>
      </c>
      <c r="AC485" s="8">
        <f t="shared" si="355"/>
        <v>13.094173862479659</v>
      </c>
      <c r="AD485" s="8">
        <f t="shared" si="355"/>
        <v>12.941378414492936</v>
      </c>
      <c r="AE485" s="8">
        <f t="shared" si="355"/>
        <v>12.788582966506164</v>
      </c>
      <c r="AF485" s="8">
        <f t="shared" si="355"/>
        <v>12.635787518519441</v>
      </c>
      <c r="AG485" s="8">
        <f t="shared" si="355"/>
        <v>12.48299207053272</v>
      </c>
      <c r="AH485" s="8">
        <f t="shared" si="355"/>
        <v>12.330196622545946</v>
      </c>
    </row>
    <row r="486" spans="2:65" hidden="1" outlineLevel="1">
      <c r="B486" t="str">
        <f t="shared" si="311"/>
        <v>Carbon dioxide (PS) - Energy cost - Europe - USD/ton fuel</v>
      </c>
      <c r="C486" t="s">
        <v>69</v>
      </c>
      <c r="D486" t="s">
        <v>43</v>
      </c>
      <c r="E486" t="s">
        <v>8</v>
      </c>
      <c r="F486" t="s">
        <v>31</v>
      </c>
      <c r="G486" s="8">
        <f t="shared" si="354"/>
        <v>21.75547741099076</v>
      </c>
      <c r="H486" s="8">
        <f t="shared" si="354"/>
        <v>20.817825476932196</v>
      </c>
      <c r="I486" s="8">
        <f t="shared" si="354"/>
        <v>19.880173542873628</v>
      </c>
      <c r="J486" s="8">
        <f t="shared" si="354"/>
        <v>19.122545113976003</v>
      </c>
      <c r="K486" s="8">
        <f t="shared" si="354"/>
        <v>18.364916685078175</v>
      </c>
      <c r="L486" s="8">
        <f t="shared" si="354"/>
        <v>17.607288256180549</v>
      </c>
      <c r="M486" s="8">
        <f t="shared" si="354"/>
        <v>16.849659827282721</v>
      </c>
      <c r="N486" s="8">
        <f t="shared" si="354"/>
        <v>16.0920313983851</v>
      </c>
      <c r="O486" s="8">
        <f t="shared" si="354"/>
        <v>15.777236942932246</v>
      </c>
      <c r="P486" s="8">
        <f t="shared" si="354"/>
        <v>15.4624424874797</v>
      </c>
      <c r="Q486" s="8">
        <f t="shared" si="354"/>
        <v>15.147648032027053</v>
      </c>
      <c r="R486" s="8">
        <f t="shared" si="354"/>
        <v>14.832853576574406</v>
      </c>
      <c r="S486" s="8">
        <f t="shared" si="354"/>
        <v>14.51805912112186</v>
      </c>
      <c r="T486" s="8">
        <f t="shared" si="354"/>
        <v>14.330110831027525</v>
      </c>
      <c r="U486" s="8">
        <f t="shared" si="354"/>
        <v>14.142162540933242</v>
      </c>
      <c r="V486" s="8">
        <f t="shared" si="354"/>
        <v>13.954214250838959</v>
      </c>
      <c r="W486" s="8">
        <f t="shared" si="355"/>
        <v>13.766265960744676</v>
      </c>
      <c r="X486" s="8">
        <f t="shared" si="355"/>
        <v>13.578317670650291</v>
      </c>
      <c r="Y486" s="8">
        <f t="shared" si="355"/>
        <v>13.377246932322203</v>
      </c>
      <c r="Z486" s="8">
        <f t="shared" si="355"/>
        <v>13.176176193994065</v>
      </c>
      <c r="AA486" s="8">
        <f t="shared" si="355"/>
        <v>12.975105455665977</v>
      </c>
      <c r="AB486" s="8">
        <f t="shared" si="355"/>
        <v>12.774034717337839</v>
      </c>
      <c r="AC486" s="8">
        <f t="shared" si="355"/>
        <v>12.572963979009751</v>
      </c>
      <c r="AD486" s="8">
        <f t="shared" si="355"/>
        <v>12.426258627419339</v>
      </c>
      <c r="AE486" s="8">
        <f t="shared" si="355"/>
        <v>12.279553275828874</v>
      </c>
      <c r="AF486" s="8">
        <f t="shared" si="355"/>
        <v>12.132847924238462</v>
      </c>
      <c r="AG486" s="8">
        <f t="shared" si="355"/>
        <v>11.986142572648049</v>
      </c>
      <c r="AH486" s="8">
        <f t="shared" si="355"/>
        <v>11.839437221057585</v>
      </c>
    </row>
    <row r="487" spans="2:65" hidden="1" outlineLevel="1">
      <c r="B487" t="str">
        <f t="shared" si="311"/>
        <v>Carbon dioxide (PS) - Energy cost - Middle East - USD/ton fuel</v>
      </c>
      <c r="C487" t="s">
        <v>69</v>
      </c>
      <c r="D487" t="s">
        <v>43</v>
      </c>
      <c r="E487" t="s">
        <v>58</v>
      </c>
      <c r="F487" t="s">
        <v>31</v>
      </c>
      <c r="G487" s="8">
        <f t="shared" si="354"/>
        <v>16.659142502923782</v>
      </c>
      <c r="H487" s="8">
        <f t="shared" si="354"/>
        <v>15.924016305195346</v>
      </c>
      <c r="I487" s="8">
        <f t="shared" si="354"/>
        <v>15.188890107466705</v>
      </c>
      <c r="J487" s="8">
        <f t="shared" si="354"/>
        <v>14.702169207234352</v>
      </c>
      <c r="K487" s="8">
        <f t="shared" si="354"/>
        <v>14.215448307001997</v>
      </c>
      <c r="L487" s="8">
        <f t="shared" si="354"/>
        <v>13.728727406769645</v>
      </c>
      <c r="M487" s="8">
        <f t="shared" si="354"/>
        <v>13.242006506537292</v>
      </c>
      <c r="N487" s="8">
        <f t="shared" si="354"/>
        <v>12.755285606304938</v>
      </c>
      <c r="O487" s="8">
        <f t="shared" si="354"/>
        <v>12.412091283913481</v>
      </c>
      <c r="P487" s="8">
        <f t="shared" si="354"/>
        <v>12.068896961522126</v>
      </c>
      <c r="Q487" s="8">
        <f t="shared" si="354"/>
        <v>11.725702639130668</v>
      </c>
      <c r="R487" s="8">
        <f t="shared" si="354"/>
        <v>11.382508316739314</v>
      </c>
      <c r="S487" s="8">
        <f t="shared" si="354"/>
        <v>11.039313994347959</v>
      </c>
      <c r="T487" s="8">
        <f t="shared" si="354"/>
        <v>10.867239969797794</v>
      </c>
      <c r="U487" s="8">
        <f t="shared" si="354"/>
        <v>10.695165945247629</v>
      </c>
      <c r="V487" s="8">
        <f t="shared" si="354"/>
        <v>10.523091920697516</v>
      </c>
      <c r="W487" s="8">
        <f t="shared" si="355"/>
        <v>10.351017896147352</v>
      </c>
      <c r="X487" s="8">
        <f t="shared" si="355"/>
        <v>10.178943871597188</v>
      </c>
      <c r="Y487" s="8">
        <f t="shared" si="355"/>
        <v>9.9532866742515296</v>
      </c>
      <c r="Z487" s="8">
        <f t="shared" si="355"/>
        <v>9.7276294769059231</v>
      </c>
      <c r="AA487" s="8">
        <f t="shared" si="355"/>
        <v>9.5019722795602668</v>
      </c>
      <c r="AB487" s="8">
        <f t="shared" si="355"/>
        <v>9.2763150822146603</v>
      </c>
      <c r="AC487" s="8">
        <f t="shared" si="355"/>
        <v>9.0506578848689774</v>
      </c>
      <c r="AD487" s="8">
        <f t="shared" si="355"/>
        <v>8.9450432375976252</v>
      </c>
      <c r="AE487" s="8">
        <f t="shared" si="355"/>
        <v>8.8394285903262979</v>
      </c>
      <c r="AF487" s="8">
        <f t="shared" si="355"/>
        <v>8.7338139430549457</v>
      </c>
      <c r="AG487" s="8">
        <f t="shared" si="355"/>
        <v>8.6281992957835936</v>
      </c>
      <c r="AH487" s="8">
        <f t="shared" si="355"/>
        <v>8.522584648512268</v>
      </c>
    </row>
    <row r="488" spans="2:65" hidden="1" outlineLevel="1">
      <c r="B488" t="str">
        <f t="shared" ref="B488:B493" si="356">_xlfn.TEXTJOIN(" - ",TRUE,C488:F488)</f>
        <v>e-methanol - Conversion H2 -&gt; MeOH - Global - ton H2/ton MeOH</v>
      </c>
      <c r="C488" t="s">
        <v>71</v>
      </c>
      <c r="D488" t="s">
        <v>72</v>
      </c>
      <c r="E488" t="s">
        <v>49</v>
      </c>
      <c r="F488" t="s">
        <v>73</v>
      </c>
      <c r="G488" s="24">
        <f t="shared" ref="G488:V489" si="357">INDEX(FuelData,MATCH($B488,FuelData_Index,0),MATCH(G$4,FuelData_Year,0))</f>
        <v>0.18875226265526496</v>
      </c>
      <c r="H488" s="24">
        <f t="shared" si="357"/>
        <v>0.18875226265526496</v>
      </c>
      <c r="I488" s="24">
        <f t="shared" si="357"/>
        <v>0.18875226265526496</v>
      </c>
      <c r="J488" s="24">
        <f t="shared" si="357"/>
        <v>0.18875226265526496</v>
      </c>
      <c r="K488" s="24">
        <f t="shared" si="357"/>
        <v>0.18875226265526496</v>
      </c>
      <c r="L488" s="24">
        <f t="shared" si="357"/>
        <v>0.18875226265526496</v>
      </c>
      <c r="M488" s="24">
        <f t="shared" si="357"/>
        <v>0.18875226265526496</v>
      </c>
      <c r="N488" s="24">
        <f t="shared" si="357"/>
        <v>0.18875226265526496</v>
      </c>
      <c r="O488" s="24">
        <f t="shared" si="357"/>
        <v>0.18875226265526496</v>
      </c>
      <c r="P488" s="24">
        <f t="shared" si="357"/>
        <v>0.18875226265526496</v>
      </c>
      <c r="Q488" s="24">
        <f t="shared" si="357"/>
        <v>0.18875226265526496</v>
      </c>
      <c r="R488" s="24">
        <f t="shared" si="357"/>
        <v>0.18875226265526496</v>
      </c>
      <c r="S488" s="24">
        <f t="shared" si="357"/>
        <v>0.18875226265526496</v>
      </c>
      <c r="T488" s="24">
        <f t="shared" si="357"/>
        <v>0.18875226265526496</v>
      </c>
      <c r="U488" s="24">
        <f t="shared" si="357"/>
        <v>0.18875226265526496</v>
      </c>
      <c r="V488" s="24">
        <f t="shared" si="357"/>
        <v>0.18875226265526496</v>
      </c>
      <c r="W488" s="24">
        <f t="shared" ref="W488:AH489" si="358">INDEX(FuelData,MATCH($B488,FuelData_Index,0),MATCH(W$4,FuelData_Year,0))</f>
        <v>0.18875226265526496</v>
      </c>
      <c r="X488" s="24">
        <f t="shared" si="358"/>
        <v>0.18875226265526496</v>
      </c>
      <c r="Y488" s="24">
        <f t="shared" si="358"/>
        <v>0.18875226265526496</v>
      </c>
      <c r="Z488" s="24">
        <f t="shared" si="358"/>
        <v>0.18875226265526496</v>
      </c>
      <c r="AA488" s="24">
        <f t="shared" si="358"/>
        <v>0.18875226265526496</v>
      </c>
      <c r="AB488" s="24">
        <f t="shared" si="358"/>
        <v>0.18875226265526496</v>
      </c>
      <c r="AC488" s="24">
        <f t="shared" si="358"/>
        <v>0.18875226265526496</v>
      </c>
      <c r="AD488" s="24">
        <f t="shared" si="358"/>
        <v>0.18875226265526496</v>
      </c>
      <c r="AE488" s="24">
        <f t="shared" si="358"/>
        <v>0.18875226265526496</v>
      </c>
      <c r="AF488" s="24">
        <f t="shared" si="358"/>
        <v>0.18875226265526496</v>
      </c>
      <c r="AG488" s="24">
        <f t="shared" si="358"/>
        <v>0.18875226265526496</v>
      </c>
      <c r="AH488" s="24">
        <f t="shared" si="358"/>
        <v>0.18875226265526496</v>
      </c>
    </row>
    <row r="489" spans="2:65" hidden="1" outlineLevel="1">
      <c r="B489" t="str">
        <f t="shared" si="356"/>
        <v>e-methanol - Conversion CO2 -&gt; MeOH - Global - ton CO2/ton MeOH</v>
      </c>
      <c r="C489" t="s">
        <v>71</v>
      </c>
      <c r="D489" t="s">
        <v>74</v>
      </c>
      <c r="E489" t="s">
        <v>49</v>
      </c>
      <c r="F489" t="s">
        <v>75</v>
      </c>
      <c r="G489" s="24">
        <f t="shared" si="357"/>
        <v>1.3735097684289368</v>
      </c>
      <c r="H489" s="24">
        <f t="shared" si="357"/>
        <v>1.3735097684289368</v>
      </c>
      <c r="I489" s="24">
        <f t="shared" si="357"/>
        <v>1.3735097684289368</v>
      </c>
      <c r="J489" s="24">
        <f t="shared" si="357"/>
        <v>1.3735097684289368</v>
      </c>
      <c r="K489" s="24">
        <f t="shared" si="357"/>
        <v>1.3735097684289368</v>
      </c>
      <c r="L489" s="24">
        <f t="shared" si="357"/>
        <v>1.3735097684289368</v>
      </c>
      <c r="M489" s="24">
        <f t="shared" si="357"/>
        <v>1.3735097684289368</v>
      </c>
      <c r="N489" s="24">
        <f t="shared" si="357"/>
        <v>1.3735097684289368</v>
      </c>
      <c r="O489" s="24">
        <f t="shared" si="357"/>
        <v>1.3735097684289368</v>
      </c>
      <c r="P489" s="24">
        <f t="shared" si="357"/>
        <v>1.3735097684289368</v>
      </c>
      <c r="Q489" s="24">
        <f t="shared" si="357"/>
        <v>1.3735097684289368</v>
      </c>
      <c r="R489" s="24">
        <f t="shared" si="357"/>
        <v>1.3735097684289368</v>
      </c>
      <c r="S489" s="24">
        <f t="shared" si="357"/>
        <v>1.3735097684289368</v>
      </c>
      <c r="T489" s="24">
        <f t="shared" si="357"/>
        <v>1.3735097684289368</v>
      </c>
      <c r="U489" s="24">
        <f t="shared" si="357"/>
        <v>1.3735097684289368</v>
      </c>
      <c r="V489" s="24">
        <f t="shared" si="357"/>
        <v>1.3735097684289368</v>
      </c>
      <c r="W489" s="24">
        <f t="shared" si="358"/>
        <v>1.3735097684289368</v>
      </c>
      <c r="X489" s="24">
        <f t="shared" si="358"/>
        <v>1.3735097684289368</v>
      </c>
      <c r="Y489" s="24">
        <f t="shared" si="358"/>
        <v>1.3735097684289368</v>
      </c>
      <c r="Z489" s="24">
        <f t="shared" si="358"/>
        <v>1.3735097684289368</v>
      </c>
      <c r="AA489" s="24">
        <f t="shared" si="358"/>
        <v>1.3735097684289368</v>
      </c>
      <c r="AB489" s="24">
        <f t="shared" si="358"/>
        <v>1.3735097684289368</v>
      </c>
      <c r="AC489" s="24">
        <f t="shared" si="358"/>
        <v>1.3735097684289368</v>
      </c>
      <c r="AD489" s="24">
        <f t="shared" si="358"/>
        <v>1.3735097684289368</v>
      </c>
      <c r="AE489" s="24">
        <f t="shared" si="358"/>
        <v>1.3735097684289368</v>
      </c>
      <c r="AF489" s="24">
        <f t="shared" si="358"/>
        <v>1.3735097684289368</v>
      </c>
      <c r="AG489" s="24">
        <f t="shared" si="358"/>
        <v>1.3735097684289368</v>
      </c>
      <c r="AH489" s="24">
        <f t="shared" si="358"/>
        <v>1.3735097684289368</v>
      </c>
    </row>
    <row r="490" spans="2:65" hidden="1" outlineLevel="1">
      <c r="B490" t="str">
        <f t="shared" si="356"/>
        <v/>
      </c>
    </row>
    <row r="491" spans="2:65" hidden="1" outlineLevel="1">
      <c r="B491" t="str">
        <f t="shared" si="356"/>
        <v>e-methanol (PS) - Feedstock cost including feedstock feedstock cost - Global - USD/ton fuel</v>
      </c>
      <c r="C491" s="4" t="str">
        <f>C424</f>
        <v>e-methanol (PS)</v>
      </c>
      <c r="D491" s="4" t="s">
        <v>38</v>
      </c>
      <c r="E491" s="4" t="s">
        <v>49</v>
      </c>
      <c r="F491" s="4" t="s">
        <v>31</v>
      </c>
      <c r="G491" s="129">
        <f>G492*G493</f>
        <v>2.5481555458460767</v>
      </c>
      <c r="H491" s="129">
        <f t="shared" ref="H491:AH491" si="359">H492*H493</f>
        <v>2.5481555458460861</v>
      </c>
      <c r="I491" s="129">
        <f t="shared" si="359"/>
        <v>2.5481555458460861</v>
      </c>
      <c r="J491" s="129">
        <f t="shared" si="359"/>
        <v>2.5481555458460861</v>
      </c>
      <c r="K491" s="129">
        <f t="shared" si="359"/>
        <v>2.5481555458460949</v>
      </c>
      <c r="L491" s="129">
        <f t="shared" si="359"/>
        <v>2.5481555458460767</v>
      </c>
      <c r="M491" s="129">
        <f t="shared" si="359"/>
        <v>2.5481555458460949</v>
      </c>
      <c r="N491" s="129">
        <f t="shared" si="359"/>
        <v>2.5481555458460767</v>
      </c>
      <c r="O491" s="129">
        <f t="shared" si="359"/>
        <v>2.548155545846059</v>
      </c>
      <c r="P491" s="129">
        <f t="shared" si="359"/>
        <v>2.5481555458460861</v>
      </c>
      <c r="Q491" s="129">
        <f t="shared" si="359"/>
        <v>2.5481555458461131</v>
      </c>
      <c r="R491" s="129">
        <f t="shared" si="359"/>
        <v>2.5481555458460949</v>
      </c>
      <c r="S491" s="129">
        <f t="shared" si="359"/>
        <v>2.5481555458461131</v>
      </c>
      <c r="T491" s="129">
        <f t="shared" si="359"/>
        <v>2.548155545846122</v>
      </c>
      <c r="U491" s="129">
        <f t="shared" si="359"/>
        <v>2.5481555458460998</v>
      </c>
      <c r="V491" s="129">
        <f t="shared" si="359"/>
        <v>2.5481555458461447</v>
      </c>
      <c r="W491" s="129">
        <f t="shared" si="359"/>
        <v>2.548155545846122</v>
      </c>
      <c r="X491" s="129">
        <f t="shared" si="359"/>
        <v>2.548155545846059</v>
      </c>
      <c r="Y491" s="129">
        <f t="shared" si="359"/>
        <v>2.5481555458460767</v>
      </c>
      <c r="Z491" s="129">
        <f t="shared" si="359"/>
        <v>2.5481555458460678</v>
      </c>
      <c r="AA491" s="129">
        <f t="shared" si="359"/>
        <v>2.5481555458460861</v>
      </c>
      <c r="AB491" s="129">
        <f t="shared" si="359"/>
        <v>2.5481555458460767</v>
      </c>
      <c r="AC491" s="129">
        <f t="shared" si="359"/>
        <v>2.5481555458460767</v>
      </c>
      <c r="AD491" s="129">
        <f t="shared" si="359"/>
        <v>2.5481555458460767</v>
      </c>
      <c r="AE491" s="129">
        <f t="shared" si="359"/>
        <v>2.5481555458460767</v>
      </c>
      <c r="AF491" s="129">
        <f t="shared" si="359"/>
        <v>2.5481555458460767</v>
      </c>
      <c r="AG491" s="129">
        <f t="shared" si="359"/>
        <v>2.5481555458460767</v>
      </c>
      <c r="AH491" s="129">
        <f t="shared" si="359"/>
        <v>2.5481555458460767</v>
      </c>
      <c r="BL491" s="1"/>
      <c r="BM491" s="1"/>
    </row>
    <row r="492" spans="2:65" hidden="1" outlineLevel="1">
      <c r="B492" t="str">
        <f t="shared" si="356"/>
        <v>e-hydrogen - Feedstock cost - Global - USD/ton fuel</v>
      </c>
      <c r="C492" t="s">
        <v>59</v>
      </c>
      <c r="D492" t="s">
        <v>44</v>
      </c>
      <c r="E492" t="s">
        <v>49</v>
      </c>
      <c r="F492" t="s">
        <v>31</v>
      </c>
      <c r="G492" s="8">
        <f t="shared" ref="G492:AH492" si="360">INDEX(CostCalculations,MATCH($B492,CostCalculations_Index,0),MATCH(G$4,CostCalculation_Year,0))</f>
        <v>13.5</v>
      </c>
      <c r="H492" s="8">
        <f t="shared" si="360"/>
        <v>13.500000000000048</v>
      </c>
      <c r="I492" s="8">
        <f t="shared" si="360"/>
        <v>13.500000000000048</v>
      </c>
      <c r="J492" s="8">
        <f t="shared" si="360"/>
        <v>13.500000000000048</v>
      </c>
      <c r="K492" s="8">
        <f t="shared" si="360"/>
        <v>13.500000000000096</v>
      </c>
      <c r="L492" s="8">
        <f t="shared" si="360"/>
        <v>13.5</v>
      </c>
      <c r="M492" s="8">
        <f t="shared" si="360"/>
        <v>13.500000000000096</v>
      </c>
      <c r="N492" s="8">
        <f t="shared" si="360"/>
        <v>13.5</v>
      </c>
      <c r="O492" s="8">
        <f t="shared" si="360"/>
        <v>13.499999999999904</v>
      </c>
      <c r="P492" s="8">
        <f t="shared" si="360"/>
        <v>13.500000000000048</v>
      </c>
      <c r="Q492" s="8">
        <f t="shared" si="360"/>
        <v>13.500000000000192</v>
      </c>
      <c r="R492" s="8">
        <f t="shared" si="360"/>
        <v>13.500000000000096</v>
      </c>
      <c r="S492" s="8">
        <f t="shared" si="360"/>
        <v>13.500000000000192</v>
      </c>
      <c r="T492" s="8">
        <f t="shared" si="360"/>
        <v>13.50000000000024</v>
      </c>
      <c r="U492" s="8">
        <f t="shared" si="360"/>
        <v>13.500000000000121</v>
      </c>
      <c r="V492" s="8">
        <f t="shared" si="360"/>
        <v>13.500000000000359</v>
      </c>
      <c r="W492" s="8">
        <f t="shared" si="360"/>
        <v>13.50000000000024</v>
      </c>
      <c r="X492" s="8">
        <f t="shared" si="360"/>
        <v>13.499999999999904</v>
      </c>
      <c r="Y492" s="8">
        <f t="shared" si="360"/>
        <v>13.5</v>
      </c>
      <c r="Z492" s="8">
        <f t="shared" si="360"/>
        <v>13.499999999999952</v>
      </c>
      <c r="AA492" s="8">
        <f t="shared" si="360"/>
        <v>13.500000000000048</v>
      </c>
      <c r="AB492" s="8">
        <f t="shared" si="360"/>
        <v>13.5</v>
      </c>
      <c r="AC492" s="8">
        <f t="shared" si="360"/>
        <v>13.5</v>
      </c>
      <c r="AD492" s="8">
        <f t="shared" si="360"/>
        <v>13.5</v>
      </c>
      <c r="AE492" s="8">
        <f t="shared" si="360"/>
        <v>13.5</v>
      </c>
      <c r="AF492" s="8">
        <f t="shared" si="360"/>
        <v>13.5</v>
      </c>
      <c r="AG492" s="8">
        <f t="shared" si="360"/>
        <v>13.5</v>
      </c>
      <c r="AH492" s="8">
        <f t="shared" si="360"/>
        <v>13.5</v>
      </c>
    </row>
    <row r="493" spans="2:65" hidden="1" outlineLevel="1">
      <c r="B493" t="str">
        <f t="shared" si="356"/>
        <v>e-methanol - Conversion H2 -&gt; MeOH - Global - ton H2/ton MeOH</v>
      </c>
      <c r="C493" t="s">
        <v>71</v>
      </c>
      <c r="D493" t="s">
        <v>72</v>
      </c>
      <c r="E493" t="s">
        <v>49</v>
      </c>
      <c r="F493" t="s">
        <v>73</v>
      </c>
      <c r="G493" s="24">
        <f t="shared" ref="G493:AH493" si="361">INDEX(FuelData,MATCH($B493,FuelData_Index,0),MATCH(G$4,FuelData_Year,0))</f>
        <v>0.18875226265526496</v>
      </c>
      <c r="H493" s="24">
        <f t="shared" si="361"/>
        <v>0.18875226265526496</v>
      </c>
      <c r="I493" s="24">
        <f t="shared" si="361"/>
        <v>0.18875226265526496</v>
      </c>
      <c r="J493" s="24">
        <f t="shared" si="361"/>
        <v>0.18875226265526496</v>
      </c>
      <c r="K493" s="24">
        <f t="shared" si="361"/>
        <v>0.18875226265526496</v>
      </c>
      <c r="L493" s="24">
        <f t="shared" si="361"/>
        <v>0.18875226265526496</v>
      </c>
      <c r="M493" s="24">
        <f t="shared" si="361"/>
        <v>0.18875226265526496</v>
      </c>
      <c r="N493" s="24">
        <f t="shared" si="361"/>
        <v>0.18875226265526496</v>
      </c>
      <c r="O493" s="24">
        <f t="shared" si="361"/>
        <v>0.18875226265526496</v>
      </c>
      <c r="P493" s="24">
        <f t="shared" si="361"/>
        <v>0.18875226265526496</v>
      </c>
      <c r="Q493" s="24">
        <f t="shared" si="361"/>
        <v>0.18875226265526496</v>
      </c>
      <c r="R493" s="24">
        <f t="shared" si="361"/>
        <v>0.18875226265526496</v>
      </c>
      <c r="S493" s="24">
        <f t="shared" si="361"/>
        <v>0.18875226265526496</v>
      </c>
      <c r="T493" s="24">
        <f t="shared" si="361"/>
        <v>0.18875226265526496</v>
      </c>
      <c r="U493" s="24">
        <f t="shared" si="361"/>
        <v>0.18875226265526496</v>
      </c>
      <c r="V493" s="24">
        <f t="shared" si="361"/>
        <v>0.18875226265526496</v>
      </c>
      <c r="W493" s="24">
        <f t="shared" si="361"/>
        <v>0.18875226265526496</v>
      </c>
      <c r="X493" s="24">
        <f t="shared" si="361"/>
        <v>0.18875226265526496</v>
      </c>
      <c r="Y493" s="24">
        <f t="shared" si="361"/>
        <v>0.18875226265526496</v>
      </c>
      <c r="Z493" s="24">
        <f t="shared" si="361"/>
        <v>0.18875226265526496</v>
      </c>
      <c r="AA493" s="24">
        <f t="shared" si="361"/>
        <v>0.18875226265526496</v>
      </c>
      <c r="AB493" s="24">
        <f t="shared" si="361"/>
        <v>0.18875226265526496</v>
      </c>
      <c r="AC493" s="24">
        <f t="shared" si="361"/>
        <v>0.18875226265526496</v>
      </c>
      <c r="AD493" s="24">
        <f t="shared" si="361"/>
        <v>0.18875226265526496</v>
      </c>
      <c r="AE493" s="24">
        <f t="shared" si="361"/>
        <v>0.18875226265526496</v>
      </c>
      <c r="AF493" s="24">
        <f t="shared" si="361"/>
        <v>0.18875226265526496</v>
      </c>
      <c r="AG493" s="24">
        <f t="shared" si="361"/>
        <v>0.18875226265526496</v>
      </c>
      <c r="AH493" s="24">
        <f t="shared" si="361"/>
        <v>0.18875226265526496</v>
      </c>
    </row>
    <row r="494" spans="2:65" collapsed="1">
      <c r="G494" s="24"/>
      <c r="H494" s="24"/>
      <c r="I494" s="24"/>
    </row>
    <row r="495" spans="2:65">
      <c r="B495" t="str">
        <f t="shared" ref="B495:B558" si="362">_xlfn.TEXTJOIN(" - ",TRUE,C495:F495)</f>
        <v>e-methane (DAC) - Item - Region - Unit</v>
      </c>
      <c r="C495" s="52" t="s">
        <v>77</v>
      </c>
      <c r="D495" s="52" t="s">
        <v>28</v>
      </c>
      <c r="E495" s="52" t="s">
        <v>1</v>
      </c>
      <c r="F495" s="52" t="s">
        <v>29</v>
      </c>
      <c r="G495" s="3">
        <v>2023</v>
      </c>
      <c r="H495" s="3">
        <v>2024</v>
      </c>
      <c r="I495" s="3">
        <v>2025</v>
      </c>
      <c r="J495" s="3">
        <v>2026</v>
      </c>
      <c r="K495" s="3">
        <v>2027</v>
      </c>
      <c r="L495" s="3">
        <v>2028</v>
      </c>
      <c r="M495" s="3">
        <v>2029</v>
      </c>
      <c r="N495" s="3">
        <v>2030</v>
      </c>
      <c r="O495" s="3">
        <v>2031</v>
      </c>
      <c r="P495" s="3">
        <v>2032</v>
      </c>
      <c r="Q495" s="3">
        <v>2033</v>
      </c>
      <c r="R495" s="3">
        <v>2034</v>
      </c>
      <c r="S495" s="3">
        <v>2035</v>
      </c>
      <c r="T495" s="3">
        <v>2036</v>
      </c>
      <c r="U495" s="3">
        <v>2037</v>
      </c>
      <c r="V495" s="3">
        <v>2038</v>
      </c>
      <c r="W495" s="3">
        <v>2039</v>
      </c>
      <c r="X495" s="3">
        <v>2040</v>
      </c>
      <c r="Y495" s="3">
        <v>2041</v>
      </c>
      <c r="Z495" s="3">
        <v>2042</v>
      </c>
      <c r="AA495" s="3">
        <v>2043</v>
      </c>
      <c r="AB495" s="3">
        <v>2044</v>
      </c>
      <c r="AC495" s="3">
        <v>2045</v>
      </c>
      <c r="AD495" s="3">
        <v>2046</v>
      </c>
      <c r="AE495" s="3">
        <v>2047</v>
      </c>
      <c r="AF495" s="3">
        <v>2048</v>
      </c>
      <c r="AG495" s="3">
        <v>2049</v>
      </c>
      <c r="AH495" s="3">
        <v>2050</v>
      </c>
    </row>
    <row r="496" spans="2:65" hidden="1" outlineLevel="1">
      <c r="B496" t="str">
        <f t="shared" si="362"/>
        <v>e-methane (DAC) - Total cost - Africa - USD/ton fuel</v>
      </c>
      <c r="C496" s="112" t="str">
        <f>C495</f>
        <v>e-methane (DAC)</v>
      </c>
      <c r="D496" s="112" t="s">
        <v>30</v>
      </c>
      <c r="E496" s="112" t="s">
        <v>55</v>
      </c>
      <c r="F496" s="112" t="s">
        <v>31</v>
      </c>
      <c r="G496" s="114">
        <f t="shared" ref="G496:V500" si="363">INDEX(CostCalculations,MATCH($B496,CostCalculations_Index,0),MATCH(G$4,CostCalculation_Year,0))</f>
        <v>3415.1952859905314</v>
      </c>
      <c r="H496" s="114">
        <f t="shared" si="363"/>
        <v>3109.068719536202</v>
      </c>
      <c r="I496" s="114">
        <f t="shared" si="363"/>
        <v>2803.2435716557229</v>
      </c>
      <c r="J496" s="114">
        <f t="shared" si="363"/>
        <v>2692.6909180262305</v>
      </c>
      <c r="K496" s="114">
        <f t="shared" si="363"/>
        <v>2580.0761077935813</v>
      </c>
      <c r="L496" s="114">
        <f t="shared" si="363"/>
        <v>2465.4505343787123</v>
      </c>
      <c r="M496" s="114">
        <f t="shared" si="363"/>
        <v>2348.865591202597</v>
      </c>
      <c r="N496" s="114">
        <f t="shared" si="363"/>
        <v>2230.3726716861461</v>
      </c>
      <c r="O496" s="114">
        <f t="shared" si="363"/>
        <v>2177.4357423224128</v>
      </c>
      <c r="P496" s="114">
        <f t="shared" si="363"/>
        <v>2121.0109480029737</v>
      </c>
      <c r="Q496" s="114">
        <f t="shared" si="363"/>
        <v>2061.1259705460475</v>
      </c>
      <c r="R496" s="114">
        <f t="shared" si="363"/>
        <v>1997.8084917698925</v>
      </c>
      <c r="S496" s="114">
        <f t="shared" si="363"/>
        <v>1931.0861934927914</v>
      </c>
      <c r="T496" s="114">
        <f t="shared" si="363"/>
        <v>1883.2587394895131</v>
      </c>
      <c r="U496" s="114">
        <f t="shared" si="363"/>
        <v>1832.9915922757589</v>
      </c>
      <c r="V496" s="114">
        <f t="shared" si="363"/>
        <v>1780.2937845340464</v>
      </c>
      <c r="W496" s="114">
        <f t="shared" ref="W496:AH500" si="364">INDEX(CostCalculations,MATCH($B496,CostCalculations_Index,0),MATCH(W$4,CostCalculation_Year,0))</f>
        <v>1725.1743489467813</v>
      </c>
      <c r="X496" s="114">
        <f t="shared" si="364"/>
        <v>1667.6423181964578</v>
      </c>
      <c r="Y496" s="114">
        <f t="shared" si="364"/>
        <v>1607.8097951274349</v>
      </c>
      <c r="Z496" s="114">
        <f t="shared" si="364"/>
        <v>1546.9123640187918</v>
      </c>
      <c r="AA496" s="114">
        <f t="shared" si="364"/>
        <v>1484.9447428013257</v>
      </c>
      <c r="AB496" s="114">
        <f t="shared" si="364"/>
        <v>1421.9016494057817</v>
      </c>
      <c r="AC496" s="114">
        <f t="shared" si="364"/>
        <v>1357.7778017629328</v>
      </c>
      <c r="AD496" s="114">
        <f t="shared" si="364"/>
        <v>1306.3993610234443</v>
      </c>
      <c r="AE496" s="114">
        <f t="shared" si="364"/>
        <v>1254.5007733264945</v>
      </c>
      <c r="AF496" s="114">
        <f t="shared" si="364"/>
        <v>1202.0787101959293</v>
      </c>
      <c r="AG496" s="114">
        <f t="shared" si="364"/>
        <v>1149.1298431556113</v>
      </c>
      <c r="AH496" s="114">
        <f t="shared" si="364"/>
        <v>1095.6508437294058</v>
      </c>
    </row>
    <row r="497" spans="2:65" hidden="1" outlineLevel="1">
      <c r="B497" t="str">
        <f t="shared" si="362"/>
        <v>e-methane (DAC) - Total cost - Americas - USD/ton fuel</v>
      </c>
      <c r="C497" t="str">
        <f>C496</f>
        <v>e-methane (DAC)</v>
      </c>
      <c r="D497" t="s">
        <v>30</v>
      </c>
      <c r="E497" t="s">
        <v>56</v>
      </c>
      <c r="F497" t="s">
        <v>31</v>
      </c>
      <c r="G497" s="115">
        <f t="shared" si="363"/>
        <v>2647.3267199726579</v>
      </c>
      <c r="H497" s="115">
        <f t="shared" si="363"/>
        <v>2559.066305338682</v>
      </c>
      <c r="I497" s="115">
        <f t="shared" si="363"/>
        <v>2469.4748005941774</v>
      </c>
      <c r="J497" s="115">
        <f t="shared" si="363"/>
        <v>2382.3011140952644</v>
      </c>
      <c r="K497" s="115">
        <f t="shared" si="363"/>
        <v>2292.9461265739192</v>
      </c>
      <c r="L497" s="115">
        <f t="shared" si="363"/>
        <v>2201.4443697056727</v>
      </c>
      <c r="M497" s="115">
        <f t="shared" si="363"/>
        <v>2107.8303751661192</v>
      </c>
      <c r="N497" s="115">
        <f t="shared" si="363"/>
        <v>2012.1386746307055</v>
      </c>
      <c r="O497" s="115">
        <f t="shared" si="363"/>
        <v>1976.1533182121411</v>
      </c>
      <c r="P497" s="115">
        <f t="shared" si="363"/>
        <v>1936.4879043685914</v>
      </c>
      <c r="Q497" s="115">
        <f t="shared" si="363"/>
        <v>1893.1584678132851</v>
      </c>
      <c r="R497" s="115">
        <f t="shared" si="363"/>
        <v>1846.1810432594398</v>
      </c>
      <c r="S497" s="115">
        <f t="shared" si="363"/>
        <v>1795.5716654203318</v>
      </c>
      <c r="T497" s="115">
        <f t="shared" si="363"/>
        <v>1749.039733340006</v>
      </c>
      <c r="U497" s="115">
        <f t="shared" si="363"/>
        <v>1700.0921168540044</v>
      </c>
      <c r="V497" s="115">
        <f t="shared" si="363"/>
        <v>1648.7378269847768</v>
      </c>
      <c r="W497" s="115">
        <f t="shared" si="364"/>
        <v>1594.9858747546673</v>
      </c>
      <c r="X497" s="115">
        <f t="shared" si="364"/>
        <v>1538.8452711860887</v>
      </c>
      <c r="Y497" s="115">
        <f t="shared" si="364"/>
        <v>1490.3361891551624</v>
      </c>
      <c r="Z497" s="115">
        <f t="shared" si="364"/>
        <v>1440.5029556682352</v>
      </c>
      <c r="AA497" s="115">
        <f t="shared" si="364"/>
        <v>1389.3435062166213</v>
      </c>
      <c r="AB497" s="115">
        <f t="shared" si="364"/>
        <v>1336.855776291563</v>
      </c>
      <c r="AC497" s="115">
        <f t="shared" si="364"/>
        <v>1283.0377013843558</v>
      </c>
      <c r="AD497" s="115">
        <f t="shared" si="364"/>
        <v>1235.4210555438378</v>
      </c>
      <c r="AE497" s="115">
        <f t="shared" si="364"/>
        <v>1187.2081848623043</v>
      </c>
      <c r="AF497" s="115">
        <f t="shared" si="364"/>
        <v>1138.3970897157976</v>
      </c>
      <c r="AG497" s="115">
        <f t="shared" si="364"/>
        <v>1088.9857704803683</v>
      </c>
      <c r="AH497" s="115">
        <f t="shared" si="364"/>
        <v>1038.9722275320669</v>
      </c>
    </row>
    <row r="498" spans="2:65" hidden="1" outlineLevel="1">
      <c r="B498" t="str">
        <f t="shared" si="362"/>
        <v>e-methane (DAC) - Total cost - Asia - USD/ton fuel</v>
      </c>
      <c r="C498" t="str">
        <f>C497</f>
        <v>e-methane (DAC)</v>
      </c>
      <c r="D498" t="s">
        <v>30</v>
      </c>
      <c r="E498" t="s">
        <v>57</v>
      </c>
      <c r="F498" t="s">
        <v>31</v>
      </c>
      <c r="G498" s="115">
        <f t="shared" si="363"/>
        <v>3647.0068049110764</v>
      </c>
      <c r="H498" s="115">
        <f t="shared" si="363"/>
        <v>3380.4992699431486</v>
      </c>
      <c r="I498" s="115">
        <f t="shared" si="363"/>
        <v>3113.9286882452116</v>
      </c>
      <c r="J498" s="115">
        <f t="shared" si="363"/>
        <v>2997.2749395930005</v>
      </c>
      <c r="K498" s="115">
        <f t="shared" si="363"/>
        <v>2878.5238873250423</v>
      </c>
      <c r="L498" s="115">
        <f t="shared" si="363"/>
        <v>2757.7305704730761</v>
      </c>
      <c r="M498" s="115">
        <f t="shared" si="363"/>
        <v>2634.9500280690008</v>
      </c>
      <c r="N498" s="115">
        <f t="shared" si="363"/>
        <v>2510.2372991445932</v>
      </c>
      <c r="O498" s="115">
        <f t="shared" si="363"/>
        <v>2444.0998291552773</v>
      </c>
      <c r="P498" s="115">
        <f t="shared" si="363"/>
        <v>2374.5825044716153</v>
      </c>
      <c r="Q498" s="115">
        <f t="shared" si="363"/>
        <v>2301.7214226143578</v>
      </c>
      <c r="R498" s="115">
        <f t="shared" si="363"/>
        <v>2225.5526811042187</v>
      </c>
      <c r="S498" s="115">
        <f t="shared" si="363"/>
        <v>2146.1123774620314</v>
      </c>
      <c r="T498" s="115">
        <f t="shared" si="363"/>
        <v>2089.619857680218</v>
      </c>
      <c r="U498" s="115">
        <f t="shared" si="363"/>
        <v>2030.7756859958274</v>
      </c>
      <c r="V498" s="115">
        <f t="shared" si="363"/>
        <v>1969.5925856192512</v>
      </c>
      <c r="W498" s="115">
        <f t="shared" si="364"/>
        <v>1906.0832797607247</v>
      </c>
      <c r="X498" s="115">
        <f t="shared" si="364"/>
        <v>1840.2604916306129</v>
      </c>
      <c r="Y498" s="115">
        <f t="shared" si="364"/>
        <v>1771.3450333550256</v>
      </c>
      <c r="Z498" s="115">
        <f t="shared" si="364"/>
        <v>1701.5581385094599</v>
      </c>
      <c r="AA498" s="115">
        <f t="shared" si="364"/>
        <v>1630.8922333557709</v>
      </c>
      <c r="AB498" s="115">
        <f t="shared" si="364"/>
        <v>1559.3397441557636</v>
      </c>
      <c r="AC498" s="115">
        <f t="shared" si="364"/>
        <v>1486.8930971712728</v>
      </c>
      <c r="AD498" s="115">
        <f t="shared" si="364"/>
        <v>1431.5871294418225</v>
      </c>
      <c r="AE498" s="115">
        <f t="shared" si="364"/>
        <v>1375.8355299415937</v>
      </c>
      <c r="AF498" s="115">
        <f t="shared" si="364"/>
        <v>1319.633839594401</v>
      </c>
      <c r="AG498" s="115">
        <f t="shared" si="364"/>
        <v>1262.9775993240573</v>
      </c>
      <c r="AH498" s="115">
        <f t="shared" si="364"/>
        <v>1205.8623500543767</v>
      </c>
    </row>
    <row r="499" spans="2:65" hidden="1" outlineLevel="1">
      <c r="B499" t="str">
        <f t="shared" si="362"/>
        <v>e-methane (DAC) - Total cost - Europe - USD/ton fuel</v>
      </c>
      <c r="C499" t="str">
        <f>C498</f>
        <v>e-methane (DAC)</v>
      </c>
      <c r="D499" t="s">
        <v>30</v>
      </c>
      <c r="E499" t="s">
        <v>8</v>
      </c>
      <c r="F499" t="s">
        <v>31</v>
      </c>
      <c r="G499" s="115">
        <f t="shared" si="363"/>
        <v>3059.8141110126994</v>
      </c>
      <c r="H499" s="115">
        <f t="shared" si="363"/>
        <v>2923.2847759356277</v>
      </c>
      <c r="I499" s="115">
        <f t="shared" si="363"/>
        <v>2785.7419348156741</v>
      </c>
      <c r="J499" s="115">
        <f t="shared" si="363"/>
        <v>2683.2247425409578</v>
      </c>
      <c r="K499" s="115">
        <f t="shared" si="363"/>
        <v>2578.5756415169767</v>
      </c>
      <c r="L499" s="115">
        <f t="shared" si="363"/>
        <v>2471.8399015445775</v>
      </c>
      <c r="M499" s="115">
        <f t="shared" si="363"/>
        <v>2363.0627924245969</v>
      </c>
      <c r="N499" s="115">
        <f t="shared" si="363"/>
        <v>2252.2895839578246</v>
      </c>
      <c r="O499" s="115">
        <f t="shared" si="363"/>
        <v>2211.6631281515502</v>
      </c>
      <c r="P499" s="115">
        <f t="shared" si="363"/>
        <v>2167.3408724397914</v>
      </c>
      <c r="Q499" s="115">
        <f t="shared" si="363"/>
        <v>2119.3409667817787</v>
      </c>
      <c r="R499" s="115">
        <f t="shared" si="363"/>
        <v>2067.6815611367747</v>
      </c>
      <c r="S499" s="115">
        <f t="shared" si="363"/>
        <v>2012.3808054641099</v>
      </c>
      <c r="T499" s="115">
        <f t="shared" si="363"/>
        <v>1966.5479066006703</v>
      </c>
      <c r="U499" s="115">
        <f t="shared" si="363"/>
        <v>1918.2080147144882</v>
      </c>
      <c r="V499" s="115">
        <f t="shared" si="363"/>
        <v>1867.3686422289588</v>
      </c>
      <c r="W499" s="115">
        <f t="shared" si="364"/>
        <v>1814.0373015673504</v>
      </c>
      <c r="X499" s="115">
        <f t="shared" si="364"/>
        <v>1758.2215051530156</v>
      </c>
      <c r="Y499" s="115">
        <f t="shared" si="364"/>
        <v>1699.3945314969951</v>
      </c>
      <c r="Z499" s="115">
        <f t="shared" si="364"/>
        <v>1639.4583185496135</v>
      </c>
      <c r="AA499" s="115">
        <f t="shared" si="364"/>
        <v>1578.4082957422111</v>
      </c>
      <c r="AB499" s="115">
        <f t="shared" si="364"/>
        <v>1516.2398925060393</v>
      </c>
      <c r="AC499" s="115">
        <f t="shared" si="364"/>
        <v>1452.9485382724197</v>
      </c>
      <c r="AD499" s="115">
        <f t="shared" si="364"/>
        <v>1398.4113849427249</v>
      </c>
      <c r="AE499" s="115">
        <f t="shared" si="364"/>
        <v>1343.4148476017253</v>
      </c>
      <c r="AF499" s="115">
        <f t="shared" si="364"/>
        <v>1287.9546449023771</v>
      </c>
      <c r="AG499" s="115">
        <f t="shared" si="364"/>
        <v>1232.0264954976353</v>
      </c>
      <c r="AH499" s="115">
        <f t="shared" si="364"/>
        <v>1175.6261180404549</v>
      </c>
    </row>
    <row r="500" spans="2:65" hidden="1" outlineLevel="1">
      <c r="B500" t="str">
        <f t="shared" si="362"/>
        <v>e-methane (DAC) - Total cost - Middle East - USD/ton fuel</v>
      </c>
      <c r="C500" s="113" t="str">
        <f>C499</f>
        <v>e-methane (DAC)</v>
      </c>
      <c r="D500" s="113" t="s">
        <v>30</v>
      </c>
      <c r="E500" s="113" t="s">
        <v>58</v>
      </c>
      <c r="F500" s="113" t="s">
        <v>31</v>
      </c>
      <c r="G500" s="116">
        <f t="shared" si="363"/>
        <v>2659.1133920604984</v>
      </c>
      <c r="H500" s="116">
        <f t="shared" si="363"/>
        <v>2540.008775380245</v>
      </c>
      <c r="I500" s="116">
        <f t="shared" si="363"/>
        <v>2419.8218268539326</v>
      </c>
      <c r="J500" s="116">
        <f t="shared" si="363"/>
        <v>2339.9480476232402</v>
      </c>
      <c r="K500" s="116">
        <f t="shared" si="363"/>
        <v>2257.8396001399369</v>
      </c>
      <c r="L500" s="116">
        <f t="shared" si="363"/>
        <v>2173.525566942857</v>
      </c>
      <c r="M500" s="116">
        <f t="shared" si="363"/>
        <v>2087.035030570883</v>
      </c>
      <c r="N500" s="116">
        <f t="shared" si="363"/>
        <v>1998.3970735627965</v>
      </c>
      <c r="O500" s="116">
        <f t="shared" si="363"/>
        <v>1957.6049368350821</v>
      </c>
      <c r="P500" s="116">
        <f t="shared" si="363"/>
        <v>1913.2158979103781</v>
      </c>
      <c r="Q500" s="116">
        <f t="shared" si="363"/>
        <v>1865.2497441860148</v>
      </c>
      <c r="R500" s="116">
        <f t="shared" si="363"/>
        <v>1813.7262630593445</v>
      </c>
      <c r="S500" s="116">
        <f t="shared" si="363"/>
        <v>1758.6652419277568</v>
      </c>
      <c r="T500" s="116">
        <f t="shared" si="363"/>
        <v>1716.3315855404496</v>
      </c>
      <c r="U500" s="116">
        <f t="shared" si="363"/>
        <v>1671.5153950602278</v>
      </c>
      <c r="V500" s="116">
        <f t="shared" si="363"/>
        <v>1624.2235484050973</v>
      </c>
      <c r="W500" s="116">
        <f t="shared" si="364"/>
        <v>1574.4629234929389</v>
      </c>
      <c r="X500" s="116">
        <f t="shared" si="364"/>
        <v>1522.2403982417238</v>
      </c>
      <c r="Y500" s="116">
        <f t="shared" si="364"/>
        <v>1464.6980314430295</v>
      </c>
      <c r="Z500" s="116">
        <f t="shared" si="364"/>
        <v>1406.0632559124863</v>
      </c>
      <c r="AA500" s="116">
        <f t="shared" si="364"/>
        <v>1346.3309422029777</v>
      </c>
      <c r="AB500" s="116">
        <f t="shared" si="364"/>
        <v>1285.4959608673355</v>
      </c>
      <c r="AC500" s="116">
        <f t="shared" si="364"/>
        <v>1223.5531824584245</v>
      </c>
      <c r="AD500" s="116">
        <f t="shared" si="364"/>
        <v>1174.2073935271317</v>
      </c>
      <c r="AE500" s="116">
        <f t="shared" si="364"/>
        <v>1124.3093775655461</v>
      </c>
      <c r="AF500" s="116">
        <f t="shared" si="364"/>
        <v>1073.8560523891788</v>
      </c>
      <c r="AG500" s="116">
        <f t="shared" si="364"/>
        <v>1022.8443358135524</v>
      </c>
      <c r="AH500" s="116">
        <f t="shared" si="364"/>
        <v>971.27114565419049</v>
      </c>
    </row>
    <row r="501" spans="2:65" hidden="1" outlineLevel="1">
      <c r="B501" t="str">
        <f t="shared" si="362"/>
        <v/>
      </c>
      <c r="C501" s="2"/>
    </row>
    <row r="502" spans="2:65" hidden="1" outlineLevel="1">
      <c r="B502" t="str">
        <f t="shared" si="362"/>
        <v>e-methane (DAC) - CAPEX including feedstock CAPEX - Global - USD/ton fuel</v>
      </c>
      <c r="C502" s="4" t="str">
        <f>C495</f>
        <v>e-methane (DAC)</v>
      </c>
      <c r="D502" s="4" t="s">
        <v>34</v>
      </c>
      <c r="E502" s="4" t="s">
        <v>49</v>
      </c>
      <c r="F502" s="4" t="s">
        <v>31</v>
      </c>
      <c r="G502" s="129">
        <f>G503+G504*G506+G505*G507</f>
        <v>263.62021484523575</v>
      </c>
      <c r="H502" s="129">
        <f t="shared" ref="H502:AH502" si="365">H503+H504*H506+H505*H507</f>
        <v>253.44899817215298</v>
      </c>
      <c r="I502" s="129">
        <f t="shared" si="365"/>
        <v>243.15297823102202</v>
      </c>
      <c r="J502" s="129">
        <f t="shared" si="365"/>
        <v>236.62628599767515</v>
      </c>
      <c r="K502" s="129">
        <f t="shared" si="365"/>
        <v>229.8677371413068</v>
      </c>
      <c r="L502" s="129">
        <f t="shared" si="365"/>
        <v>222.87733166191998</v>
      </c>
      <c r="M502" s="129">
        <f t="shared" si="365"/>
        <v>215.65506955951628</v>
      </c>
      <c r="N502" s="129">
        <f t="shared" si="365"/>
        <v>208.20095083409089</v>
      </c>
      <c r="O502" s="129">
        <f t="shared" si="365"/>
        <v>207.81086031929487</v>
      </c>
      <c r="P502" s="129">
        <f t="shared" si="365"/>
        <v>206.88005633887389</v>
      </c>
      <c r="Q502" s="129">
        <f t="shared" si="365"/>
        <v>205.4085388928259</v>
      </c>
      <c r="R502" s="129">
        <f t="shared" si="365"/>
        <v>203.39630798114985</v>
      </c>
      <c r="S502" s="129">
        <f t="shared" si="365"/>
        <v>200.8433636038487</v>
      </c>
      <c r="T502" s="129">
        <f t="shared" si="365"/>
        <v>197.6812945038622</v>
      </c>
      <c r="U502" s="129">
        <f t="shared" si="365"/>
        <v>194.07294880997691</v>
      </c>
      <c r="V502" s="129">
        <f t="shared" si="365"/>
        <v>190.01832652219795</v>
      </c>
      <c r="W502" s="129">
        <f t="shared" si="365"/>
        <v>185.51742764051963</v>
      </c>
      <c r="X502" s="129">
        <f t="shared" si="365"/>
        <v>180.57025216494054</v>
      </c>
      <c r="Y502" s="129">
        <f t="shared" si="365"/>
        <v>174.64726109160506</v>
      </c>
      <c r="Z502" s="129">
        <f t="shared" si="365"/>
        <v>168.38752943190588</v>
      </c>
      <c r="AA502" s="129">
        <f t="shared" si="365"/>
        <v>161.79105718584705</v>
      </c>
      <c r="AB502" s="129">
        <f t="shared" si="365"/>
        <v>154.85784435342617</v>
      </c>
      <c r="AC502" s="129">
        <f t="shared" si="365"/>
        <v>147.58789093464276</v>
      </c>
      <c r="AD502" s="129">
        <f t="shared" si="365"/>
        <v>140.09857354350422</v>
      </c>
      <c r="AE502" s="129">
        <f t="shared" si="365"/>
        <v>132.39862651550584</v>
      </c>
      <c r="AF502" s="129">
        <f t="shared" si="365"/>
        <v>124.48804985064699</v>
      </c>
      <c r="AG502" s="129">
        <f t="shared" si="365"/>
        <v>116.36684354892796</v>
      </c>
      <c r="AH502" s="129">
        <f t="shared" si="365"/>
        <v>108.03500761034918</v>
      </c>
      <c r="BL502" s="1"/>
      <c r="BM502" s="1"/>
    </row>
    <row r="503" spans="2:65" hidden="1" outlineLevel="1">
      <c r="B503" t="str">
        <f t="shared" si="362"/>
        <v>e-methane (DAC) - CAPEX - Global - USD/ton fuel</v>
      </c>
      <c r="C503" t="str">
        <f>C495</f>
        <v>e-methane (DAC)</v>
      </c>
      <c r="D503" t="s">
        <v>40</v>
      </c>
      <c r="E503" t="s">
        <v>49</v>
      </c>
      <c r="F503" t="s">
        <v>31</v>
      </c>
      <c r="G503" s="8">
        <f t="shared" ref="G503:AH503" si="366">INDEX(CostCalculations,MATCH($B503,CostCalculations_Index,0),MATCH(G$4,CostCalculation_Year,0))</f>
        <v>51.4</v>
      </c>
      <c r="H503" s="8">
        <f t="shared" si="366"/>
        <v>48.533333333333331</v>
      </c>
      <c r="I503" s="8">
        <f t="shared" si="366"/>
        <v>45.666666666666664</v>
      </c>
      <c r="J503" s="8">
        <f t="shared" si="366"/>
        <v>43.866666666666667</v>
      </c>
      <c r="K503" s="8">
        <f t="shared" si="366"/>
        <v>42.06666666666667</v>
      </c>
      <c r="L503" s="8">
        <f t="shared" si="366"/>
        <v>40.266666666666666</v>
      </c>
      <c r="M503" s="8">
        <f t="shared" si="366"/>
        <v>38.466666666666669</v>
      </c>
      <c r="N503" s="8">
        <f t="shared" si="366"/>
        <v>36.666666666666664</v>
      </c>
      <c r="O503" s="8">
        <f t="shared" si="366"/>
        <v>36</v>
      </c>
      <c r="P503" s="8">
        <f t="shared" si="366"/>
        <v>35.333333333333336</v>
      </c>
      <c r="Q503" s="8">
        <f t="shared" si="366"/>
        <v>34.666666666666664</v>
      </c>
      <c r="R503" s="8">
        <f t="shared" si="366"/>
        <v>34</v>
      </c>
      <c r="S503" s="8">
        <f t="shared" si="366"/>
        <v>33.333333333333336</v>
      </c>
      <c r="T503" s="8">
        <f t="shared" si="366"/>
        <v>32.666666666666664</v>
      </c>
      <c r="U503" s="8">
        <f t="shared" si="366"/>
        <v>32</v>
      </c>
      <c r="V503" s="8">
        <f t="shared" si="366"/>
        <v>31.333333333333332</v>
      </c>
      <c r="W503" s="8">
        <f t="shared" si="366"/>
        <v>30.666666666666668</v>
      </c>
      <c r="X503" s="8">
        <f t="shared" si="366"/>
        <v>30</v>
      </c>
      <c r="Y503" s="8">
        <f t="shared" si="366"/>
        <v>28.866666666666667</v>
      </c>
      <c r="Z503" s="8">
        <f t="shared" si="366"/>
        <v>27.733333333333334</v>
      </c>
      <c r="AA503" s="8">
        <f t="shared" si="366"/>
        <v>26.6</v>
      </c>
      <c r="AB503" s="8">
        <f t="shared" si="366"/>
        <v>25.466666666666665</v>
      </c>
      <c r="AC503" s="8">
        <f t="shared" si="366"/>
        <v>24.333333333333332</v>
      </c>
      <c r="AD503" s="8">
        <f t="shared" si="366"/>
        <v>23.2</v>
      </c>
      <c r="AE503" s="8">
        <f t="shared" si="366"/>
        <v>22.066666666666666</v>
      </c>
      <c r="AF503" s="8">
        <f t="shared" si="366"/>
        <v>20.933333333333334</v>
      </c>
      <c r="AG503" s="8">
        <f t="shared" si="366"/>
        <v>19.8</v>
      </c>
      <c r="AH503" s="8">
        <f t="shared" si="366"/>
        <v>18.666666666666668</v>
      </c>
    </row>
    <row r="504" spans="2:65" hidden="1" outlineLevel="1">
      <c r="B504" t="str">
        <f t="shared" si="362"/>
        <v>e-hydrogen (compressed) - CAPEX including feedstock CAPEX - Global - USD/ton fuel</v>
      </c>
      <c r="C504" t="s">
        <v>62</v>
      </c>
      <c r="D504" t="s">
        <v>34</v>
      </c>
      <c r="E504" t="s">
        <v>49</v>
      </c>
      <c r="F504" t="s">
        <v>31</v>
      </c>
      <c r="G504" s="26">
        <f>G165</f>
        <v>256.64635353013858</v>
      </c>
      <c r="H504" s="26">
        <f t="shared" ref="H504:AH504" si="367">H165</f>
        <v>247.21700590830653</v>
      </c>
      <c r="I504" s="26">
        <f t="shared" si="367"/>
        <v>237.53805175037812</v>
      </c>
      <c r="J504" s="26">
        <f t="shared" si="367"/>
        <v>232.53269690653616</v>
      </c>
      <c r="K504" s="26">
        <f t="shared" si="367"/>
        <v>227.06362881665248</v>
      </c>
      <c r="L504" s="26">
        <f t="shared" si="367"/>
        <v>221.13084748073197</v>
      </c>
      <c r="M504" s="26">
        <f t="shared" si="367"/>
        <v>214.73435289877628</v>
      </c>
      <c r="N504" s="26">
        <f t="shared" si="367"/>
        <v>207.87414507077864</v>
      </c>
      <c r="O504" s="26">
        <f t="shared" si="367"/>
        <v>212.24697175898439</v>
      </c>
      <c r="P504" s="26">
        <f t="shared" si="367"/>
        <v>215.53837151594018</v>
      </c>
      <c r="Q504" s="26">
        <f t="shared" si="367"/>
        <v>217.74834434164336</v>
      </c>
      <c r="R504" s="26">
        <f t="shared" si="367"/>
        <v>218.87689023608903</v>
      </c>
      <c r="S504" s="26">
        <f t="shared" si="367"/>
        <v>218.92400919928582</v>
      </c>
      <c r="T504" s="26">
        <f t="shared" si="367"/>
        <v>217.21328869368136</v>
      </c>
      <c r="U504" s="26">
        <f t="shared" si="367"/>
        <v>214.61001500027928</v>
      </c>
      <c r="V504" s="26">
        <f t="shared" si="367"/>
        <v>211.1141881190886</v>
      </c>
      <c r="W504" s="26">
        <f t="shared" si="367"/>
        <v>206.72580805010043</v>
      </c>
      <c r="X504" s="26">
        <f t="shared" si="367"/>
        <v>201.44487479331141</v>
      </c>
      <c r="Y504" s="26">
        <f t="shared" si="367"/>
        <v>194.68227936129369</v>
      </c>
      <c r="Z504" s="26">
        <f t="shared" si="367"/>
        <v>187.24620275654928</v>
      </c>
      <c r="AA504" s="26">
        <f t="shared" si="367"/>
        <v>179.13664497908553</v>
      </c>
      <c r="AB504" s="26">
        <f t="shared" si="367"/>
        <v>170.35360602889762</v>
      </c>
      <c r="AC504" s="26">
        <f t="shared" si="367"/>
        <v>160.89708590598403</v>
      </c>
      <c r="AD504" s="26">
        <f t="shared" si="367"/>
        <v>150.64085698303418</v>
      </c>
      <c r="AE504" s="26">
        <f t="shared" si="367"/>
        <v>139.96336878636401</v>
      </c>
      <c r="AF504" s="26">
        <f t="shared" si="367"/>
        <v>128.86462131597352</v>
      </c>
      <c r="AG504" s="26">
        <f t="shared" si="367"/>
        <v>117.34461457186269</v>
      </c>
      <c r="AH504" s="26">
        <f t="shared" si="367"/>
        <v>105.40334855403168</v>
      </c>
    </row>
    <row r="505" spans="2:65" hidden="1" outlineLevel="1">
      <c r="B505" t="str">
        <f t="shared" si="362"/>
        <v>Carbon dioxide (DAC) - CAPEX - Global - USD/ton fuel</v>
      </c>
      <c r="C505" t="s">
        <v>68</v>
      </c>
      <c r="D505" t="s">
        <v>40</v>
      </c>
      <c r="E505" t="s">
        <v>49</v>
      </c>
      <c r="F505" t="s">
        <v>31</v>
      </c>
      <c r="G505" s="8">
        <f t="shared" ref="G505:AH505" si="368">INDEX(CostCalculations,MATCH($B505,CostCalculations_Index,0),MATCH(G$4,CostCalculation_Year,0))</f>
        <v>30.508013847333252</v>
      </c>
      <c r="H505" s="8">
        <f t="shared" si="368"/>
        <v>29.566240685333227</v>
      </c>
      <c r="I505" s="8">
        <f t="shared" si="368"/>
        <v>28.624467523333198</v>
      </c>
      <c r="J505" s="8">
        <f t="shared" si="368"/>
        <v>27.81573486463288</v>
      </c>
      <c r="K505" s="8">
        <f t="shared" si="368"/>
        <v>27.00700220593232</v>
      </c>
      <c r="L505" s="8">
        <f t="shared" si="368"/>
        <v>26.198269547231757</v>
      </c>
      <c r="M505" s="8">
        <f t="shared" si="368"/>
        <v>25.389536888531438</v>
      </c>
      <c r="N505" s="8">
        <f t="shared" si="368"/>
        <v>24.580804229830878</v>
      </c>
      <c r="O505" s="8">
        <f t="shared" si="368"/>
        <v>23.886317978110068</v>
      </c>
      <c r="P505" s="8">
        <f t="shared" si="368"/>
        <v>23.191831726389257</v>
      </c>
      <c r="Q505" s="8">
        <f t="shared" si="368"/>
        <v>22.497345474668204</v>
      </c>
      <c r="R505" s="8">
        <f t="shared" si="368"/>
        <v>21.802859222947397</v>
      </c>
      <c r="S505" s="8">
        <f t="shared" si="368"/>
        <v>21.108372971226345</v>
      </c>
      <c r="T505" s="8">
        <f t="shared" si="368"/>
        <v>20.511993996492674</v>
      </c>
      <c r="U505" s="8">
        <f t="shared" si="368"/>
        <v>19.915615021759002</v>
      </c>
      <c r="V505" s="8">
        <f t="shared" si="368"/>
        <v>19.319236047025576</v>
      </c>
      <c r="W505" s="8">
        <f t="shared" si="368"/>
        <v>18.722857072291905</v>
      </c>
      <c r="X505" s="8">
        <f t="shared" si="368"/>
        <v>18.126478097558113</v>
      </c>
      <c r="Y505" s="8">
        <f t="shared" si="368"/>
        <v>17.614347179742374</v>
      </c>
      <c r="Z505" s="8">
        <f t="shared" si="368"/>
        <v>17.102216261926515</v>
      </c>
      <c r="AA505" s="8">
        <f t="shared" si="368"/>
        <v>16.590085344110655</v>
      </c>
      <c r="AB505" s="8">
        <f t="shared" si="368"/>
        <v>16.077954426294795</v>
      </c>
      <c r="AC505" s="8">
        <f t="shared" si="368"/>
        <v>15.565823508479054</v>
      </c>
      <c r="AD505" s="8">
        <f t="shared" si="368"/>
        <v>15.119325473449862</v>
      </c>
      <c r="AE505" s="8">
        <f t="shared" si="368"/>
        <v>14.672827438420791</v>
      </c>
      <c r="AF505" s="8">
        <f t="shared" si="368"/>
        <v>14.226329403391597</v>
      </c>
      <c r="AG505" s="8">
        <f t="shared" si="368"/>
        <v>13.779831368362405</v>
      </c>
      <c r="AH505" s="8">
        <f t="shared" si="368"/>
        <v>13.333333333333334</v>
      </c>
    </row>
    <row r="506" spans="2:65" hidden="1" outlineLevel="1">
      <c r="B506" t="str">
        <f t="shared" si="362"/>
        <v>e-methane - Conversion H2 -&gt; CH4 - Global - ton H2/ton CH4</v>
      </c>
      <c r="C506" t="s">
        <v>78</v>
      </c>
      <c r="D506" t="s">
        <v>79</v>
      </c>
      <c r="E506" t="s">
        <v>49</v>
      </c>
      <c r="F506" t="s">
        <v>80</v>
      </c>
      <c r="G506" s="24">
        <f t="shared" ref="G506:V507" si="369">INDEX(FuelData,MATCH($B506,FuelData_Index,0),MATCH(G$4,FuelData_Year,0))</f>
        <v>0.5</v>
      </c>
      <c r="H506" s="24">
        <f t="shared" si="369"/>
        <v>0.5</v>
      </c>
      <c r="I506" s="24">
        <f t="shared" si="369"/>
        <v>0.5</v>
      </c>
      <c r="J506" s="24">
        <f t="shared" si="369"/>
        <v>0.5</v>
      </c>
      <c r="K506" s="24">
        <f t="shared" si="369"/>
        <v>0.5</v>
      </c>
      <c r="L506" s="24">
        <f t="shared" si="369"/>
        <v>0.5</v>
      </c>
      <c r="M506" s="24">
        <f t="shared" si="369"/>
        <v>0.5</v>
      </c>
      <c r="N506" s="24">
        <f t="shared" si="369"/>
        <v>0.5</v>
      </c>
      <c r="O506" s="24">
        <f t="shared" si="369"/>
        <v>0.5</v>
      </c>
      <c r="P506" s="24">
        <f t="shared" si="369"/>
        <v>0.5</v>
      </c>
      <c r="Q506" s="24">
        <f t="shared" si="369"/>
        <v>0.5</v>
      </c>
      <c r="R506" s="24">
        <f t="shared" si="369"/>
        <v>0.5</v>
      </c>
      <c r="S506" s="24">
        <f t="shared" si="369"/>
        <v>0.5</v>
      </c>
      <c r="T506" s="24">
        <f t="shared" si="369"/>
        <v>0.5</v>
      </c>
      <c r="U506" s="24">
        <f t="shared" si="369"/>
        <v>0.5</v>
      </c>
      <c r="V506" s="24">
        <f t="shared" si="369"/>
        <v>0.5</v>
      </c>
      <c r="W506" s="24">
        <f t="shared" ref="W506:AH507" si="370">INDEX(FuelData,MATCH($B506,FuelData_Index,0),MATCH(W$4,FuelData_Year,0))</f>
        <v>0.5</v>
      </c>
      <c r="X506" s="24">
        <f t="shared" si="370"/>
        <v>0.5</v>
      </c>
      <c r="Y506" s="24">
        <f t="shared" si="370"/>
        <v>0.5</v>
      </c>
      <c r="Z506" s="24">
        <f t="shared" si="370"/>
        <v>0.5</v>
      </c>
      <c r="AA506" s="24">
        <f t="shared" si="370"/>
        <v>0.5</v>
      </c>
      <c r="AB506" s="24">
        <f t="shared" si="370"/>
        <v>0.5</v>
      </c>
      <c r="AC506" s="24">
        <f t="shared" si="370"/>
        <v>0.5</v>
      </c>
      <c r="AD506" s="24">
        <f t="shared" si="370"/>
        <v>0.5</v>
      </c>
      <c r="AE506" s="24">
        <f t="shared" si="370"/>
        <v>0.5</v>
      </c>
      <c r="AF506" s="24">
        <f t="shared" si="370"/>
        <v>0.5</v>
      </c>
      <c r="AG506" s="24">
        <f t="shared" si="370"/>
        <v>0.5</v>
      </c>
      <c r="AH506" s="24">
        <f t="shared" si="370"/>
        <v>0.5</v>
      </c>
    </row>
    <row r="507" spans="2:65" hidden="1" outlineLevel="1">
      <c r="B507" t="str">
        <f t="shared" si="362"/>
        <v>e-methane - Conversion CO2 -&gt; CH4 - Global - ton CO2/ton CH4</v>
      </c>
      <c r="C507" t="s">
        <v>78</v>
      </c>
      <c r="D507" t="s">
        <v>81</v>
      </c>
      <c r="E507" t="s">
        <v>49</v>
      </c>
      <c r="F507" t="s">
        <v>82</v>
      </c>
      <c r="G507" s="24">
        <f t="shared" si="369"/>
        <v>2.75</v>
      </c>
      <c r="H507" s="24">
        <f t="shared" si="369"/>
        <v>2.75</v>
      </c>
      <c r="I507" s="24">
        <f t="shared" si="369"/>
        <v>2.75</v>
      </c>
      <c r="J507" s="24">
        <f t="shared" si="369"/>
        <v>2.75</v>
      </c>
      <c r="K507" s="24">
        <f t="shared" si="369"/>
        <v>2.75</v>
      </c>
      <c r="L507" s="24">
        <f t="shared" si="369"/>
        <v>2.75</v>
      </c>
      <c r="M507" s="24">
        <f t="shared" si="369"/>
        <v>2.75</v>
      </c>
      <c r="N507" s="24">
        <f t="shared" si="369"/>
        <v>2.75</v>
      </c>
      <c r="O507" s="24">
        <f t="shared" si="369"/>
        <v>2.75</v>
      </c>
      <c r="P507" s="24">
        <f t="shared" si="369"/>
        <v>2.75</v>
      </c>
      <c r="Q507" s="24">
        <f t="shared" si="369"/>
        <v>2.75</v>
      </c>
      <c r="R507" s="24">
        <f t="shared" si="369"/>
        <v>2.75</v>
      </c>
      <c r="S507" s="24">
        <f t="shared" si="369"/>
        <v>2.75</v>
      </c>
      <c r="T507" s="24">
        <f t="shared" si="369"/>
        <v>2.75</v>
      </c>
      <c r="U507" s="24">
        <f t="shared" si="369"/>
        <v>2.75</v>
      </c>
      <c r="V507" s="24">
        <f t="shared" si="369"/>
        <v>2.75</v>
      </c>
      <c r="W507" s="24">
        <f t="shared" si="370"/>
        <v>2.75</v>
      </c>
      <c r="X507" s="24">
        <f t="shared" si="370"/>
        <v>2.75</v>
      </c>
      <c r="Y507" s="24">
        <f t="shared" si="370"/>
        <v>2.75</v>
      </c>
      <c r="Z507" s="24">
        <f t="shared" si="370"/>
        <v>2.75</v>
      </c>
      <c r="AA507" s="24">
        <f t="shared" si="370"/>
        <v>2.75</v>
      </c>
      <c r="AB507" s="24">
        <f t="shared" si="370"/>
        <v>2.75</v>
      </c>
      <c r="AC507" s="24">
        <f t="shared" si="370"/>
        <v>2.75</v>
      </c>
      <c r="AD507" s="24">
        <f t="shared" si="370"/>
        <v>2.75</v>
      </c>
      <c r="AE507" s="24">
        <f t="shared" si="370"/>
        <v>2.75</v>
      </c>
      <c r="AF507" s="24">
        <f t="shared" si="370"/>
        <v>2.75</v>
      </c>
      <c r="AG507" s="24">
        <f t="shared" si="370"/>
        <v>2.75</v>
      </c>
      <c r="AH507" s="24">
        <f t="shared" si="370"/>
        <v>2.75</v>
      </c>
    </row>
    <row r="508" spans="2:65" hidden="1" outlineLevel="1">
      <c r="B508" t="str">
        <f t="shared" si="362"/>
        <v/>
      </c>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row>
    <row r="509" spans="2:65" hidden="1" outlineLevel="1">
      <c r="B509" t="str">
        <f t="shared" si="362"/>
        <v>e-methane (DAC) - OPEX including feedstock OPEX - Global - USD/ton fuel</v>
      </c>
      <c r="C509" s="4" t="str">
        <f>C495</f>
        <v>e-methane (DAC)</v>
      </c>
      <c r="D509" s="4" t="s">
        <v>35</v>
      </c>
      <c r="E509" s="4" t="s">
        <v>49</v>
      </c>
      <c r="F509" s="4" t="s">
        <v>31</v>
      </c>
      <c r="G509" s="129">
        <f>G510+G511*G513+G512*G514</f>
        <v>643.94021017252567</v>
      </c>
      <c r="H509" s="129">
        <f t="shared" ref="H509:AH509" si="371">H510+H511*H513+H512*H514</f>
        <v>614.4731858655864</v>
      </c>
      <c r="I509" s="129">
        <f t="shared" si="371"/>
        <v>583.98300615931566</v>
      </c>
      <c r="J509" s="129">
        <f t="shared" si="371"/>
        <v>564.40018464072546</v>
      </c>
      <c r="K509" s="129">
        <f t="shared" si="371"/>
        <v>543.1471427849159</v>
      </c>
      <c r="L509" s="129">
        <f t="shared" si="371"/>
        <v>520.22388059188552</v>
      </c>
      <c r="M509" s="129">
        <f t="shared" si="371"/>
        <v>495.63039806165585</v>
      </c>
      <c r="N509" s="129">
        <f t="shared" si="371"/>
        <v>469.36669519420445</v>
      </c>
      <c r="O509" s="129">
        <f t="shared" si="371"/>
        <v>463.0812777501564</v>
      </c>
      <c r="P509" s="129">
        <f t="shared" si="371"/>
        <v>454.45682577898077</v>
      </c>
      <c r="Q509" s="129">
        <f t="shared" si="371"/>
        <v>443.49333928068108</v>
      </c>
      <c r="R509" s="129">
        <f t="shared" si="371"/>
        <v>430.19081825524682</v>
      </c>
      <c r="S509" s="129">
        <f t="shared" si="371"/>
        <v>414.54926270268413</v>
      </c>
      <c r="T509" s="129">
        <f t="shared" si="371"/>
        <v>400.49305970882392</v>
      </c>
      <c r="U509" s="129">
        <f t="shared" si="371"/>
        <v>385.04675132051034</v>
      </c>
      <c r="V509" s="129">
        <f t="shared" si="371"/>
        <v>368.21033753775606</v>
      </c>
      <c r="W509" s="129">
        <f t="shared" si="371"/>
        <v>349.98381836054017</v>
      </c>
      <c r="X509" s="129">
        <f t="shared" si="371"/>
        <v>330.3671937888729</v>
      </c>
      <c r="Y509" s="129">
        <f t="shared" si="371"/>
        <v>312.88142843287403</v>
      </c>
      <c r="Z509" s="129">
        <f t="shared" si="371"/>
        <v>294.72761523564384</v>
      </c>
      <c r="AA509" s="129">
        <f t="shared" si="371"/>
        <v>275.90575419719443</v>
      </c>
      <c r="AB509" s="129">
        <f t="shared" si="371"/>
        <v>256.41584531751374</v>
      </c>
      <c r="AC509" s="129">
        <f t="shared" si="371"/>
        <v>236.25788859661193</v>
      </c>
      <c r="AD509" s="129">
        <f t="shared" si="371"/>
        <v>220.10013455862031</v>
      </c>
      <c r="AE509" s="129">
        <f t="shared" si="371"/>
        <v>203.70971525530618</v>
      </c>
      <c r="AF509" s="129">
        <f t="shared" si="371"/>
        <v>187.08663068666874</v>
      </c>
      <c r="AG509" s="129">
        <f t="shared" si="371"/>
        <v>170.2308808527084</v>
      </c>
      <c r="AH509" s="129">
        <f t="shared" si="371"/>
        <v>153.14246575342568</v>
      </c>
    </row>
    <row r="510" spans="2:65" hidden="1" outlineLevel="1">
      <c r="B510" t="str">
        <f t="shared" si="362"/>
        <v>e-methane (DAC) - OPEX - Global - USD/ton fuel</v>
      </c>
      <c r="C510" t="str">
        <f>C495</f>
        <v>e-methane (DAC)</v>
      </c>
      <c r="D510" t="s">
        <v>41</v>
      </c>
      <c r="E510" t="s">
        <v>49</v>
      </c>
      <c r="F510" t="s">
        <v>31</v>
      </c>
      <c r="G510" s="8">
        <f t="shared" ref="G510:AH510" si="372">INDEX(CostCalculations,MATCH($B510,CostCalculations_Index,0),MATCH(G$4,CostCalculation_Year,0))</f>
        <v>123.36</v>
      </c>
      <c r="H510" s="8">
        <f t="shared" si="372"/>
        <v>116.48</v>
      </c>
      <c r="I510" s="8">
        <f t="shared" si="372"/>
        <v>109.60000000000001</v>
      </c>
      <c r="J510" s="8">
        <f t="shared" si="372"/>
        <v>105.28</v>
      </c>
      <c r="K510" s="8">
        <f t="shared" si="372"/>
        <v>100.96000000000001</v>
      </c>
      <c r="L510" s="8">
        <f t="shared" si="372"/>
        <v>96.64</v>
      </c>
      <c r="M510" s="8">
        <f t="shared" si="372"/>
        <v>92.320000000000007</v>
      </c>
      <c r="N510" s="8">
        <f t="shared" si="372"/>
        <v>88</v>
      </c>
      <c r="O510" s="8">
        <f t="shared" si="372"/>
        <v>86.4</v>
      </c>
      <c r="P510" s="8">
        <f t="shared" si="372"/>
        <v>84.8</v>
      </c>
      <c r="Q510" s="8">
        <f t="shared" si="372"/>
        <v>83.2</v>
      </c>
      <c r="R510" s="8">
        <f t="shared" si="372"/>
        <v>81.600000000000009</v>
      </c>
      <c r="S510" s="8">
        <f t="shared" si="372"/>
        <v>80</v>
      </c>
      <c r="T510" s="8">
        <f t="shared" si="372"/>
        <v>78.400000000000006</v>
      </c>
      <c r="U510" s="8">
        <f t="shared" si="372"/>
        <v>76.8</v>
      </c>
      <c r="V510" s="8">
        <f t="shared" si="372"/>
        <v>75.2</v>
      </c>
      <c r="W510" s="8">
        <f t="shared" si="372"/>
        <v>73.600000000000009</v>
      </c>
      <c r="X510" s="8">
        <f t="shared" si="372"/>
        <v>72</v>
      </c>
      <c r="Y510" s="8">
        <f t="shared" si="372"/>
        <v>69.28</v>
      </c>
      <c r="Z510" s="8">
        <f t="shared" si="372"/>
        <v>66.56</v>
      </c>
      <c r="AA510" s="8">
        <f t="shared" si="372"/>
        <v>63.84</v>
      </c>
      <c r="AB510" s="8">
        <f t="shared" si="372"/>
        <v>61.120000000000005</v>
      </c>
      <c r="AC510" s="8">
        <f t="shared" si="372"/>
        <v>58.4</v>
      </c>
      <c r="AD510" s="8">
        <f t="shared" si="372"/>
        <v>55.68</v>
      </c>
      <c r="AE510" s="8">
        <f t="shared" si="372"/>
        <v>52.96</v>
      </c>
      <c r="AF510" s="8">
        <f t="shared" si="372"/>
        <v>50.24</v>
      </c>
      <c r="AG510" s="8">
        <f t="shared" si="372"/>
        <v>47.52</v>
      </c>
      <c r="AH510" s="8">
        <f t="shared" si="372"/>
        <v>44.800000000000004</v>
      </c>
    </row>
    <row r="511" spans="2:65" hidden="1" outlineLevel="1">
      <c r="B511" t="str">
        <f t="shared" si="362"/>
        <v>e-hydrogen (compressed) - OPEX including feedstock OPEX - Global - USD/ton fuel</v>
      </c>
      <c r="C511" t="s">
        <v>62</v>
      </c>
      <c r="D511" t="s">
        <v>35</v>
      </c>
      <c r="E511" t="s">
        <v>49</v>
      </c>
      <c r="F511" t="s">
        <v>31</v>
      </c>
      <c r="G511" s="26">
        <f>G169</f>
        <v>778.63990898977545</v>
      </c>
      <c r="H511" s="26">
        <f t="shared" ref="H511:AH511" si="373">H169</f>
        <v>746.81733762687418</v>
      </c>
      <c r="I511" s="26">
        <f t="shared" si="373"/>
        <v>712.61415525113227</v>
      </c>
      <c r="J511" s="26">
        <f t="shared" si="373"/>
        <v>693.21795180920219</v>
      </c>
      <c r="K511" s="26">
        <f t="shared" si="373"/>
        <v>670.22211331548374</v>
      </c>
      <c r="L511" s="26">
        <f t="shared" si="373"/>
        <v>643.6266397699726</v>
      </c>
      <c r="M511" s="26">
        <f t="shared" si="373"/>
        <v>613.43153117270822</v>
      </c>
      <c r="N511" s="26">
        <f t="shared" si="373"/>
        <v>579.63678752365013</v>
      </c>
      <c r="O511" s="26">
        <f t="shared" si="373"/>
        <v>578.89498738880036</v>
      </c>
      <c r="P511" s="26">
        <f t="shared" si="373"/>
        <v>573.27415594361116</v>
      </c>
      <c r="Q511" s="26">
        <f t="shared" si="373"/>
        <v>562.77429318809038</v>
      </c>
      <c r="R511" s="26">
        <f t="shared" si="373"/>
        <v>547.39539912221437</v>
      </c>
      <c r="S511" s="26">
        <f t="shared" si="373"/>
        <v>527.13747374599984</v>
      </c>
      <c r="T511" s="26">
        <f t="shared" si="373"/>
        <v>508.91545321169565</v>
      </c>
      <c r="U511" s="26">
        <f t="shared" si="373"/>
        <v>487.75740898550708</v>
      </c>
      <c r="V511" s="26">
        <f t="shared" si="373"/>
        <v>463.66334106745865</v>
      </c>
      <c r="W511" s="26">
        <f t="shared" si="373"/>
        <v>436.63324945751151</v>
      </c>
      <c r="X511" s="26">
        <f t="shared" si="373"/>
        <v>406.66713415568563</v>
      </c>
      <c r="Y511" s="26">
        <f t="shared" si="373"/>
        <v>382.32288786138321</v>
      </c>
      <c r="Z511" s="26">
        <f t="shared" si="373"/>
        <v>356.52173881762411</v>
      </c>
      <c r="AA511" s="26">
        <f t="shared" si="373"/>
        <v>329.2636870244329</v>
      </c>
      <c r="AB511" s="26">
        <f t="shared" si="373"/>
        <v>300.54873248178433</v>
      </c>
      <c r="AC511" s="26">
        <f t="shared" si="373"/>
        <v>270.37687518969852</v>
      </c>
      <c r="AD511" s="26">
        <f t="shared" si="373"/>
        <v>247.55933903156756</v>
      </c>
      <c r="AE511" s="26">
        <f t="shared" si="373"/>
        <v>224.18137658421693</v>
      </c>
      <c r="AF511" s="26">
        <f t="shared" si="373"/>
        <v>200.24298784764761</v>
      </c>
      <c r="AG511" s="26">
        <f t="shared" si="373"/>
        <v>175.74417282185905</v>
      </c>
      <c r="AH511" s="26">
        <f t="shared" si="373"/>
        <v>150.68493150685131</v>
      </c>
    </row>
    <row r="512" spans="2:65" hidden="1" outlineLevel="1">
      <c r="B512" t="str">
        <f t="shared" si="362"/>
        <v>Carbon dioxide (DAC) - OPEX - Global - USD/ton fuel</v>
      </c>
      <c r="C512" t="s">
        <v>68</v>
      </c>
      <c r="D512" t="s">
        <v>41</v>
      </c>
      <c r="E512" t="s">
        <v>49</v>
      </c>
      <c r="F512" t="s">
        <v>31</v>
      </c>
      <c r="G512" s="8">
        <f t="shared" ref="G512:AH512" si="374">INDEX(CostCalculations,MATCH($B512,CostCalculations_Index,0),MATCH(G$4,CostCalculation_Year,0))</f>
        <v>47.7310020645956</v>
      </c>
      <c r="H512" s="8">
        <f t="shared" si="374"/>
        <v>45.303460746236098</v>
      </c>
      <c r="I512" s="8">
        <f t="shared" si="374"/>
        <v>42.936701284999835</v>
      </c>
      <c r="J512" s="8">
        <f t="shared" si="374"/>
        <v>40.913166813136101</v>
      </c>
      <c r="K512" s="8">
        <f t="shared" si="374"/>
        <v>38.936758591699629</v>
      </c>
      <c r="L512" s="8">
        <f t="shared" si="374"/>
        <v>37.007476620690611</v>
      </c>
      <c r="M512" s="8">
        <f t="shared" si="374"/>
        <v>35.125320900109735</v>
      </c>
      <c r="N512" s="8">
        <f t="shared" si="374"/>
        <v>33.290291429956135</v>
      </c>
      <c r="O512" s="8">
        <f t="shared" si="374"/>
        <v>31.721376020274985</v>
      </c>
      <c r="P512" s="8">
        <f t="shared" si="374"/>
        <v>30.18899920260916</v>
      </c>
      <c r="Q512" s="8">
        <f t="shared" si="374"/>
        <v>28.693160976958509</v>
      </c>
      <c r="R512" s="8">
        <f t="shared" si="374"/>
        <v>27.23386134332349</v>
      </c>
      <c r="S512" s="8">
        <f t="shared" si="374"/>
        <v>25.811100301703355</v>
      </c>
      <c r="T512" s="8">
        <f t="shared" si="374"/>
        <v>24.594666582900402</v>
      </c>
      <c r="U512" s="8">
        <f t="shared" si="374"/>
        <v>23.406562482820661</v>
      </c>
      <c r="V512" s="8">
        <f t="shared" si="374"/>
        <v>22.246788001464278</v>
      </c>
      <c r="W512" s="8">
        <f t="shared" si="374"/>
        <v>21.115343138830685</v>
      </c>
      <c r="X512" s="8">
        <f t="shared" si="374"/>
        <v>20.012227894920034</v>
      </c>
      <c r="Y512" s="8">
        <f t="shared" si="374"/>
        <v>19.069085273520873</v>
      </c>
      <c r="Z512" s="8">
        <f t="shared" si="374"/>
        <v>18.147907573393375</v>
      </c>
      <c r="AA512" s="8">
        <f t="shared" si="374"/>
        <v>17.248694794537446</v>
      </c>
      <c r="AB512" s="8">
        <f t="shared" si="374"/>
        <v>16.371446936953305</v>
      </c>
      <c r="AC512" s="8">
        <f t="shared" si="374"/>
        <v>15.516164000640968</v>
      </c>
      <c r="AD512" s="8">
        <f t="shared" si="374"/>
        <v>14.778350924667834</v>
      </c>
      <c r="AE512" s="8">
        <f t="shared" si="374"/>
        <v>14.057827986617346</v>
      </c>
      <c r="AF512" s="8">
        <f t="shared" si="374"/>
        <v>13.354595186489069</v>
      </c>
      <c r="AG512" s="8">
        <f t="shared" si="374"/>
        <v>12.668652524283226</v>
      </c>
      <c r="AH512" s="8">
        <f t="shared" si="374"/>
        <v>12.000000000000011</v>
      </c>
    </row>
    <row r="513" spans="2:65" hidden="1" outlineLevel="1">
      <c r="B513" t="str">
        <f t="shared" si="362"/>
        <v>e-methane - Conversion H2 -&gt; CH4 - Global - ton H2/ton CH4</v>
      </c>
      <c r="C513" t="s">
        <v>78</v>
      </c>
      <c r="D513" t="s">
        <v>79</v>
      </c>
      <c r="E513" t="s">
        <v>49</v>
      </c>
      <c r="F513" t="s">
        <v>80</v>
      </c>
      <c r="G513" s="24">
        <f t="shared" ref="G513:V514" si="375">INDEX(FuelData,MATCH($B513,FuelData_Index,0),MATCH(G$4,FuelData_Year,0))</f>
        <v>0.5</v>
      </c>
      <c r="H513" s="24">
        <f t="shared" si="375"/>
        <v>0.5</v>
      </c>
      <c r="I513" s="24">
        <f t="shared" si="375"/>
        <v>0.5</v>
      </c>
      <c r="J513" s="24">
        <f t="shared" si="375"/>
        <v>0.5</v>
      </c>
      <c r="K513" s="24">
        <f t="shared" si="375"/>
        <v>0.5</v>
      </c>
      <c r="L513" s="24">
        <f t="shared" si="375"/>
        <v>0.5</v>
      </c>
      <c r="M513" s="24">
        <f t="shared" si="375"/>
        <v>0.5</v>
      </c>
      <c r="N513" s="24">
        <f t="shared" si="375"/>
        <v>0.5</v>
      </c>
      <c r="O513" s="24">
        <f t="shared" si="375"/>
        <v>0.5</v>
      </c>
      <c r="P513" s="24">
        <f t="shared" si="375"/>
        <v>0.5</v>
      </c>
      <c r="Q513" s="24">
        <f t="shared" si="375"/>
        <v>0.5</v>
      </c>
      <c r="R513" s="24">
        <f t="shared" si="375"/>
        <v>0.5</v>
      </c>
      <c r="S513" s="24">
        <f t="shared" si="375"/>
        <v>0.5</v>
      </c>
      <c r="T513" s="24">
        <f t="shared" si="375"/>
        <v>0.5</v>
      </c>
      <c r="U513" s="24">
        <f t="shared" si="375"/>
        <v>0.5</v>
      </c>
      <c r="V513" s="24">
        <f t="shared" si="375"/>
        <v>0.5</v>
      </c>
      <c r="W513" s="24">
        <f t="shared" ref="W513:AH514" si="376">INDEX(FuelData,MATCH($B513,FuelData_Index,0),MATCH(W$4,FuelData_Year,0))</f>
        <v>0.5</v>
      </c>
      <c r="X513" s="24">
        <f t="shared" si="376"/>
        <v>0.5</v>
      </c>
      <c r="Y513" s="24">
        <f t="shared" si="376"/>
        <v>0.5</v>
      </c>
      <c r="Z513" s="24">
        <f t="shared" si="376"/>
        <v>0.5</v>
      </c>
      <c r="AA513" s="24">
        <f t="shared" si="376"/>
        <v>0.5</v>
      </c>
      <c r="AB513" s="24">
        <f t="shared" si="376"/>
        <v>0.5</v>
      </c>
      <c r="AC513" s="24">
        <f t="shared" si="376"/>
        <v>0.5</v>
      </c>
      <c r="AD513" s="24">
        <f t="shared" si="376"/>
        <v>0.5</v>
      </c>
      <c r="AE513" s="24">
        <f t="shared" si="376"/>
        <v>0.5</v>
      </c>
      <c r="AF513" s="24">
        <f t="shared" si="376"/>
        <v>0.5</v>
      </c>
      <c r="AG513" s="24">
        <f t="shared" si="376"/>
        <v>0.5</v>
      </c>
      <c r="AH513" s="24">
        <f t="shared" si="376"/>
        <v>0.5</v>
      </c>
    </row>
    <row r="514" spans="2:65" hidden="1" outlineLevel="1">
      <c r="B514" t="str">
        <f t="shared" si="362"/>
        <v>e-methane - Conversion CO2 -&gt; CH4 - Global - ton CO2/ton CH4</v>
      </c>
      <c r="C514" t="s">
        <v>78</v>
      </c>
      <c r="D514" t="s">
        <v>81</v>
      </c>
      <c r="E514" t="s">
        <v>49</v>
      </c>
      <c r="F514" t="s">
        <v>82</v>
      </c>
      <c r="G514" s="24">
        <f t="shared" si="375"/>
        <v>2.75</v>
      </c>
      <c r="H514" s="24">
        <f t="shared" si="375"/>
        <v>2.75</v>
      </c>
      <c r="I514" s="24">
        <f t="shared" si="375"/>
        <v>2.75</v>
      </c>
      <c r="J514" s="24">
        <f t="shared" si="375"/>
        <v>2.75</v>
      </c>
      <c r="K514" s="24">
        <f t="shared" si="375"/>
        <v>2.75</v>
      </c>
      <c r="L514" s="24">
        <f t="shared" si="375"/>
        <v>2.75</v>
      </c>
      <c r="M514" s="24">
        <f t="shared" si="375"/>
        <v>2.75</v>
      </c>
      <c r="N514" s="24">
        <f t="shared" si="375"/>
        <v>2.75</v>
      </c>
      <c r="O514" s="24">
        <f t="shared" si="375"/>
        <v>2.75</v>
      </c>
      <c r="P514" s="24">
        <f t="shared" si="375"/>
        <v>2.75</v>
      </c>
      <c r="Q514" s="24">
        <f t="shared" si="375"/>
        <v>2.75</v>
      </c>
      <c r="R514" s="24">
        <f t="shared" si="375"/>
        <v>2.75</v>
      </c>
      <c r="S514" s="24">
        <f t="shared" si="375"/>
        <v>2.75</v>
      </c>
      <c r="T514" s="24">
        <f t="shared" si="375"/>
        <v>2.75</v>
      </c>
      <c r="U514" s="24">
        <f t="shared" si="375"/>
        <v>2.75</v>
      </c>
      <c r="V514" s="24">
        <f t="shared" si="375"/>
        <v>2.75</v>
      </c>
      <c r="W514" s="24">
        <f t="shared" si="376"/>
        <v>2.75</v>
      </c>
      <c r="X514" s="24">
        <f t="shared" si="376"/>
        <v>2.75</v>
      </c>
      <c r="Y514" s="24">
        <f t="shared" si="376"/>
        <v>2.75</v>
      </c>
      <c r="Z514" s="24">
        <f t="shared" si="376"/>
        <v>2.75</v>
      </c>
      <c r="AA514" s="24">
        <f t="shared" si="376"/>
        <v>2.75</v>
      </c>
      <c r="AB514" s="24">
        <f t="shared" si="376"/>
        <v>2.75</v>
      </c>
      <c r="AC514" s="24">
        <f t="shared" si="376"/>
        <v>2.75</v>
      </c>
      <c r="AD514" s="24">
        <f t="shared" si="376"/>
        <v>2.75</v>
      </c>
      <c r="AE514" s="24">
        <f t="shared" si="376"/>
        <v>2.75</v>
      </c>
      <c r="AF514" s="24">
        <f t="shared" si="376"/>
        <v>2.75</v>
      </c>
      <c r="AG514" s="24">
        <f t="shared" si="376"/>
        <v>2.75</v>
      </c>
      <c r="AH514" s="24">
        <f t="shared" si="376"/>
        <v>2.75</v>
      </c>
    </row>
    <row r="515" spans="2:65" hidden="1" outlineLevel="1">
      <c r="B515" t="str">
        <f t="shared" si="362"/>
        <v/>
      </c>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row>
    <row r="516" spans="2:65" hidden="1" outlineLevel="1">
      <c r="B516" t="str">
        <f t="shared" si="362"/>
        <v>e-methane (DAC) - Finance cost including feedstock finance cost - Africa - USD/ton fuel</v>
      </c>
      <c r="C516" s="10" t="str">
        <f>C499</f>
        <v>e-methane (DAC)</v>
      </c>
      <c r="D516" s="10" t="s">
        <v>36</v>
      </c>
      <c r="E516" s="10" t="s">
        <v>55</v>
      </c>
      <c r="F516" s="10" t="s">
        <v>31</v>
      </c>
      <c r="G516" s="125">
        <f>G521+G526*G$536+G531*G$537</f>
        <v>434.97335449463901</v>
      </c>
      <c r="H516" s="125">
        <f t="shared" ref="H516:AH516" si="377">H521+H526*H$536+H531*H$537</f>
        <v>418.19084698405243</v>
      </c>
      <c r="I516" s="125">
        <f t="shared" si="377"/>
        <v>401.20241408118642</v>
      </c>
      <c r="J516" s="125">
        <f t="shared" si="377"/>
        <v>390.43337189616403</v>
      </c>
      <c r="K516" s="125">
        <f t="shared" si="377"/>
        <v>379.28176628315623</v>
      </c>
      <c r="L516" s="125">
        <f t="shared" si="377"/>
        <v>367.74759724216801</v>
      </c>
      <c r="M516" s="125">
        <f t="shared" si="377"/>
        <v>355.83086477320182</v>
      </c>
      <c r="N516" s="125">
        <f t="shared" si="377"/>
        <v>343.53156887624999</v>
      </c>
      <c r="O516" s="125">
        <f t="shared" si="377"/>
        <v>342.88791952683658</v>
      </c>
      <c r="P516" s="125">
        <f t="shared" si="377"/>
        <v>341.35209295914194</v>
      </c>
      <c r="Q516" s="125">
        <f t="shared" si="377"/>
        <v>338.92408917316277</v>
      </c>
      <c r="R516" s="125">
        <f t="shared" si="377"/>
        <v>335.60390816889731</v>
      </c>
      <c r="S516" s="125">
        <f t="shared" si="377"/>
        <v>331.39154994635038</v>
      </c>
      <c r="T516" s="125">
        <f t="shared" si="377"/>
        <v>326.17413593137269</v>
      </c>
      <c r="U516" s="125">
        <f t="shared" si="377"/>
        <v>320.22036553646194</v>
      </c>
      <c r="V516" s="125">
        <f t="shared" si="377"/>
        <v>313.53023876162666</v>
      </c>
      <c r="W516" s="125">
        <f t="shared" si="377"/>
        <v>306.10375560685742</v>
      </c>
      <c r="X516" s="125">
        <f t="shared" si="377"/>
        <v>297.94091607215188</v>
      </c>
      <c r="Y516" s="125">
        <f t="shared" si="377"/>
        <v>288.16798080114836</v>
      </c>
      <c r="Z516" s="125">
        <f t="shared" si="377"/>
        <v>277.83942356264475</v>
      </c>
      <c r="AA516" s="125">
        <f t="shared" si="377"/>
        <v>266.95524435664765</v>
      </c>
      <c r="AB516" s="125">
        <f t="shared" si="377"/>
        <v>255.5154431831532</v>
      </c>
      <c r="AC516" s="125">
        <f t="shared" si="377"/>
        <v>243.52002004216055</v>
      </c>
      <c r="AD516" s="125">
        <f t="shared" si="377"/>
        <v>231.162646346782</v>
      </c>
      <c r="AE516" s="125">
        <f t="shared" si="377"/>
        <v>218.45773375058465</v>
      </c>
      <c r="AF516" s="125">
        <f t="shared" si="377"/>
        <v>205.40528225356755</v>
      </c>
      <c r="AG516" s="125">
        <f t="shared" si="377"/>
        <v>192.00529185573114</v>
      </c>
      <c r="AH516" s="125">
        <f t="shared" si="377"/>
        <v>178.25776255707615</v>
      </c>
      <c r="BL516" s="1"/>
      <c r="BM516" s="1"/>
    </row>
    <row r="517" spans="2:65" hidden="1" outlineLevel="1">
      <c r="B517" t="str">
        <f t="shared" si="362"/>
        <v>e-methane (DAC) - Finance cost including feedstock finance cost - Americas - USD/ton fuel</v>
      </c>
      <c r="C517" s="2" t="str">
        <f>C499</f>
        <v>e-methane (DAC)</v>
      </c>
      <c r="D517" s="2" t="s">
        <v>36</v>
      </c>
      <c r="E517" s="2" t="s">
        <v>56</v>
      </c>
      <c r="F517" s="2" t="s">
        <v>31</v>
      </c>
      <c r="G517" s="126">
        <f t="shared" ref="G517:AH517" si="378">G522+G527*G$536+G532*G$537</f>
        <v>434.97335449463901</v>
      </c>
      <c r="H517" s="126">
        <f t="shared" si="378"/>
        <v>418.19084698405243</v>
      </c>
      <c r="I517" s="126">
        <f t="shared" si="378"/>
        <v>401.20241408118642</v>
      </c>
      <c r="J517" s="126">
        <f t="shared" si="378"/>
        <v>390.43337189616403</v>
      </c>
      <c r="K517" s="126">
        <f t="shared" si="378"/>
        <v>379.28176628315623</v>
      </c>
      <c r="L517" s="126">
        <f t="shared" si="378"/>
        <v>367.74759724216801</v>
      </c>
      <c r="M517" s="126">
        <f t="shared" si="378"/>
        <v>355.83086477320182</v>
      </c>
      <c r="N517" s="126">
        <f t="shared" si="378"/>
        <v>343.53156887624999</v>
      </c>
      <c r="O517" s="126">
        <f t="shared" si="378"/>
        <v>342.88791952683658</v>
      </c>
      <c r="P517" s="126">
        <f t="shared" si="378"/>
        <v>341.35209295914194</v>
      </c>
      <c r="Q517" s="126">
        <f t="shared" si="378"/>
        <v>338.92408917316277</v>
      </c>
      <c r="R517" s="126">
        <f t="shared" si="378"/>
        <v>335.60390816889731</v>
      </c>
      <c r="S517" s="126">
        <f t="shared" si="378"/>
        <v>331.39154994635038</v>
      </c>
      <c r="T517" s="126">
        <f t="shared" si="378"/>
        <v>326.17413593137269</v>
      </c>
      <c r="U517" s="126">
        <f t="shared" si="378"/>
        <v>320.22036553646194</v>
      </c>
      <c r="V517" s="126">
        <f t="shared" si="378"/>
        <v>313.53023876162666</v>
      </c>
      <c r="W517" s="126">
        <f t="shared" si="378"/>
        <v>306.10375560685742</v>
      </c>
      <c r="X517" s="126">
        <f t="shared" si="378"/>
        <v>297.94091607215188</v>
      </c>
      <c r="Y517" s="126">
        <f t="shared" si="378"/>
        <v>288.16798080114836</v>
      </c>
      <c r="Z517" s="126">
        <f t="shared" si="378"/>
        <v>277.83942356264475</v>
      </c>
      <c r="AA517" s="126">
        <f t="shared" si="378"/>
        <v>266.95524435664765</v>
      </c>
      <c r="AB517" s="126">
        <f t="shared" si="378"/>
        <v>255.5154431831532</v>
      </c>
      <c r="AC517" s="126">
        <f t="shared" si="378"/>
        <v>243.52002004216055</v>
      </c>
      <c r="AD517" s="126">
        <f t="shared" si="378"/>
        <v>231.162646346782</v>
      </c>
      <c r="AE517" s="126">
        <f t="shared" si="378"/>
        <v>218.45773375058465</v>
      </c>
      <c r="AF517" s="126">
        <f t="shared" si="378"/>
        <v>205.40528225356755</v>
      </c>
      <c r="AG517" s="126">
        <f t="shared" si="378"/>
        <v>192.00529185573114</v>
      </c>
      <c r="AH517" s="126">
        <f t="shared" si="378"/>
        <v>178.25776255707615</v>
      </c>
      <c r="BL517" s="1"/>
      <c r="BM517" s="1"/>
    </row>
    <row r="518" spans="2:65" hidden="1" outlineLevel="1">
      <c r="B518" t="str">
        <f t="shared" si="362"/>
        <v>e-methane (DAC) - Finance cost including feedstock finance cost - Asia - USD/ton fuel</v>
      </c>
      <c r="C518" s="2" t="str">
        <f>C499</f>
        <v>e-methane (DAC)</v>
      </c>
      <c r="D518" s="2" t="s">
        <v>36</v>
      </c>
      <c r="E518" s="2" t="s">
        <v>57</v>
      </c>
      <c r="F518" s="2" t="s">
        <v>31</v>
      </c>
      <c r="G518" s="126">
        <f t="shared" ref="G518:AH518" si="379">G523+G528*G$536+G533*G$537</f>
        <v>434.97335449463901</v>
      </c>
      <c r="H518" s="126">
        <f t="shared" si="379"/>
        <v>418.19084698405243</v>
      </c>
      <c r="I518" s="126">
        <f t="shared" si="379"/>
        <v>401.20241408118642</v>
      </c>
      <c r="J518" s="126">
        <f t="shared" si="379"/>
        <v>390.43337189616403</v>
      </c>
      <c r="K518" s="126">
        <f t="shared" si="379"/>
        <v>379.28176628315623</v>
      </c>
      <c r="L518" s="126">
        <f t="shared" si="379"/>
        <v>367.74759724216801</v>
      </c>
      <c r="M518" s="126">
        <f t="shared" si="379"/>
        <v>355.83086477320182</v>
      </c>
      <c r="N518" s="126">
        <f t="shared" si="379"/>
        <v>343.53156887624999</v>
      </c>
      <c r="O518" s="126">
        <f t="shared" si="379"/>
        <v>342.88791952683658</v>
      </c>
      <c r="P518" s="126">
        <f t="shared" si="379"/>
        <v>341.35209295914194</v>
      </c>
      <c r="Q518" s="126">
        <f t="shared" si="379"/>
        <v>338.92408917316277</v>
      </c>
      <c r="R518" s="126">
        <f t="shared" si="379"/>
        <v>335.60390816889731</v>
      </c>
      <c r="S518" s="126">
        <f t="shared" si="379"/>
        <v>331.39154994635038</v>
      </c>
      <c r="T518" s="126">
        <f t="shared" si="379"/>
        <v>326.17413593137269</v>
      </c>
      <c r="U518" s="126">
        <f t="shared" si="379"/>
        <v>320.22036553646194</v>
      </c>
      <c r="V518" s="126">
        <f t="shared" si="379"/>
        <v>313.53023876162666</v>
      </c>
      <c r="W518" s="126">
        <f t="shared" si="379"/>
        <v>306.10375560685742</v>
      </c>
      <c r="X518" s="126">
        <f t="shared" si="379"/>
        <v>297.94091607215188</v>
      </c>
      <c r="Y518" s="126">
        <f t="shared" si="379"/>
        <v>288.16798080114836</v>
      </c>
      <c r="Z518" s="126">
        <f t="shared" si="379"/>
        <v>277.83942356264475</v>
      </c>
      <c r="AA518" s="126">
        <f t="shared" si="379"/>
        <v>266.95524435664765</v>
      </c>
      <c r="AB518" s="126">
        <f t="shared" si="379"/>
        <v>255.5154431831532</v>
      </c>
      <c r="AC518" s="126">
        <f t="shared" si="379"/>
        <v>243.52002004216055</v>
      </c>
      <c r="AD518" s="126">
        <f t="shared" si="379"/>
        <v>231.162646346782</v>
      </c>
      <c r="AE518" s="126">
        <f t="shared" si="379"/>
        <v>218.45773375058465</v>
      </c>
      <c r="AF518" s="126">
        <f t="shared" si="379"/>
        <v>205.40528225356755</v>
      </c>
      <c r="AG518" s="126">
        <f t="shared" si="379"/>
        <v>192.00529185573114</v>
      </c>
      <c r="AH518" s="126">
        <f t="shared" si="379"/>
        <v>178.25776255707615</v>
      </c>
      <c r="BL518" s="1"/>
      <c r="BM518" s="1"/>
    </row>
    <row r="519" spans="2:65" hidden="1" outlineLevel="1">
      <c r="B519" t="str">
        <f t="shared" si="362"/>
        <v>e-methane (DAC) - Finance cost including feedstock finance cost - Europe - USD/ton fuel</v>
      </c>
      <c r="C519" s="2" t="str">
        <f>C499</f>
        <v>e-methane (DAC)</v>
      </c>
      <c r="D519" s="2" t="s">
        <v>36</v>
      </c>
      <c r="E519" s="2" t="s">
        <v>8</v>
      </c>
      <c r="F519" s="2" t="s">
        <v>31</v>
      </c>
      <c r="G519" s="126">
        <f t="shared" ref="G519:AH519" si="380">G524+G529*G$536+G534*G$537</f>
        <v>434.97335449463901</v>
      </c>
      <c r="H519" s="126">
        <f t="shared" si="380"/>
        <v>418.19084698405243</v>
      </c>
      <c r="I519" s="126">
        <f t="shared" si="380"/>
        <v>401.20241408118642</v>
      </c>
      <c r="J519" s="126">
        <f t="shared" si="380"/>
        <v>390.43337189616403</v>
      </c>
      <c r="K519" s="126">
        <f t="shared" si="380"/>
        <v>379.28176628315623</v>
      </c>
      <c r="L519" s="126">
        <f t="shared" si="380"/>
        <v>367.74759724216801</v>
      </c>
      <c r="M519" s="126">
        <f t="shared" si="380"/>
        <v>355.83086477320182</v>
      </c>
      <c r="N519" s="126">
        <f t="shared" si="380"/>
        <v>343.53156887624999</v>
      </c>
      <c r="O519" s="126">
        <f t="shared" si="380"/>
        <v>342.88791952683658</v>
      </c>
      <c r="P519" s="126">
        <f t="shared" si="380"/>
        <v>341.35209295914194</v>
      </c>
      <c r="Q519" s="126">
        <f t="shared" si="380"/>
        <v>338.92408917316277</v>
      </c>
      <c r="R519" s="126">
        <f t="shared" si="380"/>
        <v>335.60390816889731</v>
      </c>
      <c r="S519" s="126">
        <f t="shared" si="380"/>
        <v>331.39154994635038</v>
      </c>
      <c r="T519" s="126">
        <f t="shared" si="380"/>
        <v>326.17413593137269</v>
      </c>
      <c r="U519" s="126">
        <f t="shared" si="380"/>
        <v>320.22036553646194</v>
      </c>
      <c r="V519" s="126">
        <f t="shared" si="380"/>
        <v>313.53023876162666</v>
      </c>
      <c r="W519" s="126">
        <f t="shared" si="380"/>
        <v>306.10375560685742</v>
      </c>
      <c r="X519" s="126">
        <f t="shared" si="380"/>
        <v>297.94091607215188</v>
      </c>
      <c r="Y519" s="126">
        <f t="shared" si="380"/>
        <v>288.16798080114836</v>
      </c>
      <c r="Z519" s="126">
        <f t="shared" si="380"/>
        <v>277.83942356264475</v>
      </c>
      <c r="AA519" s="126">
        <f t="shared" si="380"/>
        <v>266.95524435664765</v>
      </c>
      <c r="AB519" s="126">
        <f t="shared" si="380"/>
        <v>255.5154431831532</v>
      </c>
      <c r="AC519" s="126">
        <f t="shared" si="380"/>
        <v>243.52002004216055</v>
      </c>
      <c r="AD519" s="126">
        <f t="shared" si="380"/>
        <v>231.162646346782</v>
      </c>
      <c r="AE519" s="126">
        <f t="shared" si="380"/>
        <v>218.45773375058465</v>
      </c>
      <c r="AF519" s="126">
        <f t="shared" si="380"/>
        <v>205.40528225356755</v>
      </c>
      <c r="AG519" s="126">
        <f t="shared" si="380"/>
        <v>192.00529185573114</v>
      </c>
      <c r="AH519" s="126">
        <f t="shared" si="380"/>
        <v>178.25776255707615</v>
      </c>
      <c r="BL519" s="1"/>
      <c r="BM519" s="1"/>
    </row>
    <row r="520" spans="2:65" hidden="1" outlineLevel="1">
      <c r="B520" t="str">
        <f t="shared" si="362"/>
        <v>e-methane (DAC) - Finance cost including feedstock finance cost - Middle East - USD/ton fuel</v>
      </c>
      <c r="C520" s="13" t="str">
        <f>C499</f>
        <v>e-methane (DAC)</v>
      </c>
      <c r="D520" s="13" t="s">
        <v>36</v>
      </c>
      <c r="E520" s="13" t="s">
        <v>58</v>
      </c>
      <c r="F520" s="13" t="s">
        <v>31</v>
      </c>
      <c r="G520" s="127">
        <f t="shared" ref="G520:AH520" si="381">G525+G530*G$536+G535*G$537</f>
        <v>434.97335449463901</v>
      </c>
      <c r="H520" s="127">
        <f t="shared" si="381"/>
        <v>418.19084698405243</v>
      </c>
      <c r="I520" s="127">
        <f t="shared" si="381"/>
        <v>401.20241408118642</v>
      </c>
      <c r="J520" s="127">
        <f t="shared" si="381"/>
        <v>390.43337189616403</v>
      </c>
      <c r="K520" s="127">
        <f t="shared" si="381"/>
        <v>379.28176628315623</v>
      </c>
      <c r="L520" s="127">
        <f t="shared" si="381"/>
        <v>367.74759724216801</v>
      </c>
      <c r="M520" s="127">
        <f t="shared" si="381"/>
        <v>355.83086477320182</v>
      </c>
      <c r="N520" s="127">
        <f t="shared" si="381"/>
        <v>343.53156887624999</v>
      </c>
      <c r="O520" s="127">
        <f t="shared" si="381"/>
        <v>342.88791952683658</v>
      </c>
      <c r="P520" s="127">
        <f t="shared" si="381"/>
        <v>341.35209295914194</v>
      </c>
      <c r="Q520" s="127">
        <f t="shared" si="381"/>
        <v>338.92408917316277</v>
      </c>
      <c r="R520" s="127">
        <f t="shared" si="381"/>
        <v>335.60390816889731</v>
      </c>
      <c r="S520" s="127">
        <f t="shared" si="381"/>
        <v>331.39154994635038</v>
      </c>
      <c r="T520" s="127">
        <f t="shared" si="381"/>
        <v>326.17413593137269</v>
      </c>
      <c r="U520" s="127">
        <f t="shared" si="381"/>
        <v>320.22036553646194</v>
      </c>
      <c r="V520" s="127">
        <f t="shared" si="381"/>
        <v>313.53023876162666</v>
      </c>
      <c r="W520" s="127">
        <f t="shared" si="381"/>
        <v>306.10375560685742</v>
      </c>
      <c r="X520" s="127">
        <f t="shared" si="381"/>
        <v>297.94091607215188</v>
      </c>
      <c r="Y520" s="127">
        <f t="shared" si="381"/>
        <v>288.16798080114836</v>
      </c>
      <c r="Z520" s="127">
        <f t="shared" si="381"/>
        <v>277.83942356264475</v>
      </c>
      <c r="AA520" s="127">
        <f t="shared" si="381"/>
        <v>266.95524435664765</v>
      </c>
      <c r="AB520" s="127">
        <f t="shared" si="381"/>
        <v>255.5154431831532</v>
      </c>
      <c r="AC520" s="127">
        <f t="shared" si="381"/>
        <v>243.52002004216055</v>
      </c>
      <c r="AD520" s="127">
        <f t="shared" si="381"/>
        <v>231.162646346782</v>
      </c>
      <c r="AE520" s="127">
        <f t="shared" si="381"/>
        <v>218.45773375058465</v>
      </c>
      <c r="AF520" s="127">
        <f t="shared" si="381"/>
        <v>205.40528225356755</v>
      </c>
      <c r="AG520" s="127">
        <f t="shared" si="381"/>
        <v>192.00529185573114</v>
      </c>
      <c r="AH520" s="127">
        <f t="shared" si="381"/>
        <v>178.25776255707615</v>
      </c>
      <c r="BL520" s="1"/>
      <c r="BM520" s="1"/>
    </row>
    <row r="521" spans="2:65" hidden="1" outlineLevel="1">
      <c r="B521" t="str">
        <f t="shared" si="362"/>
        <v>e-methane (DAC) - Finance cost - Africa - USD/ton fuel</v>
      </c>
      <c r="C521" t="str">
        <f>C495</f>
        <v>e-methane (DAC)</v>
      </c>
      <c r="D521" t="s">
        <v>42</v>
      </c>
      <c r="E521" t="s">
        <v>55</v>
      </c>
      <c r="F521" t="s">
        <v>31</v>
      </c>
      <c r="G521" s="8">
        <f t="shared" ref="G521:V525" si="382">INDEX(CostCalculations,MATCH($B521,CostCalculations_Index,0),MATCH(G$4,CostCalculation_Year,0))</f>
        <v>84.810000000000016</v>
      </c>
      <c r="H521" s="8">
        <f t="shared" si="382"/>
        <v>80.080000000000013</v>
      </c>
      <c r="I521" s="8">
        <f t="shared" si="382"/>
        <v>75.350000000000009</v>
      </c>
      <c r="J521" s="8">
        <f t="shared" si="382"/>
        <v>72.38000000000001</v>
      </c>
      <c r="K521" s="8">
        <f t="shared" si="382"/>
        <v>69.410000000000011</v>
      </c>
      <c r="L521" s="8">
        <f t="shared" si="382"/>
        <v>66.440000000000012</v>
      </c>
      <c r="M521" s="8">
        <f t="shared" si="382"/>
        <v>63.470000000000006</v>
      </c>
      <c r="N521" s="8">
        <f t="shared" si="382"/>
        <v>60.500000000000007</v>
      </c>
      <c r="O521" s="8">
        <f t="shared" si="382"/>
        <v>59.400000000000006</v>
      </c>
      <c r="P521" s="8">
        <f t="shared" si="382"/>
        <v>58.300000000000004</v>
      </c>
      <c r="Q521" s="8">
        <f t="shared" si="382"/>
        <v>57.20000000000001</v>
      </c>
      <c r="R521" s="8">
        <f t="shared" si="382"/>
        <v>56.100000000000009</v>
      </c>
      <c r="S521" s="8">
        <f t="shared" si="382"/>
        <v>55.000000000000007</v>
      </c>
      <c r="T521" s="8">
        <f t="shared" si="382"/>
        <v>53.900000000000006</v>
      </c>
      <c r="U521" s="8">
        <f t="shared" si="382"/>
        <v>52.800000000000004</v>
      </c>
      <c r="V521" s="8">
        <f t="shared" si="382"/>
        <v>51.70000000000001</v>
      </c>
      <c r="W521" s="8">
        <f t="shared" ref="W521:AH525" si="383">INDEX(CostCalculations,MATCH($B521,CostCalculations_Index,0),MATCH(W$4,CostCalculation_Year,0))</f>
        <v>50.600000000000009</v>
      </c>
      <c r="X521" s="8">
        <f t="shared" si="383"/>
        <v>49.500000000000007</v>
      </c>
      <c r="Y521" s="8">
        <f t="shared" si="383"/>
        <v>47.63000000000001</v>
      </c>
      <c r="Z521" s="8">
        <f t="shared" si="383"/>
        <v>45.760000000000005</v>
      </c>
      <c r="AA521" s="8">
        <f t="shared" si="383"/>
        <v>43.890000000000008</v>
      </c>
      <c r="AB521" s="8">
        <f t="shared" si="383"/>
        <v>42.02</v>
      </c>
      <c r="AC521" s="8">
        <f t="shared" si="383"/>
        <v>40.150000000000006</v>
      </c>
      <c r="AD521" s="8">
        <f t="shared" si="383"/>
        <v>38.280000000000008</v>
      </c>
      <c r="AE521" s="8">
        <f t="shared" si="383"/>
        <v>36.410000000000004</v>
      </c>
      <c r="AF521" s="8">
        <f t="shared" si="383"/>
        <v>34.540000000000006</v>
      </c>
      <c r="AG521" s="8">
        <f t="shared" si="383"/>
        <v>32.67</v>
      </c>
      <c r="AH521" s="8">
        <f t="shared" si="383"/>
        <v>30.800000000000004</v>
      </c>
    </row>
    <row r="522" spans="2:65" hidden="1" outlineLevel="1">
      <c r="B522" t="str">
        <f t="shared" si="362"/>
        <v>e-methane (DAC) - Finance cost - Americas - USD/ton fuel</v>
      </c>
      <c r="C522" t="str">
        <f>C495</f>
        <v>e-methane (DAC)</v>
      </c>
      <c r="D522" t="s">
        <v>42</v>
      </c>
      <c r="E522" t="s">
        <v>56</v>
      </c>
      <c r="F522" t="s">
        <v>31</v>
      </c>
      <c r="G522" s="8">
        <f t="shared" si="382"/>
        <v>84.810000000000016</v>
      </c>
      <c r="H522" s="8">
        <f t="shared" si="382"/>
        <v>80.080000000000013</v>
      </c>
      <c r="I522" s="8">
        <f t="shared" si="382"/>
        <v>75.350000000000009</v>
      </c>
      <c r="J522" s="8">
        <f t="shared" si="382"/>
        <v>72.38000000000001</v>
      </c>
      <c r="K522" s="8">
        <f t="shared" si="382"/>
        <v>69.410000000000011</v>
      </c>
      <c r="L522" s="8">
        <f t="shared" si="382"/>
        <v>66.440000000000012</v>
      </c>
      <c r="M522" s="8">
        <f t="shared" si="382"/>
        <v>63.470000000000006</v>
      </c>
      <c r="N522" s="8">
        <f t="shared" si="382"/>
        <v>60.500000000000007</v>
      </c>
      <c r="O522" s="8">
        <f t="shared" si="382"/>
        <v>59.400000000000006</v>
      </c>
      <c r="P522" s="8">
        <f t="shared" si="382"/>
        <v>58.300000000000004</v>
      </c>
      <c r="Q522" s="8">
        <f t="shared" si="382"/>
        <v>57.20000000000001</v>
      </c>
      <c r="R522" s="8">
        <f t="shared" si="382"/>
        <v>56.100000000000009</v>
      </c>
      <c r="S522" s="8">
        <f t="shared" si="382"/>
        <v>55.000000000000007</v>
      </c>
      <c r="T522" s="8">
        <f t="shared" si="382"/>
        <v>53.900000000000006</v>
      </c>
      <c r="U522" s="8">
        <f t="shared" si="382"/>
        <v>52.800000000000004</v>
      </c>
      <c r="V522" s="8">
        <f t="shared" si="382"/>
        <v>51.70000000000001</v>
      </c>
      <c r="W522" s="8">
        <f t="shared" si="383"/>
        <v>50.600000000000009</v>
      </c>
      <c r="X522" s="8">
        <f t="shared" si="383"/>
        <v>49.500000000000007</v>
      </c>
      <c r="Y522" s="8">
        <f t="shared" si="383"/>
        <v>47.63000000000001</v>
      </c>
      <c r="Z522" s="8">
        <f t="shared" si="383"/>
        <v>45.760000000000005</v>
      </c>
      <c r="AA522" s="8">
        <f t="shared" si="383"/>
        <v>43.890000000000008</v>
      </c>
      <c r="AB522" s="8">
        <f t="shared" si="383"/>
        <v>42.02</v>
      </c>
      <c r="AC522" s="8">
        <f t="shared" si="383"/>
        <v>40.150000000000006</v>
      </c>
      <c r="AD522" s="8">
        <f t="shared" si="383"/>
        <v>38.280000000000008</v>
      </c>
      <c r="AE522" s="8">
        <f t="shared" si="383"/>
        <v>36.410000000000004</v>
      </c>
      <c r="AF522" s="8">
        <f t="shared" si="383"/>
        <v>34.540000000000006</v>
      </c>
      <c r="AG522" s="8">
        <f t="shared" si="383"/>
        <v>32.67</v>
      </c>
      <c r="AH522" s="8">
        <f t="shared" si="383"/>
        <v>30.800000000000004</v>
      </c>
    </row>
    <row r="523" spans="2:65" hidden="1" outlineLevel="1">
      <c r="B523" t="str">
        <f t="shared" si="362"/>
        <v>e-methane (DAC) - Finance cost - Asia - USD/ton fuel</v>
      </c>
      <c r="C523" t="str">
        <f>C495</f>
        <v>e-methane (DAC)</v>
      </c>
      <c r="D523" t="s">
        <v>42</v>
      </c>
      <c r="E523" t="s">
        <v>57</v>
      </c>
      <c r="F523" t="s">
        <v>31</v>
      </c>
      <c r="G523" s="8">
        <f t="shared" si="382"/>
        <v>84.810000000000016</v>
      </c>
      <c r="H523" s="8">
        <f t="shared" si="382"/>
        <v>80.080000000000013</v>
      </c>
      <c r="I523" s="8">
        <f t="shared" si="382"/>
        <v>75.350000000000009</v>
      </c>
      <c r="J523" s="8">
        <f t="shared" si="382"/>
        <v>72.38000000000001</v>
      </c>
      <c r="K523" s="8">
        <f t="shared" si="382"/>
        <v>69.410000000000011</v>
      </c>
      <c r="L523" s="8">
        <f t="shared" si="382"/>
        <v>66.440000000000012</v>
      </c>
      <c r="M523" s="8">
        <f t="shared" si="382"/>
        <v>63.470000000000006</v>
      </c>
      <c r="N523" s="8">
        <f t="shared" si="382"/>
        <v>60.500000000000007</v>
      </c>
      <c r="O523" s="8">
        <f t="shared" si="382"/>
        <v>59.400000000000006</v>
      </c>
      <c r="P523" s="8">
        <f t="shared" si="382"/>
        <v>58.300000000000004</v>
      </c>
      <c r="Q523" s="8">
        <f t="shared" si="382"/>
        <v>57.20000000000001</v>
      </c>
      <c r="R523" s="8">
        <f t="shared" si="382"/>
        <v>56.100000000000009</v>
      </c>
      <c r="S523" s="8">
        <f t="shared" si="382"/>
        <v>55.000000000000007</v>
      </c>
      <c r="T523" s="8">
        <f t="shared" si="382"/>
        <v>53.900000000000006</v>
      </c>
      <c r="U523" s="8">
        <f t="shared" si="382"/>
        <v>52.800000000000004</v>
      </c>
      <c r="V523" s="8">
        <f t="shared" si="382"/>
        <v>51.70000000000001</v>
      </c>
      <c r="W523" s="8">
        <f t="shared" si="383"/>
        <v>50.600000000000009</v>
      </c>
      <c r="X523" s="8">
        <f t="shared" si="383"/>
        <v>49.500000000000007</v>
      </c>
      <c r="Y523" s="8">
        <f t="shared" si="383"/>
        <v>47.63000000000001</v>
      </c>
      <c r="Z523" s="8">
        <f t="shared" si="383"/>
        <v>45.760000000000005</v>
      </c>
      <c r="AA523" s="8">
        <f t="shared" si="383"/>
        <v>43.890000000000008</v>
      </c>
      <c r="AB523" s="8">
        <f t="shared" si="383"/>
        <v>42.02</v>
      </c>
      <c r="AC523" s="8">
        <f t="shared" si="383"/>
        <v>40.150000000000006</v>
      </c>
      <c r="AD523" s="8">
        <f t="shared" si="383"/>
        <v>38.280000000000008</v>
      </c>
      <c r="AE523" s="8">
        <f t="shared" si="383"/>
        <v>36.410000000000004</v>
      </c>
      <c r="AF523" s="8">
        <f t="shared" si="383"/>
        <v>34.540000000000006</v>
      </c>
      <c r="AG523" s="8">
        <f t="shared" si="383"/>
        <v>32.67</v>
      </c>
      <c r="AH523" s="8">
        <f t="shared" si="383"/>
        <v>30.800000000000004</v>
      </c>
    </row>
    <row r="524" spans="2:65" hidden="1" outlineLevel="1">
      <c r="B524" t="str">
        <f t="shared" si="362"/>
        <v>e-methane (DAC) - Finance cost - Europe - USD/ton fuel</v>
      </c>
      <c r="C524" t="str">
        <f>C495</f>
        <v>e-methane (DAC)</v>
      </c>
      <c r="D524" t="s">
        <v>42</v>
      </c>
      <c r="E524" t="s">
        <v>8</v>
      </c>
      <c r="F524" t="s">
        <v>31</v>
      </c>
      <c r="G524" s="8">
        <f t="shared" si="382"/>
        <v>84.810000000000016</v>
      </c>
      <c r="H524" s="8">
        <f t="shared" si="382"/>
        <v>80.080000000000013</v>
      </c>
      <c r="I524" s="8">
        <f t="shared" si="382"/>
        <v>75.350000000000009</v>
      </c>
      <c r="J524" s="8">
        <f t="shared" si="382"/>
        <v>72.38000000000001</v>
      </c>
      <c r="K524" s="8">
        <f t="shared" si="382"/>
        <v>69.410000000000011</v>
      </c>
      <c r="L524" s="8">
        <f t="shared" si="382"/>
        <v>66.440000000000012</v>
      </c>
      <c r="M524" s="8">
        <f t="shared" si="382"/>
        <v>63.470000000000006</v>
      </c>
      <c r="N524" s="8">
        <f t="shared" si="382"/>
        <v>60.500000000000007</v>
      </c>
      <c r="O524" s="8">
        <f t="shared" si="382"/>
        <v>59.400000000000006</v>
      </c>
      <c r="P524" s="8">
        <f t="shared" si="382"/>
        <v>58.300000000000004</v>
      </c>
      <c r="Q524" s="8">
        <f t="shared" si="382"/>
        <v>57.20000000000001</v>
      </c>
      <c r="R524" s="8">
        <f t="shared" si="382"/>
        <v>56.100000000000009</v>
      </c>
      <c r="S524" s="8">
        <f t="shared" si="382"/>
        <v>55.000000000000007</v>
      </c>
      <c r="T524" s="8">
        <f t="shared" si="382"/>
        <v>53.900000000000006</v>
      </c>
      <c r="U524" s="8">
        <f t="shared" si="382"/>
        <v>52.800000000000004</v>
      </c>
      <c r="V524" s="8">
        <f t="shared" si="382"/>
        <v>51.70000000000001</v>
      </c>
      <c r="W524" s="8">
        <f t="shared" si="383"/>
        <v>50.600000000000009</v>
      </c>
      <c r="X524" s="8">
        <f t="shared" si="383"/>
        <v>49.500000000000007</v>
      </c>
      <c r="Y524" s="8">
        <f t="shared" si="383"/>
        <v>47.63000000000001</v>
      </c>
      <c r="Z524" s="8">
        <f t="shared" si="383"/>
        <v>45.760000000000005</v>
      </c>
      <c r="AA524" s="8">
        <f t="shared" si="383"/>
        <v>43.890000000000008</v>
      </c>
      <c r="AB524" s="8">
        <f t="shared" si="383"/>
        <v>42.02</v>
      </c>
      <c r="AC524" s="8">
        <f t="shared" si="383"/>
        <v>40.150000000000006</v>
      </c>
      <c r="AD524" s="8">
        <f t="shared" si="383"/>
        <v>38.280000000000008</v>
      </c>
      <c r="AE524" s="8">
        <f t="shared" si="383"/>
        <v>36.410000000000004</v>
      </c>
      <c r="AF524" s="8">
        <f t="shared" si="383"/>
        <v>34.540000000000006</v>
      </c>
      <c r="AG524" s="8">
        <f t="shared" si="383"/>
        <v>32.67</v>
      </c>
      <c r="AH524" s="8">
        <f t="shared" si="383"/>
        <v>30.800000000000004</v>
      </c>
    </row>
    <row r="525" spans="2:65" hidden="1" outlineLevel="1">
      <c r="B525" t="str">
        <f t="shared" si="362"/>
        <v>e-methane (DAC) - Finance cost - Middle East - USD/ton fuel</v>
      </c>
      <c r="C525" t="str">
        <f>C495</f>
        <v>e-methane (DAC)</v>
      </c>
      <c r="D525" t="s">
        <v>42</v>
      </c>
      <c r="E525" t="s">
        <v>58</v>
      </c>
      <c r="F525" t="s">
        <v>31</v>
      </c>
      <c r="G525" s="8">
        <f t="shared" si="382"/>
        <v>84.810000000000016</v>
      </c>
      <c r="H525" s="8">
        <f t="shared" si="382"/>
        <v>80.080000000000013</v>
      </c>
      <c r="I525" s="8">
        <f t="shared" si="382"/>
        <v>75.350000000000009</v>
      </c>
      <c r="J525" s="8">
        <f t="shared" si="382"/>
        <v>72.38000000000001</v>
      </c>
      <c r="K525" s="8">
        <f t="shared" si="382"/>
        <v>69.410000000000011</v>
      </c>
      <c r="L525" s="8">
        <f t="shared" si="382"/>
        <v>66.440000000000012</v>
      </c>
      <c r="M525" s="8">
        <f t="shared" si="382"/>
        <v>63.470000000000006</v>
      </c>
      <c r="N525" s="8">
        <f t="shared" si="382"/>
        <v>60.500000000000007</v>
      </c>
      <c r="O525" s="8">
        <f t="shared" si="382"/>
        <v>59.400000000000006</v>
      </c>
      <c r="P525" s="8">
        <f t="shared" si="382"/>
        <v>58.300000000000004</v>
      </c>
      <c r="Q525" s="8">
        <f t="shared" si="382"/>
        <v>57.20000000000001</v>
      </c>
      <c r="R525" s="8">
        <f t="shared" si="382"/>
        <v>56.100000000000009</v>
      </c>
      <c r="S525" s="8">
        <f t="shared" si="382"/>
        <v>55.000000000000007</v>
      </c>
      <c r="T525" s="8">
        <f t="shared" si="382"/>
        <v>53.900000000000006</v>
      </c>
      <c r="U525" s="8">
        <f t="shared" si="382"/>
        <v>52.800000000000004</v>
      </c>
      <c r="V525" s="8">
        <f t="shared" si="382"/>
        <v>51.70000000000001</v>
      </c>
      <c r="W525" s="8">
        <f t="shared" si="383"/>
        <v>50.600000000000009</v>
      </c>
      <c r="X525" s="8">
        <f t="shared" si="383"/>
        <v>49.500000000000007</v>
      </c>
      <c r="Y525" s="8">
        <f t="shared" si="383"/>
        <v>47.63000000000001</v>
      </c>
      <c r="Z525" s="8">
        <f t="shared" si="383"/>
        <v>45.760000000000005</v>
      </c>
      <c r="AA525" s="8">
        <f t="shared" si="383"/>
        <v>43.890000000000008</v>
      </c>
      <c r="AB525" s="8">
        <f t="shared" si="383"/>
        <v>42.02</v>
      </c>
      <c r="AC525" s="8">
        <f t="shared" si="383"/>
        <v>40.150000000000006</v>
      </c>
      <c r="AD525" s="8">
        <f t="shared" si="383"/>
        <v>38.280000000000008</v>
      </c>
      <c r="AE525" s="8">
        <f t="shared" si="383"/>
        <v>36.410000000000004</v>
      </c>
      <c r="AF525" s="8">
        <f t="shared" si="383"/>
        <v>34.540000000000006</v>
      </c>
      <c r="AG525" s="8">
        <f t="shared" si="383"/>
        <v>32.67</v>
      </c>
      <c r="AH525" s="8">
        <f t="shared" si="383"/>
        <v>30.800000000000004</v>
      </c>
    </row>
    <row r="526" spans="2:65" hidden="1" outlineLevel="1">
      <c r="B526" t="str">
        <f t="shared" si="362"/>
        <v>e-hydrogen (compressed) - Finance cost including feedstock finance cost - Africa - USD/ton fuel</v>
      </c>
      <c r="C526" t="s">
        <v>62</v>
      </c>
      <c r="D526" t="s">
        <v>36</v>
      </c>
      <c r="E526" t="s">
        <v>55</v>
      </c>
      <c r="F526" t="s">
        <v>31</v>
      </c>
      <c r="G526" s="26">
        <f>G173</f>
        <v>423.4664833247287</v>
      </c>
      <c r="H526" s="26">
        <f t="shared" ref="H526:AH526" si="384">H173</f>
        <v>407.9080597487058</v>
      </c>
      <c r="I526" s="26">
        <f t="shared" si="384"/>
        <v>391.93778538812398</v>
      </c>
      <c r="J526" s="26">
        <f t="shared" si="384"/>
        <v>383.67894989578463</v>
      </c>
      <c r="K526" s="26">
        <f t="shared" si="384"/>
        <v>374.65498754747659</v>
      </c>
      <c r="L526" s="26">
        <f t="shared" si="384"/>
        <v>364.86589834320779</v>
      </c>
      <c r="M526" s="26">
        <f t="shared" si="384"/>
        <v>354.31168228298088</v>
      </c>
      <c r="N526" s="26">
        <f t="shared" si="384"/>
        <v>342.99233936678479</v>
      </c>
      <c r="O526" s="26">
        <f t="shared" si="384"/>
        <v>350.20750340232428</v>
      </c>
      <c r="P526" s="26">
        <f t="shared" si="384"/>
        <v>355.6383130013013</v>
      </c>
      <c r="Q526" s="26">
        <f t="shared" si="384"/>
        <v>359.28476816371159</v>
      </c>
      <c r="R526" s="26">
        <f t="shared" si="384"/>
        <v>361.14686888954691</v>
      </c>
      <c r="S526" s="26">
        <f t="shared" si="384"/>
        <v>361.22461517882164</v>
      </c>
      <c r="T526" s="26">
        <f t="shared" si="384"/>
        <v>358.40192634457429</v>
      </c>
      <c r="U526" s="26">
        <f t="shared" si="384"/>
        <v>354.10652475046084</v>
      </c>
      <c r="V526" s="26">
        <f t="shared" si="384"/>
        <v>348.33841039649622</v>
      </c>
      <c r="W526" s="26">
        <f t="shared" si="384"/>
        <v>341.09758328266571</v>
      </c>
      <c r="X526" s="26">
        <f t="shared" si="384"/>
        <v>332.38404340896386</v>
      </c>
      <c r="Y526" s="26">
        <f t="shared" si="384"/>
        <v>321.22576094613464</v>
      </c>
      <c r="Z526" s="26">
        <f t="shared" si="384"/>
        <v>308.95623454830633</v>
      </c>
      <c r="AA526" s="26">
        <f t="shared" si="384"/>
        <v>295.57546421549114</v>
      </c>
      <c r="AB526" s="26">
        <f t="shared" si="384"/>
        <v>281.08344994768112</v>
      </c>
      <c r="AC526" s="26">
        <f t="shared" si="384"/>
        <v>265.48019174487365</v>
      </c>
      <c r="AD526" s="26">
        <f t="shared" si="384"/>
        <v>248.55741402200647</v>
      </c>
      <c r="AE526" s="26">
        <f t="shared" si="384"/>
        <v>230.93955849750063</v>
      </c>
      <c r="AF526" s="26">
        <f t="shared" si="384"/>
        <v>212.62662517135635</v>
      </c>
      <c r="AG526" s="26">
        <f t="shared" si="384"/>
        <v>193.61861404357347</v>
      </c>
      <c r="AH526" s="26">
        <f t="shared" si="384"/>
        <v>173.9155251141523</v>
      </c>
    </row>
    <row r="527" spans="2:65" hidden="1" outlineLevel="1">
      <c r="B527" t="str">
        <f t="shared" si="362"/>
        <v>e-hydrogen (compressed) - Finance cost including feedstock finance cost - Americas - USD/ton fuel</v>
      </c>
      <c r="C527" t="s">
        <v>62</v>
      </c>
      <c r="D527" t="s">
        <v>36</v>
      </c>
      <c r="E527" t="s">
        <v>56</v>
      </c>
      <c r="F527" t="s">
        <v>31</v>
      </c>
      <c r="G527" s="26">
        <f t="shared" ref="G527:AH527" si="385">G174</f>
        <v>423.4664833247287</v>
      </c>
      <c r="H527" s="26">
        <f t="shared" si="385"/>
        <v>407.9080597487058</v>
      </c>
      <c r="I527" s="26">
        <f t="shared" si="385"/>
        <v>391.93778538812398</v>
      </c>
      <c r="J527" s="26">
        <f t="shared" si="385"/>
        <v>383.67894989578463</v>
      </c>
      <c r="K527" s="26">
        <f t="shared" si="385"/>
        <v>374.65498754747659</v>
      </c>
      <c r="L527" s="26">
        <f t="shared" si="385"/>
        <v>364.86589834320779</v>
      </c>
      <c r="M527" s="26">
        <f t="shared" si="385"/>
        <v>354.31168228298088</v>
      </c>
      <c r="N527" s="26">
        <f t="shared" si="385"/>
        <v>342.99233936678479</v>
      </c>
      <c r="O527" s="26">
        <f t="shared" si="385"/>
        <v>350.20750340232428</v>
      </c>
      <c r="P527" s="26">
        <f t="shared" si="385"/>
        <v>355.6383130013013</v>
      </c>
      <c r="Q527" s="26">
        <f t="shared" si="385"/>
        <v>359.28476816371159</v>
      </c>
      <c r="R527" s="26">
        <f t="shared" si="385"/>
        <v>361.14686888954691</v>
      </c>
      <c r="S527" s="26">
        <f t="shared" si="385"/>
        <v>361.22461517882164</v>
      </c>
      <c r="T527" s="26">
        <f t="shared" si="385"/>
        <v>358.40192634457429</v>
      </c>
      <c r="U527" s="26">
        <f t="shared" si="385"/>
        <v>354.10652475046084</v>
      </c>
      <c r="V527" s="26">
        <f t="shared" si="385"/>
        <v>348.33841039649622</v>
      </c>
      <c r="W527" s="26">
        <f t="shared" si="385"/>
        <v>341.09758328266571</v>
      </c>
      <c r="X527" s="26">
        <f t="shared" si="385"/>
        <v>332.38404340896386</v>
      </c>
      <c r="Y527" s="26">
        <f t="shared" si="385"/>
        <v>321.22576094613464</v>
      </c>
      <c r="Z527" s="26">
        <f t="shared" si="385"/>
        <v>308.95623454830633</v>
      </c>
      <c r="AA527" s="26">
        <f t="shared" si="385"/>
        <v>295.57546421549114</v>
      </c>
      <c r="AB527" s="26">
        <f t="shared" si="385"/>
        <v>281.08344994768112</v>
      </c>
      <c r="AC527" s="26">
        <f t="shared" si="385"/>
        <v>265.48019174487365</v>
      </c>
      <c r="AD527" s="26">
        <f t="shared" si="385"/>
        <v>248.55741402200647</v>
      </c>
      <c r="AE527" s="26">
        <f t="shared" si="385"/>
        <v>230.93955849750063</v>
      </c>
      <c r="AF527" s="26">
        <f t="shared" si="385"/>
        <v>212.62662517135635</v>
      </c>
      <c r="AG527" s="26">
        <f t="shared" si="385"/>
        <v>193.61861404357347</v>
      </c>
      <c r="AH527" s="26">
        <f t="shared" si="385"/>
        <v>173.9155251141523</v>
      </c>
    </row>
    <row r="528" spans="2:65" hidden="1" outlineLevel="1">
      <c r="B528" t="str">
        <f t="shared" si="362"/>
        <v>e-hydrogen (compressed) - Finance cost including feedstock finance cost - Asia - USD/ton fuel</v>
      </c>
      <c r="C528" t="s">
        <v>62</v>
      </c>
      <c r="D528" t="s">
        <v>36</v>
      </c>
      <c r="E528" t="s">
        <v>57</v>
      </c>
      <c r="F528" t="s">
        <v>31</v>
      </c>
      <c r="G528" s="26">
        <f t="shared" ref="G528:AH528" si="386">G175</f>
        <v>423.4664833247287</v>
      </c>
      <c r="H528" s="26">
        <f t="shared" si="386"/>
        <v>407.9080597487058</v>
      </c>
      <c r="I528" s="26">
        <f t="shared" si="386"/>
        <v>391.93778538812398</v>
      </c>
      <c r="J528" s="26">
        <f t="shared" si="386"/>
        <v>383.67894989578463</v>
      </c>
      <c r="K528" s="26">
        <f t="shared" si="386"/>
        <v>374.65498754747659</v>
      </c>
      <c r="L528" s="26">
        <f t="shared" si="386"/>
        <v>364.86589834320779</v>
      </c>
      <c r="M528" s="26">
        <f t="shared" si="386"/>
        <v>354.31168228298088</v>
      </c>
      <c r="N528" s="26">
        <f t="shared" si="386"/>
        <v>342.99233936678479</v>
      </c>
      <c r="O528" s="26">
        <f t="shared" si="386"/>
        <v>350.20750340232428</v>
      </c>
      <c r="P528" s="26">
        <f t="shared" si="386"/>
        <v>355.6383130013013</v>
      </c>
      <c r="Q528" s="26">
        <f t="shared" si="386"/>
        <v>359.28476816371159</v>
      </c>
      <c r="R528" s="26">
        <f t="shared" si="386"/>
        <v>361.14686888954691</v>
      </c>
      <c r="S528" s="26">
        <f t="shared" si="386"/>
        <v>361.22461517882164</v>
      </c>
      <c r="T528" s="26">
        <f t="shared" si="386"/>
        <v>358.40192634457429</v>
      </c>
      <c r="U528" s="26">
        <f t="shared" si="386"/>
        <v>354.10652475046084</v>
      </c>
      <c r="V528" s="26">
        <f t="shared" si="386"/>
        <v>348.33841039649622</v>
      </c>
      <c r="W528" s="26">
        <f t="shared" si="386"/>
        <v>341.09758328266571</v>
      </c>
      <c r="X528" s="26">
        <f t="shared" si="386"/>
        <v>332.38404340896386</v>
      </c>
      <c r="Y528" s="26">
        <f t="shared" si="386"/>
        <v>321.22576094613464</v>
      </c>
      <c r="Z528" s="26">
        <f t="shared" si="386"/>
        <v>308.95623454830633</v>
      </c>
      <c r="AA528" s="26">
        <f t="shared" si="386"/>
        <v>295.57546421549114</v>
      </c>
      <c r="AB528" s="26">
        <f t="shared" si="386"/>
        <v>281.08344994768112</v>
      </c>
      <c r="AC528" s="26">
        <f t="shared" si="386"/>
        <v>265.48019174487365</v>
      </c>
      <c r="AD528" s="26">
        <f t="shared" si="386"/>
        <v>248.55741402200647</v>
      </c>
      <c r="AE528" s="26">
        <f t="shared" si="386"/>
        <v>230.93955849750063</v>
      </c>
      <c r="AF528" s="26">
        <f t="shared" si="386"/>
        <v>212.62662517135635</v>
      </c>
      <c r="AG528" s="26">
        <f t="shared" si="386"/>
        <v>193.61861404357347</v>
      </c>
      <c r="AH528" s="26">
        <f t="shared" si="386"/>
        <v>173.9155251141523</v>
      </c>
    </row>
    <row r="529" spans="2:65" hidden="1" outlineLevel="1">
      <c r="B529" t="str">
        <f t="shared" si="362"/>
        <v>e-hydrogen (compressed) - Finance cost including feedstock finance cost - Europe - USD/ton fuel</v>
      </c>
      <c r="C529" t="s">
        <v>62</v>
      </c>
      <c r="D529" t="s">
        <v>36</v>
      </c>
      <c r="E529" t="s">
        <v>8</v>
      </c>
      <c r="F529" t="s">
        <v>31</v>
      </c>
      <c r="G529" s="26">
        <f t="shared" ref="G529:AH529" si="387">G176</f>
        <v>423.4664833247287</v>
      </c>
      <c r="H529" s="26">
        <f t="shared" si="387"/>
        <v>407.9080597487058</v>
      </c>
      <c r="I529" s="26">
        <f t="shared" si="387"/>
        <v>391.93778538812398</v>
      </c>
      <c r="J529" s="26">
        <f t="shared" si="387"/>
        <v>383.67894989578463</v>
      </c>
      <c r="K529" s="26">
        <f t="shared" si="387"/>
        <v>374.65498754747659</v>
      </c>
      <c r="L529" s="26">
        <f t="shared" si="387"/>
        <v>364.86589834320779</v>
      </c>
      <c r="M529" s="26">
        <f t="shared" si="387"/>
        <v>354.31168228298088</v>
      </c>
      <c r="N529" s="26">
        <f t="shared" si="387"/>
        <v>342.99233936678479</v>
      </c>
      <c r="O529" s="26">
        <f t="shared" si="387"/>
        <v>350.20750340232428</v>
      </c>
      <c r="P529" s="26">
        <f t="shared" si="387"/>
        <v>355.6383130013013</v>
      </c>
      <c r="Q529" s="26">
        <f t="shared" si="387"/>
        <v>359.28476816371159</v>
      </c>
      <c r="R529" s="26">
        <f t="shared" si="387"/>
        <v>361.14686888954691</v>
      </c>
      <c r="S529" s="26">
        <f t="shared" si="387"/>
        <v>361.22461517882164</v>
      </c>
      <c r="T529" s="26">
        <f t="shared" si="387"/>
        <v>358.40192634457429</v>
      </c>
      <c r="U529" s="26">
        <f t="shared" si="387"/>
        <v>354.10652475046084</v>
      </c>
      <c r="V529" s="26">
        <f t="shared" si="387"/>
        <v>348.33841039649622</v>
      </c>
      <c r="W529" s="26">
        <f t="shared" si="387"/>
        <v>341.09758328266571</v>
      </c>
      <c r="X529" s="26">
        <f t="shared" si="387"/>
        <v>332.38404340896386</v>
      </c>
      <c r="Y529" s="26">
        <f t="shared" si="387"/>
        <v>321.22576094613464</v>
      </c>
      <c r="Z529" s="26">
        <f t="shared" si="387"/>
        <v>308.95623454830633</v>
      </c>
      <c r="AA529" s="26">
        <f t="shared" si="387"/>
        <v>295.57546421549114</v>
      </c>
      <c r="AB529" s="26">
        <f t="shared" si="387"/>
        <v>281.08344994768112</v>
      </c>
      <c r="AC529" s="26">
        <f t="shared" si="387"/>
        <v>265.48019174487365</v>
      </c>
      <c r="AD529" s="26">
        <f t="shared" si="387"/>
        <v>248.55741402200647</v>
      </c>
      <c r="AE529" s="26">
        <f t="shared" si="387"/>
        <v>230.93955849750063</v>
      </c>
      <c r="AF529" s="26">
        <f t="shared" si="387"/>
        <v>212.62662517135635</v>
      </c>
      <c r="AG529" s="26">
        <f t="shared" si="387"/>
        <v>193.61861404357347</v>
      </c>
      <c r="AH529" s="26">
        <f t="shared" si="387"/>
        <v>173.9155251141523</v>
      </c>
    </row>
    <row r="530" spans="2:65" hidden="1" outlineLevel="1">
      <c r="B530" t="str">
        <f t="shared" si="362"/>
        <v>e-hydrogen (compressed) - Finance cost including feedstock finance cost - Middle East - USD/ton fuel</v>
      </c>
      <c r="C530" t="s">
        <v>62</v>
      </c>
      <c r="D530" t="s">
        <v>36</v>
      </c>
      <c r="E530" t="s">
        <v>58</v>
      </c>
      <c r="F530" t="s">
        <v>31</v>
      </c>
      <c r="G530" s="26">
        <f t="shared" ref="G530:AH530" si="388">G177</f>
        <v>423.4664833247287</v>
      </c>
      <c r="H530" s="26">
        <f t="shared" si="388"/>
        <v>407.9080597487058</v>
      </c>
      <c r="I530" s="26">
        <f t="shared" si="388"/>
        <v>391.93778538812398</v>
      </c>
      <c r="J530" s="26">
        <f t="shared" si="388"/>
        <v>383.67894989578463</v>
      </c>
      <c r="K530" s="26">
        <f t="shared" si="388"/>
        <v>374.65498754747659</v>
      </c>
      <c r="L530" s="26">
        <f t="shared" si="388"/>
        <v>364.86589834320779</v>
      </c>
      <c r="M530" s="26">
        <f t="shared" si="388"/>
        <v>354.31168228298088</v>
      </c>
      <c r="N530" s="26">
        <f t="shared" si="388"/>
        <v>342.99233936678479</v>
      </c>
      <c r="O530" s="26">
        <f t="shared" si="388"/>
        <v>350.20750340232428</v>
      </c>
      <c r="P530" s="26">
        <f t="shared" si="388"/>
        <v>355.6383130013013</v>
      </c>
      <c r="Q530" s="26">
        <f t="shared" si="388"/>
        <v>359.28476816371159</v>
      </c>
      <c r="R530" s="26">
        <f t="shared" si="388"/>
        <v>361.14686888954691</v>
      </c>
      <c r="S530" s="26">
        <f t="shared" si="388"/>
        <v>361.22461517882164</v>
      </c>
      <c r="T530" s="26">
        <f t="shared" si="388"/>
        <v>358.40192634457429</v>
      </c>
      <c r="U530" s="26">
        <f t="shared" si="388"/>
        <v>354.10652475046084</v>
      </c>
      <c r="V530" s="26">
        <f t="shared" si="388"/>
        <v>348.33841039649622</v>
      </c>
      <c r="W530" s="26">
        <f t="shared" si="388"/>
        <v>341.09758328266571</v>
      </c>
      <c r="X530" s="26">
        <f t="shared" si="388"/>
        <v>332.38404340896386</v>
      </c>
      <c r="Y530" s="26">
        <f t="shared" si="388"/>
        <v>321.22576094613464</v>
      </c>
      <c r="Z530" s="26">
        <f t="shared" si="388"/>
        <v>308.95623454830633</v>
      </c>
      <c r="AA530" s="26">
        <f t="shared" si="388"/>
        <v>295.57546421549114</v>
      </c>
      <c r="AB530" s="26">
        <f t="shared" si="388"/>
        <v>281.08344994768112</v>
      </c>
      <c r="AC530" s="26">
        <f t="shared" si="388"/>
        <v>265.48019174487365</v>
      </c>
      <c r="AD530" s="26">
        <f t="shared" si="388"/>
        <v>248.55741402200647</v>
      </c>
      <c r="AE530" s="26">
        <f t="shared" si="388"/>
        <v>230.93955849750063</v>
      </c>
      <c r="AF530" s="26">
        <f t="shared" si="388"/>
        <v>212.62662517135635</v>
      </c>
      <c r="AG530" s="26">
        <f t="shared" si="388"/>
        <v>193.61861404357347</v>
      </c>
      <c r="AH530" s="26">
        <f t="shared" si="388"/>
        <v>173.9155251141523</v>
      </c>
    </row>
    <row r="531" spans="2:65" hidden="1" outlineLevel="1">
      <c r="B531" t="str">
        <f t="shared" si="362"/>
        <v>Carbon dioxide (DAC) - Finance cost - Africa - USD/ton fuel</v>
      </c>
      <c r="C531" t="s">
        <v>68</v>
      </c>
      <c r="D531" t="s">
        <v>42</v>
      </c>
      <c r="E531" t="s">
        <v>55</v>
      </c>
      <c r="F531" t="s">
        <v>31</v>
      </c>
      <c r="G531" s="8">
        <f t="shared" ref="G531:V535" si="389">INDEX(CostCalculations,MATCH($B531,CostCalculations_Index,0),MATCH(G$4,CostCalculation_Year,0))</f>
        <v>50.338222848099875</v>
      </c>
      <c r="H531" s="8">
        <f t="shared" si="389"/>
        <v>48.784297130799828</v>
      </c>
      <c r="I531" s="8">
        <f t="shared" si="389"/>
        <v>47.230371413499782</v>
      </c>
      <c r="J531" s="8">
        <f t="shared" si="389"/>
        <v>45.895962526644261</v>
      </c>
      <c r="K531" s="8">
        <f t="shared" si="389"/>
        <v>44.561553639788329</v>
      </c>
      <c r="L531" s="8">
        <f t="shared" si="389"/>
        <v>43.227144752932404</v>
      </c>
      <c r="M531" s="8">
        <f t="shared" si="389"/>
        <v>41.892735866076876</v>
      </c>
      <c r="N531" s="8">
        <f t="shared" si="389"/>
        <v>40.558326979220951</v>
      </c>
      <c r="O531" s="8">
        <f t="shared" si="389"/>
        <v>39.412424663881616</v>
      </c>
      <c r="P531" s="8">
        <f t="shared" si="389"/>
        <v>38.266522348542281</v>
      </c>
      <c r="Q531" s="8">
        <f t="shared" si="389"/>
        <v>37.120620033202542</v>
      </c>
      <c r="R531" s="8">
        <f t="shared" si="389"/>
        <v>35.974717717863207</v>
      </c>
      <c r="S531" s="8">
        <f t="shared" si="389"/>
        <v>34.828815402523475</v>
      </c>
      <c r="T531" s="8">
        <f t="shared" si="389"/>
        <v>33.844790094212918</v>
      </c>
      <c r="U531" s="8">
        <f t="shared" si="389"/>
        <v>32.860764785902361</v>
      </c>
      <c r="V531" s="8">
        <f t="shared" si="389"/>
        <v>31.876739477592203</v>
      </c>
      <c r="W531" s="8">
        <f t="shared" ref="W531:AH535" si="390">INDEX(CostCalculations,MATCH($B531,CostCalculations_Index,0),MATCH(W$4,CostCalculation_Year,0))</f>
        <v>30.89271416928165</v>
      </c>
      <c r="X531" s="8">
        <f t="shared" si="390"/>
        <v>29.908688860970891</v>
      </c>
      <c r="Y531" s="8">
        <f t="shared" si="390"/>
        <v>29.063672846574921</v>
      </c>
      <c r="Z531" s="8">
        <f t="shared" si="390"/>
        <v>28.218656832178752</v>
      </c>
      <c r="AA531" s="8">
        <f t="shared" si="390"/>
        <v>27.373640817782583</v>
      </c>
      <c r="AB531" s="8">
        <f t="shared" si="390"/>
        <v>26.528624803386414</v>
      </c>
      <c r="AC531" s="8">
        <f t="shared" si="390"/>
        <v>25.683608788990444</v>
      </c>
      <c r="AD531" s="8">
        <f t="shared" si="390"/>
        <v>24.946887031192276</v>
      </c>
      <c r="AE531" s="8">
        <f t="shared" si="390"/>
        <v>24.210165273394306</v>
      </c>
      <c r="AF531" s="8">
        <f t="shared" si="390"/>
        <v>23.473443515596138</v>
      </c>
      <c r="AG531" s="8">
        <f t="shared" si="390"/>
        <v>22.736721757797969</v>
      </c>
      <c r="AH531" s="8">
        <f t="shared" si="390"/>
        <v>22.000000000000004</v>
      </c>
    </row>
    <row r="532" spans="2:65" hidden="1" outlineLevel="1">
      <c r="B532" t="str">
        <f t="shared" si="362"/>
        <v>Carbon dioxide (DAC) - Finance cost - Americas - USD/ton fuel</v>
      </c>
      <c r="C532" t="s">
        <v>68</v>
      </c>
      <c r="D532" t="s">
        <v>42</v>
      </c>
      <c r="E532" t="s">
        <v>56</v>
      </c>
      <c r="F532" t="s">
        <v>31</v>
      </c>
      <c r="G532" s="8">
        <f t="shared" si="389"/>
        <v>50.338222848099875</v>
      </c>
      <c r="H532" s="8">
        <f t="shared" si="389"/>
        <v>48.784297130799828</v>
      </c>
      <c r="I532" s="8">
        <f t="shared" si="389"/>
        <v>47.230371413499782</v>
      </c>
      <c r="J532" s="8">
        <f t="shared" si="389"/>
        <v>45.895962526644261</v>
      </c>
      <c r="K532" s="8">
        <f t="shared" si="389"/>
        <v>44.561553639788329</v>
      </c>
      <c r="L532" s="8">
        <f t="shared" si="389"/>
        <v>43.227144752932404</v>
      </c>
      <c r="M532" s="8">
        <f t="shared" si="389"/>
        <v>41.892735866076876</v>
      </c>
      <c r="N532" s="8">
        <f t="shared" si="389"/>
        <v>40.558326979220951</v>
      </c>
      <c r="O532" s="8">
        <f t="shared" si="389"/>
        <v>39.412424663881616</v>
      </c>
      <c r="P532" s="8">
        <f t="shared" si="389"/>
        <v>38.266522348542281</v>
      </c>
      <c r="Q532" s="8">
        <f t="shared" si="389"/>
        <v>37.120620033202542</v>
      </c>
      <c r="R532" s="8">
        <f t="shared" si="389"/>
        <v>35.974717717863207</v>
      </c>
      <c r="S532" s="8">
        <f t="shared" si="389"/>
        <v>34.828815402523475</v>
      </c>
      <c r="T532" s="8">
        <f t="shared" si="389"/>
        <v>33.844790094212918</v>
      </c>
      <c r="U532" s="8">
        <f t="shared" si="389"/>
        <v>32.860764785902361</v>
      </c>
      <c r="V532" s="8">
        <f t="shared" si="389"/>
        <v>31.876739477592203</v>
      </c>
      <c r="W532" s="8">
        <f t="shared" si="390"/>
        <v>30.89271416928165</v>
      </c>
      <c r="X532" s="8">
        <f t="shared" si="390"/>
        <v>29.908688860970891</v>
      </c>
      <c r="Y532" s="8">
        <f t="shared" si="390"/>
        <v>29.063672846574921</v>
      </c>
      <c r="Z532" s="8">
        <f t="shared" si="390"/>
        <v>28.218656832178752</v>
      </c>
      <c r="AA532" s="8">
        <f t="shared" si="390"/>
        <v>27.373640817782583</v>
      </c>
      <c r="AB532" s="8">
        <f t="shared" si="390"/>
        <v>26.528624803386414</v>
      </c>
      <c r="AC532" s="8">
        <f t="shared" si="390"/>
        <v>25.683608788990444</v>
      </c>
      <c r="AD532" s="8">
        <f t="shared" si="390"/>
        <v>24.946887031192276</v>
      </c>
      <c r="AE532" s="8">
        <f t="shared" si="390"/>
        <v>24.210165273394306</v>
      </c>
      <c r="AF532" s="8">
        <f t="shared" si="390"/>
        <v>23.473443515596138</v>
      </c>
      <c r="AG532" s="8">
        <f t="shared" si="390"/>
        <v>22.736721757797969</v>
      </c>
      <c r="AH532" s="8">
        <f t="shared" si="390"/>
        <v>22.000000000000004</v>
      </c>
    </row>
    <row r="533" spans="2:65" hidden="1" outlineLevel="1">
      <c r="B533" t="str">
        <f t="shared" si="362"/>
        <v>Carbon dioxide (DAC) - Finance cost - Asia - USD/ton fuel</v>
      </c>
      <c r="C533" t="s">
        <v>68</v>
      </c>
      <c r="D533" t="s">
        <v>42</v>
      </c>
      <c r="E533" t="s">
        <v>57</v>
      </c>
      <c r="F533" t="s">
        <v>31</v>
      </c>
      <c r="G533" s="8">
        <f t="shared" si="389"/>
        <v>50.338222848099875</v>
      </c>
      <c r="H533" s="8">
        <f t="shared" si="389"/>
        <v>48.784297130799828</v>
      </c>
      <c r="I533" s="8">
        <f t="shared" si="389"/>
        <v>47.230371413499782</v>
      </c>
      <c r="J533" s="8">
        <f t="shared" si="389"/>
        <v>45.895962526644261</v>
      </c>
      <c r="K533" s="8">
        <f t="shared" si="389"/>
        <v>44.561553639788329</v>
      </c>
      <c r="L533" s="8">
        <f t="shared" si="389"/>
        <v>43.227144752932404</v>
      </c>
      <c r="M533" s="8">
        <f t="shared" si="389"/>
        <v>41.892735866076876</v>
      </c>
      <c r="N533" s="8">
        <f t="shared" si="389"/>
        <v>40.558326979220951</v>
      </c>
      <c r="O533" s="8">
        <f t="shared" si="389"/>
        <v>39.412424663881616</v>
      </c>
      <c r="P533" s="8">
        <f t="shared" si="389"/>
        <v>38.266522348542281</v>
      </c>
      <c r="Q533" s="8">
        <f t="shared" si="389"/>
        <v>37.120620033202542</v>
      </c>
      <c r="R533" s="8">
        <f t="shared" si="389"/>
        <v>35.974717717863207</v>
      </c>
      <c r="S533" s="8">
        <f t="shared" si="389"/>
        <v>34.828815402523475</v>
      </c>
      <c r="T533" s="8">
        <f t="shared" si="389"/>
        <v>33.844790094212918</v>
      </c>
      <c r="U533" s="8">
        <f t="shared" si="389"/>
        <v>32.860764785902361</v>
      </c>
      <c r="V533" s="8">
        <f t="shared" si="389"/>
        <v>31.876739477592203</v>
      </c>
      <c r="W533" s="8">
        <f t="shared" si="390"/>
        <v>30.89271416928165</v>
      </c>
      <c r="X533" s="8">
        <f t="shared" si="390"/>
        <v>29.908688860970891</v>
      </c>
      <c r="Y533" s="8">
        <f t="shared" si="390"/>
        <v>29.063672846574921</v>
      </c>
      <c r="Z533" s="8">
        <f t="shared" si="390"/>
        <v>28.218656832178752</v>
      </c>
      <c r="AA533" s="8">
        <f t="shared" si="390"/>
        <v>27.373640817782583</v>
      </c>
      <c r="AB533" s="8">
        <f t="shared" si="390"/>
        <v>26.528624803386414</v>
      </c>
      <c r="AC533" s="8">
        <f t="shared" si="390"/>
        <v>25.683608788990444</v>
      </c>
      <c r="AD533" s="8">
        <f t="shared" si="390"/>
        <v>24.946887031192276</v>
      </c>
      <c r="AE533" s="8">
        <f t="shared" si="390"/>
        <v>24.210165273394306</v>
      </c>
      <c r="AF533" s="8">
        <f t="shared" si="390"/>
        <v>23.473443515596138</v>
      </c>
      <c r="AG533" s="8">
        <f t="shared" si="390"/>
        <v>22.736721757797969</v>
      </c>
      <c r="AH533" s="8">
        <f t="shared" si="390"/>
        <v>22.000000000000004</v>
      </c>
    </row>
    <row r="534" spans="2:65" hidden="1" outlineLevel="1">
      <c r="B534" t="str">
        <f t="shared" si="362"/>
        <v>Carbon dioxide (DAC) - Finance cost - Europe - USD/ton fuel</v>
      </c>
      <c r="C534" t="s">
        <v>68</v>
      </c>
      <c r="D534" t="s">
        <v>42</v>
      </c>
      <c r="E534" t="s">
        <v>8</v>
      </c>
      <c r="F534" t="s">
        <v>31</v>
      </c>
      <c r="G534" s="8">
        <f t="shared" si="389"/>
        <v>50.338222848099875</v>
      </c>
      <c r="H534" s="8">
        <f t="shared" si="389"/>
        <v>48.784297130799828</v>
      </c>
      <c r="I534" s="8">
        <f t="shared" si="389"/>
        <v>47.230371413499782</v>
      </c>
      <c r="J534" s="8">
        <f t="shared" si="389"/>
        <v>45.895962526644261</v>
      </c>
      <c r="K534" s="8">
        <f t="shared" si="389"/>
        <v>44.561553639788329</v>
      </c>
      <c r="L534" s="8">
        <f t="shared" si="389"/>
        <v>43.227144752932404</v>
      </c>
      <c r="M534" s="8">
        <f t="shared" si="389"/>
        <v>41.892735866076876</v>
      </c>
      <c r="N534" s="8">
        <f t="shared" si="389"/>
        <v>40.558326979220951</v>
      </c>
      <c r="O534" s="8">
        <f t="shared" si="389"/>
        <v>39.412424663881616</v>
      </c>
      <c r="P534" s="8">
        <f t="shared" si="389"/>
        <v>38.266522348542281</v>
      </c>
      <c r="Q534" s="8">
        <f t="shared" si="389"/>
        <v>37.120620033202542</v>
      </c>
      <c r="R534" s="8">
        <f t="shared" si="389"/>
        <v>35.974717717863207</v>
      </c>
      <c r="S534" s="8">
        <f t="shared" si="389"/>
        <v>34.828815402523475</v>
      </c>
      <c r="T534" s="8">
        <f t="shared" si="389"/>
        <v>33.844790094212918</v>
      </c>
      <c r="U534" s="8">
        <f t="shared" si="389"/>
        <v>32.860764785902361</v>
      </c>
      <c r="V534" s="8">
        <f t="shared" si="389"/>
        <v>31.876739477592203</v>
      </c>
      <c r="W534" s="8">
        <f t="shared" si="390"/>
        <v>30.89271416928165</v>
      </c>
      <c r="X534" s="8">
        <f t="shared" si="390"/>
        <v>29.908688860970891</v>
      </c>
      <c r="Y534" s="8">
        <f t="shared" si="390"/>
        <v>29.063672846574921</v>
      </c>
      <c r="Z534" s="8">
        <f t="shared" si="390"/>
        <v>28.218656832178752</v>
      </c>
      <c r="AA534" s="8">
        <f t="shared" si="390"/>
        <v>27.373640817782583</v>
      </c>
      <c r="AB534" s="8">
        <f t="shared" si="390"/>
        <v>26.528624803386414</v>
      </c>
      <c r="AC534" s="8">
        <f t="shared" si="390"/>
        <v>25.683608788990444</v>
      </c>
      <c r="AD534" s="8">
        <f t="shared" si="390"/>
        <v>24.946887031192276</v>
      </c>
      <c r="AE534" s="8">
        <f t="shared" si="390"/>
        <v>24.210165273394306</v>
      </c>
      <c r="AF534" s="8">
        <f t="shared" si="390"/>
        <v>23.473443515596138</v>
      </c>
      <c r="AG534" s="8">
        <f t="shared" si="390"/>
        <v>22.736721757797969</v>
      </c>
      <c r="AH534" s="8">
        <f t="shared" si="390"/>
        <v>22.000000000000004</v>
      </c>
    </row>
    <row r="535" spans="2:65" hidden="1" outlineLevel="1">
      <c r="B535" t="str">
        <f t="shared" si="362"/>
        <v>Carbon dioxide (DAC) - Finance cost - Middle East - USD/ton fuel</v>
      </c>
      <c r="C535" t="s">
        <v>68</v>
      </c>
      <c r="D535" t="s">
        <v>42</v>
      </c>
      <c r="E535" t="s">
        <v>58</v>
      </c>
      <c r="F535" t="s">
        <v>31</v>
      </c>
      <c r="G535" s="8">
        <f t="shared" si="389"/>
        <v>50.338222848099875</v>
      </c>
      <c r="H535" s="8">
        <f t="shared" si="389"/>
        <v>48.784297130799828</v>
      </c>
      <c r="I535" s="8">
        <f t="shared" si="389"/>
        <v>47.230371413499782</v>
      </c>
      <c r="J535" s="8">
        <f t="shared" si="389"/>
        <v>45.895962526644261</v>
      </c>
      <c r="K535" s="8">
        <f t="shared" si="389"/>
        <v>44.561553639788329</v>
      </c>
      <c r="L535" s="8">
        <f t="shared" si="389"/>
        <v>43.227144752932404</v>
      </c>
      <c r="M535" s="8">
        <f t="shared" si="389"/>
        <v>41.892735866076876</v>
      </c>
      <c r="N535" s="8">
        <f t="shared" si="389"/>
        <v>40.558326979220951</v>
      </c>
      <c r="O535" s="8">
        <f t="shared" si="389"/>
        <v>39.412424663881616</v>
      </c>
      <c r="P535" s="8">
        <f t="shared" si="389"/>
        <v>38.266522348542281</v>
      </c>
      <c r="Q535" s="8">
        <f t="shared" si="389"/>
        <v>37.120620033202542</v>
      </c>
      <c r="R535" s="8">
        <f t="shared" si="389"/>
        <v>35.974717717863207</v>
      </c>
      <c r="S535" s="8">
        <f t="shared" si="389"/>
        <v>34.828815402523475</v>
      </c>
      <c r="T535" s="8">
        <f t="shared" si="389"/>
        <v>33.844790094212918</v>
      </c>
      <c r="U535" s="8">
        <f t="shared" si="389"/>
        <v>32.860764785902361</v>
      </c>
      <c r="V535" s="8">
        <f t="shared" si="389"/>
        <v>31.876739477592203</v>
      </c>
      <c r="W535" s="8">
        <f t="shared" si="390"/>
        <v>30.89271416928165</v>
      </c>
      <c r="X535" s="8">
        <f t="shared" si="390"/>
        <v>29.908688860970891</v>
      </c>
      <c r="Y535" s="8">
        <f t="shared" si="390"/>
        <v>29.063672846574921</v>
      </c>
      <c r="Z535" s="8">
        <f t="shared" si="390"/>
        <v>28.218656832178752</v>
      </c>
      <c r="AA535" s="8">
        <f t="shared" si="390"/>
        <v>27.373640817782583</v>
      </c>
      <c r="AB535" s="8">
        <f t="shared" si="390"/>
        <v>26.528624803386414</v>
      </c>
      <c r="AC535" s="8">
        <f t="shared" si="390"/>
        <v>25.683608788990444</v>
      </c>
      <c r="AD535" s="8">
        <f t="shared" si="390"/>
        <v>24.946887031192276</v>
      </c>
      <c r="AE535" s="8">
        <f t="shared" si="390"/>
        <v>24.210165273394306</v>
      </c>
      <c r="AF535" s="8">
        <f t="shared" si="390"/>
        <v>23.473443515596138</v>
      </c>
      <c r="AG535" s="8">
        <f t="shared" si="390"/>
        <v>22.736721757797969</v>
      </c>
      <c r="AH535" s="8">
        <f t="shared" si="390"/>
        <v>22.000000000000004</v>
      </c>
    </row>
    <row r="536" spans="2:65" hidden="1" outlineLevel="1">
      <c r="B536" t="str">
        <f t="shared" si="362"/>
        <v>e-methane - Conversion H2 -&gt; CH4 - Global - ton H2/ton CH4</v>
      </c>
      <c r="C536" t="s">
        <v>78</v>
      </c>
      <c r="D536" t="s">
        <v>79</v>
      </c>
      <c r="E536" t="s">
        <v>49</v>
      </c>
      <c r="F536" t="s">
        <v>80</v>
      </c>
      <c r="G536" s="24">
        <f t="shared" ref="G536:V537" si="391">INDEX(FuelData,MATCH($B536,FuelData_Index,0),MATCH(G$4,FuelData_Year,0))</f>
        <v>0.5</v>
      </c>
      <c r="H536" s="24">
        <f t="shared" si="391"/>
        <v>0.5</v>
      </c>
      <c r="I536" s="24">
        <f t="shared" si="391"/>
        <v>0.5</v>
      </c>
      <c r="J536" s="24">
        <f t="shared" si="391"/>
        <v>0.5</v>
      </c>
      <c r="K536" s="24">
        <f t="shared" si="391"/>
        <v>0.5</v>
      </c>
      <c r="L536" s="24">
        <f t="shared" si="391"/>
        <v>0.5</v>
      </c>
      <c r="M536" s="24">
        <f t="shared" si="391"/>
        <v>0.5</v>
      </c>
      <c r="N536" s="24">
        <f t="shared" si="391"/>
        <v>0.5</v>
      </c>
      <c r="O536" s="24">
        <f t="shared" si="391"/>
        <v>0.5</v>
      </c>
      <c r="P536" s="24">
        <f t="shared" si="391"/>
        <v>0.5</v>
      </c>
      <c r="Q536" s="24">
        <f t="shared" si="391"/>
        <v>0.5</v>
      </c>
      <c r="R536" s="24">
        <f t="shared" si="391"/>
        <v>0.5</v>
      </c>
      <c r="S536" s="24">
        <f t="shared" si="391"/>
        <v>0.5</v>
      </c>
      <c r="T536" s="24">
        <f t="shared" si="391"/>
        <v>0.5</v>
      </c>
      <c r="U536" s="24">
        <f t="shared" si="391"/>
        <v>0.5</v>
      </c>
      <c r="V536" s="24">
        <f t="shared" si="391"/>
        <v>0.5</v>
      </c>
      <c r="W536" s="24">
        <f t="shared" ref="W536:AH537" si="392">INDEX(FuelData,MATCH($B536,FuelData_Index,0),MATCH(W$4,FuelData_Year,0))</f>
        <v>0.5</v>
      </c>
      <c r="X536" s="24">
        <f t="shared" si="392"/>
        <v>0.5</v>
      </c>
      <c r="Y536" s="24">
        <f t="shared" si="392"/>
        <v>0.5</v>
      </c>
      <c r="Z536" s="24">
        <f t="shared" si="392"/>
        <v>0.5</v>
      </c>
      <c r="AA536" s="24">
        <f t="shared" si="392"/>
        <v>0.5</v>
      </c>
      <c r="AB536" s="24">
        <f t="shared" si="392"/>
        <v>0.5</v>
      </c>
      <c r="AC536" s="24">
        <f t="shared" si="392"/>
        <v>0.5</v>
      </c>
      <c r="AD536" s="24">
        <f t="shared" si="392"/>
        <v>0.5</v>
      </c>
      <c r="AE536" s="24">
        <f t="shared" si="392"/>
        <v>0.5</v>
      </c>
      <c r="AF536" s="24">
        <f t="shared" si="392"/>
        <v>0.5</v>
      </c>
      <c r="AG536" s="24">
        <f t="shared" si="392"/>
        <v>0.5</v>
      </c>
      <c r="AH536" s="24">
        <f t="shared" si="392"/>
        <v>0.5</v>
      </c>
    </row>
    <row r="537" spans="2:65" hidden="1" outlineLevel="1">
      <c r="B537" t="str">
        <f t="shared" si="362"/>
        <v>e-methane - Conversion CO2 -&gt; CH4 - Global - ton CO2/ton CH4</v>
      </c>
      <c r="C537" t="s">
        <v>78</v>
      </c>
      <c r="D537" t="s">
        <v>81</v>
      </c>
      <c r="E537" t="s">
        <v>49</v>
      </c>
      <c r="F537" t="s">
        <v>82</v>
      </c>
      <c r="G537" s="24">
        <f t="shared" si="391"/>
        <v>2.75</v>
      </c>
      <c r="H537" s="24">
        <f t="shared" si="391"/>
        <v>2.75</v>
      </c>
      <c r="I537" s="24">
        <f t="shared" si="391"/>
        <v>2.75</v>
      </c>
      <c r="J537" s="24">
        <f t="shared" si="391"/>
        <v>2.75</v>
      </c>
      <c r="K537" s="24">
        <f t="shared" si="391"/>
        <v>2.75</v>
      </c>
      <c r="L537" s="24">
        <f t="shared" si="391"/>
        <v>2.75</v>
      </c>
      <c r="M537" s="24">
        <f t="shared" si="391"/>
        <v>2.75</v>
      </c>
      <c r="N537" s="24">
        <f t="shared" si="391"/>
        <v>2.75</v>
      </c>
      <c r="O537" s="24">
        <f t="shared" si="391"/>
        <v>2.75</v>
      </c>
      <c r="P537" s="24">
        <f t="shared" si="391"/>
        <v>2.75</v>
      </c>
      <c r="Q537" s="24">
        <f t="shared" si="391"/>
        <v>2.75</v>
      </c>
      <c r="R537" s="24">
        <f t="shared" si="391"/>
        <v>2.75</v>
      </c>
      <c r="S537" s="24">
        <f t="shared" si="391"/>
        <v>2.75</v>
      </c>
      <c r="T537" s="24">
        <f t="shared" si="391"/>
        <v>2.75</v>
      </c>
      <c r="U537" s="24">
        <f t="shared" si="391"/>
        <v>2.75</v>
      </c>
      <c r="V537" s="24">
        <f t="shared" si="391"/>
        <v>2.75</v>
      </c>
      <c r="W537" s="24">
        <f t="shared" si="392"/>
        <v>2.75</v>
      </c>
      <c r="X537" s="24">
        <f t="shared" si="392"/>
        <v>2.75</v>
      </c>
      <c r="Y537" s="24">
        <f t="shared" si="392"/>
        <v>2.75</v>
      </c>
      <c r="Z537" s="24">
        <f t="shared" si="392"/>
        <v>2.75</v>
      </c>
      <c r="AA537" s="24">
        <f t="shared" si="392"/>
        <v>2.75</v>
      </c>
      <c r="AB537" s="24">
        <f t="shared" si="392"/>
        <v>2.75</v>
      </c>
      <c r="AC537" s="24">
        <f t="shared" si="392"/>
        <v>2.75</v>
      </c>
      <c r="AD537" s="24">
        <f t="shared" si="392"/>
        <v>2.75</v>
      </c>
      <c r="AE537" s="24">
        <f t="shared" si="392"/>
        <v>2.75</v>
      </c>
      <c r="AF537" s="24">
        <f t="shared" si="392"/>
        <v>2.75</v>
      </c>
      <c r="AG537" s="24">
        <f t="shared" si="392"/>
        <v>2.75</v>
      </c>
      <c r="AH537" s="24">
        <f t="shared" si="392"/>
        <v>2.75</v>
      </c>
    </row>
    <row r="538" spans="2:65" ht="14.25" hidden="1" customHeight="1" outlineLevel="1">
      <c r="B538" t="str">
        <f t="shared" si="362"/>
        <v/>
      </c>
      <c r="G538" s="128"/>
    </row>
    <row r="539" spans="2:65" hidden="1" outlineLevel="1">
      <c r="B539" t="str">
        <f t="shared" si="362"/>
        <v>e-methane (DAC) - Energy cost including feedstock energy cost - Africa - USD/ton fuel</v>
      </c>
      <c r="C539" s="10" t="str">
        <f>C495</f>
        <v>e-methane (DAC)</v>
      </c>
      <c r="D539" s="10" t="s">
        <v>37</v>
      </c>
      <c r="E539" s="10" t="s">
        <v>55</v>
      </c>
      <c r="F539" s="10" t="s">
        <v>31</v>
      </c>
      <c r="G539" s="125">
        <f>G544+G549*G$559+G554*G$560</f>
        <v>2065.9115064781317</v>
      </c>
      <c r="H539" s="125">
        <f t="shared" ref="H539:AH539" si="393">H544+H549*H$559+H554*H$560</f>
        <v>1816.2056885144102</v>
      </c>
      <c r="I539" s="125">
        <f t="shared" si="393"/>
        <v>1568.1551731841992</v>
      </c>
      <c r="J539" s="125">
        <f t="shared" si="393"/>
        <v>1494.4810754916657</v>
      </c>
      <c r="K539" s="125">
        <f t="shared" si="393"/>
        <v>1421.0294615842026</v>
      </c>
      <c r="L539" s="125">
        <f t="shared" si="393"/>
        <v>1347.8517248827388</v>
      </c>
      <c r="M539" s="125">
        <f t="shared" si="393"/>
        <v>1274.9992588082227</v>
      </c>
      <c r="N539" s="125">
        <f t="shared" si="393"/>
        <v>1202.523456781601</v>
      </c>
      <c r="O539" s="125">
        <f t="shared" si="393"/>
        <v>1156.9056847261252</v>
      </c>
      <c r="P539" s="125">
        <f t="shared" si="393"/>
        <v>1111.571972925977</v>
      </c>
      <c r="Q539" s="125">
        <f t="shared" si="393"/>
        <v>1066.5500031993777</v>
      </c>
      <c r="R539" s="125">
        <f t="shared" si="393"/>
        <v>1021.8674573645987</v>
      </c>
      <c r="S539" s="125">
        <f t="shared" si="393"/>
        <v>977.55201723990808</v>
      </c>
      <c r="T539" s="125">
        <f t="shared" si="393"/>
        <v>952.16024934545385</v>
      </c>
      <c r="U539" s="125">
        <f t="shared" si="393"/>
        <v>926.9015266088096</v>
      </c>
      <c r="V539" s="125">
        <f t="shared" si="393"/>
        <v>901.78488171246556</v>
      </c>
      <c r="W539" s="125">
        <f t="shared" si="393"/>
        <v>876.81934733886408</v>
      </c>
      <c r="X539" s="125">
        <f t="shared" si="393"/>
        <v>852.01395617049229</v>
      </c>
      <c r="Y539" s="125">
        <f t="shared" si="393"/>
        <v>825.36312480180709</v>
      </c>
      <c r="Z539" s="125">
        <f t="shared" si="393"/>
        <v>799.2077957885972</v>
      </c>
      <c r="AA539" s="125">
        <f t="shared" si="393"/>
        <v>773.54268706163634</v>
      </c>
      <c r="AB539" s="125">
        <f t="shared" si="393"/>
        <v>748.36251655168849</v>
      </c>
      <c r="AC539" s="125">
        <f t="shared" si="393"/>
        <v>723.66200218951758</v>
      </c>
      <c r="AD539" s="125">
        <f t="shared" si="393"/>
        <v>708.28800657453803</v>
      </c>
      <c r="AE539" s="125">
        <f t="shared" si="393"/>
        <v>693.18469780509781</v>
      </c>
      <c r="AF539" s="125">
        <f t="shared" si="393"/>
        <v>678.34874740504574</v>
      </c>
      <c r="AG539" s="125">
        <f t="shared" si="393"/>
        <v>663.77682689824383</v>
      </c>
      <c r="AH539" s="125">
        <f t="shared" si="393"/>
        <v>649.46560780855475</v>
      </c>
      <c r="AJ539" s="126"/>
      <c r="BL539" s="1"/>
      <c r="BM539" s="1"/>
    </row>
    <row r="540" spans="2:65" hidden="1" outlineLevel="1">
      <c r="B540" t="str">
        <f t="shared" si="362"/>
        <v>e-methane (DAC) - Energy cost including feedstock energy cost - Americas - USD/ton fuel</v>
      </c>
      <c r="C540" s="2" t="str">
        <f>C495</f>
        <v>e-methane (DAC)</v>
      </c>
      <c r="D540" s="2" t="s">
        <v>37</v>
      </c>
      <c r="E540" s="2" t="s">
        <v>56</v>
      </c>
      <c r="F540" s="2" t="s">
        <v>31</v>
      </c>
      <c r="G540" s="126">
        <f t="shared" ref="G540:AH540" si="394">G545+G550*G$559+G555*G$560</f>
        <v>1298.0429404602576</v>
      </c>
      <c r="H540" s="126">
        <f t="shared" si="394"/>
        <v>1266.2032743168902</v>
      </c>
      <c r="I540" s="126">
        <f t="shared" si="394"/>
        <v>1234.386402122653</v>
      </c>
      <c r="J540" s="126">
        <f t="shared" si="394"/>
        <v>1184.0912715606996</v>
      </c>
      <c r="K540" s="126">
        <f t="shared" si="394"/>
        <v>1133.8994803645403</v>
      </c>
      <c r="L540" s="126">
        <f t="shared" si="394"/>
        <v>1083.8455602096992</v>
      </c>
      <c r="M540" s="126">
        <f t="shared" si="394"/>
        <v>1033.9640427717454</v>
      </c>
      <c r="N540" s="126">
        <f t="shared" si="394"/>
        <v>984.28945972616043</v>
      </c>
      <c r="O540" s="126">
        <f t="shared" si="394"/>
        <v>955.62326061585327</v>
      </c>
      <c r="P540" s="126">
        <f t="shared" si="394"/>
        <v>927.04892929159496</v>
      </c>
      <c r="Q540" s="126">
        <f t="shared" si="394"/>
        <v>898.5825004666151</v>
      </c>
      <c r="R540" s="126">
        <f t="shared" si="394"/>
        <v>870.24000885414569</v>
      </c>
      <c r="S540" s="126">
        <f t="shared" si="394"/>
        <v>842.03748916744837</v>
      </c>
      <c r="T540" s="126">
        <f t="shared" si="394"/>
        <v>817.94124319594664</v>
      </c>
      <c r="U540" s="126">
        <f t="shared" si="394"/>
        <v>794.00205118705526</v>
      </c>
      <c r="V540" s="126">
        <f t="shared" si="394"/>
        <v>770.22892416319587</v>
      </c>
      <c r="W540" s="126">
        <f t="shared" si="394"/>
        <v>746.63087314674999</v>
      </c>
      <c r="X540" s="126">
        <f t="shared" si="394"/>
        <v>723.21690916012312</v>
      </c>
      <c r="Y540" s="126">
        <f t="shared" si="394"/>
        <v>707.88951882953495</v>
      </c>
      <c r="Z540" s="126">
        <f t="shared" si="394"/>
        <v>692.79838743804066</v>
      </c>
      <c r="AA540" s="126">
        <f t="shared" si="394"/>
        <v>677.94145047693223</v>
      </c>
      <c r="AB540" s="126">
        <f t="shared" si="394"/>
        <v>663.31664343746991</v>
      </c>
      <c r="AC540" s="126">
        <f t="shared" si="394"/>
        <v>648.92190181094065</v>
      </c>
      <c r="AD540" s="126">
        <f t="shared" si="394"/>
        <v>637.30970109493126</v>
      </c>
      <c r="AE540" s="126">
        <f t="shared" si="394"/>
        <v>625.8921093409075</v>
      </c>
      <c r="AF540" s="126">
        <f t="shared" si="394"/>
        <v>614.66712692491421</v>
      </c>
      <c r="AG540" s="126">
        <f t="shared" si="394"/>
        <v>603.63275422300069</v>
      </c>
      <c r="AH540" s="126">
        <f t="shared" si="394"/>
        <v>592.78699161121574</v>
      </c>
      <c r="BL540" s="1"/>
      <c r="BM540" s="1"/>
    </row>
    <row r="541" spans="2:65" hidden="1" outlineLevel="1">
      <c r="B541" t="str">
        <f t="shared" si="362"/>
        <v>e-methane (DAC) - Energy cost including feedstock energy cost - Asia - USD/ton fuel</v>
      </c>
      <c r="C541" s="2" t="str">
        <f>C495</f>
        <v>e-methane (DAC)</v>
      </c>
      <c r="D541" s="2" t="s">
        <v>37</v>
      </c>
      <c r="E541" s="2" t="s">
        <v>57</v>
      </c>
      <c r="F541" s="2" t="s">
        <v>31</v>
      </c>
      <c r="G541" s="126">
        <f t="shared" ref="G541:AH541" si="395">G546+G551*G$559+G556*G$560</f>
        <v>2297.7230253986763</v>
      </c>
      <c r="H541" s="126">
        <f t="shared" si="395"/>
        <v>2087.6362389213568</v>
      </c>
      <c r="I541" s="126">
        <f t="shared" si="395"/>
        <v>1878.8402897736867</v>
      </c>
      <c r="J541" s="126">
        <f t="shared" si="395"/>
        <v>1799.0650970584363</v>
      </c>
      <c r="K541" s="126">
        <f t="shared" si="395"/>
        <v>1719.4772411156632</v>
      </c>
      <c r="L541" s="126">
        <f t="shared" si="395"/>
        <v>1640.1317609771024</v>
      </c>
      <c r="M541" s="126">
        <f t="shared" si="395"/>
        <v>1561.0836956746271</v>
      </c>
      <c r="N541" s="126">
        <f t="shared" si="395"/>
        <v>1482.3880842400479</v>
      </c>
      <c r="O541" s="126">
        <f t="shared" si="395"/>
        <v>1423.5697715589893</v>
      </c>
      <c r="P541" s="126">
        <f t="shared" si="395"/>
        <v>1365.1435293946186</v>
      </c>
      <c r="Q541" s="126">
        <f t="shared" si="395"/>
        <v>1307.1454552676882</v>
      </c>
      <c r="R541" s="126">
        <f t="shared" si="395"/>
        <v>1249.6116466989245</v>
      </c>
      <c r="S541" s="126">
        <f t="shared" si="395"/>
        <v>1192.5782012091481</v>
      </c>
      <c r="T541" s="126">
        <f t="shared" si="395"/>
        <v>1158.5213675361592</v>
      </c>
      <c r="U541" s="126">
        <f t="shared" si="395"/>
        <v>1124.6856203288783</v>
      </c>
      <c r="V541" s="126">
        <f t="shared" si="395"/>
        <v>1091.0836827976705</v>
      </c>
      <c r="W541" s="126">
        <f t="shared" si="395"/>
        <v>1057.7282781528074</v>
      </c>
      <c r="X541" s="126">
        <f t="shared" si="395"/>
        <v>1024.6321296046476</v>
      </c>
      <c r="Y541" s="126">
        <f t="shared" si="395"/>
        <v>988.8983630293983</v>
      </c>
      <c r="Z541" s="126">
        <f t="shared" si="395"/>
        <v>953.85357027926557</v>
      </c>
      <c r="AA541" s="126">
        <f t="shared" si="395"/>
        <v>919.49017761608172</v>
      </c>
      <c r="AB541" s="126">
        <f t="shared" si="395"/>
        <v>885.80061130167041</v>
      </c>
      <c r="AC541" s="126">
        <f t="shared" si="395"/>
        <v>852.77729759785734</v>
      </c>
      <c r="AD541" s="126">
        <f t="shared" si="395"/>
        <v>833.47577499291606</v>
      </c>
      <c r="AE541" s="126">
        <f t="shared" si="395"/>
        <v>814.51945442019689</v>
      </c>
      <c r="AF541" s="126">
        <f t="shared" si="395"/>
        <v>795.90387680351751</v>
      </c>
      <c r="AG541" s="126">
        <f t="shared" si="395"/>
        <v>777.62458306668987</v>
      </c>
      <c r="AH541" s="126">
        <f t="shared" si="395"/>
        <v>759.67711413352572</v>
      </c>
      <c r="BL541" s="1"/>
      <c r="BM541" s="1"/>
    </row>
    <row r="542" spans="2:65" hidden="1" outlineLevel="1">
      <c r="B542" t="str">
        <f t="shared" si="362"/>
        <v>e-methane (DAC) - Energy cost including feedstock energy cost - Europe - USD/ton fuel</v>
      </c>
      <c r="C542" s="2" t="str">
        <f>C495</f>
        <v>e-methane (DAC)</v>
      </c>
      <c r="D542" s="2" t="s">
        <v>37</v>
      </c>
      <c r="E542" s="2" t="s">
        <v>8</v>
      </c>
      <c r="F542" s="2" t="s">
        <v>31</v>
      </c>
      <c r="G542" s="126">
        <f t="shared" ref="G542:AH542" si="396">G547+G552*G$559+G557*G$560</f>
        <v>1710.5303315002991</v>
      </c>
      <c r="H542" s="126">
        <f t="shared" si="396"/>
        <v>1630.4217449138359</v>
      </c>
      <c r="I542" s="126">
        <f t="shared" si="396"/>
        <v>1550.6535363441499</v>
      </c>
      <c r="J542" s="126">
        <f t="shared" si="396"/>
        <v>1485.014900006393</v>
      </c>
      <c r="K542" s="126">
        <f t="shared" si="396"/>
        <v>1419.5289953075978</v>
      </c>
      <c r="L542" s="126">
        <f t="shared" si="396"/>
        <v>1354.2410920486038</v>
      </c>
      <c r="M542" s="126">
        <f t="shared" si="396"/>
        <v>1289.1964600302229</v>
      </c>
      <c r="N542" s="126">
        <f t="shared" si="396"/>
        <v>1224.440369053279</v>
      </c>
      <c r="O542" s="126">
        <f t="shared" si="396"/>
        <v>1191.1330705552627</v>
      </c>
      <c r="P542" s="126">
        <f t="shared" si="396"/>
        <v>1157.9018973627947</v>
      </c>
      <c r="Q542" s="126">
        <f t="shared" si="396"/>
        <v>1124.7649994351091</v>
      </c>
      <c r="R542" s="126">
        <f t="shared" si="396"/>
        <v>1091.7405267314809</v>
      </c>
      <c r="S542" s="126">
        <f t="shared" si="396"/>
        <v>1058.8466292112266</v>
      </c>
      <c r="T542" s="126">
        <f t="shared" si="396"/>
        <v>1035.4494164566113</v>
      </c>
      <c r="U542" s="126">
        <f t="shared" si="396"/>
        <v>1012.1179490475391</v>
      </c>
      <c r="V542" s="126">
        <f t="shared" si="396"/>
        <v>988.85973940737767</v>
      </c>
      <c r="W542" s="126">
        <f t="shared" si="396"/>
        <v>965.68229995943295</v>
      </c>
      <c r="X542" s="126">
        <f t="shared" si="396"/>
        <v>942.5931431270501</v>
      </c>
      <c r="Y542" s="126">
        <f t="shared" si="396"/>
        <v>916.947861171368</v>
      </c>
      <c r="Z542" s="126">
        <f t="shared" si="396"/>
        <v>891.75375031941905</v>
      </c>
      <c r="AA542" s="126">
        <f t="shared" si="396"/>
        <v>867.00624000252174</v>
      </c>
      <c r="AB542" s="126">
        <f t="shared" si="396"/>
        <v>842.70075965194633</v>
      </c>
      <c r="AC542" s="126">
        <f t="shared" si="396"/>
        <v>818.83273869900438</v>
      </c>
      <c r="AD542" s="126">
        <f t="shared" si="396"/>
        <v>800.30003049381844</v>
      </c>
      <c r="AE542" s="126">
        <f t="shared" si="396"/>
        <v>782.09877208032856</v>
      </c>
      <c r="AF542" s="126">
        <f t="shared" si="396"/>
        <v>764.22468211149385</v>
      </c>
      <c r="AG542" s="126">
        <f t="shared" si="396"/>
        <v>746.67347924026785</v>
      </c>
      <c r="AH542" s="126">
        <f t="shared" si="396"/>
        <v>729.440882119604</v>
      </c>
      <c r="BL542" s="1"/>
      <c r="BM542" s="1"/>
    </row>
    <row r="543" spans="2:65" hidden="1" outlineLevel="1">
      <c r="B543" t="str">
        <f t="shared" si="362"/>
        <v>e-methane (DAC) - Energy cost including feedstock energy cost - Middle East - USD/ton fuel</v>
      </c>
      <c r="C543" s="13" t="str">
        <f>C495</f>
        <v>e-methane (DAC)</v>
      </c>
      <c r="D543" s="13" t="s">
        <v>37</v>
      </c>
      <c r="E543" s="13" t="s">
        <v>58</v>
      </c>
      <c r="F543" s="13" t="s">
        <v>31</v>
      </c>
      <c r="G543" s="127">
        <f t="shared" ref="G543:AH543" si="397">G548+G553*G$559+G558*G$560</f>
        <v>1309.8296125480986</v>
      </c>
      <c r="H543" s="127">
        <f t="shared" si="397"/>
        <v>1247.1457443584529</v>
      </c>
      <c r="I543" s="127">
        <f t="shared" si="397"/>
        <v>1184.7334283824084</v>
      </c>
      <c r="J543" s="127">
        <f t="shared" si="397"/>
        <v>1141.7382050886758</v>
      </c>
      <c r="K543" s="127">
        <f t="shared" si="397"/>
        <v>1098.7929539305583</v>
      </c>
      <c r="L543" s="127">
        <f t="shared" si="397"/>
        <v>1055.9267574468836</v>
      </c>
      <c r="M543" s="127">
        <f t="shared" si="397"/>
        <v>1013.1686981765089</v>
      </c>
      <c r="N543" s="127">
        <f t="shared" si="397"/>
        <v>970.54785865825102</v>
      </c>
      <c r="O543" s="127">
        <f t="shared" si="397"/>
        <v>937.07487923879421</v>
      </c>
      <c r="P543" s="127">
        <f t="shared" si="397"/>
        <v>903.77692283338126</v>
      </c>
      <c r="Q543" s="127">
        <f t="shared" si="397"/>
        <v>870.67377683934467</v>
      </c>
      <c r="R543" s="127">
        <f t="shared" si="397"/>
        <v>837.78522865405046</v>
      </c>
      <c r="S543" s="127">
        <f t="shared" si="397"/>
        <v>805.1310656748733</v>
      </c>
      <c r="T543" s="127">
        <f t="shared" si="397"/>
        <v>785.23309539639058</v>
      </c>
      <c r="U543" s="127">
        <f t="shared" si="397"/>
        <v>765.42532939327884</v>
      </c>
      <c r="V543" s="127">
        <f t="shared" si="397"/>
        <v>745.71464558351636</v>
      </c>
      <c r="W543" s="127">
        <f t="shared" si="397"/>
        <v>726.1079218850216</v>
      </c>
      <c r="X543" s="127">
        <f t="shared" si="397"/>
        <v>706.61203621575862</v>
      </c>
      <c r="Y543" s="127">
        <f t="shared" si="397"/>
        <v>682.25136111740233</v>
      </c>
      <c r="Z543" s="127">
        <f t="shared" si="397"/>
        <v>658.35868768229193</v>
      </c>
      <c r="AA543" s="127">
        <f t="shared" si="397"/>
        <v>634.92888646328834</v>
      </c>
      <c r="AB543" s="127">
        <f t="shared" si="397"/>
        <v>611.95682801324256</v>
      </c>
      <c r="AC543" s="127">
        <f t="shared" si="397"/>
        <v>589.43738288500958</v>
      </c>
      <c r="AD543" s="127">
        <f t="shared" si="397"/>
        <v>576.09603907822532</v>
      </c>
      <c r="AE543" s="127">
        <f t="shared" si="397"/>
        <v>562.99330204414923</v>
      </c>
      <c r="AF543" s="127">
        <f t="shared" si="397"/>
        <v>550.12608959829527</v>
      </c>
      <c r="AG543" s="127">
        <f t="shared" si="397"/>
        <v>537.49131955618486</v>
      </c>
      <c r="AH543" s="127">
        <f t="shared" si="397"/>
        <v>525.08590973333946</v>
      </c>
      <c r="BL543" s="1"/>
      <c r="BM543" s="1"/>
    </row>
    <row r="544" spans="2:65" hidden="1" outlineLevel="1">
      <c r="B544" t="str">
        <f t="shared" si="362"/>
        <v>e-methane (DAC) - Energy cost - Africa - USD/ton fuel</v>
      </c>
      <c r="C544" t="str">
        <f>C495</f>
        <v>e-methane (DAC)</v>
      </c>
      <c r="D544" t="s">
        <v>43</v>
      </c>
      <c r="E544" t="s">
        <v>55</v>
      </c>
      <c r="F544" t="s">
        <v>31</v>
      </c>
      <c r="G544" s="8">
        <f t="shared" ref="G544:V548" si="398">INDEX(CostCalculations,MATCH($B544,CostCalculations_Index,0),MATCH(G$4,CostCalculation_Year,0))</f>
        <v>23.35592277220567</v>
      </c>
      <c r="H544" s="8">
        <f t="shared" si="398"/>
        <v>20.613318498263837</v>
      </c>
      <c r="I544" s="8">
        <f t="shared" si="398"/>
        <v>17.870714224321272</v>
      </c>
      <c r="J544" s="8">
        <f t="shared" si="398"/>
        <v>17.106169874015542</v>
      </c>
      <c r="K544" s="8">
        <f t="shared" si="398"/>
        <v>16.341625523709808</v>
      </c>
      <c r="L544" s="8">
        <f t="shared" si="398"/>
        <v>15.577081173404077</v>
      </c>
      <c r="M544" s="8">
        <f t="shared" si="398"/>
        <v>14.812536823098164</v>
      </c>
      <c r="N544" s="8">
        <f t="shared" si="398"/>
        <v>14.04799247279243</v>
      </c>
      <c r="O544" s="8">
        <f t="shared" si="398"/>
        <v>13.621222839370786</v>
      </c>
      <c r="P544" s="8">
        <f t="shared" si="398"/>
        <v>13.19445320594914</v>
      </c>
      <c r="Q544" s="8">
        <f t="shared" si="398"/>
        <v>12.767683572527313</v>
      </c>
      <c r="R544" s="8">
        <f t="shared" si="398"/>
        <v>12.340913939105668</v>
      </c>
      <c r="S544" s="8">
        <f t="shared" si="398"/>
        <v>11.914144305684069</v>
      </c>
      <c r="T544" s="8">
        <f t="shared" si="398"/>
        <v>11.713270851961216</v>
      </c>
      <c r="U544" s="8">
        <f t="shared" si="398"/>
        <v>11.512397398238409</v>
      </c>
      <c r="V544" s="8">
        <f t="shared" si="398"/>
        <v>11.311523944515557</v>
      </c>
      <c r="W544" s="8">
        <f t="shared" ref="W544:AH548" si="399">INDEX(CostCalculations,MATCH($B544,CostCalculations_Index,0),MATCH(W$4,CostCalculation_Year,0))</f>
        <v>11.110650490792706</v>
      </c>
      <c r="X544" s="8">
        <f t="shared" si="399"/>
        <v>10.909777037069944</v>
      </c>
      <c r="Y544" s="8">
        <f t="shared" si="399"/>
        <v>10.703224659738499</v>
      </c>
      <c r="Z544" s="8">
        <f t="shared" si="399"/>
        <v>10.496672282407054</v>
      </c>
      <c r="AA544" s="8">
        <f t="shared" si="399"/>
        <v>10.290119905075517</v>
      </c>
      <c r="AB544" s="8">
        <f t="shared" si="399"/>
        <v>10.083567527744073</v>
      </c>
      <c r="AC544" s="8">
        <f t="shared" si="399"/>
        <v>9.877015150412582</v>
      </c>
      <c r="AD544" s="8">
        <f t="shared" si="399"/>
        <v>9.7756337118425574</v>
      </c>
      <c r="AE544" s="8">
        <f t="shared" si="399"/>
        <v>9.6742522732725789</v>
      </c>
      <c r="AF544" s="8">
        <f t="shared" si="399"/>
        <v>9.5728708347025542</v>
      </c>
      <c r="AG544" s="8">
        <f t="shared" si="399"/>
        <v>9.4714893961325295</v>
      </c>
      <c r="AH544" s="8">
        <f t="shared" si="399"/>
        <v>9.370107957562551</v>
      </c>
    </row>
    <row r="545" spans="2:34" hidden="1" outlineLevel="1">
      <c r="B545" t="str">
        <f t="shared" si="362"/>
        <v>e-methane (DAC) - Energy cost - Americas - USD/ton fuel</v>
      </c>
      <c r="C545" t="str">
        <f>C495</f>
        <v>e-methane (DAC)</v>
      </c>
      <c r="D545" t="s">
        <v>43</v>
      </c>
      <c r="E545" t="s">
        <v>56</v>
      </c>
      <c r="F545" t="s">
        <v>31</v>
      </c>
      <c r="G545" s="8">
        <f t="shared" si="398"/>
        <v>14.674873815906814</v>
      </c>
      <c r="H545" s="8">
        <f t="shared" si="398"/>
        <v>14.37097766078905</v>
      </c>
      <c r="I545" s="8">
        <f t="shared" si="398"/>
        <v>14.067081505671196</v>
      </c>
      <c r="J545" s="8">
        <f t="shared" si="398"/>
        <v>13.553377670568807</v>
      </c>
      <c r="K545" s="8">
        <f t="shared" si="398"/>
        <v>13.03967383546642</v>
      </c>
      <c r="L545" s="8">
        <f t="shared" si="398"/>
        <v>12.525970000364033</v>
      </c>
      <c r="M545" s="8">
        <f t="shared" si="398"/>
        <v>12.012266165261828</v>
      </c>
      <c r="N545" s="8">
        <f t="shared" si="398"/>
        <v>11.498562330159439</v>
      </c>
      <c r="O545" s="8">
        <f t="shared" si="398"/>
        <v>11.251355711348333</v>
      </c>
      <c r="P545" s="8">
        <f t="shared" si="398"/>
        <v>11.004149092537228</v>
      </c>
      <c r="Q545" s="8">
        <f t="shared" si="398"/>
        <v>10.756942473726122</v>
      </c>
      <c r="R545" s="8">
        <f t="shared" si="398"/>
        <v>10.509735854915016</v>
      </c>
      <c r="S545" s="8">
        <f t="shared" si="398"/>
        <v>10.262529236103866</v>
      </c>
      <c r="T545" s="8">
        <f t="shared" si="398"/>
        <v>10.062137470168636</v>
      </c>
      <c r="U545" s="8">
        <f t="shared" si="398"/>
        <v>9.8617457042334085</v>
      </c>
      <c r="V545" s="8">
        <f t="shared" si="398"/>
        <v>9.6613539382981344</v>
      </c>
      <c r="W545" s="8">
        <f t="shared" si="399"/>
        <v>9.4609621723629065</v>
      </c>
      <c r="X545" s="8">
        <f t="shared" si="399"/>
        <v>9.2605704064276555</v>
      </c>
      <c r="Y545" s="8">
        <f t="shared" si="399"/>
        <v>9.1798389419518571</v>
      </c>
      <c r="Z545" s="8">
        <f t="shared" si="399"/>
        <v>9.0991074774760587</v>
      </c>
      <c r="AA545" s="8">
        <f t="shared" si="399"/>
        <v>9.0183760130002835</v>
      </c>
      <c r="AB545" s="8">
        <f t="shared" si="399"/>
        <v>8.9376445485244869</v>
      </c>
      <c r="AC545" s="8">
        <f t="shared" si="399"/>
        <v>8.8569130840486885</v>
      </c>
      <c r="AD545" s="8">
        <f t="shared" si="399"/>
        <v>8.7960069083172812</v>
      </c>
      <c r="AE545" s="8">
        <f t="shared" si="399"/>
        <v>8.7351007325858969</v>
      </c>
      <c r="AF545" s="8">
        <f t="shared" si="399"/>
        <v>8.6741945568545145</v>
      </c>
      <c r="AG545" s="8">
        <f t="shared" si="399"/>
        <v>8.6132883811231302</v>
      </c>
      <c r="AH545" s="8">
        <f t="shared" si="399"/>
        <v>8.552382205391746</v>
      </c>
    </row>
    <row r="546" spans="2:34" hidden="1" outlineLevel="1">
      <c r="B546" t="str">
        <f t="shared" si="362"/>
        <v>e-methane (DAC) - Energy cost - Asia - USD/ton fuel</v>
      </c>
      <c r="C546" t="str">
        <f>C495</f>
        <v>e-methane (DAC)</v>
      </c>
      <c r="D546" t="s">
        <v>43</v>
      </c>
      <c r="E546" t="s">
        <v>57</v>
      </c>
      <c r="F546" t="s">
        <v>31</v>
      </c>
      <c r="G546" s="8">
        <f t="shared" si="398"/>
        <v>25.976640995923663</v>
      </c>
      <c r="H546" s="8">
        <f t="shared" si="398"/>
        <v>23.693963174734382</v>
      </c>
      <c r="I546" s="8">
        <f t="shared" si="398"/>
        <v>21.411285353546191</v>
      </c>
      <c r="J546" s="8">
        <f t="shared" si="398"/>
        <v>20.592507773689434</v>
      </c>
      <c r="K546" s="8">
        <f t="shared" si="398"/>
        <v>19.773730193833035</v>
      </c>
      <c r="L546" s="8">
        <f t="shared" si="398"/>
        <v>18.954952613976275</v>
      </c>
      <c r="M546" s="8">
        <f t="shared" si="398"/>
        <v>18.136175034119514</v>
      </c>
      <c r="N546" s="8">
        <f t="shared" si="398"/>
        <v>17.317397454263119</v>
      </c>
      <c r="O546" s="8">
        <f t="shared" si="398"/>
        <v>16.760883226524676</v>
      </c>
      <c r="P546" s="8">
        <f t="shared" si="398"/>
        <v>16.204368998786414</v>
      </c>
      <c r="Q546" s="8">
        <f t="shared" si="398"/>
        <v>15.647854771048333</v>
      </c>
      <c r="R546" s="8">
        <f t="shared" si="398"/>
        <v>15.091340543310071</v>
      </c>
      <c r="S546" s="8">
        <f t="shared" si="398"/>
        <v>14.534826315571809</v>
      </c>
      <c r="T546" s="8">
        <f t="shared" si="398"/>
        <v>14.251880999090282</v>
      </c>
      <c r="U546" s="8">
        <f t="shared" si="398"/>
        <v>13.968935682608754</v>
      </c>
      <c r="V546" s="8">
        <f t="shared" si="398"/>
        <v>13.685990366127317</v>
      </c>
      <c r="W546" s="8">
        <f t="shared" si="399"/>
        <v>13.40304504964579</v>
      </c>
      <c r="X546" s="8">
        <f t="shared" si="399"/>
        <v>13.120099733164444</v>
      </c>
      <c r="Y546" s="8">
        <f t="shared" si="399"/>
        <v>12.823932917639013</v>
      </c>
      <c r="Z546" s="8">
        <f t="shared" si="399"/>
        <v>12.527766102113674</v>
      </c>
      <c r="AA546" s="8">
        <f t="shared" si="399"/>
        <v>12.231599286588244</v>
      </c>
      <c r="AB546" s="8">
        <f t="shared" si="399"/>
        <v>11.935432471062905</v>
      </c>
      <c r="AC546" s="8">
        <f t="shared" si="399"/>
        <v>11.639265655537475</v>
      </c>
      <c r="AD546" s="8">
        <f t="shared" si="399"/>
        <v>11.503447479549278</v>
      </c>
      <c r="AE546" s="8">
        <f t="shared" si="399"/>
        <v>11.367629303561035</v>
      </c>
      <c r="AF546" s="8">
        <f t="shared" si="399"/>
        <v>11.231811127572838</v>
      </c>
      <c r="AG546" s="8">
        <f t="shared" si="399"/>
        <v>11.095992951584641</v>
      </c>
      <c r="AH546" s="8">
        <f t="shared" si="399"/>
        <v>10.960174775596398</v>
      </c>
    </row>
    <row r="547" spans="2:34" hidden="1" outlineLevel="1">
      <c r="B547" t="str">
        <f t="shared" si="362"/>
        <v>e-methane (DAC) - Energy cost - Europe - USD/ton fuel</v>
      </c>
      <c r="C547" t="str">
        <f>C495</f>
        <v>e-methane (DAC)</v>
      </c>
      <c r="D547" t="s">
        <v>43</v>
      </c>
      <c r="E547" t="s">
        <v>8</v>
      </c>
      <c r="F547" t="s">
        <v>31</v>
      </c>
      <c r="G547" s="8">
        <f t="shared" si="398"/>
        <v>19.338202143102901</v>
      </c>
      <c r="H547" s="8">
        <f t="shared" si="398"/>
        <v>18.504733757273062</v>
      </c>
      <c r="I547" s="8">
        <f t="shared" si="398"/>
        <v>17.671265371443223</v>
      </c>
      <c r="J547" s="8">
        <f t="shared" si="398"/>
        <v>16.99781787908978</v>
      </c>
      <c r="K547" s="8">
        <f t="shared" si="398"/>
        <v>16.324370386736156</v>
      </c>
      <c r="L547" s="8">
        <f t="shared" si="398"/>
        <v>15.650922894382711</v>
      </c>
      <c r="M547" s="8">
        <f t="shared" si="398"/>
        <v>14.977475402029086</v>
      </c>
      <c r="N547" s="8">
        <f t="shared" si="398"/>
        <v>14.304027909675643</v>
      </c>
      <c r="O547" s="8">
        <f t="shared" si="398"/>
        <v>14.024210615939774</v>
      </c>
      <c r="P547" s="8">
        <f t="shared" si="398"/>
        <v>13.744393322204179</v>
      </c>
      <c r="Q547" s="8">
        <f t="shared" si="398"/>
        <v>13.464576028468493</v>
      </c>
      <c r="R547" s="8">
        <f t="shared" si="398"/>
        <v>13.184758734732805</v>
      </c>
      <c r="S547" s="8">
        <f t="shared" si="398"/>
        <v>12.904941440997209</v>
      </c>
      <c r="T547" s="8">
        <f t="shared" si="398"/>
        <v>12.737876294246689</v>
      </c>
      <c r="U547" s="8">
        <f t="shared" si="398"/>
        <v>12.570811147496215</v>
      </c>
      <c r="V547" s="8">
        <f t="shared" si="398"/>
        <v>12.403746000745741</v>
      </c>
      <c r="W547" s="8">
        <f t="shared" si="399"/>
        <v>12.236680853995267</v>
      </c>
      <c r="X547" s="8">
        <f t="shared" si="399"/>
        <v>12.069615707244703</v>
      </c>
      <c r="Y547" s="8">
        <f t="shared" si="399"/>
        <v>11.890886162064181</v>
      </c>
      <c r="Z547" s="8">
        <f t="shared" si="399"/>
        <v>11.712156616883613</v>
      </c>
      <c r="AA547" s="8">
        <f t="shared" si="399"/>
        <v>11.533427071703091</v>
      </c>
      <c r="AB547" s="8">
        <f t="shared" si="399"/>
        <v>11.354697526522523</v>
      </c>
      <c r="AC547" s="8">
        <f t="shared" si="399"/>
        <v>11.175967981342001</v>
      </c>
      <c r="AD547" s="8">
        <f t="shared" si="399"/>
        <v>11.045563224372746</v>
      </c>
      <c r="AE547" s="8">
        <f t="shared" si="399"/>
        <v>10.915158467403444</v>
      </c>
      <c r="AF547" s="8">
        <f t="shared" si="399"/>
        <v>10.784753710434188</v>
      </c>
      <c r="AG547" s="8">
        <f t="shared" si="399"/>
        <v>10.654348953464932</v>
      </c>
      <c r="AH547" s="8">
        <f t="shared" si="399"/>
        <v>10.523944196495632</v>
      </c>
    </row>
    <row r="548" spans="2:34" hidden="1" outlineLevel="1">
      <c r="B548" t="str">
        <f t="shared" si="362"/>
        <v>e-methane (DAC) - Energy cost - Middle East - USD/ton fuel</v>
      </c>
      <c r="C548" t="str">
        <f>C495</f>
        <v>e-methane (DAC)</v>
      </c>
      <c r="D548" t="s">
        <v>43</v>
      </c>
      <c r="E548" t="s">
        <v>58</v>
      </c>
      <c r="F548" t="s">
        <v>31</v>
      </c>
      <c r="G548" s="8">
        <f t="shared" si="398"/>
        <v>14.808126669265585</v>
      </c>
      <c r="H548" s="8">
        <f t="shared" si="398"/>
        <v>14.154681160173642</v>
      </c>
      <c r="I548" s="8">
        <f t="shared" si="398"/>
        <v>13.501235651081515</v>
      </c>
      <c r="J548" s="8">
        <f t="shared" si="398"/>
        <v>13.06859485087498</v>
      </c>
      <c r="K548" s="8">
        <f t="shared" si="398"/>
        <v>12.635954050668444</v>
      </c>
      <c r="L548" s="8">
        <f t="shared" si="398"/>
        <v>12.203313250461907</v>
      </c>
      <c r="M548" s="8">
        <f t="shared" si="398"/>
        <v>11.77067245025537</v>
      </c>
      <c r="N548" s="8">
        <f t="shared" si="398"/>
        <v>11.338031650048833</v>
      </c>
      <c r="O548" s="8">
        <f t="shared" si="398"/>
        <v>11.032970030145316</v>
      </c>
      <c r="P548" s="8">
        <f t="shared" si="398"/>
        <v>10.72790841024189</v>
      </c>
      <c r="Q548" s="8">
        <f t="shared" si="398"/>
        <v>10.422846790338372</v>
      </c>
      <c r="R548" s="8">
        <f t="shared" si="398"/>
        <v>10.117785170434946</v>
      </c>
      <c r="S548" s="8">
        <f t="shared" si="398"/>
        <v>9.8127235505315191</v>
      </c>
      <c r="T548" s="8">
        <f t="shared" si="398"/>
        <v>9.6597688620424833</v>
      </c>
      <c r="U548" s="8">
        <f t="shared" si="398"/>
        <v>9.5068141735534493</v>
      </c>
      <c r="V548" s="8">
        <f t="shared" si="398"/>
        <v>9.3538594850644596</v>
      </c>
      <c r="W548" s="8">
        <f t="shared" si="399"/>
        <v>9.2009047965754238</v>
      </c>
      <c r="X548" s="8">
        <f t="shared" si="399"/>
        <v>9.047950108086388</v>
      </c>
      <c r="Y548" s="8">
        <f t="shared" si="399"/>
        <v>8.8473659326680263</v>
      </c>
      <c r="Z548" s="8">
        <f t="shared" si="399"/>
        <v>8.6467817572497108</v>
      </c>
      <c r="AA548" s="8">
        <f t="shared" si="399"/>
        <v>8.4461975818313473</v>
      </c>
      <c r="AB548" s="8">
        <f t="shared" si="399"/>
        <v>8.2456134064130318</v>
      </c>
      <c r="AC548" s="8">
        <f t="shared" si="399"/>
        <v>8.045029230994647</v>
      </c>
      <c r="AD548" s="8">
        <f t="shared" si="399"/>
        <v>7.9511495445312228</v>
      </c>
      <c r="AE548" s="8">
        <f t="shared" si="399"/>
        <v>7.8572698580678209</v>
      </c>
      <c r="AF548" s="8">
        <f t="shared" si="399"/>
        <v>7.7633901716043967</v>
      </c>
      <c r="AG548" s="8">
        <f t="shared" si="399"/>
        <v>7.6695104851409726</v>
      </c>
      <c r="AH548" s="8">
        <f t="shared" si="399"/>
        <v>7.5756307986775715</v>
      </c>
    </row>
    <row r="549" spans="2:34" hidden="1" outlineLevel="1">
      <c r="B549" t="str">
        <f t="shared" si="362"/>
        <v>e-hydrogen (compressed) - Energy cost including feedstock energy cost - Africa - USD/ton fuel</v>
      </c>
      <c r="C549" t="s">
        <v>62</v>
      </c>
      <c r="D549" t="s">
        <v>37</v>
      </c>
      <c r="E549" t="s">
        <v>55</v>
      </c>
      <c r="F549" t="s">
        <v>31</v>
      </c>
      <c r="G549" s="26">
        <f>G189</f>
        <v>3160.8705964644164</v>
      </c>
      <c r="H549" s="26">
        <f t="shared" ref="H549:AH549" si="400">H189</f>
        <v>2786.523241337979</v>
      </c>
      <c r="I549" s="26">
        <f t="shared" si="400"/>
        <v>2412.5464202833837</v>
      </c>
      <c r="J549" s="26">
        <f t="shared" si="400"/>
        <v>2304.7344628217015</v>
      </c>
      <c r="K549" s="26">
        <f t="shared" si="400"/>
        <v>2196.6012206586379</v>
      </c>
      <c r="L549" s="26">
        <f t="shared" si="400"/>
        <v>2088.2494806360514</v>
      </c>
      <c r="M549" s="26">
        <f t="shared" si="400"/>
        <v>1979.7820295958466</v>
      </c>
      <c r="N549" s="26">
        <f t="shared" si="400"/>
        <v>1871.3016543799013</v>
      </c>
      <c r="O549" s="26">
        <f t="shared" si="400"/>
        <v>1802.6625730422293</v>
      </c>
      <c r="P549" s="26">
        <f t="shared" si="400"/>
        <v>1734.1917254836167</v>
      </c>
      <c r="Q549" s="26">
        <f t="shared" si="400"/>
        <v>1665.9444753405153</v>
      </c>
      <c r="R549" s="26">
        <f t="shared" si="400"/>
        <v>1597.976186249457</v>
      </c>
      <c r="S549" s="26">
        <f t="shared" si="400"/>
        <v>1530.3422218469802</v>
      </c>
      <c r="T549" s="26">
        <f t="shared" si="400"/>
        <v>1491.8507805011832</v>
      </c>
      <c r="U549" s="26">
        <f t="shared" si="400"/>
        <v>1453.4494587457298</v>
      </c>
      <c r="V549" s="26">
        <f t="shared" si="400"/>
        <v>1415.1563219456079</v>
      </c>
      <c r="W549" s="26">
        <f t="shared" si="400"/>
        <v>1376.9894354656967</v>
      </c>
      <c r="X549" s="26">
        <f t="shared" si="400"/>
        <v>1338.9668646709708</v>
      </c>
      <c r="Y549" s="26">
        <f t="shared" si="400"/>
        <v>1296.9598763474942</v>
      </c>
      <c r="Z549" s="26">
        <f t="shared" si="400"/>
        <v>1255.7747230782336</v>
      </c>
      <c r="AA549" s="26">
        <f t="shared" si="400"/>
        <v>1215.4008407247393</v>
      </c>
      <c r="AB549" s="26">
        <f t="shared" si="400"/>
        <v>1175.8276651485323</v>
      </c>
      <c r="AC549" s="26">
        <f t="shared" si="400"/>
        <v>1137.0446322111472</v>
      </c>
      <c r="AD549" s="26">
        <f t="shared" si="400"/>
        <v>1113.2241368658154</v>
      </c>
      <c r="AE549" s="26">
        <f t="shared" si="400"/>
        <v>1089.8673860112274</v>
      </c>
      <c r="AF549" s="26">
        <f t="shared" si="400"/>
        <v>1066.9677226950826</v>
      </c>
      <c r="AG549" s="26">
        <f t="shared" si="400"/>
        <v>1044.5184899651035</v>
      </c>
      <c r="AH549" s="26">
        <f t="shared" si="400"/>
        <v>1022.5130308690141</v>
      </c>
    </row>
    <row r="550" spans="2:34" hidden="1" outlineLevel="1">
      <c r="B550" t="str">
        <f t="shared" si="362"/>
        <v>e-hydrogen (compressed) - Energy cost including feedstock energy cost - Americas - USD/ton fuel</v>
      </c>
      <c r="C550" t="s">
        <v>62</v>
      </c>
      <c r="D550" t="s">
        <v>37</v>
      </c>
      <c r="E550" t="s">
        <v>56</v>
      </c>
      <c r="F550" t="s">
        <v>31</v>
      </c>
      <c r="G550" s="26">
        <f t="shared" ref="G550:AH550" si="401">G190</f>
        <v>1986.022029783622</v>
      </c>
      <c r="H550" s="26">
        <f t="shared" si="401"/>
        <v>1942.6791108821419</v>
      </c>
      <c r="I550" s="26">
        <f t="shared" si="401"/>
        <v>1899.0560032656203</v>
      </c>
      <c r="J550" s="26">
        <f t="shared" si="401"/>
        <v>1826.0625747933959</v>
      </c>
      <c r="K550" s="26">
        <f t="shared" si="401"/>
        <v>1752.7609736509025</v>
      </c>
      <c r="L550" s="26">
        <f t="shared" si="401"/>
        <v>1679.2202631891889</v>
      </c>
      <c r="M550" s="26">
        <f t="shared" si="401"/>
        <v>1605.5095067593863</v>
      </c>
      <c r="N550" s="26">
        <f t="shared" si="401"/>
        <v>1531.6977677124719</v>
      </c>
      <c r="O550" s="26">
        <f t="shared" si="401"/>
        <v>1489.0291478242557</v>
      </c>
      <c r="P550" s="26">
        <f t="shared" si="401"/>
        <v>1446.3126288296503</v>
      </c>
      <c r="Q550" s="26">
        <f t="shared" si="401"/>
        <v>1403.5802801551172</v>
      </c>
      <c r="R550" s="26">
        <f t="shared" si="401"/>
        <v>1360.8641712271224</v>
      </c>
      <c r="S550" s="26">
        <f t="shared" si="401"/>
        <v>1318.196371472189</v>
      </c>
      <c r="T550" s="26">
        <f t="shared" si="401"/>
        <v>1281.5555815366356</v>
      </c>
      <c r="U550" s="26">
        <f t="shared" si="401"/>
        <v>1245.0533507729108</v>
      </c>
      <c r="V550" s="26">
        <f t="shared" si="401"/>
        <v>1208.7077012258628</v>
      </c>
      <c r="W550" s="26">
        <f t="shared" si="401"/>
        <v>1172.5366549402484</v>
      </c>
      <c r="X550" s="26">
        <f t="shared" si="401"/>
        <v>1136.5582339608836</v>
      </c>
      <c r="Y550" s="26">
        <f t="shared" si="401"/>
        <v>1112.3640919011295</v>
      </c>
      <c r="Z550" s="26">
        <f t="shared" si="401"/>
        <v>1088.5763473760965</v>
      </c>
      <c r="AA550" s="26">
        <f t="shared" si="401"/>
        <v>1065.1908713683672</v>
      </c>
      <c r="AB550" s="26">
        <f t="shared" si="401"/>
        <v>1042.2035348604634</v>
      </c>
      <c r="AC550" s="26">
        <f t="shared" si="401"/>
        <v>1019.61020883496</v>
      </c>
      <c r="AD550" s="26">
        <f t="shared" si="401"/>
        <v>1001.6667447875999</v>
      </c>
      <c r="AE550" s="26">
        <f t="shared" si="401"/>
        <v>984.06586194466854</v>
      </c>
      <c r="AF550" s="26">
        <f t="shared" si="401"/>
        <v>966.80356105825501</v>
      </c>
      <c r="AG550" s="26">
        <f t="shared" si="401"/>
        <v>949.87584288045787</v>
      </c>
      <c r="AH550" s="26">
        <f t="shared" si="401"/>
        <v>933.27870816337509</v>
      </c>
    </row>
    <row r="551" spans="2:34" hidden="1" outlineLevel="1">
      <c r="B551" t="str">
        <f t="shared" si="362"/>
        <v>e-hydrogen (compressed) - Energy cost including feedstock energy cost - Asia - USD/ton fuel</v>
      </c>
      <c r="C551" t="s">
        <v>62</v>
      </c>
      <c r="D551" t="s">
        <v>37</v>
      </c>
      <c r="E551" t="s">
        <v>57</v>
      </c>
      <c r="F551" t="s">
        <v>31</v>
      </c>
      <c r="G551" s="26">
        <f t="shared" ref="G551:AH551" si="402">G191</f>
        <v>3515.5451368694994</v>
      </c>
      <c r="H551" s="26">
        <f t="shared" si="402"/>
        <v>3202.9670075376002</v>
      </c>
      <c r="I551" s="26">
        <f t="shared" si="402"/>
        <v>2890.5235227287494</v>
      </c>
      <c r="J551" s="26">
        <f t="shared" si="402"/>
        <v>2774.4528840461521</v>
      </c>
      <c r="K551" s="26">
        <f t="shared" si="402"/>
        <v>2657.9363122554146</v>
      </c>
      <c r="L551" s="26">
        <f t="shared" si="402"/>
        <v>2541.0838854200356</v>
      </c>
      <c r="M551" s="26">
        <f t="shared" si="402"/>
        <v>2424.0056816037468</v>
      </c>
      <c r="N551" s="26">
        <f t="shared" si="402"/>
        <v>2306.8117788701561</v>
      </c>
      <c r="O551" s="26">
        <f t="shared" si="402"/>
        <v>2218.1721303505983</v>
      </c>
      <c r="P551" s="26">
        <f t="shared" si="402"/>
        <v>2129.7951643580186</v>
      </c>
      <c r="Q551" s="26">
        <f t="shared" si="402"/>
        <v>2041.7530759339261</v>
      </c>
      <c r="R551" s="26">
        <f t="shared" si="402"/>
        <v>1954.1180601197893</v>
      </c>
      <c r="S551" s="26">
        <f t="shared" si="402"/>
        <v>1866.9623119572402</v>
      </c>
      <c r="T551" s="26">
        <f t="shared" si="402"/>
        <v>1815.1787029276168</v>
      </c>
      <c r="U551" s="26">
        <f t="shared" si="402"/>
        <v>1763.5893988725866</v>
      </c>
      <c r="V551" s="26">
        <f t="shared" si="402"/>
        <v>1712.219846212882</v>
      </c>
      <c r="W551" s="26">
        <f t="shared" si="402"/>
        <v>1661.0954913690473</v>
      </c>
      <c r="X551" s="26">
        <f t="shared" si="402"/>
        <v>1610.2417807617942</v>
      </c>
      <c r="Y551" s="26">
        <f t="shared" si="402"/>
        <v>1553.9360314199</v>
      </c>
      <c r="Z551" s="26">
        <f t="shared" si="402"/>
        <v>1498.7656644323729</v>
      </c>
      <c r="AA551" s="26">
        <f t="shared" si="402"/>
        <v>1444.7155323228835</v>
      </c>
      <c r="AB551" s="26">
        <f t="shared" si="402"/>
        <v>1391.7704876150719</v>
      </c>
      <c r="AC551" s="26">
        <f t="shared" si="402"/>
        <v>1339.915382832598</v>
      </c>
      <c r="AD551" s="26">
        <f t="shared" si="402"/>
        <v>1309.9831447130568</v>
      </c>
      <c r="AE551" s="26">
        <f t="shared" si="402"/>
        <v>1280.6373127610934</v>
      </c>
      <c r="AF551" s="26">
        <f t="shared" si="402"/>
        <v>1251.8689688243389</v>
      </c>
      <c r="AG551" s="26">
        <f t="shared" si="402"/>
        <v>1223.6691947504187</v>
      </c>
      <c r="AH551" s="26">
        <f t="shared" si="402"/>
        <v>1196.0290723869578</v>
      </c>
    </row>
    <row r="552" spans="2:34" hidden="1" outlineLevel="1">
      <c r="B552" t="str">
        <f t="shared" si="362"/>
        <v>e-hydrogen (compressed) - Energy cost including feedstock energy cost - Europe - USD/ton fuel</v>
      </c>
      <c r="C552" t="s">
        <v>62</v>
      </c>
      <c r="D552" t="s">
        <v>37</v>
      </c>
      <c r="E552" t="s">
        <v>8</v>
      </c>
      <c r="F552" t="s">
        <v>31</v>
      </c>
      <c r="G552" s="26">
        <f t="shared" ref="G552:AH552" si="403">G192</f>
        <v>2617.1329276426868</v>
      </c>
      <c r="H552" s="26">
        <f t="shared" si="403"/>
        <v>2501.4832373426843</v>
      </c>
      <c r="I552" s="26">
        <f t="shared" si="403"/>
        <v>2385.6208251448465</v>
      </c>
      <c r="J552" s="26">
        <f t="shared" si="403"/>
        <v>2290.1360706240293</v>
      </c>
      <c r="K552" s="26">
        <f t="shared" si="403"/>
        <v>2194.281827469511</v>
      </c>
      <c r="L552" s="26">
        <f t="shared" si="403"/>
        <v>2098.1486352829556</v>
      </c>
      <c r="M552" s="26">
        <f t="shared" si="403"/>
        <v>2001.8270336660016</v>
      </c>
      <c r="N552" s="26">
        <f t="shared" si="403"/>
        <v>1905.4075622202831</v>
      </c>
      <c r="O552" s="26">
        <f t="shared" si="403"/>
        <v>1855.9948612502078</v>
      </c>
      <c r="P552" s="26">
        <f t="shared" si="403"/>
        <v>1806.4722197363817</v>
      </c>
      <c r="Q552" s="26">
        <f t="shared" si="403"/>
        <v>1756.8759375972888</v>
      </c>
      <c r="R552" s="26">
        <f t="shared" si="403"/>
        <v>1707.2423147514785</v>
      </c>
      <c r="S552" s="26">
        <f t="shared" si="403"/>
        <v>1657.6076511175781</v>
      </c>
      <c r="T552" s="26">
        <f t="shared" si="403"/>
        <v>1622.348781281504</v>
      </c>
      <c r="U552" s="26">
        <f t="shared" si="403"/>
        <v>1587.0750484272664</v>
      </c>
      <c r="V552" s="26">
        <f t="shared" si="403"/>
        <v>1551.8014774016065</v>
      </c>
      <c r="W552" s="26">
        <f t="shared" si="403"/>
        <v>1516.5430930511313</v>
      </c>
      <c r="X552" s="26">
        <f t="shared" si="403"/>
        <v>1481.3149202225381</v>
      </c>
      <c r="Y552" s="26">
        <f t="shared" si="403"/>
        <v>1440.8743847473047</v>
      </c>
      <c r="Z552" s="26">
        <f t="shared" si="403"/>
        <v>1401.1898091614214</v>
      </c>
      <c r="AA552" s="26">
        <f t="shared" si="403"/>
        <v>1362.2520523275218</v>
      </c>
      <c r="AB552" s="26">
        <f t="shared" si="403"/>
        <v>1324.0519731081486</v>
      </c>
      <c r="AC552" s="26">
        <f t="shared" si="403"/>
        <v>1286.5804303659243</v>
      </c>
      <c r="AD552" s="26">
        <f t="shared" si="403"/>
        <v>1257.840458133481</v>
      </c>
      <c r="AE552" s="26">
        <f t="shared" si="403"/>
        <v>1229.6635327190136</v>
      </c>
      <c r="AF552" s="26">
        <f t="shared" si="403"/>
        <v>1202.0410914284364</v>
      </c>
      <c r="AG552" s="26">
        <f t="shared" si="403"/>
        <v>1174.9645715676581</v>
      </c>
      <c r="AH552" s="26">
        <f t="shared" si="403"/>
        <v>1148.4254104425868</v>
      </c>
    </row>
    <row r="553" spans="2:34" hidden="1" outlineLevel="1">
      <c r="B553" t="str">
        <f t="shared" si="362"/>
        <v>e-hydrogen (compressed) - Energy cost including feedstock energy cost - Middle East - USD/ton fuel</v>
      </c>
      <c r="C553" t="s">
        <v>62</v>
      </c>
      <c r="D553" t="s">
        <v>37</v>
      </c>
      <c r="E553" t="s">
        <v>58</v>
      </c>
      <c r="F553" t="s">
        <v>31</v>
      </c>
      <c r="G553" s="26">
        <f t="shared" ref="G553:AH553" si="404">G193</f>
        <v>2004.0557863679674</v>
      </c>
      <c r="H553" s="26">
        <f t="shared" si="404"/>
        <v>1913.439994141396</v>
      </c>
      <c r="I553" s="26">
        <f t="shared" si="404"/>
        <v>1822.6668128960132</v>
      </c>
      <c r="J553" s="26">
        <f t="shared" si="404"/>
        <v>1760.7472131571581</v>
      </c>
      <c r="K553" s="26">
        <f t="shared" si="404"/>
        <v>1698.4939504098782</v>
      </c>
      <c r="L553" s="26">
        <f t="shared" si="404"/>
        <v>1635.9651897318304</v>
      </c>
      <c r="M553" s="26">
        <f t="shared" si="404"/>
        <v>1573.2190962007282</v>
      </c>
      <c r="N553" s="26">
        <f t="shared" si="404"/>
        <v>1510.3138348942052</v>
      </c>
      <c r="O553" s="26">
        <f t="shared" si="404"/>
        <v>1460.1275067135082</v>
      </c>
      <c r="P553" s="26">
        <f t="shared" si="404"/>
        <v>1410.0053792603746</v>
      </c>
      <c r="Q553" s="26">
        <f t="shared" si="404"/>
        <v>1359.9870273294782</v>
      </c>
      <c r="R553" s="26">
        <f t="shared" si="404"/>
        <v>1310.1120257155462</v>
      </c>
      <c r="S553" s="26">
        <f t="shared" si="404"/>
        <v>1260.4199492133293</v>
      </c>
      <c r="T553" s="26">
        <f t="shared" si="404"/>
        <v>1230.3082459572943</v>
      </c>
      <c r="U553" s="26">
        <f t="shared" si="404"/>
        <v>1200.2429586961468</v>
      </c>
      <c r="V553" s="26">
        <f t="shared" si="404"/>
        <v>1170.2378432658459</v>
      </c>
      <c r="W553" s="26">
        <f t="shared" si="404"/>
        <v>1140.3066555022276</v>
      </c>
      <c r="X553" s="26">
        <f t="shared" si="404"/>
        <v>1110.4631512412213</v>
      </c>
      <c r="Y553" s="26">
        <f t="shared" si="404"/>
        <v>1072.0767797388739</v>
      </c>
      <c r="Z553" s="26">
        <f t="shared" si="404"/>
        <v>1034.4621299578357</v>
      </c>
      <c r="AA553" s="26">
        <f t="shared" si="404"/>
        <v>997.60894300383222</v>
      </c>
      <c r="AB553" s="26">
        <f t="shared" si="404"/>
        <v>961.50695998256094</v>
      </c>
      <c r="AC553" s="26">
        <f t="shared" si="404"/>
        <v>926.14592199973754</v>
      </c>
      <c r="AD553" s="26">
        <f t="shared" si="404"/>
        <v>905.45655143347608</v>
      </c>
      <c r="AE553" s="26">
        <f t="shared" si="404"/>
        <v>885.17250940990675</v>
      </c>
      <c r="AF553" s="26">
        <f t="shared" si="404"/>
        <v>865.287631560058</v>
      </c>
      <c r="AG553" s="26">
        <f t="shared" si="404"/>
        <v>845.79575351497181</v>
      </c>
      <c r="AH553" s="26">
        <f t="shared" si="404"/>
        <v>826.69071090569059</v>
      </c>
    </row>
    <row r="554" spans="2:34" hidden="1" outlineLevel="1">
      <c r="B554" t="str">
        <f t="shared" si="362"/>
        <v>Carbon dioxide (DAC) - Energy cost - Africa - USD/ton fuel</v>
      </c>
      <c r="C554" t="s">
        <v>68</v>
      </c>
      <c r="D554" t="s">
        <v>43</v>
      </c>
      <c r="E554" t="s">
        <v>55</v>
      </c>
      <c r="F554" t="s">
        <v>31</v>
      </c>
      <c r="G554" s="8">
        <f t="shared" ref="G554:V558" si="405">INDEX(CostCalculations,MATCH($B554,CostCalculations_Index,0),MATCH(G$4,CostCalculation_Year,0))</f>
        <v>168.04374017226095</v>
      </c>
      <c r="H554" s="8">
        <f t="shared" si="405"/>
        <v>146.30209067169341</v>
      </c>
      <c r="I554" s="8">
        <f t="shared" si="405"/>
        <v>125.09499957024941</v>
      </c>
      <c r="J554" s="8">
        <f t="shared" si="405"/>
        <v>118.18460880247255</v>
      </c>
      <c r="K554" s="8">
        <f t="shared" si="405"/>
        <v>111.41353662951776</v>
      </c>
      <c r="L554" s="8">
        <f t="shared" si="405"/>
        <v>104.78178305138506</v>
      </c>
      <c r="M554" s="8">
        <f t="shared" si="405"/>
        <v>98.28934806807321</v>
      </c>
      <c r="N554" s="8">
        <f t="shared" si="405"/>
        <v>91.936231679584665</v>
      </c>
      <c r="O554" s="8">
        <f t="shared" si="405"/>
        <v>87.982972860232593</v>
      </c>
      <c r="P554" s="8">
        <f t="shared" si="405"/>
        <v>84.102420719352523</v>
      </c>
      <c r="Q554" s="8">
        <f t="shared" si="405"/>
        <v>80.294575256942807</v>
      </c>
      <c r="R554" s="8">
        <f t="shared" si="405"/>
        <v>76.559436473005292</v>
      </c>
      <c r="S554" s="8">
        <f t="shared" si="405"/>
        <v>72.89700436753958</v>
      </c>
      <c r="T554" s="8">
        <f t="shared" si="405"/>
        <v>70.735122997418571</v>
      </c>
      <c r="U554" s="8">
        <f t="shared" si="405"/>
        <v>68.605236304620504</v>
      </c>
      <c r="V554" s="8">
        <f t="shared" si="405"/>
        <v>66.507344289144001</v>
      </c>
      <c r="W554" s="8">
        <f t="shared" ref="W554:AH558" si="406">INDEX(CostCalculations,MATCH($B554,CostCalculations_Index,0),MATCH(W$4,CostCalculation_Year,0))</f>
        <v>64.441446950990169</v>
      </c>
      <c r="X554" s="8">
        <f t="shared" si="406"/>
        <v>62.40754429015891</v>
      </c>
      <c r="Y554" s="8">
        <f t="shared" si="406"/>
        <v>60.429077079389643</v>
      </c>
      <c r="Z554" s="8">
        <f t="shared" si="406"/>
        <v>58.481367988026683</v>
      </c>
      <c r="AA554" s="8">
        <f t="shared" si="406"/>
        <v>56.564417016069513</v>
      </c>
      <c r="AB554" s="8">
        <f t="shared" si="406"/>
        <v>54.678224163519339</v>
      </c>
      <c r="AC554" s="8">
        <f t="shared" si="406"/>
        <v>52.822789430375032</v>
      </c>
      <c r="AD554" s="8">
        <f t="shared" si="406"/>
        <v>51.600110701740995</v>
      </c>
      <c r="AE554" s="8">
        <f t="shared" si="406"/>
        <v>50.391546373167834</v>
      </c>
      <c r="AF554" s="8">
        <f t="shared" si="406"/>
        <v>49.197096444655244</v>
      </c>
      <c r="AG554" s="8">
        <f t="shared" si="406"/>
        <v>48.016760916203474</v>
      </c>
      <c r="AH554" s="8">
        <f t="shared" si="406"/>
        <v>46.85053978781275</v>
      </c>
    </row>
    <row r="555" spans="2:34" hidden="1" outlineLevel="1">
      <c r="B555" t="str">
        <f t="shared" si="362"/>
        <v>Carbon dioxide (DAC) - Energy cost - Americas - USD/ton fuel</v>
      </c>
      <c r="C555" t="s">
        <v>68</v>
      </c>
      <c r="D555" t="s">
        <v>43</v>
      </c>
      <c r="E555" t="s">
        <v>56</v>
      </c>
      <c r="F555" t="s">
        <v>31</v>
      </c>
      <c r="G555" s="8">
        <f t="shared" si="405"/>
        <v>105.58438245546897</v>
      </c>
      <c r="H555" s="8">
        <f t="shared" si="405"/>
        <v>101.99736044182912</v>
      </c>
      <c r="I555" s="8">
        <f t="shared" si="405"/>
        <v>98.469570539698765</v>
      </c>
      <c r="J555" s="8">
        <f t="shared" si="405"/>
        <v>93.638765997611998</v>
      </c>
      <c r="K555" s="8">
        <f t="shared" si="405"/>
        <v>88.901570801317362</v>
      </c>
      <c r="L555" s="8">
        <f t="shared" si="405"/>
        <v>84.25798495081483</v>
      </c>
      <c r="M555" s="8">
        <f t="shared" si="405"/>
        <v>79.708008446105609</v>
      </c>
      <c r="N555" s="8">
        <f t="shared" si="405"/>
        <v>75.251641287187283</v>
      </c>
      <c r="O555" s="8">
        <f t="shared" si="405"/>
        <v>72.675393088137156</v>
      </c>
      <c r="P555" s="8">
        <f t="shared" si="405"/>
        <v>70.14126028517552</v>
      </c>
      <c r="Q555" s="8">
        <f t="shared" si="405"/>
        <v>67.64924287830199</v>
      </c>
      <c r="R555" s="8">
        <f t="shared" si="405"/>
        <v>65.19934086751617</v>
      </c>
      <c r="S555" s="8">
        <f t="shared" si="405"/>
        <v>62.791554252818194</v>
      </c>
      <c r="T555" s="8">
        <f t="shared" si="405"/>
        <v>60.764114529985541</v>
      </c>
      <c r="U555" s="8">
        <f t="shared" si="405"/>
        <v>58.768592762315109</v>
      </c>
      <c r="V555" s="8">
        <f t="shared" si="405"/>
        <v>56.804988949805931</v>
      </c>
      <c r="W555" s="8">
        <f t="shared" si="406"/>
        <v>54.873303092459224</v>
      </c>
      <c r="X555" s="8">
        <f t="shared" si="406"/>
        <v>52.973535190274085</v>
      </c>
      <c r="Y555" s="8">
        <f t="shared" si="406"/>
        <v>51.828230522552126</v>
      </c>
      <c r="Z555" s="8">
        <f t="shared" si="406"/>
        <v>50.694947735460516</v>
      </c>
      <c r="AA555" s="8">
        <f t="shared" si="406"/>
        <v>49.573686828999371</v>
      </c>
      <c r="AB555" s="8">
        <f t="shared" si="406"/>
        <v>48.464447803168603</v>
      </c>
      <c r="AC555" s="8">
        <f t="shared" si="406"/>
        <v>47.367230657968015</v>
      </c>
      <c r="AD555" s="8">
        <f t="shared" si="406"/>
        <v>46.429207924659629</v>
      </c>
      <c r="AE555" s="8">
        <f t="shared" si="406"/>
        <v>45.499664594904488</v>
      </c>
      <c r="AF555" s="8">
        <f t="shared" si="406"/>
        <v>44.57860066870262</v>
      </c>
      <c r="AG555" s="8">
        <f t="shared" si="406"/>
        <v>43.666016146054034</v>
      </c>
      <c r="AH555" s="8">
        <f t="shared" si="406"/>
        <v>42.761911026958728</v>
      </c>
    </row>
    <row r="556" spans="2:34" hidden="1" outlineLevel="1">
      <c r="B556" t="str">
        <f t="shared" si="362"/>
        <v>Carbon dioxide (DAC) - Energy cost - Asia - USD/ton fuel</v>
      </c>
      <c r="C556" t="s">
        <v>68</v>
      </c>
      <c r="D556" t="s">
        <v>43</v>
      </c>
      <c r="E556" t="s">
        <v>57</v>
      </c>
      <c r="F556" t="s">
        <v>31</v>
      </c>
      <c r="G556" s="8">
        <f t="shared" si="405"/>
        <v>186.89956944291009</v>
      </c>
      <c r="H556" s="8">
        <f t="shared" si="405"/>
        <v>168.16682617375361</v>
      </c>
      <c r="I556" s="8">
        <f t="shared" si="405"/>
        <v>149.87899747482393</v>
      </c>
      <c r="J556" s="8">
        <f t="shared" si="405"/>
        <v>142.27132627697122</v>
      </c>
      <c r="K556" s="8">
        <f t="shared" si="405"/>
        <v>134.81285628877197</v>
      </c>
      <c r="L556" s="8">
        <f t="shared" si="405"/>
        <v>127.50358751022122</v>
      </c>
      <c r="M556" s="8">
        <f t="shared" si="405"/>
        <v>120.34351994132149</v>
      </c>
      <c r="N556" s="8">
        <f t="shared" si="405"/>
        <v>113.33265358207515</v>
      </c>
      <c r="O556" s="8">
        <f t="shared" si="405"/>
        <v>108.26284478442385</v>
      </c>
      <c r="P556" s="8">
        <f t="shared" si="405"/>
        <v>103.28784662429925</v>
      </c>
      <c r="Q556" s="8">
        <f t="shared" si="405"/>
        <v>98.407659101700688</v>
      </c>
      <c r="R556" s="8">
        <f t="shared" si="405"/>
        <v>93.622282216625351</v>
      </c>
      <c r="S556" s="8">
        <f t="shared" si="405"/>
        <v>88.931715969074972</v>
      </c>
      <c r="T556" s="8">
        <f t="shared" si="405"/>
        <v>86.065503663003796</v>
      </c>
      <c r="U556" s="8">
        <f t="shared" si="405"/>
        <v>83.244358258173165</v>
      </c>
      <c r="V556" s="8">
        <f t="shared" si="405"/>
        <v>80.468279754582596</v>
      </c>
      <c r="W556" s="8">
        <f t="shared" si="406"/>
        <v>77.737268152231991</v>
      </c>
      <c r="X556" s="8">
        <f t="shared" si="406"/>
        <v>75.051323451122215</v>
      </c>
      <c r="Y556" s="8">
        <f t="shared" si="406"/>
        <v>72.402332509748831</v>
      </c>
      <c r="Z556" s="8">
        <f t="shared" si="406"/>
        <v>69.797444349441975</v>
      </c>
      <c r="AA556" s="8">
        <f t="shared" si="406"/>
        <v>67.236658970200637</v>
      </c>
      <c r="AB556" s="8">
        <f t="shared" si="406"/>
        <v>64.719976372026011</v>
      </c>
      <c r="AC556" s="8">
        <f t="shared" si="406"/>
        <v>62.247396554916683</v>
      </c>
      <c r="AD556" s="8">
        <f t="shared" si="406"/>
        <v>60.720274602486676</v>
      </c>
      <c r="AE556" s="8">
        <f t="shared" si="406"/>
        <v>59.212061358577877</v>
      </c>
      <c r="AF556" s="8">
        <f t="shared" si="406"/>
        <v>57.722756823190991</v>
      </c>
      <c r="AG556" s="8">
        <f t="shared" si="406"/>
        <v>56.25236099632577</v>
      </c>
      <c r="AH556" s="8">
        <f t="shared" si="406"/>
        <v>54.800873877981985</v>
      </c>
    </row>
    <row r="557" spans="2:34" hidden="1" outlineLevel="1">
      <c r="B557" t="str">
        <f t="shared" si="362"/>
        <v>Carbon dioxide (DAC) - Energy cost - Europe - USD/ton fuel</v>
      </c>
      <c r="C557" t="s">
        <v>68</v>
      </c>
      <c r="D557" t="s">
        <v>43</v>
      </c>
      <c r="E557" t="s">
        <v>8</v>
      </c>
      <c r="F557" t="s">
        <v>31</v>
      </c>
      <c r="G557" s="8">
        <f t="shared" si="405"/>
        <v>139.13660564940096</v>
      </c>
      <c r="H557" s="8">
        <f t="shared" si="405"/>
        <v>131.33650635826208</v>
      </c>
      <c r="I557" s="8">
        <f t="shared" si="405"/>
        <v>123.69885760010307</v>
      </c>
      <c r="J557" s="8">
        <f t="shared" si="405"/>
        <v>117.43601702374129</v>
      </c>
      <c r="K557" s="8">
        <f t="shared" si="405"/>
        <v>111.29589497676589</v>
      </c>
      <c r="L557" s="8">
        <f t="shared" si="405"/>
        <v>105.27849145917936</v>
      </c>
      <c r="M557" s="8">
        <f t="shared" si="405"/>
        <v>99.383806470979252</v>
      </c>
      <c r="N557" s="8">
        <f t="shared" si="405"/>
        <v>93.611840012167974</v>
      </c>
      <c r="O557" s="8">
        <f t="shared" si="405"/>
        <v>90.585974296079655</v>
      </c>
      <c r="P557" s="8">
        <f t="shared" si="405"/>
        <v>87.607779699054461</v>
      </c>
      <c r="Q557" s="8">
        <f t="shared" si="405"/>
        <v>84.67725622108955</v>
      </c>
      <c r="R557" s="8">
        <f t="shared" si="405"/>
        <v>81.794403862185035</v>
      </c>
      <c r="S557" s="8">
        <f t="shared" si="405"/>
        <v>78.959222622341954</v>
      </c>
      <c r="T557" s="8">
        <f t="shared" si="405"/>
        <v>76.922599826040909</v>
      </c>
      <c r="U557" s="8">
        <f t="shared" si="405"/>
        <v>74.912586795058061</v>
      </c>
      <c r="V557" s="8">
        <f t="shared" si="405"/>
        <v>72.929183529392262</v>
      </c>
      <c r="W557" s="8">
        <f t="shared" si="406"/>
        <v>70.972390029044362</v>
      </c>
      <c r="X557" s="8">
        <f t="shared" si="406"/>
        <v>69.042206294013226</v>
      </c>
      <c r="Y557" s="8">
        <f t="shared" si="406"/>
        <v>67.134466412964173</v>
      </c>
      <c r="Z557" s="8">
        <f t="shared" si="406"/>
        <v>65.253341498845373</v>
      </c>
      <c r="AA557" s="8">
        <f t="shared" si="406"/>
        <v>63.398831551657359</v>
      </c>
      <c r="AB557" s="8">
        <f t="shared" si="406"/>
        <v>61.570936571399812</v>
      </c>
      <c r="AC557" s="8">
        <f t="shared" si="406"/>
        <v>59.769656558072832</v>
      </c>
      <c r="AD557" s="8">
        <f t="shared" si="406"/>
        <v>58.303359346438278</v>
      </c>
      <c r="AE557" s="8">
        <f t="shared" si="406"/>
        <v>56.855217183061221</v>
      </c>
      <c r="AF557" s="8">
        <f t="shared" si="406"/>
        <v>55.425230067942344</v>
      </c>
      <c r="AG557" s="8">
        <f t="shared" si="406"/>
        <v>54.013398001081399</v>
      </c>
      <c r="AH557" s="8">
        <f t="shared" si="406"/>
        <v>52.619720982478157</v>
      </c>
    </row>
    <row r="558" spans="2:34" hidden="1" outlineLevel="1">
      <c r="B558" t="str">
        <f t="shared" si="362"/>
        <v>Carbon dioxide (DAC) - Energy cost - Middle East - USD/ton fuel</v>
      </c>
      <c r="C558" t="s">
        <v>68</v>
      </c>
      <c r="D558" t="s">
        <v>43</v>
      </c>
      <c r="E558" t="s">
        <v>58</v>
      </c>
      <c r="F558" t="s">
        <v>31</v>
      </c>
      <c r="G558" s="8">
        <f t="shared" si="405"/>
        <v>106.54312461630884</v>
      </c>
      <c r="H558" s="8">
        <f t="shared" si="405"/>
        <v>100.46220586457505</v>
      </c>
      <c r="I558" s="8">
        <f t="shared" si="405"/>
        <v>94.50864955757099</v>
      </c>
      <c r="J558" s="8">
        <f t="shared" si="405"/>
        <v>90.289455876080666</v>
      </c>
      <c r="K558" s="8">
        <f t="shared" si="405"/>
        <v>86.149099881800211</v>
      </c>
      <c r="L558" s="8">
        <f t="shared" si="405"/>
        <v>82.087581574729612</v>
      </c>
      <c r="M558" s="8">
        <f t="shared" si="405"/>
        <v>78.104900954868882</v>
      </c>
      <c r="N558" s="8">
        <f t="shared" si="405"/>
        <v>74.201058022218021</v>
      </c>
      <c r="O558" s="8">
        <f t="shared" si="405"/>
        <v>71.264783946143552</v>
      </c>
      <c r="P558" s="8">
        <f t="shared" si="405"/>
        <v>68.380481742891675</v>
      </c>
      <c r="Q558" s="8">
        <f t="shared" si="405"/>
        <v>65.548151412460825</v>
      </c>
      <c r="R558" s="8">
        <f t="shared" si="405"/>
        <v>62.767792954851807</v>
      </c>
      <c r="S558" s="8">
        <f t="shared" si="405"/>
        <v>60.039406370064405</v>
      </c>
      <c r="T558" s="8">
        <f t="shared" si="405"/>
        <v>58.334255838436711</v>
      </c>
      <c r="U558" s="8">
        <f t="shared" si="405"/>
        <v>56.653467589691616</v>
      </c>
      <c r="V558" s="8">
        <f t="shared" si="405"/>
        <v>54.997041623828714</v>
      </c>
      <c r="W558" s="8">
        <f t="shared" si="406"/>
        <v>53.364977940848128</v>
      </c>
      <c r="X558" s="8">
        <f t="shared" si="406"/>
        <v>51.757276540749643</v>
      </c>
      <c r="Y558" s="8">
        <f t="shared" si="406"/>
        <v>49.951129205562665</v>
      </c>
      <c r="Z558" s="8">
        <f t="shared" si="406"/>
        <v>48.17485125313609</v>
      </c>
      <c r="AA558" s="8">
        <f t="shared" si="406"/>
        <v>46.428442683469406</v>
      </c>
      <c r="AB558" s="8">
        <f t="shared" si="406"/>
        <v>44.711903496563266</v>
      </c>
      <c r="AC558" s="8">
        <f t="shared" si="406"/>
        <v>43.025233692416762</v>
      </c>
      <c r="AD558" s="8">
        <f t="shared" si="406"/>
        <v>41.969677751620367</v>
      </c>
      <c r="AE558" s="8">
        <f t="shared" si="406"/>
        <v>40.927191811319283</v>
      </c>
      <c r="AF558" s="8">
        <f t="shared" si="406"/>
        <v>39.897775871513431</v>
      </c>
      <c r="AG558" s="8">
        <f t="shared" si="406"/>
        <v>38.881429932202913</v>
      </c>
      <c r="AH558" s="8">
        <f t="shared" si="406"/>
        <v>37.878153993387855</v>
      </c>
    </row>
    <row r="559" spans="2:34" hidden="1" outlineLevel="1">
      <c r="B559" t="str">
        <f t="shared" ref="B559:B564" si="407">_xlfn.TEXTJOIN(" - ",TRUE,C559:F559)</f>
        <v>e-methane - Conversion H2 -&gt; CH4 - Global - ton H2/ton CH4</v>
      </c>
      <c r="C559" t="s">
        <v>78</v>
      </c>
      <c r="D559" t="s">
        <v>79</v>
      </c>
      <c r="E559" t="s">
        <v>49</v>
      </c>
      <c r="F559" t="s">
        <v>80</v>
      </c>
      <c r="G559" s="24">
        <f t="shared" ref="G559:V560" si="408">INDEX(FuelData,MATCH($B559,FuelData_Index,0),MATCH(G$4,FuelData_Year,0))</f>
        <v>0.5</v>
      </c>
      <c r="H559" s="24">
        <f t="shared" si="408"/>
        <v>0.5</v>
      </c>
      <c r="I559" s="24">
        <f t="shared" si="408"/>
        <v>0.5</v>
      </c>
      <c r="J559" s="24">
        <f t="shared" si="408"/>
        <v>0.5</v>
      </c>
      <c r="K559" s="24">
        <f t="shared" si="408"/>
        <v>0.5</v>
      </c>
      <c r="L559" s="24">
        <f t="shared" si="408"/>
        <v>0.5</v>
      </c>
      <c r="M559" s="24">
        <f t="shared" si="408"/>
        <v>0.5</v>
      </c>
      <c r="N559" s="24">
        <f t="shared" si="408"/>
        <v>0.5</v>
      </c>
      <c r="O559" s="24">
        <f t="shared" si="408"/>
        <v>0.5</v>
      </c>
      <c r="P559" s="24">
        <f t="shared" si="408"/>
        <v>0.5</v>
      </c>
      <c r="Q559" s="24">
        <f t="shared" si="408"/>
        <v>0.5</v>
      </c>
      <c r="R559" s="24">
        <f t="shared" si="408"/>
        <v>0.5</v>
      </c>
      <c r="S559" s="24">
        <f t="shared" si="408"/>
        <v>0.5</v>
      </c>
      <c r="T559" s="24">
        <f t="shared" si="408"/>
        <v>0.5</v>
      </c>
      <c r="U559" s="24">
        <f t="shared" si="408"/>
        <v>0.5</v>
      </c>
      <c r="V559" s="24">
        <f t="shared" si="408"/>
        <v>0.5</v>
      </c>
      <c r="W559" s="24">
        <f t="shared" ref="W559:AH560" si="409">INDEX(FuelData,MATCH($B559,FuelData_Index,0),MATCH(W$4,FuelData_Year,0))</f>
        <v>0.5</v>
      </c>
      <c r="X559" s="24">
        <f t="shared" si="409"/>
        <v>0.5</v>
      </c>
      <c r="Y559" s="24">
        <f t="shared" si="409"/>
        <v>0.5</v>
      </c>
      <c r="Z559" s="24">
        <f t="shared" si="409"/>
        <v>0.5</v>
      </c>
      <c r="AA559" s="24">
        <f t="shared" si="409"/>
        <v>0.5</v>
      </c>
      <c r="AB559" s="24">
        <f t="shared" si="409"/>
        <v>0.5</v>
      </c>
      <c r="AC559" s="24">
        <f t="shared" si="409"/>
        <v>0.5</v>
      </c>
      <c r="AD559" s="24">
        <f t="shared" si="409"/>
        <v>0.5</v>
      </c>
      <c r="AE559" s="24">
        <f t="shared" si="409"/>
        <v>0.5</v>
      </c>
      <c r="AF559" s="24">
        <f t="shared" si="409"/>
        <v>0.5</v>
      </c>
      <c r="AG559" s="24">
        <f t="shared" si="409"/>
        <v>0.5</v>
      </c>
      <c r="AH559" s="24">
        <f t="shared" si="409"/>
        <v>0.5</v>
      </c>
    </row>
    <row r="560" spans="2:34" hidden="1" outlineLevel="1">
      <c r="B560" t="str">
        <f t="shared" si="407"/>
        <v>e-methane - Conversion CO2 -&gt; CH4 - Global - ton CO2/ton CH4</v>
      </c>
      <c r="C560" t="s">
        <v>78</v>
      </c>
      <c r="D560" t="s">
        <v>81</v>
      </c>
      <c r="E560" t="s">
        <v>49</v>
      </c>
      <c r="F560" t="s">
        <v>82</v>
      </c>
      <c r="G560" s="24">
        <f t="shared" si="408"/>
        <v>2.75</v>
      </c>
      <c r="H560" s="24">
        <f t="shared" si="408"/>
        <v>2.75</v>
      </c>
      <c r="I560" s="24">
        <f t="shared" si="408"/>
        <v>2.75</v>
      </c>
      <c r="J560" s="24">
        <f t="shared" si="408"/>
        <v>2.75</v>
      </c>
      <c r="K560" s="24">
        <f t="shared" si="408"/>
        <v>2.75</v>
      </c>
      <c r="L560" s="24">
        <f t="shared" si="408"/>
        <v>2.75</v>
      </c>
      <c r="M560" s="24">
        <f t="shared" si="408"/>
        <v>2.75</v>
      </c>
      <c r="N560" s="24">
        <f t="shared" si="408"/>
        <v>2.75</v>
      </c>
      <c r="O560" s="24">
        <f t="shared" si="408"/>
        <v>2.75</v>
      </c>
      <c r="P560" s="24">
        <f t="shared" si="408"/>
        <v>2.75</v>
      </c>
      <c r="Q560" s="24">
        <f t="shared" si="408"/>
        <v>2.75</v>
      </c>
      <c r="R560" s="24">
        <f t="shared" si="408"/>
        <v>2.75</v>
      </c>
      <c r="S560" s="24">
        <f t="shared" si="408"/>
        <v>2.75</v>
      </c>
      <c r="T560" s="24">
        <f t="shared" si="408"/>
        <v>2.75</v>
      </c>
      <c r="U560" s="24">
        <f t="shared" si="408"/>
        <v>2.75</v>
      </c>
      <c r="V560" s="24">
        <f t="shared" si="408"/>
        <v>2.75</v>
      </c>
      <c r="W560" s="24">
        <f t="shared" si="409"/>
        <v>2.75</v>
      </c>
      <c r="X560" s="24">
        <f t="shared" si="409"/>
        <v>2.75</v>
      </c>
      <c r="Y560" s="24">
        <f t="shared" si="409"/>
        <v>2.75</v>
      </c>
      <c r="Z560" s="24">
        <f t="shared" si="409"/>
        <v>2.75</v>
      </c>
      <c r="AA560" s="24">
        <f t="shared" si="409"/>
        <v>2.75</v>
      </c>
      <c r="AB560" s="24">
        <f t="shared" si="409"/>
        <v>2.75</v>
      </c>
      <c r="AC560" s="24">
        <f t="shared" si="409"/>
        <v>2.75</v>
      </c>
      <c r="AD560" s="24">
        <f t="shared" si="409"/>
        <v>2.75</v>
      </c>
      <c r="AE560" s="24">
        <f t="shared" si="409"/>
        <v>2.75</v>
      </c>
      <c r="AF560" s="24">
        <f t="shared" si="409"/>
        <v>2.75</v>
      </c>
      <c r="AG560" s="24">
        <f t="shared" si="409"/>
        <v>2.75</v>
      </c>
      <c r="AH560" s="24">
        <f t="shared" si="409"/>
        <v>2.75</v>
      </c>
    </row>
    <row r="561" spans="2:65" hidden="1" outlineLevel="1">
      <c r="B561" t="str">
        <f t="shared" si="407"/>
        <v/>
      </c>
    </row>
    <row r="562" spans="2:65" hidden="1" outlineLevel="1">
      <c r="B562" t="str">
        <f t="shared" si="407"/>
        <v>e-methane (DAC) - Feedstock cost including feedstock feedstock cost - Global - USD/ton fuel</v>
      </c>
      <c r="C562" s="4" t="str">
        <f>C495</f>
        <v>e-methane (DAC)</v>
      </c>
      <c r="D562" s="4" t="s">
        <v>38</v>
      </c>
      <c r="E562" s="4" t="s">
        <v>49</v>
      </c>
      <c r="F562" s="4" t="s">
        <v>31</v>
      </c>
      <c r="G562" s="129">
        <f>G563*G564</f>
        <v>6.75</v>
      </c>
      <c r="H562" s="129">
        <f t="shared" ref="H562:AH562" si="410">H563*H564</f>
        <v>6.750000000000024</v>
      </c>
      <c r="I562" s="129">
        <f t="shared" si="410"/>
        <v>6.750000000000024</v>
      </c>
      <c r="J562" s="129">
        <f t="shared" si="410"/>
        <v>6.750000000000024</v>
      </c>
      <c r="K562" s="129">
        <f t="shared" si="410"/>
        <v>6.750000000000048</v>
      </c>
      <c r="L562" s="129">
        <f t="shared" si="410"/>
        <v>6.75</v>
      </c>
      <c r="M562" s="129">
        <f t="shared" si="410"/>
        <v>6.750000000000048</v>
      </c>
      <c r="N562" s="129">
        <f t="shared" si="410"/>
        <v>6.75</v>
      </c>
      <c r="O562" s="129">
        <f t="shared" si="410"/>
        <v>6.749999999999952</v>
      </c>
      <c r="P562" s="129">
        <f t="shared" si="410"/>
        <v>6.750000000000024</v>
      </c>
      <c r="Q562" s="129">
        <f t="shared" si="410"/>
        <v>6.7500000000000959</v>
      </c>
      <c r="R562" s="129">
        <f t="shared" si="410"/>
        <v>6.750000000000048</v>
      </c>
      <c r="S562" s="129">
        <f t="shared" si="410"/>
        <v>6.7500000000000959</v>
      </c>
      <c r="T562" s="129">
        <f t="shared" si="410"/>
        <v>6.7500000000001199</v>
      </c>
      <c r="U562" s="129">
        <f t="shared" si="410"/>
        <v>6.7500000000000604</v>
      </c>
      <c r="V562" s="129">
        <f t="shared" si="410"/>
        <v>6.7500000000001794</v>
      </c>
      <c r="W562" s="129">
        <f t="shared" si="410"/>
        <v>6.7500000000001199</v>
      </c>
      <c r="X562" s="129">
        <f t="shared" si="410"/>
        <v>6.749999999999952</v>
      </c>
      <c r="Y562" s="129">
        <f t="shared" si="410"/>
        <v>6.75</v>
      </c>
      <c r="Z562" s="129">
        <f t="shared" si="410"/>
        <v>6.749999999999976</v>
      </c>
      <c r="AA562" s="129">
        <f t="shared" si="410"/>
        <v>6.750000000000024</v>
      </c>
      <c r="AB562" s="129">
        <f t="shared" si="410"/>
        <v>6.75</v>
      </c>
      <c r="AC562" s="129">
        <f t="shared" si="410"/>
        <v>6.75</v>
      </c>
      <c r="AD562" s="129">
        <f t="shared" si="410"/>
        <v>6.75</v>
      </c>
      <c r="AE562" s="129">
        <f t="shared" si="410"/>
        <v>6.75</v>
      </c>
      <c r="AF562" s="129">
        <f t="shared" si="410"/>
        <v>6.75</v>
      </c>
      <c r="AG562" s="129">
        <f t="shared" si="410"/>
        <v>6.75</v>
      </c>
      <c r="AH562" s="129">
        <f t="shared" si="410"/>
        <v>6.75</v>
      </c>
      <c r="BL562" s="1"/>
      <c r="BM562" s="1"/>
    </row>
    <row r="563" spans="2:65" hidden="1" outlineLevel="1">
      <c r="B563" t="str">
        <f t="shared" si="407"/>
        <v>e-hydrogen - Feedstock cost - Global - USD/ton fuel</v>
      </c>
      <c r="C563" t="s">
        <v>59</v>
      </c>
      <c r="D563" t="s">
        <v>44</v>
      </c>
      <c r="E563" t="s">
        <v>49</v>
      </c>
      <c r="F563" t="s">
        <v>31</v>
      </c>
      <c r="G563" s="8">
        <f t="shared" ref="G563:AH563" si="411">INDEX(CostCalculations,MATCH($B563,CostCalculations_Index,0),MATCH(G$4,CostCalculation_Year,0))</f>
        <v>13.5</v>
      </c>
      <c r="H563" s="8">
        <f t="shared" si="411"/>
        <v>13.500000000000048</v>
      </c>
      <c r="I563" s="8">
        <f t="shared" si="411"/>
        <v>13.500000000000048</v>
      </c>
      <c r="J563" s="8">
        <f t="shared" si="411"/>
        <v>13.500000000000048</v>
      </c>
      <c r="K563" s="8">
        <f t="shared" si="411"/>
        <v>13.500000000000096</v>
      </c>
      <c r="L563" s="8">
        <f t="shared" si="411"/>
        <v>13.5</v>
      </c>
      <c r="M563" s="8">
        <f t="shared" si="411"/>
        <v>13.500000000000096</v>
      </c>
      <c r="N563" s="8">
        <f t="shared" si="411"/>
        <v>13.5</v>
      </c>
      <c r="O563" s="8">
        <f t="shared" si="411"/>
        <v>13.499999999999904</v>
      </c>
      <c r="P563" s="8">
        <f t="shared" si="411"/>
        <v>13.500000000000048</v>
      </c>
      <c r="Q563" s="8">
        <f t="shared" si="411"/>
        <v>13.500000000000192</v>
      </c>
      <c r="R563" s="8">
        <f t="shared" si="411"/>
        <v>13.500000000000096</v>
      </c>
      <c r="S563" s="8">
        <f t="shared" si="411"/>
        <v>13.500000000000192</v>
      </c>
      <c r="T563" s="8">
        <f t="shared" si="411"/>
        <v>13.50000000000024</v>
      </c>
      <c r="U563" s="8">
        <f t="shared" si="411"/>
        <v>13.500000000000121</v>
      </c>
      <c r="V563" s="8">
        <f t="shared" si="411"/>
        <v>13.500000000000359</v>
      </c>
      <c r="W563" s="8">
        <f t="shared" si="411"/>
        <v>13.50000000000024</v>
      </c>
      <c r="X563" s="8">
        <f t="shared" si="411"/>
        <v>13.499999999999904</v>
      </c>
      <c r="Y563" s="8">
        <f t="shared" si="411"/>
        <v>13.5</v>
      </c>
      <c r="Z563" s="8">
        <f t="shared" si="411"/>
        <v>13.499999999999952</v>
      </c>
      <c r="AA563" s="8">
        <f t="shared" si="411"/>
        <v>13.500000000000048</v>
      </c>
      <c r="AB563" s="8">
        <f t="shared" si="411"/>
        <v>13.5</v>
      </c>
      <c r="AC563" s="8">
        <f t="shared" si="411"/>
        <v>13.5</v>
      </c>
      <c r="AD563" s="8">
        <f t="shared" si="411"/>
        <v>13.5</v>
      </c>
      <c r="AE563" s="8">
        <f t="shared" si="411"/>
        <v>13.5</v>
      </c>
      <c r="AF563" s="8">
        <f t="shared" si="411"/>
        <v>13.5</v>
      </c>
      <c r="AG563" s="8">
        <f t="shared" si="411"/>
        <v>13.5</v>
      </c>
      <c r="AH563" s="8">
        <f t="shared" si="411"/>
        <v>13.5</v>
      </c>
    </row>
    <row r="564" spans="2:65" hidden="1" outlineLevel="1">
      <c r="B564" t="str">
        <f t="shared" si="407"/>
        <v>e-methane - Conversion H2 -&gt; CH4 - Global - ton H2/ton CH4</v>
      </c>
      <c r="C564" t="s">
        <v>78</v>
      </c>
      <c r="D564" t="s">
        <v>79</v>
      </c>
      <c r="E564" t="s">
        <v>49</v>
      </c>
      <c r="F564" t="s">
        <v>80</v>
      </c>
      <c r="G564" s="24">
        <f t="shared" ref="G564:AH564" si="412">INDEX(FuelData,MATCH($B564,FuelData_Index,0),MATCH(G$4,FuelData_Year,0))</f>
        <v>0.5</v>
      </c>
      <c r="H564" s="24">
        <f t="shared" si="412"/>
        <v>0.5</v>
      </c>
      <c r="I564" s="24">
        <f t="shared" si="412"/>
        <v>0.5</v>
      </c>
      <c r="J564" s="24">
        <f t="shared" si="412"/>
        <v>0.5</v>
      </c>
      <c r="K564" s="24">
        <f t="shared" si="412"/>
        <v>0.5</v>
      </c>
      <c r="L564" s="24">
        <f t="shared" si="412"/>
        <v>0.5</v>
      </c>
      <c r="M564" s="24">
        <f t="shared" si="412"/>
        <v>0.5</v>
      </c>
      <c r="N564" s="24">
        <f t="shared" si="412"/>
        <v>0.5</v>
      </c>
      <c r="O564" s="24">
        <f t="shared" si="412"/>
        <v>0.5</v>
      </c>
      <c r="P564" s="24">
        <f t="shared" si="412"/>
        <v>0.5</v>
      </c>
      <c r="Q564" s="24">
        <f t="shared" si="412"/>
        <v>0.5</v>
      </c>
      <c r="R564" s="24">
        <f t="shared" si="412"/>
        <v>0.5</v>
      </c>
      <c r="S564" s="24">
        <f t="shared" si="412"/>
        <v>0.5</v>
      </c>
      <c r="T564" s="24">
        <f t="shared" si="412"/>
        <v>0.5</v>
      </c>
      <c r="U564" s="24">
        <f t="shared" si="412"/>
        <v>0.5</v>
      </c>
      <c r="V564" s="24">
        <f t="shared" si="412"/>
        <v>0.5</v>
      </c>
      <c r="W564" s="24">
        <f t="shared" si="412"/>
        <v>0.5</v>
      </c>
      <c r="X564" s="24">
        <f t="shared" si="412"/>
        <v>0.5</v>
      </c>
      <c r="Y564" s="24">
        <f t="shared" si="412"/>
        <v>0.5</v>
      </c>
      <c r="Z564" s="24">
        <f t="shared" si="412"/>
        <v>0.5</v>
      </c>
      <c r="AA564" s="24">
        <f t="shared" si="412"/>
        <v>0.5</v>
      </c>
      <c r="AB564" s="24">
        <f t="shared" si="412"/>
        <v>0.5</v>
      </c>
      <c r="AC564" s="24">
        <f t="shared" si="412"/>
        <v>0.5</v>
      </c>
      <c r="AD564" s="24">
        <f t="shared" si="412"/>
        <v>0.5</v>
      </c>
      <c r="AE564" s="24">
        <f t="shared" si="412"/>
        <v>0.5</v>
      </c>
      <c r="AF564" s="24">
        <f t="shared" si="412"/>
        <v>0.5</v>
      </c>
      <c r="AG564" s="24">
        <f t="shared" si="412"/>
        <v>0.5</v>
      </c>
      <c r="AH564" s="24">
        <f t="shared" si="412"/>
        <v>0.5</v>
      </c>
    </row>
    <row r="565" spans="2:65" collapsed="1">
      <c r="G565" s="24"/>
      <c r="H565" s="24"/>
      <c r="I565" s="24"/>
    </row>
    <row r="566" spans="2:65">
      <c r="B566" t="str">
        <f t="shared" ref="B566:B629" si="413">_xlfn.TEXTJOIN(" - ",TRUE,C566:F566)</f>
        <v>e-methane (PS) - Item - Region - Unit</v>
      </c>
      <c r="C566" s="52" t="s">
        <v>83</v>
      </c>
      <c r="D566" s="52" t="s">
        <v>28</v>
      </c>
      <c r="E566" s="52" t="s">
        <v>1</v>
      </c>
      <c r="F566" s="52" t="s">
        <v>29</v>
      </c>
      <c r="G566" s="3">
        <v>2023</v>
      </c>
      <c r="H566" s="3">
        <v>2024</v>
      </c>
      <c r="I566" s="3">
        <v>2025</v>
      </c>
      <c r="J566" s="3">
        <v>2026</v>
      </c>
      <c r="K566" s="3">
        <v>2027</v>
      </c>
      <c r="L566" s="3">
        <v>2028</v>
      </c>
      <c r="M566" s="3">
        <v>2029</v>
      </c>
      <c r="N566" s="3">
        <v>2030</v>
      </c>
      <c r="O566" s="3">
        <v>2031</v>
      </c>
      <c r="P566" s="3">
        <v>2032</v>
      </c>
      <c r="Q566" s="3">
        <v>2033</v>
      </c>
      <c r="R566" s="3">
        <v>2034</v>
      </c>
      <c r="S566" s="3">
        <v>2035</v>
      </c>
      <c r="T566" s="3">
        <v>2036</v>
      </c>
      <c r="U566" s="3">
        <v>2037</v>
      </c>
      <c r="V566" s="3">
        <v>2038</v>
      </c>
      <c r="W566" s="3">
        <v>2039</v>
      </c>
      <c r="X566" s="3">
        <v>2040</v>
      </c>
      <c r="Y566" s="3">
        <v>2041</v>
      </c>
      <c r="Z566" s="3">
        <v>2042</v>
      </c>
      <c r="AA566" s="3">
        <v>2043</v>
      </c>
      <c r="AB566" s="3">
        <v>2044</v>
      </c>
      <c r="AC566" s="3">
        <v>2045</v>
      </c>
      <c r="AD566" s="3">
        <v>2046</v>
      </c>
      <c r="AE566" s="3">
        <v>2047</v>
      </c>
      <c r="AF566" s="3">
        <v>2048</v>
      </c>
      <c r="AG566" s="3">
        <v>2049</v>
      </c>
      <c r="AH566" s="3">
        <v>2050</v>
      </c>
    </row>
    <row r="567" spans="2:65" hidden="1" outlineLevel="1">
      <c r="B567" t="str">
        <f t="shared" si="413"/>
        <v>e-methane (PS) - Total cost - Africa - USD/ton fuel</v>
      </c>
      <c r="C567" s="112" t="str">
        <f>C566</f>
        <v>e-methane (PS)</v>
      </c>
      <c r="D567" s="112" t="s">
        <v>30</v>
      </c>
      <c r="E567" s="112" t="s">
        <v>55</v>
      </c>
      <c r="F567" s="112" t="s">
        <v>31</v>
      </c>
      <c r="G567" s="114">
        <f t="shared" ref="G567:V571" si="414">INDEX(CostCalculations,MATCH($B567,CostCalculations_Index,0),MATCH(G$4,CostCalculation_Year,0))</f>
        <v>3063.5741466699128</v>
      </c>
      <c r="H567" s="114">
        <f t="shared" si="414"/>
        <v>2807.0744282465334</v>
      </c>
      <c r="I567" s="114">
        <f t="shared" si="414"/>
        <v>2549.2389426923241</v>
      </c>
      <c r="J567" s="114">
        <f t="shared" si="414"/>
        <v>2451.5662469716967</v>
      </c>
      <c r="K567" s="114">
        <f t="shared" si="414"/>
        <v>2351.3186713234791</v>
      </c>
      <c r="L567" s="114">
        <f t="shared" si="414"/>
        <v>2248.547609168605</v>
      </c>
      <c r="M567" s="114">
        <f t="shared" si="414"/>
        <v>2143.3044539280472</v>
      </c>
      <c r="N567" s="114">
        <f t="shared" si="414"/>
        <v>2035.6405990227183</v>
      </c>
      <c r="O567" s="114">
        <f t="shared" si="414"/>
        <v>1995.73394046151</v>
      </c>
      <c r="P567" s="114">
        <f t="shared" si="414"/>
        <v>1952.0389924507556</v>
      </c>
      <c r="Q567" s="114">
        <f t="shared" si="414"/>
        <v>1904.5834368086807</v>
      </c>
      <c r="R567" s="114">
        <f t="shared" si="414"/>
        <v>1853.394955353534</v>
      </c>
      <c r="S567" s="114">
        <f t="shared" si="414"/>
        <v>1798.5012299036046</v>
      </c>
      <c r="T567" s="114">
        <f t="shared" si="414"/>
        <v>1757.7923435924506</v>
      </c>
      <c r="U567" s="114">
        <f t="shared" si="414"/>
        <v>1714.4778722566937</v>
      </c>
      <c r="V567" s="114">
        <f t="shared" si="414"/>
        <v>1668.5668485788533</v>
      </c>
      <c r="W567" s="114">
        <f t="shared" ref="W567:AH571" si="415">INDEX(CostCalculations,MATCH($B567,CostCalculations_Index,0),MATCH(W$4,CostCalculation_Year,0))</f>
        <v>1620.0683052413367</v>
      </c>
      <c r="X567" s="114">
        <f t="shared" si="415"/>
        <v>1568.9912749266377</v>
      </c>
      <c r="Y567" s="114">
        <f t="shared" si="415"/>
        <v>1514.3898532089574</v>
      </c>
      <c r="Z567" s="114">
        <f t="shared" si="415"/>
        <v>1458.5785350897941</v>
      </c>
      <c r="AA567" s="114">
        <f t="shared" si="415"/>
        <v>1401.552038499944</v>
      </c>
      <c r="AB567" s="114">
        <f t="shared" si="415"/>
        <v>1343.30508137015</v>
      </c>
      <c r="AC567" s="114">
        <f t="shared" si="415"/>
        <v>1283.8323816311868</v>
      </c>
      <c r="AD567" s="114">
        <f t="shared" si="415"/>
        <v>1234.8890406257337</v>
      </c>
      <c r="AE567" s="114">
        <f t="shared" si="415"/>
        <v>1185.3391901833641</v>
      </c>
      <c r="AF567" s="114">
        <f t="shared" si="415"/>
        <v>1135.179501827927</v>
      </c>
      <c r="AG567" s="114">
        <f t="shared" si="415"/>
        <v>1084.4066470832836</v>
      </c>
      <c r="AH567" s="114">
        <f t="shared" si="415"/>
        <v>1033.0172974732964</v>
      </c>
    </row>
    <row r="568" spans="2:65" hidden="1" outlineLevel="1">
      <c r="B568" t="str">
        <f t="shared" si="413"/>
        <v>e-methane (PS) - Total cost - Americas - USD/ton fuel</v>
      </c>
      <c r="C568" t="str">
        <f>C567</f>
        <v>e-methane (PS)</v>
      </c>
      <c r="D568" t="s">
        <v>30</v>
      </c>
      <c r="E568" t="s">
        <v>56</v>
      </c>
      <c r="F568" t="s">
        <v>31</v>
      </c>
      <c r="G568" s="115">
        <f t="shared" si="414"/>
        <v>2440.6118191646678</v>
      </c>
      <c r="H568" s="115">
        <f t="shared" si="414"/>
        <v>2359.5977802152029</v>
      </c>
      <c r="I568" s="115">
        <f t="shared" si="414"/>
        <v>2276.922612741469</v>
      </c>
      <c r="J568" s="115">
        <f t="shared" si="414"/>
        <v>2197.6860598746839</v>
      </c>
      <c r="K568" s="115">
        <f t="shared" si="414"/>
        <v>2115.8811830958648</v>
      </c>
      <c r="L568" s="115">
        <f t="shared" si="414"/>
        <v>2031.5425140805407</v>
      </c>
      <c r="M568" s="115">
        <f t="shared" si="414"/>
        <v>1944.7045845042994</v>
      </c>
      <c r="N568" s="115">
        <f t="shared" si="414"/>
        <v>1855.4019260425994</v>
      </c>
      <c r="O568" s="115">
        <f t="shared" si="414"/>
        <v>1829.2155842971813</v>
      </c>
      <c r="P568" s="115">
        <f t="shared" si="414"/>
        <v>1799.1328866594922</v>
      </c>
      <c r="Q568" s="115">
        <f t="shared" si="414"/>
        <v>1765.1698678427645</v>
      </c>
      <c r="R568" s="115">
        <f t="shared" si="414"/>
        <v>1727.3425625602113</v>
      </c>
      <c r="S568" s="115">
        <f t="shared" si="414"/>
        <v>1685.6670055251152</v>
      </c>
      <c r="T568" s="115">
        <f t="shared" si="414"/>
        <v>1645.8854168284633</v>
      </c>
      <c r="U568" s="115">
        <f t="shared" si="414"/>
        <v>1603.5224628979511</v>
      </c>
      <c r="V568" s="115">
        <f t="shared" si="414"/>
        <v>1558.587154756028</v>
      </c>
      <c r="W568" s="115">
        <f t="shared" si="415"/>
        <v>1511.0885034250405</v>
      </c>
      <c r="X568" s="115">
        <f t="shared" si="415"/>
        <v>1461.0355199274022</v>
      </c>
      <c r="Y568" s="115">
        <f t="shared" si="415"/>
        <v>1415.8556007035861</v>
      </c>
      <c r="Z568" s="115">
        <f t="shared" si="415"/>
        <v>1369.258066318539</v>
      </c>
      <c r="AA568" s="115">
        <f t="shared" si="415"/>
        <v>1321.2408522635749</v>
      </c>
      <c r="AB568" s="115">
        <f t="shared" si="415"/>
        <v>1271.8018940299353</v>
      </c>
      <c r="AC568" s="115">
        <f t="shared" si="415"/>
        <v>1220.9391271089157</v>
      </c>
      <c r="AD568" s="115">
        <f t="shared" si="415"/>
        <v>1175.0999973596945</v>
      </c>
      <c r="AE568" s="115">
        <f t="shared" si="415"/>
        <v>1128.5937765303986</v>
      </c>
      <c r="AF568" s="115">
        <f t="shared" si="415"/>
        <v>1081.4184649970728</v>
      </c>
      <c r="AG568" s="115">
        <f t="shared" si="415"/>
        <v>1033.572063135766</v>
      </c>
      <c r="AH568" s="115">
        <f t="shared" si="415"/>
        <v>985.05257132252768</v>
      </c>
    </row>
    <row r="569" spans="2:65" hidden="1" outlineLevel="1">
      <c r="B569" t="str">
        <f t="shared" si="413"/>
        <v>e-methane (PS) - Total cost - Asia - USD/ton fuel</v>
      </c>
      <c r="C569" t="str">
        <f>C568</f>
        <v>e-methane (PS)</v>
      </c>
      <c r="D569" t="s">
        <v>30</v>
      </c>
      <c r="E569" t="s">
        <v>57</v>
      </c>
      <c r="F569" t="s">
        <v>31</v>
      </c>
      <c r="G569" s="115">
        <f t="shared" si="414"/>
        <v>3251.6399821008004</v>
      </c>
      <c r="H569" s="115">
        <f t="shared" si="414"/>
        <v>3027.9077004906458</v>
      </c>
      <c r="I569" s="115">
        <f t="shared" si="414"/>
        <v>2802.7217069752719</v>
      </c>
      <c r="J569" s="115">
        <f t="shared" si="414"/>
        <v>2700.6976533607121</v>
      </c>
      <c r="K569" s="115">
        <f t="shared" si="414"/>
        <v>2596.0363956151846</v>
      </c>
      <c r="L569" s="115">
        <f t="shared" si="414"/>
        <v>2488.7929727704395</v>
      </c>
      <c r="M569" s="115">
        <f t="shared" si="414"/>
        <v>2379.022423858366</v>
      </c>
      <c r="N569" s="115">
        <f t="shared" si="414"/>
        <v>2266.7797879107411</v>
      </c>
      <c r="O569" s="115">
        <f t="shared" si="414"/>
        <v>2216.3417038256057</v>
      </c>
      <c r="P569" s="115">
        <f t="shared" si="414"/>
        <v>2162.1625546648843</v>
      </c>
      <c r="Q569" s="115">
        <f t="shared" si="414"/>
        <v>2104.2784379493314</v>
      </c>
      <c r="R569" s="115">
        <f t="shared" si="414"/>
        <v>2042.7254511996621</v>
      </c>
      <c r="S569" s="115">
        <f t="shared" si="414"/>
        <v>1977.5396919367126</v>
      </c>
      <c r="T569" s="115">
        <f t="shared" si="414"/>
        <v>1929.8487400954768</v>
      </c>
      <c r="U569" s="115">
        <f t="shared" si="414"/>
        <v>1879.6042959217632</v>
      </c>
      <c r="V569" s="115">
        <f t="shared" si="414"/>
        <v>1826.8190826259631</v>
      </c>
      <c r="W569" s="115">
        <f t="shared" si="415"/>
        <v>1771.5058234183166</v>
      </c>
      <c r="X569" s="115">
        <f t="shared" si="415"/>
        <v>1713.6772415091862</v>
      </c>
      <c r="Y569" s="115">
        <f t="shared" si="415"/>
        <v>1651.5595801759405</v>
      </c>
      <c r="Z569" s="115">
        <f t="shared" si="415"/>
        <v>1588.3887960912873</v>
      </c>
      <c r="AA569" s="115">
        <f t="shared" si="415"/>
        <v>1524.1573155170838</v>
      </c>
      <c r="AB569" s="115">
        <f t="shared" si="415"/>
        <v>1458.8575647151315</v>
      </c>
      <c r="AC569" s="115">
        <f t="shared" si="415"/>
        <v>1392.4819699472671</v>
      </c>
      <c r="AD569" s="115">
        <f t="shared" si="415"/>
        <v>1340.3417821609039</v>
      </c>
      <c r="AE569" s="115">
        <f t="shared" si="415"/>
        <v>1287.6564157760406</v>
      </c>
      <c r="AF569" s="115">
        <f t="shared" si="415"/>
        <v>1234.4214117164929</v>
      </c>
      <c r="AG569" s="115">
        <f t="shared" si="415"/>
        <v>1180.6323109060731</v>
      </c>
      <c r="AH569" s="115">
        <f t="shared" si="415"/>
        <v>1126.2846542685943</v>
      </c>
    </row>
    <row r="570" spans="2:65" hidden="1" outlineLevel="1">
      <c r="B570" t="str">
        <f t="shared" si="413"/>
        <v>e-methane (PS) - Total cost - Europe - USD/ton fuel</v>
      </c>
      <c r="C570" t="str">
        <f>C569</f>
        <v>e-methane (PS)</v>
      </c>
      <c r="D570" t="s">
        <v>30</v>
      </c>
      <c r="E570" t="s">
        <v>8</v>
      </c>
      <c r="F570" t="s">
        <v>31</v>
      </c>
      <c r="G570" s="115">
        <f t="shared" si="414"/>
        <v>2775.2577684336588</v>
      </c>
      <c r="H570" s="115">
        <f t="shared" si="414"/>
        <v>2655.9224074654558</v>
      </c>
      <c r="I570" s="115">
        <f t="shared" si="414"/>
        <v>2534.9596513815864</v>
      </c>
      <c r="J570" s="115">
        <f t="shared" si="414"/>
        <v>2443.8234848936331</v>
      </c>
      <c r="K570" s="115">
        <f t="shared" si="414"/>
        <v>2350.0883365119298</v>
      </c>
      <c r="L570" s="115">
        <f t="shared" si="414"/>
        <v>2253.7994760373135</v>
      </c>
      <c r="M570" s="115">
        <f t="shared" si="414"/>
        <v>2155.0021732706236</v>
      </c>
      <c r="N570" s="115">
        <f t="shared" si="414"/>
        <v>2053.7416980126495</v>
      </c>
      <c r="O570" s="115">
        <f t="shared" si="414"/>
        <v>2024.0498157758284</v>
      </c>
      <c r="P570" s="115">
        <f t="shared" si="414"/>
        <v>1990.4305569280573</v>
      </c>
      <c r="Q570" s="115">
        <f t="shared" si="414"/>
        <v>1952.9020714285764</v>
      </c>
      <c r="R570" s="115">
        <f t="shared" si="414"/>
        <v>1911.4825092366432</v>
      </c>
      <c r="S570" s="115">
        <f t="shared" si="414"/>
        <v>1866.1900203115918</v>
      </c>
      <c r="T570" s="115">
        <f t="shared" si="414"/>
        <v>1827.2358225119669</v>
      </c>
      <c r="U570" s="115">
        <f t="shared" si="414"/>
        <v>1785.623548383486</v>
      </c>
      <c r="V570" s="115">
        <f t="shared" si="414"/>
        <v>1741.3607103495449</v>
      </c>
      <c r="W570" s="115">
        <f t="shared" si="415"/>
        <v>1694.4548208334145</v>
      </c>
      <c r="X570" s="115">
        <f t="shared" si="415"/>
        <v>1644.9133922584494</v>
      </c>
      <c r="Y570" s="115">
        <f t="shared" si="415"/>
        <v>1591.2090966840083</v>
      </c>
      <c r="Z570" s="115">
        <f t="shared" si="415"/>
        <v>1536.2619671256514</v>
      </c>
      <c r="AA570" s="115">
        <f t="shared" si="415"/>
        <v>1480.0674330147169</v>
      </c>
      <c r="AB570" s="115">
        <f t="shared" si="415"/>
        <v>1422.6209237824573</v>
      </c>
      <c r="AC570" s="115">
        <f t="shared" si="415"/>
        <v>1363.9178688601924</v>
      </c>
      <c r="AD570" s="115">
        <f t="shared" si="415"/>
        <v>1312.3959752014873</v>
      </c>
      <c r="AE570" s="115">
        <f t="shared" si="415"/>
        <v>1260.3172232694806</v>
      </c>
      <c r="AF570" s="115">
        <f t="shared" si="415"/>
        <v>1207.6773317171303</v>
      </c>
      <c r="AG570" s="115">
        <f t="shared" si="415"/>
        <v>1154.4720191973904</v>
      </c>
      <c r="AH570" s="115">
        <f t="shared" si="415"/>
        <v>1100.697004363215</v>
      </c>
    </row>
    <row r="571" spans="2:65" hidden="1" outlineLevel="1">
      <c r="B571" t="str">
        <f t="shared" si="413"/>
        <v>e-methane (PS) - Total cost - Middle East - USD/ton fuel</v>
      </c>
      <c r="C571" s="113" t="str">
        <f>C570</f>
        <v>e-methane (PS)</v>
      </c>
      <c r="D571" s="113" t="s">
        <v>30</v>
      </c>
      <c r="E571" s="113" t="s">
        <v>58</v>
      </c>
      <c r="F571" s="113" t="s">
        <v>31</v>
      </c>
      <c r="G571" s="116">
        <f t="shared" si="414"/>
        <v>2450.1742013252774</v>
      </c>
      <c r="H571" s="116">
        <f t="shared" si="414"/>
        <v>2344.0927580454359</v>
      </c>
      <c r="I571" s="116">
        <f t="shared" si="414"/>
        <v>2236.411586089439</v>
      </c>
      <c r="J571" s="116">
        <f t="shared" si="414"/>
        <v>2163.0437993884434</v>
      </c>
      <c r="K571" s="116">
        <f t="shared" si="414"/>
        <v>2087.0949436063361</v>
      </c>
      <c r="L571" s="116">
        <f t="shared" si="414"/>
        <v>2008.5941012819499</v>
      </c>
      <c r="M571" s="116">
        <f t="shared" si="414"/>
        <v>1927.5703549541633</v>
      </c>
      <c r="N571" s="116">
        <f t="shared" si="414"/>
        <v>1844.0527871617635</v>
      </c>
      <c r="O571" s="116">
        <f t="shared" si="414"/>
        <v>1813.8707473593829</v>
      </c>
      <c r="P571" s="116">
        <f t="shared" si="414"/>
        <v>1779.8484015817082</v>
      </c>
      <c r="Q571" s="116">
        <f t="shared" si="414"/>
        <v>1742.0055372260763</v>
      </c>
      <c r="R571" s="116">
        <f t="shared" si="414"/>
        <v>1700.361941689833</v>
      </c>
      <c r="S571" s="116">
        <f t="shared" si="414"/>
        <v>1654.9374023703735</v>
      </c>
      <c r="T571" s="116">
        <f t="shared" si="414"/>
        <v>1618.6145525492761</v>
      </c>
      <c r="U571" s="116">
        <f t="shared" si="414"/>
        <v>1579.664265905848</v>
      </c>
      <c r="V571" s="116">
        <f t="shared" si="414"/>
        <v>1538.0934203580941</v>
      </c>
      <c r="W571" s="116">
        <f t="shared" si="415"/>
        <v>1493.9088938239001</v>
      </c>
      <c r="X571" s="116">
        <f t="shared" si="415"/>
        <v>1447.1175642212363</v>
      </c>
      <c r="Y571" s="116">
        <f t="shared" si="415"/>
        <v>1394.3508832407024</v>
      </c>
      <c r="Z571" s="116">
        <f t="shared" si="415"/>
        <v>1340.349249192232</v>
      </c>
      <c r="AA571" s="116">
        <f t="shared" si="415"/>
        <v>1285.1075326287098</v>
      </c>
      <c r="AB571" s="116">
        <f t="shared" si="415"/>
        <v>1228.6206041029654</v>
      </c>
      <c r="AC571" s="116">
        <f t="shared" si="415"/>
        <v>1170.8833341678644</v>
      </c>
      <c r="AD571" s="116">
        <f t="shared" si="415"/>
        <v>1123.5362658496335</v>
      </c>
      <c r="AE571" s="116">
        <f t="shared" si="415"/>
        <v>1075.5534801204594</v>
      </c>
      <c r="AF571" s="116">
        <f t="shared" si="415"/>
        <v>1026.9318947958566</v>
      </c>
      <c r="AG571" s="116">
        <f t="shared" si="415"/>
        <v>977.6684276913461</v>
      </c>
      <c r="AH571" s="116">
        <f t="shared" si="415"/>
        <v>927.75999662244931</v>
      </c>
    </row>
    <row r="572" spans="2:65" hidden="1" outlineLevel="1">
      <c r="B572" t="str">
        <f t="shared" si="413"/>
        <v/>
      </c>
      <c r="C572" s="2"/>
    </row>
    <row r="573" spans="2:65" hidden="1" outlineLevel="1">
      <c r="B573" t="str">
        <f t="shared" si="413"/>
        <v>e-methane (PS) - CAPEX including feedstock CAPEX - Global - USD/ton fuel</v>
      </c>
      <c r="C573" s="4" t="str">
        <f>C566</f>
        <v>e-methane (PS)</v>
      </c>
      <c r="D573" s="4" t="s">
        <v>34</v>
      </c>
      <c r="E573" s="4" t="s">
        <v>49</v>
      </c>
      <c r="F573" s="4" t="s">
        <v>31</v>
      </c>
      <c r="G573" s="129">
        <f>G574+G575*G577+G576*G578</f>
        <v>274.13984343173598</v>
      </c>
      <c r="H573" s="129">
        <f t="shared" ref="H573:AH573" si="416">H574+H575*H577+H576*H578</f>
        <v>262.89183628748663</v>
      </c>
      <c r="I573" s="129">
        <f t="shared" si="416"/>
        <v>251.51902587518907</v>
      </c>
      <c r="J573" s="129">
        <f t="shared" si="416"/>
        <v>243.54968178660141</v>
      </c>
      <c r="K573" s="129">
        <f t="shared" si="416"/>
        <v>235.34848107499292</v>
      </c>
      <c r="L573" s="129">
        <f t="shared" si="416"/>
        <v>226.91542374036598</v>
      </c>
      <c r="M573" s="129">
        <f t="shared" si="416"/>
        <v>218.25050978272148</v>
      </c>
      <c r="N573" s="129">
        <f t="shared" si="416"/>
        <v>209.35373920205598</v>
      </c>
      <c r="O573" s="129">
        <f t="shared" si="416"/>
        <v>209.45265254615884</v>
      </c>
      <c r="P573" s="129">
        <f t="shared" si="416"/>
        <v>209.01085242463677</v>
      </c>
      <c r="Q573" s="129">
        <f t="shared" si="416"/>
        <v>208.02833883748832</v>
      </c>
      <c r="R573" s="129">
        <f t="shared" si="416"/>
        <v>206.50511178471118</v>
      </c>
      <c r="S573" s="129">
        <f t="shared" si="416"/>
        <v>204.4411712663096</v>
      </c>
      <c r="T573" s="129">
        <f t="shared" si="416"/>
        <v>201.49831101350733</v>
      </c>
      <c r="U573" s="129">
        <f t="shared" si="416"/>
        <v>198.10917416680633</v>
      </c>
      <c r="V573" s="129">
        <f t="shared" si="416"/>
        <v>194.27376072621095</v>
      </c>
      <c r="W573" s="129">
        <f t="shared" si="416"/>
        <v>189.99207069171689</v>
      </c>
      <c r="X573" s="129">
        <f t="shared" si="416"/>
        <v>185.26410406332238</v>
      </c>
      <c r="Y573" s="129">
        <f t="shared" si="416"/>
        <v>179.32863968064686</v>
      </c>
      <c r="Z573" s="129">
        <f t="shared" si="416"/>
        <v>173.05643471160798</v>
      </c>
      <c r="AA573" s="129">
        <f t="shared" si="416"/>
        <v>166.44748915620943</v>
      </c>
      <c r="AB573" s="129">
        <f t="shared" si="416"/>
        <v>159.5018030144488</v>
      </c>
      <c r="AC573" s="129">
        <f t="shared" si="416"/>
        <v>152.21937628632534</v>
      </c>
      <c r="AD573" s="129">
        <f t="shared" si="416"/>
        <v>144.53709515818377</v>
      </c>
      <c r="AE573" s="129">
        <f t="shared" si="416"/>
        <v>136.644184393182</v>
      </c>
      <c r="AF573" s="129">
        <f t="shared" si="416"/>
        <v>128.54064399132011</v>
      </c>
      <c r="AG573" s="129">
        <f t="shared" si="416"/>
        <v>120.22647395259801</v>
      </c>
      <c r="AH573" s="129">
        <f t="shared" si="416"/>
        <v>111.70167427701584</v>
      </c>
      <c r="BL573" s="1"/>
      <c r="BM573" s="1"/>
    </row>
    <row r="574" spans="2:65" hidden="1" outlineLevel="1">
      <c r="B574" t="str">
        <f t="shared" si="413"/>
        <v>e-methane (PS) - CAPEX - Global - USD/ton fuel</v>
      </c>
      <c r="C574" t="str">
        <f>C566</f>
        <v>e-methane (PS)</v>
      </c>
      <c r="D574" t="s">
        <v>40</v>
      </c>
      <c r="E574" t="s">
        <v>49</v>
      </c>
      <c r="F574" t="s">
        <v>31</v>
      </c>
      <c r="G574" s="8">
        <f t="shared" ref="G574:AH574" si="417">INDEX(CostCalculations,MATCH($B574,CostCalculations_Index,0),MATCH(G$4,CostCalculation_Year,0))</f>
        <v>51.4</v>
      </c>
      <c r="H574" s="8">
        <f t="shared" si="417"/>
        <v>48.533333333333331</v>
      </c>
      <c r="I574" s="8">
        <f t="shared" si="417"/>
        <v>45.666666666666664</v>
      </c>
      <c r="J574" s="8">
        <f t="shared" si="417"/>
        <v>43.866666666666667</v>
      </c>
      <c r="K574" s="8">
        <f t="shared" si="417"/>
        <v>42.06666666666667</v>
      </c>
      <c r="L574" s="8">
        <f t="shared" si="417"/>
        <v>40.266666666666666</v>
      </c>
      <c r="M574" s="8">
        <f t="shared" si="417"/>
        <v>38.466666666666669</v>
      </c>
      <c r="N574" s="8">
        <f t="shared" si="417"/>
        <v>36.666666666666664</v>
      </c>
      <c r="O574" s="8">
        <f t="shared" si="417"/>
        <v>36</v>
      </c>
      <c r="P574" s="8">
        <f t="shared" si="417"/>
        <v>35.333333333333336</v>
      </c>
      <c r="Q574" s="8">
        <f t="shared" si="417"/>
        <v>34.666666666666664</v>
      </c>
      <c r="R574" s="8">
        <f t="shared" si="417"/>
        <v>34</v>
      </c>
      <c r="S574" s="8">
        <f t="shared" si="417"/>
        <v>33.333333333333336</v>
      </c>
      <c r="T574" s="8">
        <f t="shared" si="417"/>
        <v>32.666666666666664</v>
      </c>
      <c r="U574" s="8">
        <f t="shared" si="417"/>
        <v>32</v>
      </c>
      <c r="V574" s="8">
        <f t="shared" si="417"/>
        <v>31.333333333333332</v>
      </c>
      <c r="W574" s="8">
        <f t="shared" si="417"/>
        <v>30.666666666666668</v>
      </c>
      <c r="X574" s="8">
        <f t="shared" si="417"/>
        <v>30</v>
      </c>
      <c r="Y574" s="8">
        <f t="shared" si="417"/>
        <v>28.866666666666667</v>
      </c>
      <c r="Z574" s="8">
        <f t="shared" si="417"/>
        <v>27.733333333333334</v>
      </c>
      <c r="AA574" s="8">
        <f t="shared" si="417"/>
        <v>26.6</v>
      </c>
      <c r="AB574" s="8">
        <f t="shared" si="417"/>
        <v>25.466666666666665</v>
      </c>
      <c r="AC574" s="8">
        <f t="shared" si="417"/>
        <v>24.333333333333332</v>
      </c>
      <c r="AD574" s="8">
        <f t="shared" si="417"/>
        <v>23.2</v>
      </c>
      <c r="AE574" s="8">
        <f t="shared" si="417"/>
        <v>22.066666666666666</v>
      </c>
      <c r="AF574" s="8">
        <f t="shared" si="417"/>
        <v>20.933333333333334</v>
      </c>
      <c r="AG574" s="8">
        <f t="shared" si="417"/>
        <v>19.8</v>
      </c>
      <c r="AH574" s="8">
        <f t="shared" si="417"/>
        <v>18.666666666666668</v>
      </c>
    </row>
    <row r="575" spans="2:65" hidden="1" outlineLevel="1">
      <c r="B575" t="str">
        <f t="shared" si="413"/>
        <v>e-hydrogen (compressed) - CAPEX including feedstock CAPEX - Global - USD/ton fuel</v>
      </c>
      <c r="C575" t="s">
        <v>62</v>
      </c>
      <c r="D575" t="s">
        <v>34</v>
      </c>
      <c r="E575" t="s">
        <v>49</v>
      </c>
      <c r="F575" t="s">
        <v>31</v>
      </c>
      <c r="G575" s="26">
        <f>G165</f>
        <v>256.64635353013858</v>
      </c>
      <c r="H575" s="26">
        <f t="shared" ref="H575:AH575" si="418">H165</f>
        <v>247.21700590830653</v>
      </c>
      <c r="I575" s="26">
        <f t="shared" si="418"/>
        <v>237.53805175037812</v>
      </c>
      <c r="J575" s="26">
        <f t="shared" si="418"/>
        <v>232.53269690653616</v>
      </c>
      <c r="K575" s="26">
        <f t="shared" si="418"/>
        <v>227.06362881665248</v>
      </c>
      <c r="L575" s="26">
        <f t="shared" si="418"/>
        <v>221.13084748073197</v>
      </c>
      <c r="M575" s="26">
        <f t="shared" si="418"/>
        <v>214.73435289877628</v>
      </c>
      <c r="N575" s="26">
        <f t="shared" si="418"/>
        <v>207.87414507077864</v>
      </c>
      <c r="O575" s="26">
        <f t="shared" si="418"/>
        <v>212.24697175898439</v>
      </c>
      <c r="P575" s="26">
        <f t="shared" si="418"/>
        <v>215.53837151594018</v>
      </c>
      <c r="Q575" s="26">
        <f t="shared" si="418"/>
        <v>217.74834434164336</v>
      </c>
      <c r="R575" s="26">
        <f t="shared" si="418"/>
        <v>218.87689023608903</v>
      </c>
      <c r="S575" s="26">
        <f t="shared" si="418"/>
        <v>218.92400919928582</v>
      </c>
      <c r="T575" s="26">
        <f t="shared" si="418"/>
        <v>217.21328869368136</v>
      </c>
      <c r="U575" s="26">
        <f t="shared" si="418"/>
        <v>214.61001500027928</v>
      </c>
      <c r="V575" s="26">
        <f t="shared" si="418"/>
        <v>211.1141881190886</v>
      </c>
      <c r="W575" s="26">
        <f t="shared" si="418"/>
        <v>206.72580805010043</v>
      </c>
      <c r="X575" s="26">
        <f t="shared" si="418"/>
        <v>201.44487479331141</v>
      </c>
      <c r="Y575" s="26">
        <f t="shared" si="418"/>
        <v>194.68227936129369</v>
      </c>
      <c r="Z575" s="26">
        <f t="shared" si="418"/>
        <v>187.24620275654928</v>
      </c>
      <c r="AA575" s="26">
        <f t="shared" si="418"/>
        <v>179.13664497908553</v>
      </c>
      <c r="AB575" s="26">
        <f t="shared" si="418"/>
        <v>170.35360602889762</v>
      </c>
      <c r="AC575" s="26">
        <f t="shared" si="418"/>
        <v>160.89708590598403</v>
      </c>
      <c r="AD575" s="26">
        <f t="shared" si="418"/>
        <v>150.64085698303418</v>
      </c>
      <c r="AE575" s="26">
        <f t="shared" si="418"/>
        <v>139.96336878636401</v>
      </c>
      <c r="AF575" s="26">
        <f t="shared" si="418"/>
        <v>128.86462131597352</v>
      </c>
      <c r="AG575" s="26">
        <f t="shared" si="418"/>
        <v>117.34461457186269</v>
      </c>
      <c r="AH575" s="26">
        <f t="shared" si="418"/>
        <v>105.40334855403168</v>
      </c>
    </row>
    <row r="576" spans="2:65" hidden="1" outlineLevel="1">
      <c r="B576" t="str">
        <f t="shared" si="413"/>
        <v>Carbon dioxide (PS) - CAPEX - Global - USD/ton fuel</v>
      </c>
      <c r="C576" t="s">
        <v>69</v>
      </c>
      <c r="D576" t="s">
        <v>40</v>
      </c>
      <c r="E576" t="s">
        <v>49</v>
      </c>
      <c r="F576" t="s">
        <v>31</v>
      </c>
      <c r="G576" s="8">
        <f t="shared" ref="G576:AH576" si="419">INDEX(CostCalculations,MATCH($B576,CostCalculations_Index,0),MATCH(G$4,CostCalculation_Year,0))</f>
        <v>34.333333333333336</v>
      </c>
      <c r="H576" s="8">
        <f t="shared" si="419"/>
        <v>33</v>
      </c>
      <c r="I576" s="8">
        <f t="shared" si="419"/>
        <v>31.666666666666668</v>
      </c>
      <c r="J576" s="8">
        <f t="shared" si="419"/>
        <v>30.333333333333332</v>
      </c>
      <c r="K576" s="8">
        <f t="shared" si="419"/>
        <v>29</v>
      </c>
      <c r="L576" s="8">
        <f t="shared" si="419"/>
        <v>27.666666666666668</v>
      </c>
      <c r="M576" s="8">
        <f t="shared" si="419"/>
        <v>26.333333333333332</v>
      </c>
      <c r="N576" s="8">
        <f t="shared" si="419"/>
        <v>25</v>
      </c>
      <c r="O576" s="8">
        <f t="shared" si="419"/>
        <v>24.483333333333334</v>
      </c>
      <c r="P576" s="8">
        <f t="shared" si="419"/>
        <v>23.966666666666665</v>
      </c>
      <c r="Q576" s="8">
        <f t="shared" si="419"/>
        <v>23.45</v>
      </c>
      <c r="R576" s="8">
        <f t="shared" si="419"/>
        <v>22.933333333333334</v>
      </c>
      <c r="S576" s="8">
        <f t="shared" si="419"/>
        <v>22.416666666666668</v>
      </c>
      <c r="T576" s="8">
        <f t="shared" si="419"/>
        <v>21.9</v>
      </c>
      <c r="U576" s="8">
        <f t="shared" si="419"/>
        <v>21.383333333333333</v>
      </c>
      <c r="V576" s="8">
        <f t="shared" si="419"/>
        <v>20.866666666666667</v>
      </c>
      <c r="W576" s="8">
        <f t="shared" si="419"/>
        <v>20.350000000000001</v>
      </c>
      <c r="X576" s="8">
        <f t="shared" si="419"/>
        <v>19.833333333333332</v>
      </c>
      <c r="Y576" s="8">
        <f t="shared" si="419"/>
        <v>19.316666666666666</v>
      </c>
      <c r="Z576" s="8">
        <f t="shared" si="419"/>
        <v>18.8</v>
      </c>
      <c r="AA576" s="8">
        <f t="shared" si="419"/>
        <v>18.283333333333335</v>
      </c>
      <c r="AB576" s="8">
        <f t="shared" si="419"/>
        <v>17.766666666666666</v>
      </c>
      <c r="AC576" s="8">
        <f t="shared" si="419"/>
        <v>17.25</v>
      </c>
      <c r="AD576" s="8">
        <f t="shared" si="419"/>
        <v>16.733333333333334</v>
      </c>
      <c r="AE576" s="8">
        <f t="shared" si="419"/>
        <v>16.216666666666665</v>
      </c>
      <c r="AF576" s="8">
        <f t="shared" si="419"/>
        <v>15.7</v>
      </c>
      <c r="AG576" s="8">
        <f t="shared" si="419"/>
        <v>15.183333333333334</v>
      </c>
      <c r="AH576" s="8">
        <f t="shared" si="419"/>
        <v>14.666666666666666</v>
      </c>
    </row>
    <row r="577" spans="2:65" hidden="1" outlineLevel="1">
      <c r="B577" t="str">
        <f t="shared" si="413"/>
        <v>e-methane - Conversion H2 -&gt; CH4 - Global - ton H2/ton CH4</v>
      </c>
      <c r="C577" t="s">
        <v>78</v>
      </c>
      <c r="D577" t="s">
        <v>79</v>
      </c>
      <c r="E577" t="s">
        <v>49</v>
      </c>
      <c r="F577" t="s">
        <v>80</v>
      </c>
      <c r="G577" s="24">
        <f t="shared" ref="G577:V578" si="420">INDEX(FuelData,MATCH($B577,FuelData_Index,0),MATCH(G$4,FuelData_Year,0))</f>
        <v>0.5</v>
      </c>
      <c r="H577" s="24">
        <f t="shared" si="420"/>
        <v>0.5</v>
      </c>
      <c r="I577" s="24">
        <f t="shared" si="420"/>
        <v>0.5</v>
      </c>
      <c r="J577" s="24">
        <f t="shared" si="420"/>
        <v>0.5</v>
      </c>
      <c r="K577" s="24">
        <f t="shared" si="420"/>
        <v>0.5</v>
      </c>
      <c r="L577" s="24">
        <f t="shared" si="420"/>
        <v>0.5</v>
      </c>
      <c r="M577" s="24">
        <f t="shared" si="420"/>
        <v>0.5</v>
      </c>
      <c r="N577" s="24">
        <f t="shared" si="420"/>
        <v>0.5</v>
      </c>
      <c r="O577" s="24">
        <f t="shared" si="420"/>
        <v>0.5</v>
      </c>
      <c r="P577" s="24">
        <f t="shared" si="420"/>
        <v>0.5</v>
      </c>
      <c r="Q577" s="24">
        <f t="shared" si="420"/>
        <v>0.5</v>
      </c>
      <c r="R577" s="24">
        <f t="shared" si="420"/>
        <v>0.5</v>
      </c>
      <c r="S577" s="24">
        <f t="shared" si="420"/>
        <v>0.5</v>
      </c>
      <c r="T577" s="24">
        <f t="shared" si="420"/>
        <v>0.5</v>
      </c>
      <c r="U577" s="24">
        <f t="shared" si="420"/>
        <v>0.5</v>
      </c>
      <c r="V577" s="24">
        <f t="shared" si="420"/>
        <v>0.5</v>
      </c>
      <c r="W577" s="24">
        <f t="shared" ref="W577:AH578" si="421">INDEX(FuelData,MATCH($B577,FuelData_Index,0),MATCH(W$4,FuelData_Year,0))</f>
        <v>0.5</v>
      </c>
      <c r="X577" s="24">
        <f t="shared" si="421"/>
        <v>0.5</v>
      </c>
      <c r="Y577" s="24">
        <f t="shared" si="421"/>
        <v>0.5</v>
      </c>
      <c r="Z577" s="24">
        <f t="shared" si="421"/>
        <v>0.5</v>
      </c>
      <c r="AA577" s="24">
        <f t="shared" si="421"/>
        <v>0.5</v>
      </c>
      <c r="AB577" s="24">
        <f t="shared" si="421"/>
        <v>0.5</v>
      </c>
      <c r="AC577" s="24">
        <f t="shared" si="421"/>
        <v>0.5</v>
      </c>
      <c r="AD577" s="24">
        <f t="shared" si="421"/>
        <v>0.5</v>
      </c>
      <c r="AE577" s="24">
        <f t="shared" si="421"/>
        <v>0.5</v>
      </c>
      <c r="AF577" s="24">
        <f t="shared" si="421"/>
        <v>0.5</v>
      </c>
      <c r="AG577" s="24">
        <f t="shared" si="421"/>
        <v>0.5</v>
      </c>
      <c r="AH577" s="24">
        <f t="shared" si="421"/>
        <v>0.5</v>
      </c>
    </row>
    <row r="578" spans="2:65" hidden="1" outlineLevel="1">
      <c r="B578" t="str">
        <f t="shared" si="413"/>
        <v>e-methane - Conversion CO2 -&gt; CH4 - Global - ton CO2/ton CH4</v>
      </c>
      <c r="C578" t="s">
        <v>78</v>
      </c>
      <c r="D578" t="s">
        <v>81</v>
      </c>
      <c r="E578" t="s">
        <v>49</v>
      </c>
      <c r="F578" t="s">
        <v>82</v>
      </c>
      <c r="G578" s="24">
        <f t="shared" si="420"/>
        <v>2.75</v>
      </c>
      <c r="H578" s="24">
        <f t="shared" si="420"/>
        <v>2.75</v>
      </c>
      <c r="I578" s="24">
        <f t="shared" si="420"/>
        <v>2.75</v>
      </c>
      <c r="J578" s="24">
        <f t="shared" si="420"/>
        <v>2.75</v>
      </c>
      <c r="K578" s="24">
        <f t="shared" si="420"/>
        <v>2.75</v>
      </c>
      <c r="L578" s="24">
        <f t="shared" si="420"/>
        <v>2.75</v>
      </c>
      <c r="M578" s="24">
        <f t="shared" si="420"/>
        <v>2.75</v>
      </c>
      <c r="N578" s="24">
        <f t="shared" si="420"/>
        <v>2.75</v>
      </c>
      <c r="O578" s="24">
        <f t="shared" si="420"/>
        <v>2.75</v>
      </c>
      <c r="P578" s="24">
        <f t="shared" si="420"/>
        <v>2.75</v>
      </c>
      <c r="Q578" s="24">
        <f t="shared" si="420"/>
        <v>2.75</v>
      </c>
      <c r="R578" s="24">
        <f t="shared" si="420"/>
        <v>2.75</v>
      </c>
      <c r="S578" s="24">
        <f t="shared" si="420"/>
        <v>2.75</v>
      </c>
      <c r="T578" s="24">
        <f t="shared" si="420"/>
        <v>2.75</v>
      </c>
      <c r="U578" s="24">
        <f t="shared" si="420"/>
        <v>2.75</v>
      </c>
      <c r="V578" s="24">
        <f t="shared" si="420"/>
        <v>2.75</v>
      </c>
      <c r="W578" s="24">
        <f t="shared" si="421"/>
        <v>2.75</v>
      </c>
      <c r="X578" s="24">
        <f t="shared" si="421"/>
        <v>2.75</v>
      </c>
      <c r="Y578" s="24">
        <f t="shared" si="421"/>
        <v>2.75</v>
      </c>
      <c r="Z578" s="24">
        <f t="shared" si="421"/>
        <v>2.75</v>
      </c>
      <c r="AA578" s="24">
        <f t="shared" si="421"/>
        <v>2.75</v>
      </c>
      <c r="AB578" s="24">
        <f t="shared" si="421"/>
        <v>2.75</v>
      </c>
      <c r="AC578" s="24">
        <f t="shared" si="421"/>
        <v>2.75</v>
      </c>
      <c r="AD578" s="24">
        <f t="shared" si="421"/>
        <v>2.75</v>
      </c>
      <c r="AE578" s="24">
        <f t="shared" si="421"/>
        <v>2.75</v>
      </c>
      <c r="AF578" s="24">
        <f t="shared" si="421"/>
        <v>2.75</v>
      </c>
      <c r="AG578" s="24">
        <f t="shared" si="421"/>
        <v>2.75</v>
      </c>
      <c r="AH578" s="24">
        <f t="shared" si="421"/>
        <v>2.75</v>
      </c>
    </row>
    <row r="579" spans="2:65" hidden="1" outlineLevel="1">
      <c r="B579" t="str">
        <f t="shared" si="413"/>
        <v/>
      </c>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row>
    <row r="580" spans="2:65" hidden="1" outlineLevel="1">
      <c r="B580" t="str">
        <f t="shared" si="413"/>
        <v>e-methane (PS) - OPEX including feedstock OPEX - Global - USD/ton fuel</v>
      </c>
      <c r="C580" s="4" t="str">
        <f>C566</f>
        <v>e-methane (PS)</v>
      </c>
      <c r="D580" s="4" t="s">
        <v>35</v>
      </c>
      <c r="E580" s="4" t="s">
        <v>49</v>
      </c>
      <c r="F580" s="4" t="s">
        <v>31</v>
      </c>
      <c r="G580" s="129">
        <f>G581+G582*G584+G583*G585</f>
        <v>654.30495449488774</v>
      </c>
      <c r="H580" s="129">
        <f t="shared" ref="H580:AH580" si="422">H581+H582*H584+H583*H585</f>
        <v>626.01366881343711</v>
      </c>
      <c r="I580" s="129">
        <f t="shared" si="422"/>
        <v>596.53207762556622</v>
      </c>
      <c r="J580" s="129">
        <f t="shared" si="422"/>
        <v>577.01397590460112</v>
      </c>
      <c r="K580" s="129">
        <f t="shared" si="422"/>
        <v>555.69605665774191</v>
      </c>
      <c r="L580" s="129">
        <f t="shared" si="422"/>
        <v>532.57831988498629</v>
      </c>
      <c r="M580" s="129">
        <f t="shared" si="422"/>
        <v>507.6607655863541</v>
      </c>
      <c r="N580" s="129">
        <f t="shared" si="422"/>
        <v>480.94339376182506</v>
      </c>
      <c r="O580" s="129">
        <f t="shared" si="422"/>
        <v>476.84124369440019</v>
      </c>
      <c r="P580" s="129">
        <f t="shared" si="422"/>
        <v>470.2995779718056</v>
      </c>
      <c r="Q580" s="129">
        <f t="shared" si="422"/>
        <v>461.31839659404523</v>
      </c>
      <c r="R580" s="129">
        <f t="shared" si="422"/>
        <v>449.89769956110717</v>
      </c>
      <c r="S580" s="129">
        <f t="shared" si="422"/>
        <v>436.03748687299992</v>
      </c>
      <c r="T580" s="129">
        <f t="shared" si="422"/>
        <v>423.19522660584778</v>
      </c>
      <c r="U580" s="129">
        <f t="shared" si="422"/>
        <v>408.88495449275354</v>
      </c>
      <c r="V580" s="129">
        <f t="shared" si="422"/>
        <v>393.1066705337293</v>
      </c>
      <c r="W580" s="129">
        <f t="shared" si="422"/>
        <v>375.8603747287558</v>
      </c>
      <c r="X580" s="129">
        <f t="shared" si="422"/>
        <v>357.14606707784282</v>
      </c>
      <c r="Y580" s="129">
        <f t="shared" si="422"/>
        <v>340.12269393069164</v>
      </c>
      <c r="Z580" s="129">
        <f t="shared" si="422"/>
        <v>322.37086940881204</v>
      </c>
      <c r="AA580" s="129">
        <f t="shared" si="422"/>
        <v>303.89059351221647</v>
      </c>
      <c r="AB580" s="129">
        <f t="shared" si="422"/>
        <v>284.68186624089219</v>
      </c>
      <c r="AC580" s="129">
        <f t="shared" si="422"/>
        <v>264.74468759484927</v>
      </c>
      <c r="AD580" s="129">
        <f t="shared" si="422"/>
        <v>248.48466951578379</v>
      </c>
      <c r="AE580" s="129">
        <f t="shared" si="422"/>
        <v>231.94443829210849</v>
      </c>
      <c r="AF580" s="129">
        <f t="shared" si="422"/>
        <v>215.12399392382383</v>
      </c>
      <c r="AG580" s="129">
        <f t="shared" si="422"/>
        <v>198.02333641092952</v>
      </c>
      <c r="AH580" s="129">
        <f t="shared" si="422"/>
        <v>180.64246575342565</v>
      </c>
    </row>
    <row r="581" spans="2:65" hidden="1" outlineLevel="1">
      <c r="B581" t="str">
        <f t="shared" si="413"/>
        <v>e-methane (PS) - OPEX - Global - USD/ton fuel</v>
      </c>
      <c r="C581" t="str">
        <f>C566</f>
        <v>e-methane (PS)</v>
      </c>
      <c r="D581" t="s">
        <v>41</v>
      </c>
      <c r="E581" t="s">
        <v>49</v>
      </c>
      <c r="F581" t="s">
        <v>31</v>
      </c>
      <c r="G581" s="8">
        <f t="shared" ref="G581:AH581" si="423">INDEX(CostCalculations,MATCH($B581,CostCalculations_Index,0),MATCH(G$4,CostCalculation_Year,0))</f>
        <v>123.36</v>
      </c>
      <c r="H581" s="8">
        <f t="shared" si="423"/>
        <v>116.48</v>
      </c>
      <c r="I581" s="8">
        <f t="shared" si="423"/>
        <v>109.60000000000001</v>
      </c>
      <c r="J581" s="8">
        <f t="shared" si="423"/>
        <v>105.28</v>
      </c>
      <c r="K581" s="8">
        <f t="shared" si="423"/>
        <v>100.96000000000001</v>
      </c>
      <c r="L581" s="8">
        <f t="shared" si="423"/>
        <v>96.64</v>
      </c>
      <c r="M581" s="8">
        <f t="shared" si="423"/>
        <v>92.320000000000007</v>
      </c>
      <c r="N581" s="8">
        <f t="shared" si="423"/>
        <v>88</v>
      </c>
      <c r="O581" s="8">
        <f t="shared" si="423"/>
        <v>86.4</v>
      </c>
      <c r="P581" s="8">
        <f t="shared" si="423"/>
        <v>84.8</v>
      </c>
      <c r="Q581" s="8">
        <f t="shared" si="423"/>
        <v>83.2</v>
      </c>
      <c r="R581" s="8">
        <f t="shared" si="423"/>
        <v>81.600000000000009</v>
      </c>
      <c r="S581" s="8">
        <f t="shared" si="423"/>
        <v>80</v>
      </c>
      <c r="T581" s="8">
        <f t="shared" si="423"/>
        <v>78.400000000000006</v>
      </c>
      <c r="U581" s="8">
        <f t="shared" si="423"/>
        <v>76.8</v>
      </c>
      <c r="V581" s="8">
        <f t="shared" si="423"/>
        <v>75.2</v>
      </c>
      <c r="W581" s="8">
        <f t="shared" si="423"/>
        <v>73.600000000000009</v>
      </c>
      <c r="X581" s="8">
        <f t="shared" si="423"/>
        <v>72</v>
      </c>
      <c r="Y581" s="8">
        <f t="shared" si="423"/>
        <v>69.28</v>
      </c>
      <c r="Z581" s="8">
        <f t="shared" si="423"/>
        <v>66.56</v>
      </c>
      <c r="AA581" s="8">
        <f t="shared" si="423"/>
        <v>63.84</v>
      </c>
      <c r="AB581" s="8">
        <f t="shared" si="423"/>
        <v>61.120000000000005</v>
      </c>
      <c r="AC581" s="8">
        <f t="shared" si="423"/>
        <v>58.4</v>
      </c>
      <c r="AD581" s="8">
        <f t="shared" si="423"/>
        <v>55.68</v>
      </c>
      <c r="AE581" s="8">
        <f t="shared" si="423"/>
        <v>52.96</v>
      </c>
      <c r="AF581" s="8">
        <f t="shared" si="423"/>
        <v>50.24</v>
      </c>
      <c r="AG581" s="8">
        <f t="shared" si="423"/>
        <v>47.52</v>
      </c>
      <c r="AH581" s="8">
        <f t="shared" si="423"/>
        <v>44.800000000000004</v>
      </c>
    </row>
    <row r="582" spans="2:65" hidden="1" outlineLevel="1">
      <c r="B582" t="str">
        <f t="shared" si="413"/>
        <v>e-hydrogen (compressed) - OPEX including feedstock OPEX - Global - USD/ton fuel</v>
      </c>
      <c r="C582" t="s">
        <v>62</v>
      </c>
      <c r="D582" t="s">
        <v>35</v>
      </c>
      <c r="E582" t="s">
        <v>49</v>
      </c>
      <c r="F582" t="s">
        <v>31</v>
      </c>
      <c r="G582" s="26">
        <f>G169</f>
        <v>778.63990898977545</v>
      </c>
      <c r="H582" s="26">
        <f t="shared" ref="H582:AH582" si="424">H169</f>
        <v>746.81733762687418</v>
      </c>
      <c r="I582" s="26">
        <f t="shared" si="424"/>
        <v>712.61415525113227</v>
      </c>
      <c r="J582" s="26">
        <f t="shared" si="424"/>
        <v>693.21795180920219</v>
      </c>
      <c r="K582" s="26">
        <f t="shared" si="424"/>
        <v>670.22211331548374</v>
      </c>
      <c r="L582" s="26">
        <f t="shared" si="424"/>
        <v>643.6266397699726</v>
      </c>
      <c r="M582" s="26">
        <f t="shared" si="424"/>
        <v>613.43153117270822</v>
      </c>
      <c r="N582" s="26">
        <f t="shared" si="424"/>
        <v>579.63678752365013</v>
      </c>
      <c r="O582" s="26">
        <f t="shared" si="424"/>
        <v>578.89498738880036</v>
      </c>
      <c r="P582" s="26">
        <f t="shared" si="424"/>
        <v>573.27415594361116</v>
      </c>
      <c r="Q582" s="26">
        <f t="shared" si="424"/>
        <v>562.77429318809038</v>
      </c>
      <c r="R582" s="26">
        <f t="shared" si="424"/>
        <v>547.39539912221437</v>
      </c>
      <c r="S582" s="26">
        <f t="shared" si="424"/>
        <v>527.13747374599984</v>
      </c>
      <c r="T582" s="26">
        <f t="shared" si="424"/>
        <v>508.91545321169565</v>
      </c>
      <c r="U582" s="26">
        <f t="shared" si="424"/>
        <v>487.75740898550708</v>
      </c>
      <c r="V582" s="26">
        <f t="shared" si="424"/>
        <v>463.66334106745865</v>
      </c>
      <c r="W582" s="26">
        <f t="shared" si="424"/>
        <v>436.63324945751151</v>
      </c>
      <c r="X582" s="26">
        <f t="shared" si="424"/>
        <v>406.66713415568563</v>
      </c>
      <c r="Y582" s="26">
        <f t="shared" si="424"/>
        <v>382.32288786138321</v>
      </c>
      <c r="Z582" s="26">
        <f t="shared" si="424"/>
        <v>356.52173881762411</v>
      </c>
      <c r="AA582" s="26">
        <f t="shared" si="424"/>
        <v>329.2636870244329</v>
      </c>
      <c r="AB582" s="26">
        <f t="shared" si="424"/>
        <v>300.54873248178433</v>
      </c>
      <c r="AC582" s="26">
        <f t="shared" si="424"/>
        <v>270.37687518969852</v>
      </c>
      <c r="AD582" s="26">
        <f t="shared" si="424"/>
        <v>247.55933903156756</v>
      </c>
      <c r="AE582" s="26">
        <f t="shared" si="424"/>
        <v>224.18137658421693</v>
      </c>
      <c r="AF582" s="26">
        <f t="shared" si="424"/>
        <v>200.24298784764761</v>
      </c>
      <c r="AG582" s="26">
        <f t="shared" si="424"/>
        <v>175.74417282185905</v>
      </c>
      <c r="AH582" s="26">
        <f t="shared" si="424"/>
        <v>150.68493150685131</v>
      </c>
    </row>
    <row r="583" spans="2:65" hidden="1" outlineLevel="1">
      <c r="B583" t="str">
        <f t="shared" si="413"/>
        <v>Carbon dioxide (PS) - OPEX - Global - USD/ton fuel</v>
      </c>
      <c r="C583" t="s">
        <v>69</v>
      </c>
      <c r="D583" t="s">
        <v>41</v>
      </c>
      <c r="E583" t="s">
        <v>49</v>
      </c>
      <c r="F583" t="s">
        <v>31</v>
      </c>
      <c r="G583" s="8">
        <f t="shared" ref="G583:AH583" si="425">INDEX(CostCalculations,MATCH($B583,CostCalculations_Index,0),MATCH(G$4,CostCalculation_Year,0))</f>
        <v>51.5</v>
      </c>
      <c r="H583" s="8">
        <f t="shared" si="425"/>
        <v>49.5</v>
      </c>
      <c r="I583" s="8">
        <f t="shared" si="425"/>
        <v>47.5</v>
      </c>
      <c r="J583" s="8">
        <f t="shared" si="425"/>
        <v>45.5</v>
      </c>
      <c r="K583" s="8">
        <f t="shared" si="425"/>
        <v>43.5</v>
      </c>
      <c r="L583" s="8">
        <f t="shared" si="425"/>
        <v>41.5</v>
      </c>
      <c r="M583" s="8">
        <f t="shared" si="425"/>
        <v>39.5</v>
      </c>
      <c r="N583" s="8">
        <f t="shared" si="425"/>
        <v>37.5</v>
      </c>
      <c r="O583" s="8">
        <f t="shared" si="425"/>
        <v>36.725000000000001</v>
      </c>
      <c r="P583" s="8">
        <f t="shared" si="425"/>
        <v>35.950000000000003</v>
      </c>
      <c r="Q583" s="8">
        <f t="shared" si="425"/>
        <v>35.175000000000004</v>
      </c>
      <c r="R583" s="8">
        <f t="shared" si="425"/>
        <v>34.4</v>
      </c>
      <c r="S583" s="8">
        <f t="shared" si="425"/>
        <v>33.625</v>
      </c>
      <c r="T583" s="8">
        <f t="shared" si="425"/>
        <v>32.85</v>
      </c>
      <c r="U583" s="8">
        <f t="shared" si="425"/>
        <v>32.075000000000003</v>
      </c>
      <c r="V583" s="8">
        <f t="shared" si="425"/>
        <v>31.3</v>
      </c>
      <c r="W583" s="8">
        <f t="shared" si="425"/>
        <v>30.525000000000002</v>
      </c>
      <c r="X583" s="8">
        <f t="shared" si="425"/>
        <v>29.75</v>
      </c>
      <c r="Y583" s="8">
        <f t="shared" si="425"/>
        <v>28.975000000000001</v>
      </c>
      <c r="Z583" s="8">
        <f t="shared" si="425"/>
        <v>28.200000000000003</v>
      </c>
      <c r="AA583" s="8">
        <f t="shared" si="425"/>
        <v>27.425000000000001</v>
      </c>
      <c r="AB583" s="8">
        <f t="shared" si="425"/>
        <v>26.650000000000002</v>
      </c>
      <c r="AC583" s="8">
        <f t="shared" si="425"/>
        <v>25.875</v>
      </c>
      <c r="AD583" s="8">
        <f t="shared" si="425"/>
        <v>25.1</v>
      </c>
      <c r="AE583" s="8">
        <f t="shared" si="425"/>
        <v>24.325000000000003</v>
      </c>
      <c r="AF583" s="8">
        <f t="shared" si="425"/>
        <v>23.55</v>
      </c>
      <c r="AG583" s="8">
        <f t="shared" si="425"/>
        <v>22.775000000000002</v>
      </c>
      <c r="AH583" s="8">
        <f t="shared" si="425"/>
        <v>22</v>
      </c>
    </row>
    <row r="584" spans="2:65" hidden="1" outlineLevel="1">
      <c r="B584" t="str">
        <f t="shared" si="413"/>
        <v>e-methane - Conversion H2 -&gt; CH4 - Global - ton H2/ton CH4</v>
      </c>
      <c r="C584" t="s">
        <v>78</v>
      </c>
      <c r="D584" t="s">
        <v>79</v>
      </c>
      <c r="E584" t="s">
        <v>49</v>
      </c>
      <c r="F584" t="s">
        <v>80</v>
      </c>
      <c r="G584" s="24">
        <f t="shared" ref="G584:V585" si="426">INDEX(FuelData,MATCH($B584,FuelData_Index,0),MATCH(G$4,FuelData_Year,0))</f>
        <v>0.5</v>
      </c>
      <c r="H584" s="24">
        <f t="shared" si="426"/>
        <v>0.5</v>
      </c>
      <c r="I584" s="24">
        <f t="shared" si="426"/>
        <v>0.5</v>
      </c>
      <c r="J584" s="24">
        <f t="shared" si="426"/>
        <v>0.5</v>
      </c>
      <c r="K584" s="24">
        <f t="shared" si="426"/>
        <v>0.5</v>
      </c>
      <c r="L584" s="24">
        <f t="shared" si="426"/>
        <v>0.5</v>
      </c>
      <c r="M584" s="24">
        <f t="shared" si="426"/>
        <v>0.5</v>
      </c>
      <c r="N584" s="24">
        <f t="shared" si="426"/>
        <v>0.5</v>
      </c>
      <c r="O584" s="24">
        <f t="shared" si="426"/>
        <v>0.5</v>
      </c>
      <c r="P584" s="24">
        <f t="shared" si="426"/>
        <v>0.5</v>
      </c>
      <c r="Q584" s="24">
        <f t="shared" si="426"/>
        <v>0.5</v>
      </c>
      <c r="R584" s="24">
        <f t="shared" si="426"/>
        <v>0.5</v>
      </c>
      <c r="S584" s="24">
        <f t="shared" si="426"/>
        <v>0.5</v>
      </c>
      <c r="T584" s="24">
        <f t="shared" si="426"/>
        <v>0.5</v>
      </c>
      <c r="U584" s="24">
        <f t="shared" si="426"/>
        <v>0.5</v>
      </c>
      <c r="V584" s="24">
        <f t="shared" si="426"/>
        <v>0.5</v>
      </c>
      <c r="W584" s="24">
        <f t="shared" ref="W584:AH585" si="427">INDEX(FuelData,MATCH($B584,FuelData_Index,0),MATCH(W$4,FuelData_Year,0))</f>
        <v>0.5</v>
      </c>
      <c r="X584" s="24">
        <f t="shared" si="427"/>
        <v>0.5</v>
      </c>
      <c r="Y584" s="24">
        <f t="shared" si="427"/>
        <v>0.5</v>
      </c>
      <c r="Z584" s="24">
        <f t="shared" si="427"/>
        <v>0.5</v>
      </c>
      <c r="AA584" s="24">
        <f t="shared" si="427"/>
        <v>0.5</v>
      </c>
      <c r="AB584" s="24">
        <f t="shared" si="427"/>
        <v>0.5</v>
      </c>
      <c r="AC584" s="24">
        <f t="shared" si="427"/>
        <v>0.5</v>
      </c>
      <c r="AD584" s="24">
        <f t="shared" si="427"/>
        <v>0.5</v>
      </c>
      <c r="AE584" s="24">
        <f t="shared" si="427"/>
        <v>0.5</v>
      </c>
      <c r="AF584" s="24">
        <f t="shared" si="427"/>
        <v>0.5</v>
      </c>
      <c r="AG584" s="24">
        <f t="shared" si="427"/>
        <v>0.5</v>
      </c>
      <c r="AH584" s="24">
        <f t="shared" si="427"/>
        <v>0.5</v>
      </c>
    </row>
    <row r="585" spans="2:65" hidden="1" outlineLevel="1">
      <c r="B585" t="str">
        <f t="shared" si="413"/>
        <v>e-methane - Conversion CO2 -&gt; CH4 - Global - ton CO2/ton CH4</v>
      </c>
      <c r="C585" t="s">
        <v>78</v>
      </c>
      <c r="D585" t="s">
        <v>81</v>
      </c>
      <c r="E585" t="s">
        <v>49</v>
      </c>
      <c r="F585" t="s">
        <v>82</v>
      </c>
      <c r="G585" s="24">
        <f t="shared" si="426"/>
        <v>2.75</v>
      </c>
      <c r="H585" s="24">
        <f t="shared" si="426"/>
        <v>2.75</v>
      </c>
      <c r="I585" s="24">
        <f t="shared" si="426"/>
        <v>2.75</v>
      </c>
      <c r="J585" s="24">
        <f t="shared" si="426"/>
        <v>2.75</v>
      </c>
      <c r="K585" s="24">
        <f t="shared" si="426"/>
        <v>2.75</v>
      </c>
      <c r="L585" s="24">
        <f t="shared" si="426"/>
        <v>2.75</v>
      </c>
      <c r="M585" s="24">
        <f t="shared" si="426"/>
        <v>2.75</v>
      </c>
      <c r="N585" s="24">
        <f t="shared" si="426"/>
        <v>2.75</v>
      </c>
      <c r="O585" s="24">
        <f t="shared" si="426"/>
        <v>2.75</v>
      </c>
      <c r="P585" s="24">
        <f t="shared" si="426"/>
        <v>2.75</v>
      </c>
      <c r="Q585" s="24">
        <f t="shared" si="426"/>
        <v>2.75</v>
      </c>
      <c r="R585" s="24">
        <f t="shared" si="426"/>
        <v>2.75</v>
      </c>
      <c r="S585" s="24">
        <f t="shared" si="426"/>
        <v>2.75</v>
      </c>
      <c r="T585" s="24">
        <f t="shared" si="426"/>
        <v>2.75</v>
      </c>
      <c r="U585" s="24">
        <f t="shared" si="426"/>
        <v>2.75</v>
      </c>
      <c r="V585" s="24">
        <f t="shared" si="426"/>
        <v>2.75</v>
      </c>
      <c r="W585" s="24">
        <f t="shared" si="427"/>
        <v>2.75</v>
      </c>
      <c r="X585" s="24">
        <f t="shared" si="427"/>
        <v>2.75</v>
      </c>
      <c r="Y585" s="24">
        <f t="shared" si="427"/>
        <v>2.75</v>
      </c>
      <c r="Z585" s="24">
        <f t="shared" si="427"/>
        <v>2.75</v>
      </c>
      <c r="AA585" s="24">
        <f t="shared" si="427"/>
        <v>2.75</v>
      </c>
      <c r="AB585" s="24">
        <f t="shared" si="427"/>
        <v>2.75</v>
      </c>
      <c r="AC585" s="24">
        <f t="shared" si="427"/>
        <v>2.75</v>
      </c>
      <c r="AD585" s="24">
        <f t="shared" si="427"/>
        <v>2.75</v>
      </c>
      <c r="AE585" s="24">
        <f t="shared" si="427"/>
        <v>2.75</v>
      </c>
      <c r="AF585" s="24">
        <f t="shared" si="427"/>
        <v>2.75</v>
      </c>
      <c r="AG585" s="24">
        <f t="shared" si="427"/>
        <v>2.75</v>
      </c>
      <c r="AH585" s="24">
        <f t="shared" si="427"/>
        <v>2.75</v>
      </c>
    </row>
    <row r="586" spans="2:65" hidden="1" outlineLevel="1">
      <c r="B586" t="str">
        <f t="shared" si="413"/>
        <v/>
      </c>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row>
    <row r="587" spans="2:65" hidden="1" outlineLevel="1">
      <c r="B587" t="str">
        <f t="shared" si="413"/>
        <v>e-methane (PS) - Finance cost including feedstock finance cost - Africa - USD/ton fuel</v>
      </c>
      <c r="C587" s="10" t="str">
        <f>C570</f>
        <v>e-methane (PS)</v>
      </c>
      <c r="D587" s="10" t="s">
        <v>36</v>
      </c>
      <c r="E587" s="10" t="s">
        <v>55</v>
      </c>
      <c r="F587" s="10" t="s">
        <v>31</v>
      </c>
      <c r="G587" s="125">
        <f>G592+G597*G$607+G602*G$608</f>
        <v>452.3307416623644</v>
      </c>
      <c r="H587" s="125">
        <f t="shared" ref="H587:AH587" si="428">H592+H597*H$607+H602*H$608</f>
        <v>433.77152987435295</v>
      </c>
      <c r="I587" s="125">
        <f t="shared" si="428"/>
        <v>415.00639269406201</v>
      </c>
      <c r="J587" s="125">
        <f t="shared" si="428"/>
        <v>401.85697494789235</v>
      </c>
      <c r="K587" s="125">
        <f t="shared" si="428"/>
        <v>388.32499377373836</v>
      </c>
      <c r="L587" s="125">
        <f t="shared" si="428"/>
        <v>374.41044917160394</v>
      </c>
      <c r="M587" s="125">
        <f t="shared" si="428"/>
        <v>360.11334114149042</v>
      </c>
      <c r="N587" s="125">
        <f t="shared" si="428"/>
        <v>345.4336696833924</v>
      </c>
      <c r="O587" s="125">
        <f t="shared" si="428"/>
        <v>345.59687670116216</v>
      </c>
      <c r="P587" s="125">
        <f t="shared" si="428"/>
        <v>344.86790650065063</v>
      </c>
      <c r="Q587" s="125">
        <f t="shared" si="428"/>
        <v>343.24675908185583</v>
      </c>
      <c r="R587" s="125">
        <f t="shared" si="428"/>
        <v>340.73343444477348</v>
      </c>
      <c r="S587" s="125">
        <f t="shared" si="428"/>
        <v>337.32793258941081</v>
      </c>
      <c r="T587" s="125">
        <f t="shared" si="428"/>
        <v>332.47221317228718</v>
      </c>
      <c r="U587" s="125">
        <f t="shared" si="428"/>
        <v>326.88013737523045</v>
      </c>
      <c r="V587" s="125">
        <f t="shared" si="428"/>
        <v>320.55170519824816</v>
      </c>
      <c r="W587" s="125">
        <f t="shared" si="428"/>
        <v>313.48691664133287</v>
      </c>
      <c r="X587" s="125">
        <f t="shared" si="428"/>
        <v>305.68577170448191</v>
      </c>
      <c r="Y587" s="125">
        <f t="shared" si="428"/>
        <v>295.89225547306734</v>
      </c>
      <c r="Z587" s="125">
        <f t="shared" si="428"/>
        <v>285.54311727415319</v>
      </c>
      <c r="AA587" s="125">
        <f t="shared" si="428"/>
        <v>274.63835710774561</v>
      </c>
      <c r="AB587" s="125">
        <f t="shared" si="428"/>
        <v>263.17797497384061</v>
      </c>
      <c r="AC587" s="125">
        <f t="shared" si="428"/>
        <v>251.16197087243683</v>
      </c>
      <c r="AD587" s="125">
        <f t="shared" si="428"/>
        <v>238.48620701100324</v>
      </c>
      <c r="AE587" s="125">
        <f t="shared" si="428"/>
        <v>225.46290424875031</v>
      </c>
      <c r="AF587" s="125">
        <f t="shared" si="428"/>
        <v>212.09206258567818</v>
      </c>
      <c r="AG587" s="125">
        <f t="shared" si="428"/>
        <v>198.37368202178675</v>
      </c>
      <c r="AH587" s="125">
        <f t="shared" si="428"/>
        <v>184.30776255707616</v>
      </c>
      <c r="BL587" s="1"/>
      <c r="BM587" s="1"/>
    </row>
    <row r="588" spans="2:65" hidden="1" outlineLevel="1">
      <c r="B588" t="str">
        <f t="shared" si="413"/>
        <v>e-methane (PS) - Finance cost including feedstock finance cost - Americas - USD/ton fuel</v>
      </c>
      <c r="C588" s="2" t="str">
        <f>C570</f>
        <v>e-methane (PS)</v>
      </c>
      <c r="D588" s="2" t="s">
        <v>36</v>
      </c>
      <c r="E588" s="2" t="s">
        <v>56</v>
      </c>
      <c r="F588" s="2" t="s">
        <v>31</v>
      </c>
      <c r="G588" s="126">
        <f t="shared" ref="G588:AH588" si="429">G593+G598*G$607+G603*G$608</f>
        <v>452.3307416623644</v>
      </c>
      <c r="H588" s="126">
        <f t="shared" si="429"/>
        <v>433.77152987435295</v>
      </c>
      <c r="I588" s="126">
        <f t="shared" si="429"/>
        <v>415.00639269406201</v>
      </c>
      <c r="J588" s="126">
        <f t="shared" si="429"/>
        <v>401.85697494789235</v>
      </c>
      <c r="K588" s="126">
        <f t="shared" si="429"/>
        <v>388.32499377373836</v>
      </c>
      <c r="L588" s="126">
        <f t="shared" si="429"/>
        <v>374.41044917160394</v>
      </c>
      <c r="M588" s="126">
        <f t="shared" si="429"/>
        <v>360.11334114149042</v>
      </c>
      <c r="N588" s="126">
        <f t="shared" si="429"/>
        <v>345.4336696833924</v>
      </c>
      <c r="O588" s="126">
        <f t="shared" si="429"/>
        <v>345.59687670116216</v>
      </c>
      <c r="P588" s="126">
        <f t="shared" si="429"/>
        <v>344.86790650065063</v>
      </c>
      <c r="Q588" s="126">
        <f t="shared" si="429"/>
        <v>343.24675908185583</v>
      </c>
      <c r="R588" s="126">
        <f t="shared" si="429"/>
        <v>340.73343444477348</v>
      </c>
      <c r="S588" s="126">
        <f t="shared" si="429"/>
        <v>337.32793258941081</v>
      </c>
      <c r="T588" s="126">
        <f t="shared" si="429"/>
        <v>332.47221317228718</v>
      </c>
      <c r="U588" s="126">
        <f t="shared" si="429"/>
        <v>326.88013737523045</v>
      </c>
      <c r="V588" s="126">
        <f t="shared" si="429"/>
        <v>320.55170519824816</v>
      </c>
      <c r="W588" s="126">
        <f t="shared" si="429"/>
        <v>313.48691664133287</v>
      </c>
      <c r="X588" s="126">
        <f t="shared" si="429"/>
        <v>305.68577170448191</v>
      </c>
      <c r="Y588" s="126">
        <f t="shared" si="429"/>
        <v>295.89225547306734</v>
      </c>
      <c r="Z588" s="126">
        <f t="shared" si="429"/>
        <v>285.54311727415319</v>
      </c>
      <c r="AA588" s="126">
        <f t="shared" si="429"/>
        <v>274.63835710774561</v>
      </c>
      <c r="AB588" s="126">
        <f t="shared" si="429"/>
        <v>263.17797497384061</v>
      </c>
      <c r="AC588" s="126">
        <f t="shared" si="429"/>
        <v>251.16197087243683</v>
      </c>
      <c r="AD588" s="126">
        <f t="shared" si="429"/>
        <v>238.48620701100324</v>
      </c>
      <c r="AE588" s="126">
        <f t="shared" si="429"/>
        <v>225.46290424875031</v>
      </c>
      <c r="AF588" s="126">
        <f t="shared" si="429"/>
        <v>212.09206258567818</v>
      </c>
      <c r="AG588" s="126">
        <f t="shared" si="429"/>
        <v>198.37368202178675</v>
      </c>
      <c r="AH588" s="126">
        <f t="shared" si="429"/>
        <v>184.30776255707616</v>
      </c>
      <c r="BL588" s="1"/>
      <c r="BM588" s="1"/>
    </row>
    <row r="589" spans="2:65" hidden="1" outlineLevel="1">
      <c r="B589" t="str">
        <f t="shared" si="413"/>
        <v>e-methane (PS) - Finance cost including feedstock finance cost - Asia - USD/ton fuel</v>
      </c>
      <c r="C589" s="2" t="str">
        <f>C570</f>
        <v>e-methane (PS)</v>
      </c>
      <c r="D589" s="2" t="s">
        <v>36</v>
      </c>
      <c r="E589" s="2" t="s">
        <v>57</v>
      </c>
      <c r="F589" s="2" t="s">
        <v>31</v>
      </c>
      <c r="G589" s="126">
        <f t="shared" ref="G589:AH589" si="430">G594+G599*G$607+G604*G$608</f>
        <v>452.3307416623644</v>
      </c>
      <c r="H589" s="126">
        <f t="shared" si="430"/>
        <v>433.77152987435295</v>
      </c>
      <c r="I589" s="126">
        <f t="shared" si="430"/>
        <v>415.00639269406201</v>
      </c>
      <c r="J589" s="126">
        <f t="shared" si="430"/>
        <v>401.85697494789235</v>
      </c>
      <c r="K589" s="126">
        <f t="shared" si="430"/>
        <v>388.32499377373836</v>
      </c>
      <c r="L589" s="126">
        <f t="shared" si="430"/>
        <v>374.41044917160394</v>
      </c>
      <c r="M589" s="126">
        <f t="shared" si="430"/>
        <v>360.11334114149042</v>
      </c>
      <c r="N589" s="126">
        <f t="shared" si="430"/>
        <v>345.4336696833924</v>
      </c>
      <c r="O589" s="126">
        <f t="shared" si="430"/>
        <v>345.59687670116216</v>
      </c>
      <c r="P589" s="126">
        <f t="shared" si="430"/>
        <v>344.86790650065063</v>
      </c>
      <c r="Q589" s="126">
        <f t="shared" si="430"/>
        <v>343.24675908185583</v>
      </c>
      <c r="R589" s="126">
        <f t="shared" si="430"/>
        <v>340.73343444477348</v>
      </c>
      <c r="S589" s="126">
        <f t="shared" si="430"/>
        <v>337.32793258941081</v>
      </c>
      <c r="T589" s="126">
        <f t="shared" si="430"/>
        <v>332.47221317228718</v>
      </c>
      <c r="U589" s="126">
        <f t="shared" si="430"/>
        <v>326.88013737523045</v>
      </c>
      <c r="V589" s="126">
        <f t="shared" si="430"/>
        <v>320.55170519824816</v>
      </c>
      <c r="W589" s="126">
        <f t="shared" si="430"/>
        <v>313.48691664133287</v>
      </c>
      <c r="X589" s="126">
        <f t="shared" si="430"/>
        <v>305.68577170448191</v>
      </c>
      <c r="Y589" s="126">
        <f t="shared" si="430"/>
        <v>295.89225547306734</v>
      </c>
      <c r="Z589" s="126">
        <f t="shared" si="430"/>
        <v>285.54311727415319</v>
      </c>
      <c r="AA589" s="126">
        <f t="shared" si="430"/>
        <v>274.63835710774561</v>
      </c>
      <c r="AB589" s="126">
        <f t="shared" si="430"/>
        <v>263.17797497384061</v>
      </c>
      <c r="AC589" s="126">
        <f t="shared" si="430"/>
        <v>251.16197087243683</v>
      </c>
      <c r="AD589" s="126">
        <f t="shared" si="430"/>
        <v>238.48620701100324</v>
      </c>
      <c r="AE589" s="126">
        <f t="shared" si="430"/>
        <v>225.46290424875031</v>
      </c>
      <c r="AF589" s="126">
        <f t="shared" si="430"/>
        <v>212.09206258567818</v>
      </c>
      <c r="AG589" s="126">
        <f t="shared" si="430"/>
        <v>198.37368202178675</v>
      </c>
      <c r="AH589" s="126">
        <f t="shared" si="430"/>
        <v>184.30776255707616</v>
      </c>
      <c r="BL589" s="1"/>
      <c r="BM589" s="1"/>
    </row>
    <row r="590" spans="2:65" hidden="1" outlineLevel="1">
      <c r="B590" t="str">
        <f t="shared" si="413"/>
        <v>e-methane (PS) - Finance cost including feedstock finance cost - Europe - USD/ton fuel</v>
      </c>
      <c r="C590" s="2" t="str">
        <f>C570</f>
        <v>e-methane (PS)</v>
      </c>
      <c r="D590" s="2" t="s">
        <v>36</v>
      </c>
      <c r="E590" s="2" t="s">
        <v>8</v>
      </c>
      <c r="F590" s="2" t="s">
        <v>31</v>
      </c>
      <c r="G590" s="126">
        <f t="shared" ref="G590:AH590" si="431">G595+G600*G$607+G605*G$608</f>
        <v>452.3307416623644</v>
      </c>
      <c r="H590" s="126">
        <f t="shared" si="431"/>
        <v>433.77152987435295</v>
      </c>
      <c r="I590" s="126">
        <f t="shared" si="431"/>
        <v>415.00639269406201</v>
      </c>
      <c r="J590" s="126">
        <f t="shared" si="431"/>
        <v>401.85697494789235</v>
      </c>
      <c r="K590" s="126">
        <f t="shared" si="431"/>
        <v>388.32499377373836</v>
      </c>
      <c r="L590" s="126">
        <f t="shared" si="431"/>
        <v>374.41044917160394</v>
      </c>
      <c r="M590" s="126">
        <f t="shared" si="431"/>
        <v>360.11334114149042</v>
      </c>
      <c r="N590" s="126">
        <f t="shared" si="431"/>
        <v>345.4336696833924</v>
      </c>
      <c r="O590" s="126">
        <f t="shared" si="431"/>
        <v>345.59687670116216</v>
      </c>
      <c r="P590" s="126">
        <f t="shared" si="431"/>
        <v>344.86790650065063</v>
      </c>
      <c r="Q590" s="126">
        <f t="shared" si="431"/>
        <v>343.24675908185583</v>
      </c>
      <c r="R590" s="126">
        <f t="shared" si="431"/>
        <v>340.73343444477348</v>
      </c>
      <c r="S590" s="126">
        <f t="shared" si="431"/>
        <v>337.32793258941081</v>
      </c>
      <c r="T590" s="126">
        <f t="shared" si="431"/>
        <v>332.47221317228718</v>
      </c>
      <c r="U590" s="126">
        <f t="shared" si="431"/>
        <v>326.88013737523045</v>
      </c>
      <c r="V590" s="126">
        <f t="shared" si="431"/>
        <v>320.55170519824816</v>
      </c>
      <c r="W590" s="126">
        <f t="shared" si="431"/>
        <v>313.48691664133287</v>
      </c>
      <c r="X590" s="126">
        <f t="shared" si="431"/>
        <v>305.68577170448191</v>
      </c>
      <c r="Y590" s="126">
        <f t="shared" si="431"/>
        <v>295.89225547306734</v>
      </c>
      <c r="Z590" s="126">
        <f t="shared" si="431"/>
        <v>285.54311727415319</v>
      </c>
      <c r="AA590" s="126">
        <f t="shared" si="431"/>
        <v>274.63835710774561</v>
      </c>
      <c r="AB590" s="126">
        <f t="shared" si="431"/>
        <v>263.17797497384061</v>
      </c>
      <c r="AC590" s="126">
        <f t="shared" si="431"/>
        <v>251.16197087243683</v>
      </c>
      <c r="AD590" s="126">
        <f t="shared" si="431"/>
        <v>238.48620701100324</v>
      </c>
      <c r="AE590" s="126">
        <f t="shared" si="431"/>
        <v>225.46290424875031</v>
      </c>
      <c r="AF590" s="126">
        <f t="shared" si="431"/>
        <v>212.09206258567818</v>
      </c>
      <c r="AG590" s="126">
        <f t="shared" si="431"/>
        <v>198.37368202178675</v>
      </c>
      <c r="AH590" s="126">
        <f t="shared" si="431"/>
        <v>184.30776255707616</v>
      </c>
      <c r="BL590" s="1"/>
      <c r="BM590" s="1"/>
    </row>
    <row r="591" spans="2:65" hidden="1" outlineLevel="1">
      <c r="B591" t="str">
        <f t="shared" si="413"/>
        <v>e-methane (PS) - Finance cost including feedstock finance cost - Middle East - USD/ton fuel</v>
      </c>
      <c r="C591" s="13" t="str">
        <f>C570</f>
        <v>e-methane (PS)</v>
      </c>
      <c r="D591" s="13" t="s">
        <v>36</v>
      </c>
      <c r="E591" s="13" t="s">
        <v>58</v>
      </c>
      <c r="F591" s="13" t="s">
        <v>31</v>
      </c>
      <c r="G591" s="127">
        <f t="shared" ref="G591:AH591" si="432">G596+G601*G$607+G606*G$608</f>
        <v>452.3307416623644</v>
      </c>
      <c r="H591" s="127">
        <f t="shared" si="432"/>
        <v>433.77152987435295</v>
      </c>
      <c r="I591" s="127">
        <f t="shared" si="432"/>
        <v>415.00639269406201</v>
      </c>
      <c r="J591" s="127">
        <f t="shared" si="432"/>
        <v>401.85697494789235</v>
      </c>
      <c r="K591" s="127">
        <f t="shared" si="432"/>
        <v>388.32499377373836</v>
      </c>
      <c r="L591" s="127">
        <f t="shared" si="432"/>
        <v>374.41044917160394</v>
      </c>
      <c r="M591" s="127">
        <f t="shared" si="432"/>
        <v>360.11334114149042</v>
      </c>
      <c r="N591" s="127">
        <f t="shared" si="432"/>
        <v>345.4336696833924</v>
      </c>
      <c r="O591" s="127">
        <f t="shared" si="432"/>
        <v>345.59687670116216</v>
      </c>
      <c r="P591" s="127">
        <f t="shared" si="432"/>
        <v>344.86790650065063</v>
      </c>
      <c r="Q591" s="127">
        <f t="shared" si="432"/>
        <v>343.24675908185583</v>
      </c>
      <c r="R591" s="127">
        <f t="shared" si="432"/>
        <v>340.73343444477348</v>
      </c>
      <c r="S591" s="127">
        <f t="shared" si="432"/>
        <v>337.32793258941081</v>
      </c>
      <c r="T591" s="127">
        <f t="shared" si="432"/>
        <v>332.47221317228718</v>
      </c>
      <c r="U591" s="127">
        <f t="shared" si="432"/>
        <v>326.88013737523045</v>
      </c>
      <c r="V591" s="127">
        <f t="shared" si="432"/>
        <v>320.55170519824816</v>
      </c>
      <c r="W591" s="127">
        <f t="shared" si="432"/>
        <v>313.48691664133287</v>
      </c>
      <c r="X591" s="127">
        <f t="shared" si="432"/>
        <v>305.68577170448191</v>
      </c>
      <c r="Y591" s="127">
        <f t="shared" si="432"/>
        <v>295.89225547306734</v>
      </c>
      <c r="Z591" s="127">
        <f t="shared" si="432"/>
        <v>285.54311727415319</v>
      </c>
      <c r="AA591" s="127">
        <f t="shared" si="432"/>
        <v>274.63835710774561</v>
      </c>
      <c r="AB591" s="127">
        <f t="shared" si="432"/>
        <v>263.17797497384061</v>
      </c>
      <c r="AC591" s="127">
        <f t="shared" si="432"/>
        <v>251.16197087243683</v>
      </c>
      <c r="AD591" s="127">
        <f t="shared" si="432"/>
        <v>238.48620701100324</v>
      </c>
      <c r="AE591" s="127">
        <f t="shared" si="432"/>
        <v>225.46290424875031</v>
      </c>
      <c r="AF591" s="127">
        <f t="shared" si="432"/>
        <v>212.09206258567818</v>
      </c>
      <c r="AG591" s="127">
        <f t="shared" si="432"/>
        <v>198.37368202178675</v>
      </c>
      <c r="AH591" s="127">
        <f t="shared" si="432"/>
        <v>184.30776255707616</v>
      </c>
      <c r="BL591" s="1"/>
      <c r="BM591" s="1"/>
    </row>
    <row r="592" spans="2:65" hidden="1" outlineLevel="1">
      <c r="B592" t="str">
        <f t="shared" si="413"/>
        <v>e-methane (PS) - Finance cost - Africa - USD/ton fuel</v>
      </c>
      <c r="C592" t="str">
        <f>C566</f>
        <v>e-methane (PS)</v>
      </c>
      <c r="D592" t="s">
        <v>42</v>
      </c>
      <c r="E592" t="s">
        <v>55</v>
      </c>
      <c r="F592" t="s">
        <v>31</v>
      </c>
      <c r="G592" s="8">
        <f t="shared" ref="G592:V596" si="433">INDEX(CostCalculations,MATCH($B592,CostCalculations_Index,0),MATCH(G$4,CostCalculation_Year,0))</f>
        <v>84.810000000000016</v>
      </c>
      <c r="H592" s="8">
        <f t="shared" si="433"/>
        <v>80.080000000000013</v>
      </c>
      <c r="I592" s="8">
        <f t="shared" si="433"/>
        <v>75.350000000000009</v>
      </c>
      <c r="J592" s="8">
        <f t="shared" si="433"/>
        <v>72.38000000000001</v>
      </c>
      <c r="K592" s="8">
        <f t="shared" si="433"/>
        <v>69.410000000000011</v>
      </c>
      <c r="L592" s="8">
        <f t="shared" si="433"/>
        <v>66.440000000000012</v>
      </c>
      <c r="M592" s="8">
        <f t="shared" si="433"/>
        <v>63.470000000000006</v>
      </c>
      <c r="N592" s="8">
        <f t="shared" si="433"/>
        <v>60.500000000000007</v>
      </c>
      <c r="O592" s="8">
        <f t="shared" si="433"/>
        <v>59.400000000000006</v>
      </c>
      <c r="P592" s="8">
        <f t="shared" si="433"/>
        <v>58.300000000000004</v>
      </c>
      <c r="Q592" s="8">
        <f t="shared" si="433"/>
        <v>57.20000000000001</v>
      </c>
      <c r="R592" s="8">
        <f t="shared" si="433"/>
        <v>56.100000000000009</v>
      </c>
      <c r="S592" s="8">
        <f t="shared" si="433"/>
        <v>55.000000000000007</v>
      </c>
      <c r="T592" s="8">
        <f t="shared" si="433"/>
        <v>53.900000000000006</v>
      </c>
      <c r="U592" s="8">
        <f t="shared" si="433"/>
        <v>52.800000000000004</v>
      </c>
      <c r="V592" s="8">
        <f t="shared" si="433"/>
        <v>51.70000000000001</v>
      </c>
      <c r="W592" s="8">
        <f t="shared" ref="W592:AH596" si="434">INDEX(CostCalculations,MATCH($B592,CostCalculations_Index,0),MATCH(W$4,CostCalculation_Year,0))</f>
        <v>50.600000000000009</v>
      </c>
      <c r="X592" s="8">
        <f t="shared" si="434"/>
        <v>49.500000000000007</v>
      </c>
      <c r="Y592" s="8">
        <f t="shared" si="434"/>
        <v>47.63000000000001</v>
      </c>
      <c r="Z592" s="8">
        <f t="shared" si="434"/>
        <v>45.760000000000005</v>
      </c>
      <c r="AA592" s="8">
        <f t="shared" si="434"/>
        <v>43.890000000000008</v>
      </c>
      <c r="AB592" s="8">
        <f t="shared" si="434"/>
        <v>42.02</v>
      </c>
      <c r="AC592" s="8">
        <f t="shared" si="434"/>
        <v>40.150000000000006</v>
      </c>
      <c r="AD592" s="8">
        <f t="shared" si="434"/>
        <v>38.280000000000008</v>
      </c>
      <c r="AE592" s="8">
        <f t="shared" si="434"/>
        <v>36.410000000000004</v>
      </c>
      <c r="AF592" s="8">
        <f t="shared" si="434"/>
        <v>34.540000000000006</v>
      </c>
      <c r="AG592" s="8">
        <f t="shared" si="434"/>
        <v>32.67</v>
      </c>
      <c r="AH592" s="8">
        <f t="shared" si="434"/>
        <v>30.800000000000004</v>
      </c>
    </row>
    <row r="593" spans="2:34" hidden="1" outlineLevel="1">
      <c r="B593" t="str">
        <f t="shared" si="413"/>
        <v>e-methane (PS) - Finance cost - Americas - USD/ton fuel</v>
      </c>
      <c r="C593" t="str">
        <f>C566</f>
        <v>e-methane (PS)</v>
      </c>
      <c r="D593" t="s">
        <v>42</v>
      </c>
      <c r="E593" t="s">
        <v>56</v>
      </c>
      <c r="F593" t="s">
        <v>31</v>
      </c>
      <c r="G593" s="8">
        <f t="shared" si="433"/>
        <v>84.810000000000016</v>
      </c>
      <c r="H593" s="8">
        <f t="shared" si="433"/>
        <v>80.080000000000013</v>
      </c>
      <c r="I593" s="8">
        <f t="shared" si="433"/>
        <v>75.350000000000009</v>
      </c>
      <c r="J593" s="8">
        <f t="shared" si="433"/>
        <v>72.38000000000001</v>
      </c>
      <c r="K593" s="8">
        <f t="shared" si="433"/>
        <v>69.410000000000011</v>
      </c>
      <c r="L593" s="8">
        <f t="shared" si="433"/>
        <v>66.440000000000012</v>
      </c>
      <c r="M593" s="8">
        <f t="shared" si="433"/>
        <v>63.470000000000006</v>
      </c>
      <c r="N593" s="8">
        <f t="shared" si="433"/>
        <v>60.500000000000007</v>
      </c>
      <c r="O593" s="8">
        <f t="shared" si="433"/>
        <v>59.400000000000006</v>
      </c>
      <c r="P593" s="8">
        <f t="shared" si="433"/>
        <v>58.300000000000004</v>
      </c>
      <c r="Q593" s="8">
        <f t="shared" si="433"/>
        <v>57.20000000000001</v>
      </c>
      <c r="R593" s="8">
        <f t="shared" si="433"/>
        <v>56.100000000000009</v>
      </c>
      <c r="S593" s="8">
        <f t="shared" si="433"/>
        <v>55.000000000000007</v>
      </c>
      <c r="T593" s="8">
        <f t="shared" si="433"/>
        <v>53.900000000000006</v>
      </c>
      <c r="U593" s="8">
        <f t="shared" si="433"/>
        <v>52.800000000000004</v>
      </c>
      <c r="V593" s="8">
        <f t="shared" si="433"/>
        <v>51.70000000000001</v>
      </c>
      <c r="W593" s="8">
        <f t="shared" si="434"/>
        <v>50.600000000000009</v>
      </c>
      <c r="X593" s="8">
        <f t="shared" si="434"/>
        <v>49.500000000000007</v>
      </c>
      <c r="Y593" s="8">
        <f t="shared" si="434"/>
        <v>47.63000000000001</v>
      </c>
      <c r="Z593" s="8">
        <f t="shared" si="434"/>
        <v>45.760000000000005</v>
      </c>
      <c r="AA593" s="8">
        <f t="shared" si="434"/>
        <v>43.890000000000008</v>
      </c>
      <c r="AB593" s="8">
        <f t="shared" si="434"/>
        <v>42.02</v>
      </c>
      <c r="AC593" s="8">
        <f t="shared" si="434"/>
        <v>40.150000000000006</v>
      </c>
      <c r="AD593" s="8">
        <f t="shared" si="434"/>
        <v>38.280000000000008</v>
      </c>
      <c r="AE593" s="8">
        <f t="shared" si="434"/>
        <v>36.410000000000004</v>
      </c>
      <c r="AF593" s="8">
        <f t="shared" si="434"/>
        <v>34.540000000000006</v>
      </c>
      <c r="AG593" s="8">
        <f t="shared" si="434"/>
        <v>32.67</v>
      </c>
      <c r="AH593" s="8">
        <f t="shared" si="434"/>
        <v>30.800000000000004</v>
      </c>
    </row>
    <row r="594" spans="2:34" hidden="1" outlineLevel="1">
      <c r="B594" t="str">
        <f t="shared" si="413"/>
        <v>e-methane (PS) - Finance cost - Asia - USD/ton fuel</v>
      </c>
      <c r="C594" t="str">
        <f>C566</f>
        <v>e-methane (PS)</v>
      </c>
      <c r="D594" t="s">
        <v>42</v>
      </c>
      <c r="E594" t="s">
        <v>57</v>
      </c>
      <c r="F594" t="s">
        <v>31</v>
      </c>
      <c r="G594" s="8">
        <f t="shared" si="433"/>
        <v>84.810000000000016</v>
      </c>
      <c r="H594" s="8">
        <f t="shared" si="433"/>
        <v>80.080000000000013</v>
      </c>
      <c r="I594" s="8">
        <f t="shared" si="433"/>
        <v>75.350000000000009</v>
      </c>
      <c r="J594" s="8">
        <f t="shared" si="433"/>
        <v>72.38000000000001</v>
      </c>
      <c r="K594" s="8">
        <f t="shared" si="433"/>
        <v>69.410000000000011</v>
      </c>
      <c r="L594" s="8">
        <f t="shared" si="433"/>
        <v>66.440000000000012</v>
      </c>
      <c r="M594" s="8">
        <f t="shared" si="433"/>
        <v>63.470000000000006</v>
      </c>
      <c r="N594" s="8">
        <f t="shared" si="433"/>
        <v>60.500000000000007</v>
      </c>
      <c r="O594" s="8">
        <f t="shared" si="433"/>
        <v>59.400000000000006</v>
      </c>
      <c r="P594" s="8">
        <f t="shared" si="433"/>
        <v>58.300000000000004</v>
      </c>
      <c r="Q594" s="8">
        <f t="shared" si="433"/>
        <v>57.20000000000001</v>
      </c>
      <c r="R594" s="8">
        <f t="shared" si="433"/>
        <v>56.100000000000009</v>
      </c>
      <c r="S594" s="8">
        <f t="shared" si="433"/>
        <v>55.000000000000007</v>
      </c>
      <c r="T594" s="8">
        <f t="shared" si="433"/>
        <v>53.900000000000006</v>
      </c>
      <c r="U594" s="8">
        <f t="shared" si="433"/>
        <v>52.800000000000004</v>
      </c>
      <c r="V594" s="8">
        <f t="shared" si="433"/>
        <v>51.70000000000001</v>
      </c>
      <c r="W594" s="8">
        <f t="shared" si="434"/>
        <v>50.600000000000009</v>
      </c>
      <c r="X594" s="8">
        <f t="shared" si="434"/>
        <v>49.500000000000007</v>
      </c>
      <c r="Y594" s="8">
        <f t="shared" si="434"/>
        <v>47.63000000000001</v>
      </c>
      <c r="Z594" s="8">
        <f t="shared" si="434"/>
        <v>45.760000000000005</v>
      </c>
      <c r="AA594" s="8">
        <f t="shared" si="434"/>
        <v>43.890000000000008</v>
      </c>
      <c r="AB594" s="8">
        <f t="shared" si="434"/>
        <v>42.02</v>
      </c>
      <c r="AC594" s="8">
        <f t="shared" si="434"/>
        <v>40.150000000000006</v>
      </c>
      <c r="AD594" s="8">
        <f t="shared" si="434"/>
        <v>38.280000000000008</v>
      </c>
      <c r="AE594" s="8">
        <f t="shared" si="434"/>
        <v>36.410000000000004</v>
      </c>
      <c r="AF594" s="8">
        <f t="shared" si="434"/>
        <v>34.540000000000006</v>
      </c>
      <c r="AG594" s="8">
        <f t="shared" si="434"/>
        <v>32.67</v>
      </c>
      <c r="AH594" s="8">
        <f t="shared" si="434"/>
        <v>30.800000000000004</v>
      </c>
    </row>
    <row r="595" spans="2:34" hidden="1" outlineLevel="1">
      <c r="B595" t="str">
        <f t="shared" si="413"/>
        <v>e-methane (PS) - Finance cost - Europe - USD/ton fuel</v>
      </c>
      <c r="C595" t="str">
        <f>C566</f>
        <v>e-methane (PS)</v>
      </c>
      <c r="D595" t="s">
        <v>42</v>
      </c>
      <c r="E595" t="s">
        <v>8</v>
      </c>
      <c r="F595" t="s">
        <v>31</v>
      </c>
      <c r="G595" s="8">
        <f t="shared" si="433"/>
        <v>84.810000000000016</v>
      </c>
      <c r="H595" s="8">
        <f t="shared" si="433"/>
        <v>80.080000000000013</v>
      </c>
      <c r="I595" s="8">
        <f t="shared" si="433"/>
        <v>75.350000000000009</v>
      </c>
      <c r="J595" s="8">
        <f t="shared" si="433"/>
        <v>72.38000000000001</v>
      </c>
      <c r="K595" s="8">
        <f t="shared" si="433"/>
        <v>69.410000000000011</v>
      </c>
      <c r="L595" s="8">
        <f t="shared" si="433"/>
        <v>66.440000000000012</v>
      </c>
      <c r="M595" s="8">
        <f t="shared" si="433"/>
        <v>63.470000000000006</v>
      </c>
      <c r="N595" s="8">
        <f t="shared" si="433"/>
        <v>60.500000000000007</v>
      </c>
      <c r="O595" s="8">
        <f t="shared" si="433"/>
        <v>59.400000000000006</v>
      </c>
      <c r="P595" s="8">
        <f t="shared" si="433"/>
        <v>58.300000000000004</v>
      </c>
      <c r="Q595" s="8">
        <f t="shared" si="433"/>
        <v>57.20000000000001</v>
      </c>
      <c r="R595" s="8">
        <f t="shared" si="433"/>
        <v>56.100000000000009</v>
      </c>
      <c r="S595" s="8">
        <f t="shared" si="433"/>
        <v>55.000000000000007</v>
      </c>
      <c r="T595" s="8">
        <f t="shared" si="433"/>
        <v>53.900000000000006</v>
      </c>
      <c r="U595" s="8">
        <f t="shared" si="433"/>
        <v>52.800000000000004</v>
      </c>
      <c r="V595" s="8">
        <f t="shared" si="433"/>
        <v>51.70000000000001</v>
      </c>
      <c r="W595" s="8">
        <f t="shared" si="434"/>
        <v>50.600000000000009</v>
      </c>
      <c r="X595" s="8">
        <f t="shared" si="434"/>
        <v>49.500000000000007</v>
      </c>
      <c r="Y595" s="8">
        <f t="shared" si="434"/>
        <v>47.63000000000001</v>
      </c>
      <c r="Z595" s="8">
        <f t="shared" si="434"/>
        <v>45.760000000000005</v>
      </c>
      <c r="AA595" s="8">
        <f t="shared" si="434"/>
        <v>43.890000000000008</v>
      </c>
      <c r="AB595" s="8">
        <f t="shared" si="434"/>
        <v>42.02</v>
      </c>
      <c r="AC595" s="8">
        <f t="shared" si="434"/>
        <v>40.150000000000006</v>
      </c>
      <c r="AD595" s="8">
        <f t="shared" si="434"/>
        <v>38.280000000000008</v>
      </c>
      <c r="AE595" s="8">
        <f t="shared" si="434"/>
        <v>36.410000000000004</v>
      </c>
      <c r="AF595" s="8">
        <f t="shared" si="434"/>
        <v>34.540000000000006</v>
      </c>
      <c r="AG595" s="8">
        <f t="shared" si="434"/>
        <v>32.67</v>
      </c>
      <c r="AH595" s="8">
        <f t="shared" si="434"/>
        <v>30.800000000000004</v>
      </c>
    </row>
    <row r="596" spans="2:34" hidden="1" outlineLevel="1">
      <c r="B596" t="str">
        <f t="shared" si="413"/>
        <v>e-methane (PS) - Finance cost - Middle East - USD/ton fuel</v>
      </c>
      <c r="C596" t="str">
        <f>C566</f>
        <v>e-methane (PS)</v>
      </c>
      <c r="D596" t="s">
        <v>42</v>
      </c>
      <c r="E596" t="s">
        <v>58</v>
      </c>
      <c r="F596" t="s">
        <v>31</v>
      </c>
      <c r="G596" s="8">
        <f t="shared" si="433"/>
        <v>84.810000000000016</v>
      </c>
      <c r="H596" s="8">
        <f t="shared" si="433"/>
        <v>80.080000000000013</v>
      </c>
      <c r="I596" s="8">
        <f t="shared" si="433"/>
        <v>75.350000000000009</v>
      </c>
      <c r="J596" s="8">
        <f t="shared" si="433"/>
        <v>72.38000000000001</v>
      </c>
      <c r="K596" s="8">
        <f t="shared" si="433"/>
        <v>69.410000000000011</v>
      </c>
      <c r="L596" s="8">
        <f t="shared" si="433"/>
        <v>66.440000000000012</v>
      </c>
      <c r="M596" s="8">
        <f t="shared" si="433"/>
        <v>63.470000000000006</v>
      </c>
      <c r="N596" s="8">
        <f t="shared" si="433"/>
        <v>60.500000000000007</v>
      </c>
      <c r="O596" s="8">
        <f t="shared" si="433"/>
        <v>59.400000000000006</v>
      </c>
      <c r="P596" s="8">
        <f t="shared" si="433"/>
        <v>58.300000000000004</v>
      </c>
      <c r="Q596" s="8">
        <f t="shared" si="433"/>
        <v>57.20000000000001</v>
      </c>
      <c r="R596" s="8">
        <f t="shared" si="433"/>
        <v>56.100000000000009</v>
      </c>
      <c r="S596" s="8">
        <f t="shared" si="433"/>
        <v>55.000000000000007</v>
      </c>
      <c r="T596" s="8">
        <f t="shared" si="433"/>
        <v>53.900000000000006</v>
      </c>
      <c r="U596" s="8">
        <f t="shared" si="433"/>
        <v>52.800000000000004</v>
      </c>
      <c r="V596" s="8">
        <f t="shared" si="433"/>
        <v>51.70000000000001</v>
      </c>
      <c r="W596" s="8">
        <f t="shared" si="434"/>
        <v>50.600000000000009</v>
      </c>
      <c r="X596" s="8">
        <f t="shared" si="434"/>
        <v>49.500000000000007</v>
      </c>
      <c r="Y596" s="8">
        <f t="shared" si="434"/>
        <v>47.63000000000001</v>
      </c>
      <c r="Z596" s="8">
        <f t="shared" si="434"/>
        <v>45.760000000000005</v>
      </c>
      <c r="AA596" s="8">
        <f t="shared" si="434"/>
        <v>43.890000000000008</v>
      </c>
      <c r="AB596" s="8">
        <f t="shared" si="434"/>
        <v>42.02</v>
      </c>
      <c r="AC596" s="8">
        <f t="shared" si="434"/>
        <v>40.150000000000006</v>
      </c>
      <c r="AD596" s="8">
        <f t="shared" si="434"/>
        <v>38.280000000000008</v>
      </c>
      <c r="AE596" s="8">
        <f t="shared" si="434"/>
        <v>36.410000000000004</v>
      </c>
      <c r="AF596" s="8">
        <f t="shared" si="434"/>
        <v>34.540000000000006</v>
      </c>
      <c r="AG596" s="8">
        <f t="shared" si="434"/>
        <v>32.67</v>
      </c>
      <c r="AH596" s="8">
        <f t="shared" si="434"/>
        <v>30.800000000000004</v>
      </c>
    </row>
    <row r="597" spans="2:34" hidden="1" outlineLevel="1">
      <c r="B597" t="str">
        <f t="shared" si="413"/>
        <v>e-hydrogen (compressed) - Finance cost including feedstock finance cost - Africa - USD/ton fuel</v>
      </c>
      <c r="C597" t="s">
        <v>62</v>
      </c>
      <c r="D597" t="s">
        <v>36</v>
      </c>
      <c r="E597" t="s">
        <v>55</v>
      </c>
      <c r="F597" t="s">
        <v>31</v>
      </c>
      <c r="G597" s="26">
        <f>G239</f>
        <v>423.4664833247287</v>
      </c>
      <c r="H597" s="26">
        <f t="shared" ref="H597:AH597" si="435">H239</f>
        <v>407.9080597487058</v>
      </c>
      <c r="I597" s="26">
        <f t="shared" si="435"/>
        <v>391.93778538812398</v>
      </c>
      <c r="J597" s="26">
        <f t="shared" si="435"/>
        <v>383.67894989578463</v>
      </c>
      <c r="K597" s="26">
        <f t="shared" si="435"/>
        <v>374.65498754747659</v>
      </c>
      <c r="L597" s="26">
        <f t="shared" si="435"/>
        <v>364.86589834320779</v>
      </c>
      <c r="M597" s="26">
        <f t="shared" si="435"/>
        <v>354.31168228298088</v>
      </c>
      <c r="N597" s="26">
        <f t="shared" si="435"/>
        <v>342.99233936678479</v>
      </c>
      <c r="O597" s="26">
        <f t="shared" si="435"/>
        <v>350.20750340232428</v>
      </c>
      <c r="P597" s="26">
        <f t="shared" si="435"/>
        <v>355.6383130013013</v>
      </c>
      <c r="Q597" s="26">
        <f t="shared" si="435"/>
        <v>359.28476816371159</v>
      </c>
      <c r="R597" s="26">
        <f t="shared" si="435"/>
        <v>361.14686888954691</v>
      </c>
      <c r="S597" s="26">
        <f t="shared" si="435"/>
        <v>361.22461517882164</v>
      </c>
      <c r="T597" s="26">
        <f t="shared" si="435"/>
        <v>358.40192634457429</v>
      </c>
      <c r="U597" s="26">
        <f t="shared" si="435"/>
        <v>354.10652475046084</v>
      </c>
      <c r="V597" s="26">
        <f t="shared" si="435"/>
        <v>348.33841039649622</v>
      </c>
      <c r="W597" s="26">
        <f t="shared" si="435"/>
        <v>341.09758328266571</v>
      </c>
      <c r="X597" s="26">
        <f t="shared" si="435"/>
        <v>332.38404340896386</v>
      </c>
      <c r="Y597" s="26">
        <f t="shared" si="435"/>
        <v>321.22576094613464</v>
      </c>
      <c r="Z597" s="26">
        <f t="shared" si="435"/>
        <v>308.95623454830633</v>
      </c>
      <c r="AA597" s="26">
        <f t="shared" si="435"/>
        <v>295.57546421549114</v>
      </c>
      <c r="AB597" s="26">
        <f t="shared" si="435"/>
        <v>281.08344994768112</v>
      </c>
      <c r="AC597" s="26">
        <f t="shared" si="435"/>
        <v>265.48019174487365</v>
      </c>
      <c r="AD597" s="26">
        <f t="shared" si="435"/>
        <v>248.55741402200647</v>
      </c>
      <c r="AE597" s="26">
        <f t="shared" si="435"/>
        <v>230.93955849750063</v>
      </c>
      <c r="AF597" s="26">
        <f t="shared" si="435"/>
        <v>212.62662517135635</v>
      </c>
      <c r="AG597" s="26">
        <f t="shared" si="435"/>
        <v>193.61861404357347</v>
      </c>
      <c r="AH597" s="26">
        <f t="shared" si="435"/>
        <v>173.9155251141523</v>
      </c>
    </row>
    <row r="598" spans="2:34" hidden="1" outlineLevel="1">
      <c r="B598" t="str">
        <f t="shared" si="413"/>
        <v>e-hydrogen (compressed) - Finance cost including feedstock finance cost - Americas - USD/ton fuel</v>
      </c>
      <c r="C598" t="s">
        <v>62</v>
      </c>
      <c r="D598" t="s">
        <v>36</v>
      </c>
      <c r="E598" t="s">
        <v>56</v>
      </c>
      <c r="F598" t="s">
        <v>31</v>
      </c>
      <c r="G598" s="26">
        <f t="shared" ref="G598:AH598" si="436">G240</f>
        <v>423.4664833247287</v>
      </c>
      <c r="H598" s="26">
        <f t="shared" si="436"/>
        <v>407.9080597487058</v>
      </c>
      <c r="I598" s="26">
        <f t="shared" si="436"/>
        <v>391.93778538812398</v>
      </c>
      <c r="J598" s="26">
        <f t="shared" si="436"/>
        <v>383.67894989578463</v>
      </c>
      <c r="K598" s="26">
        <f t="shared" si="436"/>
        <v>374.65498754747659</v>
      </c>
      <c r="L598" s="26">
        <f t="shared" si="436"/>
        <v>364.86589834320779</v>
      </c>
      <c r="M598" s="26">
        <f t="shared" si="436"/>
        <v>354.31168228298088</v>
      </c>
      <c r="N598" s="26">
        <f t="shared" si="436"/>
        <v>342.99233936678479</v>
      </c>
      <c r="O598" s="26">
        <f t="shared" si="436"/>
        <v>350.20750340232428</v>
      </c>
      <c r="P598" s="26">
        <f t="shared" si="436"/>
        <v>355.6383130013013</v>
      </c>
      <c r="Q598" s="26">
        <f t="shared" si="436"/>
        <v>359.28476816371159</v>
      </c>
      <c r="R598" s="26">
        <f t="shared" si="436"/>
        <v>361.14686888954691</v>
      </c>
      <c r="S598" s="26">
        <f t="shared" si="436"/>
        <v>361.22461517882164</v>
      </c>
      <c r="T598" s="26">
        <f t="shared" si="436"/>
        <v>358.40192634457429</v>
      </c>
      <c r="U598" s="26">
        <f t="shared" si="436"/>
        <v>354.10652475046084</v>
      </c>
      <c r="V598" s="26">
        <f t="shared" si="436"/>
        <v>348.33841039649622</v>
      </c>
      <c r="W598" s="26">
        <f t="shared" si="436"/>
        <v>341.09758328266571</v>
      </c>
      <c r="X598" s="26">
        <f t="shared" si="436"/>
        <v>332.38404340896386</v>
      </c>
      <c r="Y598" s="26">
        <f t="shared" si="436"/>
        <v>321.22576094613464</v>
      </c>
      <c r="Z598" s="26">
        <f t="shared" si="436"/>
        <v>308.95623454830633</v>
      </c>
      <c r="AA598" s="26">
        <f t="shared" si="436"/>
        <v>295.57546421549114</v>
      </c>
      <c r="AB598" s="26">
        <f t="shared" si="436"/>
        <v>281.08344994768112</v>
      </c>
      <c r="AC598" s="26">
        <f t="shared" si="436"/>
        <v>265.48019174487365</v>
      </c>
      <c r="AD598" s="26">
        <f t="shared" si="436"/>
        <v>248.55741402200647</v>
      </c>
      <c r="AE598" s="26">
        <f t="shared" si="436"/>
        <v>230.93955849750063</v>
      </c>
      <c r="AF598" s="26">
        <f t="shared" si="436"/>
        <v>212.62662517135635</v>
      </c>
      <c r="AG598" s="26">
        <f t="shared" si="436"/>
        <v>193.61861404357347</v>
      </c>
      <c r="AH598" s="26">
        <f t="shared" si="436"/>
        <v>173.9155251141523</v>
      </c>
    </row>
    <row r="599" spans="2:34" hidden="1" outlineLevel="1">
      <c r="B599" t="str">
        <f t="shared" si="413"/>
        <v>e-hydrogen (compressed) - Finance cost including feedstock finance cost - Asia - USD/ton fuel</v>
      </c>
      <c r="C599" t="s">
        <v>62</v>
      </c>
      <c r="D599" t="s">
        <v>36</v>
      </c>
      <c r="E599" t="s">
        <v>57</v>
      </c>
      <c r="F599" t="s">
        <v>31</v>
      </c>
      <c r="G599" s="26">
        <f t="shared" ref="G599:AH599" si="437">G241</f>
        <v>423.4664833247287</v>
      </c>
      <c r="H599" s="26">
        <f t="shared" si="437"/>
        <v>407.9080597487058</v>
      </c>
      <c r="I599" s="26">
        <f t="shared" si="437"/>
        <v>391.93778538812398</v>
      </c>
      <c r="J599" s="26">
        <f t="shared" si="437"/>
        <v>383.67894989578463</v>
      </c>
      <c r="K599" s="26">
        <f t="shared" si="437"/>
        <v>374.65498754747659</v>
      </c>
      <c r="L599" s="26">
        <f t="shared" si="437"/>
        <v>364.86589834320779</v>
      </c>
      <c r="M599" s="26">
        <f t="shared" si="437"/>
        <v>354.31168228298088</v>
      </c>
      <c r="N599" s="26">
        <f t="shared" si="437"/>
        <v>342.99233936678479</v>
      </c>
      <c r="O599" s="26">
        <f t="shared" si="437"/>
        <v>350.20750340232428</v>
      </c>
      <c r="P599" s="26">
        <f t="shared" si="437"/>
        <v>355.6383130013013</v>
      </c>
      <c r="Q599" s="26">
        <f t="shared" si="437"/>
        <v>359.28476816371159</v>
      </c>
      <c r="R599" s="26">
        <f t="shared" si="437"/>
        <v>361.14686888954691</v>
      </c>
      <c r="S599" s="26">
        <f t="shared" si="437"/>
        <v>361.22461517882164</v>
      </c>
      <c r="T599" s="26">
        <f t="shared" si="437"/>
        <v>358.40192634457429</v>
      </c>
      <c r="U599" s="26">
        <f t="shared" si="437"/>
        <v>354.10652475046084</v>
      </c>
      <c r="V599" s="26">
        <f t="shared" si="437"/>
        <v>348.33841039649622</v>
      </c>
      <c r="W599" s="26">
        <f t="shared" si="437"/>
        <v>341.09758328266571</v>
      </c>
      <c r="X599" s="26">
        <f t="shared" si="437"/>
        <v>332.38404340896386</v>
      </c>
      <c r="Y599" s="26">
        <f t="shared" si="437"/>
        <v>321.22576094613464</v>
      </c>
      <c r="Z599" s="26">
        <f t="shared" si="437"/>
        <v>308.95623454830633</v>
      </c>
      <c r="AA599" s="26">
        <f t="shared" si="437"/>
        <v>295.57546421549114</v>
      </c>
      <c r="AB599" s="26">
        <f t="shared" si="437"/>
        <v>281.08344994768112</v>
      </c>
      <c r="AC599" s="26">
        <f t="shared" si="437"/>
        <v>265.48019174487365</v>
      </c>
      <c r="AD599" s="26">
        <f t="shared" si="437"/>
        <v>248.55741402200647</v>
      </c>
      <c r="AE599" s="26">
        <f t="shared" si="437"/>
        <v>230.93955849750063</v>
      </c>
      <c r="AF599" s="26">
        <f t="shared" si="437"/>
        <v>212.62662517135635</v>
      </c>
      <c r="AG599" s="26">
        <f t="shared" si="437"/>
        <v>193.61861404357347</v>
      </c>
      <c r="AH599" s="26">
        <f t="shared" si="437"/>
        <v>173.9155251141523</v>
      </c>
    </row>
    <row r="600" spans="2:34" hidden="1" outlineLevel="1">
      <c r="B600" t="str">
        <f t="shared" si="413"/>
        <v>e-hydrogen (compressed) - Finance cost including feedstock finance cost - Europe - USD/ton fuel</v>
      </c>
      <c r="C600" t="s">
        <v>62</v>
      </c>
      <c r="D600" t="s">
        <v>36</v>
      </c>
      <c r="E600" t="s">
        <v>8</v>
      </c>
      <c r="F600" t="s">
        <v>31</v>
      </c>
      <c r="G600" s="26">
        <f t="shared" ref="G600:AH600" si="438">G242</f>
        <v>423.4664833247287</v>
      </c>
      <c r="H600" s="26">
        <f t="shared" si="438"/>
        <v>407.9080597487058</v>
      </c>
      <c r="I600" s="26">
        <f t="shared" si="438"/>
        <v>391.93778538812398</v>
      </c>
      <c r="J600" s="26">
        <f t="shared" si="438"/>
        <v>383.67894989578463</v>
      </c>
      <c r="K600" s="26">
        <f t="shared" si="438"/>
        <v>374.65498754747659</v>
      </c>
      <c r="L600" s="26">
        <f t="shared" si="438"/>
        <v>364.86589834320779</v>
      </c>
      <c r="M600" s="26">
        <f t="shared" si="438"/>
        <v>354.31168228298088</v>
      </c>
      <c r="N600" s="26">
        <f t="shared" si="438"/>
        <v>342.99233936678479</v>
      </c>
      <c r="O600" s="26">
        <f t="shared" si="438"/>
        <v>350.20750340232428</v>
      </c>
      <c r="P600" s="26">
        <f t="shared" si="438"/>
        <v>355.6383130013013</v>
      </c>
      <c r="Q600" s="26">
        <f t="shared" si="438"/>
        <v>359.28476816371159</v>
      </c>
      <c r="R600" s="26">
        <f t="shared" si="438"/>
        <v>361.14686888954691</v>
      </c>
      <c r="S600" s="26">
        <f t="shared" si="438"/>
        <v>361.22461517882164</v>
      </c>
      <c r="T600" s="26">
        <f t="shared" si="438"/>
        <v>358.40192634457429</v>
      </c>
      <c r="U600" s="26">
        <f t="shared" si="438"/>
        <v>354.10652475046084</v>
      </c>
      <c r="V600" s="26">
        <f t="shared" si="438"/>
        <v>348.33841039649622</v>
      </c>
      <c r="W600" s="26">
        <f t="shared" si="438"/>
        <v>341.09758328266571</v>
      </c>
      <c r="X600" s="26">
        <f t="shared" si="438"/>
        <v>332.38404340896386</v>
      </c>
      <c r="Y600" s="26">
        <f t="shared" si="438"/>
        <v>321.22576094613464</v>
      </c>
      <c r="Z600" s="26">
        <f t="shared" si="438"/>
        <v>308.95623454830633</v>
      </c>
      <c r="AA600" s="26">
        <f t="shared" si="438"/>
        <v>295.57546421549114</v>
      </c>
      <c r="AB600" s="26">
        <f t="shared" si="438"/>
        <v>281.08344994768112</v>
      </c>
      <c r="AC600" s="26">
        <f t="shared" si="438"/>
        <v>265.48019174487365</v>
      </c>
      <c r="AD600" s="26">
        <f t="shared" si="438"/>
        <v>248.55741402200647</v>
      </c>
      <c r="AE600" s="26">
        <f t="shared" si="438"/>
        <v>230.93955849750063</v>
      </c>
      <c r="AF600" s="26">
        <f t="shared" si="438"/>
        <v>212.62662517135635</v>
      </c>
      <c r="AG600" s="26">
        <f t="shared" si="438"/>
        <v>193.61861404357347</v>
      </c>
      <c r="AH600" s="26">
        <f t="shared" si="438"/>
        <v>173.9155251141523</v>
      </c>
    </row>
    <row r="601" spans="2:34" hidden="1" outlineLevel="1">
      <c r="B601" t="str">
        <f t="shared" si="413"/>
        <v>e-hydrogen (compressed) - Finance cost including feedstock finance cost - Middle East - USD/ton fuel</v>
      </c>
      <c r="C601" t="s">
        <v>62</v>
      </c>
      <c r="D601" t="s">
        <v>36</v>
      </c>
      <c r="E601" t="s">
        <v>58</v>
      </c>
      <c r="F601" t="s">
        <v>31</v>
      </c>
      <c r="G601" s="26">
        <f t="shared" ref="G601:AH601" si="439">G243</f>
        <v>423.4664833247287</v>
      </c>
      <c r="H601" s="26">
        <f t="shared" si="439"/>
        <v>407.9080597487058</v>
      </c>
      <c r="I601" s="26">
        <f t="shared" si="439"/>
        <v>391.93778538812398</v>
      </c>
      <c r="J601" s="26">
        <f t="shared" si="439"/>
        <v>383.67894989578463</v>
      </c>
      <c r="K601" s="26">
        <f t="shared" si="439"/>
        <v>374.65498754747659</v>
      </c>
      <c r="L601" s="26">
        <f t="shared" si="439"/>
        <v>364.86589834320779</v>
      </c>
      <c r="M601" s="26">
        <f t="shared" si="439"/>
        <v>354.31168228298088</v>
      </c>
      <c r="N601" s="26">
        <f t="shared" si="439"/>
        <v>342.99233936678479</v>
      </c>
      <c r="O601" s="26">
        <f t="shared" si="439"/>
        <v>350.20750340232428</v>
      </c>
      <c r="P601" s="26">
        <f t="shared" si="439"/>
        <v>355.6383130013013</v>
      </c>
      <c r="Q601" s="26">
        <f t="shared" si="439"/>
        <v>359.28476816371159</v>
      </c>
      <c r="R601" s="26">
        <f t="shared" si="439"/>
        <v>361.14686888954691</v>
      </c>
      <c r="S601" s="26">
        <f t="shared" si="439"/>
        <v>361.22461517882164</v>
      </c>
      <c r="T601" s="26">
        <f t="shared" si="439"/>
        <v>358.40192634457429</v>
      </c>
      <c r="U601" s="26">
        <f t="shared" si="439"/>
        <v>354.10652475046084</v>
      </c>
      <c r="V601" s="26">
        <f t="shared" si="439"/>
        <v>348.33841039649622</v>
      </c>
      <c r="W601" s="26">
        <f t="shared" si="439"/>
        <v>341.09758328266571</v>
      </c>
      <c r="X601" s="26">
        <f t="shared" si="439"/>
        <v>332.38404340896386</v>
      </c>
      <c r="Y601" s="26">
        <f t="shared" si="439"/>
        <v>321.22576094613464</v>
      </c>
      <c r="Z601" s="26">
        <f t="shared" si="439"/>
        <v>308.95623454830633</v>
      </c>
      <c r="AA601" s="26">
        <f t="shared" si="439"/>
        <v>295.57546421549114</v>
      </c>
      <c r="AB601" s="26">
        <f t="shared" si="439"/>
        <v>281.08344994768112</v>
      </c>
      <c r="AC601" s="26">
        <f t="shared" si="439"/>
        <v>265.48019174487365</v>
      </c>
      <c r="AD601" s="26">
        <f t="shared" si="439"/>
        <v>248.55741402200647</v>
      </c>
      <c r="AE601" s="26">
        <f t="shared" si="439"/>
        <v>230.93955849750063</v>
      </c>
      <c r="AF601" s="26">
        <f t="shared" si="439"/>
        <v>212.62662517135635</v>
      </c>
      <c r="AG601" s="26">
        <f t="shared" si="439"/>
        <v>193.61861404357347</v>
      </c>
      <c r="AH601" s="26">
        <f t="shared" si="439"/>
        <v>173.9155251141523</v>
      </c>
    </row>
    <row r="602" spans="2:34" hidden="1" outlineLevel="1">
      <c r="B602" t="str">
        <f t="shared" si="413"/>
        <v>Carbon dioxide (PS) - Finance cost - Africa - USD/ton fuel</v>
      </c>
      <c r="C602" t="s">
        <v>69</v>
      </c>
      <c r="D602" t="s">
        <v>42</v>
      </c>
      <c r="E602" t="s">
        <v>55</v>
      </c>
      <c r="F602" t="s">
        <v>31</v>
      </c>
      <c r="G602" s="8">
        <f t="shared" ref="G602:V606" si="440">INDEX(CostCalculations,MATCH($B602,CostCalculations_Index,0),MATCH(G$4,CostCalculation_Year,0))</f>
        <v>56.650000000000006</v>
      </c>
      <c r="H602" s="8">
        <f t="shared" si="440"/>
        <v>54.45000000000001</v>
      </c>
      <c r="I602" s="8">
        <f t="shared" si="440"/>
        <v>52.250000000000007</v>
      </c>
      <c r="J602" s="8">
        <f t="shared" si="440"/>
        <v>50.050000000000004</v>
      </c>
      <c r="K602" s="8">
        <f t="shared" si="440"/>
        <v>47.850000000000009</v>
      </c>
      <c r="L602" s="8">
        <f t="shared" si="440"/>
        <v>45.650000000000006</v>
      </c>
      <c r="M602" s="8">
        <f t="shared" si="440"/>
        <v>43.45</v>
      </c>
      <c r="N602" s="8">
        <f t="shared" si="440"/>
        <v>41.250000000000007</v>
      </c>
      <c r="O602" s="8">
        <f t="shared" si="440"/>
        <v>40.397500000000008</v>
      </c>
      <c r="P602" s="8">
        <f t="shared" si="440"/>
        <v>39.545000000000002</v>
      </c>
      <c r="Q602" s="8">
        <f t="shared" si="440"/>
        <v>38.692500000000003</v>
      </c>
      <c r="R602" s="8">
        <f t="shared" si="440"/>
        <v>37.840000000000003</v>
      </c>
      <c r="S602" s="8">
        <f t="shared" si="440"/>
        <v>36.987500000000004</v>
      </c>
      <c r="T602" s="8">
        <f t="shared" si="440"/>
        <v>36.135000000000005</v>
      </c>
      <c r="U602" s="8">
        <f t="shared" si="440"/>
        <v>35.282500000000006</v>
      </c>
      <c r="V602" s="8">
        <f t="shared" si="440"/>
        <v>34.430000000000007</v>
      </c>
      <c r="W602" s="8">
        <f t="shared" ref="W602:AH606" si="441">INDEX(CostCalculations,MATCH($B602,CostCalculations_Index,0),MATCH(W$4,CostCalculation_Year,0))</f>
        <v>33.577500000000008</v>
      </c>
      <c r="X602" s="8">
        <f t="shared" si="441"/>
        <v>32.725000000000001</v>
      </c>
      <c r="Y602" s="8">
        <f t="shared" si="441"/>
        <v>31.872500000000006</v>
      </c>
      <c r="Z602" s="8">
        <f t="shared" si="441"/>
        <v>31.020000000000003</v>
      </c>
      <c r="AA602" s="8">
        <f t="shared" si="441"/>
        <v>30.167500000000004</v>
      </c>
      <c r="AB602" s="8">
        <f t="shared" si="441"/>
        <v>29.315000000000005</v>
      </c>
      <c r="AC602" s="8">
        <f t="shared" si="441"/>
        <v>28.462500000000002</v>
      </c>
      <c r="AD602" s="8">
        <f t="shared" si="441"/>
        <v>27.610000000000003</v>
      </c>
      <c r="AE602" s="8">
        <f t="shared" si="441"/>
        <v>26.757500000000004</v>
      </c>
      <c r="AF602" s="8">
        <f t="shared" si="441"/>
        <v>25.905000000000005</v>
      </c>
      <c r="AG602" s="8">
        <f t="shared" si="441"/>
        <v>25.052500000000002</v>
      </c>
      <c r="AH602" s="8">
        <f t="shared" si="441"/>
        <v>24.200000000000003</v>
      </c>
    </row>
    <row r="603" spans="2:34" hidden="1" outlineLevel="1">
      <c r="B603" t="str">
        <f t="shared" si="413"/>
        <v>Carbon dioxide (PS) - Finance cost - Americas - USD/ton fuel</v>
      </c>
      <c r="C603" t="s">
        <v>69</v>
      </c>
      <c r="D603" t="s">
        <v>42</v>
      </c>
      <c r="E603" t="s">
        <v>56</v>
      </c>
      <c r="F603" t="s">
        <v>31</v>
      </c>
      <c r="G603" s="8">
        <f t="shared" si="440"/>
        <v>56.650000000000006</v>
      </c>
      <c r="H603" s="8">
        <f t="shared" si="440"/>
        <v>54.45000000000001</v>
      </c>
      <c r="I603" s="8">
        <f t="shared" si="440"/>
        <v>52.250000000000007</v>
      </c>
      <c r="J603" s="8">
        <f t="shared" si="440"/>
        <v>50.050000000000004</v>
      </c>
      <c r="K603" s="8">
        <f t="shared" si="440"/>
        <v>47.850000000000009</v>
      </c>
      <c r="L603" s="8">
        <f t="shared" si="440"/>
        <v>45.650000000000006</v>
      </c>
      <c r="M603" s="8">
        <f t="shared" si="440"/>
        <v>43.45</v>
      </c>
      <c r="N603" s="8">
        <f t="shared" si="440"/>
        <v>41.250000000000007</v>
      </c>
      <c r="O603" s="8">
        <f t="shared" si="440"/>
        <v>40.397500000000008</v>
      </c>
      <c r="P603" s="8">
        <f t="shared" si="440"/>
        <v>39.545000000000002</v>
      </c>
      <c r="Q603" s="8">
        <f t="shared" si="440"/>
        <v>38.692500000000003</v>
      </c>
      <c r="R603" s="8">
        <f t="shared" si="440"/>
        <v>37.840000000000003</v>
      </c>
      <c r="S603" s="8">
        <f t="shared" si="440"/>
        <v>36.987500000000004</v>
      </c>
      <c r="T603" s="8">
        <f t="shared" si="440"/>
        <v>36.135000000000005</v>
      </c>
      <c r="U603" s="8">
        <f t="shared" si="440"/>
        <v>35.282500000000006</v>
      </c>
      <c r="V603" s="8">
        <f t="shared" si="440"/>
        <v>34.430000000000007</v>
      </c>
      <c r="W603" s="8">
        <f t="shared" si="441"/>
        <v>33.577500000000008</v>
      </c>
      <c r="X603" s="8">
        <f t="shared" si="441"/>
        <v>32.725000000000001</v>
      </c>
      <c r="Y603" s="8">
        <f t="shared" si="441"/>
        <v>31.872500000000006</v>
      </c>
      <c r="Z603" s="8">
        <f t="shared" si="441"/>
        <v>31.020000000000003</v>
      </c>
      <c r="AA603" s="8">
        <f t="shared" si="441"/>
        <v>30.167500000000004</v>
      </c>
      <c r="AB603" s="8">
        <f t="shared" si="441"/>
        <v>29.315000000000005</v>
      </c>
      <c r="AC603" s="8">
        <f t="shared" si="441"/>
        <v>28.462500000000002</v>
      </c>
      <c r="AD603" s="8">
        <f t="shared" si="441"/>
        <v>27.610000000000003</v>
      </c>
      <c r="AE603" s="8">
        <f t="shared" si="441"/>
        <v>26.757500000000004</v>
      </c>
      <c r="AF603" s="8">
        <f t="shared" si="441"/>
        <v>25.905000000000005</v>
      </c>
      <c r="AG603" s="8">
        <f t="shared" si="441"/>
        <v>25.052500000000002</v>
      </c>
      <c r="AH603" s="8">
        <f t="shared" si="441"/>
        <v>24.200000000000003</v>
      </c>
    </row>
    <row r="604" spans="2:34" hidden="1" outlineLevel="1">
      <c r="B604" t="str">
        <f t="shared" si="413"/>
        <v>Carbon dioxide (PS) - Finance cost - Asia - USD/ton fuel</v>
      </c>
      <c r="C604" t="s">
        <v>69</v>
      </c>
      <c r="D604" t="s">
        <v>42</v>
      </c>
      <c r="E604" t="s">
        <v>57</v>
      </c>
      <c r="F604" t="s">
        <v>31</v>
      </c>
      <c r="G604" s="8">
        <f t="shared" si="440"/>
        <v>56.650000000000006</v>
      </c>
      <c r="H604" s="8">
        <f t="shared" si="440"/>
        <v>54.45000000000001</v>
      </c>
      <c r="I604" s="8">
        <f t="shared" si="440"/>
        <v>52.250000000000007</v>
      </c>
      <c r="J604" s="8">
        <f t="shared" si="440"/>
        <v>50.050000000000004</v>
      </c>
      <c r="K604" s="8">
        <f t="shared" si="440"/>
        <v>47.850000000000009</v>
      </c>
      <c r="L604" s="8">
        <f t="shared" si="440"/>
        <v>45.650000000000006</v>
      </c>
      <c r="M604" s="8">
        <f t="shared" si="440"/>
        <v>43.45</v>
      </c>
      <c r="N604" s="8">
        <f t="shared" si="440"/>
        <v>41.250000000000007</v>
      </c>
      <c r="O604" s="8">
        <f t="shared" si="440"/>
        <v>40.397500000000008</v>
      </c>
      <c r="P604" s="8">
        <f t="shared" si="440"/>
        <v>39.545000000000002</v>
      </c>
      <c r="Q604" s="8">
        <f t="shared" si="440"/>
        <v>38.692500000000003</v>
      </c>
      <c r="R604" s="8">
        <f t="shared" si="440"/>
        <v>37.840000000000003</v>
      </c>
      <c r="S604" s="8">
        <f t="shared" si="440"/>
        <v>36.987500000000004</v>
      </c>
      <c r="T604" s="8">
        <f t="shared" si="440"/>
        <v>36.135000000000005</v>
      </c>
      <c r="U604" s="8">
        <f t="shared" si="440"/>
        <v>35.282500000000006</v>
      </c>
      <c r="V604" s="8">
        <f t="shared" si="440"/>
        <v>34.430000000000007</v>
      </c>
      <c r="W604" s="8">
        <f t="shared" si="441"/>
        <v>33.577500000000008</v>
      </c>
      <c r="X604" s="8">
        <f t="shared" si="441"/>
        <v>32.725000000000001</v>
      </c>
      <c r="Y604" s="8">
        <f t="shared" si="441"/>
        <v>31.872500000000006</v>
      </c>
      <c r="Z604" s="8">
        <f t="shared" si="441"/>
        <v>31.020000000000003</v>
      </c>
      <c r="AA604" s="8">
        <f t="shared" si="441"/>
        <v>30.167500000000004</v>
      </c>
      <c r="AB604" s="8">
        <f t="shared" si="441"/>
        <v>29.315000000000005</v>
      </c>
      <c r="AC604" s="8">
        <f t="shared" si="441"/>
        <v>28.462500000000002</v>
      </c>
      <c r="AD604" s="8">
        <f t="shared" si="441"/>
        <v>27.610000000000003</v>
      </c>
      <c r="AE604" s="8">
        <f t="shared" si="441"/>
        <v>26.757500000000004</v>
      </c>
      <c r="AF604" s="8">
        <f t="shared" si="441"/>
        <v>25.905000000000005</v>
      </c>
      <c r="AG604" s="8">
        <f t="shared" si="441"/>
        <v>25.052500000000002</v>
      </c>
      <c r="AH604" s="8">
        <f t="shared" si="441"/>
        <v>24.200000000000003</v>
      </c>
    </row>
    <row r="605" spans="2:34" hidden="1" outlineLevel="1">
      <c r="B605" t="str">
        <f t="shared" si="413"/>
        <v>Carbon dioxide (PS) - Finance cost - Europe - USD/ton fuel</v>
      </c>
      <c r="C605" t="s">
        <v>69</v>
      </c>
      <c r="D605" t="s">
        <v>42</v>
      </c>
      <c r="E605" t="s">
        <v>8</v>
      </c>
      <c r="F605" t="s">
        <v>31</v>
      </c>
      <c r="G605" s="8">
        <f t="shared" si="440"/>
        <v>56.650000000000006</v>
      </c>
      <c r="H605" s="8">
        <f t="shared" si="440"/>
        <v>54.45000000000001</v>
      </c>
      <c r="I605" s="8">
        <f t="shared" si="440"/>
        <v>52.250000000000007</v>
      </c>
      <c r="J605" s="8">
        <f t="shared" si="440"/>
        <v>50.050000000000004</v>
      </c>
      <c r="K605" s="8">
        <f t="shared" si="440"/>
        <v>47.850000000000009</v>
      </c>
      <c r="L605" s="8">
        <f t="shared" si="440"/>
        <v>45.650000000000006</v>
      </c>
      <c r="M605" s="8">
        <f t="shared" si="440"/>
        <v>43.45</v>
      </c>
      <c r="N605" s="8">
        <f t="shared" si="440"/>
        <v>41.250000000000007</v>
      </c>
      <c r="O605" s="8">
        <f t="shared" si="440"/>
        <v>40.397500000000008</v>
      </c>
      <c r="P605" s="8">
        <f t="shared" si="440"/>
        <v>39.545000000000002</v>
      </c>
      <c r="Q605" s="8">
        <f t="shared" si="440"/>
        <v>38.692500000000003</v>
      </c>
      <c r="R605" s="8">
        <f t="shared" si="440"/>
        <v>37.840000000000003</v>
      </c>
      <c r="S605" s="8">
        <f t="shared" si="440"/>
        <v>36.987500000000004</v>
      </c>
      <c r="T605" s="8">
        <f t="shared" si="440"/>
        <v>36.135000000000005</v>
      </c>
      <c r="U605" s="8">
        <f t="shared" si="440"/>
        <v>35.282500000000006</v>
      </c>
      <c r="V605" s="8">
        <f t="shared" si="440"/>
        <v>34.430000000000007</v>
      </c>
      <c r="W605" s="8">
        <f t="shared" si="441"/>
        <v>33.577500000000008</v>
      </c>
      <c r="X605" s="8">
        <f t="shared" si="441"/>
        <v>32.725000000000001</v>
      </c>
      <c r="Y605" s="8">
        <f t="shared" si="441"/>
        <v>31.872500000000006</v>
      </c>
      <c r="Z605" s="8">
        <f t="shared" si="441"/>
        <v>31.020000000000003</v>
      </c>
      <c r="AA605" s="8">
        <f t="shared" si="441"/>
        <v>30.167500000000004</v>
      </c>
      <c r="AB605" s="8">
        <f t="shared" si="441"/>
        <v>29.315000000000005</v>
      </c>
      <c r="AC605" s="8">
        <f t="shared" si="441"/>
        <v>28.462500000000002</v>
      </c>
      <c r="AD605" s="8">
        <f t="shared" si="441"/>
        <v>27.610000000000003</v>
      </c>
      <c r="AE605" s="8">
        <f t="shared" si="441"/>
        <v>26.757500000000004</v>
      </c>
      <c r="AF605" s="8">
        <f t="shared" si="441"/>
        <v>25.905000000000005</v>
      </c>
      <c r="AG605" s="8">
        <f t="shared" si="441"/>
        <v>25.052500000000002</v>
      </c>
      <c r="AH605" s="8">
        <f t="shared" si="441"/>
        <v>24.200000000000003</v>
      </c>
    </row>
    <row r="606" spans="2:34" hidden="1" outlineLevel="1">
      <c r="B606" t="str">
        <f t="shared" si="413"/>
        <v>Carbon dioxide (PS) - Finance cost - Middle East - USD/ton fuel</v>
      </c>
      <c r="C606" t="s">
        <v>69</v>
      </c>
      <c r="D606" t="s">
        <v>42</v>
      </c>
      <c r="E606" t="s">
        <v>58</v>
      </c>
      <c r="F606" t="s">
        <v>31</v>
      </c>
      <c r="G606" s="8">
        <f t="shared" si="440"/>
        <v>56.650000000000006</v>
      </c>
      <c r="H606" s="8">
        <f t="shared" si="440"/>
        <v>54.45000000000001</v>
      </c>
      <c r="I606" s="8">
        <f t="shared" si="440"/>
        <v>52.250000000000007</v>
      </c>
      <c r="J606" s="8">
        <f t="shared" si="440"/>
        <v>50.050000000000004</v>
      </c>
      <c r="K606" s="8">
        <f t="shared" si="440"/>
        <v>47.850000000000009</v>
      </c>
      <c r="L606" s="8">
        <f t="shared" si="440"/>
        <v>45.650000000000006</v>
      </c>
      <c r="M606" s="8">
        <f t="shared" si="440"/>
        <v>43.45</v>
      </c>
      <c r="N606" s="8">
        <f t="shared" si="440"/>
        <v>41.250000000000007</v>
      </c>
      <c r="O606" s="8">
        <f t="shared" si="440"/>
        <v>40.397500000000008</v>
      </c>
      <c r="P606" s="8">
        <f t="shared" si="440"/>
        <v>39.545000000000002</v>
      </c>
      <c r="Q606" s="8">
        <f t="shared" si="440"/>
        <v>38.692500000000003</v>
      </c>
      <c r="R606" s="8">
        <f t="shared" si="440"/>
        <v>37.840000000000003</v>
      </c>
      <c r="S606" s="8">
        <f t="shared" si="440"/>
        <v>36.987500000000004</v>
      </c>
      <c r="T606" s="8">
        <f t="shared" si="440"/>
        <v>36.135000000000005</v>
      </c>
      <c r="U606" s="8">
        <f t="shared" si="440"/>
        <v>35.282500000000006</v>
      </c>
      <c r="V606" s="8">
        <f t="shared" si="440"/>
        <v>34.430000000000007</v>
      </c>
      <c r="W606" s="8">
        <f t="shared" si="441"/>
        <v>33.577500000000008</v>
      </c>
      <c r="X606" s="8">
        <f t="shared" si="441"/>
        <v>32.725000000000001</v>
      </c>
      <c r="Y606" s="8">
        <f t="shared" si="441"/>
        <v>31.872500000000006</v>
      </c>
      <c r="Z606" s="8">
        <f t="shared" si="441"/>
        <v>31.020000000000003</v>
      </c>
      <c r="AA606" s="8">
        <f t="shared" si="441"/>
        <v>30.167500000000004</v>
      </c>
      <c r="AB606" s="8">
        <f t="shared" si="441"/>
        <v>29.315000000000005</v>
      </c>
      <c r="AC606" s="8">
        <f t="shared" si="441"/>
        <v>28.462500000000002</v>
      </c>
      <c r="AD606" s="8">
        <f t="shared" si="441"/>
        <v>27.610000000000003</v>
      </c>
      <c r="AE606" s="8">
        <f t="shared" si="441"/>
        <v>26.757500000000004</v>
      </c>
      <c r="AF606" s="8">
        <f t="shared" si="441"/>
        <v>25.905000000000005</v>
      </c>
      <c r="AG606" s="8">
        <f t="shared" si="441"/>
        <v>25.052500000000002</v>
      </c>
      <c r="AH606" s="8">
        <f t="shared" si="441"/>
        <v>24.200000000000003</v>
      </c>
    </row>
    <row r="607" spans="2:34" hidden="1" outlineLevel="1">
      <c r="B607" t="str">
        <f t="shared" si="413"/>
        <v>e-methane - Conversion H2 -&gt; CH4 - Global - ton H2/ton CH4</v>
      </c>
      <c r="C607" t="s">
        <v>78</v>
      </c>
      <c r="D607" t="s">
        <v>79</v>
      </c>
      <c r="E607" t="s">
        <v>49</v>
      </c>
      <c r="F607" t="s">
        <v>80</v>
      </c>
      <c r="G607" s="24">
        <f t="shared" ref="G607:V608" si="442">INDEX(FuelData,MATCH($B607,FuelData_Index,0),MATCH(G$4,FuelData_Year,0))</f>
        <v>0.5</v>
      </c>
      <c r="H607" s="24">
        <f t="shared" si="442"/>
        <v>0.5</v>
      </c>
      <c r="I607" s="24">
        <f t="shared" si="442"/>
        <v>0.5</v>
      </c>
      <c r="J607" s="24">
        <f t="shared" si="442"/>
        <v>0.5</v>
      </c>
      <c r="K607" s="24">
        <f t="shared" si="442"/>
        <v>0.5</v>
      </c>
      <c r="L607" s="24">
        <f t="shared" si="442"/>
        <v>0.5</v>
      </c>
      <c r="M607" s="24">
        <f t="shared" si="442"/>
        <v>0.5</v>
      </c>
      <c r="N607" s="24">
        <f t="shared" si="442"/>
        <v>0.5</v>
      </c>
      <c r="O607" s="24">
        <f t="shared" si="442"/>
        <v>0.5</v>
      </c>
      <c r="P607" s="24">
        <f t="shared" si="442"/>
        <v>0.5</v>
      </c>
      <c r="Q607" s="24">
        <f t="shared" si="442"/>
        <v>0.5</v>
      </c>
      <c r="R607" s="24">
        <f t="shared" si="442"/>
        <v>0.5</v>
      </c>
      <c r="S607" s="24">
        <f t="shared" si="442"/>
        <v>0.5</v>
      </c>
      <c r="T607" s="24">
        <f t="shared" si="442"/>
        <v>0.5</v>
      </c>
      <c r="U607" s="24">
        <f t="shared" si="442"/>
        <v>0.5</v>
      </c>
      <c r="V607" s="24">
        <f t="shared" si="442"/>
        <v>0.5</v>
      </c>
      <c r="W607" s="24">
        <f t="shared" ref="W607:AH608" si="443">INDEX(FuelData,MATCH($B607,FuelData_Index,0),MATCH(W$4,FuelData_Year,0))</f>
        <v>0.5</v>
      </c>
      <c r="X607" s="24">
        <f t="shared" si="443"/>
        <v>0.5</v>
      </c>
      <c r="Y607" s="24">
        <f t="shared" si="443"/>
        <v>0.5</v>
      </c>
      <c r="Z607" s="24">
        <f t="shared" si="443"/>
        <v>0.5</v>
      </c>
      <c r="AA607" s="24">
        <f t="shared" si="443"/>
        <v>0.5</v>
      </c>
      <c r="AB607" s="24">
        <f t="shared" si="443"/>
        <v>0.5</v>
      </c>
      <c r="AC607" s="24">
        <f t="shared" si="443"/>
        <v>0.5</v>
      </c>
      <c r="AD607" s="24">
        <f t="shared" si="443"/>
        <v>0.5</v>
      </c>
      <c r="AE607" s="24">
        <f t="shared" si="443"/>
        <v>0.5</v>
      </c>
      <c r="AF607" s="24">
        <f t="shared" si="443"/>
        <v>0.5</v>
      </c>
      <c r="AG607" s="24">
        <f t="shared" si="443"/>
        <v>0.5</v>
      </c>
      <c r="AH607" s="24">
        <f t="shared" si="443"/>
        <v>0.5</v>
      </c>
    </row>
    <row r="608" spans="2:34" hidden="1" outlineLevel="1">
      <c r="B608" t="str">
        <f t="shared" si="413"/>
        <v>e-methane - Conversion CO2 -&gt; CH4 - Global - ton CO2/ton CH4</v>
      </c>
      <c r="C608" t="s">
        <v>78</v>
      </c>
      <c r="D608" t="s">
        <v>81</v>
      </c>
      <c r="E608" t="s">
        <v>49</v>
      </c>
      <c r="F608" t="s">
        <v>82</v>
      </c>
      <c r="G608" s="24">
        <f t="shared" si="442"/>
        <v>2.75</v>
      </c>
      <c r="H608" s="24">
        <f t="shared" si="442"/>
        <v>2.75</v>
      </c>
      <c r="I608" s="24">
        <f t="shared" si="442"/>
        <v>2.75</v>
      </c>
      <c r="J608" s="24">
        <f t="shared" si="442"/>
        <v>2.75</v>
      </c>
      <c r="K608" s="24">
        <f t="shared" si="442"/>
        <v>2.75</v>
      </c>
      <c r="L608" s="24">
        <f t="shared" si="442"/>
        <v>2.75</v>
      </c>
      <c r="M608" s="24">
        <f t="shared" si="442"/>
        <v>2.75</v>
      </c>
      <c r="N608" s="24">
        <f t="shared" si="442"/>
        <v>2.75</v>
      </c>
      <c r="O608" s="24">
        <f t="shared" si="442"/>
        <v>2.75</v>
      </c>
      <c r="P608" s="24">
        <f t="shared" si="442"/>
        <v>2.75</v>
      </c>
      <c r="Q608" s="24">
        <f t="shared" si="442"/>
        <v>2.75</v>
      </c>
      <c r="R608" s="24">
        <f t="shared" si="442"/>
        <v>2.75</v>
      </c>
      <c r="S608" s="24">
        <f t="shared" si="442"/>
        <v>2.75</v>
      </c>
      <c r="T608" s="24">
        <f t="shared" si="442"/>
        <v>2.75</v>
      </c>
      <c r="U608" s="24">
        <f t="shared" si="442"/>
        <v>2.75</v>
      </c>
      <c r="V608" s="24">
        <f t="shared" si="442"/>
        <v>2.75</v>
      </c>
      <c r="W608" s="24">
        <f t="shared" si="443"/>
        <v>2.75</v>
      </c>
      <c r="X608" s="24">
        <f t="shared" si="443"/>
        <v>2.75</v>
      </c>
      <c r="Y608" s="24">
        <f t="shared" si="443"/>
        <v>2.75</v>
      </c>
      <c r="Z608" s="24">
        <f t="shared" si="443"/>
        <v>2.75</v>
      </c>
      <c r="AA608" s="24">
        <f t="shared" si="443"/>
        <v>2.75</v>
      </c>
      <c r="AB608" s="24">
        <f t="shared" si="443"/>
        <v>2.75</v>
      </c>
      <c r="AC608" s="24">
        <f t="shared" si="443"/>
        <v>2.75</v>
      </c>
      <c r="AD608" s="24">
        <f t="shared" si="443"/>
        <v>2.75</v>
      </c>
      <c r="AE608" s="24">
        <f t="shared" si="443"/>
        <v>2.75</v>
      </c>
      <c r="AF608" s="24">
        <f t="shared" si="443"/>
        <v>2.75</v>
      </c>
      <c r="AG608" s="24">
        <f t="shared" si="443"/>
        <v>2.75</v>
      </c>
      <c r="AH608" s="24">
        <f t="shared" si="443"/>
        <v>2.75</v>
      </c>
    </row>
    <row r="609" spans="2:65" ht="14.25" hidden="1" customHeight="1" outlineLevel="1">
      <c r="B609" t="str">
        <f t="shared" si="413"/>
        <v/>
      </c>
      <c r="G609" s="128"/>
    </row>
    <row r="610" spans="2:65" hidden="1" outlineLevel="1">
      <c r="B610" t="str">
        <f t="shared" si="413"/>
        <v>e-methane (PS) - Energy cost including feedstock energy cost - Africa - USD/ton fuel</v>
      </c>
      <c r="C610" s="10" t="str">
        <f>C566</f>
        <v>e-methane (PS)</v>
      </c>
      <c r="D610" s="10" t="s">
        <v>37</v>
      </c>
      <c r="E610" s="10" t="s">
        <v>55</v>
      </c>
      <c r="F610" s="10" t="s">
        <v>31</v>
      </c>
      <c r="G610" s="125">
        <f>G615+G620*G$630+G625*G$631</f>
        <v>1676.0486070809252</v>
      </c>
      <c r="H610" s="125">
        <f t="shared" ref="H610:AH610" si="444">H615+H620*H$630+H625*H$631</f>
        <v>1477.6473932712572</v>
      </c>
      <c r="I610" s="125">
        <f t="shared" si="444"/>
        <v>1279.4314464975071</v>
      </c>
      <c r="J610" s="125">
        <f t="shared" si="444"/>
        <v>1222.3956143326018</v>
      </c>
      <c r="K610" s="125">
        <f t="shared" si="444"/>
        <v>1165.199139817006</v>
      </c>
      <c r="L610" s="125">
        <f t="shared" si="444"/>
        <v>1107.8934163716488</v>
      </c>
      <c r="M610" s="125">
        <f t="shared" si="444"/>
        <v>1050.5298374174813</v>
      </c>
      <c r="N610" s="125">
        <f t="shared" si="444"/>
        <v>993.15979637544467</v>
      </c>
      <c r="O610" s="125">
        <f t="shared" si="444"/>
        <v>957.09316751978884</v>
      </c>
      <c r="P610" s="125">
        <f t="shared" si="444"/>
        <v>921.11065555366258</v>
      </c>
      <c r="Q610" s="125">
        <f t="shared" si="444"/>
        <v>885.23994229529126</v>
      </c>
      <c r="R610" s="125">
        <f t="shared" si="444"/>
        <v>849.50870956294239</v>
      </c>
      <c r="S610" s="125">
        <f t="shared" si="444"/>
        <v>813.94463917488429</v>
      </c>
      <c r="T610" s="125">
        <f t="shared" si="444"/>
        <v>793.87659280080777</v>
      </c>
      <c r="U610" s="125">
        <f t="shared" si="444"/>
        <v>773.85360622190331</v>
      </c>
      <c r="V610" s="125">
        <f t="shared" si="444"/>
        <v>753.88471212066452</v>
      </c>
      <c r="W610" s="125">
        <f t="shared" si="444"/>
        <v>733.97894317953103</v>
      </c>
      <c r="X610" s="125">
        <f t="shared" si="444"/>
        <v>714.14533208099056</v>
      </c>
      <c r="Y610" s="125">
        <f t="shared" si="444"/>
        <v>692.2962641245515</v>
      </c>
      <c r="Z610" s="125">
        <f t="shared" si="444"/>
        <v>670.85811369522071</v>
      </c>
      <c r="AA610" s="125">
        <f t="shared" si="444"/>
        <v>649.82559872377249</v>
      </c>
      <c r="AB610" s="125">
        <f t="shared" si="444"/>
        <v>629.19343714096851</v>
      </c>
      <c r="AC610" s="125">
        <f t="shared" si="444"/>
        <v>608.95634687757513</v>
      </c>
      <c r="AD610" s="125">
        <f t="shared" si="444"/>
        <v>596.63106894076316</v>
      </c>
      <c r="AE610" s="125">
        <f t="shared" si="444"/>
        <v>584.53766324932337</v>
      </c>
      <c r="AF610" s="125">
        <f t="shared" si="444"/>
        <v>572.67280132710493</v>
      </c>
      <c r="AG610" s="125">
        <f t="shared" si="444"/>
        <v>561.03315469796928</v>
      </c>
      <c r="AH610" s="125">
        <f t="shared" si="444"/>
        <v>549.61539488577876</v>
      </c>
      <c r="AJ610" s="126"/>
      <c r="BL610" s="1"/>
      <c r="BM610" s="1"/>
    </row>
    <row r="611" spans="2:65" hidden="1" outlineLevel="1">
      <c r="B611" t="str">
        <f t="shared" si="413"/>
        <v>e-methane (PS) - Energy cost including feedstock energy cost - Americas - USD/ton fuel</v>
      </c>
      <c r="C611" s="2" t="str">
        <f>C566</f>
        <v>e-methane (PS)</v>
      </c>
      <c r="D611" s="2" t="s">
        <v>37</v>
      </c>
      <c r="E611" s="2" t="s">
        <v>56</v>
      </c>
      <c r="F611" s="2" t="s">
        <v>31</v>
      </c>
      <c r="G611" s="126">
        <f t="shared" ref="G611:AH611" si="445">G616+G621*G$630+G626*G$631</f>
        <v>1053.0862795756796</v>
      </c>
      <c r="H611" s="126">
        <f t="shared" si="445"/>
        <v>1030.1707452399262</v>
      </c>
      <c r="I611" s="126">
        <f t="shared" si="445"/>
        <v>1007.1151165466516</v>
      </c>
      <c r="J611" s="126">
        <f t="shared" si="445"/>
        <v>968.51542723558896</v>
      </c>
      <c r="K611" s="126">
        <f t="shared" si="445"/>
        <v>929.76165158939193</v>
      </c>
      <c r="L611" s="126">
        <f t="shared" si="445"/>
        <v>890.88832128358479</v>
      </c>
      <c r="M611" s="126">
        <f t="shared" si="445"/>
        <v>851.92996799373384</v>
      </c>
      <c r="N611" s="126">
        <f t="shared" si="445"/>
        <v>812.92112339532616</v>
      </c>
      <c r="O611" s="126">
        <f t="shared" si="445"/>
        <v>790.57481135546004</v>
      </c>
      <c r="P611" s="126">
        <f t="shared" si="445"/>
        <v>768.20454976239944</v>
      </c>
      <c r="Q611" s="126">
        <f t="shared" si="445"/>
        <v>745.82637332937486</v>
      </c>
      <c r="R611" s="126">
        <f t="shared" si="445"/>
        <v>723.45631676961955</v>
      </c>
      <c r="S611" s="126">
        <f t="shared" si="445"/>
        <v>701.11041479639471</v>
      </c>
      <c r="T611" s="126">
        <f t="shared" si="445"/>
        <v>681.96966603682063</v>
      </c>
      <c r="U611" s="126">
        <f t="shared" si="445"/>
        <v>662.89819686316093</v>
      </c>
      <c r="V611" s="126">
        <f t="shared" si="445"/>
        <v>643.90501829783943</v>
      </c>
      <c r="W611" s="126">
        <f t="shared" si="445"/>
        <v>624.9991413632348</v>
      </c>
      <c r="X611" s="126">
        <f t="shared" si="445"/>
        <v>606.18957708175503</v>
      </c>
      <c r="Y611" s="126">
        <f t="shared" si="445"/>
        <v>593.76201161918016</v>
      </c>
      <c r="Z611" s="126">
        <f t="shared" si="445"/>
        <v>581.5376449239659</v>
      </c>
      <c r="AA611" s="126">
        <f t="shared" si="445"/>
        <v>569.51441248740355</v>
      </c>
      <c r="AB611" s="126">
        <f t="shared" si="445"/>
        <v>557.6902498007538</v>
      </c>
      <c r="AC611" s="126">
        <f t="shared" si="445"/>
        <v>546.06309235530432</v>
      </c>
      <c r="AD611" s="126">
        <f t="shared" si="445"/>
        <v>536.8420256747238</v>
      </c>
      <c r="AE611" s="126">
        <f t="shared" si="445"/>
        <v>527.79224959635781</v>
      </c>
      <c r="AF611" s="126">
        <f t="shared" si="445"/>
        <v>518.91176449625061</v>
      </c>
      <c r="AG611" s="126">
        <f t="shared" si="445"/>
        <v>510.19857075045178</v>
      </c>
      <c r="AH611" s="126">
        <f t="shared" si="445"/>
        <v>501.65066873500996</v>
      </c>
      <c r="BL611" s="1"/>
      <c r="BM611" s="1"/>
    </row>
    <row r="612" spans="2:65" hidden="1" outlineLevel="1">
      <c r="B612" t="str">
        <f t="shared" si="413"/>
        <v>e-methane (PS) - Energy cost including feedstock energy cost - Asia - USD/ton fuel</v>
      </c>
      <c r="C612" s="2" t="str">
        <f>C566</f>
        <v>e-methane (PS)</v>
      </c>
      <c r="D612" s="2" t="s">
        <v>37</v>
      </c>
      <c r="E612" s="2" t="s">
        <v>57</v>
      </c>
      <c r="F612" s="2" t="s">
        <v>31</v>
      </c>
      <c r="G612" s="126">
        <f t="shared" ref="G612:AH612" si="446">G617+G622*G$630+G627*G$631</f>
        <v>1864.1144425118121</v>
      </c>
      <c r="H612" s="126">
        <f t="shared" si="446"/>
        <v>1698.4806655153689</v>
      </c>
      <c r="I612" s="126">
        <f t="shared" si="446"/>
        <v>1532.9142107804544</v>
      </c>
      <c r="J612" s="126">
        <f t="shared" si="446"/>
        <v>1471.5270207216172</v>
      </c>
      <c r="K612" s="126">
        <f t="shared" si="446"/>
        <v>1409.9168641087113</v>
      </c>
      <c r="L612" s="126">
        <f t="shared" si="446"/>
        <v>1348.1387799734832</v>
      </c>
      <c r="M612" s="126">
        <f t="shared" si="446"/>
        <v>1286.2478073478003</v>
      </c>
      <c r="N612" s="126">
        <f t="shared" si="446"/>
        <v>1224.2989852634676</v>
      </c>
      <c r="O612" s="126">
        <f t="shared" si="446"/>
        <v>1177.7009308838844</v>
      </c>
      <c r="P612" s="126">
        <f t="shared" si="446"/>
        <v>1131.2342177677911</v>
      </c>
      <c r="Q612" s="126">
        <f t="shared" si="446"/>
        <v>1084.9349434359422</v>
      </c>
      <c r="R612" s="126">
        <f t="shared" si="446"/>
        <v>1038.8392054090702</v>
      </c>
      <c r="S612" s="126">
        <f t="shared" si="446"/>
        <v>992.98310120799215</v>
      </c>
      <c r="T612" s="126">
        <f t="shared" si="446"/>
        <v>965.93298930383423</v>
      </c>
      <c r="U612" s="126">
        <f t="shared" si="446"/>
        <v>938.98002988697283</v>
      </c>
      <c r="V612" s="126">
        <f t="shared" si="446"/>
        <v>912.13694616777468</v>
      </c>
      <c r="W612" s="126">
        <f t="shared" si="446"/>
        <v>885.41646135651115</v>
      </c>
      <c r="X612" s="126">
        <f t="shared" si="446"/>
        <v>858.83129866353909</v>
      </c>
      <c r="Y612" s="126">
        <f t="shared" si="446"/>
        <v>829.46599109153476</v>
      </c>
      <c r="Z612" s="126">
        <f t="shared" si="446"/>
        <v>800.6683746967143</v>
      </c>
      <c r="AA612" s="126">
        <f t="shared" si="446"/>
        <v>772.43087574091237</v>
      </c>
      <c r="AB612" s="126">
        <f t="shared" si="446"/>
        <v>744.74592048594968</v>
      </c>
      <c r="AC612" s="126">
        <f t="shared" si="446"/>
        <v>717.60593519365545</v>
      </c>
      <c r="AD612" s="126">
        <f t="shared" si="446"/>
        <v>702.08381047593332</v>
      </c>
      <c r="AE612" s="126">
        <f t="shared" si="446"/>
        <v>686.8548888419997</v>
      </c>
      <c r="AF612" s="126">
        <f t="shared" si="446"/>
        <v>671.91471121567076</v>
      </c>
      <c r="AG612" s="126">
        <f t="shared" si="446"/>
        <v>657.25881852075895</v>
      </c>
      <c r="AH612" s="126">
        <f t="shared" si="446"/>
        <v>642.88275168107668</v>
      </c>
      <c r="BL612" s="1"/>
      <c r="BM612" s="1"/>
    </row>
    <row r="613" spans="2:65" hidden="1" outlineLevel="1">
      <c r="B613" t="str">
        <f t="shared" si="413"/>
        <v>e-methane (PS) - Energy cost including feedstock energy cost - Europe - USD/ton fuel</v>
      </c>
      <c r="C613" s="2" t="str">
        <f>C566</f>
        <v>e-methane (PS)</v>
      </c>
      <c r="D613" s="2" t="s">
        <v>37</v>
      </c>
      <c r="E613" s="2" t="s">
        <v>8</v>
      </c>
      <c r="F613" s="2" t="s">
        <v>31</v>
      </c>
      <c r="G613" s="126">
        <f t="shared" ref="G613:AH613" si="447">G618+G623*G$630+G628*G$631</f>
        <v>1387.732228844671</v>
      </c>
      <c r="H613" s="126">
        <f t="shared" si="447"/>
        <v>1326.4953724901786</v>
      </c>
      <c r="I613" s="126">
        <f t="shared" si="447"/>
        <v>1265.1521551867691</v>
      </c>
      <c r="J613" s="126">
        <f t="shared" si="447"/>
        <v>1214.6528522545384</v>
      </c>
      <c r="K613" s="126">
        <f t="shared" si="447"/>
        <v>1163.9688050054565</v>
      </c>
      <c r="L613" s="126">
        <f t="shared" si="447"/>
        <v>1113.1452832403572</v>
      </c>
      <c r="M613" s="126">
        <f t="shared" si="447"/>
        <v>1062.2275567600573</v>
      </c>
      <c r="N613" s="126">
        <f t="shared" si="447"/>
        <v>1011.2608953653762</v>
      </c>
      <c r="O613" s="126">
        <f t="shared" si="447"/>
        <v>985.40904283410737</v>
      </c>
      <c r="P613" s="126">
        <f t="shared" si="447"/>
        <v>959.50222003096417</v>
      </c>
      <c r="Q613" s="126">
        <f t="shared" si="447"/>
        <v>933.55857691518736</v>
      </c>
      <c r="R613" s="126">
        <f t="shared" si="447"/>
        <v>907.59626344605169</v>
      </c>
      <c r="S613" s="126">
        <f t="shared" si="447"/>
        <v>881.63342958287137</v>
      </c>
      <c r="T613" s="126">
        <f t="shared" si="447"/>
        <v>863.32007172032434</v>
      </c>
      <c r="U613" s="126">
        <f t="shared" si="447"/>
        <v>844.99928234869583</v>
      </c>
      <c r="V613" s="126">
        <f t="shared" si="447"/>
        <v>826.67857389135611</v>
      </c>
      <c r="W613" s="126">
        <f t="shared" si="447"/>
        <v>808.36545877160881</v>
      </c>
      <c r="X613" s="126">
        <f t="shared" si="447"/>
        <v>790.06744941280203</v>
      </c>
      <c r="Y613" s="126">
        <f t="shared" si="447"/>
        <v>769.11550759960255</v>
      </c>
      <c r="Z613" s="126">
        <f t="shared" si="447"/>
        <v>748.54154573107803</v>
      </c>
      <c r="AA613" s="126">
        <f t="shared" si="447"/>
        <v>728.34099323854537</v>
      </c>
      <c r="AB613" s="126">
        <f t="shared" si="447"/>
        <v>708.50927955327586</v>
      </c>
      <c r="AC613" s="126">
        <f t="shared" si="447"/>
        <v>689.04183410658095</v>
      </c>
      <c r="AD613" s="126">
        <f t="shared" si="447"/>
        <v>674.13800351651639</v>
      </c>
      <c r="AE613" s="126">
        <f t="shared" si="447"/>
        <v>659.51569633543966</v>
      </c>
      <c r="AF613" s="126">
        <f t="shared" si="447"/>
        <v>645.17063121630815</v>
      </c>
      <c r="AG613" s="126">
        <f t="shared" si="447"/>
        <v>631.0985268120761</v>
      </c>
      <c r="AH613" s="126">
        <f t="shared" si="447"/>
        <v>617.29510177569739</v>
      </c>
      <c r="BL613" s="1"/>
      <c r="BM613" s="1"/>
    </row>
    <row r="614" spans="2:65" hidden="1" outlineLevel="1">
      <c r="B614" t="str">
        <f t="shared" si="413"/>
        <v>e-methane (PS) - Energy cost including feedstock energy cost - Middle East - USD/ton fuel</v>
      </c>
      <c r="C614" s="13" t="str">
        <f>C566</f>
        <v>e-methane (PS)</v>
      </c>
      <c r="D614" s="13" t="s">
        <v>37</v>
      </c>
      <c r="E614" s="13" t="s">
        <v>58</v>
      </c>
      <c r="F614" s="13" t="s">
        <v>31</v>
      </c>
      <c r="G614" s="127">
        <f t="shared" ref="G614:AH614" si="448">G619+G624*G$630+G629*G$631</f>
        <v>1062.6486617362896</v>
      </c>
      <c r="H614" s="127">
        <f t="shared" si="448"/>
        <v>1014.6657230701588</v>
      </c>
      <c r="I614" s="127">
        <f t="shared" si="448"/>
        <v>966.60408989462155</v>
      </c>
      <c r="J614" s="127">
        <f t="shared" si="448"/>
        <v>933.87316674934846</v>
      </c>
      <c r="K614" s="127">
        <f t="shared" si="448"/>
        <v>900.97541209986309</v>
      </c>
      <c r="L614" s="127">
        <f t="shared" si="448"/>
        <v>867.93990848499357</v>
      </c>
      <c r="M614" s="127">
        <f t="shared" si="448"/>
        <v>834.79573844359697</v>
      </c>
      <c r="N614" s="127">
        <f t="shared" si="448"/>
        <v>801.57198451449005</v>
      </c>
      <c r="O614" s="127">
        <f t="shared" si="448"/>
        <v>775.22997441766142</v>
      </c>
      <c r="P614" s="127">
        <f t="shared" si="448"/>
        <v>748.920064684615</v>
      </c>
      <c r="Q614" s="127">
        <f t="shared" si="448"/>
        <v>722.6620427126868</v>
      </c>
      <c r="R614" s="127">
        <f t="shared" si="448"/>
        <v>696.47569589924115</v>
      </c>
      <c r="S614" s="127">
        <f t="shared" si="448"/>
        <v>670.38081164165305</v>
      </c>
      <c r="T614" s="127">
        <f t="shared" si="448"/>
        <v>654.69880175763353</v>
      </c>
      <c r="U614" s="127">
        <f t="shared" si="448"/>
        <v>639.03999987105794</v>
      </c>
      <c r="V614" s="127">
        <f t="shared" si="448"/>
        <v>623.41128389990558</v>
      </c>
      <c r="W614" s="127">
        <f t="shared" si="448"/>
        <v>607.81953176209447</v>
      </c>
      <c r="X614" s="127">
        <f t="shared" si="448"/>
        <v>592.27162137558935</v>
      </c>
      <c r="Y614" s="127">
        <f t="shared" si="448"/>
        <v>572.25729415629667</v>
      </c>
      <c r="Z614" s="127">
        <f t="shared" si="448"/>
        <v>552.62882779765891</v>
      </c>
      <c r="AA614" s="127">
        <f t="shared" si="448"/>
        <v>533.38109285253825</v>
      </c>
      <c r="AB614" s="127">
        <f t="shared" si="448"/>
        <v>514.50895987378385</v>
      </c>
      <c r="AC614" s="127">
        <f t="shared" si="448"/>
        <v>496.00729941425311</v>
      </c>
      <c r="AD614" s="127">
        <f t="shared" si="448"/>
        <v>485.27829416466273</v>
      </c>
      <c r="AE614" s="127">
        <f t="shared" si="448"/>
        <v>474.75195318641852</v>
      </c>
      <c r="AF614" s="127">
        <f t="shared" si="448"/>
        <v>464.42519429503449</v>
      </c>
      <c r="AG614" s="127">
        <f t="shared" si="448"/>
        <v>454.29493530603173</v>
      </c>
      <c r="AH614" s="127">
        <f t="shared" si="448"/>
        <v>444.35809403493164</v>
      </c>
      <c r="BL614" s="1"/>
      <c r="BM614" s="1"/>
    </row>
    <row r="615" spans="2:65" hidden="1" outlineLevel="1">
      <c r="B615" t="str">
        <f t="shared" si="413"/>
        <v>e-methane (PS) - Energy cost - Africa - USD/ton fuel</v>
      </c>
      <c r="C615" t="str">
        <f>C566</f>
        <v>e-methane (PS)</v>
      </c>
      <c r="D615" t="s">
        <v>43</v>
      </c>
      <c r="E615" t="s">
        <v>55</v>
      </c>
      <c r="F615" t="s">
        <v>31</v>
      </c>
      <c r="G615" s="8">
        <f t="shared" ref="G615:V619" si="449">INDEX(CostCalculations,MATCH($B615,CostCalculations_Index,0),MATCH(G$4,CostCalculation_Year,0))</f>
        <v>23.35592277220567</v>
      </c>
      <c r="H615" s="8">
        <f t="shared" si="449"/>
        <v>20.613318498263837</v>
      </c>
      <c r="I615" s="8">
        <f t="shared" si="449"/>
        <v>17.870714224321272</v>
      </c>
      <c r="J615" s="8">
        <f t="shared" si="449"/>
        <v>17.106169874015542</v>
      </c>
      <c r="K615" s="8">
        <f t="shared" si="449"/>
        <v>16.341625523709808</v>
      </c>
      <c r="L615" s="8">
        <f t="shared" si="449"/>
        <v>15.577081173404077</v>
      </c>
      <c r="M615" s="8">
        <f t="shared" si="449"/>
        <v>14.812536823098164</v>
      </c>
      <c r="N615" s="8">
        <f t="shared" si="449"/>
        <v>14.04799247279243</v>
      </c>
      <c r="O615" s="8">
        <f t="shared" si="449"/>
        <v>13.621222839370786</v>
      </c>
      <c r="P615" s="8">
        <f t="shared" si="449"/>
        <v>13.19445320594914</v>
      </c>
      <c r="Q615" s="8">
        <f t="shared" si="449"/>
        <v>12.767683572527313</v>
      </c>
      <c r="R615" s="8">
        <f t="shared" si="449"/>
        <v>12.340913939105668</v>
      </c>
      <c r="S615" s="8">
        <f t="shared" si="449"/>
        <v>11.914144305684069</v>
      </c>
      <c r="T615" s="8">
        <f t="shared" si="449"/>
        <v>11.713270851961216</v>
      </c>
      <c r="U615" s="8">
        <f t="shared" si="449"/>
        <v>11.512397398238409</v>
      </c>
      <c r="V615" s="8">
        <f t="shared" si="449"/>
        <v>11.311523944515557</v>
      </c>
      <c r="W615" s="8">
        <f t="shared" ref="W615:AH619" si="450">INDEX(CostCalculations,MATCH($B615,CostCalculations_Index,0),MATCH(W$4,CostCalculation_Year,0))</f>
        <v>11.110650490792706</v>
      </c>
      <c r="X615" s="8">
        <f t="shared" si="450"/>
        <v>10.909777037069944</v>
      </c>
      <c r="Y615" s="8">
        <f t="shared" si="450"/>
        <v>10.703224659738499</v>
      </c>
      <c r="Z615" s="8">
        <f t="shared" si="450"/>
        <v>10.496672282407054</v>
      </c>
      <c r="AA615" s="8">
        <f t="shared" si="450"/>
        <v>10.290119905075517</v>
      </c>
      <c r="AB615" s="8">
        <f t="shared" si="450"/>
        <v>10.083567527744073</v>
      </c>
      <c r="AC615" s="8">
        <f t="shared" si="450"/>
        <v>9.877015150412582</v>
      </c>
      <c r="AD615" s="8">
        <f t="shared" si="450"/>
        <v>9.7756337118425574</v>
      </c>
      <c r="AE615" s="8">
        <f t="shared" si="450"/>
        <v>9.6742522732725789</v>
      </c>
      <c r="AF615" s="8">
        <f t="shared" si="450"/>
        <v>9.5728708347025542</v>
      </c>
      <c r="AG615" s="8">
        <f t="shared" si="450"/>
        <v>9.4714893961325295</v>
      </c>
      <c r="AH615" s="8">
        <f t="shared" si="450"/>
        <v>9.370107957562551</v>
      </c>
    </row>
    <row r="616" spans="2:65" hidden="1" outlineLevel="1">
      <c r="B616" t="str">
        <f t="shared" si="413"/>
        <v>e-methane (PS) - Energy cost - Americas - USD/ton fuel</v>
      </c>
      <c r="C616" t="str">
        <f>C566</f>
        <v>e-methane (PS)</v>
      </c>
      <c r="D616" t="s">
        <v>43</v>
      </c>
      <c r="E616" t="s">
        <v>56</v>
      </c>
      <c r="F616" t="s">
        <v>31</v>
      </c>
      <c r="G616" s="8">
        <f t="shared" si="449"/>
        <v>14.674873815906814</v>
      </c>
      <c r="H616" s="8">
        <f t="shared" si="449"/>
        <v>14.37097766078905</v>
      </c>
      <c r="I616" s="8">
        <f t="shared" si="449"/>
        <v>14.067081505671196</v>
      </c>
      <c r="J616" s="8">
        <f t="shared" si="449"/>
        <v>13.553377670568807</v>
      </c>
      <c r="K616" s="8">
        <f t="shared" si="449"/>
        <v>13.03967383546642</v>
      </c>
      <c r="L616" s="8">
        <f t="shared" si="449"/>
        <v>12.525970000364033</v>
      </c>
      <c r="M616" s="8">
        <f t="shared" si="449"/>
        <v>12.012266165261828</v>
      </c>
      <c r="N616" s="8">
        <f t="shared" si="449"/>
        <v>11.498562330159439</v>
      </c>
      <c r="O616" s="8">
        <f t="shared" si="449"/>
        <v>11.251355711348333</v>
      </c>
      <c r="P616" s="8">
        <f t="shared" si="449"/>
        <v>11.004149092537228</v>
      </c>
      <c r="Q616" s="8">
        <f t="shared" si="449"/>
        <v>10.756942473726122</v>
      </c>
      <c r="R616" s="8">
        <f t="shared" si="449"/>
        <v>10.509735854915016</v>
      </c>
      <c r="S616" s="8">
        <f t="shared" si="449"/>
        <v>10.262529236103866</v>
      </c>
      <c r="T616" s="8">
        <f t="shared" si="449"/>
        <v>10.062137470168636</v>
      </c>
      <c r="U616" s="8">
        <f t="shared" si="449"/>
        <v>9.8617457042334085</v>
      </c>
      <c r="V616" s="8">
        <f t="shared" si="449"/>
        <v>9.6613539382981344</v>
      </c>
      <c r="W616" s="8">
        <f t="shared" si="450"/>
        <v>9.4609621723629065</v>
      </c>
      <c r="X616" s="8">
        <f t="shared" si="450"/>
        <v>9.2605704064276555</v>
      </c>
      <c r="Y616" s="8">
        <f t="shared" si="450"/>
        <v>9.1798389419518571</v>
      </c>
      <c r="Z616" s="8">
        <f t="shared" si="450"/>
        <v>9.0991074774760587</v>
      </c>
      <c r="AA616" s="8">
        <f t="shared" si="450"/>
        <v>9.0183760130002835</v>
      </c>
      <c r="AB616" s="8">
        <f t="shared" si="450"/>
        <v>8.9376445485244869</v>
      </c>
      <c r="AC616" s="8">
        <f t="shared" si="450"/>
        <v>8.8569130840486885</v>
      </c>
      <c r="AD616" s="8">
        <f t="shared" si="450"/>
        <v>8.7960069083172812</v>
      </c>
      <c r="AE616" s="8">
        <f t="shared" si="450"/>
        <v>8.7351007325858969</v>
      </c>
      <c r="AF616" s="8">
        <f t="shared" si="450"/>
        <v>8.6741945568545145</v>
      </c>
      <c r="AG616" s="8">
        <f t="shared" si="450"/>
        <v>8.6132883811231302</v>
      </c>
      <c r="AH616" s="8">
        <f t="shared" si="450"/>
        <v>8.552382205391746</v>
      </c>
    </row>
    <row r="617" spans="2:65" hidden="1" outlineLevel="1">
      <c r="B617" t="str">
        <f t="shared" si="413"/>
        <v>e-methane (PS) - Energy cost - Asia - USD/ton fuel</v>
      </c>
      <c r="C617" t="str">
        <f>C566</f>
        <v>e-methane (PS)</v>
      </c>
      <c r="D617" t="s">
        <v>43</v>
      </c>
      <c r="E617" t="s">
        <v>57</v>
      </c>
      <c r="F617" t="s">
        <v>31</v>
      </c>
      <c r="G617" s="8">
        <f t="shared" si="449"/>
        <v>25.976640995923663</v>
      </c>
      <c r="H617" s="8">
        <f t="shared" si="449"/>
        <v>23.693963174734382</v>
      </c>
      <c r="I617" s="8">
        <f t="shared" si="449"/>
        <v>21.411285353546191</v>
      </c>
      <c r="J617" s="8">
        <f t="shared" si="449"/>
        <v>20.592507773689434</v>
      </c>
      <c r="K617" s="8">
        <f t="shared" si="449"/>
        <v>19.773730193833035</v>
      </c>
      <c r="L617" s="8">
        <f t="shared" si="449"/>
        <v>18.954952613976275</v>
      </c>
      <c r="M617" s="8">
        <f t="shared" si="449"/>
        <v>18.136175034119514</v>
      </c>
      <c r="N617" s="8">
        <f t="shared" si="449"/>
        <v>17.317397454263119</v>
      </c>
      <c r="O617" s="8">
        <f t="shared" si="449"/>
        <v>16.760883226524676</v>
      </c>
      <c r="P617" s="8">
        <f t="shared" si="449"/>
        <v>16.204368998786414</v>
      </c>
      <c r="Q617" s="8">
        <f t="shared" si="449"/>
        <v>15.647854771048333</v>
      </c>
      <c r="R617" s="8">
        <f t="shared" si="449"/>
        <v>15.091340543310071</v>
      </c>
      <c r="S617" s="8">
        <f t="shared" si="449"/>
        <v>14.534826315571809</v>
      </c>
      <c r="T617" s="8">
        <f t="shared" si="449"/>
        <v>14.251880999090282</v>
      </c>
      <c r="U617" s="8">
        <f t="shared" si="449"/>
        <v>13.968935682608754</v>
      </c>
      <c r="V617" s="8">
        <f t="shared" si="449"/>
        <v>13.685990366127317</v>
      </c>
      <c r="W617" s="8">
        <f t="shared" si="450"/>
        <v>13.40304504964579</v>
      </c>
      <c r="X617" s="8">
        <f t="shared" si="450"/>
        <v>13.120099733164444</v>
      </c>
      <c r="Y617" s="8">
        <f t="shared" si="450"/>
        <v>12.823932917639013</v>
      </c>
      <c r="Z617" s="8">
        <f t="shared" si="450"/>
        <v>12.527766102113674</v>
      </c>
      <c r="AA617" s="8">
        <f t="shared" si="450"/>
        <v>12.231599286588244</v>
      </c>
      <c r="AB617" s="8">
        <f t="shared" si="450"/>
        <v>11.935432471062905</v>
      </c>
      <c r="AC617" s="8">
        <f t="shared" si="450"/>
        <v>11.639265655537475</v>
      </c>
      <c r="AD617" s="8">
        <f t="shared" si="450"/>
        <v>11.503447479549278</v>
      </c>
      <c r="AE617" s="8">
        <f t="shared" si="450"/>
        <v>11.367629303561035</v>
      </c>
      <c r="AF617" s="8">
        <f t="shared" si="450"/>
        <v>11.231811127572838</v>
      </c>
      <c r="AG617" s="8">
        <f t="shared" si="450"/>
        <v>11.095992951584641</v>
      </c>
      <c r="AH617" s="8">
        <f t="shared" si="450"/>
        <v>10.960174775596398</v>
      </c>
    </row>
    <row r="618" spans="2:65" hidden="1" outlineLevel="1">
      <c r="B618" t="str">
        <f t="shared" si="413"/>
        <v>e-methane (PS) - Energy cost - Europe - USD/ton fuel</v>
      </c>
      <c r="C618" t="str">
        <f>C566</f>
        <v>e-methane (PS)</v>
      </c>
      <c r="D618" t="s">
        <v>43</v>
      </c>
      <c r="E618" t="s">
        <v>8</v>
      </c>
      <c r="F618" t="s">
        <v>31</v>
      </c>
      <c r="G618" s="8">
        <f t="shared" si="449"/>
        <v>19.338202143102901</v>
      </c>
      <c r="H618" s="8">
        <f t="shared" si="449"/>
        <v>18.504733757273062</v>
      </c>
      <c r="I618" s="8">
        <f t="shared" si="449"/>
        <v>17.671265371443223</v>
      </c>
      <c r="J618" s="8">
        <f t="shared" si="449"/>
        <v>16.99781787908978</v>
      </c>
      <c r="K618" s="8">
        <f t="shared" si="449"/>
        <v>16.324370386736156</v>
      </c>
      <c r="L618" s="8">
        <f t="shared" si="449"/>
        <v>15.650922894382711</v>
      </c>
      <c r="M618" s="8">
        <f t="shared" si="449"/>
        <v>14.977475402029086</v>
      </c>
      <c r="N618" s="8">
        <f t="shared" si="449"/>
        <v>14.304027909675643</v>
      </c>
      <c r="O618" s="8">
        <f t="shared" si="449"/>
        <v>14.024210615939774</v>
      </c>
      <c r="P618" s="8">
        <f t="shared" si="449"/>
        <v>13.744393322204179</v>
      </c>
      <c r="Q618" s="8">
        <f t="shared" si="449"/>
        <v>13.464576028468493</v>
      </c>
      <c r="R618" s="8">
        <f t="shared" si="449"/>
        <v>13.184758734732805</v>
      </c>
      <c r="S618" s="8">
        <f t="shared" si="449"/>
        <v>12.904941440997209</v>
      </c>
      <c r="T618" s="8">
        <f t="shared" si="449"/>
        <v>12.737876294246689</v>
      </c>
      <c r="U618" s="8">
        <f t="shared" si="449"/>
        <v>12.570811147496215</v>
      </c>
      <c r="V618" s="8">
        <f t="shared" si="449"/>
        <v>12.403746000745741</v>
      </c>
      <c r="W618" s="8">
        <f t="shared" si="450"/>
        <v>12.236680853995267</v>
      </c>
      <c r="X618" s="8">
        <f t="shared" si="450"/>
        <v>12.069615707244703</v>
      </c>
      <c r="Y618" s="8">
        <f t="shared" si="450"/>
        <v>11.890886162064181</v>
      </c>
      <c r="Z618" s="8">
        <f t="shared" si="450"/>
        <v>11.712156616883613</v>
      </c>
      <c r="AA618" s="8">
        <f t="shared" si="450"/>
        <v>11.533427071703091</v>
      </c>
      <c r="AB618" s="8">
        <f t="shared" si="450"/>
        <v>11.354697526522523</v>
      </c>
      <c r="AC618" s="8">
        <f t="shared" si="450"/>
        <v>11.175967981342001</v>
      </c>
      <c r="AD618" s="8">
        <f t="shared" si="450"/>
        <v>11.045563224372746</v>
      </c>
      <c r="AE618" s="8">
        <f t="shared" si="450"/>
        <v>10.915158467403444</v>
      </c>
      <c r="AF618" s="8">
        <f t="shared" si="450"/>
        <v>10.784753710434188</v>
      </c>
      <c r="AG618" s="8">
        <f t="shared" si="450"/>
        <v>10.654348953464932</v>
      </c>
      <c r="AH618" s="8">
        <f t="shared" si="450"/>
        <v>10.523944196495632</v>
      </c>
    </row>
    <row r="619" spans="2:65" hidden="1" outlineLevel="1">
      <c r="B619" t="str">
        <f t="shared" si="413"/>
        <v>e-methane (PS) - Energy cost - Middle East - USD/ton fuel</v>
      </c>
      <c r="C619" t="str">
        <f>C566</f>
        <v>e-methane (PS)</v>
      </c>
      <c r="D619" t="s">
        <v>43</v>
      </c>
      <c r="E619" t="s">
        <v>58</v>
      </c>
      <c r="F619" t="s">
        <v>31</v>
      </c>
      <c r="G619" s="8">
        <f t="shared" si="449"/>
        <v>14.808126669265585</v>
      </c>
      <c r="H619" s="8">
        <f t="shared" si="449"/>
        <v>14.154681160173642</v>
      </c>
      <c r="I619" s="8">
        <f t="shared" si="449"/>
        <v>13.501235651081515</v>
      </c>
      <c r="J619" s="8">
        <f t="shared" si="449"/>
        <v>13.06859485087498</v>
      </c>
      <c r="K619" s="8">
        <f t="shared" si="449"/>
        <v>12.635954050668444</v>
      </c>
      <c r="L619" s="8">
        <f t="shared" si="449"/>
        <v>12.203313250461907</v>
      </c>
      <c r="M619" s="8">
        <f t="shared" si="449"/>
        <v>11.77067245025537</v>
      </c>
      <c r="N619" s="8">
        <f t="shared" si="449"/>
        <v>11.338031650048833</v>
      </c>
      <c r="O619" s="8">
        <f t="shared" si="449"/>
        <v>11.032970030145316</v>
      </c>
      <c r="P619" s="8">
        <f t="shared" si="449"/>
        <v>10.72790841024189</v>
      </c>
      <c r="Q619" s="8">
        <f t="shared" si="449"/>
        <v>10.422846790338372</v>
      </c>
      <c r="R619" s="8">
        <f t="shared" si="449"/>
        <v>10.117785170434946</v>
      </c>
      <c r="S619" s="8">
        <f t="shared" si="449"/>
        <v>9.8127235505315191</v>
      </c>
      <c r="T619" s="8">
        <f t="shared" si="449"/>
        <v>9.6597688620424833</v>
      </c>
      <c r="U619" s="8">
        <f t="shared" si="449"/>
        <v>9.5068141735534493</v>
      </c>
      <c r="V619" s="8">
        <f t="shared" si="449"/>
        <v>9.3538594850644596</v>
      </c>
      <c r="W619" s="8">
        <f t="shared" si="450"/>
        <v>9.2009047965754238</v>
      </c>
      <c r="X619" s="8">
        <f t="shared" si="450"/>
        <v>9.047950108086388</v>
      </c>
      <c r="Y619" s="8">
        <f t="shared" si="450"/>
        <v>8.8473659326680263</v>
      </c>
      <c r="Z619" s="8">
        <f t="shared" si="450"/>
        <v>8.6467817572497108</v>
      </c>
      <c r="AA619" s="8">
        <f t="shared" si="450"/>
        <v>8.4461975818313473</v>
      </c>
      <c r="AB619" s="8">
        <f t="shared" si="450"/>
        <v>8.2456134064130318</v>
      </c>
      <c r="AC619" s="8">
        <f t="shared" si="450"/>
        <v>8.045029230994647</v>
      </c>
      <c r="AD619" s="8">
        <f t="shared" si="450"/>
        <v>7.9511495445312228</v>
      </c>
      <c r="AE619" s="8">
        <f t="shared" si="450"/>
        <v>7.8572698580678209</v>
      </c>
      <c r="AF619" s="8">
        <f t="shared" si="450"/>
        <v>7.7633901716043967</v>
      </c>
      <c r="AG619" s="8">
        <f t="shared" si="450"/>
        <v>7.6695104851409726</v>
      </c>
      <c r="AH619" s="8">
        <f t="shared" si="450"/>
        <v>7.5756307986775715</v>
      </c>
    </row>
    <row r="620" spans="2:65" hidden="1" outlineLevel="1">
      <c r="B620" t="str">
        <f t="shared" si="413"/>
        <v>e-hydrogen (compressed) - Energy cost including feedstock energy cost - Africa - USD/ton fuel</v>
      </c>
      <c r="C620" t="s">
        <v>62</v>
      </c>
      <c r="D620" t="s">
        <v>37</v>
      </c>
      <c r="E620" t="s">
        <v>55</v>
      </c>
      <c r="F620" t="s">
        <v>31</v>
      </c>
      <c r="G620" s="26">
        <f>G189</f>
        <v>3160.8705964644164</v>
      </c>
      <c r="H620" s="26">
        <f t="shared" ref="H620:AH620" si="451">H189</f>
        <v>2786.523241337979</v>
      </c>
      <c r="I620" s="26">
        <f t="shared" si="451"/>
        <v>2412.5464202833837</v>
      </c>
      <c r="J620" s="26">
        <f t="shared" si="451"/>
        <v>2304.7344628217015</v>
      </c>
      <c r="K620" s="26">
        <f t="shared" si="451"/>
        <v>2196.6012206586379</v>
      </c>
      <c r="L620" s="26">
        <f t="shared" si="451"/>
        <v>2088.2494806360514</v>
      </c>
      <c r="M620" s="26">
        <f t="shared" si="451"/>
        <v>1979.7820295958466</v>
      </c>
      <c r="N620" s="26">
        <f t="shared" si="451"/>
        <v>1871.3016543799013</v>
      </c>
      <c r="O620" s="26">
        <f t="shared" si="451"/>
        <v>1802.6625730422293</v>
      </c>
      <c r="P620" s="26">
        <f t="shared" si="451"/>
        <v>1734.1917254836167</v>
      </c>
      <c r="Q620" s="26">
        <f t="shared" si="451"/>
        <v>1665.9444753405153</v>
      </c>
      <c r="R620" s="26">
        <f t="shared" si="451"/>
        <v>1597.976186249457</v>
      </c>
      <c r="S620" s="26">
        <f t="shared" si="451"/>
        <v>1530.3422218469802</v>
      </c>
      <c r="T620" s="26">
        <f t="shared" si="451"/>
        <v>1491.8507805011832</v>
      </c>
      <c r="U620" s="26">
        <f t="shared" si="451"/>
        <v>1453.4494587457298</v>
      </c>
      <c r="V620" s="26">
        <f t="shared" si="451"/>
        <v>1415.1563219456079</v>
      </c>
      <c r="W620" s="26">
        <f t="shared" si="451"/>
        <v>1376.9894354656967</v>
      </c>
      <c r="X620" s="26">
        <f t="shared" si="451"/>
        <v>1338.9668646709708</v>
      </c>
      <c r="Y620" s="26">
        <f t="shared" si="451"/>
        <v>1296.9598763474942</v>
      </c>
      <c r="Z620" s="26">
        <f t="shared" si="451"/>
        <v>1255.7747230782336</v>
      </c>
      <c r="AA620" s="26">
        <f t="shared" si="451"/>
        <v>1215.4008407247393</v>
      </c>
      <c r="AB620" s="26">
        <f t="shared" si="451"/>
        <v>1175.8276651485323</v>
      </c>
      <c r="AC620" s="26">
        <f t="shared" si="451"/>
        <v>1137.0446322111472</v>
      </c>
      <c r="AD620" s="26">
        <f t="shared" si="451"/>
        <v>1113.2241368658154</v>
      </c>
      <c r="AE620" s="26">
        <f t="shared" si="451"/>
        <v>1089.8673860112274</v>
      </c>
      <c r="AF620" s="26">
        <f t="shared" si="451"/>
        <v>1066.9677226950826</v>
      </c>
      <c r="AG620" s="26">
        <f t="shared" si="451"/>
        <v>1044.5184899651035</v>
      </c>
      <c r="AH620" s="26">
        <f t="shared" si="451"/>
        <v>1022.5130308690141</v>
      </c>
    </row>
    <row r="621" spans="2:65" hidden="1" outlineLevel="1">
      <c r="B621" t="str">
        <f t="shared" si="413"/>
        <v>e-hydrogen (compressed) - Energy cost including feedstock energy cost - Americas - USD/ton fuel</v>
      </c>
      <c r="C621" t="s">
        <v>62</v>
      </c>
      <c r="D621" t="s">
        <v>37</v>
      </c>
      <c r="E621" t="s">
        <v>56</v>
      </c>
      <c r="F621" t="s">
        <v>31</v>
      </c>
      <c r="G621" s="26">
        <f t="shared" ref="G621:AH621" si="452">G190</f>
        <v>1986.022029783622</v>
      </c>
      <c r="H621" s="26">
        <f t="shared" si="452"/>
        <v>1942.6791108821419</v>
      </c>
      <c r="I621" s="26">
        <f t="shared" si="452"/>
        <v>1899.0560032656203</v>
      </c>
      <c r="J621" s="26">
        <f t="shared" si="452"/>
        <v>1826.0625747933959</v>
      </c>
      <c r="K621" s="26">
        <f t="shared" si="452"/>
        <v>1752.7609736509025</v>
      </c>
      <c r="L621" s="26">
        <f t="shared" si="452"/>
        <v>1679.2202631891889</v>
      </c>
      <c r="M621" s="26">
        <f t="shared" si="452"/>
        <v>1605.5095067593863</v>
      </c>
      <c r="N621" s="26">
        <f t="shared" si="452"/>
        <v>1531.6977677124719</v>
      </c>
      <c r="O621" s="26">
        <f t="shared" si="452"/>
        <v>1489.0291478242557</v>
      </c>
      <c r="P621" s="26">
        <f t="shared" si="452"/>
        <v>1446.3126288296503</v>
      </c>
      <c r="Q621" s="26">
        <f t="shared" si="452"/>
        <v>1403.5802801551172</v>
      </c>
      <c r="R621" s="26">
        <f t="shared" si="452"/>
        <v>1360.8641712271224</v>
      </c>
      <c r="S621" s="26">
        <f t="shared" si="452"/>
        <v>1318.196371472189</v>
      </c>
      <c r="T621" s="26">
        <f t="shared" si="452"/>
        <v>1281.5555815366356</v>
      </c>
      <c r="U621" s="26">
        <f t="shared" si="452"/>
        <v>1245.0533507729108</v>
      </c>
      <c r="V621" s="26">
        <f t="shared" si="452"/>
        <v>1208.7077012258628</v>
      </c>
      <c r="W621" s="26">
        <f t="shared" si="452"/>
        <v>1172.5366549402484</v>
      </c>
      <c r="X621" s="26">
        <f t="shared" si="452"/>
        <v>1136.5582339608836</v>
      </c>
      <c r="Y621" s="26">
        <f t="shared" si="452"/>
        <v>1112.3640919011295</v>
      </c>
      <c r="Z621" s="26">
        <f t="shared" si="452"/>
        <v>1088.5763473760965</v>
      </c>
      <c r="AA621" s="26">
        <f t="shared" si="452"/>
        <v>1065.1908713683672</v>
      </c>
      <c r="AB621" s="26">
        <f t="shared" si="452"/>
        <v>1042.2035348604634</v>
      </c>
      <c r="AC621" s="26">
        <f t="shared" si="452"/>
        <v>1019.61020883496</v>
      </c>
      <c r="AD621" s="26">
        <f t="shared" si="452"/>
        <v>1001.6667447875999</v>
      </c>
      <c r="AE621" s="26">
        <f t="shared" si="452"/>
        <v>984.06586194466854</v>
      </c>
      <c r="AF621" s="26">
        <f t="shared" si="452"/>
        <v>966.80356105825501</v>
      </c>
      <c r="AG621" s="26">
        <f t="shared" si="452"/>
        <v>949.87584288045787</v>
      </c>
      <c r="AH621" s="26">
        <f t="shared" si="452"/>
        <v>933.27870816337509</v>
      </c>
    </row>
    <row r="622" spans="2:65" hidden="1" outlineLevel="1">
      <c r="B622" t="str">
        <f t="shared" si="413"/>
        <v>e-hydrogen (compressed) - Energy cost including feedstock energy cost - Asia - USD/ton fuel</v>
      </c>
      <c r="C622" t="s">
        <v>62</v>
      </c>
      <c r="D622" t="s">
        <v>37</v>
      </c>
      <c r="E622" t="s">
        <v>57</v>
      </c>
      <c r="F622" t="s">
        <v>31</v>
      </c>
      <c r="G622" s="26">
        <f t="shared" ref="G622:AH622" si="453">G191</f>
        <v>3515.5451368694994</v>
      </c>
      <c r="H622" s="26">
        <f t="shared" si="453"/>
        <v>3202.9670075376002</v>
      </c>
      <c r="I622" s="26">
        <f t="shared" si="453"/>
        <v>2890.5235227287494</v>
      </c>
      <c r="J622" s="26">
        <f t="shared" si="453"/>
        <v>2774.4528840461521</v>
      </c>
      <c r="K622" s="26">
        <f t="shared" si="453"/>
        <v>2657.9363122554146</v>
      </c>
      <c r="L622" s="26">
        <f t="shared" si="453"/>
        <v>2541.0838854200356</v>
      </c>
      <c r="M622" s="26">
        <f t="shared" si="453"/>
        <v>2424.0056816037468</v>
      </c>
      <c r="N622" s="26">
        <f t="shared" si="453"/>
        <v>2306.8117788701561</v>
      </c>
      <c r="O622" s="26">
        <f t="shared" si="453"/>
        <v>2218.1721303505983</v>
      </c>
      <c r="P622" s="26">
        <f t="shared" si="453"/>
        <v>2129.7951643580186</v>
      </c>
      <c r="Q622" s="26">
        <f t="shared" si="453"/>
        <v>2041.7530759339261</v>
      </c>
      <c r="R622" s="26">
        <f t="shared" si="453"/>
        <v>1954.1180601197893</v>
      </c>
      <c r="S622" s="26">
        <f t="shared" si="453"/>
        <v>1866.9623119572402</v>
      </c>
      <c r="T622" s="26">
        <f t="shared" si="453"/>
        <v>1815.1787029276168</v>
      </c>
      <c r="U622" s="26">
        <f t="shared" si="453"/>
        <v>1763.5893988725866</v>
      </c>
      <c r="V622" s="26">
        <f t="shared" si="453"/>
        <v>1712.219846212882</v>
      </c>
      <c r="W622" s="26">
        <f t="shared" si="453"/>
        <v>1661.0954913690473</v>
      </c>
      <c r="X622" s="26">
        <f t="shared" si="453"/>
        <v>1610.2417807617942</v>
      </c>
      <c r="Y622" s="26">
        <f t="shared" si="453"/>
        <v>1553.9360314199</v>
      </c>
      <c r="Z622" s="26">
        <f t="shared" si="453"/>
        <v>1498.7656644323729</v>
      </c>
      <c r="AA622" s="26">
        <f t="shared" si="453"/>
        <v>1444.7155323228835</v>
      </c>
      <c r="AB622" s="26">
        <f t="shared" si="453"/>
        <v>1391.7704876150719</v>
      </c>
      <c r="AC622" s="26">
        <f t="shared" si="453"/>
        <v>1339.915382832598</v>
      </c>
      <c r="AD622" s="26">
        <f t="shared" si="453"/>
        <v>1309.9831447130568</v>
      </c>
      <c r="AE622" s="26">
        <f t="shared" si="453"/>
        <v>1280.6373127610934</v>
      </c>
      <c r="AF622" s="26">
        <f t="shared" si="453"/>
        <v>1251.8689688243389</v>
      </c>
      <c r="AG622" s="26">
        <f t="shared" si="453"/>
        <v>1223.6691947504187</v>
      </c>
      <c r="AH622" s="26">
        <f t="shared" si="453"/>
        <v>1196.0290723869578</v>
      </c>
    </row>
    <row r="623" spans="2:65" hidden="1" outlineLevel="1">
      <c r="B623" t="str">
        <f t="shared" si="413"/>
        <v>e-hydrogen (compressed) - Energy cost including feedstock energy cost - Europe - USD/ton fuel</v>
      </c>
      <c r="C623" t="s">
        <v>62</v>
      </c>
      <c r="D623" t="s">
        <v>37</v>
      </c>
      <c r="E623" t="s">
        <v>8</v>
      </c>
      <c r="F623" t="s">
        <v>31</v>
      </c>
      <c r="G623" s="26">
        <f t="shared" ref="G623:AH623" si="454">G192</f>
        <v>2617.1329276426868</v>
      </c>
      <c r="H623" s="26">
        <f t="shared" si="454"/>
        <v>2501.4832373426843</v>
      </c>
      <c r="I623" s="26">
        <f t="shared" si="454"/>
        <v>2385.6208251448465</v>
      </c>
      <c r="J623" s="26">
        <f t="shared" si="454"/>
        <v>2290.1360706240293</v>
      </c>
      <c r="K623" s="26">
        <f t="shared" si="454"/>
        <v>2194.281827469511</v>
      </c>
      <c r="L623" s="26">
        <f t="shared" si="454"/>
        <v>2098.1486352829556</v>
      </c>
      <c r="M623" s="26">
        <f t="shared" si="454"/>
        <v>2001.8270336660016</v>
      </c>
      <c r="N623" s="26">
        <f t="shared" si="454"/>
        <v>1905.4075622202831</v>
      </c>
      <c r="O623" s="26">
        <f t="shared" si="454"/>
        <v>1855.9948612502078</v>
      </c>
      <c r="P623" s="26">
        <f t="shared" si="454"/>
        <v>1806.4722197363817</v>
      </c>
      <c r="Q623" s="26">
        <f t="shared" si="454"/>
        <v>1756.8759375972888</v>
      </c>
      <c r="R623" s="26">
        <f t="shared" si="454"/>
        <v>1707.2423147514785</v>
      </c>
      <c r="S623" s="26">
        <f t="shared" si="454"/>
        <v>1657.6076511175781</v>
      </c>
      <c r="T623" s="26">
        <f t="shared" si="454"/>
        <v>1622.348781281504</v>
      </c>
      <c r="U623" s="26">
        <f t="shared" si="454"/>
        <v>1587.0750484272664</v>
      </c>
      <c r="V623" s="26">
        <f t="shared" si="454"/>
        <v>1551.8014774016065</v>
      </c>
      <c r="W623" s="26">
        <f t="shared" si="454"/>
        <v>1516.5430930511313</v>
      </c>
      <c r="X623" s="26">
        <f t="shared" si="454"/>
        <v>1481.3149202225381</v>
      </c>
      <c r="Y623" s="26">
        <f t="shared" si="454"/>
        <v>1440.8743847473047</v>
      </c>
      <c r="Z623" s="26">
        <f t="shared" si="454"/>
        <v>1401.1898091614214</v>
      </c>
      <c r="AA623" s="26">
        <f t="shared" si="454"/>
        <v>1362.2520523275218</v>
      </c>
      <c r="AB623" s="26">
        <f t="shared" si="454"/>
        <v>1324.0519731081486</v>
      </c>
      <c r="AC623" s="26">
        <f t="shared" si="454"/>
        <v>1286.5804303659243</v>
      </c>
      <c r="AD623" s="26">
        <f t="shared" si="454"/>
        <v>1257.840458133481</v>
      </c>
      <c r="AE623" s="26">
        <f t="shared" si="454"/>
        <v>1229.6635327190136</v>
      </c>
      <c r="AF623" s="26">
        <f t="shared" si="454"/>
        <v>1202.0410914284364</v>
      </c>
      <c r="AG623" s="26">
        <f t="shared" si="454"/>
        <v>1174.9645715676581</v>
      </c>
      <c r="AH623" s="26">
        <f t="shared" si="454"/>
        <v>1148.4254104425868</v>
      </c>
    </row>
    <row r="624" spans="2:65" hidden="1" outlineLevel="1">
      <c r="B624" t="str">
        <f t="shared" si="413"/>
        <v>e-hydrogen (compressed) - Energy cost including feedstock energy cost - Middle East - USD/ton fuel</v>
      </c>
      <c r="C624" t="s">
        <v>62</v>
      </c>
      <c r="D624" t="s">
        <v>37</v>
      </c>
      <c r="E624" t="s">
        <v>58</v>
      </c>
      <c r="F624" t="s">
        <v>31</v>
      </c>
      <c r="G624" s="26">
        <f t="shared" ref="G624:AH624" si="455">G193</f>
        <v>2004.0557863679674</v>
      </c>
      <c r="H624" s="26">
        <f t="shared" si="455"/>
        <v>1913.439994141396</v>
      </c>
      <c r="I624" s="26">
        <f t="shared" si="455"/>
        <v>1822.6668128960132</v>
      </c>
      <c r="J624" s="26">
        <f t="shared" si="455"/>
        <v>1760.7472131571581</v>
      </c>
      <c r="K624" s="26">
        <f t="shared" si="455"/>
        <v>1698.4939504098782</v>
      </c>
      <c r="L624" s="26">
        <f t="shared" si="455"/>
        <v>1635.9651897318304</v>
      </c>
      <c r="M624" s="26">
        <f t="shared" si="455"/>
        <v>1573.2190962007282</v>
      </c>
      <c r="N624" s="26">
        <f t="shared" si="455"/>
        <v>1510.3138348942052</v>
      </c>
      <c r="O624" s="26">
        <f t="shared" si="455"/>
        <v>1460.1275067135082</v>
      </c>
      <c r="P624" s="26">
        <f t="shared" si="455"/>
        <v>1410.0053792603746</v>
      </c>
      <c r="Q624" s="26">
        <f t="shared" si="455"/>
        <v>1359.9870273294782</v>
      </c>
      <c r="R624" s="26">
        <f t="shared" si="455"/>
        <v>1310.1120257155462</v>
      </c>
      <c r="S624" s="26">
        <f t="shared" si="455"/>
        <v>1260.4199492133293</v>
      </c>
      <c r="T624" s="26">
        <f t="shared" si="455"/>
        <v>1230.3082459572943</v>
      </c>
      <c r="U624" s="26">
        <f t="shared" si="455"/>
        <v>1200.2429586961468</v>
      </c>
      <c r="V624" s="26">
        <f t="shared" si="455"/>
        <v>1170.2378432658459</v>
      </c>
      <c r="W624" s="26">
        <f t="shared" si="455"/>
        <v>1140.3066555022276</v>
      </c>
      <c r="X624" s="26">
        <f t="shared" si="455"/>
        <v>1110.4631512412213</v>
      </c>
      <c r="Y624" s="26">
        <f t="shared" si="455"/>
        <v>1072.0767797388739</v>
      </c>
      <c r="Z624" s="26">
        <f t="shared" si="455"/>
        <v>1034.4621299578357</v>
      </c>
      <c r="AA624" s="26">
        <f t="shared" si="455"/>
        <v>997.60894300383222</v>
      </c>
      <c r="AB624" s="26">
        <f t="shared" si="455"/>
        <v>961.50695998256094</v>
      </c>
      <c r="AC624" s="26">
        <f t="shared" si="455"/>
        <v>926.14592199973754</v>
      </c>
      <c r="AD624" s="26">
        <f t="shared" si="455"/>
        <v>905.45655143347608</v>
      </c>
      <c r="AE624" s="26">
        <f t="shared" si="455"/>
        <v>885.17250940990675</v>
      </c>
      <c r="AF624" s="26">
        <f t="shared" si="455"/>
        <v>865.287631560058</v>
      </c>
      <c r="AG624" s="26">
        <f t="shared" si="455"/>
        <v>845.79575351497181</v>
      </c>
      <c r="AH624" s="26">
        <f t="shared" si="455"/>
        <v>826.69071090569059</v>
      </c>
    </row>
    <row r="625" spans="2:65" hidden="1" outlineLevel="1">
      <c r="B625" t="str">
        <f t="shared" si="413"/>
        <v>Carbon dioxide (PS) - Energy cost - Africa - USD/ton fuel</v>
      </c>
      <c r="C625" t="s">
        <v>69</v>
      </c>
      <c r="D625" t="s">
        <v>43</v>
      </c>
      <c r="E625" t="s">
        <v>55</v>
      </c>
      <c r="F625" t="s">
        <v>31</v>
      </c>
      <c r="G625" s="8">
        <f t="shared" ref="G625:V629" si="456">INDEX(CostCalculations,MATCH($B625,CostCalculations_Index,0),MATCH(G$4,CostCalculation_Year,0))</f>
        <v>26.275413118731375</v>
      </c>
      <c r="H625" s="8">
        <f t="shared" si="456"/>
        <v>23.189983310546815</v>
      </c>
      <c r="I625" s="8">
        <f t="shared" si="456"/>
        <v>20.104553502361433</v>
      </c>
      <c r="J625" s="8">
        <f t="shared" si="456"/>
        <v>19.244441108267484</v>
      </c>
      <c r="K625" s="8">
        <f t="shared" si="456"/>
        <v>18.384328714173535</v>
      </c>
      <c r="L625" s="8">
        <f t="shared" si="456"/>
        <v>17.524216320079585</v>
      </c>
      <c r="M625" s="8">
        <f t="shared" si="456"/>
        <v>16.664103925985433</v>
      </c>
      <c r="N625" s="8">
        <f t="shared" si="456"/>
        <v>15.803991531891484</v>
      </c>
      <c r="O625" s="8">
        <f t="shared" si="456"/>
        <v>15.323875694292132</v>
      </c>
      <c r="P625" s="8">
        <f t="shared" si="456"/>
        <v>14.843759856692783</v>
      </c>
      <c r="Q625" s="8">
        <f t="shared" si="456"/>
        <v>14.363644019093227</v>
      </c>
      <c r="R625" s="8">
        <f t="shared" si="456"/>
        <v>13.883528181493876</v>
      </c>
      <c r="S625" s="8">
        <f t="shared" si="456"/>
        <v>13.403412343894576</v>
      </c>
      <c r="T625" s="8">
        <f t="shared" si="456"/>
        <v>13.177429708456367</v>
      </c>
      <c r="U625" s="8">
        <f t="shared" si="456"/>
        <v>12.95144707301821</v>
      </c>
      <c r="V625" s="8">
        <f t="shared" si="456"/>
        <v>12.725464437580001</v>
      </c>
      <c r="W625" s="8">
        <f t="shared" ref="W625:AH629" si="457">INDEX(CostCalculations,MATCH($B625,CostCalculations_Index,0),MATCH(W$4,CostCalculation_Year,0))</f>
        <v>12.499481802141792</v>
      </c>
      <c r="X625" s="8">
        <f t="shared" si="457"/>
        <v>12.273499166703687</v>
      </c>
      <c r="Y625" s="8">
        <f t="shared" si="457"/>
        <v>12.041127742205811</v>
      </c>
      <c r="Z625" s="8">
        <f t="shared" si="457"/>
        <v>11.808756317707935</v>
      </c>
      <c r="AA625" s="8">
        <f t="shared" si="457"/>
        <v>11.576384893209957</v>
      </c>
      <c r="AB625" s="8">
        <f t="shared" si="457"/>
        <v>11.344013468712081</v>
      </c>
      <c r="AC625" s="8">
        <f t="shared" si="457"/>
        <v>11.111642044214154</v>
      </c>
      <c r="AD625" s="8">
        <f t="shared" si="457"/>
        <v>10.997587925822875</v>
      </c>
      <c r="AE625" s="8">
        <f t="shared" si="457"/>
        <v>10.88353380743165</v>
      </c>
      <c r="AF625" s="8">
        <f t="shared" si="457"/>
        <v>10.769479689040372</v>
      </c>
      <c r="AG625" s="8">
        <f t="shared" si="457"/>
        <v>10.655425570649095</v>
      </c>
      <c r="AH625" s="8">
        <f t="shared" si="457"/>
        <v>10.541371452257868</v>
      </c>
    </row>
    <row r="626" spans="2:65" hidden="1" outlineLevel="1">
      <c r="B626" t="str">
        <f t="shared" si="413"/>
        <v>Carbon dioxide (PS) - Energy cost - Americas - USD/ton fuel</v>
      </c>
      <c r="C626" t="s">
        <v>69</v>
      </c>
      <c r="D626" t="s">
        <v>43</v>
      </c>
      <c r="E626" t="s">
        <v>56</v>
      </c>
      <c r="F626" t="s">
        <v>31</v>
      </c>
      <c r="G626" s="8">
        <f t="shared" si="456"/>
        <v>16.509233042895165</v>
      </c>
      <c r="H626" s="8">
        <f t="shared" si="456"/>
        <v>16.167349868387682</v>
      </c>
      <c r="I626" s="8">
        <f t="shared" si="456"/>
        <v>15.825466693880093</v>
      </c>
      <c r="J626" s="8">
        <f t="shared" si="456"/>
        <v>15.247549879389908</v>
      </c>
      <c r="K626" s="8">
        <f t="shared" si="456"/>
        <v>14.669633064899722</v>
      </c>
      <c r="L626" s="8">
        <f t="shared" si="456"/>
        <v>14.091716250409537</v>
      </c>
      <c r="M626" s="8">
        <f t="shared" si="456"/>
        <v>13.513799435919555</v>
      </c>
      <c r="N626" s="8">
        <f t="shared" si="456"/>
        <v>12.93588262142937</v>
      </c>
      <c r="O626" s="8">
        <f t="shared" si="456"/>
        <v>12.657775175266876</v>
      </c>
      <c r="P626" s="8">
        <f t="shared" si="456"/>
        <v>12.379667729104382</v>
      </c>
      <c r="Q626" s="8">
        <f t="shared" si="456"/>
        <v>12.101560282941888</v>
      </c>
      <c r="R626" s="8">
        <f t="shared" si="456"/>
        <v>11.823452836779394</v>
      </c>
      <c r="S626" s="8">
        <f t="shared" si="456"/>
        <v>11.545345390616848</v>
      </c>
      <c r="T626" s="8">
        <f t="shared" si="456"/>
        <v>11.319904653939716</v>
      </c>
      <c r="U626" s="8">
        <f t="shared" si="456"/>
        <v>11.094463917262585</v>
      </c>
      <c r="V626" s="8">
        <f t="shared" si="456"/>
        <v>10.869023180585401</v>
      </c>
      <c r="W626" s="8">
        <f t="shared" si="457"/>
        <v>10.64358244390827</v>
      </c>
      <c r="X626" s="8">
        <f t="shared" si="457"/>
        <v>10.418141707231113</v>
      </c>
      <c r="Y626" s="8">
        <f t="shared" si="457"/>
        <v>10.327318809695839</v>
      </c>
      <c r="Z626" s="8">
        <f t="shared" si="457"/>
        <v>10.236495912160567</v>
      </c>
      <c r="AA626" s="8">
        <f t="shared" si="457"/>
        <v>10.14567301462532</v>
      </c>
      <c r="AB626" s="8">
        <f t="shared" si="457"/>
        <v>10.054850117090046</v>
      </c>
      <c r="AC626" s="8">
        <f t="shared" si="457"/>
        <v>9.9640272195547741</v>
      </c>
      <c r="AD626" s="8">
        <f t="shared" si="457"/>
        <v>9.8955077718569413</v>
      </c>
      <c r="AE626" s="8">
        <f t="shared" si="457"/>
        <v>9.8269883241591351</v>
      </c>
      <c r="AF626" s="8">
        <f t="shared" si="457"/>
        <v>9.7584688764613272</v>
      </c>
      <c r="AG626" s="8">
        <f t="shared" si="457"/>
        <v>9.6899494287635211</v>
      </c>
      <c r="AH626" s="8">
        <f t="shared" si="457"/>
        <v>9.6214299810657149</v>
      </c>
    </row>
    <row r="627" spans="2:65" hidden="1" outlineLevel="1">
      <c r="B627" t="str">
        <f t="shared" si="413"/>
        <v>Carbon dioxide (PS) - Energy cost - Asia - USD/ton fuel</v>
      </c>
      <c r="C627" t="s">
        <v>69</v>
      </c>
      <c r="D627" t="s">
        <v>43</v>
      </c>
      <c r="E627" t="s">
        <v>57</v>
      </c>
      <c r="F627" t="s">
        <v>31</v>
      </c>
      <c r="G627" s="8">
        <f t="shared" si="456"/>
        <v>29.223721120414123</v>
      </c>
      <c r="H627" s="8">
        <f t="shared" si="456"/>
        <v>26.655708571576181</v>
      </c>
      <c r="I627" s="8">
        <f t="shared" si="456"/>
        <v>24.087696022739465</v>
      </c>
      <c r="J627" s="8">
        <f t="shared" si="456"/>
        <v>23.166571245400611</v>
      </c>
      <c r="K627" s="8">
        <f t="shared" si="456"/>
        <v>22.245446468062166</v>
      </c>
      <c r="L627" s="8">
        <f t="shared" si="456"/>
        <v>21.324321690723309</v>
      </c>
      <c r="M627" s="8">
        <f t="shared" si="456"/>
        <v>20.403196913384456</v>
      </c>
      <c r="N627" s="8">
        <f t="shared" si="456"/>
        <v>19.482072136046011</v>
      </c>
      <c r="O627" s="8">
        <f t="shared" si="456"/>
        <v>18.85599362984026</v>
      </c>
      <c r="P627" s="8">
        <f t="shared" si="456"/>
        <v>18.229915123634715</v>
      </c>
      <c r="Q627" s="8">
        <f t="shared" si="456"/>
        <v>17.603836617429376</v>
      </c>
      <c r="R627" s="8">
        <f t="shared" si="456"/>
        <v>16.977758111223832</v>
      </c>
      <c r="S627" s="8">
        <f t="shared" si="456"/>
        <v>16.351679605018287</v>
      </c>
      <c r="T627" s="8">
        <f t="shared" si="456"/>
        <v>16.033366123976567</v>
      </c>
      <c r="U627" s="8">
        <f t="shared" si="456"/>
        <v>15.715052642934848</v>
      </c>
      <c r="V627" s="8">
        <f t="shared" si="456"/>
        <v>15.396739161893231</v>
      </c>
      <c r="W627" s="8">
        <f t="shared" si="457"/>
        <v>15.078425680851513</v>
      </c>
      <c r="X627" s="8">
        <f t="shared" si="457"/>
        <v>14.760112199809999</v>
      </c>
      <c r="Y627" s="8">
        <f t="shared" si="457"/>
        <v>14.426924532343889</v>
      </c>
      <c r="Z627" s="8">
        <f t="shared" si="457"/>
        <v>14.093736864877883</v>
      </c>
      <c r="AA627" s="8">
        <f t="shared" si="457"/>
        <v>13.760549197411775</v>
      </c>
      <c r="AB627" s="8">
        <f t="shared" si="457"/>
        <v>13.427361529945768</v>
      </c>
      <c r="AC627" s="8">
        <f t="shared" si="457"/>
        <v>13.094173862479659</v>
      </c>
      <c r="AD627" s="8">
        <f t="shared" si="457"/>
        <v>12.941378414492936</v>
      </c>
      <c r="AE627" s="8">
        <f t="shared" si="457"/>
        <v>12.788582966506164</v>
      </c>
      <c r="AF627" s="8">
        <f t="shared" si="457"/>
        <v>12.635787518519441</v>
      </c>
      <c r="AG627" s="8">
        <f t="shared" si="457"/>
        <v>12.48299207053272</v>
      </c>
      <c r="AH627" s="8">
        <f t="shared" si="457"/>
        <v>12.330196622545946</v>
      </c>
    </row>
    <row r="628" spans="2:65" hidden="1" outlineLevel="1">
      <c r="B628" t="str">
        <f t="shared" si="413"/>
        <v>Carbon dioxide (PS) - Energy cost - Europe - USD/ton fuel</v>
      </c>
      <c r="C628" t="s">
        <v>69</v>
      </c>
      <c r="D628" t="s">
        <v>43</v>
      </c>
      <c r="E628" t="s">
        <v>8</v>
      </c>
      <c r="F628" t="s">
        <v>31</v>
      </c>
      <c r="G628" s="8">
        <f t="shared" si="456"/>
        <v>21.75547741099076</v>
      </c>
      <c r="H628" s="8">
        <f t="shared" si="456"/>
        <v>20.817825476932196</v>
      </c>
      <c r="I628" s="8">
        <f t="shared" si="456"/>
        <v>19.880173542873628</v>
      </c>
      <c r="J628" s="8">
        <f t="shared" si="456"/>
        <v>19.122545113976003</v>
      </c>
      <c r="K628" s="8">
        <f t="shared" si="456"/>
        <v>18.364916685078175</v>
      </c>
      <c r="L628" s="8">
        <f t="shared" si="456"/>
        <v>17.607288256180549</v>
      </c>
      <c r="M628" s="8">
        <f t="shared" si="456"/>
        <v>16.849659827282721</v>
      </c>
      <c r="N628" s="8">
        <f t="shared" si="456"/>
        <v>16.0920313983851</v>
      </c>
      <c r="O628" s="8">
        <f t="shared" si="456"/>
        <v>15.777236942932246</v>
      </c>
      <c r="P628" s="8">
        <f t="shared" si="456"/>
        <v>15.4624424874797</v>
      </c>
      <c r="Q628" s="8">
        <f t="shared" si="456"/>
        <v>15.147648032027053</v>
      </c>
      <c r="R628" s="8">
        <f t="shared" si="456"/>
        <v>14.832853576574406</v>
      </c>
      <c r="S628" s="8">
        <f t="shared" si="456"/>
        <v>14.51805912112186</v>
      </c>
      <c r="T628" s="8">
        <f t="shared" si="456"/>
        <v>14.330110831027525</v>
      </c>
      <c r="U628" s="8">
        <f t="shared" si="456"/>
        <v>14.142162540933242</v>
      </c>
      <c r="V628" s="8">
        <f t="shared" si="456"/>
        <v>13.954214250838959</v>
      </c>
      <c r="W628" s="8">
        <f t="shared" si="457"/>
        <v>13.766265960744676</v>
      </c>
      <c r="X628" s="8">
        <f t="shared" si="457"/>
        <v>13.578317670650291</v>
      </c>
      <c r="Y628" s="8">
        <f t="shared" si="457"/>
        <v>13.377246932322203</v>
      </c>
      <c r="Z628" s="8">
        <f t="shared" si="457"/>
        <v>13.176176193994065</v>
      </c>
      <c r="AA628" s="8">
        <f t="shared" si="457"/>
        <v>12.975105455665977</v>
      </c>
      <c r="AB628" s="8">
        <f t="shared" si="457"/>
        <v>12.774034717337839</v>
      </c>
      <c r="AC628" s="8">
        <f t="shared" si="457"/>
        <v>12.572963979009751</v>
      </c>
      <c r="AD628" s="8">
        <f t="shared" si="457"/>
        <v>12.426258627419339</v>
      </c>
      <c r="AE628" s="8">
        <f t="shared" si="457"/>
        <v>12.279553275828874</v>
      </c>
      <c r="AF628" s="8">
        <f t="shared" si="457"/>
        <v>12.132847924238462</v>
      </c>
      <c r="AG628" s="8">
        <f t="shared" si="457"/>
        <v>11.986142572648049</v>
      </c>
      <c r="AH628" s="8">
        <f t="shared" si="457"/>
        <v>11.839437221057585</v>
      </c>
    </row>
    <row r="629" spans="2:65" hidden="1" outlineLevel="1">
      <c r="B629" t="str">
        <f t="shared" si="413"/>
        <v>Carbon dioxide (PS) - Energy cost - Middle East - USD/ton fuel</v>
      </c>
      <c r="C629" t="s">
        <v>69</v>
      </c>
      <c r="D629" t="s">
        <v>43</v>
      </c>
      <c r="E629" t="s">
        <v>58</v>
      </c>
      <c r="F629" t="s">
        <v>31</v>
      </c>
      <c r="G629" s="8">
        <f t="shared" si="456"/>
        <v>16.659142502923782</v>
      </c>
      <c r="H629" s="8">
        <f t="shared" si="456"/>
        <v>15.924016305195346</v>
      </c>
      <c r="I629" s="8">
        <f t="shared" si="456"/>
        <v>15.188890107466705</v>
      </c>
      <c r="J629" s="8">
        <f t="shared" si="456"/>
        <v>14.702169207234352</v>
      </c>
      <c r="K629" s="8">
        <f t="shared" si="456"/>
        <v>14.215448307001997</v>
      </c>
      <c r="L629" s="8">
        <f t="shared" si="456"/>
        <v>13.728727406769645</v>
      </c>
      <c r="M629" s="8">
        <f t="shared" si="456"/>
        <v>13.242006506537292</v>
      </c>
      <c r="N629" s="8">
        <f t="shared" si="456"/>
        <v>12.755285606304938</v>
      </c>
      <c r="O629" s="8">
        <f t="shared" si="456"/>
        <v>12.412091283913481</v>
      </c>
      <c r="P629" s="8">
        <f t="shared" si="456"/>
        <v>12.068896961522126</v>
      </c>
      <c r="Q629" s="8">
        <f t="shared" si="456"/>
        <v>11.725702639130668</v>
      </c>
      <c r="R629" s="8">
        <f t="shared" si="456"/>
        <v>11.382508316739314</v>
      </c>
      <c r="S629" s="8">
        <f t="shared" si="456"/>
        <v>11.039313994347959</v>
      </c>
      <c r="T629" s="8">
        <f t="shared" si="456"/>
        <v>10.867239969797794</v>
      </c>
      <c r="U629" s="8">
        <f t="shared" si="456"/>
        <v>10.695165945247629</v>
      </c>
      <c r="V629" s="8">
        <f t="shared" si="456"/>
        <v>10.523091920697516</v>
      </c>
      <c r="W629" s="8">
        <f t="shared" si="457"/>
        <v>10.351017896147352</v>
      </c>
      <c r="X629" s="8">
        <f t="shared" si="457"/>
        <v>10.178943871597188</v>
      </c>
      <c r="Y629" s="8">
        <f t="shared" si="457"/>
        <v>9.9532866742515296</v>
      </c>
      <c r="Z629" s="8">
        <f t="shared" si="457"/>
        <v>9.7276294769059231</v>
      </c>
      <c r="AA629" s="8">
        <f t="shared" si="457"/>
        <v>9.5019722795602668</v>
      </c>
      <c r="AB629" s="8">
        <f t="shared" si="457"/>
        <v>9.2763150822146603</v>
      </c>
      <c r="AC629" s="8">
        <f t="shared" si="457"/>
        <v>9.0506578848689774</v>
      </c>
      <c r="AD629" s="8">
        <f t="shared" si="457"/>
        <v>8.9450432375976252</v>
      </c>
      <c r="AE629" s="8">
        <f t="shared" si="457"/>
        <v>8.8394285903262979</v>
      </c>
      <c r="AF629" s="8">
        <f t="shared" si="457"/>
        <v>8.7338139430549457</v>
      </c>
      <c r="AG629" s="8">
        <f t="shared" si="457"/>
        <v>8.6281992957835936</v>
      </c>
      <c r="AH629" s="8">
        <f t="shared" si="457"/>
        <v>8.522584648512268</v>
      </c>
    </row>
    <row r="630" spans="2:65" hidden="1" outlineLevel="1">
      <c r="B630" t="str">
        <f t="shared" ref="B630:B635" si="458">_xlfn.TEXTJOIN(" - ",TRUE,C630:F630)</f>
        <v>e-methane - Conversion H2 -&gt; CH4 - Global - ton H2/ton CH4</v>
      </c>
      <c r="C630" t="s">
        <v>78</v>
      </c>
      <c r="D630" t="s">
        <v>79</v>
      </c>
      <c r="E630" t="s">
        <v>49</v>
      </c>
      <c r="F630" t="s">
        <v>80</v>
      </c>
      <c r="G630" s="24">
        <f t="shared" ref="G630:V631" si="459">INDEX(FuelData,MATCH($B630,FuelData_Index,0),MATCH(G$4,FuelData_Year,0))</f>
        <v>0.5</v>
      </c>
      <c r="H630" s="24">
        <f t="shared" si="459"/>
        <v>0.5</v>
      </c>
      <c r="I630" s="24">
        <f t="shared" si="459"/>
        <v>0.5</v>
      </c>
      <c r="J630" s="24">
        <f t="shared" si="459"/>
        <v>0.5</v>
      </c>
      <c r="K630" s="24">
        <f t="shared" si="459"/>
        <v>0.5</v>
      </c>
      <c r="L630" s="24">
        <f t="shared" si="459"/>
        <v>0.5</v>
      </c>
      <c r="M630" s="24">
        <f t="shared" si="459"/>
        <v>0.5</v>
      </c>
      <c r="N630" s="24">
        <f t="shared" si="459"/>
        <v>0.5</v>
      </c>
      <c r="O630" s="24">
        <f t="shared" si="459"/>
        <v>0.5</v>
      </c>
      <c r="P630" s="24">
        <f t="shared" si="459"/>
        <v>0.5</v>
      </c>
      <c r="Q630" s="24">
        <f t="shared" si="459"/>
        <v>0.5</v>
      </c>
      <c r="R630" s="24">
        <f t="shared" si="459"/>
        <v>0.5</v>
      </c>
      <c r="S630" s="24">
        <f t="shared" si="459"/>
        <v>0.5</v>
      </c>
      <c r="T630" s="24">
        <f t="shared" si="459"/>
        <v>0.5</v>
      </c>
      <c r="U630" s="24">
        <f t="shared" si="459"/>
        <v>0.5</v>
      </c>
      <c r="V630" s="24">
        <f t="shared" si="459"/>
        <v>0.5</v>
      </c>
      <c r="W630" s="24">
        <f t="shared" ref="W630:AH631" si="460">INDEX(FuelData,MATCH($B630,FuelData_Index,0),MATCH(W$4,FuelData_Year,0))</f>
        <v>0.5</v>
      </c>
      <c r="X630" s="24">
        <f t="shared" si="460"/>
        <v>0.5</v>
      </c>
      <c r="Y630" s="24">
        <f t="shared" si="460"/>
        <v>0.5</v>
      </c>
      <c r="Z630" s="24">
        <f t="shared" si="460"/>
        <v>0.5</v>
      </c>
      <c r="AA630" s="24">
        <f t="shared" si="460"/>
        <v>0.5</v>
      </c>
      <c r="AB630" s="24">
        <f t="shared" si="460"/>
        <v>0.5</v>
      </c>
      <c r="AC630" s="24">
        <f t="shared" si="460"/>
        <v>0.5</v>
      </c>
      <c r="AD630" s="24">
        <f t="shared" si="460"/>
        <v>0.5</v>
      </c>
      <c r="AE630" s="24">
        <f t="shared" si="460"/>
        <v>0.5</v>
      </c>
      <c r="AF630" s="24">
        <f t="shared" si="460"/>
        <v>0.5</v>
      </c>
      <c r="AG630" s="24">
        <f t="shared" si="460"/>
        <v>0.5</v>
      </c>
      <c r="AH630" s="24">
        <f t="shared" si="460"/>
        <v>0.5</v>
      </c>
    </row>
    <row r="631" spans="2:65" hidden="1" outlineLevel="1">
      <c r="B631" t="str">
        <f t="shared" si="458"/>
        <v>e-methane - Conversion CO2 -&gt; CH4 - Global - ton CO2/ton CH4</v>
      </c>
      <c r="C631" t="s">
        <v>78</v>
      </c>
      <c r="D631" t="s">
        <v>81</v>
      </c>
      <c r="E631" t="s">
        <v>49</v>
      </c>
      <c r="F631" t="s">
        <v>82</v>
      </c>
      <c r="G631" s="24">
        <f t="shared" si="459"/>
        <v>2.75</v>
      </c>
      <c r="H631" s="24">
        <f t="shared" si="459"/>
        <v>2.75</v>
      </c>
      <c r="I631" s="24">
        <f t="shared" si="459"/>
        <v>2.75</v>
      </c>
      <c r="J631" s="24">
        <f t="shared" si="459"/>
        <v>2.75</v>
      </c>
      <c r="K631" s="24">
        <f t="shared" si="459"/>
        <v>2.75</v>
      </c>
      <c r="L631" s="24">
        <f t="shared" si="459"/>
        <v>2.75</v>
      </c>
      <c r="M631" s="24">
        <f t="shared" si="459"/>
        <v>2.75</v>
      </c>
      <c r="N631" s="24">
        <f t="shared" si="459"/>
        <v>2.75</v>
      </c>
      <c r="O631" s="24">
        <f t="shared" si="459"/>
        <v>2.75</v>
      </c>
      <c r="P631" s="24">
        <f t="shared" si="459"/>
        <v>2.75</v>
      </c>
      <c r="Q631" s="24">
        <f t="shared" si="459"/>
        <v>2.75</v>
      </c>
      <c r="R631" s="24">
        <f t="shared" si="459"/>
        <v>2.75</v>
      </c>
      <c r="S631" s="24">
        <f t="shared" si="459"/>
        <v>2.75</v>
      </c>
      <c r="T631" s="24">
        <f t="shared" si="459"/>
        <v>2.75</v>
      </c>
      <c r="U631" s="24">
        <f t="shared" si="459"/>
        <v>2.75</v>
      </c>
      <c r="V631" s="24">
        <f t="shared" si="459"/>
        <v>2.75</v>
      </c>
      <c r="W631" s="24">
        <f t="shared" si="460"/>
        <v>2.75</v>
      </c>
      <c r="X631" s="24">
        <f t="shared" si="460"/>
        <v>2.75</v>
      </c>
      <c r="Y631" s="24">
        <f t="shared" si="460"/>
        <v>2.75</v>
      </c>
      <c r="Z631" s="24">
        <f t="shared" si="460"/>
        <v>2.75</v>
      </c>
      <c r="AA631" s="24">
        <f t="shared" si="460"/>
        <v>2.75</v>
      </c>
      <c r="AB631" s="24">
        <f t="shared" si="460"/>
        <v>2.75</v>
      </c>
      <c r="AC631" s="24">
        <f t="shared" si="460"/>
        <v>2.75</v>
      </c>
      <c r="AD631" s="24">
        <f t="shared" si="460"/>
        <v>2.75</v>
      </c>
      <c r="AE631" s="24">
        <f t="shared" si="460"/>
        <v>2.75</v>
      </c>
      <c r="AF631" s="24">
        <f t="shared" si="460"/>
        <v>2.75</v>
      </c>
      <c r="AG631" s="24">
        <f t="shared" si="460"/>
        <v>2.75</v>
      </c>
      <c r="AH631" s="24">
        <f t="shared" si="460"/>
        <v>2.75</v>
      </c>
    </row>
    <row r="632" spans="2:65" hidden="1" outlineLevel="1">
      <c r="B632" t="str">
        <f t="shared" si="458"/>
        <v/>
      </c>
    </row>
    <row r="633" spans="2:65" hidden="1" outlineLevel="1">
      <c r="B633" t="str">
        <f t="shared" si="458"/>
        <v>e-methane (PS) - Feedstock cost including feedstock feedstock cost - Global - USD/ton fuel</v>
      </c>
      <c r="C633" s="4" t="str">
        <f>C566</f>
        <v>e-methane (PS)</v>
      </c>
      <c r="D633" s="4" t="s">
        <v>38</v>
      </c>
      <c r="E633" s="4" t="s">
        <v>49</v>
      </c>
      <c r="F633" s="4" t="s">
        <v>31</v>
      </c>
      <c r="G633" s="129">
        <f>G634*G635</f>
        <v>6.75</v>
      </c>
      <c r="H633" s="129">
        <f t="shared" ref="H633:AH633" si="461">H634*H635</f>
        <v>6.750000000000024</v>
      </c>
      <c r="I633" s="129">
        <f t="shared" si="461"/>
        <v>6.750000000000024</v>
      </c>
      <c r="J633" s="129">
        <f t="shared" si="461"/>
        <v>6.750000000000024</v>
      </c>
      <c r="K633" s="129">
        <f t="shared" si="461"/>
        <v>6.750000000000048</v>
      </c>
      <c r="L633" s="129">
        <f t="shared" si="461"/>
        <v>6.75</v>
      </c>
      <c r="M633" s="129">
        <f t="shared" si="461"/>
        <v>6.750000000000048</v>
      </c>
      <c r="N633" s="129">
        <f t="shared" si="461"/>
        <v>6.75</v>
      </c>
      <c r="O633" s="129">
        <f t="shared" si="461"/>
        <v>6.749999999999952</v>
      </c>
      <c r="P633" s="129">
        <f t="shared" si="461"/>
        <v>6.750000000000024</v>
      </c>
      <c r="Q633" s="129">
        <f t="shared" si="461"/>
        <v>6.7500000000000959</v>
      </c>
      <c r="R633" s="129">
        <f t="shared" si="461"/>
        <v>6.750000000000048</v>
      </c>
      <c r="S633" s="129">
        <f t="shared" si="461"/>
        <v>6.7500000000000959</v>
      </c>
      <c r="T633" s="129">
        <f t="shared" si="461"/>
        <v>6.7500000000001199</v>
      </c>
      <c r="U633" s="129">
        <f t="shared" si="461"/>
        <v>6.7500000000000604</v>
      </c>
      <c r="V633" s="129">
        <f t="shared" si="461"/>
        <v>6.7500000000001794</v>
      </c>
      <c r="W633" s="129">
        <f t="shared" si="461"/>
        <v>6.7500000000001199</v>
      </c>
      <c r="X633" s="129">
        <f t="shared" si="461"/>
        <v>6.749999999999952</v>
      </c>
      <c r="Y633" s="129">
        <f t="shared" si="461"/>
        <v>6.75</v>
      </c>
      <c r="Z633" s="129">
        <f t="shared" si="461"/>
        <v>6.749999999999976</v>
      </c>
      <c r="AA633" s="129">
        <f t="shared" si="461"/>
        <v>6.750000000000024</v>
      </c>
      <c r="AB633" s="129">
        <f t="shared" si="461"/>
        <v>6.75</v>
      </c>
      <c r="AC633" s="129">
        <f t="shared" si="461"/>
        <v>6.75</v>
      </c>
      <c r="AD633" s="129">
        <f t="shared" si="461"/>
        <v>6.75</v>
      </c>
      <c r="AE633" s="129">
        <f t="shared" si="461"/>
        <v>6.75</v>
      </c>
      <c r="AF633" s="129">
        <f t="shared" si="461"/>
        <v>6.75</v>
      </c>
      <c r="AG633" s="129">
        <f t="shared" si="461"/>
        <v>6.75</v>
      </c>
      <c r="AH633" s="129">
        <f t="shared" si="461"/>
        <v>6.75</v>
      </c>
      <c r="BL633" s="1"/>
      <c r="BM633" s="1"/>
    </row>
    <row r="634" spans="2:65" hidden="1" outlineLevel="1">
      <c r="B634" t="str">
        <f t="shared" si="458"/>
        <v>e-hydrogen - Feedstock cost - Global - USD/ton fuel</v>
      </c>
      <c r="C634" t="s">
        <v>59</v>
      </c>
      <c r="D634" t="s">
        <v>44</v>
      </c>
      <c r="E634" t="s">
        <v>49</v>
      </c>
      <c r="F634" t="s">
        <v>31</v>
      </c>
      <c r="G634" s="8">
        <f t="shared" ref="G634:AH634" si="462">INDEX(CostCalculations,MATCH($B634,CostCalculations_Index,0),MATCH(G$4,CostCalculation_Year,0))</f>
        <v>13.5</v>
      </c>
      <c r="H634" s="8">
        <f t="shared" si="462"/>
        <v>13.500000000000048</v>
      </c>
      <c r="I634" s="8">
        <f t="shared" si="462"/>
        <v>13.500000000000048</v>
      </c>
      <c r="J634" s="8">
        <f t="shared" si="462"/>
        <v>13.500000000000048</v>
      </c>
      <c r="K634" s="8">
        <f t="shared" si="462"/>
        <v>13.500000000000096</v>
      </c>
      <c r="L634" s="8">
        <f t="shared" si="462"/>
        <v>13.5</v>
      </c>
      <c r="M634" s="8">
        <f t="shared" si="462"/>
        <v>13.500000000000096</v>
      </c>
      <c r="N634" s="8">
        <f t="shared" si="462"/>
        <v>13.5</v>
      </c>
      <c r="O634" s="8">
        <f t="shared" si="462"/>
        <v>13.499999999999904</v>
      </c>
      <c r="P634" s="8">
        <f t="shared" si="462"/>
        <v>13.500000000000048</v>
      </c>
      <c r="Q634" s="8">
        <f t="shared" si="462"/>
        <v>13.500000000000192</v>
      </c>
      <c r="R634" s="8">
        <f t="shared" si="462"/>
        <v>13.500000000000096</v>
      </c>
      <c r="S634" s="8">
        <f t="shared" si="462"/>
        <v>13.500000000000192</v>
      </c>
      <c r="T634" s="8">
        <f t="shared" si="462"/>
        <v>13.50000000000024</v>
      </c>
      <c r="U634" s="8">
        <f t="shared" si="462"/>
        <v>13.500000000000121</v>
      </c>
      <c r="V634" s="8">
        <f t="shared" si="462"/>
        <v>13.500000000000359</v>
      </c>
      <c r="W634" s="8">
        <f t="shared" si="462"/>
        <v>13.50000000000024</v>
      </c>
      <c r="X634" s="8">
        <f t="shared" si="462"/>
        <v>13.499999999999904</v>
      </c>
      <c r="Y634" s="8">
        <f t="shared" si="462"/>
        <v>13.5</v>
      </c>
      <c r="Z634" s="8">
        <f t="shared" si="462"/>
        <v>13.499999999999952</v>
      </c>
      <c r="AA634" s="8">
        <f t="shared" si="462"/>
        <v>13.500000000000048</v>
      </c>
      <c r="AB634" s="8">
        <f t="shared" si="462"/>
        <v>13.5</v>
      </c>
      <c r="AC634" s="8">
        <f t="shared" si="462"/>
        <v>13.5</v>
      </c>
      <c r="AD634" s="8">
        <f t="shared" si="462"/>
        <v>13.5</v>
      </c>
      <c r="AE634" s="8">
        <f t="shared" si="462"/>
        <v>13.5</v>
      </c>
      <c r="AF634" s="8">
        <f t="shared" si="462"/>
        <v>13.5</v>
      </c>
      <c r="AG634" s="8">
        <f t="shared" si="462"/>
        <v>13.5</v>
      </c>
      <c r="AH634" s="8">
        <f t="shared" si="462"/>
        <v>13.5</v>
      </c>
    </row>
    <row r="635" spans="2:65" hidden="1" outlineLevel="1">
      <c r="B635" t="str">
        <f t="shared" si="458"/>
        <v>e-methane - Conversion H2 -&gt; CH4 - Global - ton H2/ton CH4</v>
      </c>
      <c r="C635" t="s">
        <v>78</v>
      </c>
      <c r="D635" t="s">
        <v>79</v>
      </c>
      <c r="E635" t="s">
        <v>49</v>
      </c>
      <c r="F635" t="s">
        <v>80</v>
      </c>
      <c r="G635" s="24">
        <f t="shared" ref="G635:AH635" si="463">INDEX(FuelData,MATCH($B635,FuelData_Index,0),MATCH(G$4,FuelData_Year,0))</f>
        <v>0.5</v>
      </c>
      <c r="H635" s="24">
        <f t="shared" si="463"/>
        <v>0.5</v>
      </c>
      <c r="I635" s="24">
        <f t="shared" si="463"/>
        <v>0.5</v>
      </c>
      <c r="J635" s="24">
        <f t="shared" si="463"/>
        <v>0.5</v>
      </c>
      <c r="K635" s="24">
        <f t="shared" si="463"/>
        <v>0.5</v>
      </c>
      <c r="L635" s="24">
        <f t="shared" si="463"/>
        <v>0.5</v>
      </c>
      <c r="M635" s="24">
        <f t="shared" si="463"/>
        <v>0.5</v>
      </c>
      <c r="N635" s="24">
        <f t="shared" si="463"/>
        <v>0.5</v>
      </c>
      <c r="O635" s="24">
        <f t="shared" si="463"/>
        <v>0.5</v>
      </c>
      <c r="P635" s="24">
        <f t="shared" si="463"/>
        <v>0.5</v>
      </c>
      <c r="Q635" s="24">
        <f t="shared" si="463"/>
        <v>0.5</v>
      </c>
      <c r="R635" s="24">
        <f t="shared" si="463"/>
        <v>0.5</v>
      </c>
      <c r="S635" s="24">
        <f t="shared" si="463"/>
        <v>0.5</v>
      </c>
      <c r="T635" s="24">
        <f t="shared" si="463"/>
        <v>0.5</v>
      </c>
      <c r="U635" s="24">
        <f t="shared" si="463"/>
        <v>0.5</v>
      </c>
      <c r="V635" s="24">
        <f t="shared" si="463"/>
        <v>0.5</v>
      </c>
      <c r="W635" s="24">
        <f t="shared" si="463"/>
        <v>0.5</v>
      </c>
      <c r="X635" s="24">
        <f t="shared" si="463"/>
        <v>0.5</v>
      </c>
      <c r="Y635" s="24">
        <f t="shared" si="463"/>
        <v>0.5</v>
      </c>
      <c r="Z635" s="24">
        <f t="shared" si="463"/>
        <v>0.5</v>
      </c>
      <c r="AA635" s="24">
        <f t="shared" si="463"/>
        <v>0.5</v>
      </c>
      <c r="AB635" s="24">
        <f t="shared" si="463"/>
        <v>0.5</v>
      </c>
      <c r="AC635" s="24">
        <f t="shared" si="463"/>
        <v>0.5</v>
      </c>
      <c r="AD635" s="24">
        <f t="shared" si="463"/>
        <v>0.5</v>
      </c>
      <c r="AE635" s="24">
        <f t="shared" si="463"/>
        <v>0.5</v>
      </c>
      <c r="AF635" s="24">
        <f t="shared" si="463"/>
        <v>0.5</v>
      </c>
      <c r="AG635" s="24">
        <f t="shared" si="463"/>
        <v>0.5</v>
      </c>
      <c r="AH635" s="24">
        <f t="shared" si="463"/>
        <v>0.5</v>
      </c>
    </row>
    <row r="636" spans="2:65" collapsed="1"/>
    <row r="637" spans="2:65">
      <c r="B637" t="str">
        <f t="shared" ref="B637:B682" si="464">_xlfn.TEXTJOIN(" - ",TRUE,C637:F637)</f>
        <v>e-methane liquefied (DAC) - Item - Region - Unit</v>
      </c>
      <c r="C637" s="52" t="s">
        <v>84</v>
      </c>
      <c r="D637" s="52" t="s">
        <v>28</v>
      </c>
      <c r="E637" s="52" t="s">
        <v>1</v>
      </c>
      <c r="F637" s="52" t="s">
        <v>29</v>
      </c>
      <c r="G637" s="3">
        <v>2023</v>
      </c>
      <c r="H637" s="3">
        <v>2024</v>
      </c>
      <c r="I637" s="3">
        <v>2025</v>
      </c>
      <c r="J637" s="3">
        <v>2026</v>
      </c>
      <c r="K637" s="3">
        <v>2027</v>
      </c>
      <c r="L637" s="3">
        <v>2028</v>
      </c>
      <c r="M637" s="3">
        <v>2029</v>
      </c>
      <c r="N637" s="3">
        <v>2030</v>
      </c>
      <c r="O637" s="3">
        <v>2031</v>
      </c>
      <c r="P637" s="3">
        <v>2032</v>
      </c>
      <c r="Q637" s="3">
        <v>2033</v>
      </c>
      <c r="R637" s="3">
        <v>2034</v>
      </c>
      <c r="S637" s="3">
        <v>2035</v>
      </c>
      <c r="T637" s="3">
        <v>2036</v>
      </c>
      <c r="U637" s="3">
        <v>2037</v>
      </c>
      <c r="V637" s="3">
        <v>2038</v>
      </c>
      <c r="W637" s="3">
        <v>2039</v>
      </c>
      <c r="X637" s="3">
        <v>2040</v>
      </c>
      <c r="Y637" s="3">
        <v>2041</v>
      </c>
      <c r="Z637" s="3">
        <v>2042</v>
      </c>
      <c r="AA637" s="3">
        <v>2043</v>
      </c>
      <c r="AB637" s="3">
        <v>2044</v>
      </c>
      <c r="AC637" s="3">
        <v>2045</v>
      </c>
      <c r="AD637" s="3">
        <v>2046</v>
      </c>
      <c r="AE637" s="3">
        <v>2047</v>
      </c>
      <c r="AF637" s="3">
        <v>2048</v>
      </c>
      <c r="AG637" s="3">
        <v>2049</v>
      </c>
      <c r="AH637" s="3">
        <v>2050</v>
      </c>
    </row>
    <row r="638" spans="2:65" hidden="1" outlineLevel="1">
      <c r="B638" t="str">
        <f t="shared" si="464"/>
        <v>e-methane liquefied (DAC) - Total cost - Africa - USD/ton fuel</v>
      </c>
      <c r="C638" s="112" t="str">
        <f>C637</f>
        <v>e-methane liquefied (DAC)</v>
      </c>
      <c r="D638" s="112" t="s">
        <v>30</v>
      </c>
      <c r="E638" s="112" t="s">
        <v>55</v>
      </c>
      <c r="F638" s="112" t="s">
        <v>31</v>
      </c>
      <c r="G638" s="114">
        <f t="shared" ref="G638:V642" si="465">INDEX(CostCalculations,MATCH($B638,CostCalculations_Index,0),MATCH(G$4,CostCalculation_Year,0))</f>
        <v>3650.8741524642387</v>
      </c>
      <c r="H638" s="114">
        <f t="shared" si="465"/>
        <v>3339.686188441297</v>
      </c>
      <c r="I638" s="114">
        <f t="shared" si="465"/>
        <v>3028.799642992205</v>
      </c>
      <c r="J638" s="114">
        <f t="shared" si="465"/>
        <v>2916.1747405207357</v>
      </c>
      <c r="K638" s="114">
        <f t="shared" si="465"/>
        <v>2801.4876814461095</v>
      </c>
      <c r="L638" s="114">
        <f t="shared" si="465"/>
        <v>2684.7898591892636</v>
      </c>
      <c r="M638" s="114">
        <f t="shared" si="465"/>
        <v>2566.1326671711709</v>
      </c>
      <c r="N638" s="114">
        <f t="shared" si="465"/>
        <v>2445.567498812743</v>
      </c>
      <c r="O638" s="114">
        <f t="shared" si="465"/>
        <v>2391.086527964685</v>
      </c>
      <c r="P638" s="114">
        <f t="shared" si="465"/>
        <v>2333.1176921609208</v>
      </c>
      <c r="Q638" s="114">
        <f t="shared" si="465"/>
        <v>2271.6886732196699</v>
      </c>
      <c r="R638" s="114">
        <f t="shared" si="465"/>
        <v>2206.8271529591898</v>
      </c>
      <c r="S638" s="114">
        <f t="shared" si="465"/>
        <v>2138.5608131977638</v>
      </c>
      <c r="T638" s="114">
        <f t="shared" si="465"/>
        <v>2089.5492056595058</v>
      </c>
      <c r="U638" s="114">
        <f t="shared" si="465"/>
        <v>2038.0979049107718</v>
      </c>
      <c r="V638" s="114">
        <f t="shared" si="465"/>
        <v>1984.2159436340794</v>
      </c>
      <c r="W638" s="114">
        <f t="shared" ref="W638:AH642" si="466">INDEX(CostCalculations,MATCH($B638,CostCalculations_Index,0),MATCH(W$4,CostCalculation_Year,0))</f>
        <v>1927.9123545118343</v>
      </c>
      <c r="X638" s="114">
        <f t="shared" si="466"/>
        <v>1869.1961702265314</v>
      </c>
      <c r="Y638" s="114">
        <f t="shared" si="466"/>
        <v>1808.1915289923504</v>
      </c>
      <c r="Z638" s="114">
        <f t="shared" si="466"/>
        <v>1746.1219797185495</v>
      </c>
      <c r="AA638" s="114">
        <f t="shared" si="466"/>
        <v>1682.9822403359251</v>
      </c>
      <c r="AB638" s="114">
        <f t="shared" si="466"/>
        <v>1618.767028775223</v>
      </c>
      <c r="AC638" s="114">
        <f t="shared" si="466"/>
        <v>1553.4710629672159</v>
      </c>
      <c r="AD638" s="114">
        <f t="shared" si="466"/>
        <v>1501.0983357074729</v>
      </c>
      <c r="AE638" s="114">
        <f t="shared" si="466"/>
        <v>1448.2054614902686</v>
      </c>
      <c r="AF638" s="114">
        <f t="shared" si="466"/>
        <v>1394.7891118394489</v>
      </c>
      <c r="AG638" s="114">
        <f t="shared" si="466"/>
        <v>1340.8459582788762</v>
      </c>
      <c r="AH638" s="114">
        <f t="shared" si="466"/>
        <v>1286.3726723324162</v>
      </c>
    </row>
    <row r="639" spans="2:65" hidden="1" outlineLevel="1">
      <c r="B639" t="str">
        <f t="shared" si="464"/>
        <v>e-methane liquefied (DAC) - Total cost - Americas - USD/ton fuel</v>
      </c>
      <c r="C639" t="str">
        <f>C638</f>
        <v>e-methane liquefied (DAC)</v>
      </c>
      <c r="D639" t="s">
        <v>30</v>
      </c>
      <c r="E639" t="s">
        <v>56</v>
      </c>
      <c r="F639" t="s">
        <v>31</v>
      </c>
      <c r="G639" s="115">
        <f t="shared" si="465"/>
        <v>2869.9840130119169</v>
      </c>
      <c r="H639" s="115">
        <f t="shared" si="465"/>
        <v>2780.320262987565</v>
      </c>
      <c r="I639" s="115">
        <f t="shared" si="465"/>
        <v>2689.3254228526844</v>
      </c>
      <c r="J639" s="115">
        <f t="shared" si="465"/>
        <v>2600.4557482845994</v>
      </c>
      <c r="K639" s="115">
        <f t="shared" si="465"/>
        <v>2509.4047726940821</v>
      </c>
      <c r="L639" s="115">
        <f t="shared" si="465"/>
        <v>2416.2070277566636</v>
      </c>
      <c r="M639" s="115">
        <f t="shared" si="465"/>
        <v>2320.8970451479386</v>
      </c>
      <c r="N639" s="115">
        <f t="shared" si="465"/>
        <v>2223.5093565433531</v>
      </c>
      <c r="O639" s="115">
        <f t="shared" si="465"/>
        <v>2186.2493031623799</v>
      </c>
      <c r="P639" s="115">
        <f t="shared" si="465"/>
        <v>2145.3091923564207</v>
      </c>
      <c r="Q639" s="115">
        <f t="shared" si="465"/>
        <v>2100.7050588387056</v>
      </c>
      <c r="R639" s="115">
        <f t="shared" si="465"/>
        <v>2052.4529373224509</v>
      </c>
      <c r="S639" s="115">
        <f t="shared" si="465"/>
        <v>2000.5688625209339</v>
      </c>
      <c r="T639" s="115">
        <f t="shared" si="465"/>
        <v>1952.8534994373099</v>
      </c>
      <c r="U639" s="115">
        <f t="shared" si="465"/>
        <v>1902.7224519480098</v>
      </c>
      <c r="V639" s="115">
        <f t="shared" si="465"/>
        <v>1850.1847310754838</v>
      </c>
      <c r="W639" s="115">
        <f t="shared" si="466"/>
        <v>1795.2493478420756</v>
      </c>
      <c r="X639" s="115">
        <f t="shared" si="466"/>
        <v>1737.9253132701988</v>
      </c>
      <c r="Y639" s="115">
        <f t="shared" si="466"/>
        <v>1688.4328444433979</v>
      </c>
      <c r="Z639" s="115">
        <f t="shared" si="466"/>
        <v>1637.6162241605964</v>
      </c>
      <c r="AA639" s="115">
        <f t="shared" si="466"/>
        <v>1585.4733879131079</v>
      </c>
      <c r="AB639" s="115">
        <f t="shared" si="466"/>
        <v>1532.0022711921749</v>
      </c>
      <c r="AC639" s="115">
        <f t="shared" si="466"/>
        <v>1477.200809489093</v>
      </c>
      <c r="AD639" s="115">
        <f t="shared" si="466"/>
        <v>1428.6505900225784</v>
      </c>
      <c r="AE639" s="115">
        <f t="shared" si="466"/>
        <v>1379.5041457150483</v>
      </c>
      <c r="AF639" s="115">
        <f t="shared" si="466"/>
        <v>1329.759476942545</v>
      </c>
      <c r="AG639" s="115">
        <f t="shared" si="466"/>
        <v>1279.4145840811191</v>
      </c>
      <c r="AH639" s="115">
        <f t="shared" si="466"/>
        <v>1228.4674675068211</v>
      </c>
    </row>
    <row r="640" spans="2:65" hidden="1" outlineLevel="1">
      <c r="B640" t="str">
        <f t="shared" si="464"/>
        <v>e-methane liquefied (DAC) - Total cost - Asia - USD/ton fuel</v>
      </c>
      <c r="C640" t="str">
        <f>C639</f>
        <v>e-methane liquefied (DAC)</v>
      </c>
      <c r="D640" t="s">
        <v>30</v>
      </c>
      <c r="E640" t="s">
        <v>57</v>
      </c>
      <c r="F640" t="s">
        <v>31</v>
      </c>
      <c r="G640" s="115">
        <f t="shared" si="465"/>
        <v>3886.6167487203606</v>
      </c>
      <c r="H640" s="115">
        <f t="shared" si="465"/>
        <v>3615.7377058629495</v>
      </c>
      <c r="I640" s="115">
        <f t="shared" si="465"/>
        <v>3344.7956162755308</v>
      </c>
      <c r="J640" s="115">
        <f t="shared" si="465"/>
        <v>3225.9882689370161</v>
      </c>
      <c r="K640" s="115">
        <f t="shared" si="465"/>
        <v>3105.0836179827552</v>
      </c>
      <c r="L640" s="115">
        <f t="shared" si="465"/>
        <v>2982.1367024444853</v>
      </c>
      <c r="M640" s="115">
        <f t="shared" si="465"/>
        <v>2857.2025613541068</v>
      </c>
      <c r="N640" s="115">
        <f t="shared" si="465"/>
        <v>2730.336233743396</v>
      </c>
      <c r="O640" s="115">
        <f t="shared" si="465"/>
        <v>2662.4601053782803</v>
      </c>
      <c r="P640" s="115">
        <f t="shared" si="465"/>
        <v>2591.2041223188185</v>
      </c>
      <c r="Q640" s="115">
        <f t="shared" si="465"/>
        <v>2516.6043820857617</v>
      </c>
      <c r="R640" s="115">
        <f t="shared" si="465"/>
        <v>2438.6969821998227</v>
      </c>
      <c r="S640" s="115">
        <f t="shared" si="465"/>
        <v>2357.5180201818353</v>
      </c>
      <c r="T640" s="115">
        <f t="shared" si="465"/>
        <v>2299.7182390709045</v>
      </c>
      <c r="U640" s="115">
        <f t="shared" si="465"/>
        <v>2239.5668060573958</v>
      </c>
      <c r="V640" s="115">
        <f t="shared" si="465"/>
        <v>2177.0764443517019</v>
      </c>
      <c r="W640" s="115">
        <f t="shared" si="466"/>
        <v>2112.2598771640573</v>
      </c>
      <c r="X640" s="115">
        <f t="shared" si="466"/>
        <v>2045.1298277048284</v>
      </c>
      <c r="Y640" s="115">
        <f t="shared" si="466"/>
        <v>1974.9078296067919</v>
      </c>
      <c r="Z640" s="115">
        <f t="shared" si="466"/>
        <v>1903.8143949387775</v>
      </c>
      <c r="AA640" s="115">
        <f t="shared" si="466"/>
        <v>1831.8419499626395</v>
      </c>
      <c r="AB640" s="115">
        <f t="shared" si="466"/>
        <v>1758.9829209401832</v>
      </c>
      <c r="AC640" s="115">
        <f t="shared" si="466"/>
        <v>1685.2297341332433</v>
      </c>
      <c r="AD640" s="115">
        <f t="shared" si="466"/>
        <v>1628.8778247774112</v>
      </c>
      <c r="AE640" s="115">
        <f t="shared" si="466"/>
        <v>1572.0802836508005</v>
      </c>
      <c r="AF640" s="115">
        <f t="shared" si="466"/>
        <v>1514.8326516772261</v>
      </c>
      <c r="AG640" s="115">
        <f t="shared" si="466"/>
        <v>1457.1304697805006</v>
      </c>
      <c r="AH640" s="115">
        <f t="shared" si="466"/>
        <v>1398.9692788844382</v>
      </c>
    </row>
    <row r="641" spans="2:65" hidden="1" outlineLevel="1">
      <c r="B641" t="str">
        <f t="shared" si="464"/>
        <v>e-methane liquefied (DAC) - Total cost - Europe - USD/ton fuel</v>
      </c>
      <c r="C641" t="str">
        <f>C640</f>
        <v>e-methane liquefied (DAC)</v>
      </c>
      <c r="D641" t="s">
        <v>30</v>
      </c>
      <c r="E641" t="s">
        <v>8</v>
      </c>
      <c r="F641" t="s">
        <v>31</v>
      </c>
      <c r="G641" s="115">
        <f t="shared" si="465"/>
        <v>3289.4663965427526</v>
      </c>
      <c r="H641" s="115">
        <f t="shared" si="465"/>
        <v>3150.7393677292366</v>
      </c>
      <c r="I641" s="115">
        <f t="shared" si="465"/>
        <v>3010.9988328728391</v>
      </c>
      <c r="J641" s="115">
        <f t="shared" si="465"/>
        <v>2906.5460370430742</v>
      </c>
      <c r="K641" s="115">
        <f t="shared" si="465"/>
        <v>2799.9613324640441</v>
      </c>
      <c r="L641" s="115">
        <f t="shared" si="465"/>
        <v>2691.2899889365967</v>
      </c>
      <c r="M641" s="115">
        <f t="shared" si="465"/>
        <v>2580.577276261567</v>
      </c>
      <c r="N641" s="115">
        <f t="shared" si="465"/>
        <v>2467.8684642397461</v>
      </c>
      <c r="O641" s="115">
        <f t="shared" si="465"/>
        <v>2425.9183954586761</v>
      </c>
      <c r="P641" s="115">
        <f t="shared" si="465"/>
        <v>2380.2725267721212</v>
      </c>
      <c r="Q641" s="115">
        <f t="shared" si="465"/>
        <v>2330.9490081393128</v>
      </c>
      <c r="R641" s="115">
        <f t="shared" si="465"/>
        <v>2277.9659895195127</v>
      </c>
      <c r="S641" s="115">
        <f t="shared" si="465"/>
        <v>2221.3416208720519</v>
      </c>
      <c r="T641" s="115">
        <f t="shared" si="465"/>
        <v>2174.3752809340913</v>
      </c>
      <c r="U641" s="115">
        <f t="shared" si="465"/>
        <v>2124.9019479733879</v>
      </c>
      <c r="V641" s="115">
        <f t="shared" si="465"/>
        <v>2072.9291344133371</v>
      </c>
      <c r="W641" s="115">
        <f t="shared" si="466"/>
        <v>2018.4643526772072</v>
      </c>
      <c r="X641" s="115">
        <f t="shared" si="466"/>
        <v>1961.5151151883515</v>
      </c>
      <c r="Y641" s="115">
        <f t="shared" si="466"/>
        <v>1901.5577576153992</v>
      </c>
      <c r="Z641" s="115">
        <f t="shared" si="466"/>
        <v>1840.491160751086</v>
      </c>
      <c r="AA641" s="115">
        <f t="shared" si="466"/>
        <v>1778.310754026752</v>
      </c>
      <c r="AB641" s="115">
        <f t="shared" si="466"/>
        <v>1715.0119668736484</v>
      </c>
      <c r="AC641" s="115">
        <f t="shared" si="466"/>
        <v>1650.590228723097</v>
      </c>
      <c r="AD641" s="115">
        <f t="shared" si="466"/>
        <v>1595.0152538955488</v>
      </c>
      <c r="AE641" s="115">
        <f t="shared" si="466"/>
        <v>1538.9808950566958</v>
      </c>
      <c r="AF641" s="115">
        <f t="shared" si="466"/>
        <v>1482.4828708594941</v>
      </c>
      <c r="AG641" s="115">
        <f t="shared" si="466"/>
        <v>1425.5168999568989</v>
      </c>
      <c r="AH641" s="115">
        <f t="shared" si="466"/>
        <v>1368.0787010018651</v>
      </c>
    </row>
    <row r="642" spans="2:65" hidden="1" outlineLevel="1">
      <c r="B642" t="str">
        <f t="shared" si="464"/>
        <v>e-methane liquefied (DAC) - Total cost - Middle East - USD/ton fuel</v>
      </c>
      <c r="C642" s="113" t="str">
        <f>C641</f>
        <v>e-methane liquefied (DAC)</v>
      </c>
      <c r="D642" s="113" t="s">
        <v>30</v>
      </c>
      <c r="E642" s="113" t="s">
        <v>58</v>
      </c>
      <c r="F642" s="113" t="s">
        <v>31</v>
      </c>
      <c r="G642" s="116">
        <f t="shared" si="465"/>
        <v>2881.9705643797956</v>
      </c>
      <c r="H642" s="116">
        <f t="shared" si="465"/>
        <v>2760.9382882782047</v>
      </c>
      <c r="I642" s="116">
        <f t="shared" si="465"/>
        <v>2638.8236803305549</v>
      </c>
      <c r="J642" s="116">
        <f t="shared" si="465"/>
        <v>2557.3755075830345</v>
      </c>
      <c r="K642" s="116">
        <f t="shared" si="465"/>
        <v>2473.6926665829028</v>
      </c>
      <c r="L642" s="116">
        <f t="shared" si="465"/>
        <v>2387.804239868995</v>
      </c>
      <c r="M642" s="116">
        <f t="shared" si="465"/>
        <v>2299.7393099801925</v>
      </c>
      <c r="N642" s="116">
        <f t="shared" si="465"/>
        <v>2209.5269594552778</v>
      </c>
      <c r="O642" s="116">
        <f t="shared" si="465"/>
        <v>2167.3733432635163</v>
      </c>
      <c r="P642" s="116">
        <f t="shared" si="465"/>
        <v>2121.6228248747643</v>
      </c>
      <c r="Q642" s="116">
        <f t="shared" si="465"/>
        <v>2072.2951916863535</v>
      </c>
      <c r="R642" s="116">
        <f t="shared" si="465"/>
        <v>2019.4102310956357</v>
      </c>
      <c r="S642" s="116">
        <f t="shared" si="465"/>
        <v>1962.9877305000005</v>
      </c>
      <c r="T642" s="116">
        <f t="shared" si="465"/>
        <v>1919.5417987255641</v>
      </c>
      <c r="U642" s="116">
        <f t="shared" si="465"/>
        <v>1873.6133328582132</v>
      </c>
      <c r="V642" s="116">
        <f t="shared" si="465"/>
        <v>1825.2092108159536</v>
      </c>
      <c r="W642" s="116">
        <f t="shared" si="466"/>
        <v>1774.3363105166661</v>
      </c>
      <c r="X642" s="116">
        <f t="shared" si="466"/>
        <v>1721.0015098783222</v>
      </c>
      <c r="Y642" s="116">
        <f t="shared" si="466"/>
        <v>1662.2959772173394</v>
      </c>
      <c r="Z642" s="116">
        <f t="shared" si="466"/>
        <v>1602.498035824508</v>
      </c>
      <c r="AA642" s="116">
        <f t="shared" si="466"/>
        <v>1541.6025562527109</v>
      </c>
      <c r="AB642" s="116">
        <f t="shared" si="466"/>
        <v>1479.6044090547803</v>
      </c>
      <c r="AC642" s="116">
        <f t="shared" si="466"/>
        <v>1416.4984647835809</v>
      </c>
      <c r="AD642" s="116">
        <f t="shared" si="466"/>
        <v>1366.1696419601933</v>
      </c>
      <c r="AE642" s="116">
        <f t="shared" si="466"/>
        <v>1315.2885921065131</v>
      </c>
      <c r="AF642" s="116">
        <f t="shared" si="466"/>
        <v>1263.8522330380511</v>
      </c>
      <c r="AG642" s="116">
        <f t="shared" si="466"/>
        <v>1211.8574825703301</v>
      </c>
      <c r="AH642" s="116">
        <f t="shared" si="466"/>
        <v>1159.3012585188735</v>
      </c>
    </row>
    <row r="643" spans="2:65" hidden="1" outlineLevel="1">
      <c r="B643" t="str">
        <f t="shared" si="464"/>
        <v/>
      </c>
      <c r="C643" s="2"/>
    </row>
    <row r="644" spans="2:65" hidden="1" outlineLevel="1">
      <c r="B644" t="str">
        <f t="shared" si="464"/>
        <v>e-methane liquefied (DAC) - CAPEX including feedstock CAPEX - Global - USD/ton fuel</v>
      </c>
      <c r="C644" s="4" t="str">
        <f>C637</f>
        <v>e-methane liquefied (DAC)</v>
      </c>
      <c r="D644" s="4" t="s">
        <v>34</v>
      </c>
      <c r="E644" s="4" t="s">
        <v>49</v>
      </c>
      <c r="F644" s="4" t="s">
        <v>31</v>
      </c>
      <c r="G644" s="129">
        <f>SUM(G645:G646)</f>
        <v>339.335302511424</v>
      </c>
      <c r="H644" s="129">
        <f t="shared" ref="H644:AH644" si="467">SUM(H645:H646)</f>
        <v>328.80654200524702</v>
      </c>
      <c r="I644" s="129">
        <f t="shared" si="467"/>
        <v>318.15297823102202</v>
      </c>
      <c r="J644" s="129">
        <f t="shared" si="467"/>
        <v>311.27706625559279</v>
      </c>
      <c r="K644" s="129">
        <f t="shared" si="467"/>
        <v>304.16929765714201</v>
      </c>
      <c r="L644" s="129">
        <f t="shared" si="467"/>
        <v>296.82967243567282</v>
      </c>
      <c r="M644" s="129">
        <f t="shared" si="467"/>
        <v>289.25819059118669</v>
      </c>
      <c r="N644" s="129">
        <f t="shared" si="467"/>
        <v>281.4548521236789</v>
      </c>
      <c r="O644" s="129">
        <f t="shared" si="467"/>
        <v>280.72367216201792</v>
      </c>
      <c r="P644" s="129">
        <f t="shared" si="467"/>
        <v>279.45177873473182</v>
      </c>
      <c r="Q644" s="129">
        <f t="shared" si="467"/>
        <v>277.63917184181884</v>
      </c>
      <c r="R644" s="129">
        <f t="shared" si="467"/>
        <v>275.28585148327767</v>
      </c>
      <c r="S644" s="129">
        <f t="shared" si="467"/>
        <v>272.39181765911144</v>
      </c>
      <c r="T644" s="129">
        <f t="shared" si="467"/>
        <v>268.89660012350407</v>
      </c>
      <c r="U644" s="129">
        <f t="shared" si="467"/>
        <v>264.95510599399779</v>
      </c>
      <c r="V644" s="129">
        <f t="shared" si="467"/>
        <v>260.56733527059782</v>
      </c>
      <c r="W644" s="129">
        <f t="shared" si="467"/>
        <v>255.73328795329849</v>
      </c>
      <c r="X644" s="129">
        <f t="shared" si="467"/>
        <v>250.45296404209853</v>
      </c>
      <c r="Y644" s="129">
        <f t="shared" si="467"/>
        <v>244.20458066719289</v>
      </c>
      <c r="Z644" s="129">
        <f t="shared" si="467"/>
        <v>237.61945670592365</v>
      </c>
      <c r="AA644" s="129">
        <f t="shared" si="467"/>
        <v>230.69759215829464</v>
      </c>
      <c r="AB644" s="129">
        <f t="shared" si="467"/>
        <v>223.4389870243036</v>
      </c>
      <c r="AC644" s="129">
        <f t="shared" si="467"/>
        <v>215.84364130394999</v>
      </c>
      <c r="AD644" s="129">
        <f t="shared" si="467"/>
        <v>208.03650717228334</v>
      </c>
      <c r="AE644" s="129">
        <f t="shared" si="467"/>
        <v>200.01874340375684</v>
      </c>
      <c r="AF644" s="129">
        <f t="shared" si="467"/>
        <v>191.79034999836989</v>
      </c>
      <c r="AG644" s="129">
        <f t="shared" si="467"/>
        <v>183.35132695612276</v>
      </c>
      <c r="AH644" s="129">
        <f t="shared" si="467"/>
        <v>174.70167427701585</v>
      </c>
      <c r="BL644" s="1"/>
      <c r="BM644" s="1"/>
    </row>
    <row r="645" spans="2:65" hidden="1" outlineLevel="1">
      <c r="B645" t="str">
        <f t="shared" si="464"/>
        <v>e-methane liquefied (DAC) - CAPEX - Global - USD/ton fuel</v>
      </c>
      <c r="C645" t="str">
        <f>C637</f>
        <v>e-methane liquefied (DAC)</v>
      </c>
      <c r="D645" t="s">
        <v>40</v>
      </c>
      <c r="E645" t="s">
        <v>49</v>
      </c>
      <c r="F645" t="s">
        <v>31</v>
      </c>
      <c r="G645" s="8">
        <f t="shared" ref="G645:AH645" si="468">INDEX(CostCalculations,MATCH($B645,CostCalculations_Index,0),MATCH(G$4,CostCalculation_Year,0))</f>
        <v>75.715087666188268</v>
      </c>
      <c r="H645" s="8">
        <f t="shared" si="468"/>
        <v>75.35754383309407</v>
      </c>
      <c r="I645" s="8">
        <f t="shared" si="468"/>
        <v>75</v>
      </c>
      <c r="J645" s="8">
        <f t="shared" si="468"/>
        <v>74.650780257917603</v>
      </c>
      <c r="K645" s="8">
        <f t="shared" si="468"/>
        <v>74.301560515835206</v>
      </c>
      <c r="L645" s="8">
        <f t="shared" si="468"/>
        <v>73.952340773752809</v>
      </c>
      <c r="M645" s="8">
        <f t="shared" si="468"/>
        <v>73.603121031670398</v>
      </c>
      <c r="N645" s="8">
        <f t="shared" si="468"/>
        <v>73.253901289588001</v>
      </c>
      <c r="O645" s="8">
        <f t="shared" si="468"/>
        <v>72.912811842723016</v>
      </c>
      <c r="P645" s="8">
        <f t="shared" si="468"/>
        <v>72.571722395857918</v>
      </c>
      <c r="Q645" s="8">
        <f t="shared" si="468"/>
        <v>72.230632948992934</v>
      </c>
      <c r="R645" s="8">
        <f t="shared" si="468"/>
        <v>71.889543502127836</v>
      </c>
      <c r="S645" s="8">
        <f t="shared" si="468"/>
        <v>71.548454055262724</v>
      </c>
      <c r="T645" s="8">
        <f t="shared" si="468"/>
        <v>71.215305619641853</v>
      </c>
      <c r="U645" s="8">
        <f t="shared" si="468"/>
        <v>70.882157184020855</v>
      </c>
      <c r="V645" s="8">
        <f t="shared" si="468"/>
        <v>70.549008748399871</v>
      </c>
      <c r="W645" s="8">
        <f t="shared" si="468"/>
        <v>70.215860312778872</v>
      </c>
      <c r="X645" s="8">
        <f t="shared" si="468"/>
        <v>69.882711877158002</v>
      </c>
      <c r="Y645" s="8">
        <f t="shared" si="468"/>
        <v>69.557319575587826</v>
      </c>
      <c r="Z645" s="8">
        <f t="shared" si="468"/>
        <v>69.231927274017778</v>
      </c>
      <c r="AA645" s="8">
        <f t="shared" si="468"/>
        <v>68.906534972447602</v>
      </c>
      <c r="AB645" s="8">
        <f t="shared" si="468"/>
        <v>68.581142670877426</v>
      </c>
      <c r="AC645" s="8">
        <f t="shared" si="468"/>
        <v>68.25575036930725</v>
      </c>
      <c r="AD645" s="8">
        <f t="shared" si="468"/>
        <v>67.937933628779135</v>
      </c>
      <c r="AE645" s="8">
        <f t="shared" si="468"/>
        <v>67.620116888251019</v>
      </c>
      <c r="AF645" s="8">
        <f t="shared" si="468"/>
        <v>67.302300147722903</v>
      </c>
      <c r="AG645" s="8">
        <f t="shared" si="468"/>
        <v>66.984483407194787</v>
      </c>
      <c r="AH645" s="8">
        <f t="shared" si="468"/>
        <v>66.666666666666671</v>
      </c>
    </row>
    <row r="646" spans="2:65" hidden="1" outlineLevel="1">
      <c r="B646" t="str">
        <f t="shared" si="464"/>
        <v>e-methane (DAC) - CAPEX including feedstock CAPEX - Global - USD/ton fuel</v>
      </c>
      <c r="C646" t="s">
        <v>77</v>
      </c>
      <c r="D646" t="s">
        <v>34</v>
      </c>
      <c r="E646" t="s">
        <v>49</v>
      </c>
      <c r="F646" t="s">
        <v>31</v>
      </c>
      <c r="G646" s="26">
        <f>G502</f>
        <v>263.62021484523575</v>
      </c>
      <c r="H646" s="26">
        <f t="shared" ref="H646:AH646" si="469">H502</f>
        <v>253.44899817215298</v>
      </c>
      <c r="I646" s="26">
        <f t="shared" si="469"/>
        <v>243.15297823102202</v>
      </c>
      <c r="J646" s="26">
        <f t="shared" si="469"/>
        <v>236.62628599767515</v>
      </c>
      <c r="K646" s="26">
        <f t="shared" si="469"/>
        <v>229.8677371413068</v>
      </c>
      <c r="L646" s="26">
        <f t="shared" si="469"/>
        <v>222.87733166191998</v>
      </c>
      <c r="M646" s="26">
        <f t="shared" si="469"/>
        <v>215.65506955951628</v>
      </c>
      <c r="N646" s="26">
        <f t="shared" si="469"/>
        <v>208.20095083409089</v>
      </c>
      <c r="O646" s="26">
        <f t="shared" si="469"/>
        <v>207.81086031929487</v>
      </c>
      <c r="P646" s="26">
        <f t="shared" si="469"/>
        <v>206.88005633887389</v>
      </c>
      <c r="Q646" s="26">
        <f t="shared" si="469"/>
        <v>205.4085388928259</v>
      </c>
      <c r="R646" s="26">
        <f t="shared" si="469"/>
        <v>203.39630798114985</v>
      </c>
      <c r="S646" s="26">
        <f t="shared" si="469"/>
        <v>200.8433636038487</v>
      </c>
      <c r="T646" s="26">
        <f t="shared" si="469"/>
        <v>197.6812945038622</v>
      </c>
      <c r="U646" s="26">
        <f t="shared" si="469"/>
        <v>194.07294880997691</v>
      </c>
      <c r="V646" s="26">
        <f t="shared" si="469"/>
        <v>190.01832652219795</v>
      </c>
      <c r="W646" s="26">
        <f t="shared" si="469"/>
        <v>185.51742764051963</v>
      </c>
      <c r="X646" s="26">
        <f t="shared" si="469"/>
        <v>180.57025216494054</v>
      </c>
      <c r="Y646" s="26">
        <f t="shared" si="469"/>
        <v>174.64726109160506</v>
      </c>
      <c r="Z646" s="26">
        <f t="shared" si="469"/>
        <v>168.38752943190588</v>
      </c>
      <c r="AA646" s="26">
        <f t="shared" si="469"/>
        <v>161.79105718584705</v>
      </c>
      <c r="AB646" s="26">
        <f t="shared" si="469"/>
        <v>154.85784435342617</v>
      </c>
      <c r="AC646" s="26">
        <f t="shared" si="469"/>
        <v>147.58789093464276</v>
      </c>
      <c r="AD646" s="26">
        <f t="shared" si="469"/>
        <v>140.09857354350422</v>
      </c>
      <c r="AE646" s="26">
        <f t="shared" si="469"/>
        <v>132.39862651550584</v>
      </c>
      <c r="AF646" s="26">
        <f t="shared" si="469"/>
        <v>124.48804985064699</v>
      </c>
      <c r="AG646" s="26">
        <f t="shared" si="469"/>
        <v>116.36684354892796</v>
      </c>
      <c r="AH646" s="26">
        <f t="shared" si="469"/>
        <v>108.03500761034918</v>
      </c>
    </row>
    <row r="647" spans="2:65" hidden="1" outlineLevel="1">
      <c r="B647" t="str">
        <f t="shared" si="464"/>
        <v/>
      </c>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row>
    <row r="648" spans="2:65" hidden="1" outlineLevel="1">
      <c r="B648" t="str">
        <f t="shared" si="464"/>
        <v>e-methane liquefied (DAC) - OPEX including feedstock OPEX - Global - USD/ton fuel</v>
      </c>
      <c r="C648" s="4" t="str">
        <f>C637</f>
        <v>e-methane liquefied (DAC)</v>
      </c>
      <c r="D648" s="4" t="s">
        <v>35</v>
      </c>
      <c r="E648" s="4" t="s">
        <v>49</v>
      </c>
      <c r="F648" s="4" t="s">
        <v>31</v>
      </c>
      <c r="G648" s="129">
        <f>SUM(G649:G650)</f>
        <v>643.94021017252567</v>
      </c>
      <c r="H648" s="129">
        <f t="shared" ref="H648:AH648" si="470">SUM(H649:H650)</f>
        <v>614.4731858655864</v>
      </c>
      <c r="I648" s="129">
        <f t="shared" si="470"/>
        <v>583.98300615931566</v>
      </c>
      <c r="J648" s="129">
        <f t="shared" si="470"/>
        <v>564.40018464072546</v>
      </c>
      <c r="K648" s="129">
        <f t="shared" si="470"/>
        <v>543.1471427849159</v>
      </c>
      <c r="L648" s="129">
        <f t="shared" si="470"/>
        <v>520.22388059188552</v>
      </c>
      <c r="M648" s="129">
        <f t="shared" si="470"/>
        <v>495.63039806165585</v>
      </c>
      <c r="N648" s="129">
        <f t="shared" si="470"/>
        <v>469.36669519420445</v>
      </c>
      <c r="O648" s="129">
        <f t="shared" si="470"/>
        <v>463.0812777501564</v>
      </c>
      <c r="P648" s="129">
        <f t="shared" si="470"/>
        <v>454.45682577898077</v>
      </c>
      <c r="Q648" s="129">
        <f t="shared" si="470"/>
        <v>443.49333928068108</v>
      </c>
      <c r="R648" s="129">
        <f t="shared" si="470"/>
        <v>430.19081825524682</v>
      </c>
      <c r="S648" s="129">
        <f t="shared" si="470"/>
        <v>414.54926270268413</v>
      </c>
      <c r="T648" s="129">
        <f t="shared" si="470"/>
        <v>400.49305970882392</v>
      </c>
      <c r="U648" s="129">
        <f t="shared" si="470"/>
        <v>385.04675132051034</v>
      </c>
      <c r="V648" s="129">
        <f t="shared" si="470"/>
        <v>368.21033753775606</v>
      </c>
      <c r="W648" s="129">
        <f t="shared" si="470"/>
        <v>349.98381836054017</v>
      </c>
      <c r="X648" s="129">
        <f t="shared" si="470"/>
        <v>330.3671937888729</v>
      </c>
      <c r="Y648" s="129">
        <f t="shared" si="470"/>
        <v>312.88142843287403</v>
      </c>
      <c r="Z648" s="129">
        <f t="shared" si="470"/>
        <v>294.72761523564384</v>
      </c>
      <c r="AA648" s="129">
        <f t="shared" si="470"/>
        <v>275.90575419719443</v>
      </c>
      <c r="AB648" s="129">
        <f t="shared" si="470"/>
        <v>256.41584531751374</v>
      </c>
      <c r="AC648" s="129">
        <f t="shared" si="470"/>
        <v>236.25788859661193</v>
      </c>
      <c r="AD648" s="129">
        <f t="shared" si="470"/>
        <v>220.10013455862031</v>
      </c>
      <c r="AE648" s="129">
        <f t="shared" si="470"/>
        <v>203.70971525530618</v>
      </c>
      <c r="AF648" s="129">
        <f t="shared" si="470"/>
        <v>187.08663068666874</v>
      </c>
      <c r="AG648" s="129">
        <f t="shared" si="470"/>
        <v>170.2308808527084</v>
      </c>
      <c r="AH648" s="129">
        <f t="shared" si="470"/>
        <v>153.14246575342568</v>
      </c>
    </row>
    <row r="649" spans="2:65" hidden="1" outlineLevel="1">
      <c r="B649" t="str">
        <f t="shared" si="464"/>
        <v>e-methane liquefied (DAC) - OPEX - Global - USD/ton fuel</v>
      </c>
      <c r="C649" t="str">
        <f>C637</f>
        <v>e-methane liquefied (DAC)</v>
      </c>
      <c r="D649" t="s">
        <v>41</v>
      </c>
      <c r="E649" t="s">
        <v>49</v>
      </c>
      <c r="F649" t="s">
        <v>31</v>
      </c>
      <c r="G649" s="8">
        <f t="shared" ref="G649:AH649" si="471">INDEX(CostCalculations,MATCH($B649,CostCalculations_Index,0),MATCH(G$4,CostCalculation_Year,0))</f>
        <v>0</v>
      </c>
      <c r="H649" s="8">
        <f t="shared" si="471"/>
        <v>0</v>
      </c>
      <c r="I649" s="8">
        <f t="shared" si="471"/>
        <v>0</v>
      </c>
      <c r="J649" s="8">
        <f t="shared" si="471"/>
        <v>0</v>
      </c>
      <c r="K649" s="8">
        <f t="shared" si="471"/>
        <v>0</v>
      </c>
      <c r="L649" s="8">
        <f t="shared" si="471"/>
        <v>0</v>
      </c>
      <c r="M649" s="8">
        <f t="shared" si="471"/>
        <v>0</v>
      </c>
      <c r="N649" s="8">
        <f t="shared" si="471"/>
        <v>0</v>
      </c>
      <c r="O649" s="8">
        <f t="shared" si="471"/>
        <v>0</v>
      </c>
      <c r="P649" s="8">
        <f t="shared" si="471"/>
        <v>0</v>
      </c>
      <c r="Q649" s="8">
        <f t="shared" si="471"/>
        <v>0</v>
      </c>
      <c r="R649" s="8">
        <f t="shared" si="471"/>
        <v>0</v>
      </c>
      <c r="S649" s="8">
        <f t="shared" si="471"/>
        <v>0</v>
      </c>
      <c r="T649" s="8">
        <f t="shared" si="471"/>
        <v>0</v>
      </c>
      <c r="U649" s="8">
        <f t="shared" si="471"/>
        <v>0</v>
      </c>
      <c r="V649" s="8">
        <f t="shared" si="471"/>
        <v>0</v>
      </c>
      <c r="W649" s="8">
        <f t="shared" si="471"/>
        <v>0</v>
      </c>
      <c r="X649" s="8">
        <f t="shared" si="471"/>
        <v>0</v>
      </c>
      <c r="Y649" s="8">
        <f t="shared" si="471"/>
        <v>0</v>
      </c>
      <c r="Z649" s="8">
        <f t="shared" si="471"/>
        <v>0</v>
      </c>
      <c r="AA649" s="8">
        <f t="shared" si="471"/>
        <v>0</v>
      </c>
      <c r="AB649" s="8">
        <f t="shared" si="471"/>
        <v>0</v>
      </c>
      <c r="AC649" s="8">
        <f t="shared" si="471"/>
        <v>0</v>
      </c>
      <c r="AD649" s="8">
        <f t="shared" si="471"/>
        <v>0</v>
      </c>
      <c r="AE649" s="8">
        <f t="shared" si="471"/>
        <v>0</v>
      </c>
      <c r="AF649" s="8">
        <f t="shared" si="471"/>
        <v>0</v>
      </c>
      <c r="AG649" s="8">
        <f t="shared" si="471"/>
        <v>0</v>
      </c>
      <c r="AH649" s="8">
        <f t="shared" si="471"/>
        <v>0</v>
      </c>
    </row>
    <row r="650" spans="2:65" hidden="1" outlineLevel="1">
      <c r="B650" t="str">
        <f t="shared" si="464"/>
        <v>e-methane (DAC) - OPEX including feedstock OPEX - Global - USD/ton fuel</v>
      </c>
      <c r="C650" t="s">
        <v>77</v>
      </c>
      <c r="D650" t="s">
        <v>35</v>
      </c>
      <c r="E650" t="s">
        <v>49</v>
      </c>
      <c r="F650" t="s">
        <v>31</v>
      </c>
      <c r="G650" s="26">
        <f>G509</f>
        <v>643.94021017252567</v>
      </c>
      <c r="H650" s="26">
        <f t="shared" ref="H650:AH650" si="472">H509</f>
        <v>614.4731858655864</v>
      </c>
      <c r="I650" s="26">
        <f t="shared" si="472"/>
        <v>583.98300615931566</v>
      </c>
      <c r="J650" s="26">
        <f t="shared" si="472"/>
        <v>564.40018464072546</v>
      </c>
      <c r="K650" s="26">
        <f t="shared" si="472"/>
        <v>543.1471427849159</v>
      </c>
      <c r="L650" s="26">
        <f t="shared" si="472"/>
        <v>520.22388059188552</v>
      </c>
      <c r="M650" s="26">
        <f t="shared" si="472"/>
        <v>495.63039806165585</v>
      </c>
      <c r="N650" s="26">
        <f t="shared" si="472"/>
        <v>469.36669519420445</v>
      </c>
      <c r="O650" s="26">
        <f t="shared" si="472"/>
        <v>463.0812777501564</v>
      </c>
      <c r="P650" s="26">
        <f t="shared" si="472"/>
        <v>454.45682577898077</v>
      </c>
      <c r="Q650" s="26">
        <f t="shared" si="472"/>
        <v>443.49333928068108</v>
      </c>
      <c r="R650" s="26">
        <f t="shared" si="472"/>
        <v>430.19081825524682</v>
      </c>
      <c r="S650" s="26">
        <f t="shared" si="472"/>
        <v>414.54926270268413</v>
      </c>
      <c r="T650" s="26">
        <f t="shared" si="472"/>
        <v>400.49305970882392</v>
      </c>
      <c r="U650" s="26">
        <f t="shared" si="472"/>
        <v>385.04675132051034</v>
      </c>
      <c r="V650" s="26">
        <f t="shared" si="472"/>
        <v>368.21033753775606</v>
      </c>
      <c r="W650" s="26">
        <f t="shared" si="472"/>
        <v>349.98381836054017</v>
      </c>
      <c r="X650" s="26">
        <f t="shared" si="472"/>
        <v>330.3671937888729</v>
      </c>
      <c r="Y650" s="26">
        <f t="shared" si="472"/>
        <v>312.88142843287403</v>
      </c>
      <c r="Z650" s="26">
        <f t="shared" si="472"/>
        <v>294.72761523564384</v>
      </c>
      <c r="AA650" s="26">
        <f t="shared" si="472"/>
        <v>275.90575419719443</v>
      </c>
      <c r="AB650" s="26">
        <f t="shared" si="472"/>
        <v>256.41584531751374</v>
      </c>
      <c r="AC650" s="26">
        <f t="shared" si="472"/>
        <v>236.25788859661193</v>
      </c>
      <c r="AD650" s="26">
        <f t="shared" si="472"/>
        <v>220.10013455862031</v>
      </c>
      <c r="AE650" s="26">
        <f t="shared" si="472"/>
        <v>203.70971525530618</v>
      </c>
      <c r="AF650" s="26">
        <f t="shared" si="472"/>
        <v>187.08663068666874</v>
      </c>
      <c r="AG650" s="26">
        <f t="shared" si="472"/>
        <v>170.2308808527084</v>
      </c>
      <c r="AH650" s="26">
        <f t="shared" si="472"/>
        <v>153.14246575342568</v>
      </c>
    </row>
    <row r="651" spans="2:65" hidden="1" outlineLevel="1">
      <c r="B651" t="str">
        <f t="shared" si="464"/>
        <v/>
      </c>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row>
    <row r="652" spans="2:65" hidden="1" outlineLevel="1">
      <c r="B652" t="str">
        <f t="shared" si="464"/>
        <v>e-methane liquefied (DAC) - Finance cost including feedstock finance cost - Africa - USD/ton fuel</v>
      </c>
      <c r="C652" s="10" t="str">
        <f>C641</f>
        <v>e-methane liquefied (DAC)</v>
      </c>
      <c r="D652" s="10" t="s">
        <v>36</v>
      </c>
      <c r="E652" s="10" t="s">
        <v>55</v>
      </c>
      <c r="F652" s="10" t="s">
        <v>31</v>
      </c>
      <c r="G652" s="125">
        <f>G657+G662</f>
        <v>559.90324914384962</v>
      </c>
      <c r="H652" s="125">
        <f t="shared" ref="H652:AH652" si="473">H657+H662</f>
        <v>542.53079430865762</v>
      </c>
      <c r="I652" s="125">
        <f t="shared" si="473"/>
        <v>524.95241408118648</v>
      </c>
      <c r="J652" s="125">
        <f t="shared" si="473"/>
        <v>513.60715932172809</v>
      </c>
      <c r="K652" s="125">
        <f t="shared" si="473"/>
        <v>501.87934113428435</v>
      </c>
      <c r="L652" s="125">
        <f t="shared" si="473"/>
        <v>489.76895951886013</v>
      </c>
      <c r="M652" s="125">
        <f t="shared" si="473"/>
        <v>477.276014475458</v>
      </c>
      <c r="N652" s="125">
        <f t="shared" si="473"/>
        <v>464.40050600407022</v>
      </c>
      <c r="O652" s="125">
        <f t="shared" si="473"/>
        <v>463.19405906732959</v>
      </c>
      <c r="P652" s="125">
        <f t="shared" si="473"/>
        <v>461.0954349123075</v>
      </c>
      <c r="Q652" s="125">
        <f t="shared" si="473"/>
        <v>458.10463353900116</v>
      </c>
      <c r="R652" s="125">
        <f t="shared" si="473"/>
        <v>454.22165494740824</v>
      </c>
      <c r="S652" s="125">
        <f t="shared" si="473"/>
        <v>449.44649913753392</v>
      </c>
      <c r="T652" s="125">
        <f t="shared" si="473"/>
        <v>443.67939020378174</v>
      </c>
      <c r="U652" s="125">
        <f t="shared" si="473"/>
        <v>437.17592489009638</v>
      </c>
      <c r="V652" s="125">
        <f t="shared" si="473"/>
        <v>429.93610319648644</v>
      </c>
      <c r="W652" s="125">
        <f t="shared" si="473"/>
        <v>421.95992512294259</v>
      </c>
      <c r="X652" s="125">
        <f t="shared" si="473"/>
        <v>413.24739066946256</v>
      </c>
      <c r="Y652" s="125">
        <f t="shared" si="473"/>
        <v>402.93755810086827</v>
      </c>
      <c r="Z652" s="125">
        <f t="shared" si="473"/>
        <v>392.07210356477412</v>
      </c>
      <c r="AA652" s="125">
        <f t="shared" si="473"/>
        <v>380.6510270611862</v>
      </c>
      <c r="AB652" s="125">
        <f t="shared" si="473"/>
        <v>368.67432859010097</v>
      </c>
      <c r="AC652" s="125">
        <f t="shared" si="473"/>
        <v>356.14200815151753</v>
      </c>
      <c r="AD652" s="125">
        <f t="shared" si="473"/>
        <v>343.26023683426757</v>
      </c>
      <c r="AE652" s="125">
        <f t="shared" si="473"/>
        <v>330.03092661619883</v>
      </c>
      <c r="AF652" s="125">
        <f t="shared" si="473"/>
        <v>316.45407749731032</v>
      </c>
      <c r="AG652" s="125">
        <f t="shared" si="473"/>
        <v>302.52968947760257</v>
      </c>
      <c r="AH652" s="125">
        <f t="shared" si="473"/>
        <v>288.25776255707615</v>
      </c>
      <c r="BL652" s="1"/>
      <c r="BM652" s="1"/>
    </row>
    <row r="653" spans="2:65" hidden="1" outlineLevel="1">
      <c r="B653" t="str">
        <f t="shared" si="464"/>
        <v>e-methane liquefied (DAC) - Finance cost including feedstock finance cost - Americas - USD/ton fuel</v>
      </c>
      <c r="C653" s="2" t="str">
        <f>C641</f>
        <v>e-methane liquefied (DAC)</v>
      </c>
      <c r="D653" s="2" t="s">
        <v>36</v>
      </c>
      <c r="E653" s="2" t="s">
        <v>56</v>
      </c>
      <c r="F653" s="2" t="s">
        <v>31</v>
      </c>
      <c r="G653" s="126">
        <f t="shared" ref="G653:AH653" si="474">G658+G663</f>
        <v>559.90324914384962</v>
      </c>
      <c r="H653" s="126">
        <f t="shared" si="474"/>
        <v>542.53079430865762</v>
      </c>
      <c r="I653" s="126">
        <f t="shared" si="474"/>
        <v>524.95241408118648</v>
      </c>
      <c r="J653" s="126">
        <f t="shared" si="474"/>
        <v>513.60715932172809</v>
      </c>
      <c r="K653" s="126">
        <f t="shared" si="474"/>
        <v>501.87934113428435</v>
      </c>
      <c r="L653" s="126">
        <f t="shared" si="474"/>
        <v>489.76895951886013</v>
      </c>
      <c r="M653" s="126">
        <f t="shared" si="474"/>
        <v>477.276014475458</v>
      </c>
      <c r="N653" s="126">
        <f t="shared" si="474"/>
        <v>464.40050600407022</v>
      </c>
      <c r="O653" s="126">
        <f t="shared" si="474"/>
        <v>463.19405906732959</v>
      </c>
      <c r="P653" s="126">
        <f t="shared" si="474"/>
        <v>461.0954349123075</v>
      </c>
      <c r="Q653" s="126">
        <f t="shared" si="474"/>
        <v>458.10463353900116</v>
      </c>
      <c r="R653" s="126">
        <f t="shared" si="474"/>
        <v>454.22165494740824</v>
      </c>
      <c r="S653" s="126">
        <f t="shared" si="474"/>
        <v>449.44649913753392</v>
      </c>
      <c r="T653" s="126">
        <f t="shared" si="474"/>
        <v>443.67939020378174</v>
      </c>
      <c r="U653" s="126">
        <f t="shared" si="474"/>
        <v>437.17592489009638</v>
      </c>
      <c r="V653" s="126">
        <f t="shared" si="474"/>
        <v>429.93610319648644</v>
      </c>
      <c r="W653" s="126">
        <f t="shared" si="474"/>
        <v>421.95992512294259</v>
      </c>
      <c r="X653" s="126">
        <f t="shared" si="474"/>
        <v>413.24739066946256</v>
      </c>
      <c r="Y653" s="126">
        <f t="shared" si="474"/>
        <v>402.93755810086827</v>
      </c>
      <c r="Z653" s="126">
        <f t="shared" si="474"/>
        <v>392.07210356477412</v>
      </c>
      <c r="AA653" s="126">
        <f t="shared" si="474"/>
        <v>380.6510270611862</v>
      </c>
      <c r="AB653" s="126">
        <f t="shared" si="474"/>
        <v>368.67432859010097</v>
      </c>
      <c r="AC653" s="126">
        <f t="shared" si="474"/>
        <v>356.14200815151753</v>
      </c>
      <c r="AD653" s="126">
        <f t="shared" si="474"/>
        <v>343.26023683426757</v>
      </c>
      <c r="AE653" s="126">
        <f t="shared" si="474"/>
        <v>330.03092661619883</v>
      </c>
      <c r="AF653" s="126">
        <f t="shared" si="474"/>
        <v>316.45407749731032</v>
      </c>
      <c r="AG653" s="126">
        <f t="shared" si="474"/>
        <v>302.52968947760257</v>
      </c>
      <c r="AH653" s="126">
        <f t="shared" si="474"/>
        <v>288.25776255707615</v>
      </c>
      <c r="BL653" s="1"/>
      <c r="BM653" s="1"/>
    </row>
    <row r="654" spans="2:65" hidden="1" outlineLevel="1">
      <c r="B654" t="str">
        <f t="shared" si="464"/>
        <v>e-methane liquefied (DAC) - Finance cost including feedstock finance cost - Asia - USD/ton fuel</v>
      </c>
      <c r="C654" s="2" t="str">
        <f>C641</f>
        <v>e-methane liquefied (DAC)</v>
      </c>
      <c r="D654" s="2" t="s">
        <v>36</v>
      </c>
      <c r="E654" s="2" t="s">
        <v>57</v>
      </c>
      <c r="F654" s="2" t="s">
        <v>31</v>
      </c>
      <c r="G654" s="126">
        <f t="shared" ref="G654:AH654" si="475">G659+G664</f>
        <v>559.90324914384962</v>
      </c>
      <c r="H654" s="126">
        <f t="shared" si="475"/>
        <v>542.53079430865762</v>
      </c>
      <c r="I654" s="126">
        <f t="shared" si="475"/>
        <v>524.95241408118648</v>
      </c>
      <c r="J654" s="126">
        <f t="shared" si="475"/>
        <v>513.60715932172809</v>
      </c>
      <c r="K654" s="126">
        <f t="shared" si="475"/>
        <v>501.87934113428435</v>
      </c>
      <c r="L654" s="126">
        <f t="shared" si="475"/>
        <v>489.76895951886013</v>
      </c>
      <c r="M654" s="126">
        <f t="shared" si="475"/>
        <v>477.276014475458</v>
      </c>
      <c r="N654" s="126">
        <f t="shared" si="475"/>
        <v>464.40050600407022</v>
      </c>
      <c r="O654" s="126">
        <f t="shared" si="475"/>
        <v>463.19405906732959</v>
      </c>
      <c r="P654" s="126">
        <f t="shared" si="475"/>
        <v>461.0954349123075</v>
      </c>
      <c r="Q654" s="126">
        <f t="shared" si="475"/>
        <v>458.10463353900116</v>
      </c>
      <c r="R654" s="126">
        <f t="shared" si="475"/>
        <v>454.22165494740824</v>
      </c>
      <c r="S654" s="126">
        <f t="shared" si="475"/>
        <v>449.44649913753392</v>
      </c>
      <c r="T654" s="126">
        <f t="shared" si="475"/>
        <v>443.67939020378174</v>
      </c>
      <c r="U654" s="126">
        <f t="shared" si="475"/>
        <v>437.17592489009638</v>
      </c>
      <c r="V654" s="126">
        <f t="shared" si="475"/>
        <v>429.93610319648644</v>
      </c>
      <c r="W654" s="126">
        <f t="shared" si="475"/>
        <v>421.95992512294259</v>
      </c>
      <c r="X654" s="126">
        <f t="shared" si="475"/>
        <v>413.24739066946256</v>
      </c>
      <c r="Y654" s="126">
        <f t="shared" si="475"/>
        <v>402.93755810086827</v>
      </c>
      <c r="Z654" s="126">
        <f t="shared" si="475"/>
        <v>392.07210356477412</v>
      </c>
      <c r="AA654" s="126">
        <f t="shared" si="475"/>
        <v>380.6510270611862</v>
      </c>
      <c r="AB654" s="126">
        <f t="shared" si="475"/>
        <v>368.67432859010097</v>
      </c>
      <c r="AC654" s="126">
        <f t="shared" si="475"/>
        <v>356.14200815151753</v>
      </c>
      <c r="AD654" s="126">
        <f t="shared" si="475"/>
        <v>343.26023683426757</v>
      </c>
      <c r="AE654" s="126">
        <f t="shared" si="475"/>
        <v>330.03092661619883</v>
      </c>
      <c r="AF654" s="126">
        <f t="shared" si="475"/>
        <v>316.45407749731032</v>
      </c>
      <c r="AG654" s="126">
        <f t="shared" si="475"/>
        <v>302.52968947760257</v>
      </c>
      <c r="AH654" s="126">
        <f t="shared" si="475"/>
        <v>288.25776255707615</v>
      </c>
      <c r="BL654" s="1"/>
      <c r="BM654" s="1"/>
    </row>
    <row r="655" spans="2:65" hidden="1" outlineLevel="1">
      <c r="B655" t="str">
        <f t="shared" si="464"/>
        <v>e-methane liquefied (DAC) - Finance cost including feedstock finance cost - Europe - USD/ton fuel</v>
      </c>
      <c r="C655" s="2" t="str">
        <f>C641</f>
        <v>e-methane liquefied (DAC)</v>
      </c>
      <c r="D655" s="2" t="s">
        <v>36</v>
      </c>
      <c r="E655" s="2" t="s">
        <v>8</v>
      </c>
      <c r="F655" s="2" t="s">
        <v>31</v>
      </c>
      <c r="G655" s="126">
        <f t="shared" ref="G655:AH655" si="476">G660+G665</f>
        <v>559.90324914384962</v>
      </c>
      <c r="H655" s="126">
        <f t="shared" si="476"/>
        <v>542.53079430865762</v>
      </c>
      <c r="I655" s="126">
        <f t="shared" si="476"/>
        <v>524.95241408118648</v>
      </c>
      <c r="J655" s="126">
        <f t="shared" si="476"/>
        <v>513.60715932172809</v>
      </c>
      <c r="K655" s="126">
        <f t="shared" si="476"/>
        <v>501.87934113428435</v>
      </c>
      <c r="L655" s="126">
        <f t="shared" si="476"/>
        <v>489.76895951886013</v>
      </c>
      <c r="M655" s="126">
        <f t="shared" si="476"/>
        <v>477.276014475458</v>
      </c>
      <c r="N655" s="126">
        <f t="shared" si="476"/>
        <v>464.40050600407022</v>
      </c>
      <c r="O655" s="126">
        <f t="shared" si="476"/>
        <v>463.19405906732959</v>
      </c>
      <c r="P655" s="126">
        <f t="shared" si="476"/>
        <v>461.0954349123075</v>
      </c>
      <c r="Q655" s="126">
        <f t="shared" si="476"/>
        <v>458.10463353900116</v>
      </c>
      <c r="R655" s="126">
        <f t="shared" si="476"/>
        <v>454.22165494740824</v>
      </c>
      <c r="S655" s="126">
        <f t="shared" si="476"/>
        <v>449.44649913753392</v>
      </c>
      <c r="T655" s="126">
        <f t="shared" si="476"/>
        <v>443.67939020378174</v>
      </c>
      <c r="U655" s="126">
        <f t="shared" si="476"/>
        <v>437.17592489009638</v>
      </c>
      <c r="V655" s="126">
        <f t="shared" si="476"/>
        <v>429.93610319648644</v>
      </c>
      <c r="W655" s="126">
        <f t="shared" si="476"/>
        <v>421.95992512294259</v>
      </c>
      <c r="X655" s="126">
        <f t="shared" si="476"/>
        <v>413.24739066946256</v>
      </c>
      <c r="Y655" s="126">
        <f t="shared" si="476"/>
        <v>402.93755810086827</v>
      </c>
      <c r="Z655" s="126">
        <f t="shared" si="476"/>
        <v>392.07210356477412</v>
      </c>
      <c r="AA655" s="126">
        <f t="shared" si="476"/>
        <v>380.6510270611862</v>
      </c>
      <c r="AB655" s="126">
        <f t="shared" si="476"/>
        <v>368.67432859010097</v>
      </c>
      <c r="AC655" s="126">
        <f t="shared" si="476"/>
        <v>356.14200815151753</v>
      </c>
      <c r="AD655" s="126">
        <f t="shared" si="476"/>
        <v>343.26023683426757</v>
      </c>
      <c r="AE655" s="126">
        <f t="shared" si="476"/>
        <v>330.03092661619883</v>
      </c>
      <c r="AF655" s="126">
        <f t="shared" si="476"/>
        <v>316.45407749731032</v>
      </c>
      <c r="AG655" s="126">
        <f t="shared" si="476"/>
        <v>302.52968947760257</v>
      </c>
      <c r="AH655" s="126">
        <f t="shared" si="476"/>
        <v>288.25776255707615</v>
      </c>
      <c r="BL655" s="1"/>
      <c r="BM655" s="1"/>
    </row>
    <row r="656" spans="2:65" hidden="1" outlineLevel="1">
      <c r="B656" t="str">
        <f t="shared" si="464"/>
        <v>e-methane liquefied (DAC) - Finance cost including feedstock finance cost - Middle East - USD/ton fuel</v>
      </c>
      <c r="C656" s="13" t="str">
        <f>C641</f>
        <v>e-methane liquefied (DAC)</v>
      </c>
      <c r="D656" s="13" t="s">
        <v>36</v>
      </c>
      <c r="E656" s="13" t="s">
        <v>58</v>
      </c>
      <c r="F656" s="13" t="s">
        <v>31</v>
      </c>
      <c r="G656" s="127">
        <f t="shared" ref="G656:AH656" si="477">G661+G666</f>
        <v>559.90324914384962</v>
      </c>
      <c r="H656" s="127">
        <f t="shared" si="477"/>
        <v>542.53079430865762</v>
      </c>
      <c r="I656" s="127">
        <f t="shared" si="477"/>
        <v>524.95241408118648</v>
      </c>
      <c r="J656" s="127">
        <f t="shared" si="477"/>
        <v>513.60715932172809</v>
      </c>
      <c r="K656" s="127">
        <f t="shared" si="477"/>
        <v>501.87934113428435</v>
      </c>
      <c r="L656" s="127">
        <f t="shared" si="477"/>
        <v>489.76895951886013</v>
      </c>
      <c r="M656" s="127">
        <f t="shared" si="477"/>
        <v>477.276014475458</v>
      </c>
      <c r="N656" s="127">
        <f t="shared" si="477"/>
        <v>464.40050600407022</v>
      </c>
      <c r="O656" s="127">
        <f t="shared" si="477"/>
        <v>463.19405906732959</v>
      </c>
      <c r="P656" s="127">
        <f t="shared" si="477"/>
        <v>461.0954349123075</v>
      </c>
      <c r="Q656" s="127">
        <f t="shared" si="477"/>
        <v>458.10463353900116</v>
      </c>
      <c r="R656" s="127">
        <f t="shared" si="477"/>
        <v>454.22165494740824</v>
      </c>
      <c r="S656" s="127">
        <f t="shared" si="477"/>
        <v>449.44649913753392</v>
      </c>
      <c r="T656" s="127">
        <f t="shared" si="477"/>
        <v>443.67939020378174</v>
      </c>
      <c r="U656" s="127">
        <f t="shared" si="477"/>
        <v>437.17592489009638</v>
      </c>
      <c r="V656" s="127">
        <f t="shared" si="477"/>
        <v>429.93610319648644</v>
      </c>
      <c r="W656" s="127">
        <f t="shared" si="477"/>
        <v>421.95992512294259</v>
      </c>
      <c r="X656" s="127">
        <f t="shared" si="477"/>
        <v>413.24739066946256</v>
      </c>
      <c r="Y656" s="127">
        <f t="shared" si="477"/>
        <v>402.93755810086827</v>
      </c>
      <c r="Z656" s="127">
        <f t="shared" si="477"/>
        <v>392.07210356477412</v>
      </c>
      <c r="AA656" s="127">
        <f t="shared" si="477"/>
        <v>380.6510270611862</v>
      </c>
      <c r="AB656" s="127">
        <f t="shared" si="477"/>
        <v>368.67432859010097</v>
      </c>
      <c r="AC656" s="127">
        <f t="shared" si="477"/>
        <v>356.14200815151753</v>
      </c>
      <c r="AD656" s="127">
        <f t="shared" si="477"/>
        <v>343.26023683426757</v>
      </c>
      <c r="AE656" s="127">
        <f t="shared" si="477"/>
        <v>330.03092661619883</v>
      </c>
      <c r="AF656" s="127">
        <f t="shared" si="477"/>
        <v>316.45407749731032</v>
      </c>
      <c r="AG656" s="127">
        <f t="shared" si="477"/>
        <v>302.52968947760257</v>
      </c>
      <c r="AH656" s="127">
        <f t="shared" si="477"/>
        <v>288.25776255707615</v>
      </c>
      <c r="BL656" s="1"/>
      <c r="BM656" s="1"/>
    </row>
    <row r="657" spans="2:65" hidden="1" outlineLevel="1">
      <c r="B657" t="str">
        <f t="shared" si="464"/>
        <v>e-methane liquefied (DAC) - Finance cost - Africa - USD/ton fuel</v>
      </c>
      <c r="C657" t="str">
        <f>C637</f>
        <v>e-methane liquefied (DAC)</v>
      </c>
      <c r="D657" t="s">
        <v>42</v>
      </c>
      <c r="E657" t="s">
        <v>55</v>
      </c>
      <c r="F657" t="s">
        <v>31</v>
      </c>
      <c r="G657" s="8">
        <f t="shared" ref="G657:V661" si="478">INDEX(CostCalculations,MATCH($B657,CostCalculations_Index,0),MATCH(G$4,CostCalculation_Year,0))</f>
        <v>124.92989464921065</v>
      </c>
      <c r="H657" s="8">
        <f t="shared" si="478"/>
        <v>124.33994732460523</v>
      </c>
      <c r="I657" s="8">
        <f t="shared" si="478"/>
        <v>123.75000000000001</v>
      </c>
      <c r="J657" s="8">
        <f t="shared" si="478"/>
        <v>123.17378742556406</v>
      </c>
      <c r="K657" s="8">
        <f t="shared" si="478"/>
        <v>122.5975748511281</v>
      </c>
      <c r="L657" s="8">
        <f t="shared" si="478"/>
        <v>122.02136227669214</v>
      </c>
      <c r="M657" s="8">
        <f t="shared" si="478"/>
        <v>121.44514970225619</v>
      </c>
      <c r="N657" s="8">
        <f t="shared" si="478"/>
        <v>120.86893712782023</v>
      </c>
      <c r="O657" s="8">
        <f t="shared" si="478"/>
        <v>120.30613954049301</v>
      </c>
      <c r="P657" s="8">
        <f t="shared" si="478"/>
        <v>119.74334195316558</v>
      </c>
      <c r="Q657" s="8">
        <f t="shared" si="478"/>
        <v>119.18054436583836</v>
      </c>
      <c r="R657" s="8">
        <f t="shared" si="478"/>
        <v>118.61774677851093</v>
      </c>
      <c r="S657" s="8">
        <f t="shared" si="478"/>
        <v>118.05494919118351</v>
      </c>
      <c r="T657" s="8">
        <f t="shared" si="478"/>
        <v>117.50525427240908</v>
      </c>
      <c r="U657" s="8">
        <f t="shared" si="478"/>
        <v>116.95555935363443</v>
      </c>
      <c r="V657" s="8">
        <f t="shared" si="478"/>
        <v>116.40586443485979</v>
      </c>
      <c r="W657" s="8">
        <f t="shared" ref="W657:AH661" si="479">INDEX(CostCalculations,MATCH($B657,CostCalculations_Index,0),MATCH(W$4,CostCalculation_Year,0))</f>
        <v>115.85616951608516</v>
      </c>
      <c r="X657" s="8">
        <f t="shared" si="479"/>
        <v>115.30647459731071</v>
      </c>
      <c r="Y657" s="8">
        <f t="shared" si="479"/>
        <v>114.76957729971993</v>
      </c>
      <c r="Z657" s="8">
        <f t="shared" si="479"/>
        <v>114.23268000212934</v>
      </c>
      <c r="AA657" s="8">
        <f t="shared" si="479"/>
        <v>113.69578270453856</v>
      </c>
      <c r="AB657" s="8">
        <f t="shared" si="479"/>
        <v>113.15888540694777</v>
      </c>
      <c r="AC657" s="8">
        <f t="shared" si="479"/>
        <v>112.62198810935699</v>
      </c>
      <c r="AD657" s="8">
        <f t="shared" si="479"/>
        <v>112.09759048748559</v>
      </c>
      <c r="AE657" s="8">
        <f t="shared" si="479"/>
        <v>111.5731928656142</v>
      </c>
      <c r="AF657" s="8">
        <f t="shared" si="479"/>
        <v>111.0487952437428</v>
      </c>
      <c r="AG657" s="8">
        <f t="shared" si="479"/>
        <v>110.52439762187142</v>
      </c>
      <c r="AH657" s="8">
        <f t="shared" si="479"/>
        <v>110.00000000000001</v>
      </c>
    </row>
    <row r="658" spans="2:65" hidden="1" outlineLevel="1">
      <c r="B658" t="str">
        <f t="shared" si="464"/>
        <v>e-methane liquefied (DAC) - Finance cost - Americas - USD/ton fuel</v>
      </c>
      <c r="C658" t="str">
        <f>C637</f>
        <v>e-methane liquefied (DAC)</v>
      </c>
      <c r="D658" t="s">
        <v>42</v>
      </c>
      <c r="E658" t="s">
        <v>56</v>
      </c>
      <c r="F658" t="s">
        <v>31</v>
      </c>
      <c r="G658" s="8">
        <f t="shared" si="478"/>
        <v>124.92989464921065</v>
      </c>
      <c r="H658" s="8">
        <f t="shared" si="478"/>
        <v>124.33994732460523</v>
      </c>
      <c r="I658" s="8">
        <f t="shared" si="478"/>
        <v>123.75000000000001</v>
      </c>
      <c r="J658" s="8">
        <f t="shared" si="478"/>
        <v>123.17378742556406</v>
      </c>
      <c r="K658" s="8">
        <f t="shared" si="478"/>
        <v>122.5975748511281</v>
      </c>
      <c r="L658" s="8">
        <f t="shared" si="478"/>
        <v>122.02136227669214</v>
      </c>
      <c r="M658" s="8">
        <f t="shared" si="478"/>
        <v>121.44514970225619</v>
      </c>
      <c r="N658" s="8">
        <f t="shared" si="478"/>
        <v>120.86893712782023</v>
      </c>
      <c r="O658" s="8">
        <f t="shared" si="478"/>
        <v>120.30613954049301</v>
      </c>
      <c r="P658" s="8">
        <f t="shared" si="478"/>
        <v>119.74334195316558</v>
      </c>
      <c r="Q658" s="8">
        <f t="shared" si="478"/>
        <v>119.18054436583836</v>
      </c>
      <c r="R658" s="8">
        <f t="shared" si="478"/>
        <v>118.61774677851093</v>
      </c>
      <c r="S658" s="8">
        <f t="shared" si="478"/>
        <v>118.05494919118351</v>
      </c>
      <c r="T658" s="8">
        <f t="shared" si="478"/>
        <v>117.50525427240908</v>
      </c>
      <c r="U658" s="8">
        <f t="shared" si="478"/>
        <v>116.95555935363443</v>
      </c>
      <c r="V658" s="8">
        <f t="shared" si="478"/>
        <v>116.40586443485979</v>
      </c>
      <c r="W658" s="8">
        <f t="shared" si="479"/>
        <v>115.85616951608516</v>
      </c>
      <c r="X658" s="8">
        <f t="shared" si="479"/>
        <v>115.30647459731071</v>
      </c>
      <c r="Y658" s="8">
        <f t="shared" si="479"/>
        <v>114.76957729971993</v>
      </c>
      <c r="Z658" s="8">
        <f t="shared" si="479"/>
        <v>114.23268000212934</v>
      </c>
      <c r="AA658" s="8">
        <f t="shared" si="479"/>
        <v>113.69578270453856</v>
      </c>
      <c r="AB658" s="8">
        <f t="shared" si="479"/>
        <v>113.15888540694777</v>
      </c>
      <c r="AC658" s="8">
        <f t="shared" si="479"/>
        <v>112.62198810935699</v>
      </c>
      <c r="AD658" s="8">
        <f t="shared" si="479"/>
        <v>112.09759048748559</v>
      </c>
      <c r="AE658" s="8">
        <f t="shared" si="479"/>
        <v>111.5731928656142</v>
      </c>
      <c r="AF658" s="8">
        <f t="shared" si="479"/>
        <v>111.0487952437428</v>
      </c>
      <c r="AG658" s="8">
        <f t="shared" si="479"/>
        <v>110.52439762187142</v>
      </c>
      <c r="AH658" s="8">
        <f t="shared" si="479"/>
        <v>110.00000000000001</v>
      </c>
    </row>
    <row r="659" spans="2:65" hidden="1" outlineLevel="1">
      <c r="B659" t="str">
        <f t="shared" si="464"/>
        <v>e-methane liquefied (DAC) - Finance cost - Asia - USD/ton fuel</v>
      </c>
      <c r="C659" t="str">
        <f>C637</f>
        <v>e-methane liquefied (DAC)</v>
      </c>
      <c r="D659" t="s">
        <v>42</v>
      </c>
      <c r="E659" t="s">
        <v>57</v>
      </c>
      <c r="F659" t="s">
        <v>31</v>
      </c>
      <c r="G659" s="8">
        <f t="shared" si="478"/>
        <v>124.92989464921065</v>
      </c>
      <c r="H659" s="8">
        <f t="shared" si="478"/>
        <v>124.33994732460523</v>
      </c>
      <c r="I659" s="8">
        <f t="shared" si="478"/>
        <v>123.75000000000001</v>
      </c>
      <c r="J659" s="8">
        <f t="shared" si="478"/>
        <v>123.17378742556406</v>
      </c>
      <c r="K659" s="8">
        <f t="shared" si="478"/>
        <v>122.5975748511281</v>
      </c>
      <c r="L659" s="8">
        <f t="shared" si="478"/>
        <v>122.02136227669214</v>
      </c>
      <c r="M659" s="8">
        <f t="shared" si="478"/>
        <v>121.44514970225619</v>
      </c>
      <c r="N659" s="8">
        <f t="shared" si="478"/>
        <v>120.86893712782023</v>
      </c>
      <c r="O659" s="8">
        <f t="shared" si="478"/>
        <v>120.30613954049301</v>
      </c>
      <c r="P659" s="8">
        <f t="shared" si="478"/>
        <v>119.74334195316558</v>
      </c>
      <c r="Q659" s="8">
        <f t="shared" si="478"/>
        <v>119.18054436583836</v>
      </c>
      <c r="R659" s="8">
        <f t="shared" si="478"/>
        <v>118.61774677851093</v>
      </c>
      <c r="S659" s="8">
        <f t="shared" si="478"/>
        <v>118.05494919118351</v>
      </c>
      <c r="T659" s="8">
        <f t="shared" si="478"/>
        <v>117.50525427240908</v>
      </c>
      <c r="U659" s="8">
        <f t="shared" si="478"/>
        <v>116.95555935363443</v>
      </c>
      <c r="V659" s="8">
        <f t="shared" si="478"/>
        <v>116.40586443485979</v>
      </c>
      <c r="W659" s="8">
        <f t="shared" si="479"/>
        <v>115.85616951608516</v>
      </c>
      <c r="X659" s="8">
        <f t="shared" si="479"/>
        <v>115.30647459731071</v>
      </c>
      <c r="Y659" s="8">
        <f t="shared" si="479"/>
        <v>114.76957729971993</v>
      </c>
      <c r="Z659" s="8">
        <f t="shared" si="479"/>
        <v>114.23268000212934</v>
      </c>
      <c r="AA659" s="8">
        <f t="shared" si="479"/>
        <v>113.69578270453856</v>
      </c>
      <c r="AB659" s="8">
        <f t="shared" si="479"/>
        <v>113.15888540694777</v>
      </c>
      <c r="AC659" s="8">
        <f t="shared" si="479"/>
        <v>112.62198810935699</v>
      </c>
      <c r="AD659" s="8">
        <f t="shared" si="479"/>
        <v>112.09759048748559</v>
      </c>
      <c r="AE659" s="8">
        <f t="shared" si="479"/>
        <v>111.5731928656142</v>
      </c>
      <c r="AF659" s="8">
        <f t="shared" si="479"/>
        <v>111.0487952437428</v>
      </c>
      <c r="AG659" s="8">
        <f t="shared" si="479"/>
        <v>110.52439762187142</v>
      </c>
      <c r="AH659" s="8">
        <f t="shared" si="479"/>
        <v>110.00000000000001</v>
      </c>
    </row>
    <row r="660" spans="2:65" hidden="1" outlineLevel="1">
      <c r="B660" t="str">
        <f t="shared" si="464"/>
        <v>e-methane liquefied (DAC) - Finance cost - Europe - USD/ton fuel</v>
      </c>
      <c r="C660" t="str">
        <f>C637</f>
        <v>e-methane liquefied (DAC)</v>
      </c>
      <c r="D660" t="s">
        <v>42</v>
      </c>
      <c r="E660" t="s">
        <v>8</v>
      </c>
      <c r="F660" t="s">
        <v>31</v>
      </c>
      <c r="G660" s="8">
        <f t="shared" si="478"/>
        <v>124.92989464921065</v>
      </c>
      <c r="H660" s="8">
        <f t="shared" si="478"/>
        <v>124.33994732460523</v>
      </c>
      <c r="I660" s="8">
        <f t="shared" si="478"/>
        <v>123.75000000000001</v>
      </c>
      <c r="J660" s="8">
        <f t="shared" si="478"/>
        <v>123.17378742556406</v>
      </c>
      <c r="K660" s="8">
        <f t="shared" si="478"/>
        <v>122.5975748511281</v>
      </c>
      <c r="L660" s="8">
        <f t="shared" si="478"/>
        <v>122.02136227669214</v>
      </c>
      <c r="M660" s="8">
        <f t="shared" si="478"/>
        <v>121.44514970225619</v>
      </c>
      <c r="N660" s="8">
        <f t="shared" si="478"/>
        <v>120.86893712782023</v>
      </c>
      <c r="O660" s="8">
        <f t="shared" si="478"/>
        <v>120.30613954049301</v>
      </c>
      <c r="P660" s="8">
        <f t="shared" si="478"/>
        <v>119.74334195316558</v>
      </c>
      <c r="Q660" s="8">
        <f t="shared" si="478"/>
        <v>119.18054436583836</v>
      </c>
      <c r="R660" s="8">
        <f t="shared" si="478"/>
        <v>118.61774677851093</v>
      </c>
      <c r="S660" s="8">
        <f t="shared" si="478"/>
        <v>118.05494919118351</v>
      </c>
      <c r="T660" s="8">
        <f t="shared" si="478"/>
        <v>117.50525427240908</v>
      </c>
      <c r="U660" s="8">
        <f t="shared" si="478"/>
        <v>116.95555935363443</v>
      </c>
      <c r="V660" s="8">
        <f t="shared" si="478"/>
        <v>116.40586443485979</v>
      </c>
      <c r="W660" s="8">
        <f t="shared" si="479"/>
        <v>115.85616951608516</v>
      </c>
      <c r="X660" s="8">
        <f t="shared" si="479"/>
        <v>115.30647459731071</v>
      </c>
      <c r="Y660" s="8">
        <f t="shared" si="479"/>
        <v>114.76957729971993</v>
      </c>
      <c r="Z660" s="8">
        <f t="shared" si="479"/>
        <v>114.23268000212934</v>
      </c>
      <c r="AA660" s="8">
        <f t="shared" si="479"/>
        <v>113.69578270453856</v>
      </c>
      <c r="AB660" s="8">
        <f t="shared" si="479"/>
        <v>113.15888540694777</v>
      </c>
      <c r="AC660" s="8">
        <f t="shared" si="479"/>
        <v>112.62198810935699</v>
      </c>
      <c r="AD660" s="8">
        <f t="shared" si="479"/>
        <v>112.09759048748559</v>
      </c>
      <c r="AE660" s="8">
        <f t="shared" si="479"/>
        <v>111.5731928656142</v>
      </c>
      <c r="AF660" s="8">
        <f t="shared" si="479"/>
        <v>111.0487952437428</v>
      </c>
      <c r="AG660" s="8">
        <f t="shared" si="479"/>
        <v>110.52439762187142</v>
      </c>
      <c r="AH660" s="8">
        <f t="shared" si="479"/>
        <v>110.00000000000001</v>
      </c>
    </row>
    <row r="661" spans="2:65" hidden="1" outlineLevel="1">
      <c r="B661" t="str">
        <f t="shared" si="464"/>
        <v>e-methane liquefied (DAC) - Finance cost - Middle East - USD/ton fuel</v>
      </c>
      <c r="C661" t="str">
        <f>C637</f>
        <v>e-methane liquefied (DAC)</v>
      </c>
      <c r="D661" t="s">
        <v>42</v>
      </c>
      <c r="E661" t="s">
        <v>58</v>
      </c>
      <c r="F661" t="s">
        <v>31</v>
      </c>
      <c r="G661" s="8">
        <f t="shared" si="478"/>
        <v>124.92989464921065</v>
      </c>
      <c r="H661" s="8">
        <f t="shared" si="478"/>
        <v>124.33994732460523</v>
      </c>
      <c r="I661" s="8">
        <f t="shared" si="478"/>
        <v>123.75000000000001</v>
      </c>
      <c r="J661" s="8">
        <f t="shared" si="478"/>
        <v>123.17378742556406</v>
      </c>
      <c r="K661" s="8">
        <f t="shared" si="478"/>
        <v>122.5975748511281</v>
      </c>
      <c r="L661" s="8">
        <f t="shared" si="478"/>
        <v>122.02136227669214</v>
      </c>
      <c r="M661" s="8">
        <f t="shared" si="478"/>
        <v>121.44514970225619</v>
      </c>
      <c r="N661" s="8">
        <f t="shared" si="478"/>
        <v>120.86893712782023</v>
      </c>
      <c r="O661" s="8">
        <f t="shared" si="478"/>
        <v>120.30613954049301</v>
      </c>
      <c r="P661" s="8">
        <f t="shared" si="478"/>
        <v>119.74334195316558</v>
      </c>
      <c r="Q661" s="8">
        <f t="shared" si="478"/>
        <v>119.18054436583836</v>
      </c>
      <c r="R661" s="8">
        <f t="shared" si="478"/>
        <v>118.61774677851093</v>
      </c>
      <c r="S661" s="8">
        <f t="shared" si="478"/>
        <v>118.05494919118351</v>
      </c>
      <c r="T661" s="8">
        <f t="shared" si="478"/>
        <v>117.50525427240908</v>
      </c>
      <c r="U661" s="8">
        <f t="shared" si="478"/>
        <v>116.95555935363443</v>
      </c>
      <c r="V661" s="8">
        <f t="shared" si="478"/>
        <v>116.40586443485979</v>
      </c>
      <c r="W661" s="8">
        <f t="shared" si="479"/>
        <v>115.85616951608516</v>
      </c>
      <c r="X661" s="8">
        <f t="shared" si="479"/>
        <v>115.30647459731071</v>
      </c>
      <c r="Y661" s="8">
        <f t="shared" si="479"/>
        <v>114.76957729971993</v>
      </c>
      <c r="Z661" s="8">
        <f t="shared" si="479"/>
        <v>114.23268000212934</v>
      </c>
      <c r="AA661" s="8">
        <f t="shared" si="479"/>
        <v>113.69578270453856</v>
      </c>
      <c r="AB661" s="8">
        <f t="shared" si="479"/>
        <v>113.15888540694777</v>
      </c>
      <c r="AC661" s="8">
        <f t="shared" si="479"/>
        <v>112.62198810935699</v>
      </c>
      <c r="AD661" s="8">
        <f t="shared" si="479"/>
        <v>112.09759048748559</v>
      </c>
      <c r="AE661" s="8">
        <f t="shared" si="479"/>
        <v>111.5731928656142</v>
      </c>
      <c r="AF661" s="8">
        <f t="shared" si="479"/>
        <v>111.0487952437428</v>
      </c>
      <c r="AG661" s="8">
        <f t="shared" si="479"/>
        <v>110.52439762187142</v>
      </c>
      <c r="AH661" s="8">
        <f t="shared" si="479"/>
        <v>110.00000000000001</v>
      </c>
    </row>
    <row r="662" spans="2:65" hidden="1" outlineLevel="1">
      <c r="B662" t="str">
        <f t="shared" si="464"/>
        <v>e-methane (DAC) - Finance cost including feedstock finance cost - Africa - USD/ton fuel</v>
      </c>
      <c r="C662" t="s">
        <v>77</v>
      </c>
      <c r="D662" t="s">
        <v>36</v>
      </c>
      <c r="E662" t="s">
        <v>55</v>
      </c>
      <c r="F662" t="s">
        <v>31</v>
      </c>
      <c r="G662" s="26">
        <f>G516</f>
        <v>434.97335449463901</v>
      </c>
      <c r="H662" s="26">
        <f t="shared" ref="H662:AH662" si="480">H516</f>
        <v>418.19084698405243</v>
      </c>
      <c r="I662" s="26">
        <f t="shared" si="480"/>
        <v>401.20241408118642</v>
      </c>
      <c r="J662" s="26">
        <f t="shared" si="480"/>
        <v>390.43337189616403</v>
      </c>
      <c r="K662" s="26">
        <f t="shared" si="480"/>
        <v>379.28176628315623</v>
      </c>
      <c r="L662" s="26">
        <f t="shared" si="480"/>
        <v>367.74759724216801</v>
      </c>
      <c r="M662" s="26">
        <f t="shared" si="480"/>
        <v>355.83086477320182</v>
      </c>
      <c r="N662" s="26">
        <f t="shared" si="480"/>
        <v>343.53156887624999</v>
      </c>
      <c r="O662" s="26">
        <f t="shared" si="480"/>
        <v>342.88791952683658</v>
      </c>
      <c r="P662" s="26">
        <f t="shared" si="480"/>
        <v>341.35209295914194</v>
      </c>
      <c r="Q662" s="26">
        <f t="shared" si="480"/>
        <v>338.92408917316277</v>
      </c>
      <c r="R662" s="26">
        <f t="shared" si="480"/>
        <v>335.60390816889731</v>
      </c>
      <c r="S662" s="26">
        <f t="shared" si="480"/>
        <v>331.39154994635038</v>
      </c>
      <c r="T662" s="26">
        <f t="shared" si="480"/>
        <v>326.17413593137269</v>
      </c>
      <c r="U662" s="26">
        <f t="shared" si="480"/>
        <v>320.22036553646194</v>
      </c>
      <c r="V662" s="26">
        <f t="shared" si="480"/>
        <v>313.53023876162666</v>
      </c>
      <c r="W662" s="26">
        <f t="shared" si="480"/>
        <v>306.10375560685742</v>
      </c>
      <c r="X662" s="26">
        <f t="shared" si="480"/>
        <v>297.94091607215188</v>
      </c>
      <c r="Y662" s="26">
        <f t="shared" si="480"/>
        <v>288.16798080114836</v>
      </c>
      <c r="Z662" s="26">
        <f t="shared" si="480"/>
        <v>277.83942356264475</v>
      </c>
      <c r="AA662" s="26">
        <f t="shared" si="480"/>
        <v>266.95524435664765</v>
      </c>
      <c r="AB662" s="26">
        <f t="shared" si="480"/>
        <v>255.5154431831532</v>
      </c>
      <c r="AC662" s="26">
        <f t="shared" si="480"/>
        <v>243.52002004216055</v>
      </c>
      <c r="AD662" s="26">
        <f t="shared" si="480"/>
        <v>231.162646346782</v>
      </c>
      <c r="AE662" s="26">
        <f t="shared" si="480"/>
        <v>218.45773375058465</v>
      </c>
      <c r="AF662" s="26">
        <f t="shared" si="480"/>
        <v>205.40528225356755</v>
      </c>
      <c r="AG662" s="26">
        <f t="shared" si="480"/>
        <v>192.00529185573114</v>
      </c>
      <c r="AH662" s="26">
        <f t="shared" si="480"/>
        <v>178.25776255707615</v>
      </c>
    </row>
    <row r="663" spans="2:65" hidden="1" outlineLevel="1">
      <c r="B663" t="str">
        <f t="shared" si="464"/>
        <v>e-methane (DAC) - Finance cost including feedstock finance cost - Americas - USD/ton fuel</v>
      </c>
      <c r="C663" t="s">
        <v>77</v>
      </c>
      <c r="D663" t="s">
        <v>36</v>
      </c>
      <c r="E663" t="s">
        <v>56</v>
      </c>
      <c r="F663" t="s">
        <v>31</v>
      </c>
      <c r="G663" s="26">
        <f t="shared" ref="G663:AH663" si="481">G517</f>
        <v>434.97335449463901</v>
      </c>
      <c r="H663" s="26">
        <f t="shared" si="481"/>
        <v>418.19084698405243</v>
      </c>
      <c r="I663" s="26">
        <f t="shared" si="481"/>
        <v>401.20241408118642</v>
      </c>
      <c r="J663" s="26">
        <f t="shared" si="481"/>
        <v>390.43337189616403</v>
      </c>
      <c r="K663" s="26">
        <f t="shared" si="481"/>
        <v>379.28176628315623</v>
      </c>
      <c r="L663" s="26">
        <f t="shared" si="481"/>
        <v>367.74759724216801</v>
      </c>
      <c r="M663" s="26">
        <f t="shared" si="481"/>
        <v>355.83086477320182</v>
      </c>
      <c r="N663" s="26">
        <f t="shared" si="481"/>
        <v>343.53156887624999</v>
      </c>
      <c r="O663" s="26">
        <f t="shared" si="481"/>
        <v>342.88791952683658</v>
      </c>
      <c r="P663" s="26">
        <f t="shared" si="481"/>
        <v>341.35209295914194</v>
      </c>
      <c r="Q663" s="26">
        <f t="shared" si="481"/>
        <v>338.92408917316277</v>
      </c>
      <c r="R663" s="26">
        <f t="shared" si="481"/>
        <v>335.60390816889731</v>
      </c>
      <c r="S663" s="26">
        <f t="shared" si="481"/>
        <v>331.39154994635038</v>
      </c>
      <c r="T663" s="26">
        <f t="shared" si="481"/>
        <v>326.17413593137269</v>
      </c>
      <c r="U663" s="26">
        <f t="shared" si="481"/>
        <v>320.22036553646194</v>
      </c>
      <c r="V663" s="26">
        <f t="shared" si="481"/>
        <v>313.53023876162666</v>
      </c>
      <c r="W663" s="26">
        <f t="shared" si="481"/>
        <v>306.10375560685742</v>
      </c>
      <c r="X663" s="26">
        <f t="shared" si="481"/>
        <v>297.94091607215188</v>
      </c>
      <c r="Y663" s="26">
        <f t="shared" si="481"/>
        <v>288.16798080114836</v>
      </c>
      <c r="Z663" s="26">
        <f t="shared" si="481"/>
        <v>277.83942356264475</v>
      </c>
      <c r="AA663" s="26">
        <f t="shared" si="481"/>
        <v>266.95524435664765</v>
      </c>
      <c r="AB663" s="26">
        <f t="shared" si="481"/>
        <v>255.5154431831532</v>
      </c>
      <c r="AC663" s="26">
        <f t="shared" si="481"/>
        <v>243.52002004216055</v>
      </c>
      <c r="AD663" s="26">
        <f t="shared" si="481"/>
        <v>231.162646346782</v>
      </c>
      <c r="AE663" s="26">
        <f t="shared" si="481"/>
        <v>218.45773375058465</v>
      </c>
      <c r="AF663" s="26">
        <f t="shared" si="481"/>
        <v>205.40528225356755</v>
      </c>
      <c r="AG663" s="26">
        <f t="shared" si="481"/>
        <v>192.00529185573114</v>
      </c>
      <c r="AH663" s="26">
        <f t="shared" si="481"/>
        <v>178.25776255707615</v>
      </c>
    </row>
    <row r="664" spans="2:65" hidden="1" outlineLevel="1">
      <c r="B664" t="str">
        <f t="shared" si="464"/>
        <v>e-methane (DAC) - Finance cost including feedstock finance cost - Asia - USD/ton fuel</v>
      </c>
      <c r="C664" t="s">
        <v>77</v>
      </c>
      <c r="D664" t="s">
        <v>36</v>
      </c>
      <c r="E664" t="s">
        <v>57</v>
      </c>
      <c r="F664" t="s">
        <v>31</v>
      </c>
      <c r="G664" s="26">
        <f t="shared" ref="G664:AH664" si="482">G518</f>
        <v>434.97335449463901</v>
      </c>
      <c r="H664" s="26">
        <f t="shared" si="482"/>
        <v>418.19084698405243</v>
      </c>
      <c r="I664" s="26">
        <f t="shared" si="482"/>
        <v>401.20241408118642</v>
      </c>
      <c r="J664" s="26">
        <f t="shared" si="482"/>
        <v>390.43337189616403</v>
      </c>
      <c r="K664" s="26">
        <f t="shared" si="482"/>
        <v>379.28176628315623</v>
      </c>
      <c r="L664" s="26">
        <f t="shared" si="482"/>
        <v>367.74759724216801</v>
      </c>
      <c r="M664" s="26">
        <f t="shared" si="482"/>
        <v>355.83086477320182</v>
      </c>
      <c r="N664" s="26">
        <f t="shared" si="482"/>
        <v>343.53156887624999</v>
      </c>
      <c r="O664" s="26">
        <f t="shared" si="482"/>
        <v>342.88791952683658</v>
      </c>
      <c r="P664" s="26">
        <f t="shared" si="482"/>
        <v>341.35209295914194</v>
      </c>
      <c r="Q664" s="26">
        <f t="shared" si="482"/>
        <v>338.92408917316277</v>
      </c>
      <c r="R664" s="26">
        <f t="shared" si="482"/>
        <v>335.60390816889731</v>
      </c>
      <c r="S664" s="26">
        <f t="shared" si="482"/>
        <v>331.39154994635038</v>
      </c>
      <c r="T664" s="26">
        <f t="shared" si="482"/>
        <v>326.17413593137269</v>
      </c>
      <c r="U664" s="26">
        <f t="shared" si="482"/>
        <v>320.22036553646194</v>
      </c>
      <c r="V664" s="26">
        <f t="shared" si="482"/>
        <v>313.53023876162666</v>
      </c>
      <c r="W664" s="26">
        <f t="shared" si="482"/>
        <v>306.10375560685742</v>
      </c>
      <c r="X664" s="26">
        <f t="shared" si="482"/>
        <v>297.94091607215188</v>
      </c>
      <c r="Y664" s="26">
        <f t="shared" si="482"/>
        <v>288.16798080114836</v>
      </c>
      <c r="Z664" s="26">
        <f t="shared" si="482"/>
        <v>277.83942356264475</v>
      </c>
      <c r="AA664" s="26">
        <f t="shared" si="482"/>
        <v>266.95524435664765</v>
      </c>
      <c r="AB664" s="26">
        <f t="shared" si="482"/>
        <v>255.5154431831532</v>
      </c>
      <c r="AC664" s="26">
        <f t="shared" si="482"/>
        <v>243.52002004216055</v>
      </c>
      <c r="AD664" s="26">
        <f t="shared" si="482"/>
        <v>231.162646346782</v>
      </c>
      <c r="AE664" s="26">
        <f t="shared" si="482"/>
        <v>218.45773375058465</v>
      </c>
      <c r="AF664" s="26">
        <f t="shared" si="482"/>
        <v>205.40528225356755</v>
      </c>
      <c r="AG664" s="26">
        <f t="shared" si="482"/>
        <v>192.00529185573114</v>
      </c>
      <c r="AH664" s="26">
        <f t="shared" si="482"/>
        <v>178.25776255707615</v>
      </c>
    </row>
    <row r="665" spans="2:65" hidden="1" outlineLevel="1">
      <c r="B665" t="str">
        <f t="shared" si="464"/>
        <v>e-methane (DAC) - Finance cost including feedstock finance cost - Europe - USD/ton fuel</v>
      </c>
      <c r="C665" t="s">
        <v>77</v>
      </c>
      <c r="D665" t="s">
        <v>36</v>
      </c>
      <c r="E665" t="s">
        <v>8</v>
      </c>
      <c r="F665" t="s">
        <v>31</v>
      </c>
      <c r="G665" s="26">
        <f t="shared" ref="G665:AH665" si="483">G519</f>
        <v>434.97335449463901</v>
      </c>
      <c r="H665" s="26">
        <f t="shared" si="483"/>
        <v>418.19084698405243</v>
      </c>
      <c r="I665" s="26">
        <f t="shared" si="483"/>
        <v>401.20241408118642</v>
      </c>
      <c r="J665" s="26">
        <f t="shared" si="483"/>
        <v>390.43337189616403</v>
      </c>
      <c r="K665" s="26">
        <f t="shared" si="483"/>
        <v>379.28176628315623</v>
      </c>
      <c r="L665" s="26">
        <f t="shared" si="483"/>
        <v>367.74759724216801</v>
      </c>
      <c r="M665" s="26">
        <f t="shared" si="483"/>
        <v>355.83086477320182</v>
      </c>
      <c r="N665" s="26">
        <f t="shared" si="483"/>
        <v>343.53156887624999</v>
      </c>
      <c r="O665" s="26">
        <f t="shared" si="483"/>
        <v>342.88791952683658</v>
      </c>
      <c r="P665" s="26">
        <f t="shared" si="483"/>
        <v>341.35209295914194</v>
      </c>
      <c r="Q665" s="26">
        <f t="shared" si="483"/>
        <v>338.92408917316277</v>
      </c>
      <c r="R665" s="26">
        <f t="shared" si="483"/>
        <v>335.60390816889731</v>
      </c>
      <c r="S665" s="26">
        <f t="shared" si="483"/>
        <v>331.39154994635038</v>
      </c>
      <c r="T665" s="26">
        <f t="shared" si="483"/>
        <v>326.17413593137269</v>
      </c>
      <c r="U665" s="26">
        <f t="shared" si="483"/>
        <v>320.22036553646194</v>
      </c>
      <c r="V665" s="26">
        <f t="shared" si="483"/>
        <v>313.53023876162666</v>
      </c>
      <c r="W665" s="26">
        <f t="shared" si="483"/>
        <v>306.10375560685742</v>
      </c>
      <c r="X665" s="26">
        <f t="shared" si="483"/>
        <v>297.94091607215188</v>
      </c>
      <c r="Y665" s="26">
        <f t="shared" si="483"/>
        <v>288.16798080114836</v>
      </c>
      <c r="Z665" s="26">
        <f t="shared" si="483"/>
        <v>277.83942356264475</v>
      </c>
      <c r="AA665" s="26">
        <f t="shared" si="483"/>
        <v>266.95524435664765</v>
      </c>
      <c r="AB665" s="26">
        <f t="shared" si="483"/>
        <v>255.5154431831532</v>
      </c>
      <c r="AC665" s="26">
        <f t="shared" si="483"/>
        <v>243.52002004216055</v>
      </c>
      <c r="AD665" s="26">
        <f t="shared" si="483"/>
        <v>231.162646346782</v>
      </c>
      <c r="AE665" s="26">
        <f t="shared" si="483"/>
        <v>218.45773375058465</v>
      </c>
      <c r="AF665" s="26">
        <f t="shared" si="483"/>
        <v>205.40528225356755</v>
      </c>
      <c r="AG665" s="26">
        <f t="shared" si="483"/>
        <v>192.00529185573114</v>
      </c>
      <c r="AH665" s="26">
        <f t="shared" si="483"/>
        <v>178.25776255707615</v>
      </c>
    </row>
    <row r="666" spans="2:65" hidden="1" outlineLevel="1">
      <c r="B666" t="str">
        <f t="shared" si="464"/>
        <v>e-methane (DAC) - Finance cost including feedstock finance cost - Middle East - USD/ton fuel</v>
      </c>
      <c r="C666" t="s">
        <v>77</v>
      </c>
      <c r="D666" t="s">
        <v>36</v>
      </c>
      <c r="E666" t="s">
        <v>58</v>
      </c>
      <c r="F666" t="s">
        <v>31</v>
      </c>
      <c r="G666" s="26">
        <f t="shared" ref="G666:AH666" si="484">G520</f>
        <v>434.97335449463901</v>
      </c>
      <c r="H666" s="26">
        <f t="shared" si="484"/>
        <v>418.19084698405243</v>
      </c>
      <c r="I666" s="26">
        <f t="shared" si="484"/>
        <v>401.20241408118642</v>
      </c>
      <c r="J666" s="26">
        <f t="shared" si="484"/>
        <v>390.43337189616403</v>
      </c>
      <c r="K666" s="26">
        <f t="shared" si="484"/>
        <v>379.28176628315623</v>
      </c>
      <c r="L666" s="26">
        <f t="shared" si="484"/>
        <v>367.74759724216801</v>
      </c>
      <c r="M666" s="26">
        <f t="shared" si="484"/>
        <v>355.83086477320182</v>
      </c>
      <c r="N666" s="26">
        <f t="shared" si="484"/>
        <v>343.53156887624999</v>
      </c>
      <c r="O666" s="26">
        <f t="shared" si="484"/>
        <v>342.88791952683658</v>
      </c>
      <c r="P666" s="26">
        <f t="shared" si="484"/>
        <v>341.35209295914194</v>
      </c>
      <c r="Q666" s="26">
        <f t="shared" si="484"/>
        <v>338.92408917316277</v>
      </c>
      <c r="R666" s="26">
        <f t="shared" si="484"/>
        <v>335.60390816889731</v>
      </c>
      <c r="S666" s="26">
        <f t="shared" si="484"/>
        <v>331.39154994635038</v>
      </c>
      <c r="T666" s="26">
        <f t="shared" si="484"/>
        <v>326.17413593137269</v>
      </c>
      <c r="U666" s="26">
        <f t="shared" si="484"/>
        <v>320.22036553646194</v>
      </c>
      <c r="V666" s="26">
        <f t="shared" si="484"/>
        <v>313.53023876162666</v>
      </c>
      <c r="W666" s="26">
        <f t="shared" si="484"/>
        <v>306.10375560685742</v>
      </c>
      <c r="X666" s="26">
        <f t="shared" si="484"/>
        <v>297.94091607215188</v>
      </c>
      <c r="Y666" s="26">
        <f t="shared" si="484"/>
        <v>288.16798080114836</v>
      </c>
      <c r="Z666" s="26">
        <f t="shared" si="484"/>
        <v>277.83942356264475</v>
      </c>
      <c r="AA666" s="26">
        <f t="shared" si="484"/>
        <v>266.95524435664765</v>
      </c>
      <c r="AB666" s="26">
        <f t="shared" si="484"/>
        <v>255.5154431831532</v>
      </c>
      <c r="AC666" s="26">
        <f t="shared" si="484"/>
        <v>243.52002004216055</v>
      </c>
      <c r="AD666" s="26">
        <f t="shared" si="484"/>
        <v>231.162646346782</v>
      </c>
      <c r="AE666" s="26">
        <f t="shared" si="484"/>
        <v>218.45773375058465</v>
      </c>
      <c r="AF666" s="26">
        <f t="shared" si="484"/>
        <v>205.40528225356755</v>
      </c>
      <c r="AG666" s="26">
        <f t="shared" si="484"/>
        <v>192.00529185573114</v>
      </c>
      <c r="AH666" s="26">
        <f t="shared" si="484"/>
        <v>178.25776255707615</v>
      </c>
    </row>
    <row r="667" spans="2:65" ht="14.25" hidden="1" customHeight="1" outlineLevel="1">
      <c r="B667" t="str">
        <f t="shared" si="464"/>
        <v/>
      </c>
      <c r="G667" s="128"/>
    </row>
    <row r="668" spans="2:65" hidden="1" outlineLevel="1">
      <c r="B668" t="str">
        <f t="shared" si="464"/>
        <v>e-methane liquefied (DAC) - Energy cost including feedstock energy cost - Africa - USD/ton fuel</v>
      </c>
      <c r="C668" s="10" t="str">
        <f>C637</f>
        <v>e-methane liquefied (DAC)</v>
      </c>
      <c r="D668" s="10" t="s">
        <v>37</v>
      </c>
      <c r="E668" s="10" t="s">
        <v>55</v>
      </c>
      <c r="F668" s="10" t="s">
        <v>31</v>
      </c>
      <c r="G668" s="125">
        <f>G673+G678</f>
        <v>2100.9453906364402</v>
      </c>
      <c r="H668" s="125">
        <f t="shared" ref="H668:AH668" si="485">H673+H678</f>
        <v>1847.1256662618059</v>
      </c>
      <c r="I668" s="125">
        <f t="shared" si="485"/>
        <v>1594.961244520681</v>
      </c>
      <c r="J668" s="125">
        <f t="shared" si="485"/>
        <v>1520.1403303026891</v>
      </c>
      <c r="K668" s="125">
        <f t="shared" si="485"/>
        <v>1445.5418998697673</v>
      </c>
      <c r="L668" s="125">
        <f t="shared" si="485"/>
        <v>1371.2173466428449</v>
      </c>
      <c r="M668" s="125">
        <f t="shared" si="485"/>
        <v>1297.2180640428701</v>
      </c>
      <c r="N668" s="125">
        <f t="shared" si="485"/>
        <v>1223.5954454907896</v>
      </c>
      <c r="O668" s="125">
        <f t="shared" si="485"/>
        <v>1177.3375189851813</v>
      </c>
      <c r="P668" s="125">
        <f t="shared" si="485"/>
        <v>1131.3636527349006</v>
      </c>
      <c r="Q668" s="125">
        <f t="shared" si="485"/>
        <v>1085.7015285581685</v>
      </c>
      <c r="R668" s="125">
        <f t="shared" si="485"/>
        <v>1040.3788282732573</v>
      </c>
      <c r="S668" s="125">
        <f t="shared" si="485"/>
        <v>995.42323369843416</v>
      </c>
      <c r="T668" s="125">
        <f t="shared" si="485"/>
        <v>969.73015562339572</v>
      </c>
      <c r="U668" s="125">
        <f t="shared" si="485"/>
        <v>944.17012270616726</v>
      </c>
      <c r="V668" s="125">
        <f t="shared" si="485"/>
        <v>918.7521676292389</v>
      </c>
      <c r="W668" s="125">
        <f t="shared" si="485"/>
        <v>893.48532307505309</v>
      </c>
      <c r="X668" s="125">
        <f t="shared" si="485"/>
        <v>868.37862172609721</v>
      </c>
      <c r="Y668" s="125">
        <f t="shared" si="485"/>
        <v>841.41796179141488</v>
      </c>
      <c r="Z668" s="125">
        <f t="shared" si="485"/>
        <v>814.95280421220775</v>
      </c>
      <c r="AA668" s="125">
        <f t="shared" si="485"/>
        <v>788.97786691924966</v>
      </c>
      <c r="AB668" s="125">
        <f t="shared" si="485"/>
        <v>763.48786784330457</v>
      </c>
      <c r="AC668" s="125">
        <f t="shared" si="485"/>
        <v>738.47752491513643</v>
      </c>
      <c r="AD668" s="125">
        <f t="shared" si="485"/>
        <v>722.95145714230182</v>
      </c>
      <c r="AE668" s="125">
        <f t="shared" si="485"/>
        <v>707.69607621500666</v>
      </c>
      <c r="AF668" s="125">
        <f t="shared" si="485"/>
        <v>692.70805365709953</v>
      </c>
      <c r="AG668" s="125">
        <f t="shared" si="485"/>
        <v>677.98406099244266</v>
      </c>
      <c r="AH668" s="125">
        <f t="shared" si="485"/>
        <v>663.52076974489853</v>
      </c>
      <c r="AJ668" s="126"/>
      <c r="BL668" s="1"/>
      <c r="BM668" s="1"/>
    </row>
    <row r="669" spans="2:65" hidden="1" outlineLevel="1">
      <c r="B669" t="str">
        <f t="shared" si="464"/>
        <v>e-methane liquefied (DAC) - Energy cost including feedstock energy cost - Americas - USD/ton fuel</v>
      </c>
      <c r="C669" s="2" t="str">
        <f>C637</f>
        <v>e-methane liquefied (DAC)</v>
      </c>
      <c r="D669" s="2" t="s">
        <v>37</v>
      </c>
      <c r="E669" s="2" t="s">
        <v>56</v>
      </c>
      <c r="F669" s="2" t="s">
        <v>31</v>
      </c>
      <c r="G669" s="126">
        <f t="shared" ref="G669:AH669" si="486">G674+G679</f>
        <v>1320.0552511841179</v>
      </c>
      <c r="H669" s="126">
        <f t="shared" si="486"/>
        <v>1287.7597408080737</v>
      </c>
      <c r="I669" s="126">
        <f t="shared" si="486"/>
        <v>1255.4870243811597</v>
      </c>
      <c r="J669" s="126">
        <f t="shared" si="486"/>
        <v>1204.4213380665528</v>
      </c>
      <c r="K669" s="126">
        <f t="shared" si="486"/>
        <v>1153.45899111774</v>
      </c>
      <c r="L669" s="126">
        <f t="shared" si="486"/>
        <v>1102.6345152102454</v>
      </c>
      <c r="M669" s="126">
        <f t="shared" si="486"/>
        <v>1051.9824420196383</v>
      </c>
      <c r="N669" s="126">
        <f t="shared" si="486"/>
        <v>1001.5373032213996</v>
      </c>
      <c r="O669" s="126">
        <f t="shared" si="486"/>
        <v>972.50029418287579</v>
      </c>
      <c r="P669" s="126">
        <f t="shared" si="486"/>
        <v>943.55515293040082</v>
      </c>
      <c r="Q669" s="126">
        <f t="shared" si="486"/>
        <v>914.71791417720431</v>
      </c>
      <c r="R669" s="126">
        <f t="shared" si="486"/>
        <v>886.00461263651823</v>
      </c>
      <c r="S669" s="126">
        <f t="shared" si="486"/>
        <v>857.43128302160414</v>
      </c>
      <c r="T669" s="126">
        <f t="shared" si="486"/>
        <v>833.03444940119959</v>
      </c>
      <c r="U669" s="126">
        <f t="shared" si="486"/>
        <v>808.79466974340539</v>
      </c>
      <c r="V669" s="126">
        <f t="shared" si="486"/>
        <v>784.72095507064307</v>
      </c>
      <c r="W669" s="126">
        <f t="shared" si="486"/>
        <v>760.82231640529437</v>
      </c>
      <c r="X669" s="126">
        <f t="shared" si="486"/>
        <v>737.10776476976457</v>
      </c>
      <c r="Y669" s="126">
        <f t="shared" si="486"/>
        <v>721.65927724246274</v>
      </c>
      <c r="Z669" s="126">
        <f t="shared" si="486"/>
        <v>706.44704865425479</v>
      </c>
      <c r="AA669" s="126">
        <f t="shared" si="486"/>
        <v>691.46901449643269</v>
      </c>
      <c r="AB669" s="126">
        <f t="shared" si="486"/>
        <v>676.72311026025659</v>
      </c>
      <c r="AC669" s="126">
        <f t="shared" si="486"/>
        <v>662.20727143701367</v>
      </c>
      <c r="AD669" s="126">
        <f t="shared" si="486"/>
        <v>650.50371145740723</v>
      </c>
      <c r="AE669" s="126">
        <f t="shared" si="486"/>
        <v>638.99476043978632</v>
      </c>
      <c r="AF669" s="126">
        <f t="shared" si="486"/>
        <v>627.678418760196</v>
      </c>
      <c r="AG669" s="126">
        <f t="shared" si="486"/>
        <v>616.55268679468543</v>
      </c>
      <c r="AH669" s="126">
        <f t="shared" si="486"/>
        <v>605.61556491930332</v>
      </c>
      <c r="BL669" s="1"/>
      <c r="BM669" s="1"/>
    </row>
    <row r="670" spans="2:65" hidden="1" outlineLevel="1">
      <c r="B670" t="str">
        <f t="shared" si="464"/>
        <v>e-methane liquefied (DAC) - Energy cost including feedstock energy cost - Asia - USD/ton fuel</v>
      </c>
      <c r="C670" s="2" t="str">
        <f>C637</f>
        <v>e-methane liquefied (DAC)</v>
      </c>
      <c r="D670" s="2" t="s">
        <v>37</v>
      </c>
      <c r="E670" s="2" t="s">
        <v>57</v>
      </c>
      <c r="F670" s="2" t="s">
        <v>31</v>
      </c>
      <c r="G670" s="126">
        <f t="shared" ref="G670:AH670" si="487">G675+G680</f>
        <v>2336.6879868925616</v>
      </c>
      <c r="H670" s="126">
        <f t="shared" si="487"/>
        <v>2123.1771836834582</v>
      </c>
      <c r="I670" s="126">
        <f t="shared" si="487"/>
        <v>1910.9572178040059</v>
      </c>
      <c r="J670" s="126">
        <f t="shared" si="487"/>
        <v>1829.9538587189704</v>
      </c>
      <c r="K670" s="126">
        <f t="shared" si="487"/>
        <v>1749.1378364064128</v>
      </c>
      <c r="L670" s="126">
        <f t="shared" si="487"/>
        <v>1668.5641898980668</v>
      </c>
      <c r="M670" s="126">
        <f t="shared" si="487"/>
        <v>1588.2879582258063</v>
      </c>
      <c r="N670" s="126">
        <f t="shared" si="487"/>
        <v>1508.3641804214426</v>
      </c>
      <c r="O670" s="126">
        <f t="shared" si="487"/>
        <v>1448.7110963987764</v>
      </c>
      <c r="P670" s="126">
        <f t="shared" si="487"/>
        <v>1389.4500828927983</v>
      </c>
      <c r="Q670" s="126">
        <f t="shared" si="487"/>
        <v>1330.6172374242608</v>
      </c>
      <c r="R670" s="126">
        <f t="shared" si="487"/>
        <v>1272.2486575138896</v>
      </c>
      <c r="S670" s="126">
        <f t="shared" si="487"/>
        <v>1214.3804406825059</v>
      </c>
      <c r="T670" s="126">
        <f t="shared" si="487"/>
        <v>1179.8991890347947</v>
      </c>
      <c r="U670" s="126">
        <f t="shared" si="487"/>
        <v>1145.6390238527913</v>
      </c>
      <c r="V670" s="126">
        <f t="shared" si="487"/>
        <v>1111.6126683468615</v>
      </c>
      <c r="W670" s="126">
        <f t="shared" si="487"/>
        <v>1077.8328457272762</v>
      </c>
      <c r="X670" s="126">
        <f t="shared" si="487"/>
        <v>1044.3122792043944</v>
      </c>
      <c r="Y670" s="126">
        <f t="shared" si="487"/>
        <v>1008.1342624058568</v>
      </c>
      <c r="Z670" s="126">
        <f t="shared" si="487"/>
        <v>972.64521943243608</v>
      </c>
      <c r="AA670" s="126">
        <f t="shared" si="487"/>
        <v>937.83757654596411</v>
      </c>
      <c r="AB670" s="126">
        <f t="shared" si="487"/>
        <v>903.70376000826479</v>
      </c>
      <c r="AC670" s="126">
        <f t="shared" si="487"/>
        <v>870.2361960811636</v>
      </c>
      <c r="AD670" s="126">
        <f t="shared" si="487"/>
        <v>850.73094621223993</v>
      </c>
      <c r="AE670" s="126">
        <f t="shared" si="487"/>
        <v>831.57089837553849</v>
      </c>
      <c r="AF670" s="126">
        <f t="shared" si="487"/>
        <v>812.75159349487672</v>
      </c>
      <c r="AG670" s="126">
        <f t="shared" si="487"/>
        <v>794.2685724940668</v>
      </c>
      <c r="AH670" s="126">
        <f t="shared" si="487"/>
        <v>776.11737629692027</v>
      </c>
      <c r="BL670" s="1"/>
      <c r="BM670" s="1"/>
    </row>
    <row r="671" spans="2:65" hidden="1" outlineLevel="1">
      <c r="B671" t="str">
        <f t="shared" si="464"/>
        <v>e-methane liquefied (DAC) - Energy cost including feedstock energy cost - Europe - USD/ton fuel</v>
      </c>
      <c r="C671" s="2" t="str">
        <f>C637</f>
        <v>e-methane liquefied (DAC)</v>
      </c>
      <c r="D671" s="2" t="s">
        <v>37</v>
      </c>
      <c r="E671" s="2" t="s">
        <v>8</v>
      </c>
      <c r="F671" s="2" t="s">
        <v>31</v>
      </c>
      <c r="G671" s="126">
        <f t="shared" ref="G671:AH671" si="488">G676+G681</f>
        <v>1739.5376347149534</v>
      </c>
      <c r="H671" s="126">
        <f t="shared" si="488"/>
        <v>1658.1788455497456</v>
      </c>
      <c r="I671" s="126">
        <f t="shared" si="488"/>
        <v>1577.1604344013147</v>
      </c>
      <c r="J671" s="126">
        <f t="shared" si="488"/>
        <v>1510.5116268250276</v>
      </c>
      <c r="K671" s="126">
        <f t="shared" si="488"/>
        <v>1444.0155508877021</v>
      </c>
      <c r="L671" s="126">
        <f t="shared" si="488"/>
        <v>1377.7174763901778</v>
      </c>
      <c r="M671" s="126">
        <f t="shared" si="488"/>
        <v>1311.6626731332665</v>
      </c>
      <c r="N671" s="126">
        <f t="shared" si="488"/>
        <v>1245.8964109177925</v>
      </c>
      <c r="O671" s="126">
        <f t="shared" si="488"/>
        <v>1212.1693864791723</v>
      </c>
      <c r="P671" s="126">
        <f t="shared" si="488"/>
        <v>1178.518487346101</v>
      </c>
      <c r="Q671" s="126">
        <f t="shared" si="488"/>
        <v>1144.9618634778119</v>
      </c>
      <c r="R671" s="126">
        <f t="shared" si="488"/>
        <v>1111.5176648335801</v>
      </c>
      <c r="S671" s="126">
        <f t="shared" si="488"/>
        <v>1078.2040413727225</v>
      </c>
      <c r="T671" s="126">
        <f t="shared" si="488"/>
        <v>1054.5562308979813</v>
      </c>
      <c r="U671" s="126">
        <f t="shared" si="488"/>
        <v>1030.9741657687835</v>
      </c>
      <c r="V671" s="126">
        <f t="shared" si="488"/>
        <v>1007.4653584084963</v>
      </c>
      <c r="W671" s="126">
        <f t="shared" si="488"/>
        <v>984.03732124042585</v>
      </c>
      <c r="X671" s="126">
        <f t="shared" si="488"/>
        <v>960.69756668791717</v>
      </c>
      <c r="Y671" s="126">
        <f t="shared" si="488"/>
        <v>934.78419041446432</v>
      </c>
      <c r="Z671" s="126">
        <f t="shared" si="488"/>
        <v>909.3219852447445</v>
      </c>
      <c r="AA671" s="126">
        <f t="shared" si="488"/>
        <v>884.30638061007642</v>
      </c>
      <c r="AB671" s="126">
        <f t="shared" si="488"/>
        <v>859.73280594173013</v>
      </c>
      <c r="AC671" s="126">
        <f t="shared" si="488"/>
        <v>835.59669067101743</v>
      </c>
      <c r="AD671" s="126">
        <f t="shared" si="488"/>
        <v>816.8683753303776</v>
      </c>
      <c r="AE671" s="126">
        <f t="shared" si="488"/>
        <v>798.47150978143372</v>
      </c>
      <c r="AF671" s="126">
        <f t="shared" si="488"/>
        <v>780.40181267714513</v>
      </c>
      <c r="AG671" s="126">
        <f t="shared" si="488"/>
        <v>762.65500267046525</v>
      </c>
      <c r="AH671" s="126">
        <f t="shared" si="488"/>
        <v>745.2267984143474</v>
      </c>
      <c r="BL671" s="1"/>
      <c r="BM671" s="1"/>
    </row>
    <row r="672" spans="2:65" hidden="1" outlineLevel="1">
      <c r="B672" t="str">
        <f t="shared" si="464"/>
        <v>e-methane liquefied (DAC) - Energy cost including feedstock energy cost - Middle East - USD/ton fuel</v>
      </c>
      <c r="C672" s="13" t="str">
        <f>C637</f>
        <v>e-methane liquefied (DAC)</v>
      </c>
      <c r="D672" s="13" t="s">
        <v>37</v>
      </c>
      <c r="E672" s="13" t="s">
        <v>58</v>
      </c>
      <c r="F672" s="13" t="s">
        <v>31</v>
      </c>
      <c r="G672" s="127">
        <f t="shared" ref="G672:AH672" si="489">G677+G682</f>
        <v>1332.0418025519969</v>
      </c>
      <c r="H672" s="127">
        <f t="shared" si="489"/>
        <v>1268.3777660987134</v>
      </c>
      <c r="I672" s="127">
        <f t="shared" si="489"/>
        <v>1204.9852818590307</v>
      </c>
      <c r="J672" s="127">
        <f t="shared" si="489"/>
        <v>1161.3410973649884</v>
      </c>
      <c r="K672" s="127">
        <f t="shared" si="489"/>
        <v>1117.7468850065609</v>
      </c>
      <c r="L672" s="127">
        <f t="shared" si="489"/>
        <v>1074.2317273225765</v>
      </c>
      <c r="M672" s="127">
        <f t="shared" si="489"/>
        <v>1030.824706851892</v>
      </c>
      <c r="N672" s="127">
        <f t="shared" si="489"/>
        <v>987.55490613332427</v>
      </c>
      <c r="O672" s="127">
        <f t="shared" si="489"/>
        <v>953.62433428401221</v>
      </c>
      <c r="P672" s="127">
        <f t="shared" si="489"/>
        <v>919.86878544874412</v>
      </c>
      <c r="Q672" s="127">
        <f t="shared" si="489"/>
        <v>886.30804702485227</v>
      </c>
      <c r="R672" s="127">
        <f t="shared" si="489"/>
        <v>852.96190640970292</v>
      </c>
      <c r="S672" s="127">
        <f t="shared" si="489"/>
        <v>819.85015100067062</v>
      </c>
      <c r="T672" s="127">
        <f t="shared" si="489"/>
        <v>799.72274868945431</v>
      </c>
      <c r="U672" s="127">
        <f t="shared" si="489"/>
        <v>779.68555065360897</v>
      </c>
      <c r="V672" s="127">
        <f t="shared" si="489"/>
        <v>759.745434811113</v>
      </c>
      <c r="W672" s="127">
        <f t="shared" si="489"/>
        <v>739.90927907988475</v>
      </c>
      <c r="X672" s="127">
        <f t="shared" si="489"/>
        <v>720.18396137788818</v>
      </c>
      <c r="Y672" s="127">
        <f t="shared" si="489"/>
        <v>695.52241001640436</v>
      </c>
      <c r="Z672" s="127">
        <f t="shared" si="489"/>
        <v>671.32886031816645</v>
      </c>
      <c r="AA672" s="127">
        <f t="shared" si="489"/>
        <v>647.59818283603533</v>
      </c>
      <c r="AB672" s="127">
        <f t="shared" si="489"/>
        <v>624.32524812286215</v>
      </c>
      <c r="AC672" s="127">
        <f t="shared" si="489"/>
        <v>601.50492673150154</v>
      </c>
      <c r="AD672" s="127">
        <f t="shared" si="489"/>
        <v>588.02276339502214</v>
      </c>
      <c r="AE672" s="127">
        <f t="shared" si="489"/>
        <v>574.77920683125092</v>
      </c>
      <c r="AF672" s="127">
        <f t="shared" si="489"/>
        <v>561.77117485570182</v>
      </c>
      <c r="AG672" s="127">
        <f t="shared" si="489"/>
        <v>548.99558528389628</v>
      </c>
      <c r="AH672" s="127">
        <f t="shared" si="489"/>
        <v>536.44935593135585</v>
      </c>
      <c r="BL672" s="1"/>
      <c r="BM672" s="1"/>
    </row>
    <row r="673" spans="2:65" hidden="1" outlineLevel="1">
      <c r="B673" t="str">
        <f t="shared" si="464"/>
        <v>e-methane liquefied (DAC) - Energy cost - Africa - USD/ton fuel</v>
      </c>
      <c r="C673" t="str">
        <f>C637</f>
        <v>e-methane liquefied (DAC)</v>
      </c>
      <c r="D673" t="s">
        <v>43</v>
      </c>
      <c r="E673" t="s">
        <v>55</v>
      </c>
      <c r="F673" t="s">
        <v>31</v>
      </c>
      <c r="G673" s="8">
        <f t="shared" ref="G673:V677" si="490">INDEX(CostCalculations,MATCH($B673,CostCalculations_Index,0),MATCH(G$4,CostCalculation_Year,0))</f>
        <v>35.033884158308503</v>
      </c>
      <c r="H673" s="8">
        <f t="shared" si="490"/>
        <v>30.919977747395748</v>
      </c>
      <c r="I673" s="8">
        <f t="shared" si="490"/>
        <v>26.80607133648191</v>
      </c>
      <c r="J673" s="8">
        <f t="shared" si="490"/>
        <v>25.65925481102331</v>
      </c>
      <c r="K673" s="8">
        <f t="shared" si="490"/>
        <v>24.512438285564713</v>
      </c>
      <c r="L673" s="8">
        <f t="shared" si="490"/>
        <v>23.365621760106112</v>
      </c>
      <c r="M673" s="8">
        <f t="shared" si="490"/>
        <v>22.218805234647242</v>
      </c>
      <c r="N673" s="8">
        <f t="shared" si="490"/>
        <v>21.071988709188645</v>
      </c>
      <c r="O673" s="8">
        <f t="shared" si="490"/>
        <v>20.431834259056178</v>
      </c>
      <c r="P673" s="8">
        <f t="shared" si="490"/>
        <v>19.791679808923707</v>
      </c>
      <c r="Q673" s="8">
        <f t="shared" si="490"/>
        <v>19.151525358790966</v>
      </c>
      <c r="R673" s="8">
        <f t="shared" si="490"/>
        <v>18.511370908658499</v>
      </c>
      <c r="S673" s="8">
        <f t="shared" si="490"/>
        <v>17.871216458526099</v>
      </c>
      <c r="T673" s="8">
        <f t="shared" si="490"/>
        <v>17.569906277941822</v>
      </c>
      <c r="U673" s="8">
        <f t="shared" si="490"/>
        <v>17.268596097357612</v>
      </c>
      <c r="V673" s="8">
        <f t="shared" si="490"/>
        <v>16.967285916773335</v>
      </c>
      <c r="W673" s="8">
        <f t="shared" ref="W673:AH677" si="491">INDEX(CostCalculations,MATCH($B673,CostCalculations_Index,0),MATCH(W$4,CostCalculation_Year,0))</f>
        <v>16.665975736189058</v>
      </c>
      <c r="X673" s="8">
        <f t="shared" si="491"/>
        <v>16.364665555604915</v>
      </c>
      <c r="Y673" s="8">
        <f t="shared" si="491"/>
        <v>16.054836989607747</v>
      </c>
      <c r="Z673" s="8">
        <f t="shared" si="491"/>
        <v>15.745008423610578</v>
      </c>
      <c r="AA673" s="8">
        <f t="shared" si="491"/>
        <v>15.435179857613274</v>
      </c>
      <c r="AB673" s="8">
        <f t="shared" si="491"/>
        <v>15.125351291616106</v>
      </c>
      <c r="AC673" s="8">
        <f t="shared" si="491"/>
        <v>14.81552272561887</v>
      </c>
      <c r="AD673" s="8">
        <f t="shared" si="491"/>
        <v>14.663450567763833</v>
      </c>
      <c r="AE673" s="8">
        <f t="shared" si="491"/>
        <v>14.511378409908865</v>
      </c>
      <c r="AF673" s="8">
        <f t="shared" si="491"/>
        <v>14.359306252053829</v>
      </c>
      <c r="AG673" s="8">
        <f t="shared" si="491"/>
        <v>14.207234094198792</v>
      </c>
      <c r="AH673" s="8">
        <f t="shared" si="491"/>
        <v>14.055161936343824</v>
      </c>
    </row>
    <row r="674" spans="2:65" hidden="1" outlineLevel="1">
      <c r="B674" t="str">
        <f t="shared" si="464"/>
        <v>e-methane liquefied (DAC) - Energy cost - Americas - USD/ton fuel</v>
      </c>
      <c r="C674" t="str">
        <f>C637</f>
        <v>e-methane liquefied (DAC)</v>
      </c>
      <c r="D674" t="s">
        <v>43</v>
      </c>
      <c r="E674" t="s">
        <v>56</v>
      </c>
      <c r="F674" t="s">
        <v>31</v>
      </c>
      <c r="G674" s="8">
        <f t="shared" si="490"/>
        <v>22.012310723860217</v>
      </c>
      <c r="H674" s="8">
        <f t="shared" si="490"/>
        <v>21.556466491183574</v>
      </c>
      <c r="I674" s="8">
        <f t="shared" si="490"/>
        <v>21.100622258506792</v>
      </c>
      <c r="J674" s="8">
        <f t="shared" si="490"/>
        <v>20.33006650585321</v>
      </c>
      <c r="K674" s="8">
        <f t="shared" si="490"/>
        <v>19.559510753199628</v>
      </c>
      <c r="L674" s="8">
        <f t="shared" si="490"/>
        <v>18.788955000546046</v>
      </c>
      <c r="M674" s="8">
        <f t="shared" si="490"/>
        <v>18.018399247892738</v>
      </c>
      <c r="N674" s="8">
        <f t="shared" si="490"/>
        <v>17.247843495239156</v>
      </c>
      <c r="O674" s="8">
        <f t="shared" si="490"/>
        <v>16.877033567022497</v>
      </c>
      <c r="P674" s="8">
        <f t="shared" si="490"/>
        <v>16.506223638805839</v>
      </c>
      <c r="Q674" s="8">
        <f t="shared" si="490"/>
        <v>16.13541371058918</v>
      </c>
      <c r="R674" s="8">
        <f t="shared" si="490"/>
        <v>15.764603782372523</v>
      </c>
      <c r="S674" s="8">
        <f t="shared" si="490"/>
        <v>15.393793854155795</v>
      </c>
      <c r="T674" s="8">
        <f t="shared" si="490"/>
        <v>15.093206205252955</v>
      </c>
      <c r="U674" s="8">
        <f t="shared" si="490"/>
        <v>14.792618556350112</v>
      </c>
      <c r="V674" s="8">
        <f t="shared" si="490"/>
        <v>14.492030907447202</v>
      </c>
      <c r="W674" s="8">
        <f t="shared" si="491"/>
        <v>14.191443258544359</v>
      </c>
      <c r="X674" s="8">
        <f t="shared" si="491"/>
        <v>13.890855609641482</v>
      </c>
      <c r="Y674" s="8">
        <f t="shared" si="491"/>
        <v>13.769758412927786</v>
      </c>
      <c r="Z674" s="8">
        <f t="shared" si="491"/>
        <v>13.648661216214089</v>
      </c>
      <c r="AA674" s="8">
        <f t="shared" si="491"/>
        <v>13.527564019500426</v>
      </c>
      <c r="AB674" s="8">
        <f t="shared" si="491"/>
        <v>13.406466822786728</v>
      </c>
      <c r="AC674" s="8">
        <f t="shared" si="491"/>
        <v>13.285369626073031</v>
      </c>
      <c r="AD674" s="8">
        <f t="shared" si="491"/>
        <v>13.194010362475922</v>
      </c>
      <c r="AE674" s="8">
        <f t="shared" si="491"/>
        <v>13.102651098878846</v>
      </c>
      <c r="AF674" s="8">
        <f t="shared" si="491"/>
        <v>13.011291835281769</v>
      </c>
      <c r="AG674" s="8">
        <f t="shared" si="491"/>
        <v>12.919932571684694</v>
      </c>
      <c r="AH674" s="8">
        <f t="shared" si="491"/>
        <v>12.828573308087618</v>
      </c>
    </row>
    <row r="675" spans="2:65" hidden="1" outlineLevel="1">
      <c r="B675" t="str">
        <f t="shared" si="464"/>
        <v>e-methane liquefied (DAC) - Energy cost - Asia - USD/ton fuel</v>
      </c>
      <c r="C675" t="str">
        <f>C637</f>
        <v>e-methane liquefied (DAC)</v>
      </c>
      <c r="D675" t="s">
        <v>43</v>
      </c>
      <c r="E675" t="s">
        <v>57</v>
      </c>
      <c r="F675" t="s">
        <v>31</v>
      </c>
      <c r="G675" s="8">
        <f t="shared" si="490"/>
        <v>38.96496149388549</v>
      </c>
      <c r="H675" s="8">
        <f t="shared" si="490"/>
        <v>35.540944762101567</v>
      </c>
      <c r="I675" s="8">
        <f t="shared" si="490"/>
        <v>32.116928030319286</v>
      </c>
      <c r="J675" s="8">
        <f t="shared" si="490"/>
        <v>30.888761660534144</v>
      </c>
      <c r="K675" s="8">
        <f t="shared" si="490"/>
        <v>29.660595290749551</v>
      </c>
      <c r="L675" s="8">
        <f t="shared" si="490"/>
        <v>28.432428920964412</v>
      </c>
      <c r="M675" s="8">
        <f t="shared" si="490"/>
        <v>27.204262551179273</v>
      </c>
      <c r="N675" s="8">
        <f t="shared" si="490"/>
        <v>25.976096181394677</v>
      </c>
      <c r="O675" s="8">
        <f t="shared" si="490"/>
        <v>25.141324839787011</v>
      </c>
      <c r="P675" s="8">
        <f t="shared" si="490"/>
        <v>24.306553498179618</v>
      </c>
      <c r="Q675" s="8">
        <f t="shared" si="490"/>
        <v>23.471782156572498</v>
      </c>
      <c r="R675" s="8">
        <f t="shared" si="490"/>
        <v>22.637010814965105</v>
      </c>
      <c r="S675" s="8">
        <f t="shared" si="490"/>
        <v>21.802239473357712</v>
      </c>
      <c r="T675" s="8">
        <f t="shared" si="490"/>
        <v>21.37782149863542</v>
      </c>
      <c r="U675" s="8">
        <f t="shared" si="490"/>
        <v>20.953403523913128</v>
      </c>
      <c r="V675" s="8">
        <f t="shared" si="490"/>
        <v>20.528985549190974</v>
      </c>
      <c r="W675" s="8">
        <f t="shared" si="491"/>
        <v>20.104567574468682</v>
      </c>
      <c r="X675" s="8">
        <f t="shared" si="491"/>
        <v>19.680149599746663</v>
      </c>
      <c r="Y675" s="8">
        <f t="shared" si="491"/>
        <v>19.235899376458519</v>
      </c>
      <c r="Z675" s="8">
        <f t="shared" si="491"/>
        <v>18.791649153170511</v>
      </c>
      <c r="AA675" s="8">
        <f t="shared" si="491"/>
        <v>18.347398929882363</v>
      </c>
      <c r="AB675" s="8">
        <f t="shared" si="491"/>
        <v>17.903148706594354</v>
      </c>
      <c r="AC675" s="8">
        <f t="shared" si="491"/>
        <v>17.458898483306211</v>
      </c>
      <c r="AD675" s="8">
        <f t="shared" si="491"/>
        <v>17.255171219323916</v>
      </c>
      <c r="AE675" s="8">
        <f t="shared" si="491"/>
        <v>17.051443955341551</v>
      </c>
      <c r="AF675" s="8">
        <f t="shared" si="491"/>
        <v>16.847716691359256</v>
      </c>
      <c r="AG675" s="8">
        <f t="shared" si="491"/>
        <v>16.643989427376958</v>
      </c>
      <c r="AH675" s="8">
        <f t="shared" si="491"/>
        <v>16.440262163394596</v>
      </c>
    </row>
    <row r="676" spans="2:65" hidden="1" outlineLevel="1">
      <c r="B676" t="str">
        <f t="shared" si="464"/>
        <v>e-methane liquefied (DAC) - Energy cost - Europe - USD/ton fuel</v>
      </c>
      <c r="C676" t="str">
        <f>C637</f>
        <v>e-methane liquefied (DAC)</v>
      </c>
      <c r="D676" t="s">
        <v>43</v>
      </c>
      <c r="E676" t="s">
        <v>8</v>
      </c>
      <c r="F676" t="s">
        <v>31</v>
      </c>
      <c r="G676" s="8">
        <f t="shared" si="490"/>
        <v>29.007303214654346</v>
      </c>
      <c r="H676" s="8">
        <f t="shared" si="490"/>
        <v>27.757100635909591</v>
      </c>
      <c r="I676" s="8">
        <f t="shared" si="490"/>
        <v>26.506898057164836</v>
      </c>
      <c r="J676" s="8">
        <f t="shared" si="490"/>
        <v>25.49672681863467</v>
      </c>
      <c r="K676" s="8">
        <f t="shared" si="490"/>
        <v>24.486555580104231</v>
      </c>
      <c r="L676" s="8">
        <f t="shared" si="490"/>
        <v>23.476384341574065</v>
      </c>
      <c r="M676" s="8">
        <f t="shared" si="490"/>
        <v>22.466213103043629</v>
      </c>
      <c r="N676" s="8">
        <f t="shared" si="490"/>
        <v>21.456041864513463</v>
      </c>
      <c r="O676" s="8">
        <f t="shared" si="490"/>
        <v>21.036315923909658</v>
      </c>
      <c r="P676" s="8">
        <f t="shared" si="490"/>
        <v>20.616589983306266</v>
      </c>
      <c r="Q676" s="8">
        <f t="shared" si="490"/>
        <v>20.196864042702735</v>
      </c>
      <c r="R676" s="8">
        <f t="shared" si="490"/>
        <v>19.777138102099205</v>
      </c>
      <c r="S676" s="8">
        <f t="shared" si="490"/>
        <v>19.357412161495812</v>
      </c>
      <c r="T676" s="8">
        <f t="shared" si="490"/>
        <v>19.106814441370034</v>
      </c>
      <c r="U676" s="8">
        <f t="shared" si="490"/>
        <v>18.856216721244323</v>
      </c>
      <c r="V676" s="8">
        <f t="shared" si="490"/>
        <v>18.605619001118612</v>
      </c>
      <c r="W676" s="8">
        <f t="shared" si="491"/>
        <v>18.355021280992901</v>
      </c>
      <c r="X676" s="8">
        <f t="shared" si="491"/>
        <v>18.104423560867051</v>
      </c>
      <c r="Y676" s="8">
        <f t="shared" si="491"/>
        <v>17.836329243096269</v>
      </c>
      <c r="Z676" s="8">
        <f t="shared" si="491"/>
        <v>17.568234925325417</v>
      </c>
      <c r="AA676" s="8">
        <f t="shared" si="491"/>
        <v>17.300140607554635</v>
      </c>
      <c r="AB676" s="8">
        <f t="shared" si="491"/>
        <v>17.032046289783782</v>
      </c>
      <c r="AC676" s="8">
        <f t="shared" si="491"/>
        <v>16.763951972013</v>
      </c>
      <c r="AD676" s="8">
        <f t="shared" si="491"/>
        <v>16.568344836559117</v>
      </c>
      <c r="AE676" s="8">
        <f t="shared" si="491"/>
        <v>16.372737701105166</v>
      </c>
      <c r="AF676" s="8">
        <f t="shared" si="491"/>
        <v>16.177130565651282</v>
      </c>
      <c r="AG676" s="8">
        <f t="shared" si="491"/>
        <v>15.981523430197399</v>
      </c>
      <c r="AH676" s="8">
        <f t="shared" si="491"/>
        <v>15.785916294743446</v>
      </c>
    </row>
    <row r="677" spans="2:65" hidden="1" outlineLevel="1">
      <c r="B677" t="str">
        <f t="shared" si="464"/>
        <v>e-methane liquefied (DAC) - Energy cost - Middle East - USD/ton fuel</v>
      </c>
      <c r="C677" t="str">
        <f>C637</f>
        <v>e-methane liquefied (DAC)</v>
      </c>
      <c r="D677" t="s">
        <v>43</v>
      </c>
      <c r="E677" t="s">
        <v>58</v>
      </c>
      <c r="F677" t="s">
        <v>31</v>
      </c>
      <c r="G677" s="8">
        <f t="shared" si="490"/>
        <v>22.212190003898375</v>
      </c>
      <c r="H677" s="8">
        <f t="shared" si="490"/>
        <v>21.232021740260461</v>
      </c>
      <c r="I677" s="8">
        <f t="shared" si="490"/>
        <v>20.251853476622273</v>
      </c>
      <c r="J677" s="8">
        <f t="shared" si="490"/>
        <v>19.602892276312467</v>
      </c>
      <c r="K677" s="8">
        <f t="shared" si="490"/>
        <v>18.953931076002664</v>
      </c>
      <c r="L677" s="8">
        <f t="shared" si="490"/>
        <v>18.304969875692858</v>
      </c>
      <c r="M677" s="8">
        <f t="shared" si="490"/>
        <v>17.656008675383053</v>
      </c>
      <c r="N677" s="8">
        <f t="shared" si="490"/>
        <v>17.00704747507325</v>
      </c>
      <c r="O677" s="8">
        <f t="shared" si="490"/>
        <v>16.549455045217972</v>
      </c>
      <c r="P677" s="8">
        <f t="shared" si="490"/>
        <v>16.091862615362832</v>
      </c>
      <c r="Q677" s="8">
        <f t="shared" si="490"/>
        <v>15.634270185507557</v>
      </c>
      <c r="R677" s="8">
        <f t="shared" si="490"/>
        <v>15.176677755652417</v>
      </c>
      <c r="S677" s="8">
        <f t="shared" si="490"/>
        <v>14.719085325797277</v>
      </c>
      <c r="T677" s="8">
        <f t="shared" si="490"/>
        <v>14.489653293063725</v>
      </c>
      <c r="U677" s="8">
        <f t="shared" si="490"/>
        <v>14.260221260330171</v>
      </c>
      <c r="V677" s="8">
        <f t="shared" si="490"/>
        <v>14.030789227596687</v>
      </c>
      <c r="W677" s="8">
        <f t="shared" si="491"/>
        <v>13.801357194863135</v>
      </c>
      <c r="X677" s="8">
        <f t="shared" si="491"/>
        <v>13.571925162129583</v>
      </c>
      <c r="Y677" s="8">
        <f t="shared" si="491"/>
        <v>13.271048899002039</v>
      </c>
      <c r="Z677" s="8">
        <f t="shared" si="491"/>
        <v>12.970172635874563</v>
      </c>
      <c r="AA677" s="8">
        <f t="shared" si="491"/>
        <v>12.669296372747022</v>
      </c>
      <c r="AB677" s="8">
        <f t="shared" si="491"/>
        <v>12.368420109619546</v>
      </c>
      <c r="AC677" s="8">
        <f t="shared" si="491"/>
        <v>12.067543846491969</v>
      </c>
      <c r="AD677" s="8">
        <f t="shared" si="491"/>
        <v>11.926724316796832</v>
      </c>
      <c r="AE677" s="8">
        <f t="shared" si="491"/>
        <v>11.78590478710173</v>
      </c>
      <c r="AF677" s="8">
        <f t="shared" si="491"/>
        <v>11.645085257406594</v>
      </c>
      <c r="AG677" s="8">
        <f t="shared" si="491"/>
        <v>11.504265727711458</v>
      </c>
      <c r="AH677" s="8">
        <f t="shared" si="491"/>
        <v>11.363446198016357</v>
      </c>
    </row>
    <row r="678" spans="2:65" hidden="1" outlineLevel="1">
      <c r="B678" t="str">
        <f t="shared" si="464"/>
        <v>e-methane (DAC) - Energy cost including feedstock energy cost - Africa - USD/ton fuel</v>
      </c>
      <c r="C678" t="s">
        <v>77</v>
      </c>
      <c r="D678" t="s">
        <v>37</v>
      </c>
      <c r="E678" t="s">
        <v>55</v>
      </c>
      <c r="F678" t="s">
        <v>31</v>
      </c>
      <c r="G678" s="26">
        <f>G539</f>
        <v>2065.9115064781317</v>
      </c>
      <c r="H678" s="26">
        <f t="shared" ref="H678:AH678" si="492">H539</f>
        <v>1816.2056885144102</v>
      </c>
      <c r="I678" s="26">
        <f t="shared" si="492"/>
        <v>1568.1551731841992</v>
      </c>
      <c r="J678" s="26">
        <f t="shared" si="492"/>
        <v>1494.4810754916657</v>
      </c>
      <c r="K678" s="26">
        <f t="shared" si="492"/>
        <v>1421.0294615842026</v>
      </c>
      <c r="L678" s="26">
        <f t="shared" si="492"/>
        <v>1347.8517248827388</v>
      </c>
      <c r="M678" s="26">
        <f t="shared" si="492"/>
        <v>1274.9992588082227</v>
      </c>
      <c r="N678" s="26">
        <f t="shared" si="492"/>
        <v>1202.523456781601</v>
      </c>
      <c r="O678" s="26">
        <f t="shared" si="492"/>
        <v>1156.9056847261252</v>
      </c>
      <c r="P678" s="26">
        <f t="shared" si="492"/>
        <v>1111.571972925977</v>
      </c>
      <c r="Q678" s="26">
        <f t="shared" si="492"/>
        <v>1066.5500031993777</v>
      </c>
      <c r="R678" s="26">
        <f t="shared" si="492"/>
        <v>1021.8674573645987</v>
      </c>
      <c r="S678" s="26">
        <f t="shared" si="492"/>
        <v>977.55201723990808</v>
      </c>
      <c r="T678" s="26">
        <f t="shared" si="492"/>
        <v>952.16024934545385</v>
      </c>
      <c r="U678" s="26">
        <f t="shared" si="492"/>
        <v>926.9015266088096</v>
      </c>
      <c r="V678" s="26">
        <f t="shared" si="492"/>
        <v>901.78488171246556</v>
      </c>
      <c r="W678" s="26">
        <f t="shared" si="492"/>
        <v>876.81934733886408</v>
      </c>
      <c r="X678" s="26">
        <f t="shared" si="492"/>
        <v>852.01395617049229</v>
      </c>
      <c r="Y678" s="26">
        <f t="shared" si="492"/>
        <v>825.36312480180709</v>
      </c>
      <c r="Z678" s="26">
        <f t="shared" si="492"/>
        <v>799.2077957885972</v>
      </c>
      <c r="AA678" s="26">
        <f t="shared" si="492"/>
        <v>773.54268706163634</v>
      </c>
      <c r="AB678" s="26">
        <f t="shared" si="492"/>
        <v>748.36251655168849</v>
      </c>
      <c r="AC678" s="26">
        <f t="shared" si="492"/>
        <v>723.66200218951758</v>
      </c>
      <c r="AD678" s="26">
        <f t="shared" si="492"/>
        <v>708.28800657453803</v>
      </c>
      <c r="AE678" s="26">
        <f t="shared" si="492"/>
        <v>693.18469780509781</v>
      </c>
      <c r="AF678" s="26">
        <f t="shared" si="492"/>
        <v>678.34874740504574</v>
      </c>
      <c r="AG678" s="26">
        <f t="shared" si="492"/>
        <v>663.77682689824383</v>
      </c>
      <c r="AH678" s="26">
        <f t="shared" si="492"/>
        <v>649.46560780855475</v>
      </c>
    </row>
    <row r="679" spans="2:65" hidden="1" outlineLevel="1">
      <c r="B679" t="str">
        <f t="shared" si="464"/>
        <v>e-methane (DAC) - Energy cost including feedstock energy cost - Americas - USD/ton fuel</v>
      </c>
      <c r="C679" t="s">
        <v>77</v>
      </c>
      <c r="D679" t="s">
        <v>37</v>
      </c>
      <c r="E679" t="s">
        <v>56</v>
      </c>
      <c r="F679" t="s">
        <v>31</v>
      </c>
      <c r="G679" s="26">
        <f t="shared" ref="G679:AH679" si="493">G540</f>
        <v>1298.0429404602576</v>
      </c>
      <c r="H679" s="26">
        <f t="shared" si="493"/>
        <v>1266.2032743168902</v>
      </c>
      <c r="I679" s="26">
        <f t="shared" si="493"/>
        <v>1234.386402122653</v>
      </c>
      <c r="J679" s="26">
        <f t="shared" si="493"/>
        <v>1184.0912715606996</v>
      </c>
      <c r="K679" s="26">
        <f t="shared" si="493"/>
        <v>1133.8994803645403</v>
      </c>
      <c r="L679" s="26">
        <f t="shared" si="493"/>
        <v>1083.8455602096992</v>
      </c>
      <c r="M679" s="26">
        <f t="shared" si="493"/>
        <v>1033.9640427717454</v>
      </c>
      <c r="N679" s="26">
        <f t="shared" si="493"/>
        <v>984.28945972616043</v>
      </c>
      <c r="O679" s="26">
        <f t="shared" si="493"/>
        <v>955.62326061585327</v>
      </c>
      <c r="P679" s="26">
        <f t="shared" si="493"/>
        <v>927.04892929159496</v>
      </c>
      <c r="Q679" s="26">
        <f t="shared" si="493"/>
        <v>898.5825004666151</v>
      </c>
      <c r="R679" s="26">
        <f t="shared" si="493"/>
        <v>870.24000885414569</v>
      </c>
      <c r="S679" s="26">
        <f t="shared" si="493"/>
        <v>842.03748916744837</v>
      </c>
      <c r="T679" s="26">
        <f t="shared" si="493"/>
        <v>817.94124319594664</v>
      </c>
      <c r="U679" s="26">
        <f t="shared" si="493"/>
        <v>794.00205118705526</v>
      </c>
      <c r="V679" s="26">
        <f t="shared" si="493"/>
        <v>770.22892416319587</v>
      </c>
      <c r="W679" s="26">
        <f t="shared" si="493"/>
        <v>746.63087314674999</v>
      </c>
      <c r="X679" s="26">
        <f t="shared" si="493"/>
        <v>723.21690916012312</v>
      </c>
      <c r="Y679" s="26">
        <f t="shared" si="493"/>
        <v>707.88951882953495</v>
      </c>
      <c r="Z679" s="26">
        <f t="shared" si="493"/>
        <v>692.79838743804066</v>
      </c>
      <c r="AA679" s="26">
        <f t="shared" si="493"/>
        <v>677.94145047693223</v>
      </c>
      <c r="AB679" s="26">
        <f t="shared" si="493"/>
        <v>663.31664343746991</v>
      </c>
      <c r="AC679" s="26">
        <f t="shared" si="493"/>
        <v>648.92190181094065</v>
      </c>
      <c r="AD679" s="26">
        <f t="shared" si="493"/>
        <v>637.30970109493126</v>
      </c>
      <c r="AE679" s="26">
        <f t="shared" si="493"/>
        <v>625.8921093409075</v>
      </c>
      <c r="AF679" s="26">
        <f t="shared" si="493"/>
        <v>614.66712692491421</v>
      </c>
      <c r="AG679" s="26">
        <f t="shared" si="493"/>
        <v>603.63275422300069</v>
      </c>
      <c r="AH679" s="26">
        <f t="shared" si="493"/>
        <v>592.78699161121574</v>
      </c>
    </row>
    <row r="680" spans="2:65" hidden="1" outlineLevel="1">
      <c r="B680" t="str">
        <f t="shared" si="464"/>
        <v>e-methane (DAC) - Energy cost including feedstock energy cost - Asia - USD/ton fuel</v>
      </c>
      <c r="C680" t="s">
        <v>77</v>
      </c>
      <c r="D680" t="s">
        <v>37</v>
      </c>
      <c r="E680" t="s">
        <v>57</v>
      </c>
      <c r="F680" t="s">
        <v>31</v>
      </c>
      <c r="G680" s="26">
        <f t="shared" ref="G680:AH680" si="494">G541</f>
        <v>2297.7230253986763</v>
      </c>
      <c r="H680" s="26">
        <f t="shared" si="494"/>
        <v>2087.6362389213568</v>
      </c>
      <c r="I680" s="26">
        <f t="shared" si="494"/>
        <v>1878.8402897736867</v>
      </c>
      <c r="J680" s="26">
        <f t="shared" si="494"/>
        <v>1799.0650970584363</v>
      </c>
      <c r="K680" s="26">
        <f t="shared" si="494"/>
        <v>1719.4772411156632</v>
      </c>
      <c r="L680" s="26">
        <f t="shared" si="494"/>
        <v>1640.1317609771024</v>
      </c>
      <c r="M680" s="26">
        <f t="shared" si="494"/>
        <v>1561.0836956746271</v>
      </c>
      <c r="N680" s="26">
        <f t="shared" si="494"/>
        <v>1482.3880842400479</v>
      </c>
      <c r="O680" s="26">
        <f t="shared" si="494"/>
        <v>1423.5697715589893</v>
      </c>
      <c r="P680" s="26">
        <f t="shared" si="494"/>
        <v>1365.1435293946186</v>
      </c>
      <c r="Q680" s="26">
        <f t="shared" si="494"/>
        <v>1307.1454552676882</v>
      </c>
      <c r="R680" s="26">
        <f t="shared" si="494"/>
        <v>1249.6116466989245</v>
      </c>
      <c r="S680" s="26">
        <f t="shared" si="494"/>
        <v>1192.5782012091481</v>
      </c>
      <c r="T680" s="26">
        <f t="shared" si="494"/>
        <v>1158.5213675361592</v>
      </c>
      <c r="U680" s="26">
        <f t="shared" si="494"/>
        <v>1124.6856203288783</v>
      </c>
      <c r="V680" s="26">
        <f t="shared" si="494"/>
        <v>1091.0836827976705</v>
      </c>
      <c r="W680" s="26">
        <f t="shared" si="494"/>
        <v>1057.7282781528074</v>
      </c>
      <c r="X680" s="26">
        <f t="shared" si="494"/>
        <v>1024.6321296046476</v>
      </c>
      <c r="Y680" s="26">
        <f t="shared" si="494"/>
        <v>988.8983630293983</v>
      </c>
      <c r="Z680" s="26">
        <f t="shared" si="494"/>
        <v>953.85357027926557</v>
      </c>
      <c r="AA680" s="26">
        <f t="shared" si="494"/>
        <v>919.49017761608172</v>
      </c>
      <c r="AB680" s="26">
        <f t="shared" si="494"/>
        <v>885.80061130167041</v>
      </c>
      <c r="AC680" s="26">
        <f t="shared" si="494"/>
        <v>852.77729759785734</v>
      </c>
      <c r="AD680" s="26">
        <f t="shared" si="494"/>
        <v>833.47577499291606</v>
      </c>
      <c r="AE680" s="26">
        <f t="shared" si="494"/>
        <v>814.51945442019689</v>
      </c>
      <c r="AF680" s="26">
        <f t="shared" si="494"/>
        <v>795.90387680351751</v>
      </c>
      <c r="AG680" s="26">
        <f t="shared" si="494"/>
        <v>777.62458306668987</v>
      </c>
      <c r="AH680" s="26">
        <f t="shared" si="494"/>
        <v>759.67711413352572</v>
      </c>
    </row>
    <row r="681" spans="2:65" hidden="1" outlineLevel="1">
      <c r="B681" t="str">
        <f t="shared" si="464"/>
        <v>e-methane (DAC) - Energy cost including feedstock energy cost - Europe - USD/ton fuel</v>
      </c>
      <c r="C681" t="s">
        <v>77</v>
      </c>
      <c r="D681" t="s">
        <v>37</v>
      </c>
      <c r="E681" t="s">
        <v>8</v>
      </c>
      <c r="F681" t="s">
        <v>31</v>
      </c>
      <c r="G681" s="26">
        <f t="shared" ref="G681:AH681" si="495">G542</f>
        <v>1710.5303315002991</v>
      </c>
      <c r="H681" s="26">
        <f t="shared" si="495"/>
        <v>1630.4217449138359</v>
      </c>
      <c r="I681" s="26">
        <f t="shared" si="495"/>
        <v>1550.6535363441499</v>
      </c>
      <c r="J681" s="26">
        <f t="shared" si="495"/>
        <v>1485.014900006393</v>
      </c>
      <c r="K681" s="26">
        <f t="shared" si="495"/>
        <v>1419.5289953075978</v>
      </c>
      <c r="L681" s="26">
        <f t="shared" si="495"/>
        <v>1354.2410920486038</v>
      </c>
      <c r="M681" s="26">
        <f t="shared" si="495"/>
        <v>1289.1964600302229</v>
      </c>
      <c r="N681" s="26">
        <f t="shared" si="495"/>
        <v>1224.440369053279</v>
      </c>
      <c r="O681" s="26">
        <f t="shared" si="495"/>
        <v>1191.1330705552627</v>
      </c>
      <c r="P681" s="26">
        <f t="shared" si="495"/>
        <v>1157.9018973627947</v>
      </c>
      <c r="Q681" s="26">
        <f t="shared" si="495"/>
        <v>1124.7649994351091</v>
      </c>
      <c r="R681" s="26">
        <f t="shared" si="495"/>
        <v>1091.7405267314809</v>
      </c>
      <c r="S681" s="26">
        <f t="shared" si="495"/>
        <v>1058.8466292112266</v>
      </c>
      <c r="T681" s="26">
        <f t="shared" si="495"/>
        <v>1035.4494164566113</v>
      </c>
      <c r="U681" s="26">
        <f t="shared" si="495"/>
        <v>1012.1179490475391</v>
      </c>
      <c r="V681" s="26">
        <f t="shared" si="495"/>
        <v>988.85973940737767</v>
      </c>
      <c r="W681" s="26">
        <f t="shared" si="495"/>
        <v>965.68229995943295</v>
      </c>
      <c r="X681" s="26">
        <f t="shared" si="495"/>
        <v>942.5931431270501</v>
      </c>
      <c r="Y681" s="26">
        <f t="shared" si="495"/>
        <v>916.947861171368</v>
      </c>
      <c r="Z681" s="26">
        <f t="shared" si="495"/>
        <v>891.75375031941905</v>
      </c>
      <c r="AA681" s="26">
        <f t="shared" si="495"/>
        <v>867.00624000252174</v>
      </c>
      <c r="AB681" s="26">
        <f t="shared" si="495"/>
        <v>842.70075965194633</v>
      </c>
      <c r="AC681" s="26">
        <f t="shared" si="495"/>
        <v>818.83273869900438</v>
      </c>
      <c r="AD681" s="26">
        <f t="shared" si="495"/>
        <v>800.30003049381844</v>
      </c>
      <c r="AE681" s="26">
        <f t="shared" si="495"/>
        <v>782.09877208032856</v>
      </c>
      <c r="AF681" s="26">
        <f t="shared" si="495"/>
        <v>764.22468211149385</v>
      </c>
      <c r="AG681" s="26">
        <f t="shared" si="495"/>
        <v>746.67347924026785</v>
      </c>
      <c r="AH681" s="26">
        <f t="shared" si="495"/>
        <v>729.440882119604</v>
      </c>
    </row>
    <row r="682" spans="2:65" hidden="1" outlineLevel="1">
      <c r="B682" t="str">
        <f t="shared" si="464"/>
        <v>e-methane (DAC) - Energy cost including feedstock energy cost - Middle East - USD/ton fuel</v>
      </c>
      <c r="C682" t="s">
        <v>77</v>
      </c>
      <c r="D682" t="s">
        <v>37</v>
      </c>
      <c r="E682" t="s">
        <v>58</v>
      </c>
      <c r="F682" t="s">
        <v>31</v>
      </c>
      <c r="G682" s="26">
        <f t="shared" ref="G682:AH682" si="496">G543</f>
        <v>1309.8296125480986</v>
      </c>
      <c r="H682" s="26">
        <f t="shared" si="496"/>
        <v>1247.1457443584529</v>
      </c>
      <c r="I682" s="26">
        <f t="shared" si="496"/>
        <v>1184.7334283824084</v>
      </c>
      <c r="J682" s="26">
        <f t="shared" si="496"/>
        <v>1141.7382050886758</v>
      </c>
      <c r="K682" s="26">
        <f t="shared" si="496"/>
        <v>1098.7929539305583</v>
      </c>
      <c r="L682" s="26">
        <f t="shared" si="496"/>
        <v>1055.9267574468836</v>
      </c>
      <c r="M682" s="26">
        <f t="shared" si="496"/>
        <v>1013.1686981765089</v>
      </c>
      <c r="N682" s="26">
        <f t="shared" si="496"/>
        <v>970.54785865825102</v>
      </c>
      <c r="O682" s="26">
        <f t="shared" si="496"/>
        <v>937.07487923879421</v>
      </c>
      <c r="P682" s="26">
        <f t="shared" si="496"/>
        <v>903.77692283338126</v>
      </c>
      <c r="Q682" s="26">
        <f t="shared" si="496"/>
        <v>870.67377683934467</v>
      </c>
      <c r="R682" s="26">
        <f t="shared" si="496"/>
        <v>837.78522865405046</v>
      </c>
      <c r="S682" s="26">
        <f t="shared" si="496"/>
        <v>805.1310656748733</v>
      </c>
      <c r="T682" s="26">
        <f t="shared" si="496"/>
        <v>785.23309539639058</v>
      </c>
      <c r="U682" s="26">
        <f t="shared" si="496"/>
        <v>765.42532939327884</v>
      </c>
      <c r="V682" s="26">
        <f t="shared" si="496"/>
        <v>745.71464558351636</v>
      </c>
      <c r="W682" s="26">
        <f t="shared" si="496"/>
        <v>726.1079218850216</v>
      </c>
      <c r="X682" s="26">
        <f t="shared" si="496"/>
        <v>706.61203621575862</v>
      </c>
      <c r="Y682" s="26">
        <f t="shared" si="496"/>
        <v>682.25136111740233</v>
      </c>
      <c r="Z682" s="26">
        <f t="shared" si="496"/>
        <v>658.35868768229193</v>
      </c>
      <c r="AA682" s="26">
        <f t="shared" si="496"/>
        <v>634.92888646328834</v>
      </c>
      <c r="AB682" s="26">
        <f t="shared" si="496"/>
        <v>611.95682801324256</v>
      </c>
      <c r="AC682" s="26">
        <f t="shared" si="496"/>
        <v>589.43738288500958</v>
      </c>
      <c r="AD682" s="26">
        <f t="shared" si="496"/>
        <v>576.09603907822532</v>
      </c>
      <c r="AE682" s="26">
        <f t="shared" si="496"/>
        <v>562.99330204414923</v>
      </c>
      <c r="AF682" s="26">
        <f t="shared" si="496"/>
        <v>550.12608959829527</v>
      </c>
      <c r="AG682" s="26">
        <f t="shared" si="496"/>
        <v>537.49131955618486</v>
      </c>
      <c r="AH682" s="26">
        <f t="shared" si="496"/>
        <v>525.08590973333946</v>
      </c>
    </row>
    <row r="683" spans="2:65" hidden="1" outlineLevel="1">
      <c r="B683" t="str">
        <f>_xlfn.TEXTJOIN(" - ",TRUE,C683:F683)</f>
        <v/>
      </c>
    </row>
    <row r="684" spans="2:65" hidden="1" outlineLevel="1">
      <c r="B684" t="str">
        <f>_xlfn.TEXTJOIN(" - ",TRUE,C684:F684)</f>
        <v>e-methane liquefied (DAC) - Feedstock cost including feedstock feedstock cost - Global - USD/ton fuel</v>
      </c>
      <c r="C684" s="4" t="str">
        <f>C637</f>
        <v>e-methane liquefied (DAC)</v>
      </c>
      <c r="D684" s="4" t="s">
        <v>38</v>
      </c>
      <c r="E684" s="4" t="s">
        <v>49</v>
      </c>
      <c r="F684" s="4" t="s">
        <v>31</v>
      </c>
      <c r="G684" s="129">
        <f>G685</f>
        <v>6.75</v>
      </c>
      <c r="H684" s="129">
        <f t="shared" ref="H684:AH684" si="497">H685</f>
        <v>6.750000000000024</v>
      </c>
      <c r="I684" s="129">
        <f t="shared" si="497"/>
        <v>6.750000000000024</v>
      </c>
      <c r="J684" s="129">
        <f t="shared" si="497"/>
        <v>6.750000000000024</v>
      </c>
      <c r="K684" s="129">
        <f t="shared" si="497"/>
        <v>6.750000000000048</v>
      </c>
      <c r="L684" s="129">
        <f t="shared" si="497"/>
        <v>6.75</v>
      </c>
      <c r="M684" s="129">
        <f t="shared" si="497"/>
        <v>6.750000000000048</v>
      </c>
      <c r="N684" s="129">
        <f t="shared" si="497"/>
        <v>6.75</v>
      </c>
      <c r="O684" s="129">
        <f t="shared" si="497"/>
        <v>6.749999999999952</v>
      </c>
      <c r="P684" s="129">
        <f t="shared" si="497"/>
        <v>6.750000000000024</v>
      </c>
      <c r="Q684" s="129">
        <f t="shared" si="497"/>
        <v>6.7500000000000959</v>
      </c>
      <c r="R684" s="129">
        <f t="shared" si="497"/>
        <v>6.750000000000048</v>
      </c>
      <c r="S684" s="129">
        <f t="shared" si="497"/>
        <v>6.7500000000000959</v>
      </c>
      <c r="T684" s="129">
        <f t="shared" si="497"/>
        <v>6.7500000000001199</v>
      </c>
      <c r="U684" s="129">
        <f t="shared" si="497"/>
        <v>6.7500000000000604</v>
      </c>
      <c r="V684" s="129">
        <f t="shared" si="497"/>
        <v>6.7500000000001794</v>
      </c>
      <c r="W684" s="129">
        <f t="shared" si="497"/>
        <v>6.7500000000001199</v>
      </c>
      <c r="X684" s="129">
        <f t="shared" si="497"/>
        <v>6.749999999999952</v>
      </c>
      <c r="Y684" s="129">
        <f t="shared" si="497"/>
        <v>6.75</v>
      </c>
      <c r="Z684" s="129">
        <f t="shared" si="497"/>
        <v>6.749999999999976</v>
      </c>
      <c r="AA684" s="129">
        <f t="shared" si="497"/>
        <v>6.750000000000024</v>
      </c>
      <c r="AB684" s="129">
        <f t="shared" si="497"/>
        <v>6.75</v>
      </c>
      <c r="AC684" s="129">
        <f t="shared" si="497"/>
        <v>6.75</v>
      </c>
      <c r="AD684" s="129">
        <f t="shared" si="497"/>
        <v>6.75</v>
      </c>
      <c r="AE684" s="129">
        <f t="shared" si="497"/>
        <v>6.75</v>
      </c>
      <c r="AF684" s="129">
        <f t="shared" si="497"/>
        <v>6.75</v>
      </c>
      <c r="AG684" s="129">
        <f t="shared" si="497"/>
        <v>6.75</v>
      </c>
      <c r="AH684" s="129">
        <f t="shared" si="497"/>
        <v>6.75</v>
      </c>
      <c r="BL684" s="1"/>
      <c r="BM684" s="1"/>
    </row>
    <row r="685" spans="2:65" hidden="1" outlineLevel="1">
      <c r="B685" t="str">
        <f>_xlfn.TEXTJOIN(" - ",TRUE,C685:F685)</f>
        <v>e-methane (DAC) - Feedstock cost - Global - USD/ton fuel</v>
      </c>
      <c r="C685" t="s">
        <v>77</v>
      </c>
      <c r="D685" t="s">
        <v>44</v>
      </c>
      <c r="E685" t="s">
        <v>49</v>
      </c>
      <c r="F685" t="s">
        <v>31</v>
      </c>
      <c r="G685" s="26">
        <f>G562</f>
        <v>6.75</v>
      </c>
      <c r="H685" s="26">
        <f t="shared" ref="H685:AH685" si="498">H562</f>
        <v>6.750000000000024</v>
      </c>
      <c r="I685" s="26">
        <f t="shared" si="498"/>
        <v>6.750000000000024</v>
      </c>
      <c r="J685" s="26">
        <f t="shared" si="498"/>
        <v>6.750000000000024</v>
      </c>
      <c r="K685" s="26">
        <f t="shared" si="498"/>
        <v>6.750000000000048</v>
      </c>
      <c r="L685" s="26">
        <f t="shared" si="498"/>
        <v>6.75</v>
      </c>
      <c r="M685" s="26">
        <f t="shared" si="498"/>
        <v>6.750000000000048</v>
      </c>
      <c r="N685" s="26">
        <f t="shared" si="498"/>
        <v>6.75</v>
      </c>
      <c r="O685" s="26">
        <f t="shared" si="498"/>
        <v>6.749999999999952</v>
      </c>
      <c r="P685" s="26">
        <f t="shared" si="498"/>
        <v>6.750000000000024</v>
      </c>
      <c r="Q685" s="26">
        <f t="shared" si="498"/>
        <v>6.7500000000000959</v>
      </c>
      <c r="R685" s="26">
        <f t="shared" si="498"/>
        <v>6.750000000000048</v>
      </c>
      <c r="S685" s="26">
        <f t="shared" si="498"/>
        <v>6.7500000000000959</v>
      </c>
      <c r="T685" s="26">
        <f t="shared" si="498"/>
        <v>6.7500000000001199</v>
      </c>
      <c r="U685" s="26">
        <f t="shared" si="498"/>
        <v>6.7500000000000604</v>
      </c>
      <c r="V685" s="26">
        <f t="shared" si="498"/>
        <v>6.7500000000001794</v>
      </c>
      <c r="W685" s="26">
        <f t="shared" si="498"/>
        <v>6.7500000000001199</v>
      </c>
      <c r="X685" s="26">
        <f t="shared" si="498"/>
        <v>6.749999999999952</v>
      </c>
      <c r="Y685" s="26">
        <f t="shared" si="498"/>
        <v>6.75</v>
      </c>
      <c r="Z685" s="26">
        <f t="shared" si="498"/>
        <v>6.749999999999976</v>
      </c>
      <c r="AA685" s="26">
        <f t="shared" si="498"/>
        <v>6.750000000000024</v>
      </c>
      <c r="AB685" s="26">
        <f t="shared" si="498"/>
        <v>6.75</v>
      </c>
      <c r="AC685" s="26">
        <f t="shared" si="498"/>
        <v>6.75</v>
      </c>
      <c r="AD685" s="26">
        <f t="shared" si="498"/>
        <v>6.75</v>
      </c>
      <c r="AE685" s="26">
        <f t="shared" si="498"/>
        <v>6.75</v>
      </c>
      <c r="AF685" s="26">
        <f t="shared" si="498"/>
        <v>6.75</v>
      </c>
      <c r="AG685" s="26">
        <f t="shared" si="498"/>
        <v>6.75</v>
      </c>
      <c r="AH685" s="26">
        <f t="shared" si="498"/>
        <v>6.75</v>
      </c>
    </row>
    <row r="686" spans="2:65" collapsed="1"/>
    <row r="687" spans="2:65">
      <c r="B687" t="str">
        <f t="shared" ref="B687:B735" si="499">_xlfn.TEXTJOIN(" - ",TRUE,C687:F687)</f>
        <v>e-methane liquefied (PS) - Item - Region - Unit</v>
      </c>
      <c r="C687" s="52" t="s">
        <v>85</v>
      </c>
      <c r="D687" s="52" t="s">
        <v>28</v>
      </c>
      <c r="E687" s="52" t="s">
        <v>1</v>
      </c>
      <c r="F687" s="52" t="s">
        <v>29</v>
      </c>
      <c r="G687" s="3">
        <v>2023</v>
      </c>
      <c r="H687" s="3">
        <v>2024</v>
      </c>
      <c r="I687" s="3">
        <v>2025</v>
      </c>
      <c r="J687" s="3">
        <v>2026</v>
      </c>
      <c r="K687" s="3">
        <v>2027</v>
      </c>
      <c r="L687" s="3">
        <v>2028</v>
      </c>
      <c r="M687" s="3">
        <v>2029</v>
      </c>
      <c r="N687" s="3">
        <v>2030</v>
      </c>
      <c r="O687" s="3">
        <v>2031</v>
      </c>
      <c r="P687" s="3">
        <v>2032</v>
      </c>
      <c r="Q687" s="3">
        <v>2033</v>
      </c>
      <c r="R687" s="3">
        <v>2034</v>
      </c>
      <c r="S687" s="3">
        <v>2035</v>
      </c>
      <c r="T687" s="3">
        <v>2036</v>
      </c>
      <c r="U687" s="3">
        <v>2037</v>
      </c>
      <c r="V687" s="3">
        <v>2038</v>
      </c>
      <c r="W687" s="3">
        <v>2039</v>
      </c>
      <c r="X687" s="3">
        <v>2040</v>
      </c>
      <c r="Y687" s="3">
        <v>2041</v>
      </c>
      <c r="Z687" s="3">
        <v>2042</v>
      </c>
      <c r="AA687" s="3">
        <v>2043</v>
      </c>
      <c r="AB687" s="3">
        <v>2044</v>
      </c>
      <c r="AC687" s="3">
        <v>2045</v>
      </c>
      <c r="AD687" s="3">
        <v>2046</v>
      </c>
      <c r="AE687" s="3">
        <v>2047</v>
      </c>
      <c r="AF687" s="3">
        <v>2048</v>
      </c>
      <c r="AG687" s="3">
        <v>2049</v>
      </c>
      <c r="AH687" s="3">
        <v>2050</v>
      </c>
    </row>
    <row r="688" spans="2:65" hidden="1" outlineLevel="1">
      <c r="B688" t="str">
        <f t="shared" si="499"/>
        <v>e-methane liquefied (PS) - Total cost - Africa - USD/ton fuel</v>
      </c>
      <c r="C688" s="112" t="str">
        <f>C687</f>
        <v>e-methane liquefied (PS)</v>
      </c>
      <c r="D688" s="112" t="s">
        <v>30</v>
      </c>
      <c r="E688" s="112" t="s">
        <v>55</v>
      </c>
      <c r="F688" s="112" t="s">
        <v>31</v>
      </c>
      <c r="G688" s="114">
        <f t="shared" ref="G688:V692" si="500">INDEX(CostCalculations,MATCH($B688,CostCalculations_Index,0),MATCH(G$4,CostCalculation_Year,0))</f>
        <v>3299.2530131436201</v>
      </c>
      <c r="H688" s="114">
        <f t="shared" si="500"/>
        <v>3037.6918971516284</v>
      </c>
      <c r="I688" s="114">
        <f t="shared" si="500"/>
        <v>2774.7950140288062</v>
      </c>
      <c r="J688" s="114">
        <f t="shared" si="500"/>
        <v>2675.0500694662019</v>
      </c>
      <c r="K688" s="114">
        <f t="shared" si="500"/>
        <v>2572.7302449760073</v>
      </c>
      <c r="L688" s="114">
        <f t="shared" si="500"/>
        <v>2467.8869339791563</v>
      </c>
      <c r="M688" s="114">
        <f t="shared" si="500"/>
        <v>2360.5715298966211</v>
      </c>
      <c r="N688" s="114">
        <f t="shared" si="500"/>
        <v>2250.835426149315</v>
      </c>
      <c r="O688" s="114">
        <f t="shared" si="500"/>
        <v>2209.3847261037822</v>
      </c>
      <c r="P688" s="114">
        <f t="shared" si="500"/>
        <v>2164.1457366087029</v>
      </c>
      <c r="Q688" s="114">
        <f t="shared" si="500"/>
        <v>2115.1461394823032</v>
      </c>
      <c r="R688" s="114">
        <f t="shared" si="500"/>
        <v>2062.4136165428313</v>
      </c>
      <c r="S688" s="114">
        <f t="shared" si="500"/>
        <v>2005.9758496085769</v>
      </c>
      <c r="T688" s="114">
        <f t="shared" si="500"/>
        <v>1964.0828097624433</v>
      </c>
      <c r="U688" s="114">
        <f t="shared" si="500"/>
        <v>1919.5841848917066</v>
      </c>
      <c r="V688" s="114">
        <f t="shared" si="500"/>
        <v>1872.4890076788863</v>
      </c>
      <c r="W688" s="114">
        <f t="shared" ref="W688:AH692" si="501">INDEX(CostCalculations,MATCH($B688,CostCalculations_Index,0),MATCH(W$4,CostCalculation_Year,0))</f>
        <v>1822.8063108063898</v>
      </c>
      <c r="X688" s="114">
        <f t="shared" si="501"/>
        <v>1770.5451269567113</v>
      </c>
      <c r="Y688" s="114">
        <f t="shared" si="501"/>
        <v>1714.771587073873</v>
      </c>
      <c r="Z688" s="114">
        <f t="shared" si="501"/>
        <v>1657.7881507895518</v>
      </c>
      <c r="AA688" s="114">
        <f t="shared" si="501"/>
        <v>1599.5895360345435</v>
      </c>
      <c r="AB688" s="114">
        <f t="shared" si="501"/>
        <v>1540.1704607395914</v>
      </c>
      <c r="AC688" s="114">
        <f t="shared" si="501"/>
        <v>1479.5256428354699</v>
      </c>
      <c r="AD688" s="114">
        <f t="shared" si="501"/>
        <v>1429.5880153097623</v>
      </c>
      <c r="AE688" s="114">
        <f t="shared" si="501"/>
        <v>1379.0438783471382</v>
      </c>
      <c r="AF688" s="114">
        <f t="shared" si="501"/>
        <v>1327.8899034714466</v>
      </c>
      <c r="AG688" s="114">
        <f t="shared" si="501"/>
        <v>1276.1227622065485</v>
      </c>
      <c r="AH688" s="114">
        <f t="shared" si="501"/>
        <v>1223.739126076307</v>
      </c>
    </row>
    <row r="689" spans="2:65" hidden="1" outlineLevel="1">
      <c r="B689" t="str">
        <f t="shared" si="499"/>
        <v>e-methane liquefied (PS) - Total cost - Americas - USD/ton fuel</v>
      </c>
      <c r="C689" t="str">
        <f>C688</f>
        <v>e-methane liquefied (PS)</v>
      </c>
      <c r="D689" t="s">
        <v>30</v>
      </c>
      <c r="E689" t="s">
        <v>56</v>
      </c>
      <c r="F689" t="s">
        <v>31</v>
      </c>
      <c r="G689" s="115">
        <f t="shared" si="500"/>
        <v>2663.2691122039269</v>
      </c>
      <c r="H689" s="115">
        <f t="shared" si="500"/>
        <v>2580.8517378640859</v>
      </c>
      <c r="I689" s="115">
        <f t="shared" si="500"/>
        <v>2496.773234999976</v>
      </c>
      <c r="J689" s="115">
        <f t="shared" si="500"/>
        <v>2415.8406940640189</v>
      </c>
      <c r="K689" s="115">
        <f t="shared" si="500"/>
        <v>2332.3398292160277</v>
      </c>
      <c r="L689" s="115">
        <f t="shared" si="500"/>
        <v>2246.3051721315319</v>
      </c>
      <c r="M689" s="115">
        <f t="shared" si="500"/>
        <v>2157.7712544861188</v>
      </c>
      <c r="N689" s="115">
        <f t="shared" si="500"/>
        <v>2066.7726079552467</v>
      </c>
      <c r="O689" s="115">
        <f t="shared" si="500"/>
        <v>2039.3115692474198</v>
      </c>
      <c r="P689" s="115">
        <f t="shared" si="500"/>
        <v>2007.9541746473215</v>
      </c>
      <c r="Q689" s="115">
        <f t="shared" si="500"/>
        <v>1972.7164588681849</v>
      </c>
      <c r="R689" s="115">
        <f t="shared" si="500"/>
        <v>1933.6144566232226</v>
      </c>
      <c r="S689" s="115">
        <f t="shared" si="500"/>
        <v>1890.6642026257173</v>
      </c>
      <c r="T689" s="115">
        <f t="shared" si="500"/>
        <v>1849.6991829257672</v>
      </c>
      <c r="U689" s="115">
        <f t="shared" si="500"/>
        <v>1806.1527979919565</v>
      </c>
      <c r="V689" s="115">
        <f t="shared" si="500"/>
        <v>1760.0340588467348</v>
      </c>
      <c r="W689" s="115">
        <f t="shared" si="501"/>
        <v>1711.3519765124488</v>
      </c>
      <c r="X689" s="115">
        <f t="shared" si="501"/>
        <v>1660.1155620115123</v>
      </c>
      <c r="Y689" s="115">
        <f t="shared" si="501"/>
        <v>1613.9522559918216</v>
      </c>
      <c r="Z689" s="115">
        <f t="shared" si="501"/>
        <v>1566.3713348109002</v>
      </c>
      <c r="AA689" s="115">
        <f t="shared" si="501"/>
        <v>1517.3707339600614</v>
      </c>
      <c r="AB689" s="115">
        <f t="shared" si="501"/>
        <v>1466.9483889305473</v>
      </c>
      <c r="AC689" s="115">
        <f t="shared" si="501"/>
        <v>1415.1022352136529</v>
      </c>
      <c r="AD689" s="115">
        <f t="shared" si="501"/>
        <v>1368.3295318384351</v>
      </c>
      <c r="AE689" s="115">
        <f t="shared" si="501"/>
        <v>1320.8897373831426</v>
      </c>
      <c r="AF689" s="115">
        <f t="shared" si="501"/>
        <v>1272.7808522238201</v>
      </c>
      <c r="AG689" s="115">
        <f t="shared" si="501"/>
        <v>1224.0008767365168</v>
      </c>
      <c r="AH689" s="115">
        <f t="shared" si="501"/>
        <v>1174.5478112972819</v>
      </c>
    </row>
    <row r="690" spans="2:65" hidden="1" outlineLevel="1">
      <c r="B690" t="str">
        <f t="shared" si="499"/>
        <v>e-methane liquefied (PS) - Total cost - Asia - USD/ton fuel</v>
      </c>
      <c r="C690" t="str">
        <f>C689</f>
        <v>e-methane liquefied (PS)</v>
      </c>
      <c r="D690" t="s">
        <v>30</v>
      </c>
      <c r="E690" t="s">
        <v>57</v>
      </c>
      <c r="F690" t="s">
        <v>31</v>
      </c>
      <c r="G690" s="115">
        <f t="shared" si="500"/>
        <v>3491.2499259100846</v>
      </c>
      <c r="H690" s="115">
        <f t="shared" si="500"/>
        <v>3263.1461364104466</v>
      </c>
      <c r="I690" s="115">
        <f t="shared" si="500"/>
        <v>3033.5886350055912</v>
      </c>
      <c r="J690" s="115">
        <f t="shared" si="500"/>
        <v>2929.4109827047278</v>
      </c>
      <c r="K690" s="115">
        <f t="shared" si="500"/>
        <v>2822.5961262728974</v>
      </c>
      <c r="L690" s="115">
        <f t="shared" si="500"/>
        <v>2713.1991047418487</v>
      </c>
      <c r="M690" s="115">
        <f t="shared" si="500"/>
        <v>2601.274957143472</v>
      </c>
      <c r="N690" s="115">
        <f t="shared" si="500"/>
        <v>2486.8787225095439</v>
      </c>
      <c r="O690" s="115">
        <f t="shared" si="500"/>
        <v>2434.7019800486087</v>
      </c>
      <c r="P690" s="115">
        <f t="shared" si="500"/>
        <v>2378.7841725120875</v>
      </c>
      <c r="Q690" s="115">
        <f t="shared" si="500"/>
        <v>2319.1613974207353</v>
      </c>
      <c r="R690" s="115">
        <f t="shared" si="500"/>
        <v>2255.8697522952662</v>
      </c>
      <c r="S690" s="115">
        <f t="shared" si="500"/>
        <v>2188.9453346565165</v>
      </c>
      <c r="T690" s="115">
        <f t="shared" si="500"/>
        <v>2139.9471214861633</v>
      </c>
      <c r="U690" s="115">
        <f t="shared" si="500"/>
        <v>2088.3954159833315</v>
      </c>
      <c r="V690" s="115">
        <f t="shared" si="500"/>
        <v>2034.3029413584138</v>
      </c>
      <c r="W690" s="115">
        <f t="shared" si="501"/>
        <v>1977.6824208216494</v>
      </c>
      <c r="X690" s="115">
        <f t="shared" si="501"/>
        <v>1918.5465775834016</v>
      </c>
      <c r="Y690" s="115">
        <f t="shared" si="501"/>
        <v>1855.1223764277067</v>
      </c>
      <c r="Z690" s="115">
        <f t="shared" si="501"/>
        <v>1790.6450525206048</v>
      </c>
      <c r="AA690" s="115">
        <f t="shared" si="501"/>
        <v>1725.1070321239524</v>
      </c>
      <c r="AB690" s="115">
        <f t="shared" si="501"/>
        <v>1658.5007414995512</v>
      </c>
      <c r="AC690" s="115">
        <f t="shared" si="501"/>
        <v>1590.8186069092376</v>
      </c>
      <c r="AD690" s="115">
        <f t="shared" si="501"/>
        <v>1537.6324774964926</v>
      </c>
      <c r="AE690" s="115">
        <f t="shared" si="501"/>
        <v>1483.9011694852475</v>
      </c>
      <c r="AF690" s="115">
        <f t="shared" si="501"/>
        <v>1429.620223799318</v>
      </c>
      <c r="AG690" s="115">
        <f t="shared" si="501"/>
        <v>1374.7851813625164</v>
      </c>
      <c r="AH690" s="115">
        <f t="shared" si="501"/>
        <v>1319.3915830986557</v>
      </c>
    </row>
    <row r="691" spans="2:65" hidden="1" outlineLevel="1">
      <c r="B691" t="str">
        <f t="shared" si="499"/>
        <v>e-methane liquefied (PS) - Total cost - Europe - USD/ton fuel</v>
      </c>
      <c r="C691" t="str">
        <f>C690</f>
        <v>e-methane liquefied (PS)</v>
      </c>
      <c r="D691" t="s">
        <v>30</v>
      </c>
      <c r="E691" t="s">
        <v>8</v>
      </c>
      <c r="F691" t="s">
        <v>31</v>
      </c>
      <c r="G691" s="115">
        <f t="shared" si="500"/>
        <v>3004.910053963712</v>
      </c>
      <c r="H691" s="115">
        <f t="shared" si="500"/>
        <v>2883.3769992590646</v>
      </c>
      <c r="I691" s="115">
        <f t="shared" si="500"/>
        <v>2760.2165494387514</v>
      </c>
      <c r="J691" s="115">
        <f t="shared" si="500"/>
        <v>2667.1447793957495</v>
      </c>
      <c r="K691" s="115">
        <f t="shared" si="500"/>
        <v>2571.4740274589972</v>
      </c>
      <c r="L691" s="115">
        <f t="shared" si="500"/>
        <v>2473.2495634293327</v>
      </c>
      <c r="M691" s="115">
        <f t="shared" si="500"/>
        <v>2372.5166571075938</v>
      </c>
      <c r="N691" s="115">
        <f t="shared" si="500"/>
        <v>2269.3205782945711</v>
      </c>
      <c r="O691" s="115">
        <f t="shared" si="500"/>
        <v>2238.3050830829543</v>
      </c>
      <c r="P691" s="115">
        <f t="shared" si="500"/>
        <v>2203.3622112603871</v>
      </c>
      <c r="Q691" s="115">
        <f t="shared" si="500"/>
        <v>2164.5101127861103</v>
      </c>
      <c r="R691" s="115">
        <f t="shared" si="500"/>
        <v>2121.7669376193812</v>
      </c>
      <c r="S691" s="115">
        <f t="shared" si="500"/>
        <v>2075.1508357195339</v>
      </c>
      <c r="T691" s="115">
        <f t="shared" si="500"/>
        <v>2035.0631968453879</v>
      </c>
      <c r="U691" s="115">
        <f t="shared" si="500"/>
        <v>1992.3174816423857</v>
      </c>
      <c r="V691" s="115">
        <f t="shared" si="500"/>
        <v>1946.9212025339232</v>
      </c>
      <c r="W691" s="115">
        <f t="shared" si="501"/>
        <v>1898.8818719432713</v>
      </c>
      <c r="X691" s="115">
        <f t="shared" si="501"/>
        <v>1848.2070022937853</v>
      </c>
      <c r="Y691" s="115">
        <f t="shared" si="501"/>
        <v>1793.3723228024123</v>
      </c>
      <c r="Z691" s="115">
        <f t="shared" si="501"/>
        <v>1737.2948093271239</v>
      </c>
      <c r="AA691" s="115">
        <f t="shared" si="501"/>
        <v>1679.9698912992576</v>
      </c>
      <c r="AB691" s="115">
        <f t="shared" si="501"/>
        <v>1621.3929981500664</v>
      </c>
      <c r="AC691" s="115">
        <f t="shared" si="501"/>
        <v>1561.5595593108696</v>
      </c>
      <c r="AD691" s="115">
        <f t="shared" si="501"/>
        <v>1508.9998441543112</v>
      </c>
      <c r="AE691" s="115">
        <f t="shared" si="501"/>
        <v>1455.883270724451</v>
      </c>
      <c r="AF691" s="115">
        <f t="shared" si="501"/>
        <v>1402.2055576742473</v>
      </c>
      <c r="AG691" s="115">
        <f t="shared" si="501"/>
        <v>1347.962423656654</v>
      </c>
      <c r="AH691" s="115">
        <f t="shared" si="501"/>
        <v>1293.1495873246251</v>
      </c>
    </row>
    <row r="692" spans="2:65" hidden="1" outlineLevel="1">
      <c r="B692" t="str">
        <f t="shared" si="499"/>
        <v>e-methane liquefied (PS) - Total cost - Middle East - USD/ton fuel</v>
      </c>
      <c r="C692" s="113" t="str">
        <f>C691</f>
        <v>e-methane liquefied (PS)</v>
      </c>
      <c r="D692" s="113" t="s">
        <v>30</v>
      </c>
      <c r="E692" s="113" t="s">
        <v>58</v>
      </c>
      <c r="F692" s="113" t="s">
        <v>31</v>
      </c>
      <c r="G692" s="116">
        <f t="shared" si="500"/>
        <v>2673.0313736445746</v>
      </c>
      <c r="H692" s="116">
        <f t="shared" si="500"/>
        <v>2565.0222709433956</v>
      </c>
      <c r="I692" s="116">
        <f t="shared" si="500"/>
        <v>2455.4134395660612</v>
      </c>
      <c r="J692" s="116">
        <f t="shared" si="500"/>
        <v>2380.4712593482377</v>
      </c>
      <c r="K692" s="116">
        <f t="shared" si="500"/>
        <v>2302.948010049302</v>
      </c>
      <c r="L692" s="116">
        <f t="shared" si="500"/>
        <v>2222.8727742080878</v>
      </c>
      <c r="M692" s="116">
        <f t="shared" si="500"/>
        <v>2140.2746343634731</v>
      </c>
      <c r="N692" s="116">
        <f t="shared" si="500"/>
        <v>2055.1826730542448</v>
      </c>
      <c r="O692" s="116">
        <f t="shared" si="500"/>
        <v>2023.6391537878169</v>
      </c>
      <c r="P692" s="116">
        <f t="shared" si="500"/>
        <v>1988.2553285460945</v>
      </c>
      <c r="Q692" s="116">
        <f t="shared" si="500"/>
        <v>1949.0509847264152</v>
      </c>
      <c r="R692" s="116">
        <f t="shared" si="500"/>
        <v>1906.0459097261241</v>
      </c>
      <c r="S692" s="116">
        <f t="shared" si="500"/>
        <v>1859.2598909426169</v>
      </c>
      <c r="T692" s="116">
        <f t="shared" si="500"/>
        <v>1821.8247657343909</v>
      </c>
      <c r="U692" s="116">
        <f t="shared" si="500"/>
        <v>1781.7622037038334</v>
      </c>
      <c r="V692" s="116">
        <f t="shared" si="500"/>
        <v>1739.0790827689505</v>
      </c>
      <c r="W692" s="116">
        <f t="shared" si="501"/>
        <v>1693.7822808476274</v>
      </c>
      <c r="X692" s="116">
        <f t="shared" si="501"/>
        <v>1645.8786758578347</v>
      </c>
      <c r="Y692" s="116">
        <f t="shared" si="501"/>
        <v>1591.9488290150121</v>
      </c>
      <c r="Z692" s="116">
        <f t="shared" si="501"/>
        <v>1536.7840291042537</v>
      </c>
      <c r="AA692" s="116">
        <f t="shared" si="501"/>
        <v>1480.379146678443</v>
      </c>
      <c r="AB692" s="116">
        <f t="shared" si="501"/>
        <v>1422.7290522904102</v>
      </c>
      <c r="AC692" s="116">
        <f t="shared" si="501"/>
        <v>1363.8286164930205</v>
      </c>
      <c r="AD692" s="116">
        <f t="shared" si="501"/>
        <v>1315.4985142826952</v>
      </c>
      <c r="AE692" s="116">
        <f t="shared" si="501"/>
        <v>1266.5326946614264</v>
      </c>
      <c r="AF692" s="116">
        <f t="shared" si="501"/>
        <v>1216.9280754447288</v>
      </c>
      <c r="AG692" s="116">
        <f t="shared" si="501"/>
        <v>1166.6815744481237</v>
      </c>
      <c r="AH692" s="116">
        <f t="shared" si="501"/>
        <v>1115.7901094871324</v>
      </c>
    </row>
    <row r="693" spans="2:65" hidden="1" outlineLevel="1">
      <c r="B693" t="str">
        <f t="shared" si="499"/>
        <v/>
      </c>
      <c r="C693" s="2"/>
    </row>
    <row r="694" spans="2:65" hidden="1" outlineLevel="1">
      <c r="B694" t="str">
        <f t="shared" si="499"/>
        <v>e-methane liquefied (PS) - CAPEX including feedstock CAPEX - Global - USD/ton fuel</v>
      </c>
      <c r="C694" s="4" t="str">
        <f>C687</f>
        <v>e-methane liquefied (PS)</v>
      </c>
      <c r="D694" s="4" t="s">
        <v>34</v>
      </c>
      <c r="E694" s="4" t="s">
        <v>49</v>
      </c>
      <c r="F694" s="4" t="s">
        <v>31</v>
      </c>
      <c r="G694" s="129">
        <f t="shared" ref="G694:AH694" si="502">SUM(G695:G696)</f>
        <v>349.85493109792424</v>
      </c>
      <c r="H694" s="129">
        <f t="shared" si="502"/>
        <v>338.24938012058067</v>
      </c>
      <c r="I694" s="129">
        <f t="shared" si="502"/>
        <v>326.51902587518907</v>
      </c>
      <c r="J694" s="129">
        <f t="shared" si="502"/>
        <v>318.20046204451899</v>
      </c>
      <c r="K694" s="129">
        <f t="shared" si="502"/>
        <v>309.6500415908281</v>
      </c>
      <c r="L694" s="129">
        <f t="shared" si="502"/>
        <v>300.86776451411879</v>
      </c>
      <c r="M694" s="129">
        <f t="shared" si="502"/>
        <v>291.85363081439186</v>
      </c>
      <c r="N694" s="129">
        <f t="shared" si="502"/>
        <v>282.60764049164396</v>
      </c>
      <c r="O694" s="129">
        <f t="shared" si="502"/>
        <v>282.36546438888183</v>
      </c>
      <c r="P694" s="129">
        <f t="shared" si="502"/>
        <v>281.5825748204947</v>
      </c>
      <c r="Q694" s="129">
        <f t="shared" si="502"/>
        <v>280.25897178648125</v>
      </c>
      <c r="R694" s="129">
        <f t="shared" si="502"/>
        <v>278.394655286839</v>
      </c>
      <c r="S694" s="129">
        <f t="shared" si="502"/>
        <v>275.9896253215723</v>
      </c>
      <c r="T694" s="129">
        <f t="shared" si="502"/>
        <v>272.71361663314917</v>
      </c>
      <c r="U694" s="129">
        <f t="shared" si="502"/>
        <v>268.99133135082718</v>
      </c>
      <c r="V694" s="129">
        <f t="shared" si="502"/>
        <v>264.82276947461082</v>
      </c>
      <c r="W694" s="129">
        <f t="shared" si="502"/>
        <v>260.20793100449578</v>
      </c>
      <c r="X694" s="129">
        <f t="shared" si="502"/>
        <v>255.14681594048039</v>
      </c>
      <c r="Y694" s="129">
        <f t="shared" si="502"/>
        <v>248.88595925623468</v>
      </c>
      <c r="Z694" s="129">
        <f t="shared" si="502"/>
        <v>242.28836198562576</v>
      </c>
      <c r="AA694" s="129">
        <f t="shared" si="502"/>
        <v>235.35402412865704</v>
      </c>
      <c r="AB694" s="129">
        <f t="shared" si="502"/>
        <v>228.08294568532622</v>
      </c>
      <c r="AC694" s="129">
        <f t="shared" si="502"/>
        <v>220.47512665563261</v>
      </c>
      <c r="AD694" s="129">
        <f t="shared" si="502"/>
        <v>212.47502878696292</v>
      </c>
      <c r="AE694" s="129">
        <f t="shared" si="502"/>
        <v>204.26430128143301</v>
      </c>
      <c r="AF694" s="129">
        <f t="shared" si="502"/>
        <v>195.84294413904303</v>
      </c>
      <c r="AG694" s="129">
        <f t="shared" si="502"/>
        <v>187.21095735979281</v>
      </c>
      <c r="AH694" s="129">
        <f t="shared" si="502"/>
        <v>178.36834094368251</v>
      </c>
      <c r="BL694" s="1"/>
      <c r="BM694" s="1"/>
    </row>
    <row r="695" spans="2:65" hidden="1" outlineLevel="1">
      <c r="B695" t="str">
        <f t="shared" si="499"/>
        <v>e-methane liquefied (PS) - CAPEX - Global - USD/ton fuel</v>
      </c>
      <c r="C695" t="str">
        <f>C687</f>
        <v>e-methane liquefied (PS)</v>
      </c>
      <c r="D695" t="s">
        <v>40</v>
      </c>
      <c r="E695" t="s">
        <v>49</v>
      </c>
      <c r="F695" t="s">
        <v>31</v>
      </c>
      <c r="G695" s="8">
        <f t="shared" ref="G695:AH695" si="503">INDEX(CostCalculations,MATCH($B695,CostCalculations_Index,0),MATCH(G$4,CostCalculation_Year,0))</f>
        <v>75.715087666188268</v>
      </c>
      <c r="H695" s="8">
        <f t="shared" si="503"/>
        <v>75.35754383309407</v>
      </c>
      <c r="I695" s="8">
        <f t="shared" si="503"/>
        <v>75</v>
      </c>
      <c r="J695" s="8">
        <f t="shared" si="503"/>
        <v>74.650780257917603</v>
      </c>
      <c r="K695" s="8">
        <f t="shared" si="503"/>
        <v>74.301560515835206</v>
      </c>
      <c r="L695" s="8">
        <f t="shared" si="503"/>
        <v>73.952340773752809</v>
      </c>
      <c r="M695" s="8">
        <f t="shared" si="503"/>
        <v>73.603121031670398</v>
      </c>
      <c r="N695" s="8">
        <f t="shared" si="503"/>
        <v>73.253901289588001</v>
      </c>
      <c r="O695" s="8">
        <f t="shared" si="503"/>
        <v>72.912811842723016</v>
      </c>
      <c r="P695" s="8">
        <f t="shared" si="503"/>
        <v>72.571722395857918</v>
      </c>
      <c r="Q695" s="8">
        <f t="shared" si="503"/>
        <v>72.230632948992934</v>
      </c>
      <c r="R695" s="8">
        <f t="shared" si="503"/>
        <v>71.889543502127836</v>
      </c>
      <c r="S695" s="8">
        <f t="shared" si="503"/>
        <v>71.548454055262724</v>
      </c>
      <c r="T695" s="8">
        <f t="shared" si="503"/>
        <v>71.215305619641853</v>
      </c>
      <c r="U695" s="8">
        <f t="shared" si="503"/>
        <v>70.882157184020855</v>
      </c>
      <c r="V695" s="8">
        <f t="shared" si="503"/>
        <v>70.549008748399871</v>
      </c>
      <c r="W695" s="8">
        <f t="shared" si="503"/>
        <v>70.215860312778872</v>
      </c>
      <c r="X695" s="8">
        <f t="shared" si="503"/>
        <v>69.882711877158002</v>
      </c>
      <c r="Y695" s="8">
        <f t="shared" si="503"/>
        <v>69.557319575587826</v>
      </c>
      <c r="Z695" s="8">
        <f t="shared" si="503"/>
        <v>69.231927274017778</v>
      </c>
      <c r="AA695" s="8">
        <f t="shared" si="503"/>
        <v>68.906534972447602</v>
      </c>
      <c r="AB695" s="8">
        <f t="shared" si="503"/>
        <v>68.581142670877426</v>
      </c>
      <c r="AC695" s="8">
        <f t="shared" si="503"/>
        <v>68.25575036930725</v>
      </c>
      <c r="AD695" s="8">
        <f t="shared" si="503"/>
        <v>67.937933628779135</v>
      </c>
      <c r="AE695" s="8">
        <f t="shared" si="503"/>
        <v>67.620116888251019</v>
      </c>
      <c r="AF695" s="8">
        <f t="shared" si="503"/>
        <v>67.302300147722903</v>
      </c>
      <c r="AG695" s="8">
        <f t="shared" si="503"/>
        <v>66.984483407194787</v>
      </c>
      <c r="AH695" s="8">
        <f t="shared" si="503"/>
        <v>66.666666666666671</v>
      </c>
    </row>
    <row r="696" spans="2:65" hidden="1" outlineLevel="1">
      <c r="B696" t="str">
        <f t="shared" si="499"/>
        <v>e-methane (PS) - CAPEX including feedstock CAPEX - Global - USD/ton fuel</v>
      </c>
      <c r="C696" t="s">
        <v>83</v>
      </c>
      <c r="D696" t="s">
        <v>34</v>
      </c>
      <c r="E696" t="s">
        <v>49</v>
      </c>
      <c r="F696" t="s">
        <v>31</v>
      </c>
      <c r="G696" s="26">
        <f>G573</f>
        <v>274.13984343173598</v>
      </c>
      <c r="H696" s="26">
        <f t="shared" ref="H696:AH696" si="504">H573</f>
        <v>262.89183628748663</v>
      </c>
      <c r="I696" s="26">
        <f t="shared" si="504"/>
        <v>251.51902587518907</v>
      </c>
      <c r="J696" s="26">
        <f t="shared" si="504"/>
        <v>243.54968178660141</v>
      </c>
      <c r="K696" s="26">
        <f t="shared" si="504"/>
        <v>235.34848107499292</v>
      </c>
      <c r="L696" s="26">
        <f t="shared" si="504"/>
        <v>226.91542374036598</v>
      </c>
      <c r="M696" s="26">
        <f t="shared" si="504"/>
        <v>218.25050978272148</v>
      </c>
      <c r="N696" s="26">
        <f t="shared" si="504"/>
        <v>209.35373920205598</v>
      </c>
      <c r="O696" s="26">
        <f t="shared" si="504"/>
        <v>209.45265254615884</v>
      </c>
      <c r="P696" s="26">
        <f t="shared" si="504"/>
        <v>209.01085242463677</v>
      </c>
      <c r="Q696" s="26">
        <f t="shared" si="504"/>
        <v>208.02833883748832</v>
      </c>
      <c r="R696" s="26">
        <f t="shared" si="504"/>
        <v>206.50511178471118</v>
      </c>
      <c r="S696" s="26">
        <f t="shared" si="504"/>
        <v>204.4411712663096</v>
      </c>
      <c r="T696" s="26">
        <f t="shared" si="504"/>
        <v>201.49831101350733</v>
      </c>
      <c r="U696" s="26">
        <f t="shared" si="504"/>
        <v>198.10917416680633</v>
      </c>
      <c r="V696" s="26">
        <f t="shared" si="504"/>
        <v>194.27376072621095</v>
      </c>
      <c r="W696" s="26">
        <f t="shared" si="504"/>
        <v>189.99207069171689</v>
      </c>
      <c r="X696" s="26">
        <f t="shared" si="504"/>
        <v>185.26410406332238</v>
      </c>
      <c r="Y696" s="26">
        <f t="shared" si="504"/>
        <v>179.32863968064686</v>
      </c>
      <c r="Z696" s="26">
        <f t="shared" si="504"/>
        <v>173.05643471160798</v>
      </c>
      <c r="AA696" s="26">
        <f t="shared" si="504"/>
        <v>166.44748915620943</v>
      </c>
      <c r="AB696" s="26">
        <f t="shared" si="504"/>
        <v>159.5018030144488</v>
      </c>
      <c r="AC696" s="26">
        <f t="shared" si="504"/>
        <v>152.21937628632534</v>
      </c>
      <c r="AD696" s="26">
        <f t="shared" si="504"/>
        <v>144.53709515818377</v>
      </c>
      <c r="AE696" s="26">
        <f t="shared" si="504"/>
        <v>136.644184393182</v>
      </c>
      <c r="AF696" s="26">
        <f t="shared" si="504"/>
        <v>128.54064399132011</v>
      </c>
      <c r="AG696" s="26">
        <f t="shared" si="504"/>
        <v>120.22647395259801</v>
      </c>
      <c r="AH696" s="26">
        <f t="shared" si="504"/>
        <v>111.70167427701584</v>
      </c>
    </row>
    <row r="697" spans="2:65" hidden="1" outlineLevel="1">
      <c r="B697" t="str">
        <f t="shared" si="499"/>
        <v/>
      </c>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row>
    <row r="698" spans="2:65" hidden="1" outlineLevel="1">
      <c r="B698" t="str">
        <f t="shared" si="499"/>
        <v>e-methane liquefied (PS) - OPEX including feedstock OPEX - Global - USD/ton fuel</v>
      </c>
      <c r="C698" s="4" t="str">
        <f>C687</f>
        <v>e-methane liquefied (PS)</v>
      </c>
      <c r="D698" s="4" t="s">
        <v>35</v>
      </c>
      <c r="E698" s="4" t="s">
        <v>49</v>
      </c>
      <c r="F698" s="4" t="s">
        <v>31</v>
      </c>
      <c r="G698" s="129">
        <f t="shared" ref="G698:AH698" si="505">SUM(G699:G700)</f>
        <v>654.30495449488774</v>
      </c>
      <c r="H698" s="129">
        <f t="shared" si="505"/>
        <v>626.01366881343711</v>
      </c>
      <c r="I698" s="129">
        <f t="shared" si="505"/>
        <v>596.53207762556622</v>
      </c>
      <c r="J698" s="129">
        <f t="shared" si="505"/>
        <v>577.01397590460112</v>
      </c>
      <c r="K698" s="129">
        <f t="shared" si="505"/>
        <v>555.69605665774191</v>
      </c>
      <c r="L698" s="129">
        <f t="shared" si="505"/>
        <v>532.57831988498629</v>
      </c>
      <c r="M698" s="129">
        <f t="shared" si="505"/>
        <v>507.6607655863541</v>
      </c>
      <c r="N698" s="129">
        <f t="shared" si="505"/>
        <v>480.94339376182506</v>
      </c>
      <c r="O698" s="129">
        <f t="shared" si="505"/>
        <v>476.84124369440019</v>
      </c>
      <c r="P698" s="129">
        <f t="shared" si="505"/>
        <v>470.2995779718056</v>
      </c>
      <c r="Q698" s="129">
        <f t="shared" si="505"/>
        <v>461.31839659404523</v>
      </c>
      <c r="R698" s="129">
        <f t="shared" si="505"/>
        <v>449.89769956110717</v>
      </c>
      <c r="S698" s="129">
        <f t="shared" si="505"/>
        <v>436.03748687299992</v>
      </c>
      <c r="T698" s="129">
        <f t="shared" si="505"/>
        <v>423.19522660584778</v>
      </c>
      <c r="U698" s="129">
        <f t="shared" si="505"/>
        <v>408.88495449275354</v>
      </c>
      <c r="V698" s="129">
        <f t="shared" si="505"/>
        <v>393.1066705337293</v>
      </c>
      <c r="W698" s="129">
        <f t="shared" si="505"/>
        <v>375.8603747287558</v>
      </c>
      <c r="X698" s="129">
        <f t="shared" si="505"/>
        <v>357.14606707784282</v>
      </c>
      <c r="Y698" s="129">
        <f t="shared" si="505"/>
        <v>340.12269393069164</v>
      </c>
      <c r="Z698" s="129">
        <f t="shared" si="505"/>
        <v>322.37086940881204</v>
      </c>
      <c r="AA698" s="129">
        <f t="shared" si="505"/>
        <v>303.89059351221647</v>
      </c>
      <c r="AB698" s="129">
        <f t="shared" si="505"/>
        <v>284.68186624089219</v>
      </c>
      <c r="AC698" s="129">
        <f t="shared" si="505"/>
        <v>264.74468759484927</v>
      </c>
      <c r="AD698" s="129">
        <f t="shared" si="505"/>
        <v>248.48466951578379</v>
      </c>
      <c r="AE698" s="129">
        <f t="shared" si="505"/>
        <v>231.94443829210849</v>
      </c>
      <c r="AF698" s="129">
        <f t="shared" si="505"/>
        <v>215.12399392382383</v>
      </c>
      <c r="AG698" s="129">
        <f t="shared" si="505"/>
        <v>198.02333641092952</v>
      </c>
      <c r="AH698" s="129">
        <f t="shared" si="505"/>
        <v>180.64246575342565</v>
      </c>
    </row>
    <row r="699" spans="2:65" hidden="1" outlineLevel="1">
      <c r="B699" t="str">
        <f t="shared" si="499"/>
        <v>e-methane liquefied (PS) - OPEX - Global - USD/ton fuel</v>
      </c>
      <c r="C699" t="str">
        <f>C687</f>
        <v>e-methane liquefied (PS)</v>
      </c>
      <c r="D699" t="s">
        <v>41</v>
      </c>
      <c r="E699" t="s">
        <v>49</v>
      </c>
      <c r="F699" t="s">
        <v>31</v>
      </c>
      <c r="G699" s="8">
        <f t="shared" ref="G699:AH699" si="506">INDEX(CostCalculations,MATCH($B699,CostCalculations_Index,0),MATCH(G$4,CostCalculation_Year,0))</f>
        <v>0</v>
      </c>
      <c r="H699" s="8">
        <f t="shared" si="506"/>
        <v>0</v>
      </c>
      <c r="I699" s="8">
        <f t="shared" si="506"/>
        <v>0</v>
      </c>
      <c r="J699" s="8">
        <f t="shared" si="506"/>
        <v>0</v>
      </c>
      <c r="K699" s="8">
        <f t="shared" si="506"/>
        <v>0</v>
      </c>
      <c r="L699" s="8">
        <f t="shared" si="506"/>
        <v>0</v>
      </c>
      <c r="M699" s="8">
        <f t="shared" si="506"/>
        <v>0</v>
      </c>
      <c r="N699" s="8">
        <f t="shared" si="506"/>
        <v>0</v>
      </c>
      <c r="O699" s="8">
        <f t="shared" si="506"/>
        <v>0</v>
      </c>
      <c r="P699" s="8">
        <f t="shared" si="506"/>
        <v>0</v>
      </c>
      <c r="Q699" s="8">
        <f t="shared" si="506"/>
        <v>0</v>
      </c>
      <c r="R699" s="8">
        <f t="shared" si="506"/>
        <v>0</v>
      </c>
      <c r="S699" s="8">
        <f t="shared" si="506"/>
        <v>0</v>
      </c>
      <c r="T699" s="8">
        <f t="shared" si="506"/>
        <v>0</v>
      </c>
      <c r="U699" s="8">
        <f t="shared" si="506"/>
        <v>0</v>
      </c>
      <c r="V699" s="8">
        <f t="shared" si="506"/>
        <v>0</v>
      </c>
      <c r="W699" s="8">
        <f t="shared" si="506"/>
        <v>0</v>
      </c>
      <c r="X699" s="8">
        <f t="shared" si="506"/>
        <v>0</v>
      </c>
      <c r="Y699" s="8">
        <f t="shared" si="506"/>
        <v>0</v>
      </c>
      <c r="Z699" s="8">
        <f t="shared" si="506"/>
        <v>0</v>
      </c>
      <c r="AA699" s="8">
        <f t="shared" si="506"/>
        <v>0</v>
      </c>
      <c r="AB699" s="8">
        <f t="shared" si="506"/>
        <v>0</v>
      </c>
      <c r="AC699" s="8">
        <f t="shared" si="506"/>
        <v>0</v>
      </c>
      <c r="AD699" s="8">
        <f t="shared" si="506"/>
        <v>0</v>
      </c>
      <c r="AE699" s="8">
        <f t="shared" si="506"/>
        <v>0</v>
      </c>
      <c r="AF699" s="8">
        <f t="shared" si="506"/>
        <v>0</v>
      </c>
      <c r="AG699" s="8">
        <f t="shared" si="506"/>
        <v>0</v>
      </c>
      <c r="AH699" s="8">
        <f t="shared" si="506"/>
        <v>0</v>
      </c>
    </row>
    <row r="700" spans="2:65" hidden="1" outlineLevel="1">
      <c r="B700" t="str">
        <f t="shared" si="499"/>
        <v>e-methane (PS) - OPEX including feedstock OPEX - Global - USD/ton fuel</v>
      </c>
      <c r="C700" t="s">
        <v>83</v>
      </c>
      <c r="D700" t="s">
        <v>35</v>
      </c>
      <c r="E700" t="s">
        <v>49</v>
      </c>
      <c r="F700" t="s">
        <v>31</v>
      </c>
      <c r="G700" s="26">
        <f>G580</f>
        <v>654.30495449488774</v>
      </c>
      <c r="H700" s="26">
        <f t="shared" ref="H700:AH700" si="507">H580</f>
        <v>626.01366881343711</v>
      </c>
      <c r="I700" s="26">
        <f t="shared" si="507"/>
        <v>596.53207762556622</v>
      </c>
      <c r="J700" s="26">
        <f t="shared" si="507"/>
        <v>577.01397590460112</v>
      </c>
      <c r="K700" s="26">
        <f t="shared" si="507"/>
        <v>555.69605665774191</v>
      </c>
      <c r="L700" s="26">
        <f t="shared" si="507"/>
        <v>532.57831988498629</v>
      </c>
      <c r="M700" s="26">
        <f t="shared" si="507"/>
        <v>507.6607655863541</v>
      </c>
      <c r="N700" s="26">
        <f t="shared" si="507"/>
        <v>480.94339376182506</v>
      </c>
      <c r="O700" s="26">
        <f t="shared" si="507"/>
        <v>476.84124369440019</v>
      </c>
      <c r="P700" s="26">
        <f t="shared" si="507"/>
        <v>470.2995779718056</v>
      </c>
      <c r="Q700" s="26">
        <f t="shared" si="507"/>
        <v>461.31839659404523</v>
      </c>
      <c r="R700" s="26">
        <f t="shared" si="507"/>
        <v>449.89769956110717</v>
      </c>
      <c r="S700" s="26">
        <f t="shared" si="507"/>
        <v>436.03748687299992</v>
      </c>
      <c r="T700" s="26">
        <f t="shared" si="507"/>
        <v>423.19522660584778</v>
      </c>
      <c r="U700" s="26">
        <f t="shared" si="507"/>
        <v>408.88495449275354</v>
      </c>
      <c r="V700" s="26">
        <f t="shared" si="507"/>
        <v>393.1066705337293</v>
      </c>
      <c r="W700" s="26">
        <f t="shared" si="507"/>
        <v>375.8603747287558</v>
      </c>
      <c r="X700" s="26">
        <f t="shared" si="507"/>
        <v>357.14606707784282</v>
      </c>
      <c r="Y700" s="26">
        <f t="shared" si="507"/>
        <v>340.12269393069164</v>
      </c>
      <c r="Z700" s="26">
        <f t="shared" si="507"/>
        <v>322.37086940881204</v>
      </c>
      <c r="AA700" s="26">
        <f t="shared" si="507"/>
        <v>303.89059351221647</v>
      </c>
      <c r="AB700" s="26">
        <f t="shared" si="507"/>
        <v>284.68186624089219</v>
      </c>
      <c r="AC700" s="26">
        <f t="shared" si="507"/>
        <v>264.74468759484927</v>
      </c>
      <c r="AD700" s="26">
        <f t="shared" si="507"/>
        <v>248.48466951578379</v>
      </c>
      <c r="AE700" s="26">
        <f t="shared" si="507"/>
        <v>231.94443829210849</v>
      </c>
      <c r="AF700" s="26">
        <f t="shared" si="507"/>
        <v>215.12399392382383</v>
      </c>
      <c r="AG700" s="26">
        <f t="shared" si="507"/>
        <v>198.02333641092952</v>
      </c>
      <c r="AH700" s="26">
        <f t="shared" si="507"/>
        <v>180.64246575342565</v>
      </c>
    </row>
    <row r="701" spans="2:65" hidden="1" outlineLevel="1">
      <c r="B701" t="str">
        <f t="shared" si="499"/>
        <v/>
      </c>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row>
    <row r="702" spans="2:65" hidden="1" outlineLevel="1">
      <c r="B702" t="str">
        <f t="shared" si="499"/>
        <v>e-methane liquefied (PS) - Finance cost including feedstock finance cost - Africa - USD/ton fuel</v>
      </c>
      <c r="C702" s="10" t="str">
        <f>C691</f>
        <v>e-methane liquefied (PS)</v>
      </c>
      <c r="D702" s="10" t="s">
        <v>36</v>
      </c>
      <c r="E702" s="10" t="s">
        <v>55</v>
      </c>
      <c r="F702" s="10" t="s">
        <v>31</v>
      </c>
      <c r="G702" s="125">
        <f>G707+G712</f>
        <v>577.26063631157501</v>
      </c>
      <c r="H702" s="125">
        <f t="shared" ref="H702:AH702" si="508">H707+H712</f>
        <v>558.11147719895814</v>
      </c>
      <c r="I702" s="125">
        <f t="shared" si="508"/>
        <v>538.75639269406201</v>
      </c>
      <c r="J702" s="125">
        <f t="shared" si="508"/>
        <v>525.03076237345635</v>
      </c>
      <c r="K702" s="125">
        <f t="shared" si="508"/>
        <v>510.92256862486647</v>
      </c>
      <c r="L702" s="125">
        <f t="shared" si="508"/>
        <v>496.43181144829612</v>
      </c>
      <c r="M702" s="125">
        <f t="shared" si="508"/>
        <v>481.5584908437466</v>
      </c>
      <c r="N702" s="125">
        <f t="shared" si="508"/>
        <v>466.30260681121263</v>
      </c>
      <c r="O702" s="125">
        <f t="shared" si="508"/>
        <v>465.90301624165517</v>
      </c>
      <c r="P702" s="125">
        <f t="shared" si="508"/>
        <v>464.61124845381619</v>
      </c>
      <c r="Q702" s="125">
        <f t="shared" si="508"/>
        <v>462.42730344769416</v>
      </c>
      <c r="R702" s="125">
        <f t="shared" si="508"/>
        <v>459.35118122328441</v>
      </c>
      <c r="S702" s="125">
        <f t="shared" si="508"/>
        <v>455.38288178059429</v>
      </c>
      <c r="T702" s="125">
        <f t="shared" si="508"/>
        <v>449.97746744469623</v>
      </c>
      <c r="U702" s="125">
        <f t="shared" si="508"/>
        <v>443.83569672886489</v>
      </c>
      <c r="V702" s="125">
        <f t="shared" si="508"/>
        <v>436.95756963310794</v>
      </c>
      <c r="W702" s="125">
        <f t="shared" si="508"/>
        <v>429.34308615741804</v>
      </c>
      <c r="X702" s="125">
        <f t="shared" si="508"/>
        <v>420.99224630179265</v>
      </c>
      <c r="Y702" s="125">
        <f t="shared" si="508"/>
        <v>410.66183277278725</v>
      </c>
      <c r="Z702" s="125">
        <f t="shared" si="508"/>
        <v>399.77579727628256</v>
      </c>
      <c r="AA702" s="125">
        <f t="shared" si="508"/>
        <v>388.33413981228415</v>
      </c>
      <c r="AB702" s="125">
        <f t="shared" si="508"/>
        <v>376.33686038078838</v>
      </c>
      <c r="AC702" s="125">
        <f t="shared" si="508"/>
        <v>363.78395898179383</v>
      </c>
      <c r="AD702" s="125">
        <f t="shared" si="508"/>
        <v>350.58379749848882</v>
      </c>
      <c r="AE702" s="125">
        <f t="shared" si="508"/>
        <v>337.03609711436451</v>
      </c>
      <c r="AF702" s="125">
        <f t="shared" si="508"/>
        <v>323.14085782942095</v>
      </c>
      <c r="AG702" s="125">
        <f t="shared" si="508"/>
        <v>308.89807964365815</v>
      </c>
      <c r="AH702" s="125">
        <f t="shared" si="508"/>
        <v>294.30776255707616</v>
      </c>
      <c r="BL702" s="1"/>
      <c r="BM702" s="1"/>
    </row>
    <row r="703" spans="2:65" hidden="1" outlineLevel="1">
      <c r="B703" t="str">
        <f t="shared" si="499"/>
        <v>e-methane liquefied (PS) - Finance cost including feedstock finance cost - Americas - USD/ton fuel</v>
      </c>
      <c r="C703" s="2" t="str">
        <f>C691</f>
        <v>e-methane liquefied (PS)</v>
      </c>
      <c r="D703" s="2" t="s">
        <v>36</v>
      </c>
      <c r="E703" s="2" t="s">
        <v>56</v>
      </c>
      <c r="F703" s="2" t="s">
        <v>31</v>
      </c>
      <c r="G703" s="126">
        <f t="shared" ref="G703:AH703" si="509">G708+G713</f>
        <v>577.26063631157501</v>
      </c>
      <c r="H703" s="126">
        <f t="shared" si="509"/>
        <v>558.11147719895814</v>
      </c>
      <c r="I703" s="126">
        <f t="shared" si="509"/>
        <v>538.75639269406201</v>
      </c>
      <c r="J703" s="126">
        <f t="shared" si="509"/>
        <v>525.03076237345635</v>
      </c>
      <c r="K703" s="126">
        <f t="shared" si="509"/>
        <v>510.92256862486647</v>
      </c>
      <c r="L703" s="126">
        <f t="shared" si="509"/>
        <v>496.43181144829612</v>
      </c>
      <c r="M703" s="126">
        <f t="shared" si="509"/>
        <v>481.5584908437466</v>
      </c>
      <c r="N703" s="126">
        <f t="shared" si="509"/>
        <v>466.30260681121263</v>
      </c>
      <c r="O703" s="126">
        <f t="shared" si="509"/>
        <v>465.90301624165517</v>
      </c>
      <c r="P703" s="126">
        <f t="shared" si="509"/>
        <v>464.61124845381619</v>
      </c>
      <c r="Q703" s="126">
        <f t="shared" si="509"/>
        <v>462.42730344769416</v>
      </c>
      <c r="R703" s="126">
        <f t="shared" si="509"/>
        <v>459.35118122328441</v>
      </c>
      <c r="S703" s="126">
        <f t="shared" si="509"/>
        <v>455.38288178059429</v>
      </c>
      <c r="T703" s="126">
        <f t="shared" si="509"/>
        <v>449.97746744469623</v>
      </c>
      <c r="U703" s="126">
        <f t="shared" si="509"/>
        <v>443.83569672886489</v>
      </c>
      <c r="V703" s="126">
        <f t="shared" si="509"/>
        <v>436.95756963310794</v>
      </c>
      <c r="W703" s="126">
        <f t="shared" si="509"/>
        <v>429.34308615741804</v>
      </c>
      <c r="X703" s="126">
        <f t="shared" si="509"/>
        <v>420.99224630179265</v>
      </c>
      <c r="Y703" s="126">
        <f t="shared" si="509"/>
        <v>410.66183277278725</v>
      </c>
      <c r="Z703" s="126">
        <f t="shared" si="509"/>
        <v>399.77579727628256</v>
      </c>
      <c r="AA703" s="126">
        <f t="shared" si="509"/>
        <v>388.33413981228415</v>
      </c>
      <c r="AB703" s="126">
        <f t="shared" si="509"/>
        <v>376.33686038078838</v>
      </c>
      <c r="AC703" s="126">
        <f t="shared" si="509"/>
        <v>363.78395898179383</v>
      </c>
      <c r="AD703" s="126">
        <f t="shared" si="509"/>
        <v>350.58379749848882</v>
      </c>
      <c r="AE703" s="126">
        <f t="shared" si="509"/>
        <v>337.03609711436451</v>
      </c>
      <c r="AF703" s="126">
        <f t="shared" si="509"/>
        <v>323.14085782942095</v>
      </c>
      <c r="AG703" s="126">
        <f t="shared" si="509"/>
        <v>308.89807964365815</v>
      </c>
      <c r="AH703" s="126">
        <f t="shared" si="509"/>
        <v>294.30776255707616</v>
      </c>
      <c r="BL703" s="1"/>
      <c r="BM703" s="1"/>
    </row>
    <row r="704" spans="2:65" hidden="1" outlineLevel="1">
      <c r="B704" t="str">
        <f t="shared" si="499"/>
        <v>e-methane liquefied (PS) - Finance cost including feedstock finance cost - Asia - USD/ton fuel</v>
      </c>
      <c r="C704" s="2" t="str">
        <f>C691</f>
        <v>e-methane liquefied (PS)</v>
      </c>
      <c r="D704" s="2" t="s">
        <v>36</v>
      </c>
      <c r="E704" s="2" t="s">
        <v>57</v>
      </c>
      <c r="F704" s="2" t="s">
        <v>31</v>
      </c>
      <c r="G704" s="126">
        <f t="shared" ref="G704:AH704" si="510">G709+G714</f>
        <v>577.26063631157501</v>
      </c>
      <c r="H704" s="126">
        <f t="shared" si="510"/>
        <v>558.11147719895814</v>
      </c>
      <c r="I704" s="126">
        <f t="shared" si="510"/>
        <v>538.75639269406201</v>
      </c>
      <c r="J704" s="126">
        <f t="shared" si="510"/>
        <v>525.03076237345635</v>
      </c>
      <c r="K704" s="126">
        <f t="shared" si="510"/>
        <v>510.92256862486647</v>
      </c>
      <c r="L704" s="126">
        <f t="shared" si="510"/>
        <v>496.43181144829612</v>
      </c>
      <c r="M704" s="126">
        <f t="shared" si="510"/>
        <v>481.5584908437466</v>
      </c>
      <c r="N704" s="126">
        <f t="shared" si="510"/>
        <v>466.30260681121263</v>
      </c>
      <c r="O704" s="126">
        <f t="shared" si="510"/>
        <v>465.90301624165517</v>
      </c>
      <c r="P704" s="126">
        <f t="shared" si="510"/>
        <v>464.61124845381619</v>
      </c>
      <c r="Q704" s="126">
        <f t="shared" si="510"/>
        <v>462.42730344769416</v>
      </c>
      <c r="R704" s="126">
        <f t="shared" si="510"/>
        <v>459.35118122328441</v>
      </c>
      <c r="S704" s="126">
        <f t="shared" si="510"/>
        <v>455.38288178059429</v>
      </c>
      <c r="T704" s="126">
        <f t="shared" si="510"/>
        <v>449.97746744469623</v>
      </c>
      <c r="U704" s="126">
        <f t="shared" si="510"/>
        <v>443.83569672886489</v>
      </c>
      <c r="V704" s="126">
        <f t="shared" si="510"/>
        <v>436.95756963310794</v>
      </c>
      <c r="W704" s="126">
        <f t="shared" si="510"/>
        <v>429.34308615741804</v>
      </c>
      <c r="X704" s="126">
        <f t="shared" si="510"/>
        <v>420.99224630179265</v>
      </c>
      <c r="Y704" s="126">
        <f t="shared" si="510"/>
        <v>410.66183277278725</v>
      </c>
      <c r="Z704" s="126">
        <f t="shared" si="510"/>
        <v>399.77579727628256</v>
      </c>
      <c r="AA704" s="126">
        <f t="shared" si="510"/>
        <v>388.33413981228415</v>
      </c>
      <c r="AB704" s="126">
        <f t="shared" si="510"/>
        <v>376.33686038078838</v>
      </c>
      <c r="AC704" s="126">
        <f t="shared" si="510"/>
        <v>363.78395898179383</v>
      </c>
      <c r="AD704" s="126">
        <f t="shared" si="510"/>
        <v>350.58379749848882</v>
      </c>
      <c r="AE704" s="126">
        <f t="shared" si="510"/>
        <v>337.03609711436451</v>
      </c>
      <c r="AF704" s="126">
        <f t="shared" si="510"/>
        <v>323.14085782942095</v>
      </c>
      <c r="AG704" s="126">
        <f t="shared" si="510"/>
        <v>308.89807964365815</v>
      </c>
      <c r="AH704" s="126">
        <f t="shared" si="510"/>
        <v>294.30776255707616</v>
      </c>
      <c r="BL704" s="1"/>
      <c r="BM704" s="1"/>
    </row>
    <row r="705" spans="2:65" hidden="1" outlineLevel="1">
      <c r="B705" t="str">
        <f t="shared" si="499"/>
        <v>e-methane liquefied (PS) - Finance cost including feedstock finance cost - Europe - USD/ton fuel</v>
      </c>
      <c r="C705" s="2" t="str">
        <f>C691</f>
        <v>e-methane liquefied (PS)</v>
      </c>
      <c r="D705" s="2" t="s">
        <v>36</v>
      </c>
      <c r="E705" s="2" t="s">
        <v>8</v>
      </c>
      <c r="F705" s="2" t="s">
        <v>31</v>
      </c>
      <c r="G705" s="126">
        <f t="shared" ref="G705:AH705" si="511">G710+G715</f>
        <v>577.26063631157501</v>
      </c>
      <c r="H705" s="126">
        <f t="shared" si="511"/>
        <v>558.11147719895814</v>
      </c>
      <c r="I705" s="126">
        <f t="shared" si="511"/>
        <v>538.75639269406201</v>
      </c>
      <c r="J705" s="126">
        <f t="shared" si="511"/>
        <v>525.03076237345635</v>
      </c>
      <c r="K705" s="126">
        <f t="shared" si="511"/>
        <v>510.92256862486647</v>
      </c>
      <c r="L705" s="126">
        <f t="shared" si="511"/>
        <v>496.43181144829612</v>
      </c>
      <c r="M705" s="126">
        <f t="shared" si="511"/>
        <v>481.5584908437466</v>
      </c>
      <c r="N705" s="126">
        <f t="shared" si="511"/>
        <v>466.30260681121263</v>
      </c>
      <c r="O705" s="126">
        <f t="shared" si="511"/>
        <v>465.90301624165517</v>
      </c>
      <c r="P705" s="126">
        <f t="shared" si="511"/>
        <v>464.61124845381619</v>
      </c>
      <c r="Q705" s="126">
        <f t="shared" si="511"/>
        <v>462.42730344769416</v>
      </c>
      <c r="R705" s="126">
        <f t="shared" si="511"/>
        <v>459.35118122328441</v>
      </c>
      <c r="S705" s="126">
        <f t="shared" si="511"/>
        <v>455.38288178059429</v>
      </c>
      <c r="T705" s="126">
        <f t="shared" si="511"/>
        <v>449.97746744469623</v>
      </c>
      <c r="U705" s="126">
        <f t="shared" si="511"/>
        <v>443.83569672886489</v>
      </c>
      <c r="V705" s="126">
        <f t="shared" si="511"/>
        <v>436.95756963310794</v>
      </c>
      <c r="W705" s="126">
        <f t="shared" si="511"/>
        <v>429.34308615741804</v>
      </c>
      <c r="X705" s="126">
        <f t="shared" si="511"/>
        <v>420.99224630179265</v>
      </c>
      <c r="Y705" s="126">
        <f t="shared" si="511"/>
        <v>410.66183277278725</v>
      </c>
      <c r="Z705" s="126">
        <f t="shared" si="511"/>
        <v>399.77579727628256</v>
      </c>
      <c r="AA705" s="126">
        <f t="shared" si="511"/>
        <v>388.33413981228415</v>
      </c>
      <c r="AB705" s="126">
        <f t="shared" si="511"/>
        <v>376.33686038078838</v>
      </c>
      <c r="AC705" s="126">
        <f t="shared" si="511"/>
        <v>363.78395898179383</v>
      </c>
      <c r="AD705" s="126">
        <f t="shared" si="511"/>
        <v>350.58379749848882</v>
      </c>
      <c r="AE705" s="126">
        <f t="shared" si="511"/>
        <v>337.03609711436451</v>
      </c>
      <c r="AF705" s="126">
        <f t="shared" si="511"/>
        <v>323.14085782942095</v>
      </c>
      <c r="AG705" s="126">
        <f t="shared" si="511"/>
        <v>308.89807964365815</v>
      </c>
      <c r="AH705" s="126">
        <f t="shared" si="511"/>
        <v>294.30776255707616</v>
      </c>
      <c r="BL705" s="1"/>
      <c r="BM705" s="1"/>
    </row>
    <row r="706" spans="2:65" hidden="1" outlineLevel="1">
      <c r="B706" t="str">
        <f t="shared" si="499"/>
        <v>e-methane liquefied (PS) - Finance cost including feedstock finance cost - Middle East - USD/ton fuel</v>
      </c>
      <c r="C706" s="13" t="str">
        <f>C691</f>
        <v>e-methane liquefied (PS)</v>
      </c>
      <c r="D706" s="13" t="s">
        <v>36</v>
      </c>
      <c r="E706" s="13" t="s">
        <v>58</v>
      </c>
      <c r="F706" s="13" t="s">
        <v>31</v>
      </c>
      <c r="G706" s="127">
        <f t="shared" ref="G706:AH706" si="512">G711+G716</f>
        <v>577.26063631157501</v>
      </c>
      <c r="H706" s="127">
        <f t="shared" si="512"/>
        <v>558.11147719895814</v>
      </c>
      <c r="I706" s="127">
        <f t="shared" si="512"/>
        <v>538.75639269406201</v>
      </c>
      <c r="J706" s="127">
        <f t="shared" si="512"/>
        <v>525.03076237345635</v>
      </c>
      <c r="K706" s="127">
        <f t="shared" si="512"/>
        <v>510.92256862486647</v>
      </c>
      <c r="L706" s="127">
        <f t="shared" si="512"/>
        <v>496.43181144829612</v>
      </c>
      <c r="M706" s="127">
        <f t="shared" si="512"/>
        <v>481.5584908437466</v>
      </c>
      <c r="N706" s="127">
        <f t="shared" si="512"/>
        <v>466.30260681121263</v>
      </c>
      <c r="O706" s="127">
        <f t="shared" si="512"/>
        <v>465.90301624165517</v>
      </c>
      <c r="P706" s="127">
        <f t="shared" si="512"/>
        <v>464.61124845381619</v>
      </c>
      <c r="Q706" s="127">
        <f t="shared" si="512"/>
        <v>462.42730344769416</v>
      </c>
      <c r="R706" s="127">
        <f t="shared" si="512"/>
        <v>459.35118122328441</v>
      </c>
      <c r="S706" s="127">
        <f t="shared" si="512"/>
        <v>455.38288178059429</v>
      </c>
      <c r="T706" s="127">
        <f t="shared" si="512"/>
        <v>449.97746744469623</v>
      </c>
      <c r="U706" s="127">
        <f t="shared" si="512"/>
        <v>443.83569672886489</v>
      </c>
      <c r="V706" s="127">
        <f t="shared" si="512"/>
        <v>436.95756963310794</v>
      </c>
      <c r="W706" s="127">
        <f t="shared" si="512"/>
        <v>429.34308615741804</v>
      </c>
      <c r="X706" s="127">
        <f t="shared" si="512"/>
        <v>420.99224630179265</v>
      </c>
      <c r="Y706" s="127">
        <f t="shared" si="512"/>
        <v>410.66183277278725</v>
      </c>
      <c r="Z706" s="127">
        <f t="shared" si="512"/>
        <v>399.77579727628256</v>
      </c>
      <c r="AA706" s="127">
        <f t="shared" si="512"/>
        <v>388.33413981228415</v>
      </c>
      <c r="AB706" s="127">
        <f t="shared" si="512"/>
        <v>376.33686038078838</v>
      </c>
      <c r="AC706" s="127">
        <f t="shared" si="512"/>
        <v>363.78395898179383</v>
      </c>
      <c r="AD706" s="127">
        <f t="shared" si="512"/>
        <v>350.58379749848882</v>
      </c>
      <c r="AE706" s="127">
        <f t="shared" si="512"/>
        <v>337.03609711436451</v>
      </c>
      <c r="AF706" s="127">
        <f t="shared" si="512"/>
        <v>323.14085782942095</v>
      </c>
      <c r="AG706" s="127">
        <f t="shared" si="512"/>
        <v>308.89807964365815</v>
      </c>
      <c r="AH706" s="127">
        <f t="shared" si="512"/>
        <v>294.30776255707616</v>
      </c>
      <c r="BL706" s="1"/>
      <c r="BM706" s="1"/>
    </row>
    <row r="707" spans="2:65" hidden="1" outlineLevel="1">
      <c r="B707" t="str">
        <f t="shared" si="499"/>
        <v>e-methane liquefied (PS) - Finance cost - Africa - USD/ton fuel</v>
      </c>
      <c r="C707" t="str">
        <f>C687</f>
        <v>e-methane liquefied (PS)</v>
      </c>
      <c r="D707" t="s">
        <v>42</v>
      </c>
      <c r="E707" t="s">
        <v>55</v>
      </c>
      <c r="F707" t="s">
        <v>31</v>
      </c>
      <c r="G707" s="8">
        <f t="shared" ref="G707:V711" si="513">INDEX(CostCalculations,MATCH($B707,CostCalculations_Index,0),MATCH(G$4,CostCalculation_Year,0))</f>
        <v>124.92989464921065</v>
      </c>
      <c r="H707" s="8">
        <f t="shared" si="513"/>
        <v>124.33994732460523</v>
      </c>
      <c r="I707" s="8">
        <f t="shared" si="513"/>
        <v>123.75000000000001</v>
      </c>
      <c r="J707" s="8">
        <f t="shared" si="513"/>
        <v>123.17378742556406</v>
      </c>
      <c r="K707" s="8">
        <f t="shared" si="513"/>
        <v>122.5975748511281</v>
      </c>
      <c r="L707" s="8">
        <f t="shared" si="513"/>
        <v>122.02136227669214</v>
      </c>
      <c r="M707" s="8">
        <f t="shared" si="513"/>
        <v>121.44514970225619</v>
      </c>
      <c r="N707" s="8">
        <f t="shared" si="513"/>
        <v>120.86893712782023</v>
      </c>
      <c r="O707" s="8">
        <f t="shared" si="513"/>
        <v>120.30613954049301</v>
      </c>
      <c r="P707" s="8">
        <f t="shared" si="513"/>
        <v>119.74334195316558</v>
      </c>
      <c r="Q707" s="8">
        <f t="shared" si="513"/>
        <v>119.18054436583836</v>
      </c>
      <c r="R707" s="8">
        <f t="shared" si="513"/>
        <v>118.61774677851093</v>
      </c>
      <c r="S707" s="8">
        <f t="shared" si="513"/>
        <v>118.05494919118351</v>
      </c>
      <c r="T707" s="8">
        <f t="shared" si="513"/>
        <v>117.50525427240908</v>
      </c>
      <c r="U707" s="8">
        <f t="shared" si="513"/>
        <v>116.95555935363443</v>
      </c>
      <c r="V707" s="8">
        <f t="shared" si="513"/>
        <v>116.40586443485979</v>
      </c>
      <c r="W707" s="8">
        <f t="shared" ref="W707:AH711" si="514">INDEX(CostCalculations,MATCH($B707,CostCalculations_Index,0),MATCH(W$4,CostCalculation_Year,0))</f>
        <v>115.85616951608516</v>
      </c>
      <c r="X707" s="8">
        <f t="shared" si="514"/>
        <v>115.30647459731071</v>
      </c>
      <c r="Y707" s="8">
        <f t="shared" si="514"/>
        <v>114.76957729971993</v>
      </c>
      <c r="Z707" s="8">
        <f t="shared" si="514"/>
        <v>114.23268000212934</v>
      </c>
      <c r="AA707" s="8">
        <f t="shared" si="514"/>
        <v>113.69578270453856</v>
      </c>
      <c r="AB707" s="8">
        <f t="shared" si="514"/>
        <v>113.15888540694777</v>
      </c>
      <c r="AC707" s="8">
        <f t="shared" si="514"/>
        <v>112.62198810935699</v>
      </c>
      <c r="AD707" s="8">
        <f t="shared" si="514"/>
        <v>112.09759048748559</v>
      </c>
      <c r="AE707" s="8">
        <f t="shared" si="514"/>
        <v>111.5731928656142</v>
      </c>
      <c r="AF707" s="8">
        <f t="shared" si="514"/>
        <v>111.0487952437428</v>
      </c>
      <c r="AG707" s="8">
        <f t="shared" si="514"/>
        <v>110.52439762187142</v>
      </c>
      <c r="AH707" s="8">
        <f t="shared" si="514"/>
        <v>110.00000000000001</v>
      </c>
    </row>
    <row r="708" spans="2:65" hidden="1" outlineLevel="1">
      <c r="B708" t="str">
        <f t="shared" si="499"/>
        <v>e-methane liquefied (PS) - Finance cost - Americas - USD/ton fuel</v>
      </c>
      <c r="C708" t="str">
        <f>C687</f>
        <v>e-methane liquefied (PS)</v>
      </c>
      <c r="D708" t="s">
        <v>42</v>
      </c>
      <c r="E708" t="s">
        <v>56</v>
      </c>
      <c r="F708" t="s">
        <v>31</v>
      </c>
      <c r="G708" s="8">
        <f t="shared" si="513"/>
        <v>124.92989464921065</v>
      </c>
      <c r="H708" s="8">
        <f t="shared" si="513"/>
        <v>124.33994732460523</v>
      </c>
      <c r="I708" s="8">
        <f t="shared" si="513"/>
        <v>123.75000000000001</v>
      </c>
      <c r="J708" s="8">
        <f t="shared" si="513"/>
        <v>123.17378742556406</v>
      </c>
      <c r="K708" s="8">
        <f t="shared" si="513"/>
        <v>122.5975748511281</v>
      </c>
      <c r="L708" s="8">
        <f t="shared" si="513"/>
        <v>122.02136227669214</v>
      </c>
      <c r="M708" s="8">
        <f t="shared" si="513"/>
        <v>121.44514970225619</v>
      </c>
      <c r="N708" s="8">
        <f t="shared" si="513"/>
        <v>120.86893712782023</v>
      </c>
      <c r="O708" s="8">
        <f t="shared" si="513"/>
        <v>120.30613954049301</v>
      </c>
      <c r="P708" s="8">
        <f t="shared" si="513"/>
        <v>119.74334195316558</v>
      </c>
      <c r="Q708" s="8">
        <f t="shared" si="513"/>
        <v>119.18054436583836</v>
      </c>
      <c r="R708" s="8">
        <f t="shared" si="513"/>
        <v>118.61774677851093</v>
      </c>
      <c r="S708" s="8">
        <f t="shared" si="513"/>
        <v>118.05494919118351</v>
      </c>
      <c r="T708" s="8">
        <f t="shared" si="513"/>
        <v>117.50525427240908</v>
      </c>
      <c r="U708" s="8">
        <f t="shared" si="513"/>
        <v>116.95555935363443</v>
      </c>
      <c r="V708" s="8">
        <f t="shared" si="513"/>
        <v>116.40586443485979</v>
      </c>
      <c r="W708" s="8">
        <f t="shared" si="514"/>
        <v>115.85616951608516</v>
      </c>
      <c r="X708" s="8">
        <f t="shared" si="514"/>
        <v>115.30647459731071</v>
      </c>
      <c r="Y708" s="8">
        <f t="shared" si="514"/>
        <v>114.76957729971993</v>
      </c>
      <c r="Z708" s="8">
        <f t="shared" si="514"/>
        <v>114.23268000212934</v>
      </c>
      <c r="AA708" s="8">
        <f t="shared" si="514"/>
        <v>113.69578270453856</v>
      </c>
      <c r="AB708" s="8">
        <f t="shared" si="514"/>
        <v>113.15888540694777</v>
      </c>
      <c r="AC708" s="8">
        <f t="shared" si="514"/>
        <v>112.62198810935699</v>
      </c>
      <c r="AD708" s="8">
        <f t="shared" si="514"/>
        <v>112.09759048748559</v>
      </c>
      <c r="AE708" s="8">
        <f t="shared" si="514"/>
        <v>111.5731928656142</v>
      </c>
      <c r="AF708" s="8">
        <f t="shared" si="514"/>
        <v>111.0487952437428</v>
      </c>
      <c r="AG708" s="8">
        <f t="shared" si="514"/>
        <v>110.52439762187142</v>
      </c>
      <c r="AH708" s="8">
        <f t="shared" si="514"/>
        <v>110.00000000000001</v>
      </c>
    </row>
    <row r="709" spans="2:65" hidden="1" outlineLevel="1">
      <c r="B709" t="str">
        <f t="shared" si="499"/>
        <v>e-methane liquefied (PS) - Finance cost - Asia - USD/ton fuel</v>
      </c>
      <c r="C709" t="str">
        <f>C687</f>
        <v>e-methane liquefied (PS)</v>
      </c>
      <c r="D709" t="s">
        <v>42</v>
      </c>
      <c r="E709" t="s">
        <v>57</v>
      </c>
      <c r="F709" t="s">
        <v>31</v>
      </c>
      <c r="G709" s="8">
        <f t="shared" si="513"/>
        <v>124.92989464921065</v>
      </c>
      <c r="H709" s="8">
        <f t="shared" si="513"/>
        <v>124.33994732460523</v>
      </c>
      <c r="I709" s="8">
        <f t="shared" si="513"/>
        <v>123.75000000000001</v>
      </c>
      <c r="J709" s="8">
        <f t="shared" si="513"/>
        <v>123.17378742556406</v>
      </c>
      <c r="K709" s="8">
        <f t="shared" si="513"/>
        <v>122.5975748511281</v>
      </c>
      <c r="L709" s="8">
        <f t="shared" si="513"/>
        <v>122.02136227669214</v>
      </c>
      <c r="M709" s="8">
        <f t="shared" si="513"/>
        <v>121.44514970225619</v>
      </c>
      <c r="N709" s="8">
        <f t="shared" si="513"/>
        <v>120.86893712782023</v>
      </c>
      <c r="O709" s="8">
        <f t="shared" si="513"/>
        <v>120.30613954049301</v>
      </c>
      <c r="P709" s="8">
        <f t="shared" si="513"/>
        <v>119.74334195316558</v>
      </c>
      <c r="Q709" s="8">
        <f t="shared" si="513"/>
        <v>119.18054436583836</v>
      </c>
      <c r="R709" s="8">
        <f t="shared" si="513"/>
        <v>118.61774677851093</v>
      </c>
      <c r="S709" s="8">
        <f t="shared" si="513"/>
        <v>118.05494919118351</v>
      </c>
      <c r="T709" s="8">
        <f t="shared" si="513"/>
        <v>117.50525427240908</v>
      </c>
      <c r="U709" s="8">
        <f t="shared" si="513"/>
        <v>116.95555935363443</v>
      </c>
      <c r="V709" s="8">
        <f t="shared" si="513"/>
        <v>116.40586443485979</v>
      </c>
      <c r="W709" s="8">
        <f t="shared" si="514"/>
        <v>115.85616951608516</v>
      </c>
      <c r="X709" s="8">
        <f t="shared" si="514"/>
        <v>115.30647459731071</v>
      </c>
      <c r="Y709" s="8">
        <f t="shared" si="514"/>
        <v>114.76957729971993</v>
      </c>
      <c r="Z709" s="8">
        <f t="shared" si="514"/>
        <v>114.23268000212934</v>
      </c>
      <c r="AA709" s="8">
        <f t="shared" si="514"/>
        <v>113.69578270453856</v>
      </c>
      <c r="AB709" s="8">
        <f t="shared" si="514"/>
        <v>113.15888540694777</v>
      </c>
      <c r="AC709" s="8">
        <f t="shared" si="514"/>
        <v>112.62198810935699</v>
      </c>
      <c r="AD709" s="8">
        <f t="shared" si="514"/>
        <v>112.09759048748559</v>
      </c>
      <c r="AE709" s="8">
        <f t="shared" si="514"/>
        <v>111.5731928656142</v>
      </c>
      <c r="AF709" s="8">
        <f t="shared" si="514"/>
        <v>111.0487952437428</v>
      </c>
      <c r="AG709" s="8">
        <f t="shared" si="514"/>
        <v>110.52439762187142</v>
      </c>
      <c r="AH709" s="8">
        <f t="shared" si="514"/>
        <v>110.00000000000001</v>
      </c>
    </row>
    <row r="710" spans="2:65" hidden="1" outlineLevel="1">
      <c r="B710" t="str">
        <f t="shared" si="499"/>
        <v>e-methane liquefied (PS) - Finance cost - Europe - USD/ton fuel</v>
      </c>
      <c r="C710" t="str">
        <f>C687</f>
        <v>e-methane liquefied (PS)</v>
      </c>
      <c r="D710" t="s">
        <v>42</v>
      </c>
      <c r="E710" t="s">
        <v>8</v>
      </c>
      <c r="F710" t="s">
        <v>31</v>
      </c>
      <c r="G710" s="8">
        <f t="shared" si="513"/>
        <v>124.92989464921065</v>
      </c>
      <c r="H710" s="8">
        <f t="shared" si="513"/>
        <v>124.33994732460523</v>
      </c>
      <c r="I710" s="8">
        <f t="shared" si="513"/>
        <v>123.75000000000001</v>
      </c>
      <c r="J710" s="8">
        <f t="shared" si="513"/>
        <v>123.17378742556406</v>
      </c>
      <c r="K710" s="8">
        <f t="shared" si="513"/>
        <v>122.5975748511281</v>
      </c>
      <c r="L710" s="8">
        <f t="shared" si="513"/>
        <v>122.02136227669214</v>
      </c>
      <c r="M710" s="8">
        <f t="shared" si="513"/>
        <v>121.44514970225619</v>
      </c>
      <c r="N710" s="8">
        <f t="shared" si="513"/>
        <v>120.86893712782023</v>
      </c>
      <c r="O710" s="8">
        <f t="shared" si="513"/>
        <v>120.30613954049301</v>
      </c>
      <c r="P710" s="8">
        <f t="shared" si="513"/>
        <v>119.74334195316558</v>
      </c>
      <c r="Q710" s="8">
        <f t="shared" si="513"/>
        <v>119.18054436583836</v>
      </c>
      <c r="R710" s="8">
        <f t="shared" si="513"/>
        <v>118.61774677851093</v>
      </c>
      <c r="S710" s="8">
        <f t="shared" si="513"/>
        <v>118.05494919118351</v>
      </c>
      <c r="T710" s="8">
        <f t="shared" si="513"/>
        <v>117.50525427240908</v>
      </c>
      <c r="U710" s="8">
        <f t="shared" si="513"/>
        <v>116.95555935363443</v>
      </c>
      <c r="V710" s="8">
        <f t="shared" si="513"/>
        <v>116.40586443485979</v>
      </c>
      <c r="W710" s="8">
        <f t="shared" si="514"/>
        <v>115.85616951608516</v>
      </c>
      <c r="X710" s="8">
        <f t="shared" si="514"/>
        <v>115.30647459731071</v>
      </c>
      <c r="Y710" s="8">
        <f t="shared" si="514"/>
        <v>114.76957729971993</v>
      </c>
      <c r="Z710" s="8">
        <f t="shared" si="514"/>
        <v>114.23268000212934</v>
      </c>
      <c r="AA710" s="8">
        <f t="shared" si="514"/>
        <v>113.69578270453856</v>
      </c>
      <c r="AB710" s="8">
        <f t="shared" si="514"/>
        <v>113.15888540694777</v>
      </c>
      <c r="AC710" s="8">
        <f t="shared" si="514"/>
        <v>112.62198810935699</v>
      </c>
      <c r="AD710" s="8">
        <f t="shared" si="514"/>
        <v>112.09759048748559</v>
      </c>
      <c r="AE710" s="8">
        <f t="shared" si="514"/>
        <v>111.5731928656142</v>
      </c>
      <c r="AF710" s="8">
        <f t="shared" si="514"/>
        <v>111.0487952437428</v>
      </c>
      <c r="AG710" s="8">
        <f t="shared" si="514"/>
        <v>110.52439762187142</v>
      </c>
      <c r="AH710" s="8">
        <f t="shared" si="514"/>
        <v>110.00000000000001</v>
      </c>
    </row>
    <row r="711" spans="2:65" hidden="1" outlineLevel="1">
      <c r="B711" t="str">
        <f t="shared" si="499"/>
        <v>e-methane liquefied (PS) - Finance cost - Middle East - USD/ton fuel</v>
      </c>
      <c r="C711" t="str">
        <f>C687</f>
        <v>e-methane liquefied (PS)</v>
      </c>
      <c r="D711" t="s">
        <v>42</v>
      </c>
      <c r="E711" t="s">
        <v>58</v>
      </c>
      <c r="F711" t="s">
        <v>31</v>
      </c>
      <c r="G711" s="8">
        <f t="shared" si="513"/>
        <v>124.92989464921065</v>
      </c>
      <c r="H711" s="8">
        <f t="shared" si="513"/>
        <v>124.33994732460523</v>
      </c>
      <c r="I711" s="8">
        <f t="shared" si="513"/>
        <v>123.75000000000001</v>
      </c>
      <c r="J711" s="8">
        <f t="shared" si="513"/>
        <v>123.17378742556406</v>
      </c>
      <c r="K711" s="8">
        <f t="shared" si="513"/>
        <v>122.5975748511281</v>
      </c>
      <c r="L711" s="8">
        <f t="shared" si="513"/>
        <v>122.02136227669214</v>
      </c>
      <c r="M711" s="8">
        <f t="shared" si="513"/>
        <v>121.44514970225619</v>
      </c>
      <c r="N711" s="8">
        <f t="shared" si="513"/>
        <v>120.86893712782023</v>
      </c>
      <c r="O711" s="8">
        <f t="shared" si="513"/>
        <v>120.30613954049301</v>
      </c>
      <c r="P711" s="8">
        <f t="shared" si="513"/>
        <v>119.74334195316558</v>
      </c>
      <c r="Q711" s="8">
        <f t="shared" si="513"/>
        <v>119.18054436583836</v>
      </c>
      <c r="R711" s="8">
        <f t="shared" si="513"/>
        <v>118.61774677851093</v>
      </c>
      <c r="S711" s="8">
        <f t="shared" si="513"/>
        <v>118.05494919118351</v>
      </c>
      <c r="T711" s="8">
        <f t="shared" si="513"/>
        <v>117.50525427240908</v>
      </c>
      <c r="U711" s="8">
        <f t="shared" si="513"/>
        <v>116.95555935363443</v>
      </c>
      <c r="V711" s="8">
        <f t="shared" si="513"/>
        <v>116.40586443485979</v>
      </c>
      <c r="W711" s="8">
        <f t="shared" si="514"/>
        <v>115.85616951608516</v>
      </c>
      <c r="X711" s="8">
        <f t="shared" si="514"/>
        <v>115.30647459731071</v>
      </c>
      <c r="Y711" s="8">
        <f t="shared" si="514"/>
        <v>114.76957729971993</v>
      </c>
      <c r="Z711" s="8">
        <f t="shared" si="514"/>
        <v>114.23268000212934</v>
      </c>
      <c r="AA711" s="8">
        <f t="shared" si="514"/>
        <v>113.69578270453856</v>
      </c>
      <c r="AB711" s="8">
        <f t="shared" si="514"/>
        <v>113.15888540694777</v>
      </c>
      <c r="AC711" s="8">
        <f t="shared" si="514"/>
        <v>112.62198810935699</v>
      </c>
      <c r="AD711" s="8">
        <f t="shared" si="514"/>
        <v>112.09759048748559</v>
      </c>
      <c r="AE711" s="8">
        <f t="shared" si="514"/>
        <v>111.5731928656142</v>
      </c>
      <c r="AF711" s="8">
        <f t="shared" si="514"/>
        <v>111.0487952437428</v>
      </c>
      <c r="AG711" s="8">
        <f t="shared" si="514"/>
        <v>110.52439762187142</v>
      </c>
      <c r="AH711" s="8">
        <f t="shared" si="514"/>
        <v>110.00000000000001</v>
      </c>
    </row>
    <row r="712" spans="2:65" hidden="1" outlineLevel="1">
      <c r="B712" t="str">
        <f t="shared" si="499"/>
        <v>e-methane (PS) - Finance cost including feedstock finance cost - Africa - USD/ton fuel</v>
      </c>
      <c r="C712" t="s">
        <v>83</v>
      </c>
      <c r="D712" t="s">
        <v>36</v>
      </c>
      <c r="E712" t="s">
        <v>55</v>
      </c>
      <c r="F712" t="s">
        <v>31</v>
      </c>
      <c r="G712" s="26">
        <f>G587</f>
        <v>452.3307416623644</v>
      </c>
      <c r="H712" s="26">
        <f t="shared" ref="H712:AH712" si="515">H587</f>
        <v>433.77152987435295</v>
      </c>
      <c r="I712" s="26">
        <f t="shared" si="515"/>
        <v>415.00639269406201</v>
      </c>
      <c r="J712" s="26">
        <f t="shared" si="515"/>
        <v>401.85697494789235</v>
      </c>
      <c r="K712" s="26">
        <f t="shared" si="515"/>
        <v>388.32499377373836</v>
      </c>
      <c r="L712" s="26">
        <f t="shared" si="515"/>
        <v>374.41044917160394</v>
      </c>
      <c r="M712" s="26">
        <f t="shared" si="515"/>
        <v>360.11334114149042</v>
      </c>
      <c r="N712" s="26">
        <f t="shared" si="515"/>
        <v>345.4336696833924</v>
      </c>
      <c r="O712" s="26">
        <f t="shared" si="515"/>
        <v>345.59687670116216</v>
      </c>
      <c r="P712" s="26">
        <f t="shared" si="515"/>
        <v>344.86790650065063</v>
      </c>
      <c r="Q712" s="26">
        <f t="shared" si="515"/>
        <v>343.24675908185583</v>
      </c>
      <c r="R712" s="26">
        <f t="shared" si="515"/>
        <v>340.73343444477348</v>
      </c>
      <c r="S712" s="26">
        <f t="shared" si="515"/>
        <v>337.32793258941081</v>
      </c>
      <c r="T712" s="26">
        <f t="shared" si="515"/>
        <v>332.47221317228718</v>
      </c>
      <c r="U712" s="26">
        <f t="shared" si="515"/>
        <v>326.88013737523045</v>
      </c>
      <c r="V712" s="26">
        <f t="shared" si="515"/>
        <v>320.55170519824816</v>
      </c>
      <c r="W712" s="26">
        <f t="shared" si="515"/>
        <v>313.48691664133287</v>
      </c>
      <c r="X712" s="26">
        <f t="shared" si="515"/>
        <v>305.68577170448191</v>
      </c>
      <c r="Y712" s="26">
        <f t="shared" si="515"/>
        <v>295.89225547306734</v>
      </c>
      <c r="Z712" s="26">
        <f t="shared" si="515"/>
        <v>285.54311727415319</v>
      </c>
      <c r="AA712" s="26">
        <f t="shared" si="515"/>
        <v>274.63835710774561</v>
      </c>
      <c r="AB712" s="26">
        <f t="shared" si="515"/>
        <v>263.17797497384061</v>
      </c>
      <c r="AC712" s="26">
        <f t="shared" si="515"/>
        <v>251.16197087243683</v>
      </c>
      <c r="AD712" s="26">
        <f t="shared" si="515"/>
        <v>238.48620701100324</v>
      </c>
      <c r="AE712" s="26">
        <f t="shared" si="515"/>
        <v>225.46290424875031</v>
      </c>
      <c r="AF712" s="26">
        <f t="shared" si="515"/>
        <v>212.09206258567818</v>
      </c>
      <c r="AG712" s="26">
        <f t="shared" si="515"/>
        <v>198.37368202178675</v>
      </c>
      <c r="AH712" s="26">
        <f t="shared" si="515"/>
        <v>184.30776255707616</v>
      </c>
    </row>
    <row r="713" spans="2:65" hidden="1" outlineLevel="1">
      <c r="B713" t="str">
        <f t="shared" si="499"/>
        <v>e-methane (PS) - Finance cost including feedstock finance cost - Americas - USD/ton fuel</v>
      </c>
      <c r="C713" t="s">
        <v>83</v>
      </c>
      <c r="D713" t="s">
        <v>36</v>
      </c>
      <c r="E713" t="s">
        <v>56</v>
      </c>
      <c r="F713" t="s">
        <v>31</v>
      </c>
      <c r="G713" s="26">
        <f t="shared" ref="G713:AH713" si="516">G588</f>
        <v>452.3307416623644</v>
      </c>
      <c r="H713" s="26">
        <f t="shared" si="516"/>
        <v>433.77152987435295</v>
      </c>
      <c r="I713" s="26">
        <f t="shared" si="516"/>
        <v>415.00639269406201</v>
      </c>
      <c r="J713" s="26">
        <f t="shared" si="516"/>
        <v>401.85697494789235</v>
      </c>
      <c r="K713" s="26">
        <f t="shared" si="516"/>
        <v>388.32499377373836</v>
      </c>
      <c r="L713" s="26">
        <f t="shared" si="516"/>
        <v>374.41044917160394</v>
      </c>
      <c r="M713" s="26">
        <f t="shared" si="516"/>
        <v>360.11334114149042</v>
      </c>
      <c r="N713" s="26">
        <f t="shared" si="516"/>
        <v>345.4336696833924</v>
      </c>
      <c r="O713" s="26">
        <f t="shared" si="516"/>
        <v>345.59687670116216</v>
      </c>
      <c r="P713" s="26">
        <f t="shared" si="516"/>
        <v>344.86790650065063</v>
      </c>
      <c r="Q713" s="26">
        <f t="shared" si="516"/>
        <v>343.24675908185583</v>
      </c>
      <c r="R713" s="26">
        <f t="shared" si="516"/>
        <v>340.73343444477348</v>
      </c>
      <c r="S713" s="26">
        <f t="shared" si="516"/>
        <v>337.32793258941081</v>
      </c>
      <c r="T713" s="26">
        <f t="shared" si="516"/>
        <v>332.47221317228718</v>
      </c>
      <c r="U713" s="26">
        <f t="shared" si="516"/>
        <v>326.88013737523045</v>
      </c>
      <c r="V713" s="26">
        <f t="shared" si="516"/>
        <v>320.55170519824816</v>
      </c>
      <c r="W713" s="26">
        <f t="shared" si="516"/>
        <v>313.48691664133287</v>
      </c>
      <c r="X713" s="26">
        <f t="shared" si="516"/>
        <v>305.68577170448191</v>
      </c>
      <c r="Y713" s="26">
        <f t="shared" si="516"/>
        <v>295.89225547306734</v>
      </c>
      <c r="Z713" s="26">
        <f t="shared" si="516"/>
        <v>285.54311727415319</v>
      </c>
      <c r="AA713" s="26">
        <f t="shared" si="516"/>
        <v>274.63835710774561</v>
      </c>
      <c r="AB713" s="26">
        <f t="shared" si="516"/>
        <v>263.17797497384061</v>
      </c>
      <c r="AC713" s="26">
        <f t="shared" si="516"/>
        <v>251.16197087243683</v>
      </c>
      <c r="AD713" s="26">
        <f t="shared" si="516"/>
        <v>238.48620701100324</v>
      </c>
      <c r="AE713" s="26">
        <f t="shared" si="516"/>
        <v>225.46290424875031</v>
      </c>
      <c r="AF713" s="26">
        <f t="shared" si="516"/>
        <v>212.09206258567818</v>
      </c>
      <c r="AG713" s="26">
        <f t="shared" si="516"/>
        <v>198.37368202178675</v>
      </c>
      <c r="AH713" s="26">
        <f t="shared" si="516"/>
        <v>184.30776255707616</v>
      </c>
    </row>
    <row r="714" spans="2:65" hidden="1" outlineLevel="1">
      <c r="B714" t="str">
        <f t="shared" si="499"/>
        <v>e-methane (PS) - Finance cost including feedstock finance cost - Asia - USD/ton fuel</v>
      </c>
      <c r="C714" t="s">
        <v>83</v>
      </c>
      <c r="D714" t="s">
        <v>36</v>
      </c>
      <c r="E714" t="s">
        <v>57</v>
      </c>
      <c r="F714" t="s">
        <v>31</v>
      </c>
      <c r="G714" s="26">
        <f t="shared" ref="G714:AH714" si="517">G589</f>
        <v>452.3307416623644</v>
      </c>
      <c r="H714" s="26">
        <f t="shared" si="517"/>
        <v>433.77152987435295</v>
      </c>
      <c r="I714" s="26">
        <f t="shared" si="517"/>
        <v>415.00639269406201</v>
      </c>
      <c r="J714" s="26">
        <f t="shared" si="517"/>
        <v>401.85697494789235</v>
      </c>
      <c r="K714" s="26">
        <f t="shared" si="517"/>
        <v>388.32499377373836</v>
      </c>
      <c r="L714" s="26">
        <f t="shared" si="517"/>
        <v>374.41044917160394</v>
      </c>
      <c r="M714" s="26">
        <f t="shared" si="517"/>
        <v>360.11334114149042</v>
      </c>
      <c r="N714" s="26">
        <f t="shared" si="517"/>
        <v>345.4336696833924</v>
      </c>
      <c r="O714" s="26">
        <f t="shared" si="517"/>
        <v>345.59687670116216</v>
      </c>
      <c r="P714" s="26">
        <f t="shared" si="517"/>
        <v>344.86790650065063</v>
      </c>
      <c r="Q714" s="26">
        <f t="shared" si="517"/>
        <v>343.24675908185583</v>
      </c>
      <c r="R714" s="26">
        <f t="shared" si="517"/>
        <v>340.73343444477348</v>
      </c>
      <c r="S714" s="26">
        <f t="shared" si="517"/>
        <v>337.32793258941081</v>
      </c>
      <c r="T714" s="26">
        <f t="shared" si="517"/>
        <v>332.47221317228718</v>
      </c>
      <c r="U714" s="26">
        <f t="shared" si="517"/>
        <v>326.88013737523045</v>
      </c>
      <c r="V714" s="26">
        <f t="shared" si="517"/>
        <v>320.55170519824816</v>
      </c>
      <c r="W714" s="26">
        <f t="shared" si="517"/>
        <v>313.48691664133287</v>
      </c>
      <c r="X714" s="26">
        <f t="shared" si="517"/>
        <v>305.68577170448191</v>
      </c>
      <c r="Y714" s="26">
        <f t="shared" si="517"/>
        <v>295.89225547306734</v>
      </c>
      <c r="Z714" s="26">
        <f t="shared" si="517"/>
        <v>285.54311727415319</v>
      </c>
      <c r="AA714" s="26">
        <f t="shared" si="517"/>
        <v>274.63835710774561</v>
      </c>
      <c r="AB714" s="26">
        <f t="shared" si="517"/>
        <v>263.17797497384061</v>
      </c>
      <c r="AC714" s="26">
        <f t="shared" si="517"/>
        <v>251.16197087243683</v>
      </c>
      <c r="AD714" s="26">
        <f t="shared" si="517"/>
        <v>238.48620701100324</v>
      </c>
      <c r="AE714" s="26">
        <f t="shared" si="517"/>
        <v>225.46290424875031</v>
      </c>
      <c r="AF714" s="26">
        <f t="shared" si="517"/>
        <v>212.09206258567818</v>
      </c>
      <c r="AG714" s="26">
        <f t="shared" si="517"/>
        <v>198.37368202178675</v>
      </c>
      <c r="AH714" s="26">
        <f t="shared" si="517"/>
        <v>184.30776255707616</v>
      </c>
    </row>
    <row r="715" spans="2:65" hidden="1" outlineLevel="1">
      <c r="B715" t="str">
        <f t="shared" si="499"/>
        <v>e-methane (PS) - Finance cost including feedstock finance cost - Europe - USD/ton fuel</v>
      </c>
      <c r="C715" t="s">
        <v>83</v>
      </c>
      <c r="D715" t="s">
        <v>36</v>
      </c>
      <c r="E715" t="s">
        <v>8</v>
      </c>
      <c r="F715" t="s">
        <v>31</v>
      </c>
      <c r="G715" s="26">
        <f t="shared" ref="G715:AH715" si="518">G590</f>
        <v>452.3307416623644</v>
      </c>
      <c r="H715" s="26">
        <f t="shared" si="518"/>
        <v>433.77152987435295</v>
      </c>
      <c r="I715" s="26">
        <f t="shared" si="518"/>
        <v>415.00639269406201</v>
      </c>
      <c r="J715" s="26">
        <f t="shared" si="518"/>
        <v>401.85697494789235</v>
      </c>
      <c r="K715" s="26">
        <f t="shared" si="518"/>
        <v>388.32499377373836</v>
      </c>
      <c r="L715" s="26">
        <f t="shared" si="518"/>
        <v>374.41044917160394</v>
      </c>
      <c r="M715" s="26">
        <f t="shared" si="518"/>
        <v>360.11334114149042</v>
      </c>
      <c r="N715" s="26">
        <f t="shared" si="518"/>
        <v>345.4336696833924</v>
      </c>
      <c r="O715" s="26">
        <f t="shared" si="518"/>
        <v>345.59687670116216</v>
      </c>
      <c r="P715" s="26">
        <f t="shared" si="518"/>
        <v>344.86790650065063</v>
      </c>
      <c r="Q715" s="26">
        <f t="shared" si="518"/>
        <v>343.24675908185583</v>
      </c>
      <c r="R715" s="26">
        <f t="shared" si="518"/>
        <v>340.73343444477348</v>
      </c>
      <c r="S715" s="26">
        <f t="shared" si="518"/>
        <v>337.32793258941081</v>
      </c>
      <c r="T715" s="26">
        <f t="shared" si="518"/>
        <v>332.47221317228718</v>
      </c>
      <c r="U715" s="26">
        <f t="shared" si="518"/>
        <v>326.88013737523045</v>
      </c>
      <c r="V715" s="26">
        <f t="shared" si="518"/>
        <v>320.55170519824816</v>
      </c>
      <c r="W715" s="26">
        <f t="shared" si="518"/>
        <v>313.48691664133287</v>
      </c>
      <c r="X715" s="26">
        <f t="shared" si="518"/>
        <v>305.68577170448191</v>
      </c>
      <c r="Y715" s="26">
        <f t="shared" si="518"/>
        <v>295.89225547306734</v>
      </c>
      <c r="Z715" s="26">
        <f t="shared" si="518"/>
        <v>285.54311727415319</v>
      </c>
      <c r="AA715" s="26">
        <f t="shared" si="518"/>
        <v>274.63835710774561</v>
      </c>
      <c r="AB715" s="26">
        <f t="shared" si="518"/>
        <v>263.17797497384061</v>
      </c>
      <c r="AC715" s="26">
        <f t="shared" si="518"/>
        <v>251.16197087243683</v>
      </c>
      <c r="AD715" s="26">
        <f t="shared" si="518"/>
        <v>238.48620701100324</v>
      </c>
      <c r="AE715" s="26">
        <f t="shared" si="518"/>
        <v>225.46290424875031</v>
      </c>
      <c r="AF715" s="26">
        <f t="shared" si="518"/>
        <v>212.09206258567818</v>
      </c>
      <c r="AG715" s="26">
        <f t="shared" si="518"/>
        <v>198.37368202178675</v>
      </c>
      <c r="AH715" s="26">
        <f t="shared" si="518"/>
        <v>184.30776255707616</v>
      </c>
    </row>
    <row r="716" spans="2:65" hidden="1" outlineLevel="1">
      <c r="B716" t="str">
        <f t="shared" si="499"/>
        <v>e-methane (PS) - Finance cost including feedstock finance cost - Middle East - USD/ton fuel</v>
      </c>
      <c r="C716" t="s">
        <v>83</v>
      </c>
      <c r="D716" t="s">
        <v>36</v>
      </c>
      <c r="E716" t="s">
        <v>58</v>
      </c>
      <c r="F716" t="s">
        <v>31</v>
      </c>
      <c r="G716" s="26">
        <f t="shared" ref="G716:AH716" si="519">G591</f>
        <v>452.3307416623644</v>
      </c>
      <c r="H716" s="26">
        <f t="shared" si="519"/>
        <v>433.77152987435295</v>
      </c>
      <c r="I716" s="26">
        <f t="shared" si="519"/>
        <v>415.00639269406201</v>
      </c>
      <c r="J716" s="26">
        <f t="shared" si="519"/>
        <v>401.85697494789235</v>
      </c>
      <c r="K716" s="26">
        <f t="shared" si="519"/>
        <v>388.32499377373836</v>
      </c>
      <c r="L716" s="26">
        <f t="shared" si="519"/>
        <v>374.41044917160394</v>
      </c>
      <c r="M716" s="26">
        <f t="shared" si="519"/>
        <v>360.11334114149042</v>
      </c>
      <c r="N716" s="26">
        <f t="shared" si="519"/>
        <v>345.4336696833924</v>
      </c>
      <c r="O716" s="26">
        <f t="shared" si="519"/>
        <v>345.59687670116216</v>
      </c>
      <c r="P716" s="26">
        <f t="shared" si="519"/>
        <v>344.86790650065063</v>
      </c>
      <c r="Q716" s="26">
        <f t="shared" si="519"/>
        <v>343.24675908185583</v>
      </c>
      <c r="R716" s="26">
        <f t="shared" si="519"/>
        <v>340.73343444477348</v>
      </c>
      <c r="S716" s="26">
        <f t="shared" si="519"/>
        <v>337.32793258941081</v>
      </c>
      <c r="T716" s="26">
        <f t="shared" si="519"/>
        <v>332.47221317228718</v>
      </c>
      <c r="U716" s="26">
        <f t="shared" si="519"/>
        <v>326.88013737523045</v>
      </c>
      <c r="V716" s="26">
        <f t="shared" si="519"/>
        <v>320.55170519824816</v>
      </c>
      <c r="W716" s="26">
        <f t="shared" si="519"/>
        <v>313.48691664133287</v>
      </c>
      <c r="X716" s="26">
        <f t="shared" si="519"/>
        <v>305.68577170448191</v>
      </c>
      <c r="Y716" s="26">
        <f t="shared" si="519"/>
        <v>295.89225547306734</v>
      </c>
      <c r="Z716" s="26">
        <f t="shared" si="519"/>
        <v>285.54311727415319</v>
      </c>
      <c r="AA716" s="26">
        <f t="shared" si="519"/>
        <v>274.63835710774561</v>
      </c>
      <c r="AB716" s="26">
        <f t="shared" si="519"/>
        <v>263.17797497384061</v>
      </c>
      <c r="AC716" s="26">
        <f t="shared" si="519"/>
        <v>251.16197087243683</v>
      </c>
      <c r="AD716" s="26">
        <f t="shared" si="519"/>
        <v>238.48620701100324</v>
      </c>
      <c r="AE716" s="26">
        <f t="shared" si="519"/>
        <v>225.46290424875031</v>
      </c>
      <c r="AF716" s="26">
        <f t="shared" si="519"/>
        <v>212.09206258567818</v>
      </c>
      <c r="AG716" s="26">
        <f t="shared" si="519"/>
        <v>198.37368202178675</v>
      </c>
      <c r="AH716" s="26">
        <f t="shared" si="519"/>
        <v>184.30776255707616</v>
      </c>
    </row>
    <row r="717" spans="2:65" ht="14.25" hidden="1" customHeight="1" outlineLevel="1">
      <c r="B717" t="str">
        <f t="shared" si="499"/>
        <v/>
      </c>
      <c r="G717" s="128"/>
    </row>
    <row r="718" spans="2:65" hidden="1" outlineLevel="1">
      <c r="B718" t="str">
        <f t="shared" si="499"/>
        <v>e-methane liquefied (PS) - Energy cost including feedstock energy cost - Africa - USD/ton fuel</v>
      </c>
      <c r="C718" s="10" t="str">
        <f>C687</f>
        <v>e-methane liquefied (PS)</v>
      </c>
      <c r="D718" s="10" t="s">
        <v>37</v>
      </c>
      <c r="E718" s="10" t="s">
        <v>55</v>
      </c>
      <c r="F718" s="10" t="s">
        <v>31</v>
      </c>
      <c r="G718" s="125">
        <f>G723+G728</f>
        <v>1711.0824912392336</v>
      </c>
      <c r="H718" s="125">
        <f t="shared" ref="H718:AH718" si="520">H723+H728</f>
        <v>1508.5673710186529</v>
      </c>
      <c r="I718" s="125">
        <f t="shared" si="520"/>
        <v>1306.2375178339889</v>
      </c>
      <c r="J718" s="125">
        <f t="shared" si="520"/>
        <v>1248.0548691436252</v>
      </c>
      <c r="K718" s="125">
        <f t="shared" si="520"/>
        <v>1189.7115781025707</v>
      </c>
      <c r="L718" s="125">
        <f t="shared" si="520"/>
        <v>1131.2590381317548</v>
      </c>
      <c r="M718" s="125">
        <f t="shared" si="520"/>
        <v>1072.7486426521286</v>
      </c>
      <c r="N718" s="125">
        <f t="shared" si="520"/>
        <v>1014.2317850846333</v>
      </c>
      <c r="O718" s="125">
        <f t="shared" si="520"/>
        <v>977.52500177884497</v>
      </c>
      <c r="P718" s="125">
        <f t="shared" si="520"/>
        <v>940.90233536258631</v>
      </c>
      <c r="Q718" s="125">
        <f t="shared" si="520"/>
        <v>904.39146765408225</v>
      </c>
      <c r="R718" s="125">
        <f t="shared" si="520"/>
        <v>868.02008047160086</v>
      </c>
      <c r="S718" s="125">
        <f t="shared" si="520"/>
        <v>831.81585563341037</v>
      </c>
      <c r="T718" s="125">
        <f t="shared" si="520"/>
        <v>811.44649907874964</v>
      </c>
      <c r="U718" s="125">
        <f t="shared" si="520"/>
        <v>791.12220231926096</v>
      </c>
      <c r="V718" s="125">
        <f t="shared" si="520"/>
        <v>770.85199803743785</v>
      </c>
      <c r="W718" s="125">
        <f t="shared" si="520"/>
        <v>750.64491891572004</v>
      </c>
      <c r="X718" s="125">
        <f t="shared" si="520"/>
        <v>730.50999763659547</v>
      </c>
      <c r="Y718" s="125">
        <f t="shared" si="520"/>
        <v>708.35110111415929</v>
      </c>
      <c r="Z718" s="125">
        <f t="shared" si="520"/>
        <v>686.60312211883127</v>
      </c>
      <c r="AA718" s="125">
        <f t="shared" si="520"/>
        <v>665.26077858138581</v>
      </c>
      <c r="AB718" s="125">
        <f t="shared" si="520"/>
        <v>644.3187884325846</v>
      </c>
      <c r="AC718" s="125">
        <f t="shared" si="520"/>
        <v>623.77186960319398</v>
      </c>
      <c r="AD718" s="125">
        <f t="shared" si="520"/>
        <v>611.29451950852695</v>
      </c>
      <c r="AE718" s="125">
        <f t="shared" si="520"/>
        <v>599.04904165923222</v>
      </c>
      <c r="AF718" s="125">
        <f t="shared" si="520"/>
        <v>587.03210757915872</v>
      </c>
      <c r="AG718" s="125">
        <f t="shared" si="520"/>
        <v>575.24038879216812</v>
      </c>
      <c r="AH718" s="125">
        <f t="shared" si="520"/>
        <v>563.67055682212253</v>
      </c>
      <c r="AJ718" s="126"/>
      <c r="BL718" s="1"/>
      <c r="BM718" s="1"/>
    </row>
    <row r="719" spans="2:65" hidden="1" outlineLevel="1">
      <c r="B719" t="str">
        <f t="shared" si="499"/>
        <v>e-methane liquefied (PS) - Energy cost including feedstock energy cost - Americas - USD/ton fuel</v>
      </c>
      <c r="C719" s="2" t="str">
        <f>C687</f>
        <v>e-methane liquefied (PS)</v>
      </c>
      <c r="D719" s="2" t="s">
        <v>37</v>
      </c>
      <c r="E719" s="2" t="s">
        <v>56</v>
      </c>
      <c r="F719" s="2" t="s">
        <v>31</v>
      </c>
      <c r="G719" s="126">
        <f t="shared" ref="G719:AH719" si="521">G724+G729</f>
        <v>1075.0985902995399</v>
      </c>
      <c r="H719" s="126">
        <f t="shared" si="521"/>
        <v>1051.7272117311097</v>
      </c>
      <c r="I719" s="126">
        <f t="shared" si="521"/>
        <v>1028.2157388051585</v>
      </c>
      <c r="J719" s="126">
        <f t="shared" si="521"/>
        <v>988.84549374144217</v>
      </c>
      <c r="K719" s="126">
        <f t="shared" si="521"/>
        <v>949.32116234259161</v>
      </c>
      <c r="L719" s="126">
        <f t="shared" si="521"/>
        <v>909.67727628413081</v>
      </c>
      <c r="M719" s="126">
        <f t="shared" si="521"/>
        <v>869.94836724162656</v>
      </c>
      <c r="N719" s="126">
        <f t="shared" si="521"/>
        <v>830.16896689056534</v>
      </c>
      <c r="O719" s="126">
        <f t="shared" si="521"/>
        <v>807.45184492248256</v>
      </c>
      <c r="P719" s="126">
        <f t="shared" si="521"/>
        <v>784.7107734012053</v>
      </c>
      <c r="Q719" s="126">
        <f t="shared" si="521"/>
        <v>761.96178703996407</v>
      </c>
      <c r="R719" s="126">
        <f t="shared" si="521"/>
        <v>739.22092055199209</v>
      </c>
      <c r="S719" s="126">
        <f t="shared" si="521"/>
        <v>716.50420865055048</v>
      </c>
      <c r="T719" s="126">
        <f t="shared" si="521"/>
        <v>697.06287224207358</v>
      </c>
      <c r="U719" s="126">
        <f t="shared" si="521"/>
        <v>677.69081541951107</v>
      </c>
      <c r="V719" s="126">
        <f t="shared" si="521"/>
        <v>658.39704920528663</v>
      </c>
      <c r="W719" s="126">
        <f t="shared" si="521"/>
        <v>639.19058462177918</v>
      </c>
      <c r="X719" s="126">
        <f t="shared" si="521"/>
        <v>620.08043269139648</v>
      </c>
      <c r="Y719" s="126">
        <f t="shared" si="521"/>
        <v>607.53177003210794</v>
      </c>
      <c r="Z719" s="126">
        <f t="shared" si="521"/>
        <v>595.18630614018002</v>
      </c>
      <c r="AA719" s="126">
        <f t="shared" si="521"/>
        <v>583.04197650690401</v>
      </c>
      <c r="AB719" s="126">
        <f t="shared" si="521"/>
        <v>571.09671662354049</v>
      </c>
      <c r="AC719" s="126">
        <f t="shared" si="521"/>
        <v>559.34846198137734</v>
      </c>
      <c r="AD719" s="126">
        <f t="shared" si="521"/>
        <v>550.03603603719966</v>
      </c>
      <c r="AE719" s="126">
        <f t="shared" si="521"/>
        <v>540.89490069523663</v>
      </c>
      <c r="AF719" s="126">
        <f t="shared" si="521"/>
        <v>531.92305633153239</v>
      </c>
      <c r="AG719" s="126">
        <f t="shared" si="521"/>
        <v>523.11850332213646</v>
      </c>
      <c r="AH719" s="126">
        <f t="shared" si="521"/>
        <v>514.47924204309754</v>
      </c>
      <c r="BL719" s="1"/>
      <c r="BM719" s="1"/>
    </row>
    <row r="720" spans="2:65" hidden="1" outlineLevel="1">
      <c r="B720" t="str">
        <f t="shared" si="499"/>
        <v>e-methane liquefied (PS) - Energy cost including feedstock energy cost - Asia - USD/ton fuel</v>
      </c>
      <c r="C720" s="2" t="str">
        <f>C687</f>
        <v>e-methane liquefied (PS)</v>
      </c>
      <c r="D720" s="2" t="s">
        <v>37</v>
      </c>
      <c r="E720" s="2" t="s">
        <v>57</v>
      </c>
      <c r="F720" s="2" t="s">
        <v>31</v>
      </c>
      <c r="G720" s="126">
        <f t="shared" ref="G720:AH720" si="522">G725+G730</f>
        <v>1903.0794040056976</v>
      </c>
      <c r="H720" s="126">
        <f t="shared" si="522"/>
        <v>1734.0216102774705</v>
      </c>
      <c r="I720" s="126">
        <f t="shared" si="522"/>
        <v>1565.0311388107737</v>
      </c>
      <c r="J720" s="126">
        <f t="shared" si="522"/>
        <v>1502.4157823821513</v>
      </c>
      <c r="K720" s="126">
        <f t="shared" si="522"/>
        <v>1439.5774593994608</v>
      </c>
      <c r="L720" s="126">
        <f t="shared" si="522"/>
        <v>1376.5712088944476</v>
      </c>
      <c r="M720" s="126">
        <f t="shared" si="522"/>
        <v>1313.4520698989795</v>
      </c>
      <c r="N720" s="126">
        <f t="shared" si="522"/>
        <v>1250.2750814448623</v>
      </c>
      <c r="O720" s="126">
        <f t="shared" si="522"/>
        <v>1202.8422557236715</v>
      </c>
      <c r="P720" s="126">
        <f t="shared" si="522"/>
        <v>1155.5407712659708</v>
      </c>
      <c r="Q720" s="126">
        <f t="shared" si="522"/>
        <v>1108.4067255925147</v>
      </c>
      <c r="R720" s="126">
        <f t="shared" si="522"/>
        <v>1061.4762162240354</v>
      </c>
      <c r="S720" s="126">
        <f t="shared" si="522"/>
        <v>1014.7853406813499</v>
      </c>
      <c r="T720" s="126">
        <f t="shared" si="522"/>
        <v>987.31081080246963</v>
      </c>
      <c r="U720" s="126">
        <f t="shared" si="522"/>
        <v>959.93343341088598</v>
      </c>
      <c r="V720" s="126">
        <f t="shared" si="522"/>
        <v>932.6659317169657</v>
      </c>
      <c r="W720" s="126">
        <f t="shared" si="522"/>
        <v>905.52102893097981</v>
      </c>
      <c r="X720" s="126">
        <f t="shared" si="522"/>
        <v>878.51144826328573</v>
      </c>
      <c r="Y720" s="126">
        <f t="shared" si="522"/>
        <v>848.70189046799328</v>
      </c>
      <c r="Z720" s="126">
        <f t="shared" si="522"/>
        <v>819.46002384988481</v>
      </c>
      <c r="AA720" s="126">
        <f t="shared" si="522"/>
        <v>790.77827467079476</v>
      </c>
      <c r="AB720" s="126">
        <f t="shared" si="522"/>
        <v>762.64906919254406</v>
      </c>
      <c r="AC720" s="126">
        <f t="shared" si="522"/>
        <v>735.06483367696171</v>
      </c>
      <c r="AD720" s="126">
        <f t="shared" si="522"/>
        <v>719.33898169525719</v>
      </c>
      <c r="AE720" s="126">
        <f t="shared" si="522"/>
        <v>703.90633279734129</v>
      </c>
      <c r="AF720" s="126">
        <f t="shared" si="522"/>
        <v>688.76242790702997</v>
      </c>
      <c r="AG720" s="126">
        <f t="shared" si="522"/>
        <v>673.90280794813589</v>
      </c>
      <c r="AH720" s="126">
        <f t="shared" si="522"/>
        <v>659.32301384447123</v>
      </c>
      <c r="BL720" s="1"/>
      <c r="BM720" s="1"/>
    </row>
    <row r="721" spans="2:65" hidden="1" outlineLevel="1">
      <c r="B721" t="str">
        <f t="shared" si="499"/>
        <v>e-methane liquefied (PS) - Energy cost including feedstock energy cost - Europe - USD/ton fuel</v>
      </c>
      <c r="C721" s="2" t="str">
        <f>C687</f>
        <v>e-methane liquefied (PS)</v>
      </c>
      <c r="D721" s="2" t="s">
        <v>37</v>
      </c>
      <c r="E721" s="2" t="s">
        <v>8</v>
      </c>
      <c r="F721" s="2" t="s">
        <v>31</v>
      </c>
      <c r="G721" s="126">
        <f t="shared" ref="G721:AH721" si="523">G726+G731</f>
        <v>1416.7395320593253</v>
      </c>
      <c r="H721" s="126">
        <f t="shared" si="523"/>
        <v>1354.2524731260883</v>
      </c>
      <c r="I721" s="126">
        <f t="shared" si="523"/>
        <v>1291.6590532439338</v>
      </c>
      <c r="J721" s="126">
        <f t="shared" si="523"/>
        <v>1240.1495790731731</v>
      </c>
      <c r="K721" s="126">
        <f t="shared" si="523"/>
        <v>1188.4553605855608</v>
      </c>
      <c r="L721" s="126">
        <f t="shared" si="523"/>
        <v>1136.6216675819312</v>
      </c>
      <c r="M721" s="126">
        <f t="shared" si="523"/>
        <v>1084.6937698631009</v>
      </c>
      <c r="N721" s="126">
        <f t="shared" si="523"/>
        <v>1032.7169372298897</v>
      </c>
      <c r="O721" s="126">
        <f t="shared" si="523"/>
        <v>1006.4453587580171</v>
      </c>
      <c r="P721" s="126">
        <f t="shared" si="523"/>
        <v>980.11881001427048</v>
      </c>
      <c r="Q721" s="126">
        <f t="shared" si="523"/>
        <v>953.75544095789007</v>
      </c>
      <c r="R721" s="126">
        <f t="shared" si="523"/>
        <v>927.37340154815092</v>
      </c>
      <c r="S721" s="126">
        <f t="shared" si="523"/>
        <v>900.99084174436723</v>
      </c>
      <c r="T721" s="126">
        <f t="shared" si="523"/>
        <v>882.42688616169437</v>
      </c>
      <c r="U721" s="126">
        <f t="shared" si="523"/>
        <v>863.85549906994015</v>
      </c>
      <c r="V721" s="126">
        <f t="shared" si="523"/>
        <v>845.28419289247472</v>
      </c>
      <c r="W721" s="126">
        <f t="shared" si="523"/>
        <v>826.72048005260172</v>
      </c>
      <c r="X721" s="126">
        <f t="shared" si="523"/>
        <v>808.17187297366911</v>
      </c>
      <c r="Y721" s="126">
        <f t="shared" si="523"/>
        <v>786.95183684269887</v>
      </c>
      <c r="Z721" s="126">
        <f t="shared" si="523"/>
        <v>766.10978065640347</v>
      </c>
      <c r="AA721" s="126">
        <f t="shared" si="523"/>
        <v>745.64113384610005</v>
      </c>
      <c r="AB721" s="126">
        <f t="shared" si="523"/>
        <v>725.54132584305967</v>
      </c>
      <c r="AC721" s="126">
        <f t="shared" si="523"/>
        <v>705.805786078594</v>
      </c>
      <c r="AD721" s="126">
        <f t="shared" si="523"/>
        <v>690.70634835307555</v>
      </c>
      <c r="AE721" s="126">
        <f t="shared" si="523"/>
        <v>675.88843403654482</v>
      </c>
      <c r="AF721" s="126">
        <f t="shared" si="523"/>
        <v>661.34776178195943</v>
      </c>
      <c r="AG721" s="126">
        <f t="shared" si="523"/>
        <v>647.0800502422735</v>
      </c>
      <c r="AH721" s="126">
        <f t="shared" si="523"/>
        <v>633.08101807044079</v>
      </c>
      <c r="BL721" s="1"/>
      <c r="BM721" s="1"/>
    </row>
    <row r="722" spans="2:65" hidden="1" outlineLevel="1">
      <c r="B722" t="str">
        <f t="shared" si="499"/>
        <v>e-methane liquefied (PS) - Energy cost including feedstock energy cost - Middle East - USD/ton fuel</v>
      </c>
      <c r="C722" s="13" t="str">
        <f>C687</f>
        <v>e-methane liquefied (PS)</v>
      </c>
      <c r="D722" s="13" t="s">
        <v>37</v>
      </c>
      <c r="E722" s="13" t="s">
        <v>58</v>
      </c>
      <c r="F722" s="13" t="s">
        <v>31</v>
      </c>
      <c r="G722" s="127">
        <f t="shared" ref="G722:AH722" si="524">G727+G732</f>
        <v>1084.8608517401879</v>
      </c>
      <c r="H722" s="127">
        <f t="shared" si="524"/>
        <v>1035.8977448104192</v>
      </c>
      <c r="I722" s="127">
        <f t="shared" si="524"/>
        <v>986.85594337124382</v>
      </c>
      <c r="J722" s="127">
        <f t="shared" si="524"/>
        <v>953.4760590256609</v>
      </c>
      <c r="K722" s="127">
        <f t="shared" si="524"/>
        <v>919.92934317586571</v>
      </c>
      <c r="L722" s="127">
        <f t="shared" si="524"/>
        <v>886.24487836068647</v>
      </c>
      <c r="M722" s="127">
        <f t="shared" si="524"/>
        <v>852.45174711898005</v>
      </c>
      <c r="N722" s="127">
        <f t="shared" si="524"/>
        <v>818.5790319895633</v>
      </c>
      <c r="O722" s="127">
        <f t="shared" si="524"/>
        <v>791.77942946287942</v>
      </c>
      <c r="P722" s="127">
        <f t="shared" si="524"/>
        <v>765.01192729997786</v>
      </c>
      <c r="Q722" s="127">
        <f t="shared" si="524"/>
        <v>738.2963128981944</v>
      </c>
      <c r="R722" s="127">
        <f t="shared" si="524"/>
        <v>711.65237365489361</v>
      </c>
      <c r="S722" s="127">
        <f t="shared" si="524"/>
        <v>685.09989696745038</v>
      </c>
      <c r="T722" s="127">
        <f t="shared" si="524"/>
        <v>669.18845505069726</v>
      </c>
      <c r="U722" s="127">
        <f t="shared" si="524"/>
        <v>653.30022113138807</v>
      </c>
      <c r="V722" s="127">
        <f t="shared" si="524"/>
        <v>637.44207312750223</v>
      </c>
      <c r="W722" s="127">
        <f t="shared" si="524"/>
        <v>621.62088895695763</v>
      </c>
      <c r="X722" s="127">
        <f t="shared" si="524"/>
        <v>605.84354653771891</v>
      </c>
      <c r="Y722" s="127">
        <f t="shared" si="524"/>
        <v>585.52834305529871</v>
      </c>
      <c r="Z722" s="127">
        <f t="shared" si="524"/>
        <v>565.59900043353343</v>
      </c>
      <c r="AA722" s="127">
        <f t="shared" si="524"/>
        <v>546.05038922528524</v>
      </c>
      <c r="AB722" s="127">
        <f t="shared" si="524"/>
        <v>526.87737998340344</v>
      </c>
      <c r="AC722" s="127">
        <f t="shared" si="524"/>
        <v>508.07484326074507</v>
      </c>
      <c r="AD722" s="127">
        <f t="shared" si="524"/>
        <v>497.20501848145955</v>
      </c>
      <c r="AE722" s="127">
        <f t="shared" si="524"/>
        <v>486.53785797352026</v>
      </c>
      <c r="AF722" s="127">
        <f t="shared" si="524"/>
        <v>476.07027955244109</v>
      </c>
      <c r="AG722" s="127">
        <f t="shared" si="524"/>
        <v>465.7992010337432</v>
      </c>
      <c r="AH722" s="127">
        <f t="shared" si="524"/>
        <v>455.72154023294797</v>
      </c>
      <c r="BL722" s="1"/>
      <c r="BM722" s="1"/>
    </row>
    <row r="723" spans="2:65" hidden="1" outlineLevel="1">
      <c r="B723" t="str">
        <f t="shared" si="499"/>
        <v>e-methane liquefied (PS) - Energy cost - Africa - USD/ton fuel</v>
      </c>
      <c r="C723" t="str">
        <f>C687</f>
        <v>e-methane liquefied (PS)</v>
      </c>
      <c r="D723" t="s">
        <v>43</v>
      </c>
      <c r="E723" t="s">
        <v>55</v>
      </c>
      <c r="F723" t="s">
        <v>31</v>
      </c>
      <c r="G723" s="8">
        <f t="shared" ref="G723:V727" si="525">INDEX(CostCalculations,MATCH($B723,CostCalculations_Index,0),MATCH(G$4,CostCalculation_Year,0))</f>
        <v>35.033884158308503</v>
      </c>
      <c r="H723" s="8">
        <f t="shared" si="525"/>
        <v>30.919977747395748</v>
      </c>
      <c r="I723" s="8">
        <f t="shared" si="525"/>
        <v>26.80607133648191</v>
      </c>
      <c r="J723" s="8">
        <f t="shared" si="525"/>
        <v>25.65925481102331</v>
      </c>
      <c r="K723" s="8">
        <f t="shared" si="525"/>
        <v>24.512438285564713</v>
      </c>
      <c r="L723" s="8">
        <f t="shared" si="525"/>
        <v>23.365621760106112</v>
      </c>
      <c r="M723" s="8">
        <f t="shared" si="525"/>
        <v>22.218805234647242</v>
      </c>
      <c r="N723" s="8">
        <f t="shared" si="525"/>
        <v>21.071988709188645</v>
      </c>
      <c r="O723" s="8">
        <f t="shared" si="525"/>
        <v>20.431834259056178</v>
      </c>
      <c r="P723" s="8">
        <f t="shared" si="525"/>
        <v>19.791679808923707</v>
      </c>
      <c r="Q723" s="8">
        <f t="shared" si="525"/>
        <v>19.151525358790966</v>
      </c>
      <c r="R723" s="8">
        <f t="shared" si="525"/>
        <v>18.511370908658499</v>
      </c>
      <c r="S723" s="8">
        <f t="shared" si="525"/>
        <v>17.871216458526099</v>
      </c>
      <c r="T723" s="8">
        <f t="shared" si="525"/>
        <v>17.569906277941822</v>
      </c>
      <c r="U723" s="8">
        <f t="shared" si="525"/>
        <v>17.268596097357612</v>
      </c>
      <c r="V723" s="8">
        <f t="shared" si="525"/>
        <v>16.967285916773335</v>
      </c>
      <c r="W723" s="8">
        <f t="shared" ref="W723:AH727" si="526">INDEX(CostCalculations,MATCH($B723,CostCalculations_Index,0),MATCH(W$4,CostCalculation_Year,0))</f>
        <v>16.665975736189058</v>
      </c>
      <c r="X723" s="8">
        <f t="shared" si="526"/>
        <v>16.364665555604915</v>
      </c>
      <c r="Y723" s="8">
        <f t="shared" si="526"/>
        <v>16.054836989607747</v>
      </c>
      <c r="Z723" s="8">
        <f t="shared" si="526"/>
        <v>15.745008423610578</v>
      </c>
      <c r="AA723" s="8">
        <f t="shared" si="526"/>
        <v>15.435179857613274</v>
      </c>
      <c r="AB723" s="8">
        <f t="shared" si="526"/>
        <v>15.125351291616106</v>
      </c>
      <c r="AC723" s="8">
        <f t="shared" si="526"/>
        <v>14.81552272561887</v>
      </c>
      <c r="AD723" s="8">
        <f t="shared" si="526"/>
        <v>14.663450567763833</v>
      </c>
      <c r="AE723" s="8">
        <f t="shared" si="526"/>
        <v>14.511378409908865</v>
      </c>
      <c r="AF723" s="8">
        <f t="shared" si="526"/>
        <v>14.359306252053829</v>
      </c>
      <c r="AG723" s="8">
        <f t="shared" si="526"/>
        <v>14.207234094198792</v>
      </c>
      <c r="AH723" s="8">
        <f t="shared" si="526"/>
        <v>14.055161936343824</v>
      </c>
    </row>
    <row r="724" spans="2:65" hidden="1" outlineLevel="1">
      <c r="B724" t="str">
        <f t="shared" si="499"/>
        <v>e-methane liquefied (PS) - Energy cost - Americas - USD/ton fuel</v>
      </c>
      <c r="C724" t="str">
        <f>C687</f>
        <v>e-methane liquefied (PS)</v>
      </c>
      <c r="D724" t="s">
        <v>43</v>
      </c>
      <c r="E724" t="s">
        <v>56</v>
      </c>
      <c r="F724" t="s">
        <v>31</v>
      </c>
      <c r="G724" s="8">
        <f t="shared" si="525"/>
        <v>22.012310723860217</v>
      </c>
      <c r="H724" s="8">
        <f t="shared" si="525"/>
        <v>21.556466491183574</v>
      </c>
      <c r="I724" s="8">
        <f t="shared" si="525"/>
        <v>21.100622258506792</v>
      </c>
      <c r="J724" s="8">
        <f t="shared" si="525"/>
        <v>20.33006650585321</v>
      </c>
      <c r="K724" s="8">
        <f t="shared" si="525"/>
        <v>19.559510753199628</v>
      </c>
      <c r="L724" s="8">
        <f t="shared" si="525"/>
        <v>18.788955000546046</v>
      </c>
      <c r="M724" s="8">
        <f t="shared" si="525"/>
        <v>18.018399247892738</v>
      </c>
      <c r="N724" s="8">
        <f t="shared" si="525"/>
        <v>17.247843495239156</v>
      </c>
      <c r="O724" s="8">
        <f t="shared" si="525"/>
        <v>16.877033567022497</v>
      </c>
      <c r="P724" s="8">
        <f t="shared" si="525"/>
        <v>16.506223638805839</v>
      </c>
      <c r="Q724" s="8">
        <f t="shared" si="525"/>
        <v>16.13541371058918</v>
      </c>
      <c r="R724" s="8">
        <f t="shared" si="525"/>
        <v>15.764603782372523</v>
      </c>
      <c r="S724" s="8">
        <f t="shared" si="525"/>
        <v>15.393793854155795</v>
      </c>
      <c r="T724" s="8">
        <f t="shared" si="525"/>
        <v>15.093206205252955</v>
      </c>
      <c r="U724" s="8">
        <f t="shared" si="525"/>
        <v>14.792618556350112</v>
      </c>
      <c r="V724" s="8">
        <f t="shared" si="525"/>
        <v>14.492030907447202</v>
      </c>
      <c r="W724" s="8">
        <f t="shared" si="526"/>
        <v>14.191443258544359</v>
      </c>
      <c r="X724" s="8">
        <f t="shared" si="526"/>
        <v>13.890855609641482</v>
      </c>
      <c r="Y724" s="8">
        <f t="shared" si="526"/>
        <v>13.769758412927786</v>
      </c>
      <c r="Z724" s="8">
        <f t="shared" si="526"/>
        <v>13.648661216214089</v>
      </c>
      <c r="AA724" s="8">
        <f t="shared" si="526"/>
        <v>13.527564019500426</v>
      </c>
      <c r="AB724" s="8">
        <f t="shared" si="526"/>
        <v>13.406466822786728</v>
      </c>
      <c r="AC724" s="8">
        <f t="shared" si="526"/>
        <v>13.285369626073031</v>
      </c>
      <c r="AD724" s="8">
        <f t="shared" si="526"/>
        <v>13.194010362475922</v>
      </c>
      <c r="AE724" s="8">
        <f t="shared" si="526"/>
        <v>13.102651098878846</v>
      </c>
      <c r="AF724" s="8">
        <f t="shared" si="526"/>
        <v>13.011291835281769</v>
      </c>
      <c r="AG724" s="8">
        <f t="shared" si="526"/>
        <v>12.919932571684694</v>
      </c>
      <c r="AH724" s="8">
        <f t="shared" si="526"/>
        <v>12.828573308087618</v>
      </c>
    </row>
    <row r="725" spans="2:65" hidden="1" outlineLevel="1">
      <c r="B725" t="str">
        <f t="shared" si="499"/>
        <v>e-methane liquefied (PS) - Energy cost - Asia - USD/ton fuel</v>
      </c>
      <c r="C725" t="str">
        <f>C687</f>
        <v>e-methane liquefied (PS)</v>
      </c>
      <c r="D725" t="s">
        <v>43</v>
      </c>
      <c r="E725" t="s">
        <v>57</v>
      </c>
      <c r="F725" t="s">
        <v>31</v>
      </c>
      <c r="G725" s="8">
        <f t="shared" si="525"/>
        <v>38.96496149388549</v>
      </c>
      <c r="H725" s="8">
        <f t="shared" si="525"/>
        <v>35.540944762101567</v>
      </c>
      <c r="I725" s="8">
        <f t="shared" si="525"/>
        <v>32.116928030319286</v>
      </c>
      <c r="J725" s="8">
        <f t="shared" si="525"/>
        <v>30.888761660534144</v>
      </c>
      <c r="K725" s="8">
        <f t="shared" si="525"/>
        <v>29.660595290749551</v>
      </c>
      <c r="L725" s="8">
        <f t="shared" si="525"/>
        <v>28.432428920964412</v>
      </c>
      <c r="M725" s="8">
        <f t="shared" si="525"/>
        <v>27.204262551179273</v>
      </c>
      <c r="N725" s="8">
        <f t="shared" si="525"/>
        <v>25.976096181394677</v>
      </c>
      <c r="O725" s="8">
        <f t="shared" si="525"/>
        <v>25.141324839787011</v>
      </c>
      <c r="P725" s="8">
        <f t="shared" si="525"/>
        <v>24.306553498179618</v>
      </c>
      <c r="Q725" s="8">
        <f t="shared" si="525"/>
        <v>23.471782156572498</v>
      </c>
      <c r="R725" s="8">
        <f t="shared" si="525"/>
        <v>22.637010814965105</v>
      </c>
      <c r="S725" s="8">
        <f t="shared" si="525"/>
        <v>21.802239473357712</v>
      </c>
      <c r="T725" s="8">
        <f t="shared" si="525"/>
        <v>21.37782149863542</v>
      </c>
      <c r="U725" s="8">
        <f t="shared" si="525"/>
        <v>20.953403523913128</v>
      </c>
      <c r="V725" s="8">
        <f t="shared" si="525"/>
        <v>20.528985549190974</v>
      </c>
      <c r="W725" s="8">
        <f t="shared" si="526"/>
        <v>20.104567574468682</v>
      </c>
      <c r="X725" s="8">
        <f t="shared" si="526"/>
        <v>19.680149599746663</v>
      </c>
      <c r="Y725" s="8">
        <f t="shared" si="526"/>
        <v>19.235899376458519</v>
      </c>
      <c r="Z725" s="8">
        <f t="shared" si="526"/>
        <v>18.791649153170511</v>
      </c>
      <c r="AA725" s="8">
        <f t="shared" si="526"/>
        <v>18.347398929882363</v>
      </c>
      <c r="AB725" s="8">
        <f t="shared" si="526"/>
        <v>17.903148706594354</v>
      </c>
      <c r="AC725" s="8">
        <f t="shared" si="526"/>
        <v>17.458898483306211</v>
      </c>
      <c r="AD725" s="8">
        <f t="shared" si="526"/>
        <v>17.255171219323916</v>
      </c>
      <c r="AE725" s="8">
        <f t="shared" si="526"/>
        <v>17.051443955341551</v>
      </c>
      <c r="AF725" s="8">
        <f t="shared" si="526"/>
        <v>16.847716691359256</v>
      </c>
      <c r="AG725" s="8">
        <f t="shared" si="526"/>
        <v>16.643989427376958</v>
      </c>
      <c r="AH725" s="8">
        <f t="shared" si="526"/>
        <v>16.440262163394596</v>
      </c>
    </row>
    <row r="726" spans="2:65" hidden="1" outlineLevel="1">
      <c r="B726" t="str">
        <f t="shared" si="499"/>
        <v>e-methane liquefied (PS) - Energy cost - Europe - USD/ton fuel</v>
      </c>
      <c r="C726" t="str">
        <f>C687</f>
        <v>e-methane liquefied (PS)</v>
      </c>
      <c r="D726" t="s">
        <v>43</v>
      </c>
      <c r="E726" t="s">
        <v>8</v>
      </c>
      <c r="F726" t="s">
        <v>31</v>
      </c>
      <c r="G726" s="8">
        <f t="shared" si="525"/>
        <v>29.007303214654346</v>
      </c>
      <c r="H726" s="8">
        <f t="shared" si="525"/>
        <v>27.757100635909591</v>
      </c>
      <c r="I726" s="8">
        <f t="shared" si="525"/>
        <v>26.506898057164836</v>
      </c>
      <c r="J726" s="8">
        <f t="shared" si="525"/>
        <v>25.49672681863467</v>
      </c>
      <c r="K726" s="8">
        <f t="shared" si="525"/>
        <v>24.486555580104231</v>
      </c>
      <c r="L726" s="8">
        <f t="shared" si="525"/>
        <v>23.476384341574065</v>
      </c>
      <c r="M726" s="8">
        <f t="shared" si="525"/>
        <v>22.466213103043629</v>
      </c>
      <c r="N726" s="8">
        <f t="shared" si="525"/>
        <v>21.456041864513463</v>
      </c>
      <c r="O726" s="8">
        <f t="shared" si="525"/>
        <v>21.036315923909658</v>
      </c>
      <c r="P726" s="8">
        <f t="shared" si="525"/>
        <v>20.616589983306266</v>
      </c>
      <c r="Q726" s="8">
        <f t="shared" si="525"/>
        <v>20.196864042702735</v>
      </c>
      <c r="R726" s="8">
        <f t="shared" si="525"/>
        <v>19.777138102099205</v>
      </c>
      <c r="S726" s="8">
        <f t="shared" si="525"/>
        <v>19.357412161495812</v>
      </c>
      <c r="T726" s="8">
        <f t="shared" si="525"/>
        <v>19.106814441370034</v>
      </c>
      <c r="U726" s="8">
        <f t="shared" si="525"/>
        <v>18.856216721244323</v>
      </c>
      <c r="V726" s="8">
        <f t="shared" si="525"/>
        <v>18.605619001118612</v>
      </c>
      <c r="W726" s="8">
        <f t="shared" si="526"/>
        <v>18.355021280992901</v>
      </c>
      <c r="X726" s="8">
        <f t="shared" si="526"/>
        <v>18.104423560867051</v>
      </c>
      <c r="Y726" s="8">
        <f t="shared" si="526"/>
        <v>17.836329243096269</v>
      </c>
      <c r="Z726" s="8">
        <f t="shared" si="526"/>
        <v>17.568234925325417</v>
      </c>
      <c r="AA726" s="8">
        <f t="shared" si="526"/>
        <v>17.300140607554635</v>
      </c>
      <c r="AB726" s="8">
        <f t="shared" si="526"/>
        <v>17.032046289783782</v>
      </c>
      <c r="AC726" s="8">
        <f t="shared" si="526"/>
        <v>16.763951972013</v>
      </c>
      <c r="AD726" s="8">
        <f t="shared" si="526"/>
        <v>16.568344836559117</v>
      </c>
      <c r="AE726" s="8">
        <f t="shared" si="526"/>
        <v>16.372737701105166</v>
      </c>
      <c r="AF726" s="8">
        <f t="shared" si="526"/>
        <v>16.177130565651282</v>
      </c>
      <c r="AG726" s="8">
        <f t="shared" si="526"/>
        <v>15.981523430197399</v>
      </c>
      <c r="AH726" s="8">
        <f t="shared" si="526"/>
        <v>15.785916294743446</v>
      </c>
    </row>
    <row r="727" spans="2:65" hidden="1" outlineLevel="1">
      <c r="B727" t="str">
        <f t="shared" si="499"/>
        <v>e-methane liquefied (PS) - Energy cost - Middle East - USD/ton fuel</v>
      </c>
      <c r="C727" t="str">
        <f>C687</f>
        <v>e-methane liquefied (PS)</v>
      </c>
      <c r="D727" t="s">
        <v>43</v>
      </c>
      <c r="E727" t="s">
        <v>58</v>
      </c>
      <c r="F727" t="s">
        <v>31</v>
      </c>
      <c r="G727" s="8">
        <f t="shared" si="525"/>
        <v>22.212190003898375</v>
      </c>
      <c r="H727" s="8">
        <f t="shared" si="525"/>
        <v>21.232021740260461</v>
      </c>
      <c r="I727" s="8">
        <f t="shared" si="525"/>
        <v>20.251853476622273</v>
      </c>
      <c r="J727" s="8">
        <f t="shared" si="525"/>
        <v>19.602892276312467</v>
      </c>
      <c r="K727" s="8">
        <f t="shared" si="525"/>
        <v>18.953931076002664</v>
      </c>
      <c r="L727" s="8">
        <f t="shared" si="525"/>
        <v>18.304969875692858</v>
      </c>
      <c r="M727" s="8">
        <f t="shared" si="525"/>
        <v>17.656008675383053</v>
      </c>
      <c r="N727" s="8">
        <f t="shared" si="525"/>
        <v>17.00704747507325</v>
      </c>
      <c r="O727" s="8">
        <f t="shared" si="525"/>
        <v>16.549455045217972</v>
      </c>
      <c r="P727" s="8">
        <f t="shared" si="525"/>
        <v>16.091862615362832</v>
      </c>
      <c r="Q727" s="8">
        <f t="shared" si="525"/>
        <v>15.634270185507557</v>
      </c>
      <c r="R727" s="8">
        <f t="shared" si="525"/>
        <v>15.176677755652417</v>
      </c>
      <c r="S727" s="8">
        <f t="shared" si="525"/>
        <v>14.719085325797277</v>
      </c>
      <c r="T727" s="8">
        <f t="shared" si="525"/>
        <v>14.489653293063725</v>
      </c>
      <c r="U727" s="8">
        <f t="shared" si="525"/>
        <v>14.260221260330171</v>
      </c>
      <c r="V727" s="8">
        <f t="shared" si="525"/>
        <v>14.030789227596687</v>
      </c>
      <c r="W727" s="8">
        <f t="shared" si="526"/>
        <v>13.801357194863135</v>
      </c>
      <c r="X727" s="8">
        <f t="shared" si="526"/>
        <v>13.571925162129583</v>
      </c>
      <c r="Y727" s="8">
        <f t="shared" si="526"/>
        <v>13.271048899002039</v>
      </c>
      <c r="Z727" s="8">
        <f t="shared" si="526"/>
        <v>12.970172635874563</v>
      </c>
      <c r="AA727" s="8">
        <f t="shared" si="526"/>
        <v>12.669296372747022</v>
      </c>
      <c r="AB727" s="8">
        <f t="shared" si="526"/>
        <v>12.368420109619546</v>
      </c>
      <c r="AC727" s="8">
        <f t="shared" si="526"/>
        <v>12.067543846491969</v>
      </c>
      <c r="AD727" s="8">
        <f t="shared" si="526"/>
        <v>11.926724316796832</v>
      </c>
      <c r="AE727" s="8">
        <f t="shared" si="526"/>
        <v>11.78590478710173</v>
      </c>
      <c r="AF727" s="8">
        <f t="shared" si="526"/>
        <v>11.645085257406594</v>
      </c>
      <c r="AG727" s="8">
        <f t="shared" si="526"/>
        <v>11.504265727711458</v>
      </c>
      <c r="AH727" s="8">
        <f t="shared" si="526"/>
        <v>11.363446198016357</v>
      </c>
    </row>
    <row r="728" spans="2:65" hidden="1" outlineLevel="1">
      <c r="B728" t="str">
        <f t="shared" si="499"/>
        <v>e-methane (PS) - Energy cost including feedstock energy cost - Africa - USD/ton fuel</v>
      </c>
      <c r="C728" t="s">
        <v>83</v>
      </c>
      <c r="D728" t="s">
        <v>37</v>
      </c>
      <c r="E728" t="s">
        <v>55</v>
      </c>
      <c r="F728" t="s">
        <v>31</v>
      </c>
      <c r="G728" s="26">
        <f>G610</f>
        <v>1676.0486070809252</v>
      </c>
      <c r="H728" s="26">
        <f t="shared" ref="H728:AH728" si="527">H610</f>
        <v>1477.6473932712572</v>
      </c>
      <c r="I728" s="26">
        <f t="shared" si="527"/>
        <v>1279.4314464975071</v>
      </c>
      <c r="J728" s="26">
        <f t="shared" si="527"/>
        <v>1222.3956143326018</v>
      </c>
      <c r="K728" s="26">
        <f t="shared" si="527"/>
        <v>1165.199139817006</v>
      </c>
      <c r="L728" s="26">
        <f t="shared" si="527"/>
        <v>1107.8934163716488</v>
      </c>
      <c r="M728" s="26">
        <f t="shared" si="527"/>
        <v>1050.5298374174813</v>
      </c>
      <c r="N728" s="26">
        <f t="shared" si="527"/>
        <v>993.15979637544467</v>
      </c>
      <c r="O728" s="26">
        <f t="shared" si="527"/>
        <v>957.09316751978884</v>
      </c>
      <c r="P728" s="26">
        <f t="shared" si="527"/>
        <v>921.11065555366258</v>
      </c>
      <c r="Q728" s="26">
        <f t="shared" si="527"/>
        <v>885.23994229529126</v>
      </c>
      <c r="R728" s="26">
        <f t="shared" si="527"/>
        <v>849.50870956294239</v>
      </c>
      <c r="S728" s="26">
        <f t="shared" si="527"/>
        <v>813.94463917488429</v>
      </c>
      <c r="T728" s="26">
        <f t="shared" si="527"/>
        <v>793.87659280080777</v>
      </c>
      <c r="U728" s="26">
        <f t="shared" si="527"/>
        <v>773.85360622190331</v>
      </c>
      <c r="V728" s="26">
        <f t="shared" si="527"/>
        <v>753.88471212066452</v>
      </c>
      <c r="W728" s="26">
        <f t="shared" si="527"/>
        <v>733.97894317953103</v>
      </c>
      <c r="X728" s="26">
        <f t="shared" si="527"/>
        <v>714.14533208099056</v>
      </c>
      <c r="Y728" s="26">
        <f t="shared" si="527"/>
        <v>692.2962641245515</v>
      </c>
      <c r="Z728" s="26">
        <f t="shared" si="527"/>
        <v>670.85811369522071</v>
      </c>
      <c r="AA728" s="26">
        <f t="shared" si="527"/>
        <v>649.82559872377249</v>
      </c>
      <c r="AB728" s="26">
        <f t="shared" si="527"/>
        <v>629.19343714096851</v>
      </c>
      <c r="AC728" s="26">
        <f t="shared" si="527"/>
        <v>608.95634687757513</v>
      </c>
      <c r="AD728" s="26">
        <f t="shared" si="527"/>
        <v>596.63106894076316</v>
      </c>
      <c r="AE728" s="26">
        <f t="shared" si="527"/>
        <v>584.53766324932337</v>
      </c>
      <c r="AF728" s="26">
        <f t="shared" si="527"/>
        <v>572.67280132710493</v>
      </c>
      <c r="AG728" s="26">
        <f t="shared" si="527"/>
        <v>561.03315469796928</v>
      </c>
      <c r="AH728" s="26">
        <f t="shared" si="527"/>
        <v>549.61539488577876</v>
      </c>
    </row>
    <row r="729" spans="2:65" hidden="1" outlineLevel="1">
      <c r="B729" t="str">
        <f t="shared" si="499"/>
        <v>e-methane (PS) - Energy cost including feedstock energy cost - Americas - USD/ton fuel</v>
      </c>
      <c r="C729" t="s">
        <v>83</v>
      </c>
      <c r="D729" t="s">
        <v>37</v>
      </c>
      <c r="E729" t="s">
        <v>56</v>
      </c>
      <c r="F729" t="s">
        <v>31</v>
      </c>
      <c r="G729" s="26">
        <f t="shared" ref="G729:AH729" si="528">G611</f>
        <v>1053.0862795756796</v>
      </c>
      <c r="H729" s="26">
        <f t="shared" si="528"/>
        <v>1030.1707452399262</v>
      </c>
      <c r="I729" s="26">
        <f t="shared" si="528"/>
        <v>1007.1151165466516</v>
      </c>
      <c r="J729" s="26">
        <f t="shared" si="528"/>
        <v>968.51542723558896</v>
      </c>
      <c r="K729" s="26">
        <f t="shared" si="528"/>
        <v>929.76165158939193</v>
      </c>
      <c r="L729" s="26">
        <f t="shared" si="528"/>
        <v>890.88832128358479</v>
      </c>
      <c r="M729" s="26">
        <f t="shared" si="528"/>
        <v>851.92996799373384</v>
      </c>
      <c r="N729" s="26">
        <f t="shared" si="528"/>
        <v>812.92112339532616</v>
      </c>
      <c r="O729" s="26">
        <f t="shared" si="528"/>
        <v>790.57481135546004</v>
      </c>
      <c r="P729" s="26">
        <f t="shared" si="528"/>
        <v>768.20454976239944</v>
      </c>
      <c r="Q729" s="26">
        <f t="shared" si="528"/>
        <v>745.82637332937486</v>
      </c>
      <c r="R729" s="26">
        <f t="shared" si="528"/>
        <v>723.45631676961955</v>
      </c>
      <c r="S729" s="26">
        <f t="shared" si="528"/>
        <v>701.11041479639471</v>
      </c>
      <c r="T729" s="26">
        <f t="shared" si="528"/>
        <v>681.96966603682063</v>
      </c>
      <c r="U729" s="26">
        <f t="shared" si="528"/>
        <v>662.89819686316093</v>
      </c>
      <c r="V729" s="26">
        <f t="shared" si="528"/>
        <v>643.90501829783943</v>
      </c>
      <c r="W729" s="26">
        <f t="shared" si="528"/>
        <v>624.9991413632348</v>
      </c>
      <c r="X729" s="26">
        <f t="shared" si="528"/>
        <v>606.18957708175503</v>
      </c>
      <c r="Y729" s="26">
        <f t="shared" si="528"/>
        <v>593.76201161918016</v>
      </c>
      <c r="Z729" s="26">
        <f t="shared" si="528"/>
        <v>581.5376449239659</v>
      </c>
      <c r="AA729" s="26">
        <f t="shared" si="528"/>
        <v>569.51441248740355</v>
      </c>
      <c r="AB729" s="26">
        <f t="shared" si="528"/>
        <v>557.6902498007538</v>
      </c>
      <c r="AC729" s="26">
        <f t="shared" si="528"/>
        <v>546.06309235530432</v>
      </c>
      <c r="AD729" s="26">
        <f t="shared" si="528"/>
        <v>536.8420256747238</v>
      </c>
      <c r="AE729" s="26">
        <f t="shared" si="528"/>
        <v>527.79224959635781</v>
      </c>
      <c r="AF729" s="26">
        <f t="shared" si="528"/>
        <v>518.91176449625061</v>
      </c>
      <c r="AG729" s="26">
        <f t="shared" si="528"/>
        <v>510.19857075045178</v>
      </c>
      <c r="AH729" s="26">
        <f t="shared" si="528"/>
        <v>501.65066873500996</v>
      </c>
    </row>
    <row r="730" spans="2:65" hidden="1" outlineLevel="1">
      <c r="B730" t="str">
        <f t="shared" si="499"/>
        <v>e-methane (PS) - Energy cost including feedstock energy cost - Asia - USD/ton fuel</v>
      </c>
      <c r="C730" t="s">
        <v>83</v>
      </c>
      <c r="D730" t="s">
        <v>37</v>
      </c>
      <c r="E730" t="s">
        <v>57</v>
      </c>
      <c r="F730" t="s">
        <v>31</v>
      </c>
      <c r="G730" s="26">
        <f t="shared" ref="G730:AH730" si="529">G612</f>
        <v>1864.1144425118121</v>
      </c>
      <c r="H730" s="26">
        <f t="shared" si="529"/>
        <v>1698.4806655153689</v>
      </c>
      <c r="I730" s="26">
        <f t="shared" si="529"/>
        <v>1532.9142107804544</v>
      </c>
      <c r="J730" s="26">
        <f t="shared" si="529"/>
        <v>1471.5270207216172</v>
      </c>
      <c r="K730" s="26">
        <f t="shared" si="529"/>
        <v>1409.9168641087113</v>
      </c>
      <c r="L730" s="26">
        <f t="shared" si="529"/>
        <v>1348.1387799734832</v>
      </c>
      <c r="M730" s="26">
        <f t="shared" si="529"/>
        <v>1286.2478073478003</v>
      </c>
      <c r="N730" s="26">
        <f t="shared" si="529"/>
        <v>1224.2989852634676</v>
      </c>
      <c r="O730" s="26">
        <f t="shared" si="529"/>
        <v>1177.7009308838844</v>
      </c>
      <c r="P730" s="26">
        <f t="shared" si="529"/>
        <v>1131.2342177677911</v>
      </c>
      <c r="Q730" s="26">
        <f t="shared" si="529"/>
        <v>1084.9349434359422</v>
      </c>
      <c r="R730" s="26">
        <f t="shared" si="529"/>
        <v>1038.8392054090702</v>
      </c>
      <c r="S730" s="26">
        <f t="shared" si="529"/>
        <v>992.98310120799215</v>
      </c>
      <c r="T730" s="26">
        <f t="shared" si="529"/>
        <v>965.93298930383423</v>
      </c>
      <c r="U730" s="26">
        <f t="shared" si="529"/>
        <v>938.98002988697283</v>
      </c>
      <c r="V730" s="26">
        <f t="shared" si="529"/>
        <v>912.13694616777468</v>
      </c>
      <c r="W730" s="26">
        <f t="shared" si="529"/>
        <v>885.41646135651115</v>
      </c>
      <c r="X730" s="26">
        <f t="shared" si="529"/>
        <v>858.83129866353909</v>
      </c>
      <c r="Y730" s="26">
        <f t="shared" si="529"/>
        <v>829.46599109153476</v>
      </c>
      <c r="Z730" s="26">
        <f t="shared" si="529"/>
        <v>800.6683746967143</v>
      </c>
      <c r="AA730" s="26">
        <f t="shared" si="529"/>
        <v>772.43087574091237</v>
      </c>
      <c r="AB730" s="26">
        <f t="shared" si="529"/>
        <v>744.74592048594968</v>
      </c>
      <c r="AC730" s="26">
        <f t="shared" si="529"/>
        <v>717.60593519365545</v>
      </c>
      <c r="AD730" s="26">
        <f t="shared" si="529"/>
        <v>702.08381047593332</v>
      </c>
      <c r="AE730" s="26">
        <f t="shared" si="529"/>
        <v>686.8548888419997</v>
      </c>
      <c r="AF730" s="26">
        <f t="shared" si="529"/>
        <v>671.91471121567076</v>
      </c>
      <c r="AG730" s="26">
        <f t="shared" si="529"/>
        <v>657.25881852075895</v>
      </c>
      <c r="AH730" s="26">
        <f t="shared" si="529"/>
        <v>642.88275168107668</v>
      </c>
    </row>
    <row r="731" spans="2:65" hidden="1" outlineLevel="1">
      <c r="B731" t="str">
        <f t="shared" si="499"/>
        <v>e-methane (PS) - Energy cost including feedstock energy cost - Europe - USD/ton fuel</v>
      </c>
      <c r="C731" t="s">
        <v>83</v>
      </c>
      <c r="D731" t="s">
        <v>37</v>
      </c>
      <c r="E731" t="s">
        <v>8</v>
      </c>
      <c r="F731" t="s">
        <v>31</v>
      </c>
      <c r="G731" s="26">
        <f t="shared" ref="G731:AH731" si="530">G613</f>
        <v>1387.732228844671</v>
      </c>
      <c r="H731" s="26">
        <f t="shared" si="530"/>
        <v>1326.4953724901786</v>
      </c>
      <c r="I731" s="26">
        <f t="shared" si="530"/>
        <v>1265.1521551867691</v>
      </c>
      <c r="J731" s="26">
        <f t="shared" si="530"/>
        <v>1214.6528522545384</v>
      </c>
      <c r="K731" s="26">
        <f t="shared" si="530"/>
        <v>1163.9688050054565</v>
      </c>
      <c r="L731" s="26">
        <f t="shared" si="530"/>
        <v>1113.1452832403572</v>
      </c>
      <c r="M731" s="26">
        <f t="shared" si="530"/>
        <v>1062.2275567600573</v>
      </c>
      <c r="N731" s="26">
        <f t="shared" si="530"/>
        <v>1011.2608953653762</v>
      </c>
      <c r="O731" s="26">
        <f t="shared" si="530"/>
        <v>985.40904283410737</v>
      </c>
      <c r="P731" s="26">
        <f t="shared" si="530"/>
        <v>959.50222003096417</v>
      </c>
      <c r="Q731" s="26">
        <f t="shared" si="530"/>
        <v>933.55857691518736</v>
      </c>
      <c r="R731" s="26">
        <f t="shared" si="530"/>
        <v>907.59626344605169</v>
      </c>
      <c r="S731" s="26">
        <f t="shared" si="530"/>
        <v>881.63342958287137</v>
      </c>
      <c r="T731" s="26">
        <f t="shared" si="530"/>
        <v>863.32007172032434</v>
      </c>
      <c r="U731" s="26">
        <f t="shared" si="530"/>
        <v>844.99928234869583</v>
      </c>
      <c r="V731" s="26">
        <f t="shared" si="530"/>
        <v>826.67857389135611</v>
      </c>
      <c r="W731" s="26">
        <f t="shared" si="530"/>
        <v>808.36545877160881</v>
      </c>
      <c r="X731" s="26">
        <f t="shared" si="530"/>
        <v>790.06744941280203</v>
      </c>
      <c r="Y731" s="26">
        <f t="shared" si="530"/>
        <v>769.11550759960255</v>
      </c>
      <c r="Z731" s="26">
        <f t="shared" si="530"/>
        <v>748.54154573107803</v>
      </c>
      <c r="AA731" s="26">
        <f t="shared" si="530"/>
        <v>728.34099323854537</v>
      </c>
      <c r="AB731" s="26">
        <f t="shared" si="530"/>
        <v>708.50927955327586</v>
      </c>
      <c r="AC731" s="26">
        <f t="shared" si="530"/>
        <v>689.04183410658095</v>
      </c>
      <c r="AD731" s="26">
        <f t="shared" si="530"/>
        <v>674.13800351651639</v>
      </c>
      <c r="AE731" s="26">
        <f t="shared" si="530"/>
        <v>659.51569633543966</v>
      </c>
      <c r="AF731" s="26">
        <f t="shared" si="530"/>
        <v>645.17063121630815</v>
      </c>
      <c r="AG731" s="26">
        <f t="shared" si="530"/>
        <v>631.0985268120761</v>
      </c>
      <c r="AH731" s="26">
        <f t="shared" si="530"/>
        <v>617.29510177569739</v>
      </c>
    </row>
    <row r="732" spans="2:65" hidden="1" outlineLevel="1">
      <c r="B732" t="str">
        <f t="shared" si="499"/>
        <v>e-methane (PS) - Energy cost including feedstock energy cost - Middle East - USD/ton fuel</v>
      </c>
      <c r="C732" t="s">
        <v>83</v>
      </c>
      <c r="D732" t="s">
        <v>37</v>
      </c>
      <c r="E732" t="s">
        <v>58</v>
      </c>
      <c r="F732" t="s">
        <v>31</v>
      </c>
      <c r="G732" s="26">
        <f t="shared" ref="G732:AH732" si="531">G614</f>
        <v>1062.6486617362896</v>
      </c>
      <c r="H732" s="26">
        <f t="shared" si="531"/>
        <v>1014.6657230701588</v>
      </c>
      <c r="I732" s="26">
        <f t="shared" si="531"/>
        <v>966.60408989462155</v>
      </c>
      <c r="J732" s="26">
        <f t="shared" si="531"/>
        <v>933.87316674934846</v>
      </c>
      <c r="K732" s="26">
        <f t="shared" si="531"/>
        <v>900.97541209986309</v>
      </c>
      <c r="L732" s="26">
        <f t="shared" si="531"/>
        <v>867.93990848499357</v>
      </c>
      <c r="M732" s="26">
        <f t="shared" si="531"/>
        <v>834.79573844359697</v>
      </c>
      <c r="N732" s="26">
        <f t="shared" si="531"/>
        <v>801.57198451449005</v>
      </c>
      <c r="O732" s="26">
        <f t="shared" si="531"/>
        <v>775.22997441766142</v>
      </c>
      <c r="P732" s="26">
        <f t="shared" si="531"/>
        <v>748.920064684615</v>
      </c>
      <c r="Q732" s="26">
        <f t="shared" si="531"/>
        <v>722.6620427126868</v>
      </c>
      <c r="R732" s="26">
        <f t="shared" si="531"/>
        <v>696.47569589924115</v>
      </c>
      <c r="S732" s="26">
        <f t="shared" si="531"/>
        <v>670.38081164165305</v>
      </c>
      <c r="T732" s="26">
        <f t="shared" si="531"/>
        <v>654.69880175763353</v>
      </c>
      <c r="U732" s="26">
        <f t="shared" si="531"/>
        <v>639.03999987105794</v>
      </c>
      <c r="V732" s="26">
        <f t="shared" si="531"/>
        <v>623.41128389990558</v>
      </c>
      <c r="W732" s="26">
        <f t="shared" si="531"/>
        <v>607.81953176209447</v>
      </c>
      <c r="X732" s="26">
        <f t="shared" si="531"/>
        <v>592.27162137558935</v>
      </c>
      <c r="Y732" s="26">
        <f t="shared" si="531"/>
        <v>572.25729415629667</v>
      </c>
      <c r="Z732" s="26">
        <f t="shared" si="531"/>
        <v>552.62882779765891</v>
      </c>
      <c r="AA732" s="26">
        <f t="shared" si="531"/>
        <v>533.38109285253825</v>
      </c>
      <c r="AB732" s="26">
        <f t="shared" si="531"/>
        <v>514.50895987378385</v>
      </c>
      <c r="AC732" s="26">
        <f t="shared" si="531"/>
        <v>496.00729941425311</v>
      </c>
      <c r="AD732" s="26">
        <f t="shared" si="531"/>
        <v>485.27829416466273</v>
      </c>
      <c r="AE732" s="26">
        <f t="shared" si="531"/>
        <v>474.75195318641852</v>
      </c>
      <c r="AF732" s="26">
        <f t="shared" si="531"/>
        <v>464.42519429503449</v>
      </c>
      <c r="AG732" s="26">
        <f t="shared" si="531"/>
        <v>454.29493530603173</v>
      </c>
      <c r="AH732" s="26">
        <f t="shared" si="531"/>
        <v>444.35809403493164</v>
      </c>
    </row>
    <row r="733" spans="2:65" hidden="1" outlineLevel="1">
      <c r="B733" t="str">
        <f t="shared" si="499"/>
        <v/>
      </c>
    </row>
    <row r="734" spans="2:65" hidden="1" outlineLevel="1">
      <c r="B734" t="str">
        <f t="shared" si="499"/>
        <v>e-methane liquefied (PS) - Feedstock cost including feedstock feedstock cost - Global - USD/ton fuel</v>
      </c>
      <c r="C734" s="4" t="str">
        <f>C687</f>
        <v>e-methane liquefied (PS)</v>
      </c>
      <c r="D734" s="4" t="s">
        <v>38</v>
      </c>
      <c r="E734" s="4" t="s">
        <v>49</v>
      </c>
      <c r="F734" s="4" t="s">
        <v>31</v>
      </c>
      <c r="G734" s="129">
        <f t="shared" ref="G734:AH734" si="532">G735</f>
        <v>6.75</v>
      </c>
      <c r="H734" s="129">
        <f t="shared" si="532"/>
        <v>6.750000000000024</v>
      </c>
      <c r="I734" s="129">
        <f t="shared" si="532"/>
        <v>6.750000000000024</v>
      </c>
      <c r="J734" s="129">
        <f t="shared" si="532"/>
        <v>6.750000000000024</v>
      </c>
      <c r="K734" s="129">
        <f t="shared" si="532"/>
        <v>6.750000000000048</v>
      </c>
      <c r="L734" s="129">
        <f t="shared" si="532"/>
        <v>6.75</v>
      </c>
      <c r="M734" s="129">
        <f t="shared" si="532"/>
        <v>6.750000000000048</v>
      </c>
      <c r="N734" s="129">
        <f t="shared" si="532"/>
        <v>6.75</v>
      </c>
      <c r="O734" s="129">
        <f t="shared" si="532"/>
        <v>6.749999999999952</v>
      </c>
      <c r="P734" s="129">
        <f t="shared" si="532"/>
        <v>6.750000000000024</v>
      </c>
      <c r="Q734" s="129">
        <f t="shared" si="532"/>
        <v>6.7500000000000959</v>
      </c>
      <c r="R734" s="129">
        <f t="shared" si="532"/>
        <v>6.750000000000048</v>
      </c>
      <c r="S734" s="129">
        <f t="shared" si="532"/>
        <v>6.7500000000000959</v>
      </c>
      <c r="T734" s="129">
        <f t="shared" si="532"/>
        <v>6.7500000000001199</v>
      </c>
      <c r="U734" s="129">
        <f t="shared" si="532"/>
        <v>6.7500000000000604</v>
      </c>
      <c r="V734" s="129">
        <f t="shared" si="532"/>
        <v>6.7500000000001794</v>
      </c>
      <c r="W734" s="129">
        <f t="shared" si="532"/>
        <v>6.7500000000001199</v>
      </c>
      <c r="X734" s="129">
        <f t="shared" si="532"/>
        <v>6.749999999999952</v>
      </c>
      <c r="Y734" s="129">
        <f t="shared" si="532"/>
        <v>6.75</v>
      </c>
      <c r="Z734" s="129">
        <f t="shared" si="532"/>
        <v>6.749999999999976</v>
      </c>
      <c r="AA734" s="129">
        <f t="shared" si="532"/>
        <v>6.750000000000024</v>
      </c>
      <c r="AB734" s="129">
        <f t="shared" si="532"/>
        <v>6.75</v>
      </c>
      <c r="AC734" s="129">
        <f t="shared" si="532"/>
        <v>6.75</v>
      </c>
      <c r="AD734" s="129">
        <f t="shared" si="532"/>
        <v>6.75</v>
      </c>
      <c r="AE734" s="129">
        <f t="shared" si="532"/>
        <v>6.75</v>
      </c>
      <c r="AF734" s="129">
        <f t="shared" si="532"/>
        <v>6.75</v>
      </c>
      <c r="AG734" s="129">
        <f t="shared" si="532"/>
        <v>6.75</v>
      </c>
      <c r="AH734" s="129">
        <f t="shared" si="532"/>
        <v>6.75</v>
      </c>
      <c r="BL734" s="1"/>
      <c r="BM734" s="1"/>
    </row>
    <row r="735" spans="2:65" hidden="1" outlineLevel="1">
      <c r="B735" t="str">
        <f t="shared" si="499"/>
        <v>e-methane (PS) - Feedstock cost - Global - USD/ton fuel</v>
      </c>
      <c r="C735" t="s">
        <v>83</v>
      </c>
      <c r="D735" t="s">
        <v>44</v>
      </c>
      <c r="E735" t="s">
        <v>49</v>
      </c>
      <c r="F735" t="s">
        <v>31</v>
      </c>
      <c r="G735" s="26">
        <f>G633</f>
        <v>6.75</v>
      </c>
      <c r="H735" s="26">
        <f t="shared" ref="H735:AH735" si="533">H633</f>
        <v>6.750000000000024</v>
      </c>
      <c r="I735" s="26">
        <f t="shared" si="533"/>
        <v>6.750000000000024</v>
      </c>
      <c r="J735" s="26">
        <f t="shared" si="533"/>
        <v>6.750000000000024</v>
      </c>
      <c r="K735" s="26">
        <f t="shared" si="533"/>
        <v>6.750000000000048</v>
      </c>
      <c r="L735" s="26">
        <f t="shared" si="533"/>
        <v>6.75</v>
      </c>
      <c r="M735" s="26">
        <f t="shared" si="533"/>
        <v>6.750000000000048</v>
      </c>
      <c r="N735" s="26">
        <f t="shared" si="533"/>
        <v>6.75</v>
      </c>
      <c r="O735" s="26">
        <f t="shared" si="533"/>
        <v>6.749999999999952</v>
      </c>
      <c r="P735" s="26">
        <f t="shared" si="533"/>
        <v>6.750000000000024</v>
      </c>
      <c r="Q735" s="26">
        <f t="shared" si="533"/>
        <v>6.7500000000000959</v>
      </c>
      <c r="R735" s="26">
        <f t="shared" si="533"/>
        <v>6.750000000000048</v>
      </c>
      <c r="S735" s="26">
        <f t="shared" si="533"/>
        <v>6.7500000000000959</v>
      </c>
      <c r="T735" s="26">
        <f t="shared" si="533"/>
        <v>6.7500000000001199</v>
      </c>
      <c r="U735" s="26">
        <f t="shared" si="533"/>
        <v>6.7500000000000604</v>
      </c>
      <c r="V735" s="26">
        <f t="shared" si="533"/>
        <v>6.7500000000001794</v>
      </c>
      <c r="W735" s="26">
        <f t="shared" si="533"/>
        <v>6.7500000000001199</v>
      </c>
      <c r="X735" s="26">
        <f t="shared" si="533"/>
        <v>6.749999999999952</v>
      </c>
      <c r="Y735" s="26">
        <f t="shared" si="533"/>
        <v>6.75</v>
      </c>
      <c r="Z735" s="26">
        <f t="shared" si="533"/>
        <v>6.749999999999976</v>
      </c>
      <c r="AA735" s="26">
        <f t="shared" si="533"/>
        <v>6.750000000000024</v>
      </c>
      <c r="AB735" s="26">
        <f t="shared" si="533"/>
        <v>6.75</v>
      </c>
      <c r="AC735" s="26">
        <f t="shared" si="533"/>
        <v>6.75</v>
      </c>
      <c r="AD735" s="26">
        <f t="shared" si="533"/>
        <v>6.75</v>
      </c>
      <c r="AE735" s="26">
        <f t="shared" si="533"/>
        <v>6.75</v>
      </c>
      <c r="AF735" s="26">
        <f t="shared" si="533"/>
        <v>6.75</v>
      </c>
      <c r="AG735" s="26">
        <f t="shared" si="533"/>
        <v>6.75</v>
      </c>
      <c r="AH735" s="26">
        <f t="shared" si="533"/>
        <v>6.75</v>
      </c>
    </row>
    <row r="736" spans="2:65" collapsed="1"/>
    <row r="737" spans="2:65">
      <c r="B737" t="str">
        <f t="shared" ref="B737:B800" si="534">_xlfn.TEXTJOIN(" - ",TRUE,C737:F737)</f>
        <v>e-diesel (DAC) - Item - Region - Unit</v>
      </c>
      <c r="C737" s="52" t="s">
        <v>86</v>
      </c>
      <c r="D737" s="52" t="s">
        <v>28</v>
      </c>
      <c r="E737" s="52" t="s">
        <v>1</v>
      </c>
      <c r="F737" s="52" t="s">
        <v>29</v>
      </c>
      <c r="G737" s="3">
        <v>2023</v>
      </c>
      <c r="H737" s="3">
        <v>2024</v>
      </c>
      <c r="I737" s="3">
        <v>2025</v>
      </c>
      <c r="J737" s="3">
        <v>2026</v>
      </c>
      <c r="K737" s="3">
        <v>2027</v>
      </c>
      <c r="L737" s="3">
        <v>2028</v>
      </c>
      <c r="M737" s="3">
        <v>2029</v>
      </c>
      <c r="N737" s="3">
        <v>2030</v>
      </c>
      <c r="O737" s="3">
        <v>2031</v>
      </c>
      <c r="P737" s="3">
        <v>2032</v>
      </c>
      <c r="Q737" s="3">
        <v>2033</v>
      </c>
      <c r="R737" s="3">
        <v>2034</v>
      </c>
      <c r="S737" s="3">
        <v>2035</v>
      </c>
      <c r="T737" s="3">
        <v>2036</v>
      </c>
      <c r="U737" s="3">
        <v>2037</v>
      </c>
      <c r="V737" s="3">
        <v>2038</v>
      </c>
      <c r="W737" s="3">
        <v>2039</v>
      </c>
      <c r="X737" s="3">
        <v>2040</v>
      </c>
      <c r="Y737" s="3">
        <v>2041</v>
      </c>
      <c r="Z737" s="3">
        <v>2042</v>
      </c>
      <c r="AA737" s="3">
        <v>2043</v>
      </c>
      <c r="AB737" s="3">
        <v>2044</v>
      </c>
      <c r="AC737" s="3">
        <v>2045</v>
      </c>
      <c r="AD737" s="3">
        <v>2046</v>
      </c>
      <c r="AE737" s="3">
        <v>2047</v>
      </c>
      <c r="AF737" s="3">
        <v>2048</v>
      </c>
      <c r="AG737" s="3">
        <v>2049</v>
      </c>
      <c r="AH737" s="3">
        <v>2050</v>
      </c>
    </row>
    <row r="738" spans="2:65" hidden="1" outlineLevel="1">
      <c r="B738" t="str">
        <f t="shared" si="534"/>
        <v>e-diesel (DAC) - Total cost - Africa - USD/ton fuel</v>
      </c>
      <c r="C738" s="112" t="str">
        <f>C737</f>
        <v>e-diesel (DAC)</v>
      </c>
      <c r="D738" s="112" t="s">
        <v>30</v>
      </c>
      <c r="E738" s="112" t="s">
        <v>55</v>
      </c>
      <c r="F738" s="112" t="s">
        <v>31</v>
      </c>
      <c r="G738" s="114">
        <f t="shared" ref="G738:V742" si="535">INDEX(CostCalculations,MATCH($B738,CostCalculations_Index,0),MATCH(G$4,CostCalculation_Year,0))</f>
        <v>4233.077834254419</v>
      </c>
      <c r="H738" s="114">
        <f t="shared" si="535"/>
        <v>3889.5738294368539</v>
      </c>
      <c r="I738" s="114">
        <f t="shared" si="535"/>
        <v>3548.1039542465574</v>
      </c>
      <c r="J738" s="114">
        <f t="shared" si="535"/>
        <v>3395.9842661599296</v>
      </c>
      <c r="K738" s="114">
        <f t="shared" si="535"/>
        <v>3243.3479239770163</v>
      </c>
      <c r="L738" s="114">
        <f t="shared" si="535"/>
        <v>3090.2432375134867</v>
      </c>
      <c r="M738" s="114">
        <f t="shared" si="535"/>
        <v>2936.7185165850583</v>
      </c>
      <c r="N738" s="114">
        <f t="shared" si="535"/>
        <v>2782.8220710073783</v>
      </c>
      <c r="O738" s="114">
        <f t="shared" si="535"/>
        <v>2721.786058335028</v>
      </c>
      <c r="P738" s="114">
        <f t="shared" si="535"/>
        <v>2657.5526594623793</v>
      </c>
      <c r="Q738" s="114">
        <f t="shared" si="535"/>
        <v>2590.1478952985631</v>
      </c>
      <c r="R738" s="114">
        <f t="shared" si="535"/>
        <v>2519.5977867527426</v>
      </c>
      <c r="S738" s="114">
        <f t="shared" si="535"/>
        <v>2445.9283547341033</v>
      </c>
      <c r="T738" s="114">
        <f t="shared" si="535"/>
        <v>2391.2513161268125</v>
      </c>
      <c r="U738" s="114">
        <f t="shared" si="535"/>
        <v>2334.3242515143338</v>
      </c>
      <c r="V738" s="114">
        <f t="shared" si="535"/>
        <v>2275.155651618235</v>
      </c>
      <c r="W738" s="114">
        <f t="shared" ref="W738:AH742" si="536">INDEX(CostCalculations,MATCH($B738,CostCalculations_Index,0),MATCH(W$4,CostCalculation_Year,0))</f>
        <v>2213.7540071599765</v>
      </c>
      <c r="X738" s="114">
        <f t="shared" si="536"/>
        <v>2150.1278088611007</v>
      </c>
      <c r="Y738" s="114">
        <f t="shared" si="536"/>
        <v>2068.0341398898559</v>
      </c>
      <c r="Z738" s="114">
        <f t="shared" si="536"/>
        <v>1985.5176761284154</v>
      </c>
      <c r="AA738" s="114">
        <f t="shared" si="536"/>
        <v>1902.5734524317356</v>
      </c>
      <c r="AB738" s="114">
        <f t="shared" si="536"/>
        <v>1819.1965036547149</v>
      </c>
      <c r="AC738" s="114">
        <f t="shared" si="536"/>
        <v>1735.3818646522786</v>
      </c>
      <c r="AD738" s="114">
        <f t="shared" si="536"/>
        <v>1664.6553695928048</v>
      </c>
      <c r="AE738" s="114">
        <f t="shared" si="536"/>
        <v>1594.00193594862</v>
      </c>
      <c r="AF738" s="114">
        <f t="shared" si="536"/>
        <v>1523.4184349521358</v>
      </c>
      <c r="AG738" s="114">
        <f t="shared" si="536"/>
        <v>1452.9017378357842</v>
      </c>
      <c r="AH738" s="114">
        <f t="shared" si="536"/>
        <v>1382.448715831998</v>
      </c>
    </row>
    <row r="739" spans="2:65" hidden="1" outlineLevel="1">
      <c r="B739" t="str">
        <f t="shared" si="534"/>
        <v>e-diesel (DAC) - Total cost - Americas - USD/ton fuel</v>
      </c>
      <c r="C739" t="str">
        <f>C738</f>
        <v>e-diesel (DAC)</v>
      </c>
      <c r="D739" t="s">
        <v>30</v>
      </c>
      <c r="E739" t="s">
        <v>56</v>
      </c>
      <c r="F739" t="s">
        <v>31</v>
      </c>
      <c r="G739" s="115">
        <f t="shared" si="535"/>
        <v>3471.4109828354422</v>
      </c>
      <c r="H739" s="115">
        <f t="shared" si="535"/>
        <v>3344.3942298431348</v>
      </c>
      <c r="I739" s="115">
        <f t="shared" si="535"/>
        <v>3217.4921983414911</v>
      </c>
      <c r="J739" s="115">
        <f t="shared" si="535"/>
        <v>3088.7221873790882</v>
      </c>
      <c r="K739" s="115">
        <f t="shared" si="535"/>
        <v>2959.2866755882742</v>
      </c>
      <c r="L739" s="115">
        <f t="shared" si="535"/>
        <v>2829.2181227440392</v>
      </c>
      <c r="M739" s="115">
        <f t="shared" si="535"/>
        <v>2698.5489886214436</v>
      </c>
      <c r="N739" s="115">
        <f t="shared" si="535"/>
        <v>2567.3117329953957</v>
      </c>
      <c r="O739" s="115">
        <f t="shared" si="535"/>
        <v>2523.102677874791</v>
      </c>
      <c r="P739" s="115">
        <f t="shared" si="535"/>
        <v>2475.4910163973159</v>
      </c>
      <c r="Q739" s="115">
        <f t="shared" si="535"/>
        <v>2424.4918211934109</v>
      </c>
      <c r="R739" s="115">
        <f t="shared" si="535"/>
        <v>2370.1201648935003</v>
      </c>
      <c r="S739" s="115">
        <f t="shared" si="535"/>
        <v>2312.3911201280639</v>
      </c>
      <c r="T739" s="115">
        <f t="shared" si="535"/>
        <v>2259.0387960031303</v>
      </c>
      <c r="U739" s="115">
        <f t="shared" si="535"/>
        <v>2203.4589528104993</v>
      </c>
      <c r="V739" s="115">
        <f t="shared" si="535"/>
        <v>2145.6600609112725</v>
      </c>
      <c r="W739" s="115">
        <f t="shared" si="536"/>
        <v>2085.6505906664543</v>
      </c>
      <c r="X739" s="115">
        <f t="shared" si="536"/>
        <v>2023.4390124371096</v>
      </c>
      <c r="Y739" s="115">
        <f t="shared" si="536"/>
        <v>1952.5084183176946</v>
      </c>
      <c r="Z739" s="115">
        <f t="shared" si="536"/>
        <v>1880.896422147573</v>
      </c>
      <c r="AA739" s="115">
        <f t="shared" si="536"/>
        <v>1808.6010832885884</v>
      </c>
      <c r="AB739" s="115">
        <f t="shared" si="536"/>
        <v>1735.6204611025041</v>
      </c>
      <c r="AC739" s="115">
        <f t="shared" si="536"/>
        <v>1661.9526149511391</v>
      </c>
      <c r="AD739" s="115">
        <f t="shared" si="536"/>
        <v>1594.9422051678503</v>
      </c>
      <c r="AE739" s="115">
        <f t="shared" si="536"/>
        <v>1527.9288748375207</v>
      </c>
      <c r="AF739" s="115">
        <f t="shared" si="536"/>
        <v>1460.9107443136268</v>
      </c>
      <c r="AG739" s="115">
        <f t="shared" si="536"/>
        <v>1393.8859339496553</v>
      </c>
      <c r="AH739" s="115">
        <f t="shared" si="536"/>
        <v>1326.8525640990952</v>
      </c>
    </row>
    <row r="740" spans="2:65" hidden="1" outlineLevel="1">
      <c r="B740" t="str">
        <f t="shared" si="534"/>
        <v>e-diesel (DAC) - Total cost - Asia - USD/ton fuel</v>
      </c>
      <c r="C740" t="str">
        <f>C739</f>
        <v>e-diesel (DAC)</v>
      </c>
      <c r="D740" t="s">
        <v>30</v>
      </c>
      <c r="E740" t="s">
        <v>57</v>
      </c>
      <c r="F740" t="s">
        <v>31</v>
      </c>
      <c r="G740" s="115">
        <f t="shared" si="535"/>
        <v>4463.0171201591793</v>
      </c>
      <c r="H740" s="115">
        <f t="shared" si="535"/>
        <v>4158.6242826139915</v>
      </c>
      <c r="I740" s="115">
        <f t="shared" si="535"/>
        <v>3855.850396798789</v>
      </c>
      <c r="J740" s="115">
        <f t="shared" si="535"/>
        <v>3697.4990660818021</v>
      </c>
      <c r="K740" s="115">
        <f t="shared" si="535"/>
        <v>3538.6060104799981</v>
      </c>
      <c r="L740" s="115">
        <f t="shared" si="535"/>
        <v>3379.2229666832</v>
      </c>
      <c r="M740" s="115">
        <f t="shared" si="535"/>
        <v>3219.4016713813953</v>
      </c>
      <c r="N740" s="115">
        <f t="shared" si="535"/>
        <v>3059.1938612644444</v>
      </c>
      <c r="O740" s="115">
        <f t="shared" si="535"/>
        <v>2985.00686588189</v>
      </c>
      <c r="P740" s="115">
        <f t="shared" si="535"/>
        <v>2907.7417594033059</v>
      </c>
      <c r="Q740" s="115">
        <f t="shared" si="535"/>
        <v>2827.4324734982042</v>
      </c>
      <c r="R740" s="115">
        <f t="shared" si="535"/>
        <v>2744.1129398360531</v>
      </c>
      <c r="S740" s="115">
        <f t="shared" si="535"/>
        <v>2657.8170900864375</v>
      </c>
      <c r="T740" s="115">
        <f t="shared" si="535"/>
        <v>2594.527471078688</v>
      </c>
      <c r="U740" s="115">
        <f t="shared" si="535"/>
        <v>2529.0810360795431</v>
      </c>
      <c r="V740" s="115">
        <f t="shared" si="535"/>
        <v>2461.4897449067712</v>
      </c>
      <c r="W740" s="115">
        <f t="shared" si="536"/>
        <v>2391.7655573779925</v>
      </c>
      <c r="X740" s="115">
        <f t="shared" si="536"/>
        <v>2319.9204333109487</v>
      </c>
      <c r="Y740" s="115">
        <f t="shared" si="536"/>
        <v>2228.857724407871</v>
      </c>
      <c r="Z740" s="115">
        <f t="shared" si="536"/>
        <v>2137.5647093827602</v>
      </c>
      <c r="AA740" s="115">
        <f t="shared" si="536"/>
        <v>2046.0342689217675</v>
      </c>
      <c r="AB740" s="115">
        <f t="shared" si="536"/>
        <v>1954.259283710986</v>
      </c>
      <c r="AC740" s="115">
        <f t="shared" si="536"/>
        <v>1862.2326344365397</v>
      </c>
      <c r="AD740" s="115">
        <f t="shared" si="536"/>
        <v>1787.6117493594509</v>
      </c>
      <c r="AE740" s="115">
        <f t="shared" si="536"/>
        <v>1713.1377720295286</v>
      </c>
      <c r="AF740" s="115">
        <f t="shared" si="536"/>
        <v>1638.806510915156</v>
      </c>
      <c r="AG740" s="115">
        <f t="shared" si="536"/>
        <v>1564.6137744847167</v>
      </c>
      <c r="AH740" s="115">
        <f t="shared" si="536"/>
        <v>1490.5553712065966</v>
      </c>
    </row>
    <row r="741" spans="2:65" hidden="1" outlineLevel="1">
      <c r="B741" t="str">
        <f t="shared" si="534"/>
        <v>e-diesel (DAC) - Total cost - Europe - USD/ton fuel</v>
      </c>
      <c r="C741" t="str">
        <f>C740</f>
        <v>e-diesel (DAC)</v>
      </c>
      <c r="D741" t="s">
        <v>30</v>
      </c>
      <c r="E741" t="s">
        <v>8</v>
      </c>
      <c r="F741" t="s">
        <v>31</v>
      </c>
      <c r="G741" s="115">
        <f t="shared" si="535"/>
        <v>3880.5669065019192</v>
      </c>
      <c r="H741" s="115">
        <f t="shared" si="535"/>
        <v>3705.4189723515742</v>
      </c>
      <c r="I741" s="115">
        <f t="shared" si="535"/>
        <v>3530.7678599543974</v>
      </c>
      <c r="J741" s="115">
        <f t="shared" si="535"/>
        <v>3386.6134791016143</v>
      </c>
      <c r="K741" s="115">
        <f t="shared" si="535"/>
        <v>3241.8634940965585</v>
      </c>
      <c r="L741" s="115">
        <f t="shared" si="535"/>
        <v>3096.5604585520168</v>
      </c>
      <c r="M741" s="115">
        <f t="shared" si="535"/>
        <v>2950.7469260807752</v>
      </c>
      <c r="N741" s="115">
        <f t="shared" si="535"/>
        <v>2804.4654502955664</v>
      </c>
      <c r="O741" s="115">
        <f t="shared" si="535"/>
        <v>2755.5714857060948</v>
      </c>
      <c r="P741" s="115">
        <f t="shared" si="535"/>
        <v>2703.2645770630907</v>
      </c>
      <c r="Q741" s="115">
        <f t="shared" si="535"/>
        <v>2647.5617853282347</v>
      </c>
      <c r="R741" s="115">
        <f t="shared" si="535"/>
        <v>2588.4801714632354</v>
      </c>
      <c r="S741" s="115">
        <f t="shared" si="535"/>
        <v>2526.0367964298625</v>
      </c>
      <c r="T741" s="115">
        <f t="shared" si="535"/>
        <v>2473.2953648698222</v>
      </c>
      <c r="U741" s="115">
        <f t="shared" si="535"/>
        <v>2418.2363402680794</v>
      </c>
      <c r="V741" s="115">
        <f t="shared" si="535"/>
        <v>2360.8667843026246</v>
      </c>
      <c r="W741" s="115">
        <f t="shared" si="536"/>
        <v>2301.1937586513295</v>
      </c>
      <c r="X741" s="115">
        <f t="shared" si="536"/>
        <v>2239.2243249921439</v>
      </c>
      <c r="Y741" s="115">
        <f t="shared" si="536"/>
        <v>2158.1002672256163</v>
      </c>
      <c r="Z741" s="115">
        <f t="shared" si="536"/>
        <v>2076.5084443692385</v>
      </c>
      <c r="AA741" s="115">
        <f t="shared" si="536"/>
        <v>1994.4445600884771</v>
      </c>
      <c r="AB741" s="115">
        <f t="shared" si="536"/>
        <v>1911.9043180487063</v>
      </c>
      <c r="AC741" s="115">
        <f t="shared" si="536"/>
        <v>1828.8834219153669</v>
      </c>
      <c r="AD741" s="115">
        <f t="shared" si="536"/>
        <v>1755.0273404255074</v>
      </c>
      <c r="AE741" s="115">
        <f t="shared" si="536"/>
        <v>1681.30464189744</v>
      </c>
      <c r="AF741" s="115">
        <f t="shared" si="536"/>
        <v>1607.7113018649409</v>
      </c>
      <c r="AG741" s="115">
        <f t="shared" si="536"/>
        <v>1534.2432958617883</v>
      </c>
      <c r="AH741" s="115">
        <f t="shared" si="536"/>
        <v>1460.8965994217597</v>
      </c>
    </row>
    <row r="742" spans="2:65" hidden="1" outlineLevel="1">
      <c r="B742" t="str">
        <f t="shared" si="534"/>
        <v>e-diesel (DAC) - Total cost - Middle East - USD/ton fuel</v>
      </c>
      <c r="C742" s="113" t="str">
        <f>C741</f>
        <v>e-diesel (DAC)</v>
      </c>
      <c r="D742" s="113" t="s">
        <v>30</v>
      </c>
      <c r="E742" s="113" t="s">
        <v>58</v>
      </c>
      <c r="F742" s="113" t="s">
        <v>31</v>
      </c>
      <c r="G742" s="116">
        <f t="shared" si="535"/>
        <v>3483.1024594958426</v>
      </c>
      <c r="H742" s="116">
        <f t="shared" si="535"/>
        <v>3325.5038099398962</v>
      </c>
      <c r="I742" s="116">
        <f t="shared" si="535"/>
        <v>3168.3088766605561</v>
      </c>
      <c r="J742" s="116">
        <f t="shared" si="535"/>
        <v>3046.7959028100513</v>
      </c>
      <c r="K742" s="116">
        <f t="shared" si="535"/>
        <v>2924.5553539649845</v>
      </c>
      <c r="L742" s="116">
        <f t="shared" si="535"/>
        <v>2801.6145677118502</v>
      </c>
      <c r="M742" s="116">
        <f t="shared" si="535"/>
        <v>2678.0008816371992</v>
      </c>
      <c r="N742" s="116">
        <f t="shared" si="535"/>
        <v>2553.7416333274759</v>
      </c>
      <c r="O742" s="116">
        <f t="shared" si="535"/>
        <v>2504.7938010299813</v>
      </c>
      <c r="P742" s="116">
        <f t="shared" si="535"/>
        <v>2452.5294412479366</v>
      </c>
      <c r="Q742" s="116">
        <f t="shared" si="535"/>
        <v>2396.9671541348371</v>
      </c>
      <c r="R742" s="116">
        <f t="shared" si="535"/>
        <v>2338.1255398441958</v>
      </c>
      <c r="S742" s="116">
        <f t="shared" si="535"/>
        <v>2276.0231985295572</v>
      </c>
      <c r="T742" s="116">
        <f t="shared" si="535"/>
        <v>2226.8196135399539</v>
      </c>
      <c r="U742" s="116">
        <f t="shared" si="535"/>
        <v>2175.3196300505629</v>
      </c>
      <c r="V742" s="116">
        <f t="shared" si="535"/>
        <v>2121.5297133043105</v>
      </c>
      <c r="W742" s="116">
        <f t="shared" si="536"/>
        <v>2065.4563285440036</v>
      </c>
      <c r="X742" s="116">
        <f t="shared" si="536"/>
        <v>2007.1059410125333</v>
      </c>
      <c r="Y742" s="116">
        <f t="shared" si="536"/>
        <v>1927.2953788016171</v>
      </c>
      <c r="Z742" s="116">
        <f t="shared" si="536"/>
        <v>1847.0354635065855</v>
      </c>
      <c r="AA742" s="116">
        <f t="shared" si="536"/>
        <v>1766.3213734471562</v>
      </c>
      <c r="AB742" s="116">
        <f t="shared" si="536"/>
        <v>1685.1482869429888</v>
      </c>
      <c r="AC742" s="116">
        <f t="shared" si="536"/>
        <v>1603.5113823137749</v>
      </c>
      <c r="AD742" s="116">
        <f t="shared" si="536"/>
        <v>1534.8196359350538</v>
      </c>
      <c r="AE742" s="116">
        <f t="shared" si="536"/>
        <v>1466.1699674573188</v>
      </c>
      <c r="AF742" s="116">
        <f t="shared" si="536"/>
        <v>1397.5594796271464</v>
      </c>
      <c r="AG742" s="116">
        <f t="shared" si="536"/>
        <v>1328.9852751911285</v>
      </c>
      <c r="AH742" s="116">
        <f t="shared" si="536"/>
        <v>1260.4444568958568</v>
      </c>
    </row>
    <row r="743" spans="2:65" hidden="1" outlineLevel="1">
      <c r="B743" t="str">
        <f t="shared" si="534"/>
        <v/>
      </c>
      <c r="C743" s="2"/>
    </row>
    <row r="744" spans="2:65" hidden="1" outlineLevel="1">
      <c r="B744" t="str">
        <f t="shared" si="534"/>
        <v>e-diesel (DAC) - CAPEX including feedstock CAPEX - Global - USD/ton fuel</v>
      </c>
      <c r="C744" s="4" t="str">
        <f>C737</f>
        <v>e-diesel (DAC)</v>
      </c>
      <c r="D744" s="4" t="s">
        <v>34</v>
      </c>
      <c r="E744" s="4" t="s">
        <v>49</v>
      </c>
      <c r="F744" s="4" t="s">
        <v>31</v>
      </c>
      <c r="G744" s="129">
        <f>G745+G746*G748+G747*G749</f>
        <v>422.55451060910485</v>
      </c>
      <c r="H744" s="129">
        <f t="shared" ref="H744:AH744" si="537">H745+H746*H748+H747*H749</f>
        <v>409.76629204349035</v>
      </c>
      <c r="I744" s="129">
        <f t="shared" si="537"/>
        <v>396.86075840591059</v>
      </c>
      <c r="J744" s="129">
        <f t="shared" si="537"/>
        <v>386.57887646154353</v>
      </c>
      <c r="K744" s="129">
        <f t="shared" si="537"/>
        <v>376.07904929153608</v>
      </c>
      <c r="L744" s="129">
        <f t="shared" si="537"/>
        <v>365.36127689589131</v>
      </c>
      <c r="M744" s="129">
        <f t="shared" si="537"/>
        <v>354.42555927461081</v>
      </c>
      <c r="N744" s="129">
        <f t="shared" si="537"/>
        <v>343.27189642768974</v>
      </c>
      <c r="O744" s="129">
        <f t="shared" si="537"/>
        <v>340.93115743645598</v>
      </c>
      <c r="P744" s="129">
        <f t="shared" si="537"/>
        <v>338.08214778753472</v>
      </c>
      <c r="Q744" s="129">
        <f t="shared" si="537"/>
        <v>334.72486748092399</v>
      </c>
      <c r="R744" s="129">
        <f t="shared" si="537"/>
        <v>330.85931651662298</v>
      </c>
      <c r="S744" s="129">
        <f t="shared" si="537"/>
        <v>326.48549489463426</v>
      </c>
      <c r="T744" s="129">
        <f t="shared" si="537"/>
        <v>321.60041308143832</v>
      </c>
      <c r="U744" s="129">
        <f t="shared" si="537"/>
        <v>316.29583126997767</v>
      </c>
      <c r="V744" s="129">
        <f t="shared" si="537"/>
        <v>310.57174946025708</v>
      </c>
      <c r="W744" s="129">
        <f t="shared" si="537"/>
        <v>304.42816765227087</v>
      </c>
      <c r="X744" s="129">
        <f t="shared" si="537"/>
        <v>297.86508584601791</v>
      </c>
      <c r="Y744" s="129">
        <f t="shared" si="537"/>
        <v>288.54272574678106</v>
      </c>
      <c r="Z744" s="129">
        <f t="shared" si="537"/>
        <v>278.90382949636228</v>
      </c>
      <c r="AA744" s="129">
        <f t="shared" si="537"/>
        <v>268.94839709476543</v>
      </c>
      <c r="AB744" s="129">
        <f t="shared" si="537"/>
        <v>258.67642854198817</v>
      </c>
      <c r="AC744" s="129">
        <f t="shared" si="537"/>
        <v>248.08792383803024</v>
      </c>
      <c r="AD744" s="129">
        <f t="shared" si="537"/>
        <v>237.3342375518001</v>
      </c>
      <c r="AE744" s="129">
        <f t="shared" si="537"/>
        <v>226.38255940692184</v>
      </c>
      <c r="AF744" s="129">
        <f t="shared" si="537"/>
        <v>215.23288940339455</v>
      </c>
      <c r="AG744" s="129">
        <f t="shared" si="537"/>
        <v>203.88522754121877</v>
      </c>
      <c r="AH744" s="129">
        <f t="shared" si="537"/>
        <v>192.33957382039489</v>
      </c>
      <c r="BL744" s="1"/>
      <c r="BM744" s="1"/>
    </row>
    <row r="745" spans="2:65" hidden="1" outlineLevel="1">
      <c r="B745" t="str">
        <f t="shared" si="534"/>
        <v>e-diesel (DAC) - CAPEX - Global - USD/ton fuel</v>
      </c>
      <c r="C745" t="str">
        <f>C737</f>
        <v>e-diesel (DAC)</v>
      </c>
      <c r="D745" t="s">
        <v>40</v>
      </c>
      <c r="E745" t="s">
        <v>49</v>
      </c>
      <c r="F745" t="s">
        <v>31</v>
      </c>
      <c r="G745" s="8">
        <f t="shared" ref="G745:AH745" si="538">INDEX(CostCalculations,MATCH($B745,CostCalculations_Index,0),MATCH(G$4,CostCalculation_Year,0))</f>
        <v>204</v>
      </c>
      <c r="H745" s="8">
        <f t="shared" si="538"/>
        <v>198.66666666666666</v>
      </c>
      <c r="I745" s="8">
        <f t="shared" si="538"/>
        <v>193.33333333333334</v>
      </c>
      <c r="J745" s="8">
        <f t="shared" si="538"/>
        <v>188</v>
      </c>
      <c r="K745" s="8">
        <f t="shared" si="538"/>
        <v>182.66666666666666</v>
      </c>
      <c r="L745" s="8">
        <f t="shared" si="538"/>
        <v>177.33333333333334</v>
      </c>
      <c r="M745" s="8">
        <f t="shared" si="538"/>
        <v>172</v>
      </c>
      <c r="N745" s="8">
        <f t="shared" si="538"/>
        <v>166.66666666666666</v>
      </c>
      <c r="O745" s="8">
        <f t="shared" si="538"/>
        <v>164.5</v>
      </c>
      <c r="P745" s="8">
        <f t="shared" si="538"/>
        <v>162.33333333333334</v>
      </c>
      <c r="Q745" s="8">
        <f t="shared" si="538"/>
        <v>160.16666666666666</v>
      </c>
      <c r="R745" s="8">
        <f t="shared" si="538"/>
        <v>158</v>
      </c>
      <c r="S745" s="8">
        <f t="shared" si="538"/>
        <v>155.83333333333334</v>
      </c>
      <c r="T745" s="8">
        <f t="shared" si="538"/>
        <v>153.66666666666666</v>
      </c>
      <c r="U745" s="8">
        <f t="shared" si="538"/>
        <v>151.5</v>
      </c>
      <c r="V745" s="8">
        <f t="shared" si="538"/>
        <v>149.33333333333334</v>
      </c>
      <c r="W745" s="8">
        <f t="shared" si="538"/>
        <v>147.16666666666666</v>
      </c>
      <c r="X745" s="8">
        <f t="shared" si="538"/>
        <v>145</v>
      </c>
      <c r="Y745" s="8">
        <f t="shared" si="538"/>
        <v>140.5</v>
      </c>
      <c r="Z745" s="8">
        <f t="shared" si="538"/>
        <v>136</v>
      </c>
      <c r="AA745" s="8">
        <f t="shared" si="538"/>
        <v>131.5</v>
      </c>
      <c r="AB745" s="8">
        <f t="shared" si="538"/>
        <v>127</v>
      </c>
      <c r="AC745" s="8">
        <f t="shared" si="538"/>
        <v>122.5</v>
      </c>
      <c r="AD745" s="8">
        <f t="shared" si="538"/>
        <v>118</v>
      </c>
      <c r="AE745" s="8">
        <f t="shared" si="538"/>
        <v>113.5</v>
      </c>
      <c r="AF745" s="8">
        <f t="shared" si="538"/>
        <v>109</v>
      </c>
      <c r="AG745" s="8">
        <f t="shared" si="538"/>
        <v>104.5</v>
      </c>
      <c r="AH745" s="8">
        <f t="shared" si="538"/>
        <v>100</v>
      </c>
    </row>
    <row r="746" spans="2:65" hidden="1" outlineLevel="1">
      <c r="B746" t="str">
        <f t="shared" si="534"/>
        <v>e-hydrogen (compressed) - CAPEX including feedstock CAPEX - Global - USD/ton fuel</v>
      </c>
      <c r="C746" t="s">
        <v>62</v>
      </c>
      <c r="D746" t="s">
        <v>34</v>
      </c>
      <c r="E746" t="s">
        <v>49</v>
      </c>
      <c r="F746" t="s">
        <v>31</v>
      </c>
      <c r="G746" s="26">
        <f>G165</f>
        <v>256.64635353013858</v>
      </c>
      <c r="H746" s="26">
        <f t="shared" ref="H746:AH746" si="539">H165</f>
        <v>247.21700590830653</v>
      </c>
      <c r="I746" s="26">
        <f t="shared" si="539"/>
        <v>237.53805175037812</v>
      </c>
      <c r="J746" s="26">
        <f t="shared" si="539"/>
        <v>232.53269690653616</v>
      </c>
      <c r="K746" s="26">
        <f t="shared" si="539"/>
        <v>227.06362881665248</v>
      </c>
      <c r="L746" s="26">
        <f t="shared" si="539"/>
        <v>221.13084748073197</v>
      </c>
      <c r="M746" s="26">
        <f t="shared" si="539"/>
        <v>214.73435289877628</v>
      </c>
      <c r="N746" s="26">
        <f t="shared" si="539"/>
        <v>207.87414507077864</v>
      </c>
      <c r="O746" s="26">
        <f t="shared" si="539"/>
        <v>212.24697175898439</v>
      </c>
      <c r="P746" s="26">
        <f t="shared" si="539"/>
        <v>215.53837151594018</v>
      </c>
      <c r="Q746" s="26">
        <f t="shared" si="539"/>
        <v>217.74834434164336</v>
      </c>
      <c r="R746" s="26">
        <f t="shared" si="539"/>
        <v>218.87689023608903</v>
      </c>
      <c r="S746" s="26">
        <f t="shared" si="539"/>
        <v>218.92400919928582</v>
      </c>
      <c r="T746" s="26">
        <f t="shared" si="539"/>
        <v>217.21328869368136</v>
      </c>
      <c r="U746" s="26">
        <f t="shared" si="539"/>
        <v>214.61001500027928</v>
      </c>
      <c r="V746" s="26">
        <f t="shared" si="539"/>
        <v>211.1141881190886</v>
      </c>
      <c r="W746" s="26">
        <f t="shared" si="539"/>
        <v>206.72580805010043</v>
      </c>
      <c r="X746" s="26">
        <f t="shared" si="539"/>
        <v>201.44487479331141</v>
      </c>
      <c r="Y746" s="26">
        <f t="shared" si="539"/>
        <v>194.68227936129369</v>
      </c>
      <c r="Z746" s="26">
        <f t="shared" si="539"/>
        <v>187.24620275654928</v>
      </c>
      <c r="AA746" s="26">
        <f t="shared" si="539"/>
        <v>179.13664497908553</v>
      </c>
      <c r="AB746" s="26">
        <f t="shared" si="539"/>
        <v>170.35360602889762</v>
      </c>
      <c r="AC746" s="26">
        <f t="shared" si="539"/>
        <v>160.89708590598403</v>
      </c>
      <c r="AD746" s="26">
        <f t="shared" si="539"/>
        <v>150.64085698303418</v>
      </c>
      <c r="AE746" s="26">
        <f t="shared" si="539"/>
        <v>139.96336878636401</v>
      </c>
      <c r="AF746" s="26">
        <f t="shared" si="539"/>
        <v>128.86462131597352</v>
      </c>
      <c r="AG746" s="26">
        <f t="shared" si="539"/>
        <v>117.34461457186269</v>
      </c>
      <c r="AH746" s="26">
        <f t="shared" si="539"/>
        <v>105.40334855403168</v>
      </c>
    </row>
    <row r="747" spans="2:65" hidden="1" outlineLevel="1">
      <c r="B747" t="str">
        <f t="shared" si="534"/>
        <v>Carbon dioxide (DAC) - CAPEX - Global - USD/ton fuel</v>
      </c>
      <c r="C747" t="s">
        <v>68</v>
      </c>
      <c r="D747" t="s">
        <v>40</v>
      </c>
      <c r="E747" t="s">
        <v>49</v>
      </c>
      <c r="F747" t="s">
        <v>31</v>
      </c>
      <c r="G747" s="8">
        <f t="shared" ref="G747:AH747" si="540">INDEX(CostCalculations,MATCH($B747,CostCalculations_Index,0),MATCH(G$4,CostCalculation_Year,0))</f>
        <v>30.508013847333252</v>
      </c>
      <c r="H747" s="8">
        <f t="shared" si="540"/>
        <v>29.566240685333227</v>
      </c>
      <c r="I747" s="8">
        <f t="shared" si="540"/>
        <v>28.624467523333198</v>
      </c>
      <c r="J747" s="8">
        <f t="shared" si="540"/>
        <v>27.81573486463288</v>
      </c>
      <c r="K747" s="8">
        <f t="shared" si="540"/>
        <v>27.00700220593232</v>
      </c>
      <c r="L747" s="8">
        <f t="shared" si="540"/>
        <v>26.198269547231757</v>
      </c>
      <c r="M747" s="8">
        <f t="shared" si="540"/>
        <v>25.389536888531438</v>
      </c>
      <c r="N747" s="8">
        <f t="shared" si="540"/>
        <v>24.580804229830878</v>
      </c>
      <c r="O747" s="8">
        <f t="shared" si="540"/>
        <v>23.886317978110068</v>
      </c>
      <c r="P747" s="8">
        <f t="shared" si="540"/>
        <v>23.191831726389257</v>
      </c>
      <c r="Q747" s="8">
        <f t="shared" si="540"/>
        <v>22.497345474668204</v>
      </c>
      <c r="R747" s="8">
        <f t="shared" si="540"/>
        <v>21.802859222947397</v>
      </c>
      <c r="S747" s="8">
        <f t="shared" si="540"/>
        <v>21.108372971226345</v>
      </c>
      <c r="T747" s="8">
        <f t="shared" si="540"/>
        <v>20.511993996492674</v>
      </c>
      <c r="U747" s="8">
        <f t="shared" si="540"/>
        <v>19.915615021759002</v>
      </c>
      <c r="V747" s="8">
        <f t="shared" si="540"/>
        <v>19.319236047025576</v>
      </c>
      <c r="W747" s="8">
        <f t="shared" si="540"/>
        <v>18.722857072291905</v>
      </c>
      <c r="X747" s="8">
        <f t="shared" si="540"/>
        <v>18.126478097558113</v>
      </c>
      <c r="Y747" s="8">
        <f t="shared" si="540"/>
        <v>17.614347179742374</v>
      </c>
      <c r="Z747" s="8">
        <f t="shared" si="540"/>
        <v>17.102216261926515</v>
      </c>
      <c r="AA747" s="8">
        <f t="shared" si="540"/>
        <v>16.590085344110655</v>
      </c>
      <c r="AB747" s="8">
        <f t="shared" si="540"/>
        <v>16.077954426294795</v>
      </c>
      <c r="AC747" s="8">
        <f t="shared" si="540"/>
        <v>15.565823508479054</v>
      </c>
      <c r="AD747" s="8">
        <f t="shared" si="540"/>
        <v>15.119325473449862</v>
      </c>
      <c r="AE747" s="8">
        <f t="shared" si="540"/>
        <v>14.672827438420791</v>
      </c>
      <c r="AF747" s="8">
        <f t="shared" si="540"/>
        <v>14.226329403391597</v>
      </c>
      <c r="AG747" s="8">
        <f t="shared" si="540"/>
        <v>13.779831368362405</v>
      </c>
      <c r="AH747" s="8">
        <f t="shared" si="540"/>
        <v>13.333333333333334</v>
      </c>
    </row>
    <row r="748" spans="2:65" hidden="1" outlineLevel="1">
      <c r="B748" t="str">
        <f t="shared" si="534"/>
        <v>e-diesel - Conversion H2 -&gt; diesel - Global - ton H2/ton diesel</v>
      </c>
      <c r="C748" t="s">
        <v>87</v>
      </c>
      <c r="D748" t="s">
        <v>88</v>
      </c>
      <c r="E748" t="s">
        <v>49</v>
      </c>
      <c r="F748" t="s">
        <v>89</v>
      </c>
      <c r="G748" s="24">
        <f t="shared" ref="G748:V749" si="541">INDEX(FuelData,MATCH($B748,FuelData_Index,0),MATCH(G$4,FuelData_Year,0))</f>
        <v>0.47</v>
      </c>
      <c r="H748" s="24">
        <f t="shared" si="541"/>
        <v>0.47</v>
      </c>
      <c r="I748" s="24">
        <f t="shared" si="541"/>
        <v>0.47</v>
      </c>
      <c r="J748" s="24">
        <f t="shared" si="541"/>
        <v>0.47</v>
      </c>
      <c r="K748" s="24">
        <f t="shared" si="541"/>
        <v>0.47</v>
      </c>
      <c r="L748" s="24">
        <f t="shared" si="541"/>
        <v>0.47</v>
      </c>
      <c r="M748" s="24">
        <f t="shared" si="541"/>
        <v>0.47</v>
      </c>
      <c r="N748" s="24">
        <f t="shared" si="541"/>
        <v>0.47</v>
      </c>
      <c r="O748" s="24">
        <f t="shared" si="541"/>
        <v>0.47</v>
      </c>
      <c r="P748" s="24">
        <f t="shared" si="541"/>
        <v>0.47</v>
      </c>
      <c r="Q748" s="24">
        <f t="shared" si="541"/>
        <v>0.47</v>
      </c>
      <c r="R748" s="24">
        <f t="shared" si="541"/>
        <v>0.47</v>
      </c>
      <c r="S748" s="24">
        <f t="shared" si="541"/>
        <v>0.47</v>
      </c>
      <c r="T748" s="24">
        <f t="shared" si="541"/>
        <v>0.47</v>
      </c>
      <c r="U748" s="24">
        <f t="shared" si="541"/>
        <v>0.47</v>
      </c>
      <c r="V748" s="24">
        <f t="shared" si="541"/>
        <v>0.47</v>
      </c>
      <c r="W748" s="24">
        <f t="shared" ref="W748:AH749" si="542">INDEX(FuelData,MATCH($B748,FuelData_Index,0),MATCH(W$4,FuelData_Year,0))</f>
        <v>0.47</v>
      </c>
      <c r="X748" s="24">
        <f t="shared" si="542"/>
        <v>0.47</v>
      </c>
      <c r="Y748" s="24">
        <f t="shared" si="542"/>
        <v>0.47</v>
      </c>
      <c r="Z748" s="24">
        <f t="shared" si="542"/>
        <v>0.47</v>
      </c>
      <c r="AA748" s="24">
        <f t="shared" si="542"/>
        <v>0.47</v>
      </c>
      <c r="AB748" s="24">
        <f t="shared" si="542"/>
        <v>0.47</v>
      </c>
      <c r="AC748" s="24">
        <f t="shared" si="542"/>
        <v>0.47</v>
      </c>
      <c r="AD748" s="24">
        <f t="shared" si="542"/>
        <v>0.47</v>
      </c>
      <c r="AE748" s="24">
        <f t="shared" si="542"/>
        <v>0.47</v>
      </c>
      <c r="AF748" s="24">
        <f t="shared" si="542"/>
        <v>0.47</v>
      </c>
      <c r="AG748" s="24">
        <f t="shared" si="542"/>
        <v>0.47</v>
      </c>
      <c r="AH748" s="24">
        <f t="shared" si="542"/>
        <v>0.47</v>
      </c>
    </row>
    <row r="749" spans="2:65" hidden="1" outlineLevel="1">
      <c r="B749" t="str">
        <f t="shared" si="534"/>
        <v>e-diesel - Conversion CO2 -&gt; diesel - Global - ton CO2/ton diesel</v>
      </c>
      <c r="C749" t="s">
        <v>87</v>
      </c>
      <c r="D749" t="s">
        <v>90</v>
      </c>
      <c r="E749" t="s">
        <v>49</v>
      </c>
      <c r="F749" t="s">
        <v>91</v>
      </c>
      <c r="G749" s="24">
        <f t="shared" si="541"/>
        <v>3.21</v>
      </c>
      <c r="H749" s="24">
        <f t="shared" si="541"/>
        <v>3.21</v>
      </c>
      <c r="I749" s="24">
        <f t="shared" si="541"/>
        <v>3.21</v>
      </c>
      <c r="J749" s="24">
        <f t="shared" si="541"/>
        <v>3.21</v>
      </c>
      <c r="K749" s="24">
        <f t="shared" si="541"/>
        <v>3.21</v>
      </c>
      <c r="L749" s="24">
        <f t="shared" si="541"/>
        <v>3.21</v>
      </c>
      <c r="M749" s="24">
        <f t="shared" si="541"/>
        <v>3.21</v>
      </c>
      <c r="N749" s="24">
        <f t="shared" si="541"/>
        <v>3.21</v>
      </c>
      <c r="O749" s="24">
        <f t="shared" si="541"/>
        <v>3.21</v>
      </c>
      <c r="P749" s="24">
        <f t="shared" si="541"/>
        <v>3.21</v>
      </c>
      <c r="Q749" s="24">
        <f t="shared" si="541"/>
        <v>3.21</v>
      </c>
      <c r="R749" s="24">
        <f t="shared" si="541"/>
        <v>3.21</v>
      </c>
      <c r="S749" s="24">
        <f t="shared" si="541"/>
        <v>3.21</v>
      </c>
      <c r="T749" s="24">
        <f t="shared" si="541"/>
        <v>3.21</v>
      </c>
      <c r="U749" s="24">
        <f t="shared" si="541"/>
        <v>3.21</v>
      </c>
      <c r="V749" s="24">
        <f t="shared" si="541"/>
        <v>3.21</v>
      </c>
      <c r="W749" s="24">
        <f t="shared" si="542"/>
        <v>3.21</v>
      </c>
      <c r="X749" s="24">
        <f t="shared" si="542"/>
        <v>3.21</v>
      </c>
      <c r="Y749" s="24">
        <f t="shared" si="542"/>
        <v>3.21</v>
      </c>
      <c r="Z749" s="24">
        <f t="shared" si="542"/>
        <v>3.21</v>
      </c>
      <c r="AA749" s="24">
        <f t="shared" si="542"/>
        <v>3.21</v>
      </c>
      <c r="AB749" s="24">
        <f t="shared" si="542"/>
        <v>3.21</v>
      </c>
      <c r="AC749" s="24">
        <f t="shared" si="542"/>
        <v>3.21</v>
      </c>
      <c r="AD749" s="24">
        <f t="shared" si="542"/>
        <v>3.21</v>
      </c>
      <c r="AE749" s="24">
        <f t="shared" si="542"/>
        <v>3.21</v>
      </c>
      <c r="AF749" s="24">
        <f t="shared" si="542"/>
        <v>3.21</v>
      </c>
      <c r="AG749" s="24">
        <f t="shared" si="542"/>
        <v>3.21</v>
      </c>
      <c r="AH749" s="24">
        <f t="shared" si="542"/>
        <v>3.21</v>
      </c>
    </row>
    <row r="750" spans="2:65" hidden="1" outlineLevel="1">
      <c r="B750" t="str">
        <f t="shared" si="534"/>
        <v/>
      </c>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row>
    <row r="751" spans="2:65" hidden="1" outlineLevel="1">
      <c r="B751" t="str">
        <f t="shared" si="534"/>
        <v>e-diesel (DAC) - OPEX including feedstock OPEX - Global - USD/ton fuel</v>
      </c>
      <c r="C751" s="4" t="str">
        <f>C737</f>
        <v>e-diesel (DAC)</v>
      </c>
      <c r="D751" s="4" t="s">
        <v>35</v>
      </c>
      <c r="E751" s="4" t="s">
        <v>49</v>
      </c>
      <c r="F751" s="4" t="s">
        <v>31</v>
      </c>
      <c r="G751" s="129">
        <f>G752+G753*G755+G754*G756</f>
        <v>1057.7372738525414</v>
      </c>
      <c r="H751" s="129">
        <f t="shared" ref="H751:AH751" si="543">H752+H753*H755+H754*H756</f>
        <v>997.06825768004649</v>
      </c>
      <c r="I751" s="129">
        <f t="shared" si="543"/>
        <v>936.75546409288199</v>
      </c>
      <c r="J751" s="129">
        <f t="shared" si="543"/>
        <v>885.78370282048479</v>
      </c>
      <c r="K751" s="129">
        <f t="shared" si="543"/>
        <v>834.55138833762862</v>
      </c>
      <c r="L751" s="129">
        <f t="shared" si="543"/>
        <v>783.05852064430189</v>
      </c>
      <c r="M751" s="129">
        <f t="shared" si="543"/>
        <v>731.30509974052541</v>
      </c>
      <c r="N751" s="129">
        <f t="shared" si="543"/>
        <v>679.29112562626824</v>
      </c>
      <c r="O751" s="129">
        <f t="shared" si="543"/>
        <v>670.00626109781888</v>
      </c>
      <c r="P751" s="129">
        <f t="shared" si="543"/>
        <v>658.54554073387271</v>
      </c>
      <c r="Q751" s="129">
        <f t="shared" si="543"/>
        <v>644.90896453443929</v>
      </c>
      <c r="R751" s="129">
        <f t="shared" si="543"/>
        <v>629.09653249950907</v>
      </c>
      <c r="S751" s="129">
        <f t="shared" si="543"/>
        <v>611.10824462908761</v>
      </c>
      <c r="T751" s="129">
        <f t="shared" si="543"/>
        <v>594.73914274060724</v>
      </c>
      <c r="U751" s="129">
        <f t="shared" si="543"/>
        <v>577.08104779304267</v>
      </c>
      <c r="V751" s="129">
        <f t="shared" si="543"/>
        <v>558.13395978640585</v>
      </c>
      <c r="W751" s="129">
        <f t="shared" si="543"/>
        <v>537.89787872067689</v>
      </c>
      <c r="X751" s="129">
        <f t="shared" si="543"/>
        <v>516.37280459586384</v>
      </c>
      <c r="Y751" s="129">
        <f t="shared" si="543"/>
        <v>485.37352102285138</v>
      </c>
      <c r="Z751" s="129">
        <f t="shared" si="543"/>
        <v>454.30000055487267</v>
      </c>
      <c r="AA751" s="129">
        <f t="shared" si="543"/>
        <v>423.15224319194624</v>
      </c>
      <c r="AB751" s="129">
        <f t="shared" si="543"/>
        <v>391.9302489340572</v>
      </c>
      <c r="AC751" s="129">
        <f t="shared" si="543"/>
        <v>360.63401778121511</v>
      </c>
      <c r="AD751" s="129">
        <f t="shared" si="543"/>
        <v>333.71139581301748</v>
      </c>
      <c r="AE751" s="129">
        <f t="shared" si="543"/>
        <v>307.12087483162151</v>
      </c>
      <c r="AF751" s="129">
        <f t="shared" si="543"/>
        <v>280.86245483702299</v>
      </c>
      <c r="AG751" s="129">
        <f t="shared" si="543"/>
        <v>254.93613582922234</v>
      </c>
      <c r="AH751" s="129">
        <f t="shared" si="543"/>
        <v>229.34191780822027</v>
      </c>
    </row>
    <row r="752" spans="2:65" hidden="1" outlineLevel="1">
      <c r="B752" t="str">
        <f t="shared" si="534"/>
        <v>e-diesel (DAC) - OPEX - Global - USD/ton fuel</v>
      </c>
      <c r="C752" t="str">
        <f>C737</f>
        <v>e-diesel (DAC)</v>
      </c>
      <c r="D752" t="s">
        <v>41</v>
      </c>
      <c r="E752" t="s">
        <v>49</v>
      </c>
      <c r="F752" t="s">
        <v>31</v>
      </c>
      <c r="G752" s="8">
        <f t="shared" ref="G752:AH752" si="544">INDEX(CostCalculations,MATCH($B752,CostCalculations_Index,0),MATCH(G$4,CostCalculation_Year,0))</f>
        <v>538.55999999999506</v>
      </c>
      <c r="H752" s="8">
        <f t="shared" si="544"/>
        <v>500.63999999999783</v>
      </c>
      <c r="I752" s="8">
        <f t="shared" si="544"/>
        <v>464.0000000000004</v>
      </c>
      <c r="J752" s="8">
        <f t="shared" si="544"/>
        <v>428.63999999999288</v>
      </c>
      <c r="K752" s="8">
        <f t="shared" si="544"/>
        <v>394.55999999999551</v>
      </c>
      <c r="L752" s="8">
        <f t="shared" si="544"/>
        <v>361.75999999999794</v>
      </c>
      <c r="M752" s="8">
        <f t="shared" si="544"/>
        <v>330.24000000000029</v>
      </c>
      <c r="N752" s="8">
        <f t="shared" si="544"/>
        <v>299.99999999999363</v>
      </c>
      <c r="O752" s="8">
        <f t="shared" si="544"/>
        <v>296.09999999999997</v>
      </c>
      <c r="P752" s="8">
        <f t="shared" si="544"/>
        <v>292.2</v>
      </c>
      <c r="Q752" s="8">
        <f t="shared" si="544"/>
        <v>288.3</v>
      </c>
      <c r="R752" s="8">
        <f t="shared" si="544"/>
        <v>284.39999999999998</v>
      </c>
      <c r="S752" s="8">
        <f t="shared" si="544"/>
        <v>280.5</v>
      </c>
      <c r="T752" s="8">
        <f t="shared" si="544"/>
        <v>276.59999999999997</v>
      </c>
      <c r="U752" s="8">
        <f t="shared" si="544"/>
        <v>272.7</v>
      </c>
      <c r="V752" s="8">
        <f t="shared" si="544"/>
        <v>268.8</v>
      </c>
      <c r="W752" s="8">
        <f t="shared" si="544"/>
        <v>264.89999999999998</v>
      </c>
      <c r="X752" s="8">
        <f t="shared" si="544"/>
        <v>260.99999999999829</v>
      </c>
      <c r="Y752" s="8">
        <f t="shared" si="544"/>
        <v>244.46999999999929</v>
      </c>
      <c r="Z752" s="8">
        <f t="shared" si="544"/>
        <v>228.47999999999658</v>
      </c>
      <c r="AA752" s="8">
        <f t="shared" si="544"/>
        <v>213.02999999999756</v>
      </c>
      <c r="AB752" s="8">
        <f t="shared" si="544"/>
        <v>198.11999999999847</v>
      </c>
      <c r="AC752" s="8">
        <f t="shared" si="544"/>
        <v>183.74999999999935</v>
      </c>
      <c r="AD752" s="8">
        <f t="shared" si="544"/>
        <v>169.919999999997</v>
      </c>
      <c r="AE752" s="8">
        <f t="shared" si="544"/>
        <v>156.62999999999786</v>
      </c>
      <c r="AF752" s="8">
        <f t="shared" si="544"/>
        <v>143.87999999999869</v>
      </c>
      <c r="AG752" s="8">
        <f t="shared" si="544"/>
        <v>131.66999999999942</v>
      </c>
      <c r="AH752" s="8">
        <f t="shared" si="544"/>
        <v>120.00000000000011</v>
      </c>
    </row>
    <row r="753" spans="2:65" hidden="1" outlineLevel="1">
      <c r="B753" t="str">
        <f t="shared" si="534"/>
        <v>e-hydrogen (compressed) - OPEX including feedstock OPEX - Global - USD/ton fuel</v>
      </c>
      <c r="C753" t="s">
        <v>62</v>
      </c>
      <c r="D753" t="s">
        <v>35</v>
      </c>
      <c r="E753" t="s">
        <v>49</v>
      </c>
      <c r="F753" t="s">
        <v>31</v>
      </c>
      <c r="G753" s="26">
        <f>G169</f>
        <v>778.63990898977545</v>
      </c>
      <c r="H753" s="26">
        <f t="shared" ref="H753:AH753" si="545">H169</f>
        <v>746.81733762687418</v>
      </c>
      <c r="I753" s="26">
        <f t="shared" si="545"/>
        <v>712.61415525113227</v>
      </c>
      <c r="J753" s="26">
        <f t="shared" si="545"/>
        <v>693.21795180920219</v>
      </c>
      <c r="K753" s="26">
        <f t="shared" si="545"/>
        <v>670.22211331548374</v>
      </c>
      <c r="L753" s="26">
        <f t="shared" si="545"/>
        <v>643.6266397699726</v>
      </c>
      <c r="M753" s="26">
        <f t="shared" si="545"/>
        <v>613.43153117270822</v>
      </c>
      <c r="N753" s="26">
        <f t="shared" si="545"/>
        <v>579.63678752365013</v>
      </c>
      <c r="O753" s="26">
        <f t="shared" si="545"/>
        <v>578.89498738880036</v>
      </c>
      <c r="P753" s="26">
        <f t="shared" si="545"/>
        <v>573.27415594361116</v>
      </c>
      <c r="Q753" s="26">
        <f t="shared" si="545"/>
        <v>562.77429318809038</v>
      </c>
      <c r="R753" s="26">
        <f t="shared" si="545"/>
        <v>547.39539912221437</v>
      </c>
      <c r="S753" s="26">
        <f t="shared" si="545"/>
        <v>527.13747374599984</v>
      </c>
      <c r="T753" s="26">
        <f t="shared" si="545"/>
        <v>508.91545321169565</v>
      </c>
      <c r="U753" s="26">
        <f t="shared" si="545"/>
        <v>487.75740898550708</v>
      </c>
      <c r="V753" s="26">
        <f t="shared" si="545"/>
        <v>463.66334106745865</v>
      </c>
      <c r="W753" s="26">
        <f t="shared" si="545"/>
        <v>436.63324945751151</v>
      </c>
      <c r="X753" s="26">
        <f t="shared" si="545"/>
        <v>406.66713415568563</v>
      </c>
      <c r="Y753" s="26">
        <f t="shared" si="545"/>
        <v>382.32288786138321</v>
      </c>
      <c r="Z753" s="26">
        <f t="shared" si="545"/>
        <v>356.52173881762411</v>
      </c>
      <c r="AA753" s="26">
        <f t="shared" si="545"/>
        <v>329.2636870244329</v>
      </c>
      <c r="AB753" s="26">
        <f t="shared" si="545"/>
        <v>300.54873248178433</v>
      </c>
      <c r="AC753" s="26">
        <f t="shared" si="545"/>
        <v>270.37687518969852</v>
      </c>
      <c r="AD753" s="26">
        <f t="shared" si="545"/>
        <v>247.55933903156756</v>
      </c>
      <c r="AE753" s="26">
        <f t="shared" si="545"/>
        <v>224.18137658421693</v>
      </c>
      <c r="AF753" s="26">
        <f t="shared" si="545"/>
        <v>200.24298784764761</v>
      </c>
      <c r="AG753" s="26">
        <f t="shared" si="545"/>
        <v>175.74417282185905</v>
      </c>
      <c r="AH753" s="26">
        <f t="shared" si="545"/>
        <v>150.68493150685131</v>
      </c>
    </row>
    <row r="754" spans="2:65" hidden="1" outlineLevel="1">
      <c r="B754" t="str">
        <f t="shared" si="534"/>
        <v>Carbon dioxide (DAC) - OPEX - Global - USD/ton fuel</v>
      </c>
      <c r="C754" t="s">
        <v>68</v>
      </c>
      <c r="D754" t="s">
        <v>41</v>
      </c>
      <c r="E754" t="s">
        <v>49</v>
      </c>
      <c r="F754" t="s">
        <v>31</v>
      </c>
      <c r="G754" s="8">
        <f t="shared" ref="G754:AH754" si="546">INDEX(CostCalculations,MATCH($B754,CostCalculations_Index,0),MATCH(G$4,CostCalculation_Year,0))</f>
        <v>47.7310020645956</v>
      </c>
      <c r="H754" s="8">
        <f t="shared" si="546"/>
        <v>45.303460746236098</v>
      </c>
      <c r="I754" s="8">
        <f t="shared" si="546"/>
        <v>42.936701284999835</v>
      </c>
      <c r="J754" s="8">
        <f t="shared" si="546"/>
        <v>40.913166813136101</v>
      </c>
      <c r="K754" s="8">
        <f t="shared" si="546"/>
        <v>38.936758591699629</v>
      </c>
      <c r="L754" s="8">
        <f t="shared" si="546"/>
        <v>37.007476620690611</v>
      </c>
      <c r="M754" s="8">
        <f t="shared" si="546"/>
        <v>35.125320900109735</v>
      </c>
      <c r="N754" s="8">
        <f t="shared" si="546"/>
        <v>33.290291429956135</v>
      </c>
      <c r="O754" s="8">
        <f t="shared" si="546"/>
        <v>31.721376020274985</v>
      </c>
      <c r="P754" s="8">
        <f t="shared" si="546"/>
        <v>30.18899920260916</v>
      </c>
      <c r="Q754" s="8">
        <f t="shared" si="546"/>
        <v>28.693160976958509</v>
      </c>
      <c r="R754" s="8">
        <f t="shared" si="546"/>
        <v>27.23386134332349</v>
      </c>
      <c r="S754" s="8">
        <f t="shared" si="546"/>
        <v>25.811100301703355</v>
      </c>
      <c r="T754" s="8">
        <f t="shared" si="546"/>
        <v>24.594666582900402</v>
      </c>
      <c r="U754" s="8">
        <f t="shared" si="546"/>
        <v>23.406562482820661</v>
      </c>
      <c r="V754" s="8">
        <f t="shared" si="546"/>
        <v>22.246788001464278</v>
      </c>
      <c r="W754" s="8">
        <f t="shared" si="546"/>
        <v>21.115343138830685</v>
      </c>
      <c r="X754" s="8">
        <f t="shared" si="546"/>
        <v>20.012227894920034</v>
      </c>
      <c r="Y754" s="8">
        <f t="shared" si="546"/>
        <v>19.069085273520873</v>
      </c>
      <c r="Z754" s="8">
        <f t="shared" si="546"/>
        <v>18.147907573393375</v>
      </c>
      <c r="AA754" s="8">
        <f t="shared" si="546"/>
        <v>17.248694794537446</v>
      </c>
      <c r="AB754" s="8">
        <f t="shared" si="546"/>
        <v>16.371446936953305</v>
      </c>
      <c r="AC754" s="8">
        <f t="shared" si="546"/>
        <v>15.516164000640968</v>
      </c>
      <c r="AD754" s="8">
        <f t="shared" si="546"/>
        <v>14.778350924667834</v>
      </c>
      <c r="AE754" s="8">
        <f t="shared" si="546"/>
        <v>14.057827986617346</v>
      </c>
      <c r="AF754" s="8">
        <f t="shared" si="546"/>
        <v>13.354595186489069</v>
      </c>
      <c r="AG754" s="8">
        <f t="shared" si="546"/>
        <v>12.668652524283226</v>
      </c>
      <c r="AH754" s="8">
        <f t="shared" si="546"/>
        <v>12.000000000000011</v>
      </c>
    </row>
    <row r="755" spans="2:65" hidden="1" outlineLevel="1">
      <c r="B755" t="str">
        <f t="shared" si="534"/>
        <v>e-diesel - Conversion H2 -&gt; diesel - Global - ton H2/ton diesel</v>
      </c>
      <c r="C755" t="s">
        <v>87</v>
      </c>
      <c r="D755" t="s">
        <v>88</v>
      </c>
      <c r="E755" t="s">
        <v>49</v>
      </c>
      <c r="F755" t="s">
        <v>89</v>
      </c>
      <c r="G755" s="24">
        <f t="shared" ref="G755:V756" si="547">INDEX(FuelData,MATCH($B755,FuelData_Index,0),MATCH(G$4,FuelData_Year,0))</f>
        <v>0.47</v>
      </c>
      <c r="H755" s="24">
        <f t="shared" si="547"/>
        <v>0.47</v>
      </c>
      <c r="I755" s="24">
        <f t="shared" si="547"/>
        <v>0.47</v>
      </c>
      <c r="J755" s="24">
        <f t="shared" si="547"/>
        <v>0.47</v>
      </c>
      <c r="K755" s="24">
        <f t="shared" si="547"/>
        <v>0.47</v>
      </c>
      <c r="L755" s="24">
        <f t="shared" si="547"/>
        <v>0.47</v>
      </c>
      <c r="M755" s="24">
        <f t="shared" si="547"/>
        <v>0.47</v>
      </c>
      <c r="N755" s="24">
        <f t="shared" si="547"/>
        <v>0.47</v>
      </c>
      <c r="O755" s="24">
        <f t="shared" si="547"/>
        <v>0.47</v>
      </c>
      <c r="P755" s="24">
        <f t="shared" si="547"/>
        <v>0.47</v>
      </c>
      <c r="Q755" s="24">
        <f t="shared" si="547"/>
        <v>0.47</v>
      </c>
      <c r="R755" s="24">
        <f t="shared" si="547"/>
        <v>0.47</v>
      </c>
      <c r="S755" s="24">
        <f t="shared" si="547"/>
        <v>0.47</v>
      </c>
      <c r="T755" s="24">
        <f t="shared" si="547"/>
        <v>0.47</v>
      </c>
      <c r="U755" s="24">
        <f t="shared" si="547"/>
        <v>0.47</v>
      </c>
      <c r="V755" s="24">
        <f t="shared" si="547"/>
        <v>0.47</v>
      </c>
      <c r="W755" s="24">
        <f t="shared" ref="W755:AH756" si="548">INDEX(FuelData,MATCH($B755,FuelData_Index,0),MATCH(W$4,FuelData_Year,0))</f>
        <v>0.47</v>
      </c>
      <c r="X755" s="24">
        <f t="shared" si="548"/>
        <v>0.47</v>
      </c>
      <c r="Y755" s="24">
        <f t="shared" si="548"/>
        <v>0.47</v>
      </c>
      <c r="Z755" s="24">
        <f t="shared" si="548"/>
        <v>0.47</v>
      </c>
      <c r="AA755" s="24">
        <f t="shared" si="548"/>
        <v>0.47</v>
      </c>
      <c r="AB755" s="24">
        <f t="shared" si="548"/>
        <v>0.47</v>
      </c>
      <c r="AC755" s="24">
        <f t="shared" si="548"/>
        <v>0.47</v>
      </c>
      <c r="AD755" s="24">
        <f t="shared" si="548"/>
        <v>0.47</v>
      </c>
      <c r="AE755" s="24">
        <f t="shared" si="548"/>
        <v>0.47</v>
      </c>
      <c r="AF755" s="24">
        <f t="shared" si="548"/>
        <v>0.47</v>
      </c>
      <c r="AG755" s="24">
        <f t="shared" si="548"/>
        <v>0.47</v>
      </c>
      <c r="AH755" s="24">
        <f t="shared" si="548"/>
        <v>0.47</v>
      </c>
    </row>
    <row r="756" spans="2:65" hidden="1" outlineLevel="1">
      <c r="B756" t="str">
        <f t="shared" si="534"/>
        <v>e-diesel - Conversion CO2 -&gt; diesel - Global - ton CO2/ton diesel</v>
      </c>
      <c r="C756" t="s">
        <v>87</v>
      </c>
      <c r="D756" t="s">
        <v>90</v>
      </c>
      <c r="E756" t="s">
        <v>49</v>
      </c>
      <c r="F756" t="s">
        <v>91</v>
      </c>
      <c r="G756" s="24">
        <f t="shared" si="547"/>
        <v>3.21</v>
      </c>
      <c r="H756" s="24">
        <f t="shared" si="547"/>
        <v>3.21</v>
      </c>
      <c r="I756" s="24">
        <f t="shared" si="547"/>
        <v>3.21</v>
      </c>
      <c r="J756" s="24">
        <f t="shared" si="547"/>
        <v>3.21</v>
      </c>
      <c r="K756" s="24">
        <f t="shared" si="547"/>
        <v>3.21</v>
      </c>
      <c r="L756" s="24">
        <f t="shared" si="547"/>
        <v>3.21</v>
      </c>
      <c r="M756" s="24">
        <f t="shared" si="547"/>
        <v>3.21</v>
      </c>
      <c r="N756" s="24">
        <f t="shared" si="547"/>
        <v>3.21</v>
      </c>
      <c r="O756" s="24">
        <f t="shared" si="547"/>
        <v>3.21</v>
      </c>
      <c r="P756" s="24">
        <f t="shared" si="547"/>
        <v>3.21</v>
      </c>
      <c r="Q756" s="24">
        <f t="shared" si="547"/>
        <v>3.21</v>
      </c>
      <c r="R756" s="24">
        <f t="shared" si="547"/>
        <v>3.21</v>
      </c>
      <c r="S756" s="24">
        <f t="shared" si="547"/>
        <v>3.21</v>
      </c>
      <c r="T756" s="24">
        <f t="shared" si="547"/>
        <v>3.21</v>
      </c>
      <c r="U756" s="24">
        <f t="shared" si="547"/>
        <v>3.21</v>
      </c>
      <c r="V756" s="24">
        <f t="shared" si="547"/>
        <v>3.21</v>
      </c>
      <c r="W756" s="24">
        <f t="shared" si="548"/>
        <v>3.21</v>
      </c>
      <c r="X756" s="24">
        <f t="shared" si="548"/>
        <v>3.21</v>
      </c>
      <c r="Y756" s="24">
        <f t="shared" si="548"/>
        <v>3.21</v>
      </c>
      <c r="Z756" s="24">
        <f t="shared" si="548"/>
        <v>3.21</v>
      </c>
      <c r="AA756" s="24">
        <f t="shared" si="548"/>
        <v>3.21</v>
      </c>
      <c r="AB756" s="24">
        <f t="shared" si="548"/>
        <v>3.21</v>
      </c>
      <c r="AC756" s="24">
        <f t="shared" si="548"/>
        <v>3.21</v>
      </c>
      <c r="AD756" s="24">
        <f t="shared" si="548"/>
        <v>3.21</v>
      </c>
      <c r="AE756" s="24">
        <f t="shared" si="548"/>
        <v>3.21</v>
      </c>
      <c r="AF756" s="24">
        <f t="shared" si="548"/>
        <v>3.21</v>
      </c>
      <c r="AG756" s="24">
        <f t="shared" si="548"/>
        <v>3.21</v>
      </c>
      <c r="AH756" s="24">
        <f t="shared" si="548"/>
        <v>3.21</v>
      </c>
    </row>
    <row r="757" spans="2:65" hidden="1" outlineLevel="1">
      <c r="B757" t="str">
        <f t="shared" si="534"/>
        <v/>
      </c>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row>
    <row r="758" spans="2:65" hidden="1" outlineLevel="1">
      <c r="B758" t="str">
        <f t="shared" si="534"/>
        <v>e-diesel (DAC) - Finance cost including feedstock finance cost - Africa - USD/ton fuel</v>
      </c>
      <c r="C758" s="10" t="str">
        <f>C741</f>
        <v>e-diesel (DAC)</v>
      </c>
      <c r="D758" s="10" t="s">
        <v>36</v>
      </c>
      <c r="E758" s="10" t="s">
        <v>55</v>
      </c>
      <c r="F758" s="10" t="s">
        <v>31</v>
      </c>
      <c r="G758" s="125">
        <f>G763+G768*G$778+G773*G$779</f>
        <v>697.21494250502315</v>
      </c>
      <c r="H758" s="125">
        <f t="shared" ref="H758:AH758" si="549">H763+H768*H$778+H773*H$779</f>
        <v>676.11438187175918</v>
      </c>
      <c r="I758" s="125">
        <f t="shared" si="549"/>
        <v>654.82025136975267</v>
      </c>
      <c r="J758" s="125">
        <f t="shared" si="549"/>
        <v>637.85514616154694</v>
      </c>
      <c r="K758" s="125">
        <f t="shared" si="549"/>
        <v>620.53043133103461</v>
      </c>
      <c r="L758" s="125">
        <f t="shared" si="549"/>
        <v>602.84610687822067</v>
      </c>
      <c r="M758" s="125">
        <f t="shared" si="549"/>
        <v>584.80217280310774</v>
      </c>
      <c r="N758" s="125">
        <f t="shared" si="549"/>
        <v>566.39862910568809</v>
      </c>
      <c r="O758" s="125">
        <f t="shared" si="549"/>
        <v>562.53640977015243</v>
      </c>
      <c r="P758" s="125">
        <f t="shared" si="549"/>
        <v>557.83554384943227</v>
      </c>
      <c r="Q758" s="125">
        <f t="shared" si="549"/>
        <v>552.29603134352465</v>
      </c>
      <c r="R758" s="125">
        <f t="shared" si="549"/>
        <v>545.91787225242797</v>
      </c>
      <c r="S758" s="125">
        <f t="shared" si="549"/>
        <v>538.70106657614656</v>
      </c>
      <c r="T758" s="125">
        <f t="shared" si="549"/>
        <v>530.6406815843734</v>
      </c>
      <c r="U758" s="125">
        <f t="shared" si="549"/>
        <v>521.88812159546319</v>
      </c>
      <c r="V758" s="125">
        <f t="shared" si="549"/>
        <v>512.44338660942424</v>
      </c>
      <c r="W758" s="125">
        <f t="shared" si="549"/>
        <v>502.30647662624705</v>
      </c>
      <c r="X758" s="125">
        <f t="shared" si="549"/>
        <v>491.47739164592957</v>
      </c>
      <c r="Y758" s="125">
        <f t="shared" si="549"/>
        <v>476.09549748218876</v>
      </c>
      <c r="Z758" s="125">
        <f t="shared" si="549"/>
        <v>460.19131866899784</v>
      </c>
      <c r="AA758" s="125">
        <f t="shared" si="549"/>
        <v>443.76485520636299</v>
      </c>
      <c r="AB758" s="125">
        <f t="shared" si="549"/>
        <v>426.81610709428054</v>
      </c>
      <c r="AC758" s="125">
        <f t="shared" si="549"/>
        <v>409.34507433274996</v>
      </c>
      <c r="AD758" s="125">
        <f t="shared" si="549"/>
        <v>391.60149196047024</v>
      </c>
      <c r="AE758" s="125">
        <f t="shared" si="549"/>
        <v>373.53122302142106</v>
      </c>
      <c r="AF758" s="125">
        <f t="shared" si="549"/>
        <v>355.1342675156011</v>
      </c>
      <c r="AG758" s="125">
        <f t="shared" si="549"/>
        <v>336.41062544301104</v>
      </c>
      <c r="AH758" s="125">
        <f t="shared" si="549"/>
        <v>317.36029680365164</v>
      </c>
      <c r="BL758" s="1"/>
      <c r="BM758" s="1"/>
    </row>
    <row r="759" spans="2:65" hidden="1" outlineLevel="1">
      <c r="B759" t="str">
        <f t="shared" si="534"/>
        <v>e-diesel (DAC) - Finance cost including feedstock finance cost - Americas - USD/ton fuel</v>
      </c>
      <c r="C759" s="2" t="str">
        <f>C741</f>
        <v>e-diesel (DAC)</v>
      </c>
      <c r="D759" s="2" t="s">
        <v>36</v>
      </c>
      <c r="E759" s="2" t="s">
        <v>56</v>
      </c>
      <c r="F759" s="2" t="s">
        <v>31</v>
      </c>
      <c r="G759" s="126">
        <f t="shared" ref="G759:AH759" si="550">G764+G769*G$778+G774*G$779</f>
        <v>697.21494250502315</v>
      </c>
      <c r="H759" s="126">
        <f t="shared" si="550"/>
        <v>676.11438187175918</v>
      </c>
      <c r="I759" s="126">
        <f t="shared" si="550"/>
        <v>654.82025136975267</v>
      </c>
      <c r="J759" s="126">
        <f t="shared" si="550"/>
        <v>637.85514616154694</v>
      </c>
      <c r="K759" s="126">
        <f t="shared" si="550"/>
        <v>620.53043133103461</v>
      </c>
      <c r="L759" s="126">
        <f t="shared" si="550"/>
        <v>602.84610687822067</v>
      </c>
      <c r="M759" s="126">
        <f t="shared" si="550"/>
        <v>584.80217280310774</v>
      </c>
      <c r="N759" s="126">
        <f t="shared" si="550"/>
        <v>566.39862910568809</v>
      </c>
      <c r="O759" s="126">
        <f t="shared" si="550"/>
        <v>562.53640977015243</v>
      </c>
      <c r="P759" s="126">
        <f t="shared" si="550"/>
        <v>557.83554384943227</v>
      </c>
      <c r="Q759" s="126">
        <f t="shared" si="550"/>
        <v>552.29603134352465</v>
      </c>
      <c r="R759" s="126">
        <f t="shared" si="550"/>
        <v>545.91787225242797</v>
      </c>
      <c r="S759" s="126">
        <f t="shared" si="550"/>
        <v>538.70106657614656</v>
      </c>
      <c r="T759" s="126">
        <f t="shared" si="550"/>
        <v>530.6406815843734</v>
      </c>
      <c r="U759" s="126">
        <f t="shared" si="550"/>
        <v>521.88812159546319</v>
      </c>
      <c r="V759" s="126">
        <f t="shared" si="550"/>
        <v>512.44338660942424</v>
      </c>
      <c r="W759" s="126">
        <f t="shared" si="550"/>
        <v>502.30647662624705</v>
      </c>
      <c r="X759" s="126">
        <f t="shared" si="550"/>
        <v>491.47739164592957</v>
      </c>
      <c r="Y759" s="126">
        <f t="shared" si="550"/>
        <v>476.09549748218876</v>
      </c>
      <c r="Z759" s="126">
        <f t="shared" si="550"/>
        <v>460.19131866899784</v>
      </c>
      <c r="AA759" s="126">
        <f t="shared" si="550"/>
        <v>443.76485520636299</v>
      </c>
      <c r="AB759" s="126">
        <f t="shared" si="550"/>
        <v>426.81610709428054</v>
      </c>
      <c r="AC759" s="126">
        <f t="shared" si="550"/>
        <v>409.34507433274996</v>
      </c>
      <c r="AD759" s="126">
        <f t="shared" si="550"/>
        <v>391.60149196047024</v>
      </c>
      <c r="AE759" s="126">
        <f t="shared" si="550"/>
        <v>373.53122302142106</v>
      </c>
      <c r="AF759" s="126">
        <f t="shared" si="550"/>
        <v>355.1342675156011</v>
      </c>
      <c r="AG759" s="126">
        <f t="shared" si="550"/>
        <v>336.41062544301104</v>
      </c>
      <c r="AH759" s="126">
        <f t="shared" si="550"/>
        <v>317.36029680365164</v>
      </c>
      <c r="BL759" s="1"/>
      <c r="BM759" s="1"/>
    </row>
    <row r="760" spans="2:65" hidden="1" outlineLevel="1">
      <c r="B760" t="str">
        <f t="shared" si="534"/>
        <v>e-diesel (DAC) - Finance cost including feedstock finance cost - Asia - USD/ton fuel</v>
      </c>
      <c r="C760" s="2" t="str">
        <f>C741</f>
        <v>e-diesel (DAC)</v>
      </c>
      <c r="D760" s="2" t="s">
        <v>36</v>
      </c>
      <c r="E760" s="2" t="s">
        <v>57</v>
      </c>
      <c r="F760" s="2" t="s">
        <v>31</v>
      </c>
      <c r="G760" s="126">
        <f t="shared" ref="G760:AH760" si="551">G765+G770*G$778+G775*G$779</f>
        <v>697.21494250502315</v>
      </c>
      <c r="H760" s="126">
        <f t="shared" si="551"/>
        <v>676.11438187175918</v>
      </c>
      <c r="I760" s="126">
        <f t="shared" si="551"/>
        <v>654.82025136975267</v>
      </c>
      <c r="J760" s="126">
        <f t="shared" si="551"/>
        <v>637.85514616154694</v>
      </c>
      <c r="K760" s="126">
        <f t="shared" si="551"/>
        <v>620.53043133103461</v>
      </c>
      <c r="L760" s="126">
        <f t="shared" si="551"/>
        <v>602.84610687822067</v>
      </c>
      <c r="M760" s="126">
        <f t="shared" si="551"/>
        <v>584.80217280310774</v>
      </c>
      <c r="N760" s="126">
        <f t="shared" si="551"/>
        <v>566.39862910568809</v>
      </c>
      <c r="O760" s="126">
        <f t="shared" si="551"/>
        <v>562.53640977015243</v>
      </c>
      <c r="P760" s="126">
        <f t="shared" si="551"/>
        <v>557.83554384943227</v>
      </c>
      <c r="Q760" s="126">
        <f t="shared" si="551"/>
        <v>552.29603134352465</v>
      </c>
      <c r="R760" s="126">
        <f t="shared" si="551"/>
        <v>545.91787225242797</v>
      </c>
      <c r="S760" s="126">
        <f t="shared" si="551"/>
        <v>538.70106657614656</v>
      </c>
      <c r="T760" s="126">
        <f t="shared" si="551"/>
        <v>530.6406815843734</v>
      </c>
      <c r="U760" s="126">
        <f t="shared" si="551"/>
        <v>521.88812159546319</v>
      </c>
      <c r="V760" s="126">
        <f t="shared" si="551"/>
        <v>512.44338660942424</v>
      </c>
      <c r="W760" s="126">
        <f t="shared" si="551"/>
        <v>502.30647662624705</v>
      </c>
      <c r="X760" s="126">
        <f t="shared" si="551"/>
        <v>491.47739164592957</v>
      </c>
      <c r="Y760" s="126">
        <f t="shared" si="551"/>
        <v>476.09549748218876</v>
      </c>
      <c r="Z760" s="126">
        <f t="shared" si="551"/>
        <v>460.19131866899784</v>
      </c>
      <c r="AA760" s="126">
        <f t="shared" si="551"/>
        <v>443.76485520636299</v>
      </c>
      <c r="AB760" s="126">
        <f t="shared" si="551"/>
        <v>426.81610709428054</v>
      </c>
      <c r="AC760" s="126">
        <f t="shared" si="551"/>
        <v>409.34507433274996</v>
      </c>
      <c r="AD760" s="126">
        <f t="shared" si="551"/>
        <v>391.60149196047024</v>
      </c>
      <c r="AE760" s="126">
        <f t="shared" si="551"/>
        <v>373.53122302142106</v>
      </c>
      <c r="AF760" s="126">
        <f t="shared" si="551"/>
        <v>355.1342675156011</v>
      </c>
      <c r="AG760" s="126">
        <f t="shared" si="551"/>
        <v>336.41062544301104</v>
      </c>
      <c r="AH760" s="126">
        <f t="shared" si="551"/>
        <v>317.36029680365164</v>
      </c>
      <c r="BL760" s="1"/>
      <c r="BM760" s="1"/>
    </row>
    <row r="761" spans="2:65" hidden="1" outlineLevel="1">
      <c r="B761" t="str">
        <f t="shared" si="534"/>
        <v>e-diesel (DAC) - Finance cost including feedstock finance cost - Europe - USD/ton fuel</v>
      </c>
      <c r="C761" s="2" t="str">
        <f>C741</f>
        <v>e-diesel (DAC)</v>
      </c>
      <c r="D761" s="2" t="s">
        <v>36</v>
      </c>
      <c r="E761" s="2" t="s">
        <v>8</v>
      </c>
      <c r="F761" s="2" t="s">
        <v>31</v>
      </c>
      <c r="G761" s="126">
        <f t="shared" ref="G761:AH761" si="552">G766+G771*G$778+G776*G$779</f>
        <v>697.21494250502315</v>
      </c>
      <c r="H761" s="126">
        <f t="shared" si="552"/>
        <v>676.11438187175918</v>
      </c>
      <c r="I761" s="126">
        <f t="shared" si="552"/>
        <v>654.82025136975267</v>
      </c>
      <c r="J761" s="126">
        <f t="shared" si="552"/>
        <v>637.85514616154694</v>
      </c>
      <c r="K761" s="126">
        <f t="shared" si="552"/>
        <v>620.53043133103461</v>
      </c>
      <c r="L761" s="126">
        <f t="shared" si="552"/>
        <v>602.84610687822067</v>
      </c>
      <c r="M761" s="126">
        <f t="shared" si="552"/>
        <v>584.80217280310774</v>
      </c>
      <c r="N761" s="126">
        <f t="shared" si="552"/>
        <v>566.39862910568809</v>
      </c>
      <c r="O761" s="126">
        <f t="shared" si="552"/>
        <v>562.53640977015243</v>
      </c>
      <c r="P761" s="126">
        <f t="shared" si="552"/>
        <v>557.83554384943227</v>
      </c>
      <c r="Q761" s="126">
        <f t="shared" si="552"/>
        <v>552.29603134352465</v>
      </c>
      <c r="R761" s="126">
        <f t="shared" si="552"/>
        <v>545.91787225242797</v>
      </c>
      <c r="S761" s="126">
        <f t="shared" si="552"/>
        <v>538.70106657614656</v>
      </c>
      <c r="T761" s="126">
        <f t="shared" si="552"/>
        <v>530.6406815843734</v>
      </c>
      <c r="U761" s="126">
        <f t="shared" si="552"/>
        <v>521.88812159546319</v>
      </c>
      <c r="V761" s="126">
        <f t="shared" si="552"/>
        <v>512.44338660942424</v>
      </c>
      <c r="W761" s="126">
        <f t="shared" si="552"/>
        <v>502.30647662624705</v>
      </c>
      <c r="X761" s="126">
        <f t="shared" si="552"/>
        <v>491.47739164592957</v>
      </c>
      <c r="Y761" s="126">
        <f t="shared" si="552"/>
        <v>476.09549748218876</v>
      </c>
      <c r="Z761" s="126">
        <f t="shared" si="552"/>
        <v>460.19131866899784</v>
      </c>
      <c r="AA761" s="126">
        <f t="shared" si="552"/>
        <v>443.76485520636299</v>
      </c>
      <c r="AB761" s="126">
        <f t="shared" si="552"/>
        <v>426.81610709428054</v>
      </c>
      <c r="AC761" s="126">
        <f t="shared" si="552"/>
        <v>409.34507433274996</v>
      </c>
      <c r="AD761" s="126">
        <f t="shared" si="552"/>
        <v>391.60149196047024</v>
      </c>
      <c r="AE761" s="126">
        <f t="shared" si="552"/>
        <v>373.53122302142106</v>
      </c>
      <c r="AF761" s="126">
        <f t="shared" si="552"/>
        <v>355.1342675156011</v>
      </c>
      <c r="AG761" s="126">
        <f t="shared" si="552"/>
        <v>336.41062544301104</v>
      </c>
      <c r="AH761" s="126">
        <f t="shared" si="552"/>
        <v>317.36029680365164</v>
      </c>
      <c r="BL761" s="1"/>
      <c r="BM761" s="1"/>
    </row>
    <row r="762" spans="2:65" hidden="1" outlineLevel="1">
      <c r="B762" t="str">
        <f t="shared" si="534"/>
        <v>e-diesel (DAC) - Finance cost including feedstock finance cost - Middle East - USD/ton fuel</v>
      </c>
      <c r="C762" s="13" t="str">
        <f>C741</f>
        <v>e-diesel (DAC)</v>
      </c>
      <c r="D762" s="13" t="s">
        <v>36</v>
      </c>
      <c r="E762" s="13" t="s">
        <v>58</v>
      </c>
      <c r="F762" s="13" t="s">
        <v>31</v>
      </c>
      <c r="G762" s="127">
        <f t="shared" ref="G762:AH762" si="553">G767+G772*G$778+G777*G$779</f>
        <v>697.21494250502315</v>
      </c>
      <c r="H762" s="127">
        <f t="shared" si="553"/>
        <v>676.11438187175918</v>
      </c>
      <c r="I762" s="127">
        <f t="shared" si="553"/>
        <v>654.82025136975267</v>
      </c>
      <c r="J762" s="127">
        <f t="shared" si="553"/>
        <v>637.85514616154694</v>
      </c>
      <c r="K762" s="127">
        <f t="shared" si="553"/>
        <v>620.53043133103461</v>
      </c>
      <c r="L762" s="127">
        <f t="shared" si="553"/>
        <v>602.84610687822067</v>
      </c>
      <c r="M762" s="127">
        <f t="shared" si="553"/>
        <v>584.80217280310774</v>
      </c>
      <c r="N762" s="127">
        <f t="shared" si="553"/>
        <v>566.39862910568809</v>
      </c>
      <c r="O762" s="127">
        <f t="shared" si="553"/>
        <v>562.53640977015243</v>
      </c>
      <c r="P762" s="127">
        <f t="shared" si="553"/>
        <v>557.83554384943227</v>
      </c>
      <c r="Q762" s="127">
        <f t="shared" si="553"/>
        <v>552.29603134352465</v>
      </c>
      <c r="R762" s="127">
        <f t="shared" si="553"/>
        <v>545.91787225242797</v>
      </c>
      <c r="S762" s="127">
        <f t="shared" si="553"/>
        <v>538.70106657614656</v>
      </c>
      <c r="T762" s="127">
        <f t="shared" si="553"/>
        <v>530.6406815843734</v>
      </c>
      <c r="U762" s="127">
        <f t="shared" si="553"/>
        <v>521.88812159546319</v>
      </c>
      <c r="V762" s="127">
        <f t="shared" si="553"/>
        <v>512.44338660942424</v>
      </c>
      <c r="W762" s="127">
        <f t="shared" si="553"/>
        <v>502.30647662624705</v>
      </c>
      <c r="X762" s="127">
        <f t="shared" si="553"/>
        <v>491.47739164592957</v>
      </c>
      <c r="Y762" s="127">
        <f t="shared" si="553"/>
        <v>476.09549748218876</v>
      </c>
      <c r="Z762" s="127">
        <f t="shared" si="553"/>
        <v>460.19131866899784</v>
      </c>
      <c r="AA762" s="127">
        <f t="shared" si="553"/>
        <v>443.76485520636299</v>
      </c>
      <c r="AB762" s="127">
        <f t="shared" si="553"/>
        <v>426.81610709428054</v>
      </c>
      <c r="AC762" s="127">
        <f t="shared" si="553"/>
        <v>409.34507433274996</v>
      </c>
      <c r="AD762" s="127">
        <f t="shared" si="553"/>
        <v>391.60149196047024</v>
      </c>
      <c r="AE762" s="127">
        <f t="shared" si="553"/>
        <v>373.53122302142106</v>
      </c>
      <c r="AF762" s="127">
        <f t="shared" si="553"/>
        <v>355.1342675156011</v>
      </c>
      <c r="AG762" s="127">
        <f t="shared" si="553"/>
        <v>336.41062544301104</v>
      </c>
      <c r="AH762" s="127">
        <f t="shared" si="553"/>
        <v>317.36029680365164</v>
      </c>
      <c r="BL762" s="1"/>
      <c r="BM762" s="1"/>
    </row>
    <row r="763" spans="2:65" hidden="1" outlineLevel="1">
      <c r="B763" t="str">
        <f t="shared" si="534"/>
        <v>e-diesel (DAC) - Finance cost - Africa - USD/ton fuel</v>
      </c>
      <c r="C763" t="str">
        <f>C737</f>
        <v>e-diesel (DAC)</v>
      </c>
      <c r="D763" t="s">
        <v>42</v>
      </c>
      <c r="E763" t="s">
        <v>55</v>
      </c>
      <c r="F763" t="s">
        <v>31</v>
      </c>
      <c r="G763" s="8">
        <f t="shared" ref="G763:V767" si="554">INDEX(CostCalculations,MATCH($B763,CostCalculations_Index,0),MATCH(G$4,CostCalculation_Year,0))</f>
        <v>336.6</v>
      </c>
      <c r="H763" s="8">
        <f t="shared" si="554"/>
        <v>327.80000000000007</v>
      </c>
      <c r="I763" s="8">
        <f t="shared" si="554"/>
        <v>319.00000000000006</v>
      </c>
      <c r="J763" s="8">
        <f t="shared" si="554"/>
        <v>310.20000000000005</v>
      </c>
      <c r="K763" s="8">
        <f t="shared" si="554"/>
        <v>301.40000000000003</v>
      </c>
      <c r="L763" s="8">
        <f t="shared" si="554"/>
        <v>292.60000000000002</v>
      </c>
      <c r="M763" s="8">
        <f t="shared" si="554"/>
        <v>283.8</v>
      </c>
      <c r="N763" s="8">
        <f t="shared" si="554"/>
        <v>275.00000000000006</v>
      </c>
      <c r="O763" s="8">
        <f t="shared" si="554"/>
        <v>271.42500000000001</v>
      </c>
      <c r="P763" s="8">
        <f t="shared" si="554"/>
        <v>267.85000000000002</v>
      </c>
      <c r="Q763" s="8">
        <f t="shared" si="554"/>
        <v>264.27500000000003</v>
      </c>
      <c r="R763" s="8">
        <f t="shared" si="554"/>
        <v>260.70000000000005</v>
      </c>
      <c r="S763" s="8">
        <f t="shared" si="554"/>
        <v>257.12500000000006</v>
      </c>
      <c r="T763" s="8">
        <f t="shared" si="554"/>
        <v>253.55000000000004</v>
      </c>
      <c r="U763" s="8">
        <f t="shared" si="554"/>
        <v>249.97500000000002</v>
      </c>
      <c r="V763" s="8">
        <f t="shared" si="554"/>
        <v>246.40000000000003</v>
      </c>
      <c r="W763" s="8">
        <f t="shared" ref="W763:AH767" si="555">INDEX(CostCalculations,MATCH($B763,CostCalculations_Index,0),MATCH(W$4,CostCalculation_Year,0))</f>
        <v>242.82500000000005</v>
      </c>
      <c r="X763" s="8">
        <f t="shared" si="555"/>
        <v>239.25000000000003</v>
      </c>
      <c r="Y763" s="8">
        <f t="shared" si="555"/>
        <v>231.82500000000002</v>
      </c>
      <c r="Z763" s="8">
        <f t="shared" si="555"/>
        <v>224.40000000000003</v>
      </c>
      <c r="AA763" s="8">
        <f t="shared" si="555"/>
        <v>216.97500000000002</v>
      </c>
      <c r="AB763" s="8">
        <f t="shared" si="555"/>
        <v>209.55000000000004</v>
      </c>
      <c r="AC763" s="8">
        <f t="shared" si="555"/>
        <v>202.12500000000003</v>
      </c>
      <c r="AD763" s="8">
        <f t="shared" si="555"/>
        <v>194.70000000000002</v>
      </c>
      <c r="AE763" s="8">
        <f t="shared" si="555"/>
        <v>187.27500000000003</v>
      </c>
      <c r="AF763" s="8">
        <f t="shared" si="555"/>
        <v>179.85000000000002</v>
      </c>
      <c r="AG763" s="8">
        <f t="shared" si="555"/>
        <v>172.42500000000001</v>
      </c>
      <c r="AH763" s="8">
        <f t="shared" si="555"/>
        <v>165.00000000000003</v>
      </c>
    </row>
    <row r="764" spans="2:65" hidden="1" outlineLevel="1">
      <c r="B764" t="str">
        <f t="shared" si="534"/>
        <v>e-diesel (DAC) - Finance cost - Americas - USD/ton fuel</v>
      </c>
      <c r="C764" t="str">
        <f>C737</f>
        <v>e-diesel (DAC)</v>
      </c>
      <c r="D764" t="s">
        <v>42</v>
      </c>
      <c r="E764" t="s">
        <v>56</v>
      </c>
      <c r="F764" t="s">
        <v>31</v>
      </c>
      <c r="G764" s="8">
        <f t="shared" si="554"/>
        <v>336.6</v>
      </c>
      <c r="H764" s="8">
        <f t="shared" si="554"/>
        <v>327.80000000000007</v>
      </c>
      <c r="I764" s="8">
        <f t="shared" si="554"/>
        <v>319.00000000000006</v>
      </c>
      <c r="J764" s="8">
        <f t="shared" si="554"/>
        <v>310.20000000000005</v>
      </c>
      <c r="K764" s="8">
        <f t="shared" si="554"/>
        <v>301.40000000000003</v>
      </c>
      <c r="L764" s="8">
        <f t="shared" si="554"/>
        <v>292.60000000000002</v>
      </c>
      <c r="M764" s="8">
        <f t="shared" si="554"/>
        <v>283.8</v>
      </c>
      <c r="N764" s="8">
        <f t="shared" si="554"/>
        <v>275.00000000000006</v>
      </c>
      <c r="O764" s="8">
        <f t="shared" si="554"/>
        <v>271.42500000000001</v>
      </c>
      <c r="P764" s="8">
        <f t="shared" si="554"/>
        <v>267.85000000000002</v>
      </c>
      <c r="Q764" s="8">
        <f t="shared" si="554"/>
        <v>264.27500000000003</v>
      </c>
      <c r="R764" s="8">
        <f t="shared" si="554"/>
        <v>260.70000000000005</v>
      </c>
      <c r="S764" s="8">
        <f t="shared" si="554"/>
        <v>257.12500000000006</v>
      </c>
      <c r="T764" s="8">
        <f t="shared" si="554"/>
        <v>253.55000000000004</v>
      </c>
      <c r="U764" s="8">
        <f t="shared" si="554"/>
        <v>249.97500000000002</v>
      </c>
      <c r="V764" s="8">
        <f t="shared" si="554"/>
        <v>246.40000000000003</v>
      </c>
      <c r="W764" s="8">
        <f t="shared" si="555"/>
        <v>242.82500000000005</v>
      </c>
      <c r="X764" s="8">
        <f t="shared" si="555"/>
        <v>239.25000000000003</v>
      </c>
      <c r="Y764" s="8">
        <f t="shared" si="555"/>
        <v>231.82500000000002</v>
      </c>
      <c r="Z764" s="8">
        <f t="shared" si="555"/>
        <v>224.40000000000003</v>
      </c>
      <c r="AA764" s="8">
        <f t="shared" si="555"/>
        <v>216.97500000000002</v>
      </c>
      <c r="AB764" s="8">
        <f t="shared" si="555"/>
        <v>209.55000000000004</v>
      </c>
      <c r="AC764" s="8">
        <f t="shared" si="555"/>
        <v>202.12500000000003</v>
      </c>
      <c r="AD764" s="8">
        <f t="shared" si="555"/>
        <v>194.70000000000002</v>
      </c>
      <c r="AE764" s="8">
        <f t="shared" si="555"/>
        <v>187.27500000000003</v>
      </c>
      <c r="AF764" s="8">
        <f t="shared" si="555"/>
        <v>179.85000000000002</v>
      </c>
      <c r="AG764" s="8">
        <f t="shared" si="555"/>
        <v>172.42500000000001</v>
      </c>
      <c r="AH764" s="8">
        <f t="shared" si="555"/>
        <v>165.00000000000003</v>
      </c>
    </row>
    <row r="765" spans="2:65" hidden="1" outlineLevel="1">
      <c r="B765" t="str">
        <f t="shared" si="534"/>
        <v>e-diesel (DAC) - Finance cost - Asia - USD/ton fuel</v>
      </c>
      <c r="C765" t="str">
        <f>C737</f>
        <v>e-diesel (DAC)</v>
      </c>
      <c r="D765" t="s">
        <v>42</v>
      </c>
      <c r="E765" t="s">
        <v>57</v>
      </c>
      <c r="F765" t="s">
        <v>31</v>
      </c>
      <c r="G765" s="8">
        <f t="shared" si="554"/>
        <v>336.6</v>
      </c>
      <c r="H765" s="8">
        <f t="shared" si="554"/>
        <v>327.80000000000007</v>
      </c>
      <c r="I765" s="8">
        <f t="shared" si="554"/>
        <v>319.00000000000006</v>
      </c>
      <c r="J765" s="8">
        <f t="shared" si="554"/>
        <v>310.20000000000005</v>
      </c>
      <c r="K765" s="8">
        <f t="shared" si="554"/>
        <v>301.40000000000003</v>
      </c>
      <c r="L765" s="8">
        <f t="shared" si="554"/>
        <v>292.60000000000002</v>
      </c>
      <c r="M765" s="8">
        <f t="shared" si="554"/>
        <v>283.8</v>
      </c>
      <c r="N765" s="8">
        <f t="shared" si="554"/>
        <v>275.00000000000006</v>
      </c>
      <c r="O765" s="8">
        <f t="shared" si="554"/>
        <v>271.42500000000001</v>
      </c>
      <c r="P765" s="8">
        <f t="shared" si="554"/>
        <v>267.85000000000002</v>
      </c>
      <c r="Q765" s="8">
        <f t="shared" si="554"/>
        <v>264.27500000000003</v>
      </c>
      <c r="R765" s="8">
        <f t="shared" si="554"/>
        <v>260.70000000000005</v>
      </c>
      <c r="S765" s="8">
        <f t="shared" si="554"/>
        <v>257.12500000000006</v>
      </c>
      <c r="T765" s="8">
        <f t="shared" si="554"/>
        <v>253.55000000000004</v>
      </c>
      <c r="U765" s="8">
        <f t="shared" si="554"/>
        <v>249.97500000000002</v>
      </c>
      <c r="V765" s="8">
        <f t="shared" si="554"/>
        <v>246.40000000000003</v>
      </c>
      <c r="W765" s="8">
        <f t="shared" si="555"/>
        <v>242.82500000000005</v>
      </c>
      <c r="X765" s="8">
        <f t="shared" si="555"/>
        <v>239.25000000000003</v>
      </c>
      <c r="Y765" s="8">
        <f t="shared" si="555"/>
        <v>231.82500000000002</v>
      </c>
      <c r="Z765" s="8">
        <f t="shared" si="555"/>
        <v>224.40000000000003</v>
      </c>
      <c r="AA765" s="8">
        <f t="shared" si="555"/>
        <v>216.97500000000002</v>
      </c>
      <c r="AB765" s="8">
        <f t="shared" si="555"/>
        <v>209.55000000000004</v>
      </c>
      <c r="AC765" s="8">
        <f t="shared" si="555"/>
        <v>202.12500000000003</v>
      </c>
      <c r="AD765" s="8">
        <f t="shared" si="555"/>
        <v>194.70000000000002</v>
      </c>
      <c r="AE765" s="8">
        <f t="shared" si="555"/>
        <v>187.27500000000003</v>
      </c>
      <c r="AF765" s="8">
        <f t="shared" si="555"/>
        <v>179.85000000000002</v>
      </c>
      <c r="AG765" s="8">
        <f t="shared" si="555"/>
        <v>172.42500000000001</v>
      </c>
      <c r="AH765" s="8">
        <f t="shared" si="555"/>
        <v>165.00000000000003</v>
      </c>
    </row>
    <row r="766" spans="2:65" hidden="1" outlineLevel="1">
      <c r="B766" t="str">
        <f t="shared" si="534"/>
        <v>e-diesel (DAC) - Finance cost - Europe - USD/ton fuel</v>
      </c>
      <c r="C766" t="str">
        <f>C737</f>
        <v>e-diesel (DAC)</v>
      </c>
      <c r="D766" t="s">
        <v>42</v>
      </c>
      <c r="E766" t="s">
        <v>8</v>
      </c>
      <c r="F766" t="s">
        <v>31</v>
      </c>
      <c r="G766" s="8">
        <f t="shared" si="554"/>
        <v>336.6</v>
      </c>
      <c r="H766" s="8">
        <f t="shared" si="554"/>
        <v>327.80000000000007</v>
      </c>
      <c r="I766" s="8">
        <f t="shared" si="554"/>
        <v>319.00000000000006</v>
      </c>
      <c r="J766" s="8">
        <f t="shared" si="554"/>
        <v>310.20000000000005</v>
      </c>
      <c r="K766" s="8">
        <f t="shared" si="554"/>
        <v>301.40000000000003</v>
      </c>
      <c r="L766" s="8">
        <f t="shared" si="554"/>
        <v>292.60000000000002</v>
      </c>
      <c r="M766" s="8">
        <f t="shared" si="554"/>
        <v>283.8</v>
      </c>
      <c r="N766" s="8">
        <f t="shared" si="554"/>
        <v>275.00000000000006</v>
      </c>
      <c r="O766" s="8">
        <f t="shared" si="554"/>
        <v>271.42500000000001</v>
      </c>
      <c r="P766" s="8">
        <f t="shared" si="554"/>
        <v>267.85000000000002</v>
      </c>
      <c r="Q766" s="8">
        <f t="shared" si="554"/>
        <v>264.27500000000003</v>
      </c>
      <c r="R766" s="8">
        <f t="shared" si="554"/>
        <v>260.70000000000005</v>
      </c>
      <c r="S766" s="8">
        <f t="shared" si="554"/>
        <v>257.12500000000006</v>
      </c>
      <c r="T766" s="8">
        <f t="shared" si="554"/>
        <v>253.55000000000004</v>
      </c>
      <c r="U766" s="8">
        <f t="shared" si="554"/>
        <v>249.97500000000002</v>
      </c>
      <c r="V766" s="8">
        <f t="shared" si="554"/>
        <v>246.40000000000003</v>
      </c>
      <c r="W766" s="8">
        <f t="shared" si="555"/>
        <v>242.82500000000005</v>
      </c>
      <c r="X766" s="8">
        <f t="shared" si="555"/>
        <v>239.25000000000003</v>
      </c>
      <c r="Y766" s="8">
        <f t="shared" si="555"/>
        <v>231.82500000000002</v>
      </c>
      <c r="Z766" s="8">
        <f t="shared" si="555"/>
        <v>224.40000000000003</v>
      </c>
      <c r="AA766" s="8">
        <f t="shared" si="555"/>
        <v>216.97500000000002</v>
      </c>
      <c r="AB766" s="8">
        <f t="shared" si="555"/>
        <v>209.55000000000004</v>
      </c>
      <c r="AC766" s="8">
        <f t="shared" si="555"/>
        <v>202.12500000000003</v>
      </c>
      <c r="AD766" s="8">
        <f t="shared" si="555"/>
        <v>194.70000000000002</v>
      </c>
      <c r="AE766" s="8">
        <f t="shared" si="555"/>
        <v>187.27500000000003</v>
      </c>
      <c r="AF766" s="8">
        <f t="shared" si="555"/>
        <v>179.85000000000002</v>
      </c>
      <c r="AG766" s="8">
        <f t="shared" si="555"/>
        <v>172.42500000000001</v>
      </c>
      <c r="AH766" s="8">
        <f t="shared" si="555"/>
        <v>165.00000000000003</v>
      </c>
    </row>
    <row r="767" spans="2:65" hidden="1" outlineLevel="1">
      <c r="B767" t="str">
        <f t="shared" si="534"/>
        <v>e-diesel (DAC) - Finance cost - Middle East - USD/ton fuel</v>
      </c>
      <c r="C767" t="str">
        <f>C737</f>
        <v>e-diesel (DAC)</v>
      </c>
      <c r="D767" t="s">
        <v>42</v>
      </c>
      <c r="E767" t="s">
        <v>58</v>
      </c>
      <c r="F767" t="s">
        <v>31</v>
      </c>
      <c r="G767" s="8">
        <f t="shared" si="554"/>
        <v>336.6</v>
      </c>
      <c r="H767" s="8">
        <f t="shared" si="554"/>
        <v>327.80000000000007</v>
      </c>
      <c r="I767" s="8">
        <f t="shared" si="554"/>
        <v>319.00000000000006</v>
      </c>
      <c r="J767" s="8">
        <f t="shared" si="554"/>
        <v>310.20000000000005</v>
      </c>
      <c r="K767" s="8">
        <f t="shared" si="554"/>
        <v>301.40000000000003</v>
      </c>
      <c r="L767" s="8">
        <f t="shared" si="554"/>
        <v>292.60000000000002</v>
      </c>
      <c r="M767" s="8">
        <f t="shared" si="554"/>
        <v>283.8</v>
      </c>
      <c r="N767" s="8">
        <f t="shared" si="554"/>
        <v>275.00000000000006</v>
      </c>
      <c r="O767" s="8">
        <f t="shared" si="554"/>
        <v>271.42500000000001</v>
      </c>
      <c r="P767" s="8">
        <f t="shared" si="554"/>
        <v>267.85000000000002</v>
      </c>
      <c r="Q767" s="8">
        <f t="shared" si="554"/>
        <v>264.27500000000003</v>
      </c>
      <c r="R767" s="8">
        <f t="shared" si="554"/>
        <v>260.70000000000005</v>
      </c>
      <c r="S767" s="8">
        <f t="shared" si="554"/>
        <v>257.12500000000006</v>
      </c>
      <c r="T767" s="8">
        <f t="shared" si="554"/>
        <v>253.55000000000004</v>
      </c>
      <c r="U767" s="8">
        <f t="shared" si="554"/>
        <v>249.97500000000002</v>
      </c>
      <c r="V767" s="8">
        <f t="shared" si="554"/>
        <v>246.40000000000003</v>
      </c>
      <c r="W767" s="8">
        <f t="shared" si="555"/>
        <v>242.82500000000005</v>
      </c>
      <c r="X767" s="8">
        <f t="shared" si="555"/>
        <v>239.25000000000003</v>
      </c>
      <c r="Y767" s="8">
        <f t="shared" si="555"/>
        <v>231.82500000000002</v>
      </c>
      <c r="Z767" s="8">
        <f t="shared" si="555"/>
        <v>224.40000000000003</v>
      </c>
      <c r="AA767" s="8">
        <f t="shared" si="555"/>
        <v>216.97500000000002</v>
      </c>
      <c r="AB767" s="8">
        <f t="shared" si="555"/>
        <v>209.55000000000004</v>
      </c>
      <c r="AC767" s="8">
        <f t="shared" si="555"/>
        <v>202.12500000000003</v>
      </c>
      <c r="AD767" s="8">
        <f t="shared" si="555"/>
        <v>194.70000000000002</v>
      </c>
      <c r="AE767" s="8">
        <f t="shared" si="555"/>
        <v>187.27500000000003</v>
      </c>
      <c r="AF767" s="8">
        <f t="shared" si="555"/>
        <v>179.85000000000002</v>
      </c>
      <c r="AG767" s="8">
        <f t="shared" si="555"/>
        <v>172.42500000000001</v>
      </c>
      <c r="AH767" s="8">
        <f t="shared" si="555"/>
        <v>165.00000000000003</v>
      </c>
    </row>
    <row r="768" spans="2:65" hidden="1" outlineLevel="1">
      <c r="B768" t="str">
        <f t="shared" si="534"/>
        <v>e-hydrogen (compressed) - Finance cost including feedstock finance cost - Africa - USD/ton fuel</v>
      </c>
      <c r="C768" t="s">
        <v>62</v>
      </c>
      <c r="D768" t="s">
        <v>36</v>
      </c>
      <c r="E768" t="s">
        <v>55</v>
      </c>
      <c r="F768" t="s">
        <v>31</v>
      </c>
      <c r="G768" s="26">
        <f>G173</f>
        <v>423.4664833247287</v>
      </c>
      <c r="H768" s="26">
        <f t="shared" ref="H768:AH768" si="556">H173</f>
        <v>407.9080597487058</v>
      </c>
      <c r="I768" s="26">
        <f t="shared" si="556"/>
        <v>391.93778538812398</v>
      </c>
      <c r="J768" s="26">
        <f t="shared" si="556"/>
        <v>383.67894989578463</v>
      </c>
      <c r="K768" s="26">
        <f t="shared" si="556"/>
        <v>374.65498754747659</v>
      </c>
      <c r="L768" s="26">
        <f t="shared" si="556"/>
        <v>364.86589834320779</v>
      </c>
      <c r="M768" s="26">
        <f t="shared" si="556"/>
        <v>354.31168228298088</v>
      </c>
      <c r="N768" s="26">
        <f t="shared" si="556"/>
        <v>342.99233936678479</v>
      </c>
      <c r="O768" s="26">
        <f t="shared" si="556"/>
        <v>350.20750340232428</v>
      </c>
      <c r="P768" s="26">
        <f t="shared" si="556"/>
        <v>355.6383130013013</v>
      </c>
      <c r="Q768" s="26">
        <f t="shared" si="556"/>
        <v>359.28476816371159</v>
      </c>
      <c r="R768" s="26">
        <f t="shared" si="556"/>
        <v>361.14686888954691</v>
      </c>
      <c r="S768" s="26">
        <f t="shared" si="556"/>
        <v>361.22461517882164</v>
      </c>
      <c r="T768" s="26">
        <f t="shared" si="556"/>
        <v>358.40192634457429</v>
      </c>
      <c r="U768" s="26">
        <f t="shared" si="556"/>
        <v>354.10652475046084</v>
      </c>
      <c r="V768" s="26">
        <f t="shared" si="556"/>
        <v>348.33841039649622</v>
      </c>
      <c r="W768" s="26">
        <f t="shared" si="556"/>
        <v>341.09758328266571</v>
      </c>
      <c r="X768" s="26">
        <f t="shared" si="556"/>
        <v>332.38404340896386</v>
      </c>
      <c r="Y768" s="26">
        <f t="shared" si="556"/>
        <v>321.22576094613464</v>
      </c>
      <c r="Z768" s="26">
        <f t="shared" si="556"/>
        <v>308.95623454830633</v>
      </c>
      <c r="AA768" s="26">
        <f t="shared" si="556"/>
        <v>295.57546421549114</v>
      </c>
      <c r="AB768" s="26">
        <f t="shared" si="556"/>
        <v>281.08344994768112</v>
      </c>
      <c r="AC768" s="26">
        <f t="shared" si="556"/>
        <v>265.48019174487365</v>
      </c>
      <c r="AD768" s="26">
        <f t="shared" si="556"/>
        <v>248.55741402200647</v>
      </c>
      <c r="AE768" s="26">
        <f t="shared" si="556"/>
        <v>230.93955849750063</v>
      </c>
      <c r="AF768" s="26">
        <f t="shared" si="556"/>
        <v>212.62662517135635</v>
      </c>
      <c r="AG768" s="26">
        <f t="shared" si="556"/>
        <v>193.61861404357347</v>
      </c>
      <c r="AH768" s="26">
        <f t="shared" si="556"/>
        <v>173.9155251141523</v>
      </c>
    </row>
    <row r="769" spans="2:65" hidden="1" outlineLevel="1">
      <c r="B769" t="str">
        <f t="shared" si="534"/>
        <v>e-hydrogen (compressed) - Finance cost including feedstock finance cost - Americas - USD/ton fuel</v>
      </c>
      <c r="C769" t="s">
        <v>62</v>
      </c>
      <c r="D769" t="s">
        <v>36</v>
      </c>
      <c r="E769" t="s">
        <v>56</v>
      </c>
      <c r="F769" t="s">
        <v>31</v>
      </c>
      <c r="G769" s="26">
        <f t="shared" ref="G769:AH769" si="557">G174</f>
        <v>423.4664833247287</v>
      </c>
      <c r="H769" s="26">
        <f t="shared" si="557"/>
        <v>407.9080597487058</v>
      </c>
      <c r="I769" s="26">
        <f t="shared" si="557"/>
        <v>391.93778538812398</v>
      </c>
      <c r="J769" s="26">
        <f t="shared" si="557"/>
        <v>383.67894989578463</v>
      </c>
      <c r="K769" s="26">
        <f t="shared" si="557"/>
        <v>374.65498754747659</v>
      </c>
      <c r="L769" s="26">
        <f t="shared" si="557"/>
        <v>364.86589834320779</v>
      </c>
      <c r="M769" s="26">
        <f t="shared" si="557"/>
        <v>354.31168228298088</v>
      </c>
      <c r="N769" s="26">
        <f t="shared" si="557"/>
        <v>342.99233936678479</v>
      </c>
      <c r="O769" s="26">
        <f t="shared" si="557"/>
        <v>350.20750340232428</v>
      </c>
      <c r="P769" s="26">
        <f t="shared" si="557"/>
        <v>355.6383130013013</v>
      </c>
      <c r="Q769" s="26">
        <f t="shared" si="557"/>
        <v>359.28476816371159</v>
      </c>
      <c r="R769" s="26">
        <f t="shared" si="557"/>
        <v>361.14686888954691</v>
      </c>
      <c r="S769" s="26">
        <f t="shared" si="557"/>
        <v>361.22461517882164</v>
      </c>
      <c r="T769" s="26">
        <f t="shared" si="557"/>
        <v>358.40192634457429</v>
      </c>
      <c r="U769" s="26">
        <f t="shared" si="557"/>
        <v>354.10652475046084</v>
      </c>
      <c r="V769" s="26">
        <f t="shared" si="557"/>
        <v>348.33841039649622</v>
      </c>
      <c r="W769" s="26">
        <f t="shared" si="557"/>
        <v>341.09758328266571</v>
      </c>
      <c r="X769" s="26">
        <f t="shared" si="557"/>
        <v>332.38404340896386</v>
      </c>
      <c r="Y769" s="26">
        <f t="shared" si="557"/>
        <v>321.22576094613464</v>
      </c>
      <c r="Z769" s="26">
        <f t="shared" si="557"/>
        <v>308.95623454830633</v>
      </c>
      <c r="AA769" s="26">
        <f t="shared" si="557"/>
        <v>295.57546421549114</v>
      </c>
      <c r="AB769" s="26">
        <f t="shared" si="557"/>
        <v>281.08344994768112</v>
      </c>
      <c r="AC769" s="26">
        <f t="shared" si="557"/>
        <v>265.48019174487365</v>
      </c>
      <c r="AD769" s="26">
        <f t="shared" si="557"/>
        <v>248.55741402200647</v>
      </c>
      <c r="AE769" s="26">
        <f t="shared" si="557"/>
        <v>230.93955849750063</v>
      </c>
      <c r="AF769" s="26">
        <f t="shared" si="557"/>
        <v>212.62662517135635</v>
      </c>
      <c r="AG769" s="26">
        <f t="shared" si="557"/>
        <v>193.61861404357347</v>
      </c>
      <c r="AH769" s="26">
        <f t="shared" si="557"/>
        <v>173.9155251141523</v>
      </c>
    </row>
    <row r="770" spans="2:65" hidden="1" outlineLevel="1">
      <c r="B770" t="str">
        <f t="shared" si="534"/>
        <v>e-hydrogen (compressed) - Finance cost including feedstock finance cost - Asia - USD/ton fuel</v>
      </c>
      <c r="C770" t="s">
        <v>62</v>
      </c>
      <c r="D770" t="s">
        <v>36</v>
      </c>
      <c r="E770" t="s">
        <v>57</v>
      </c>
      <c r="F770" t="s">
        <v>31</v>
      </c>
      <c r="G770" s="26">
        <f t="shared" ref="G770:AH770" si="558">G175</f>
        <v>423.4664833247287</v>
      </c>
      <c r="H770" s="26">
        <f t="shared" si="558"/>
        <v>407.9080597487058</v>
      </c>
      <c r="I770" s="26">
        <f t="shared" si="558"/>
        <v>391.93778538812398</v>
      </c>
      <c r="J770" s="26">
        <f t="shared" si="558"/>
        <v>383.67894989578463</v>
      </c>
      <c r="K770" s="26">
        <f t="shared" si="558"/>
        <v>374.65498754747659</v>
      </c>
      <c r="L770" s="26">
        <f t="shared" si="558"/>
        <v>364.86589834320779</v>
      </c>
      <c r="M770" s="26">
        <f t="shared" si="558"/>
        <v>354.31168228298088</v>
      </c>
      <c r="N770" s="26">
        <f t="shared" si="558"/>
        <v>342.99233936678479</v>
      </c>
      <c r="O770" s="26">
        <f t="shared" si="558"/>
        <v>350.20750340232428</v>
      </c>
      <c r="P770" s="26">
        <f t="shared" si="558"/>
        <v>355.6383130013013</v>
      </c>
      <c r="Q770" s="26">
        <f t="shared" si="558"/>
        <v>359.28476816371159</v>
      </c>
      <c r="R770" s="26">
        <f t="shared" si="558"/>
        <v>361.14686888954691</v>
      </c>
      <c r="S770" s="26">
        <f t="shared" si="558"/>
        <v>361.22461517882164</v>
      </c>
      <c r="T770" s="26">
        <f t="shared" si="558"/>
        <v>358.40192634457429</v>
      </c>
      <c r="U770" s="26">
        <f t="shared" si="558"/>
        <v>354.10652475046084</v>
      </c>
      <c r="V770" s="26">
        <f t="shared" si="558"/>
        <v>348.33841039649622</v>
      </c>
      <c r="W770" s="26">
        <f t="shared" si="558"/>
        <v>341.09758328266571</v>
      </c>
      <c r="X770" s="26">
        <f t="shared" si="558"/>
        <v>332.38404340896386</v>
      </c>
      <c r="Y770" s="26">
        <f t="shared" si="558"/>
        <v>321.22576094613464</v>
      </c>
      <c r="Z770" s="26">
        <f t="shared" si="558"/>
        <v>308.95623454830633</v>
      </c>
      <c r="AA770" s="26">
        <f t="shared" si="558"/>
        <v>295.57546421549114</v>
      </c>
      <c r="AB770" s="26">
        <f t="shared" si="558"/>
        <v>281.08344994768112</v>
      </c>
      <c r="AC770" s="26">
        <f t="shared" si="558"/>
        <v>265.48019174487365</v>
      </c>
      <c r="AD770" s="26">
        <f t="shared" si="558"/>
        <v>248.55741402200647</v>
      </c>
      <c r="AE770" s="26">
        <f t="shared" si="558"/>
        <v>230.93955849750063</v>
      </c>
      <c r="AF770" s="26">
        <f t="shared" si="558"/>
        <v>212.62662517135635</v>
      </c>
      <c r="AG770" s="26">
        <f t="shared" si="558"/>
        <v>193.61861404357347</v>
      </c>
      <c r="AH770" s="26">
        <f t="shared" si="558"/>
        <v>173.9155251141523</v>
      </c>
    </row>
    <row r="771" spans="2:65" hidden="1" outlineLevel="1">
      <c r="B771" t="str">
        <f t="shared" si="534"/>
        <v>e-hydrogen (compressed) - Finance cost including feedstock finance cost - Europe - USD/ton fuel</v>
      </c>
      <c r="C771" t="s">
        <v>62</v>
      </c>
      <c r="D771" t="s">
        <v>36</v>
      </c>
      <c r="E771" t="s">
        <v>8</v>
      </c>
      <c r="F771" t="s">
        <v>31</v>
      </c>
      <c r="G771" s="26">
        <f t="shared" ref="G771:AH771" si="559">G176</f>
        <v>423.4664833247287</v>
      </c>
      <c r="H771" s="26">
        <f t="shared" si="559"/>
        <v>407.9080597487058</v>
      </c>
      <c r="I771" s="26">
        <f t="shared" si="559"/>
        <v>391.93778538812398</v>
      </c>
      <c r="J771" s="26">
        <f t="shared" si="559"/>
        <v>383.67894989578463</v>
      </c>
      <c r="K771" s="26">
        <f t="shared" si="559"/>
        <v>374.65498754747659</v>
      </c>
      <c r="L771" s="26">
        <f t="shared" si="559"/>
        <v>364.86589834320779</v>
      </c>
      <c r="M771" s="26">
        <f t="shared" si="559"/>
        <v>354.31168228298088</v>
      </c>
      <c r="N771" s="26">
        <f t="shared" si="559"/>
        <v>342.99233936678479</v>
      </c>
      <c r="O771" s="26">
        <f t="shared" si="559"/>
        <v>350.20750340232428</v>
      </c>
      <c r="P771" s="26">
        <f t="shared" si="559"/>
        <v>355.6383130013013</v>
      </c>
      <c r="Q771" s="26">
        <f t="shared" si="559"/>
        <v>359.28476816371159</v>
      </c>
      <c r="R771" s="26">
        <f t="shared" si="559"/>
        <v>361.14686888954691</v>
      </c>
      <c r="S771" s="26">
        <f t="shared" si="559"/>
        <v>361.22461517882164</v>
      </c>
      <c r="T771" s="26">
        <f t="shared" si="559"/>
        <v>358.40192634457429</v>
      </c>
      <c r="U771" s="26">
        <f t="shared" si="559"/>
        <v>354.10652475046084</v>
      </c>
      <c r="V771" s="26">
        <f t="shared" si="559"/>
        <v>348.33841039649622</v>
      </c>
      <c r="W771" s="26">
        <f t="shared" si="559"/>
        <v>341.09758328266571</v>
      </c>
      <c r="X771" s="26">
        <f t="shared" si="559"/>
        <v>332.38404340896386</v>
      </c>
      <c r="Y771" s="26">
        <f t="shared" si="559"/>
        <v>321.22576094613464</v>
      </c>
      <c r="Z771" s="26">
        <f t="shared" si="559"/>
        <v>308.95623454830633</v>
      </c>
      <c r="AA771" s="26">
        <f t="shared" si="559"/>
        <v>295.57546421549114</v>
      </c>
      <c r="AB771" s="26">
        <f t="shared" si="559"/>
        <v>281.08344994768112</v>
      </c>
      <c r="AC771" s="26">
        <f t="shared" si="559"/>
        <v>265.48019174487365</v>
      </c>
      <c r="AD771" s="26">
        <f t="shared" si="559"/>
        <v>248.55741402200647</v>
      </c>
      <c r="AE771" s="26">
        <f t="shared" si="559"/>
        <v>230.93955849750063</v>
      </c>
      <c r="AF771" s="26">
        <f t="shared" si="559"/>
        <v>212.62662517135635</v>
      </c>
      <c r="AG771" s="26">
        <f t="shared" si="559"/>
        <v>193.61861404357347</v>
      </c>
      <c r="AH771" s="26">
        <f t="shared" si="559"/>
        <v>173.9155251141523</v>
      </c>
    </row>
    <row r="772" spans="2:65" hidden="1" outlineLevel="1">
      <c r="B772" t="str">
        <f t="shared" si="534"/>
        <v>e-hydrogen (compressed) - Finance cost including feedstock finance cost - Middle East - USD/ton fuel</v>
      </c>
      <c r="C772" t="s">
        <v>62</v>
      </c>
      <c r="D772" t="s">
        <v>36</v>
      </c>
      <c r="E772" t="s">
        <v>58</v>
      </c>
      <c r="F772" t="s">
        <v>31</v>
      </c>
      <c r="G772" s="26">
        <f t="shared" ref="G772:AH772" si="560">G177</f>
        <v>423.4664833247287</v>
      </c>
      <c r="H772" s="26">
        <f t="shared" si="560"/>
        <v>407.9080597487058</v>
      </c>
      <c r="I772" s="26">
        <f t="shared" si="560"/>
        <v>391.93778538812398</v>
      </c>
      <c r="J772" s="26">
        <f t="shared" si="560"/>
        <v>383.67894989578463</v>
      </c>
      <c r="K772" s="26">
        <f t="shared" si="560"/>
        <v>374.65498754747659</v>
      </c>
      <c r="L772" s="26">
        <f t="shared" si="560"/>
        <v>364.86589834320779</v>
      </c>
      <c r="M772" s="26">
        <f t="shared" si="560"/>
        <v>354.31168228298088</v>
      </c>
      <c r="N772" s="26">
        <f t="shared" si="560"/>
        <v>342.99233936678479</v>
      </c>
      <c r="O772" s="26">
        <f t="shared" si="560"/>
        <v>350.20750340232428</v>
      </c>
      <c r="P772" s="26">
        <f t="shared" si="560"/>
        <v>355.6383130013013</v>
      </c>
      <c r="Q772" s="26">
        <f t="shared" si="560"/>
        <v>359.28476816371159</v>
      </c>
      <c r="R772" s="26">
        <f t="shared" si="560"/>
        <v>361.14686888954691</v>
      </c>
      <c r="S772" s="26">
        <f t="shared" si="560"/>
        <v>361.22461517882164</v>
      </c>
      <c r="T772" s="26">
        <f t="shared" si="560"/>
        <v>358.40192634457429</v>
      </c>
      <c r="U772" s="26">
        <f t="shared" si="560"/>
        <v>354.10652475046084</v>
      </c>
      <c r="V772" s="26">
        <f t="shared" si="560"/>
        <v>348.33841039649622</v>
      </c>
      <c r="W772" s="26">
        <f t="shared" si="560"/>
        <v>341.09758328266571</v>
      </c>
      <c r="X772" s="26">
        <f t="shared" si="560"/>
        <v>332.38404340896386</v>
      </c>
      <c r="Y772" s="26">
        <f t="shared" si="560"/>
        <v>321.22576094613464</v>
      </c>
      <c r="Z772" s="26">
        <f t="shared" si="560"/>
        <v>308.95623454830633</v>
      </c>
      <c r="AA772" s="26">
        <f t="shared" si="560"/>
        <v>295.57546421549114</v>
      </c>
      <c r="AB772" s="26">
        <f t="shared" si="560"/>
        <v>281.08344994768112</v>
      </c>
      <c r="AC772" s="26">
        <f t="shared" si="560"/>
        <v>265.48019174487365</v>
      </c>
      <c r="AD772" s="26">
        <f t="shared" si="560"/>
        <v>248.55741402200647</v>
      </c>
      <c r="AE772" s="26">
        <f t="shared" si="560"/>
        <v>230.93955849750063</v>
      </c>
      <c r="AF772" s="26">
        <f t="shared" si="560"/>
        <v>212.62662517135635</v>
      </c>
      <c r="AG772" s="26">
        <f t="shared" si="560"/>
        <v>193.61861404357347</v>
      </c>
      <c r="AH772" s="26">
        <f t="shared" si="560"/>
        <v>173.9155251141523</v>
      </c>
    </row>
    <row r="773" spans="2:65" hidden="1" outlineLevel="1">
      <c r="B773" t="str">
        <f t="shared" si="534"/>
        <v>Carbon dioxide (DAC) - Finance cost - Africa - USD/ton fuel</v>
      </c>
      <c r="C773" t="s">
        <v>68</v>
      </c>
      <c r="D773" t="s">
        <v>42</v>
      </c>
      <c r="E773" t="s">
        <v>55</v>
      </c>
      <c r="F773" t="s">
        <v>31</v>
      </c>
      <c r="G773" s="8">
        <f t="shared" ref="G773:V777" si="561">INDEX(CostCalculations,MATCH($B773,CostCalculations_Index,0),MATCH(G$4,CostCalculation_Year,0))</f>
        <v>50.338222848099875</v>
      </c>
      <c r="H773" s="8">
        <f t="shared" si="561"/>
        <v>48.784297130799828</v>
      </c>
      <c r="I773" s="8">
        <f t="shared" si="561"/>
        <v>47.230371413499782</v>
      </c>
      <c r="J773" s="8">
        <f t="shared" si="561"/>
        <v>45.895962526644261</v>
      </c>
      <c r="K773" s="8">
        <f t="shared" si="561"/>
        <v>44.561553639788329</v>
      </c>
      <c r="L773" s="8">
        <f t="shared" si="561"/>
        <v>43.227144752932404</v>
      </c>
      <c r="M773" s="8">
        <f t="shared" si="561"/>
        <v>41.892735866076876</v>
      </c>
      <c r="N773" s="8">
        <f t="shared" si="561"/>
        <v>40.558326979220951</v>
      </c>
      <c r="O773" s="8">
        <f t="shared" si="561"/>
        <v>39.412424663881616</v>
      </c>
      <c r="P773" s="8">
        <f t="shared" si="561"/>
        <v>38.266522348542281</v>
      </c>
      <c r="Q773" s="8">
        <f t="shared" si="561"/>
        <v>37.120620033202542</v>
      </c>
      <c r="R773" s="8">
        <f t="shared" si="561"/>
        <v>35.974717717863207</v>
      </c>
      <c r="S773" s="8">
        <f t="shared" si="561"/>
        <v>34.828815402523475</v>
      </c>
      <c r="T773" s="8">
        <f t="shared" si="561"/>
        <v>33.844790094212918</v>
      </c>
      <c r="U773" s="8">
        <f t="shared" si="561"/>
        <v>32.860764785902361</v>
      </c>
      <c r="V773" s="8">
        <f t="shared" si="561"/>
        <v>31.876739477592203</v>
      </c>
      <c r="W773" s="8">
        <f t="shared" ref="W773:AH777" si="562">INDEX(CostCalculations,MATCH($B773,CostCalculations_Index,0),MATCH(W$4,CostCalculation_Year,0))</f>
        <v>30.89271416928165</v>
      </c>
      <c r="X773" s="8">
        <f t="shared" si="562"/>
        <v>29.908688860970891</v>
      </c>
      <c r="Y773" s="8">
        <f t="shared" si="562"/>
        <v>29.063672846574921</v>
      </c>
      <c r="Z773" s="8">
        <f t="shared" si="562"/>
        <v>28.218656832178752</v>
      </c>
      <c r="AA773" s="8">
        <f t="shared" si="562"/>
        <v>27.373640817782583</v>
      </c>
      <c r="AB773" s="8">
        <f t="shared" si="562"/>
        <v>26.528624803386414</v>
      </c>
      <c r="AC773" s="8">
        <f t="shared" si="562"/>
        <v>25.683608788990444</v>
      </c>
      <c r="AD773" s="8">
        <f t="shared" si="562"/>
        <v>24.946887031192276</v>
      </c>
      <c r="AE773" s="8">
        <f t="shared" si="562"/>
        <v>24.210165273394306</v>
      </c>
      <c r="AF773" s="8">
        <f t="shared" si="562"/>
        <v>23.473443515596138</v>
      </c>
      <c r="AG773" s="8">
        <f t="shared" si="562"/>
        <v>22.736721757797969</v>
      </c>
      <c r="AH773" s="8">
        <f t="shared" si="562"/>
        <v>22.000000000000004</v>
      </c>
    </row>
    <row r="774" spans="2:65" hidden="1" outlineLevel="1">
      <c r="B774" t="str">
        <f t="shared" si="534"/>
        <v>Carbon dioxide (DAC) - Finance cost - Americas - USD/ton fuel</v>
      </c>
      <c r="C774" t="s">
        <v>68</v>
      </c>
      <c r="D774" t="s">
        <v>42</v>
      </c>
      <c r="E774" t="s">
        <v>56</v>
      </c>
      <c r="F774" t="s">
        <v>31</v>
      </c>
      <c r="G774" s="8">
        <f t="shared" si="561"/>
        <v>50.338222848099875</v>
      </c>
      <c r="H774" s="8">
        <f t="shared" si="561"/>
        <v>48.784297130799828</v>
      </c>
      <c r="I774" s="8">
        <f t="shared" si="561"/>
        <v>47.230371413499782</v>
      </c>
      <c r="J774" s="8">
        <f t="shared" si="561"/>
        <v>45.895962526644261</v>
      </c>
      <c r="K774" s="8">
        <f t="shared" si="561"/>
        <v>44.561553639788329</v>
      </c>
      <c r="L774" s="8">
        <f t="shared" si="561"/>
        <v>43.227144752932404</v>
      </c>
      <c r="M774" s="8">
        <f t="shared" si="561"/>
        <v>41.892735866076876</v>
      </c>
      <c r="N774" s="8">
        <f t="shared" si="561"/>
        <v>40.558326979220951</v>
      </c>
      <c r="O774" s="8">
        <f t="shared" si="561"/>
        <v>39.412424663881616</v>
      </c>
      <c r="P774" s="8">
        <f t="shared" si="561"/>
        <v>38.266522348542281</v>
      </c>
      <c r="Q774" s="8">
        <f t="shared" si="561"/>
        <v>37.120620033202542</v>
      </c>
      <c r="R774" s="8">
        <f t="shared" si="561"/>
        <v>35.974717717863207</v>
      </c>
      <c r="S774" s="8">
        <f t="shared" si="561"/>
        <v>34.828815402523475</v>
      </c>
      <c r="T774" s="8">
        <f t="shared" si="561"/>
        <v>33.844790094212918</v>
      </c>
      <c r="U774" s="8">
        <f t="shared" si="561"/>
        <v>32.860764785902361</v>
      </c>
      <c r="V774" s="8">
        <f t="shared" si="561"/>
        <v>31.876739477592203</v>
      </c>
      <c r="W774" s="8">
        <f t="shared" si="562"/>
        <v>30.89271416928165</v>
      </c>
      <c r="X774" s="8">
        <f t="shared" si="562"/>
        <v>29.908688860970891</v>
      </c>
      <c r="Y774" s="8">
        <f t="shared" si="562"/>
        <v>29.063672846574921</v>
      </c>
      <c r="Z774" s="8">
        <f t="shared" si="562"/>
        <v>28.218656832178752</v>
      </c>
      <c r="AA774" s="8">
        <f t="shared" si="562"/>
        <v>27.373640817782583</v>
      </c>
      <c r="AB774" s="8">
        <f t="shared" si="562"/>
        <v>26.528624803386414</v>
      </c>
      <c r="AC774" s="8">
        <f t="shared" si="562"/>
        <v>25.683608788990444</v>
      </c>
      <c r="AD774" s="8">
        <f t="shared" si="562"/>
        <v>24.946887031192276</v>
      </c>
      <c r="AE774" s="8">
        <f t="shared" si="562"/>
        <v>24.210165273394306</v>
      </c>
      <c r="AF774" s="8">
        <f t="shared" si="562"/>
        <v>23.473443515596138</v>
      </c>
      <c r="AG774" s="8">
        <f t="shared" si="562"/>
        <v>22.736721757797969</v>
      </c>
      <c r="AH774" s="8">
        <f t="shared" si="562"/>
        <v>22.000000000000004</v>
      </c>
    </row>
    <row r="775" spans="2:65" hidden="1" outlineLevel="1">
      <c r="B775" t="str">
        <f t="shared" si="534"/>
        <v>Carbon dioxide (DAC) - Finance cost - Asia - USD/ton fuel</v>
      </c>
      <c r="C775" t="s">
        <v>68</v>
      </c>
      <c r="D775" t="s">
        <v>42</v>
      </c>
      <c r="E775" t="s">
        <v>57</v>
      </c>
      <c r="F775" t="s">
        <v>31</v>
      </c>
      <c r="G775" s="8">
        <f t="shared" si="561"/>
        <v>50.338222848099875</v>
      </c>
      <c r="H775" s="8">
        <f t="shared" si="561"/>
        <v>48.784297130799828</v>
      </c>
      <c r="I775" s="8">
        <f t="shared" si="561"/>
        <v>47.230371413499782</v>
      </c>
      <c r="J775" s="8">
        <f t="shared" si="561"/>
        <v>45.895962526644261</v>
      </c>
      <c r="K775" s="8">
        <f t="shared" si="561"/>
        <v>44.561553639788329</v>
      </c>
      <c r="L775" s="8">
        <f t="shared" si="561"/>
        <v>43.227144752932404</v>
      </c>
      <c r="M775" s="8">
        <f t="shared" si="561"/>
        <v>41.892735866076876</v>
      </c>
      <c r="N775" s="8">
        <f t="shared" si="561"/>
        <v>40.558326979220951</v>
      </c>
      <c r="O775" s="8">
        <f t="shared" si="561"/>
        <v>39.412424663881616</v>
      </c>
      <c r="P775" s="8">
        <f t="shared" si="561"/>
        <v>38.266522348542281</v>
      </c>
      <c r="Q775" s="8">
        <f t="shared" si="561"/>
        <v>37.120620033202542</v>
      </c>
      <c r="R775" s="8">
        <f t="shared" si="561"/>
        <v>35.974717717863207</v>
      </c>
      <c r="S775" s="8">
        <f t="shared" si="561"/>
        <v>34.828815402523475</v>
      </c>
      <c r="T775" s="8">
        <f t="shared" si="561"/>
        <v>33.844790094212918</v>
      </c>
      <c r="U775" s="8">
        <f t="shared" si="561"/>
        <v>32.860764785902361</v>
      </c>
      <c r="V775" s="8">
        <f t="shared" si="561"/>
        <v>31.876739477592203</v>
      </c>
      <c r="W775" s="8">
        <f t="shared" si="562"/>
        <v>30.89271416928165</v>
      </c>
      <c r="X775" s="8">
        <f t="shared" si="562"/>
        <v>29.908688860970891</v>
      </c>
      <c r="Y775" s="8">
        <f t="shared" si="562"/>
        <v>29.063672846574921</v>
      </c>
      <c r="Z775" s="8">
        <f t="shared" si="562"/>
        <v>28.218656832178752</v>
      </c>
      <c r="AA775" s="8">
        <f t="shared" si="562"/>
        <v>27.373640817782583</v>
      </c>
      <c r="AB775" s="8">
        <f t="shared" si="562"/>
        <v>26.528624803386414</v>
      </c>
      <c r="AC775" s="8">
        <f t="shared" si="562"/>
        <v>25.683608788990444</v>
      </c>
      <c r="AD775" s="8">
        <f t="shared" si="562"/>
        <v>24.946887031192276</v>
      </c>
      <c r="AE775" s="8">
        <f t="shared" si="562"/>
        <v>24.210165273394306</v>
      </c>
      <c r="AF775" s="8">
        <f t="shared" si="562"/>
        <v>23.473443515596138</v>
      </c>
      <c r="AG775" s="8">
        <f t="shared" si="562"/>
        <v>22.736721757797969</v>
      </c>
      <c r="AH775" s="8">
        <f t="shared" si="562"/>
        <v>22.000000000000004</v>
      </c>
    </row>
    <row r="776" spans="2:65" hidden="1" outlineLevel="1">
      <c r="B776" t="str">
        <f t="shared" si="534"/>
        <v>Carbon dioxide (DAC) - Finance cost - Europe - USD/ton fuel</v>
      </c>
      <c r="C776" t="s">
        <v>68</v>
      </c>
      <c r="D776" t="s">
        <v>42</v>
      </c>
      <c r="E776" t="s">
        <v>8</v>
      </c>
      <c r="F776" t="s">
        <v>31</v>
      </c>
      <c r="G776" s="8">
        <f t="shared" si="561"/>
        <v>50.338222848099875</v>
      </c>
      <c r="H776" s="8">
        <f t="shared" si="561"/>
        <v>48.784297130799828</v>
      </c>
      <c r="I776" s="8">
        <f t="shared" si="561"/>
        <v>47.230371413499782</v>
      </c>
      <c r="J776" s="8">
        <f t="shared" si="561"/>
        <v>45.895962526644261</v>
      </c>
      <c r="K776" s="8">
        <f t="shared" si="561"/>
        <v>44.561553639788329</v>
      </c>
      <c r="L776" s="8">
        <f t="shared" si="561"/>
        <v>43.227144752932404</v>
      </c>
      <c r="M776" s="8">
        <f t="shared" si="561"/>
        <v>41.892735866076876</v>
      </c>
      <c r="N776" s="8">
        <f t="shared" si="561"/>
        <v>40.558326979220951</v>
      </c>
      <c r="O776" s="8">
        <f t="shared" si="561"/>
        <v>39.412424663881616</v>
      </c>
      <c r="P776" s="8">
        <f t="shared" si="561"/>
        <v>38.266522348542281</v>
      </c>
      <c r="Q776" s="8">
        <f t="shared" si="561"/>
        <v>37.120620033202542</v>
      </c>
      <c r="R776" s="8">
        <f t="shared" si="561"/>
        <v>35.974717717863207</v>
      </c>
      <c r="S776" s="8">
        <f t="shared" si="561"/>
        <v>34.828815402523475</v>
      </c>
      <c r="T776" s="8">
        <f t="shared" si="561"/>
        <v>33.844790094212918</v>
      </c>
      <c r="U776" s="8">
        <f t="shared" si="561"/>
        <v>32.860764785902361</v>
      </c>
      <c r="V776" s="8">
        <f t="shared" si="561"/>
        <v>31.876739477592203</v>
      </c>
      <c r="W776" s="8">
        <f t="shared" si="562"/>
        <v>30.89271416928165</v>
      </c>
      <c r="X776" s="8">
        <f t="shared" si="562"/>
        <v>29.908688860970891</v>
      </c>
      <c r="Y776" s="8">
        <f t="shared" si="562"/>
        <v>29.063672846574921</v>
      </c>
      <c r="Z776" s="8">
        <f t="shared" si="562"/>
        <v>28.218656832178752</v>
      </c>
      <c r="AA776" s="8">
        <f t="shared" si="562"/>
        <v>27.373640817782583</v>
      </c>
      <c r="AB776" s="8">
        <f t="shared" si="562"/>
        <v>26.528624803386414</v>
      </c>
      <c r="AC776" s="8">
        <f t="shared" si="562"/>
        <v>25.683608788990444</v>
      </c>
      <c r="AD776" s="8">
        <f t="shared" si="562"/>
        <v>24.946887031192276</v>
      </c>
      <c r="AE776" s="8">
        <f t="shared" si="562"/>
        <v>24.210165273394306</v>
      </c>
      <c r="AF776" s="8">
        <f t="shared" si="562"/>
        <v>23.473443515596138</v>
      </c>
      <c r="AG776" s="8">
        <f t="shared" si="562"/>
        <v>22.736721757797969</v>
      </c>
      <c r="AH776" s="8">
        <f t="shared" si="562"/>
        <v>22.000000000000004</v>
      </c>
    </row>
    <row r="777" spans="2:65" hidden="1" outlineLevel="1">
      <c r="B777" t="str">
        <f t="shared" si="534"/>
        <v>Carbon dioxide (DAC) - Finance cost - Middle East - USD/ton fuel</v>
      </c>
      <c r="C777" t="s">
        <v>68</v>
      </c>
      <c r="D777" t="s">
        <v>42</v>
      </c>
      <c r="E777" t="s">
        <v>58</v>
      </c>
      <c r="F777" t="s">
        <v>31</v>
      </c>
      <c r="G777" s="8">
        <f t="shared" si="561"/>
        <v>50.338222848099875</v>
      </c>
      <c r="H777" s="8">
        <f t="shared" si="561"/>
        <v>48.784297130799828</v>
      </c>
      <c r="I777" s="8">
        <f t="shared" si="561"/>
        <v>47.230371413499782</v>
      </c>
      <c r="J777" s="8">
        <f t="shared" si="561"/>
        <v>45.895962526644261</v>
      </c>
      <c r="K777" s="8">
        <f t="shared" si="561"/>
        <v>44.561553639788329</v>
      </c>
      <c r="L777" s="8">
        <f t="shared" si="561"/>
        <v>43.227144752932404</v>
      </c>
      <c r="M777" s="8">
        <f t="shared" si="561"/>
        <v>41.892735866076876</v>
      </c>
      <c r="N777" s="8">
        <f t="shared" si="561"/>
        <v>40.558326979220951</v>
      </c>
      <c r="O777" s="8">
        <f t="shared" si="561"/>
        <v>39.412424663881616</v>
      </c>
      <c r="P777" s="8">
        <f t="shared" si="561"/>
        <v>38.266522348542281</v>
      </c>
      <c r="Q777" s="8">
        <f t="shared" si="561"/>
        <v>37.120620033202542</v>
      </c>
      <c r="R777" s="8">
        <f t="shared" si="561"/>
        <v>35.974717717863207</v>
      </c>
      <c r="S777" s="8">
        <f t="shared" si="561"/>
        <v>34.828815402523475</v>
      </c>
      <c r="T777" s="8">
        <f t="shared" si="561"/>
        <v>33.844790094212918</v>
      </c>
      <c r="U777" s="8">
        <f t="shared" si="561"/>
        <v>32.860764785902361</v>
      </c>
      <c r="V777" s="8">
        <f t="shared" si="561"/>
        <v>31.876739477592203</v>
      </c>
      <c r="W777" s="8">
        <f t="shared" si="562"/>
        <v>30.89271416928165</v>
      </c>
      <c r="X777" s="8">
        <f t="shared" si="562"/>
        <v>29.908688860970891</v>
      </c>
      <c r="Y777" s="8">
        <f t="shared" si="562"/>
        <v>29.063672846574921</v>
      </c>
      <c r="Z777" s="8">
        <f t="shared" si="562"/>
        <v>28.218656832178752</v>
      </c>
      <c r="AA777" s="8">
        <f t="shared" si="562"/>
        <v>27.373640817782583</v>
      </c>
      <c r="AB777" s="8">
        <f t="shared" si="562"/>
        <v>26.528624803386414</v>
      </c>
      <c r="AC777" s="8">
        <f t="shared" si="562"/>
        <v>25.683608788990444</v>
      </c>
      <c r="AD777" s="8">
        <f t="shared" si="562"/>
        <v>24.946887031192276</v>
      </c>
      <c r="AE777" s="8">
        <f t="shared" si="562"/>
        <v>24.210165273394306</v>
      </c>
      <c r="AF777" s="8">
        <f t="shared" si="562"/>
        <v>23.473443515596138</v>
      </c>
      <c r="AG777" s="8">
        <f t="shared" si="562"/>
        <v>22.736721757797969</v>
      </c>
      <c r="AH777" s="8">
        <f t="shared" si="562"/>
        <v>22.000000000000004</v>
      </c>
    </row>
    <row r="778" spans="2:65" hidden="1" outlineLevel="1">
      <c r="B778" t="str">
        <f t="shared" si="534"/>
        <v>e-diesel - Conversion H2 -&gt; diesel - Global - ton H2/ton diesel</v>
      </c>
      <c r="C778" t="s">
        <v>87</v>
      </c>
      <c r="D778" t="s">
        <v>88</v>
      </c>
      <c r="E778" t="s">
        <v>49</v>
      </c>
      <c r="F778" t="s">
        <v>89</v>
      </c>
      <c r="G778" s="24">
        <f t="shared" ref="G778:V779" si="563">INDEX(FuelData,MATCH($B778,FuelData_Index,0),MATCH(G$4,FuelData_Year,0))</f>
        <v>0.47</v>
      </c>
      <c r="H778" s="24">
        <f t="shared" si="563"/>
        <v>0.47</v>
      </c>
      <c r="I778" s="24">
        <f t="shared" si="563"/>
        <v>0.47</v>
      </c>
      <c r="J778" s="24">
        <f t="shared" si="563"/>
        <v>0.47</v>
      </c>
      <c r="K778" s="24">
        <f t="shared" si="563"/>
        <v>0.47</v>
      </c>
      <c r="L778" s="24">
        <f t="shared" si="563"/>
        <v>0.47</v>
      </c>
      <c r="M778" s="24">
        <f t="shared" si="563"/>
        <v>0.47</v>
      </c>
      <c r="N778" s="24">
        <f t="shared" si="563"/>
        <v>0.47</v>
      </c>
      <c r="O778" s="24">
        <f t="shared" si="563"/>
        <v>0.47</v>
      </c>
      <c r="P778" s="24">
        <f t="shared" si="563"/>
        <v>0.47</v>
      </c>
      <c r="Q778" s="24">
        <f t="shared" si="563"/>
        <v>0.47</v>
      </c>
      <c r="R778" s="24">
        <f t="shared" si="563"/>
        <v>0.47</v>
      </c>
      <c r="S778" s="24">
        <f t="shared" si="563"/>
        <v>0.47</v>
      </c>
      <c r="T778" s="24">
        <f t="shared" si="563"/>
        <v>0.47</v>
      </c>
      <c r="U778" s="24">
        <f t="shared" si="563"/>
        <v>0.47</v>
      </c>
      <c r="V778" s="24">
        <f t="shared" si="563"/>
        <v>0.47</v>
      </c>
      <c r="W778" s="24">
        <f t="shared" ref="W778:AH779" si="564">INDEX(FuelData,MATCH($B778,FuelData_Index,0),MATCH(W$4,FuelData_Year,0))</f>
        <v>0.47</v>
      </c>
      <c r="X778" s="24">
        <f t="shared" si="564"/>
        <v>0.47</v>
      </c>
      <c r="Y778" s="24">
        <f t="shared" si="564"/>
        <v>0.47</v>
      </c>
      <c r="Z778" s="24">
        <f t="shared" si="564"/>
        <v>0.47</v>
      </c>
      <c r="AA778" s="24">
        <f t="shared" si="564"/>
        <v>0.47</v>
      </c>
      <c r="AB778" s="24">
        <f t="shared" si="564"/>
        <v>0.47</v>
      </c>
      <c r="AC778" s="24">
        <f t="shared" si="564"/>
        <v>0.47</v>
      </c>
      <c r="AD778" s="24">
        <f t="shared" si="564"/>
        <v>0.47</v>
      </c>
      <c r="AE778" s="24">
        <f t="shared" si="564"/>
        <v>0.47</v>
      </c>
      <c r="AF778" s="24">
        <f t="shared" si="564"/>
        <v>0.47</v>
      </c>
      <c r="AG778" s="24">
        <f t="shared" si="564"/>
        <v>0.47</v>
      </c>
      <c r="AH778" s="24">
        <f t="shared" si="564"/>
        <v>0.47</v>
      </c>
    </row>
    <row r="779" spans="2:65" hidden="1" outlineLevel="1">
      <c r="B779" t="str">
        <f t="shared" si="534"/>
        <v>e-diesel - Conversion CO2 -&gt; diesel - Global - ton CO2/ton diesel</v>
      </c>
      <c r="C779" t="s">
        <v>87</v>
      </c>
      <c r="D779" t="s">
        <v>90</v>
      </c>
      <c r="E779" t="s">
        <v>49</v>
      </c>
      <c r="F779" t="s">
        <v>91</v>
      </c>
      <c r="G779" s="24">
        <f t="shared" si="563"/>
        <v>3.21</v>
      </c>
      <c r="H779" s="24">
        <f t="shared" si="563"/>
        <v>3.21</v>
      </c>
      <c r="I779" s="24">
        <f t="shared" si="563"/>
        <v>3.21</v>
      </c>
      <c r="J779" s="24">
        <f t="shared" si="563"/>
        <v>3.21</v>
      </c>
      <c r="K779" s="24">
        <f t="shared" si="563"/>
        <v>3.21</v>
      </c>
      <c r="L779" s="24">
        <f t="shared" si="563"/>
        <v>3.21</v>
      </c>
      <c r="M779" s="24">
        <f t="shared" si="563"/>
        <v>3.21</v>
      </c>
      <c r="N779" s="24">
        <f t="shared" si="563"/>
        <v>3.21</v>
      </c>
      <c r="O779" s="24">
        <f t="shared" si="563"/>
        <v>3.21</v>
      </c>
      <c r="P779" s="24">
        <f t="shared" si="563"/>
        <v>3.21</v>
      </c>
      <c r="Q779" s="24">
        <f t="shared" si="563"/>
        <v>3.21</v>
      </c>
      <c r="R779" s="24">
        <f t="shared" si="563"/>
        <v>3.21</v>
      </c>
      <c r="S779" s="24">
        <f t="shared" si="563"/>
        <v>3.21</v>
      </c>
      <c r="T779" s="24">
        <f t="shared" si="563"/>
        <v>3.21</v>
      </c>
      <c r="U779" s="24">
        <f t="shared" si="563"/>
        <v>3.21</v>
      </c>
      <c r="V779" s="24">
        <f t="shared" si="563"/>
        <v>3.21</v>
      </c>
      <c r="W779" s="24">
        <f t="shared" si="564"/>
        <v>3.21</v>
      </c>
      <c r="X779" s="24">
        <f t="shared" si="564"/>
        <v>3.21</v>
      </c>
      <c r="Y779" s="24">
        <f t="shared" si="564"/>
        <v>3.21</v>
      </c>
      <c r="Z779" s="24">
        <f t="shared" si="564"/>
        <v>3.21</v>
      </c>
      <c r="AA779" s="24">
        <f t="shared" si="564"/>
        <v>3.21</v>
      </c>
      <c r="AB779" s="24">
        <f t="shared" si="564"/>
        <v>3.21</v>
      </c>
      <c r="AC779" s="24">
        <f t="shared" si="564"/>
        <v>3.21</v>
      </c>
      <c r="AD779" s="24">
        <f t="shared" si="564"/>
        <v>3.21</v>
      </c>
      <c r="AE779" s="24">
        <f t="shared" si="564"/>
        <v>3.21</v>
      </c>
      <c r="AF779" s="24">
        <f t="shared" si="564"/>
        <v>3.21</v>
      </c>
      <c r="AG779" s="24">
        <f t="shared" si="564"/>
        <v>3.21</v>
      </c>
      <c r="AH779" s="24">
        <f t="shared" si="564"/>
        <v>3.21</v>
      </c>
    </row>
    <row r="780" spans="2:65" ht="14.25" hidden="1" customHeight="1" outlineLevel="1">
      <c r="B780" t="str">
        <f t="shared" si="534"/>
        <v/>
      </c>
      <c r="G780" s="128"/>
    </row>
    <row r="781" spans="2:65" hidden="1" outlineLevel="1">
      <c r="B781" t="str">
        <f t="shared" si="534"/>
        <v>e-diesel (DAC) - Energy cost including feedstock energy cost - Africa - USD/ton fuel</v>
      </c>
      <c r="C781" s="10" t="str">
        <f>C737</f>
        <v>e-diesel (DAC)</v>
      </c>
      <c r="D781" s="10" t="s">
        <v>37</v>
      </c>
      <c r="E781" s="10" t="s">
        <v>55</v>
      </c>
      <c r="F781" s="10" t="s">
        <v>31</v>
      </c>
      <c r="G781" s="125">
        <f>G786+G791*G$801+G796*G$802</f>
        <v>2049.22610728775</v>
      </c>
      <c r="H781" s="125">
        <f t="shared" ref="H781:AH781" si="565">H786+H791*H$801+H796*H$802</f>
        <v>1800.2798978415581</v>
      </c>
      <c r="I781" s="125">
        <f t="shared" si="565"/>
        <v>1553.3224803780122</v>
      </c>
      <c r="J781" s="125">
        <f t="shared" si="565"/>
        <v>1479.4215407163545</v>
      </c>
      <c r="K781" s="125">
        <f t="shared" si="565"/>
        <v>1405.8420550168166</v>
      </c>
      <c r="L781" s="125">
        <f t="shared" si="565"/>
        <v>1332.6323330950731</v>
      </c>
      <c r="M781" s="125">
        <f t="shared" si="565"/>
        <v>1259.8406847668145</v>
      </c>
      <c r="N781" s="125">
        <f t="shared" si="565"/>
        <v>1187.5154198477317</v>
      </c>
      <c r="O781" s="125">
        <f t="shared" si="565"/>
        <v>1141.9672300306011</v>
      </c>
      <c r="P781" s="125">
        <f t="shared" si="565"/>
        <v>1096.7444270915398</v>
      </c>
      <c r="Q781" s="125">
        <f t="shared" si="565"/>
        <v>1051.8730319396748</v>
      </c>
      <c r="R781" s="125">
        <f t="shared" si="565"/>
        <v>1007.3790654841828</v>
      </c>
      <c r="S781" s="125">
        <f t="shared" si="565"/>
        <v>963.28854863423476</v>
      </c>
      <c r="T781" s="125">
        <f t="shared" si="565"/>
        <v>937.92607872039264</v>
      </c>
      <c r="U781" s="125">
        <f t="shared" si="565"/>
        <v>912.71425085585031</v>
      </c>
      <c r="V781" s="125">
        <f t="shared" si="565"/>
        <v>887.66155576214783</v>
      </c>
      <c r="W781" s="125">
        <f t="shared" si="565"/>
        <v>862.77648416078148</v>
      </c>
      <c r="X781" s="125">
        <f t="shared" si="565"/>
        <v>838.06752677328961</v>
      </c>
      <c r="Y781" s="125">
        <f t="shared" si="565"/>
        <v>811.67739563803434</v>
      </c>
      <c r="Z781" s="125">
        <f t="shared" si="565"/>
        <v>785.77752740818255</v>
      </c>
      <c r="AA781" s="125">
        <f t="shared" si="565"/>
        <v>760.362956938661</v>
      </c>
      <c r="AB781" s="125">
        <f t="shared" si="565"/>
        <v>735.42871908438883</v>
      </c>
      <c r="AC781" s="125">
        <f t="shared" si="565"/>
        <v>710.96984870028348</v>
      </c>
      <c r="AD781" s="125">
        <f t="shared" si="565"/>
        <v>695.66324426751692</v>
      </c>
      <c r="AE781" s="125">
        <f t="shared" si="565"/>
        <v>680.6222786886558</v>
      </c>
      <c r="AF781" s="125">
        <f t="shared" si="565"/>
        <v>665.84382319611723</v>
      </c>
      <c r="AG781" s="125">
        <f t="shared" si="565"/>
        <v>651.32474902233207</v>
      </c>
      <c r="AH781" s="125">
        <f t="shared" si="565"/>
        <v>637.06192739973119</v>
      </c>
      <c r="AJ781" s="126"/>
      <c r="BL781" s="1"/>
      <c r="BM781" s="1"/>
    </row>
    <row r="782" spans="2:65" hidden="1" outlineLevel="1">
      <c r="B782" t="str">
        <f t="shared" si="534"/>
        <v>e-diesel (DAC) - Energy cost including feedstock energy cost - Americas - USD/ton fuel</v>
      </c>
      <c r="C782" s="2" t="str">
        <f>C737</f>
        <v>e-diesel (DAC)</v>
      </c>
      <c r="D782" s="2" t="s">
        <v>37</v>
      </c>
      <c r="E782" s="2" t="s">
        <v>56</v>
      </c>
      <c r="F782" s="2" t="s">
        <v>31</v>
      </c>
      <c r="G782" s="126">
        <f t="shared" ref="G782:AH782" si="566">G787+G792*G$801+G797*G$802</f>
        <v>1287.5592558687724</v>
      </c>
      <c r="H782" s="126">
        <f t="shared" si="566"/>
        <v>1255.1002982478385</v>
      </c>
      <c r="I782" s="126">
        <f t="shared" si="566"/>
        <v>1222.7107244729457</v>
      </c>
      <c r="J782" s="126">
        <f t="shared" si="566"/>
        <v>1172.1594619355128</v>
      </c>
      <c r="K782" s="126">
        <f t="shared" si="566"/>
        <v>1121.780806628075</v>
      </c>
      <c r="L782" s="126">
        <f t="shared" si="566"/>
        <v>1071.6072183256256</v>
      </c>
      <c r="M782" s="126">
        <f t="shared" si="566"/>
        <v>1021.6711568032001</v>
      </c>
      <c r="N782" s="126">
        <f t="shared" si="566"/>
        <v>972.00508183574959</v>
      </c>
      <c r="O782" s="126">
        <f t="shared" si="566"/>
        <v>943.28384957036405</v>
      </c>
      <c r="P782" s="126">
        <f t="shared" si="566"/>
        <v>914.6827840264765</v>
      </c>
      <c r="Q782" s="126">
        <f t="shared" si="566"/>
        <v>886.21695783452253</v>
      </c>
      <c r="R782" s="126">
        <f t="shared" si="566"/>
        <v>857.90144362494016</v>
      </c>
      <c r="S782" s="126">
        <f t="shared" si="566"/>
        <v>829.75131402819511</v>
      </c>
      <c r="T782" s="126">
        <f t="shared" si="566"/>
        <v>805.71355859671098</v>
      </c>
      <c r="U782" s="126">
        <f t="shared" si="566"/>
        <v>781.84895215201595</v>
      </c>
      <c r="V782" s="126">
        <f t="shared" si="566"/>
        <v>758.16596505518555</v>
      </c>
      <c r="W782" s="126">
        <f t="shared" si="566"/>
        <v>734.67306766725937</v>
      </c>
      <c r="X782" s="126">
        <f t="shared" si="566"/>
        <v>711.37873034929805</v>
      </c>
      <c r="Y782" s="126">
        <f t="shared" si="566"/>
        <v>696.15167406587318</v>
      </c>
      <c r="Z782" s="126">
        <f t="shared" si="566"/>
        <v>681.15627342734024</v>
      </c>
      <c r="AA782" s="126">
        <f t="shared" si="566"/>
        <v>666.39058779551374</v>
      </c>
      <c r="AB782" s="126">
        <f t="shared" si="566"/>
        <v>651.85267653217829</v>
      </c>
      <c r="AC782" s="126">
        <f t="shared" si="566"/>
        <v>637.54059899914387</v>
      </c>
      <c r="AD782" s="126">
        <f t="shared" si="566"/>
        <v>625.95007984256233</v>
      </c>
      <c r="AE782" s="126">
        <f t="shared" si="566"/>
        <v>614.54921757755642</v>
      </c>
      <c r="AF782" s="126">
        <f t="shared" si="566"/>
        <v>603.33613255760793</v>
      </c>
      <c r="AG782" s="126">
        <f t="shared" si="566"/>
        <v>592.30894513620319</v>
      </c>
      <c r="AH782" s="126">
        <f t="shared" si="566"/>
        <v>581.46577566682845</v>
      </c>
      <c r="BL782" s="1"/>
      <c r="BM782" s="1"/>
    </row>
    <row r="783" spans="2:65" hidden="1" outlineLevel="1">
      <c r="B783" t="str">
        <f t="shared" si="534"/>
        <v>e-diesel (DAC) - Energy cost including feedstock energy cost - Asia - USD/ton fuel</v>
      </c>
      <c r="C783" s="2" t="str">
        <f>C737</f>
        <v>e-diesel (DAC)</v>
      </c>
      <c r="D783" s="2" t="s">
        <v>37</v>
      </c>
      <c r="E783" s="2" t="s">
        <v>57</v>
      </c>
      <c r="F783" s="2" t="s">
        <v>31</v>
      </c>
      <c r="G783" s="126">
        <f t="shared" ref="G783:AH783" si="567">G788+G793*G$801+G798*G$802</f>
        <v>2279.1653931925098</v>
      </c>
      <c r="H783" s="126">
        <f t="shared" si="567"/>
        <v>2069.3303510186952</v>
      </c>
      <c r="I783" s="126">
        <f t="shared" si="567"/>
        <v>1861.0689229302432</v>
      </c>
      <c r="J783" s="126">
        <f t="shared" si="567"/>
        <v>1780.9363406382272</v>
      </c>
      <c r="K783" s="126">
        <f t="shared" si="567"/>
        <v>1701.1001415197986</v>
      </c>
      <c r="L783" s="126">
        <f t="shared" si="567"/>
        <v>1621.6120622647859</v>
      </c>
      <c r="M783" s="126">
        <f t="shared" si="567"/>
        <v>1542.5238395631513</v>
      </c>
      <c r="N783" s="126">
        <f t="shared" si="567"/>
        <v>1463.8872101047978</v>
      </c>
      <c r="O783" s="126">
        <f t="shared" si="567"/>
        <v>1405.1880375774629</v>
      </c>
      <c r="P783" s="126">
        <f t="shared" si="567"/>
        <v>1346.9335270324666</v>
      </c>
      <c r="Q783" s="126">
        <f t="shared" si="567"/>
        <v>1289.1576101393164</v>
      </c>
      <c r="R783" s="126">
        <f t="shared" si="567"/>
        <v>1231.8942185674928</v>
      </c>
      <c r="S783" s="126">
        <f t="shared" si="567"/>
        <v>1175.1772839865689</v>
      </c>
      <c r="T783" s="126">
        <f t="shared" si="567"/>
        <v>1141.2022336722689</v>
      </c>
      <c r="U783" s="126">
        <f t="shared" si="567"/>
        <v>1107.4710354210597</v>
      </c>
      <c r="V783" s="126">
        <f t="shared" si="567"/>
        <v>1073.9956490506841</v>
      </c>
      <c r="W783" s="126">
        <f t="shared" si="567"/>
        <v>1040.7880343787974</v>
      </c>
      <c r="X783" s="126">
        <f t="shared" si="567"/>
        <v>1007.8601512231373</v>
      </c>
      <c r="Y783" s="126">
        <f t="shared" si="567"/>
        <v>972.50098015604976</v>
      </c>
      <c r="Z783" s="126">
        <f t="shared" si="567"/>
        <v>937.82456066252757</v>
      </c>
      <c r="AA783" s="126">
        <f t="shared" si="567"/>
        <v>903.82377342869279</v>
      </c>
      <c r="AB783" s="126">
        <f t="shared" si="567"/>
        <v>870.49149914065981</v>
      </c>
      <c r="AC783" s="126">
        <f t="shared" si="567"/>
        <v>837.82061848454418</v>
      </c>
      <c r="AD783" s="126">
        <f t="shared" si="567"/>
        <v>818.61962403416283</v>
      </c>
      <c r="AE783" s="126">
        <f t="shared" si="567"/>
        <v>799.75811476956414</v>
      </c>
      <c r="AF783" s="126">
        <f t="shared" si="567"/>
        <v>781.23189915913701</v>
      </c>
      <c r="AG783" s="126">
        <f t="shared" si="567"/>
        <v>763.03678567126462</v>
      </c>
      <c r="AH783" s="126">
        <f t="shared" si="567"/>
        <v>745.16858277432993</v>
      </c>
      <c r="BL783" s="1"/>
      <c r="BM783" s="1"/>
    </row>
    <row r="784" spans="2:65" hidden="1" outlineLevel="1">
      <c r="B784" t="str">
        <f t="shared" si="534"/>
        <v>e-diesel (DAC) - Energy cost including feedstock energy cost - Europe - USD/ton fuel</v>
      </c>
      <c r="C784" s="2" t="str">
        <f>C737</f>
        <v>e-diesel (DAC)</v>
      </c>
      <c r="D784" s="2" t="s">
        <v>37</v>
      </c>
      <c r="E784" s="2" t="s">
        <v>8</v>
      </c>
      <c r="F784" s="2" t="s">
        <v>31</v>
      </c>
      <c r="G784" s="126">
        <f t="shared" ref="G784:AH784" si="568">G789+G794*G$801+G799*G$802</f>
        <v>1696.7151795352499</v>
      </c>
      <c r="H784" s="126">
        <f t="shared" si="568"/>
        <v>1616.1250407562784</v>
      </c>
      <c r="I784" s="126">
        <f t="shared" si="568"/>
        <v>1535.986386085852</v>
      </c>
      <c r="J784" s="126">
        <f t="shared" si="568"/>
        <v>1470.0507536580394</v>
      </c>
      <c r="K784" s="126">
        <f t="shared" si="568"/>
        <v>1404.3576251363597</v>
      </c>
      <c r="L784" s="126">
        <f t="shared" si="568"/>
        <v>1338.949554133603</v>
      </c>
      <c r="M784" s="126">
        <f t="shared" si="568"/>
        <v>1273.8690942625312</v>
      </c>
      <c r="N784" s="126">
        <f t="shared" si="568"/>
        <v>1209.1587991359204</v>
      </c>
      <c r="O784" s="126">
        <f t="shared" si="568"/>
        <v>1175.7526574016679</v>
      </c>
      <c r="P784" s="126">
        <f t="shared" si="568"/>
        <v>1142.4563446922509</v>
      </c>
      <c r="Q784" s="126">
        <f t="shared" si="568"/>
        <v>1109.2869219693471</v>
      </c>
      <c r="R784" s="126">
        <f t="shared" si="568"/>
        <v>1076.2614501946753</v>
      </c>
      <c r="S784" s="126">
        <f t="shared" si="568"/>
        <v>1043.396990329994</v>
      </c>
      <c r="T784" s="126">
        <f t="shared" si="568"/>
        <v>1019.9701274634029</v>
      </c>
      <c r="U784" s="126">
        <f t="shared" si="568"/>
        <v>996.6263396095959</v>
      </c>
      <c r="V784" s="126">
        <f t="shared" si="568"/>
        <v>973.37268844653704</v>
      </c>
      <c r="W784" s="126">
        <f t="shared" si="568"/>
        <v>950.2162356521344</v>
      </c>
      <c r="X784" s="126">
        <f t="shared" si="568"/>
        <v>927.1640429043324</v>
      </c>
      <c r="Y784" s="126">
        <f t="shared" si="568"/>
        <v>901.74352297379528</v>
      </c>
      <c r="Z784" s="126">
        <f t="shared" si="568"/>
        <v>876.76829564900561</v>
      </c>
      <c r="AA784" s="126">
        <f t="shared" si="568"/>
        <v>852.23406459540251</v>
      </c>
      <c r="AB784" s="126">
        <f t="shared" si="568"/>
        <v>828.13653347838033</v>
      </c>
      <c r="AC784" s="126">
        <f t="shared" si="568"/>
        <v>804.47140596337192</v>
      </c>
      <c r="AD784" s="126">
        <f t="shared" si="568"/>
        <v>786.03521510021938</v>
      </c>
      <c r="AE784" s="126">
        <f t="shared" si="568"/>
        <v>767.92498463747552</v>
      </c>
      <c r="AF784" s="126">
        <f t="shared" si="568"/>
        <v>750.13669010892227</v>
      </c>
      <c r="AG784" s="126">
        <f t="shared" si="568"/>
        <v>732.66630704833597</v>
      </c>
      <c r="AH784" s="126">
        <f t="shared" si="568"/>
        <v>715.50981098949285</v>
      </c>
      <c r="BL784" s="1"/>
      <c r="BM784" s="1"/>
    </row>
    <row r="785" spans="2:65" hidden="1" outlineLevel="1">
      <c r="B785" t="str">
        <f t="shared" si="534"/>
        <v>e-diesel (DAC) - Energy cost including feedstock energy cost - Middle East - USD/ton fuel</v>
      </c>
      <c r="C785" s="13" t="str">
        <f>C737</f>
        <v>e-diesel (DAC)</v>
      </c>
      <c r="D785" s="13" t="s">
        <v>37</v>
      </c>
      <c r="E785" s="13" t="s">
        <v>58</v>
      </c>
      <c r="F785" s="13" t="s">
        <v>31</v>
      </c>
      <c r="G785" s="127">
        <f t="shared" ref="G785:AH785" si="569">G790+G795*G$801+G800*G$802</f>
        <v>1299.2507325291738</v>
      </c>
      <c r="H785" s="127">
        <f t="shared" si="569"/>
        <v>1236.2098783446002</v>
      </c>
      <c r="I785" s="127">
        <f t="shared" si="569"/>
        <v>1173.5274027920104</v>
      </c>
      <c r="J785" s="127">
        <f t="shared" si="569"/>
        <v>1130.233177366476</v>
      </c>
      <c r="K785" s="127">
        <f t="shared" si="569"/>
        <v>1087.0494850047849</v>
      </c>
      <c r="L785" s="127">
        <f t="shared" si="569"/>
        <v>1044.0036632934361</v>
      </c>
      <c r="M785" s="127">
        <f t="shared" si="569"/>
        <v>1001.123049818955</v>
      </c>
      <c r="N785" s="127">
        <f t="shared" si="569"/>
        <v>958.43498216782928</v>
      </c>
      <c r="O785" s="127">
        <f t="shared" si="569"/>
        <v>924.97497272555381</v>
      </c>
      <c r="P785" s="127">
        <f t="shared" si="569"/>
        <v>891.72120887709673</v>
      </c>
      <c r="Q785" s="127">
        <f t="shared" si="569"/>
        <v>858.692290775949</v>
      </c>
      <c r="R785" s="127">
        <f t="shared" si="569"/>
        <v>825.90681857563573</v>
      </c>
      <c r="S785" s="127">
        <f t="shared" si="569"/>
        <v>793.38339242968846</v>
      </c>
      <c r="T785" s="127">
        <f t="shared" si="569"/>
        <v>773.49437613353462</v>
      </c>
      <c r="U785" s="127">
        <f t="shared" si="569"/>
        <v>753.70962939207982</v>
      </c>
      <c r="V785" s="127">
        <f t="shared" si="569"/>
        <v>734.03561744822332</v>
      </c>
      <c r="W785" s="127">
        <f t="shared" si="569"/>
        <v>714.47880554480867</v>
      </c>
      <c r="X785" s="127">
        <f t="shared" si="569"/>
        <v>695.04565892472192</v>
      </c>
      <c r="Y785" s="127">
        <f t="shared" si="569"/>
        <v>670.93863454979589</v>
      </c>
      <c r="Z785" s="127">
        <f t="shared" si="569"/>
        <v>647.29531478635272</v>
      </c>
      <c r="AA785" s="127">
        <f t="shared" si="569"/>
        <v>624.11087795408162</v>
      </c>
      <c r="AB785" s="127">
        <f t="shared" si="569"/>
        <v>601.38050237266282</v>
      </c>
      <c r="AC785" s="127">
        <f t="shared" si="569"/>
        <v>579.0993663617794</v>
      </c>
      <c r="AD785" s="127">
        <f t="shared" si="569"/>
        <v>565.82751060976602</v>
      </c>
      <c r="AE785" s="127">
        <f t="shared" si="569"/>
        <v>552.79031019735453</v>
      </c>
      <c r="AF785" s="127">
        <f t="shared" si="569"/>
        <v>539.98486787112779</v>
      </c>
      <c r="AG785" s="127">
        <f t="shared" si="569"/>
        <v>527.40828637767618</v>
      </c>
      <c r="AH785" s="127">
        <f t="shared" si="569"/>
        <v>515.05766846358995</v>
      </c>
      <c r="BL785" s="1"/>
      <c r="BM785" s="1"/>
    </row>
    <row r="786" spans="2:65" hidden="1" outlineLevel="1">
      <c r="B786" t="str">
        <f t="shared" si="534"/>
        <v>e-diesel (DAC) - Energy cost - Africa - USD/ton fuel</v>
      </c>
      <c r="C786" t="str">
        <f>C737</f>
        <v>e-diesel (DAC)</v>
      </c>
      <c r="D786" t="s">
        <v>43</v>
      </c>
      <c r="E786" t="s">
        <v>55</v>
      </c>
      <c r="F786" t="s">
        <v>31</v>
      </c>
      <c r="G786" s="8">
        <f t="shared" ref="G786:V790" si="570">INDEX(CostCalculations,MATCH($B786,CostCalculations_Index,0),MATCH(G$4,CostCalculation_Year,0))</f>
        <v>24.196520996516455</v>
      </c>
      <c r="H786" s="8">
        <f t="shared" si="570"/>
        <v>20.984263356572239</v>
      </c>
      <c r="I786" s="8">
        <f t="shared" si="570"/>
        <v>17.87071422432129</v>
      </c>
      <c r="J786" s="8">
        <f t="shared" si="570"/>
        <v>16.823748934217715</v>
      </c>
      <c r="K786" s="8">
        <f t="shared" si="570"/>
        <v>15.802028726504963</v>
      </c>
      <c r="L786" s="8">
        <f t="shared" si="570"/>
        <v>14.805553601183036</v>
      </c>
      <c r="M786" s="8">
        <f t="shared" si="570"/>
        <v>13.834323558251761</v>
      </c>
      <c r="N786" s="8">
        <f t="shared" si="570"/>
        <v>12.888338597711485</v>
      </c>
      <c r="O786" s="8">
        <f t="shared" si="570"/>
        <v>12.290477819406663</v>
      </c>
      <c r="P786" s="8">
        <f t="shared" si="570"/>
        <v>11.705545605118326</v>
      </c>
      <c r="Q786" s="8">
        <f t="shared" si="570"/>
        <v>11.133541954846319</v>
      </c>
      <c r="R786" s="8">
        <f t="shared" si="570"/>
        <v>10.574466868590962</v>
      </c>
      <c r="S786" s="8">
        <f t="shared" si="570"/>
        <v>10.02832034635213</v>
      </c>
      <c r="T786" s="8">
        <f t="shared" si="570"/>
        <v>9.6964670631229843</v>
      </c>
      <c r="U786" s="8">
        <f t="shared" si="570"/>
        <v>9.3701967075256007</v>
      </c>
      <c r="V786" s="8">
        <f t="shared" si="570"/>
        <v>9.0495092795597998</v>
      </c>
      <c r="W786" s="8">
        <f t="shared" ref="W786:AH790" si="571">INDEX(CostCalculations,MATCH($B786,CostCalculations_Index,0),MATCH(W$4,CostCalculation_Year,0))</f>
        <v>8.7344047792256703</v>
      </c>
      <c r="X786" s="8">
        <f t="shared" si="571"/>
        <v>8.424883206523333</v>
      </c>
      <c r="Y786" s="8">
        <f t="shared" si="571"/>
        <v>8.1289163298713785</v>
      </c>
      <c r="Z786" s="8">
        <f t="shared" si="571"/>
        <v>7.8382163198470858</v>
      </c>
      <c r="AA786" s="8">
        <f t="shared" si="571"/>
        <v>7.552783176450439</v>
      </c>
      <c r="AB786" s="8">
        <f t="shared" si="571"/>
        <v>7.2726168996816174</v>
      </c>
      <c r="AC786" s="8">
        <f t="shared" si="571"/>
        <v>6.997717489540431</v>
      </c>
      <c r="AD786" s="8">
        <f t="shared" si="571"/>
        <v>6.8115445879951633</v>
      </c>
      <c r="AE786" s="8">
        <f t="shared" si="571"/>
        <v>6.6277434055101123</v>
      </c>
      <c r="AF786" s="8">
        <f t="shared" si="571"/>
        <v>6.4463139420851272</v>
      </c>
      <c r="AG786" s="8">
        <f t="shared" si="571"/>
        <v>6.2672561977202834</v>
      </c>
      <c r="AH786" s="8">
        <f t="shared" si="571"/>
        <v>6.090570172415652</v>
      </c>
    </row>
    <row r="787" spans="2:65" hidden="1" outlineLevel="1">
      <c r="B787" t="str">
        <f t="shared" si="534"/>
        <v>e-diesel (DAC) - Energy cost - Americas - USD/ton fuel</v>
      </c>
      <c r="C787" t="str">
        <f>C737</f>
        <v>e-diesel (DAC)</v>
      </c>
      <c r="D787" t="s">
        <v>43</v>
      </c>
      <c r="E787" t="s">
        <v>56</v>
      </c>
      <c r="F787" t="s">
        <v>31</v>
      </c>
      <c r="G787" s="8">
        <f t="shared" si="570"/>
        <v>15.203034188414808</v>
      </c>
      <c r="H787" s="8">
        <f t="shared" si="570"/>
        <v>14.629589114960471</v>
      </c>
      <c r="I787" s="8">
        <f t="shared" si="570"/>
        <v>14.067081505671206</v>
      </c>
      <c r="J787" s="8">
        <f t="shared" si="570"/>
        <v>13.329612930282243</v>
      </c>
      <c r="K787" s="8">
        <f t="shared" si="570"/>
        <v>12.609106739922293</v>
      </c>
      <c r="L787" s="8">
        <f t="shared" si="570"/>
        <v>11.905562934591353</v>
      </c>
      <c r="M787" s="8">
        <f t="shared" si="570"/>
        <v>11.218981514289597</v>
      </c>
      <c r="N787" s="8">
        <f t="shared" si="570"/>
        <v>10.549362479016679</v>
      </c>
      <c r="O787" s="8">
        <f t="shared" si="570"/>
        <v>10.15213828004366</v>
      </c>
      <c r="P787" s="8">
        <f t="shared" si="570"/>
        <v>9.7624029611274885</v>
      </c>
      <c r="Q787" s="8">
        <f t="shared" si="570"/>
        <v>9.3801565222681607</v>
      </c>
      <c r="R787" s="8">
        <f t="shared" si="570"/>
        <v>9.0053989634656801</v>
      </c>
      <c r="S787" s="8">
        <f t="shared" si="570"/>
        <v>8.6381302847200061</v>
      </c>
      <c r="T787" s="8">
        <f t="shared" si="570"/>
        <v>8.3296276332387222</v>
      </c>
      <c r="U787" s="8">
        <f t="shared" si="570"/>
        <v>8.0266945217164203</v>
      </c>
      <c r="V787" s="8">
        <f t="shared" si="570"/>
        <v>7.7293309501529768</v>
      </c>
      <c r="W787" s="8">
        <f t="shared" si="571"/>
        <v>7.437536918548509</v>
      </c>
      <c r="X787" s="8">
        <f t="shared" si="571"/>
        <v>7.1513124269030035</v>
      </c>
      <c r="Y787" s="8">
        <f t="shared" si="571"/>
        <v>6.9719308949500096</v>
      </c>
      <c r="Z787" s="8">
        <f t="shared" si="571"/>
        <v>6.7946079297467135</v>
      </c>
      <c r="AA787" s="8">
        <f t="shared" si="571"/>
        <v>6.6193435312931719</v>
      </c>
      <c r="AB787" s="8">
        <f t="shared" si="571"/>
        <v>6.4461376995893911</v>
      </c>
      <c r="AC787" s="8">
        <f t="shared" si="571"/>
        <v>6.2749904346353098</v>
      </c>
      <c r="AD787" s="8">
        <f t="shared" si="571"/>
        <v>6.1289523542329727</v>
      </c>
      <c r="AE787" s="8">
        <f t="shared" si="571"/>
        <v>5.9843391139187769</v>
      </c>
      <c r="AF787" s="8">
        <f t="shared" si="571"/>
        <v>5.8411507136926293</v>
      </c>
      <c r="AG787" s="8">
        <f t="shared" si="571"/>
        <v>5.699387153554567</v>
      </c>
      <c r="AH787" s="8">
        <f t="shared" si="571"/>
        <v>5.5590484335046302</v>
      </c>
    </row>
    <row r="788" spans="2:65" hidden="1" outlineLevel="1">
      <c r="B788" t="str">
        <f t="shared" si="534"/>
        <v>e-diesel (DAC) - Energy cost - Asia - USD/ton fuel</v>
      </c>
      <c r="C788" t="str">
        <f>C737</f>
        <v>e-diesel (DAC)</v>
      </c>
      <c r="D788" t="s">
        <v>43</v>
      </c>
      <c r="E788" t="s">
        <v>57</v>
      </c>
      <c r="F788" t="s">
        <v>31</v>
      </c>
      <c r="G788" s="8">
        <f t="shared" si="570"/>
        <v>26.911560952103585</v>
      </c>
      <c r="H788" s="8">
        <f t="shared" si="570"/>
        <v>24.120345458273867</v>
      </c>
      <c r="I788" s="8">
        <f t="shared" si="570"/>
        <v>21.411285353546209</v>
      </c>
      <c r="J788" s="8">
        <f t="shared" si="570"/>
        <v>20.252527787458053</v>
      </c>
      <c r="K788" s="8">
        <f t="shared" si="570"/>
        <v>19.120806072795972</v>
      </c>
      <c r="L788" s="8">
        <f t="shared" si="570"/>
        <v>18.016120209559258</v>
      </c>
      <c r="M788" s="8">
        <f t="shared" si="570"/>
        <v>16.93847019774827</v>
      </c>
      <c r="N788" s="8">
        <f t="shared" si="570"/>
        <v>15.88785603736334</v>
      </c>
      <c r="O788" s="8">
        <f t="shared" si="570"/>
        <v>15.123404554681125</v>
      </c>
      <c r="P788" s="8">
        <f t="shared" si="570"/>
        <v>14.375812120197313</v>
      </c>
      <c r="Q788" s="8">
        <f t="shared" si="570"/>
        <v>13.645078733911902</v>
      </c>
      <c r="R788" s="8">
        <f t="shared" si="570"/>
        <v>12.931204395824565</v>
      </c>
      <c r="S788" s="8">
        <f t="shared" si="570"/>
        <v>12.234189105935469</v>
      </c>
      <c r="T788" s="8">
        <f t="shared" si="570"/>
        <v>11.797976538046914</v>
      </c>
      <c r="U788" s="8">
        <f t="shared" si="570"/>
        <v>11.369627942208288</v>
      </c>
      <c r="V788" s="8">
        <f t="shared" si="570"/>
        <v>10.949143318419541</v>
      </c>
      <c r="W788" s="8">
        <f t="shared" si="571"/>
        <v>10.53652266668059</v>
      </c>
      <c r="X788" s="8">
        <f t="shared" si="571"/>
        <v>10.131765986991704</v>
      </c>
      <c r="Y788" s="8">
        <f t="shared" si="571"/>
        <v>9.7395580324030853</v>
      </c>
      <c r="Z788" s="8">
        <f t="shared" si="571"/>
        <v>9.3549020176036937</v>
      </c>
      <c r="AA788" s="8">
        <f t="shared" si="571"/>
        <v>8.9777979425934493</v>
      </c>
      <c r="AB788" s="8">
        <f t="shared" si="571"/>
        <v>8.6082458073725423</v>
      </c>
      <c r="AC788" s="8">
        <f t="shared" si="571"/>
        <v>8.2462456119407292</v>
      </c>
      <c r="AD788" s="8">
        <f t="shared" si="571"/>
        <v>8.0154645450439599</v>
      </c>
      <c r="AE788" s="8">
        <f t="shared" si="571"/>
        <v>7.7878608108152818</v>
      </c>
      <c r="AF788" s="8">
        <f t="shared" si="571"/>
        <v>7.5634344092546586</v>
      </c>
      <c r="AG788" s="8">
        <f t="shared" si="571"/>
        <v>7.3421853403621089</v>
      </c>
      <c r="AH788" s="8">
        <f t="shared" si="571"/>
        <v>7.1241136041376523</v>
      </c>
    </row>
    <row r="789" spans="2:65" hidden="1" outlineLevel="1">
      <c r="B789" t="str">
        <f t="shared" si="534"/>
        <v>e-diesel (DAC) - Energy cost - Europe - USD/ton fuel</v>
      </c>
      <c r="C789" t="str">
        <f>C737</f>
        <v>e-diesel (DAC)</v>
      </c>
      <c r="D789" t="s">
        <v>43</v>
      </c>
      <c r="E789" t="s">
        <v>8</v>
      </c>
      <c r="F789" t="s">
        <v>31</v>
      </c>
      <c r="G789" s="8">
        <f t="shared" si="570"/>
        <v>20.03419940861022</v>
      </c>
      <c r="H789" s="8">
        <f t="shared" si="570"/>
        <v>18.837733795195369</v>
      </c>
      <c r="I789" s="8">
        <f t="shared" si="570"/>
        <v>17.671265371443241</v>
      </c>
      <c r="J789" s="8">
        <f t="shared" si="570"/>
        <v>16.717185818536183</v>
      </c>
      <c r="K789" s="8">
        <f t="shared" si="570"/>
        <v>15.78534335027101</v>
      </c>
      <c r="L789" s="8">
        <f t="shared" si="570"/>
        <v>14.875737966648074</v>
      </c>
      <c r="M789" s="8">
        <f t="shared" si="570"/>
        <v>13.988369667667028</v>
      </c>
      <c r="N789" s="8">
        <f t="shared" si="570"/>
        <v>13.123238453328213</v>
      </c>
      <c r="O789" s="8">
        <f t="shared" si="570"/>
        <v>12.654095123654653</v>
      </c>
      <c r="P789" s="8">
        <f t="shared" si="570"/>
        <v>12.193428582186671</v>
      </c>
      <c r="Q789" s="8">
        <f t="shared" si="570"/>
        <v>11.741238828923938</v>
      </c>
      <c r="R789" s="8">
        <f t="shared" si="570"/>
        <v>11.297525863866536</v>
      </c>
      <c r="S789" s="8">
        <f t="shared" si="570"/>
        <v>10.862289687014542</v>
      </c>
      <c r="T789" s="8">
        <f t="shared" si="570"/>
        <v>10.544654819504814</v>
      </c>
      <c r="U789" s="8">
        <f t="shared" si="570"/>
        <v>10.231663236644277</v>
      </c>
      <c r="V789" s="8">
        <f t="shared" si="570"/>
        <v>9.9233149384327817</v>
      </c>
      <c r="W789" s="8">
        <f t="shared" si="571"/>
        <v>9.6196099248703852</v>
      </c>
      <c r="X789" s="8">
        <f t="shared" si="571"/>
        <v>9.3205481959570715</v>
      </c>
      <c r="Y789" s="8">
        <f t="shared" si="571"/>
        <v>9.0309249569471994</v>
      </c>
      <c r="Z789" s="8">
        <f t="shared" si="571"/>
        <v>8.7458591318438703</v>
      </c>
      <c r="AA789" s="8">
        <f t="shared" si="571"/>
        <v>8.4653507206472032</v>
      </c>
      <c r="AB789" s="8">
        <f t="shared" si="571"/>
        <v>8.189399723357182</v>
      </c>
      <c r="AC789" s="8">
        <f t="shared" si="571"/>
        <v>7.9180061399737713</v>
      </c>
      <c r="AD789" s="8">
        <f t="shared" si="571"/>
        <v>7.6964162754164303</v>
      </c>
      <c r="AE789" s="8">
        <f t="shared" si="571"/>
        <v>7.477877101912612</v>
      </c>
      <c r="AF789" s="8">
        <f t="shared" si="571"/>
        <v>7.262388619462282</v>
      </c>
      <c r="AG789" s="8">
        <f t="shared" si="571"/>
        <v>7.049950828065457</v>
      </c>
      <c r="AH789" s="8">
        <f t="shared" si="571"/>
        <v>6.8405637277221549</v>
      </c>
    </row>
    <row r="790" spans="2:65" hidden="1" outlineLevel="1">
      <c r="B790" t="str">
        <f t="shared" si="534"/>
        <v>e-diesel (DAC) - Energy cost - Middle East - USD/ton fuel</v>
      </c>
      <c r="C790" t="str">
        <f>C737</f>
        <v>e-diesel (DAC)</v>
      </c>
      <c r="D790" t="s">
        <v>43</v>
      </c>
      <c r="E790" t="s">
        <v>58</v>
      </c>
      <c r="F790" t="s">
        <v>31</v>
      </c>
      <c r="G790" s="8">
        <f t="shared" si="570"/>
        <v>15.341082917877907</v>
      </c>
      <c r="H790" s="8">
        <f t="shared" si="570"/>
        <v>14.409400272858166</v>
      </c>
      <c r="I790" s="8">
        <f t="shared" si="570"/>
        <v>13.501235651081528</v>
      </c>
      <c r="J790" s="8">
        <f t="shared" si="570"/>
        <v>12.85283382039278</v>
      </c>
      <c r="K790" s="8">
        <f t="shared" si="570"/>
        <v>12.218717691563548</v>
      </c>
      <c r="L790" s="8">
        <f t="shared" si="570"/>
        <v>11.598887264593834</v>
      </c>
      <c r="M790" s="8">
        <f t="shared" si="570"/>
        <v>10.993342539483638</v>
      </c>
      <c r="N790" s="8">
        <f t="shared" si="570"/>
        <v>10.402083516232958</v>
      </c>
      <c r="O790" s="8">
        <f t="shared" si="570"/>
        <v>9.9550881030842415</v>
      </c>
      <c r="P790" s="8">
        <f t="shared" si="570"/>
        <v>9.5173342300383421</v>
      </c>
      <c r="Q790" s="8">
        <f t="shared" si="570"/>
        <v>9.0888218970950945</v>
      </c>
      <c r="R790" s="8">
        <f t="shared" si="570"/>
        <v>8.669551104254662</v>
      </c>
      <c r="S790" s="8">
        <f t="shared" si="570"/>
        <v>8.2595218515169613</v>
      </c>
      <c r="T790" s="8">
        <f t="shared" si="570"/>
        <v>7.9965392922245107</v>
      </c>
      <c r="U790" s="8">
        <f t="shared" si="570"/>
        <v>7.737807841980775</v>
      </c>
      <c r="V790" s="8">
        <f t="shared" si="570"/>
        <v>7.4833275007857054</v>
      </c>
      <c r="W790" s="8">
        <f t="shared" si="571"/>
        <v>7.2330982686392709</v>
      </c>
      <c r="X790" s="8">
        <f t="shared" si="571"/>
        <v>6.9871201455415495</v>
      </c>
      <c r="Y790" s="8">
        <f t="shared" si="571"/>
        <v>6.719423322668999</v>
      </c>
      <c r="Z790" s="8">
        <f t="shared" si="571"/>
        <v>6.4568411836030739</v>
      </c>
      <c r="AA790" s="8">
        <f t="shared" si="571"/>
        <v>6.199373728343744</v>
      </c>
      <c r="AB790" s="8">
        <f t="shared" si="571"/>
        <v>5.947020956891115</v>
      </c>
      <c r="AC790" s="8">
        <f t="shared" si="571"/>
        <v>5.6997828692450287</v>
      </c>
      <c r="AD790" s="8">
        <f t="shared" si="571"/>
        <v>5.540265853330915</v>
      </c>
      <c r="AE790" s="8">
        <f t="shared" si="571"/>
        <v>5.3829450603634372</v>
      </c>
      <c r="AF790" s="8">
        <f t="shared" si="571"/>
        <v>5.227820490342495</v>
      </c>
      <c r="AG790" s="8">
        <f t="shared" si="571"/>
        <v>5.0748921432681389</v>
      </c>
      <c r="AH790" s="8">
        <f t="shared" si="571"/>
        <v>4.9241600191404169</v>
      </c>
    </row>
    <row r="791" spans="2:65" hidden="1" outlineLevel="1">
      <c r="B791" t="str">
        <f t="shared" si="534"/>
        <v>e-hydrogen (compressed) - Energy cost including feedstock energy cost - Africa - USD/ton fuel</v>
      </c>
      <c r="C791" t="s">
        <v>62</v>
      </c>
      <c r="D791" t="s">
        <v>37</v>
      </c>
      <c r="E791" t="s">
        <v>55</v>
      </c>
      <c r="F791" t="s">
        <v>31</v>
      </c>
      <c r="G791" s="26">
        <f>G189</f>
        <v>3160.8705964644164</v>
      </c>
      <c r="H791" s="26">
        <f t="shared" ref="H791:AH791" si="572">H189</f>
        <v>2786.523241337979</v>
      </c>
      <c r="I791" s="26">
        <f t="shared" si="572"/>
        <v>2412.5464202833837</v>
      </c>
      <c r="J791" s="26">
        <f t="shared" si="572"/>
        <v>2304.7344628217015</v>
      </c>
      <c r="K791" s="26">
        <f t="shared" si="572"/>
        <v>2196.6012206586379</v>
      </c>
      <c r="L791" s="26">
        <f t="shared" si="572"/>
        <v>2088.2494806360514</v>
      </c>
      <c r="M791" s="26">
        <f t="shared" si="572"/>
        <v>1979.7820295958466</v>
      </c>
      <c r="N791" s="26">
        <f t="shared" si="572"/>
        <v>1871.3016543799013</v>
      </c>
      <c r="O791" s="26">
        <f t="shared" si="572"/>
        <v>1802.6625730422293</v>
      </c>
      <c r="P791" s="26">
        <f t="shared" si="572"/>
        <v>1734.1917254836167</v>
      </c>
      <c r="Q791" s="26">
        <f t="shared" si="572"/>
        <v>1665.9444753405153</v>
      </c>
      <c r="R791" s="26">
        <f t="shared" si="572"/>
        <v>1597.976186249457</v>
      </c>
      <c r="S791" s="26">
        <f t="shared" si="572"/>
        <v>1530.3422218469802</v>
      </c>
      <c r="T791" s="26">
        <f t="shared" si="572"/>
        <v>1491.8507805011832</v>
      </c>
      <c r="U791" s="26">
        <f t="shared" si="572"/>
        <v>1453.4494587457298</v>
      </c>
      <c r="V791" s="26">
        <f t="shared" si="572"/>
        <v>1415.1563219456079</v>
      </c>
      <c r="W791" s="26">
        <f t="shared" si="572"/>
        <v>1376.9894354656967</v>
      </c>
      <c r="X791" s="26">
        <f t="shared" si="572"/>
        <v>1338.9668646709708</v>
      </c>
      <c r="Y791" s="26">
        <f t="shared" si="572"/>
        <v>1296.9598763474942</v>
      </c>
      <c r="Z791" s="26">
        <f t="shared" si="572"/>
        <v>1255.7747230782336</v>
      </c>
      <c r="AA791" s="26">
        <f t="shared" si="572"/>
        <v>1215.4008407247393</v>
      </c>
      <c r="AB791" s="26">
        <f t="shared" si="572"/>
        <v>1175.8276651485323</v>
      </c>
      <c r="AC791" s="26">
        <f t="shared" si="572"/>
        <v>1137.0446322111472</v>
      </c>
      <c r="AD791" s="26">
        <f t="shared" si="572"/>
        <v>1113.2241368658154</v>
      </c>
      <c r="AE791" s="26">
        <f t="shared" si="572"/>
        <v>1089.8673860112274</v>
      </c>
      <c r="AF791" s="26">
        <f t="shared" si="572"/>
        <v>1066.9677226950826</v>
      </c>
      <c r="AG791" s="26">
        <f t="shared" si="572"/>
        <v>1044.5184899651035</v>
      </c>
      <c r="AH791" s="26">
        <f t="shared" si="572"/>
        <v>1022.5130308690141</v>
      </c>
    </row>
    <row r="792" spans="2:65" hidden="1" outlineLevel="1">
      <c r="B792" t="str">
        <f t="shared" si="534"/>
        <v>e-hydrogen (compressed) - Energy cost including feedstock energy cost - Americas - USD/ton fuel</v>
      </c>
      <c r="C792" t="s">
        <v>62</v>
      </c>
      <c r="D792" t="s">
        <v>37</v>
      </c>
      <c r="E792" t="s">
        <v>56</v>
      </c>
      <c r="F792" t="s">
        <v>31</v>
      </c>
      <c r="G792" s="26">
        <f t="shared" ref="G792:AH792" si="573">G190</f>
        <v>1986.022029783622</v>
      </c>
      <c r="H792" s="26">
        <f t="shared" si="573"/>
        <v>1942.6791108821419</v>
      </c>
      <c r="I792" s="26">
        <f t="shared" si="573"/>
        <v>1899.0560032656203</v>
      </c>
      <c r="J792" s="26">
        <f t="shared" si="573"/>
        <v>1826.0625747933959</v>
      </c>
      <c r="K792" s="26">
        <f t="shared" si="573"/>
        <v>1752.7609736509025</v>
      </c>
      <c r="L792" s="26">
        <f t="shared" si="573"/>
        <v>1679.2202631891889</v>
      </c>
      <c r="M792" s="26">
        <f t="shared" si="573"/>
        <v>1605.5095067593863</v>
      </c>
      <c r="N792" s="26">
        <f t="shared" si="573"/>
        <v>1531.6977677124719</v>
      </c>
      <c r="O792" s="26">
        <f t="shared" si="573"/>
        <v>1489.0291478242557</v>
      </c>
      <c r="P792" s="26">
        <f t="shared" si="573"/>
        <v>1446.3126288296503</v>
      </c>
      <c r="Q792" s="26">
        <f t="shared" si="573"/>
        <v>1403.5802801551172</v>
      </c>
      <c r="R792" s="26">
        <f t="shared" si="573"/>
        <v>1360.8641712271224</v>
      </c>
      <c r="S792" s="26">
        <f t="shared" si="573"/>
        <v>1318.196371472189</v>
      </c>
      <c r="T792" s="26">
        <f t="shared" si="573"/>
        <v>1281.5555815366356</v>
      </c>
      <c r="U792" s="26">
        <f t="shared" si="573"/>
        <v>1245.0533507729108</v>
      </c>
      <c r="V792" s="26">
        <f t="shared" si="573"/>
        <v>1208.7077012258628</v>
      </c>
      <c r="W792" s="26">
        <f t="shared" si="573"/>
        <v>1172.5366549402484</v>
      </c>
      <c r="X792" s="26">
        <f t="shared" si="573"/>
        <v>1136.5582339608836</v>
      </c>
      <c r="Y792" s="26">
        <f t="shared" si="573"/>
        <v>1112.3640919011295</v>
      </c>
      <c r="Z792" s="26">
        <f t="shared" si="573"/>
        <v>1088.5763473760965</v>
      </c>
      <c r="AA792" s="26">
        <f t="shared" si="573"/>
        <v>1065.1908713683672</v>
      </c>
      <c r="AB792" s="26">
        <f t="shared" si="573"/>
        <v>1042.2035348604634</v>
      </c>
      <c r="AC792" s="26">
        <f t="shared" si="573"/>
        <v>1019.61020883496</v>
      </c>
      <c r="AD792" s="26">
        <f t="shared" si="573"/>
        <v>1001.6667447875999</v>
      </c>
      <c r="AE792" s="26">
        <f t="shared" si="573"/>
        <v>984.06586194466854</v>
      </c>
      <c r="AF792" s="26">
        <f t="shared" si="573"/>
        <v>966.80356105825501</v>
      </c>
      <c r="AG792" s="26">
        <f t="shared" si="573"/>
        <v>949.87584288045787</v>
      </c>
      <c r="AH792" s="26">
        <f t="shared" si="573"/>
        <v>933.27870816337509</v>
      </c>
    </row>
    <row r="793" spans="2:65" hidden="1" outlineLevel="1">
      <c r="B793" t="str">
        <f t="shared" si="534"/>
        <v>e-hydrogen (compressed) - Energy cost including feedstock energy cost - Asia - USD/ton fuel</v>
      </c>
      <c r="C793" t="s">
        <v>62</v>
      </c>
      <c r="D793" t="s">
        <v>37</v>
      </c>
      <c r="E793" t="s">
        <v>57</v>
      </c>
      <c r="F793" t="s">
        <v>31</v>
      </c>
      <c r="G793" s="26">
        <f t="shared" ref="G793:AH793" si="574">G191</f>
        <v>3515.5451368694994</v>
      </c>
      <c r="H793" s="26">
        <f t="shared" si="574"/>
        <v>3202.9670075376002</v>
      </c>
      <c r="I793" s="26">
        <f t="shared" si="574"/>
        <v>2890.5235227287494</v>
      </c>
      <c r="J793" s="26">
        <f t="shared" si="574"/>
        <v>2774.4528840461521</v>
      </c>
      <c r="K793" s="26">
        <f t="shared" si="574"/>
        <v>2657.9363122554146</v>
      </c>
      <c r="L793" s="26">
        <f t="shared" si="574"/>
        <v>2541.0838854200356</v>
      </c>
      <c r="M793" s="26">
        <f t="shared" si="574"/>
        <v>2424.0056816037468</v>
      </c>
      <c r="N793" s="26">
        <f t="shared" si="574"/>
        <v>2306.8117788701561</v>
      </c>
      <c r="O793" s="26">
        <f t="shared" si="574"/>
        <v>2218.1721303505983</v>
      </c>
      <c r="P793" s="26">
        <f t="shared" si="574"/>
        <v>2129.7951643580186</v>
      </c>
      <c r="Q793" s="26">
        <f t="shared" si="574"/>
        <v>2041.7530759339261</v>
      </c>
      <c r="R793" s="26">
        <f t="shared" si="574"/>
        <v>1954.1180601197893</v>
      </c>
      <c r="S793" s="26">
        <f t="shared" si="574"/>
        <v>1866.9623119572402</v>
      </c>
      <c r="T793" s="26">
        <f t="shared" si="574"/>
        <v>1815.1787029276168</v>
      </c>
      <c r="U793" s="26">
        <f t="shared" si="574"/>
        <v>1763.5893988725866</v>
      </c>
      <c r="V793" s="26">
        <f t="shared" si="574"/>
        <v>1712.219846212882</v>
      </c>
      <c r="W793" s="26">
        <f t="shared" si="574"/>
        <v>1661.0954913690473</v>
      </c>
      <c r="X793" s="26">
        <f t="shared" si="574"/>
        <v>1610.2417807617942</v>
      </c>
      <c r="Y793" s="26">
        <f t="shared" si="574"/>
        <v>1553.9360314199</v>
      </c>
      <c r="Z793" s="26">
        <f t="shared" si="574"/>
        <v>1498.7656644323729</v>
      </c>
      <c r="AA793" s="26">
        <f t="shared" si="574"/>
        <v>1444.7155323228835</v>
      </c>
      <c r="AB793" s="26">
        <f t="shared" si="574"/>
        <v>1391.7704876150719</v>
      </c>
      <c r="AC793" s="26">
        <f t="shared" si="574"/>
        <v>1339.915382832598</v>
      </c>
      <c r="AD793" s="26">
        <f t="shared" si="574"/>
        <v>1309.9831447130568</v>
      </c>
      <c r="AE793" s="26">
        <f t="shared" si="574"/>
        <v>1280.6373127610934</v>
      </c>
      <c r="AF793" s="26">
        <f t="shared" si="574"/>
        <v>1251.8689688243389</v>
      </c>
      <c r="AG793" s="26">
        <f t="shared" si="574"/>
        <v>1223.6691947504187</v>
      </c>
      <c r="AH793" s="26">
        <f t="shared" si="574"/>
        <v>1196.0290723869578</v>
      </c>
    </row>
    <row r="794" spans="2:65" hidden="1" outlineLevel="1">
      <c r="B794" t="str">
        <f t="shared" si="534"/>
        <v>e-hydrogen (compressed) - Energy cost including feedstock energy cost - Europe - USD/ton fuel</v>
      </c>
      <c r="C794" t="s">
        <v>62</v>
      </c>
      <c r="D794" t="s">
        <v>37</v>
      </c>
      <c r="E794" t="s">
        <v>8</v>
      </c>
      <c r="F794" t="s">
        <v>31</v>
      </c>
      <c r="G794" s="26">
        <f t="shared" ref="G794:AH794" si="575">G192</f>
        <v>2617.1329276426868</v>
      </c>
      <c r="H794" s="26">
        <f t="shared" si="575"/>
        <v>2501.4832373426843</v>
      </c>
      <c r="I794" s="26">
        <f t="shared" si="575"/>
        <v>2385.6208251448465</v>
      </c>
      <c r="J794" s="26">
        <f t="shared" si="575"/>
        <v>2290.1360706240293</v>
      </c>
      <c r="K794" s="26">
        <f t="shared" si="575"/>
        <v>2194.281827469511</v>
      </c>
      <c r="L794" s="26">
        <f t="shared" si="575"/>
        <v>2098.1486352829556</v>
      </c>
      <c r="M794" s="26">
        <f t="shared" si="575"/>
        <v>2001.8270336660016</v>
      </c>
      <c r="N794" s="26">
        <f t="shared" si="575"/>
        <v>1905.4075622202831</v>
      </c>
      <c r="O794" s="26">
        <f t="shared" si="575"/>
        <v>1855.9948612502078</v>
      </c>
      <c r="P794" s="26">
        <f t="shared" si="575"/>
        <v>1806.4722197363817</v>
      </c>
      <c r="Q794" s="26">
        <f t="shared" si="575"/>
        <v>1756.8759375972888</v>
      </c>
      <c r="R794" s="26">
        <f t="shared" si="575"/>
        <v>1707.2423147514785</v>
      </c>
      <c r="S794" s="26">
        <f t="shared" si="575"/>
        <v>1657.6076511175781</v>
      </c>
      <c r="T794" s="26">
        <f t="shared" si="575"/>
        <v>1622.348781281504</v>
      </c>
      <c r="U794" s="26">
        <f t="shared" si="575"/>
        <v>1587.0750484272664</v>
      </c>
      <c r="V794" s="26">
        <f t="shared" si="575"/>
        <v>1551.8014774016065</v>
      </c>
      <c r="W794" s="26">
        <f t="shared" si="575"/>
        <v>1516.5430930511313</v>
      </c>
      <c r="X794" s="26">
        <f t="shared" si="575"/>
        <v>1481.3149202225381</v>
      </c>
      <c r="Y794" s="26">
        <f t="shared" si="575"/>
        <v>1440.8743847473047</v>
      </c>
      <c r="Z794" s="26">
        <f t="shared" si="575"/>
        <v>1401.1898091614214</v>
      </c>
      <c r="AA794" s="26">
        <f t="shared" si="575"/>
        <v>1362.2520523275218</v>
      </c>
      <c r="AB794" s="26">
        <f t="shared" si="575"/>
        <v>1324.0519731081486</v>
      </c>
      <c r="AC794" s="26">
        <f t="shared" si="575"/>
        <v>1286.5804303659243</v>
      </c>
      <c r="AD794" s="26">
        <f t="shared" si="575"/>
        <v>1257.840458133481</v>
      </c>
      <c r="AE794" s="26">
        <f t="shared" si="575"/>
        <v>1229.6635327190136</v>
      </c>
      <c r="AF794" s="26">
        <f t="shared" si="575"/>
        <v>1202.0410914284364</v>
      </c>
      <c r="AG794" s="26">
        <f t="shared" si="575"/>
        <v>1174.9645715676581</v>
      </c>
      <c r="AH794" s="26">
        <f t="shared" si="575"/>
        <v>1148.4254104425868</v>
      </c>
    </row>
    <row r="795" spans="2:65" hidden="1" outlineLevel="1">
      <c r="B795" t="str">
        <f t="shared" si="534"/>
        <v>e-hydrogen (compressed) - Energy cost including feedstock energy cost - Middle East - USD/ton fuel</v>
      </c>
      <c r="C795" t="s">
        <v>62</v>
      </c>
      <c r="D795" t="s">
        <v>37</v>
      </c>
      <c r="E795" t="s">
        <v>58</v>
      </c>
      <c r="F795" t="s">
        <v>31</v>
      </c>
      <c r="G795" s="26">
        <f t="shared" ref="G795:AH795" si="576">G193</f>
        <v>2004.0557863679674</v>
      </c>
      <c r="H795" s="26">
        <f t="shared" si="576"/>
        <v>1913.439994141396</v>
      </c>
      <c r="I795" s="26">
        <f t="shared" si="576"/>
        <v>1822.6668128960132</v>
      </c>
      <c r="J795" s="26">
        <f t="shared" si="576"/>
        <v>1760.7472131571581</v>
      </c>
      <c r="K795" s="26">
        <f t="shared" si="576"/>
        <v>1698.4939504098782</v>
      </c>
      <c r="L795" s="26">
        <f t="shared" si="576"/>
        <v>1635.9651897318304</v>
      </c>
      <c r="M795" s="26">
        <f t="shared" si="576"/>
        <v>1573.2190962007282</v>
      </c>
      <c r="N795" s="26">
        <f t="shared" si="576"/>
        <v>1510.3138348942052</v>
      </c>
      <c r="O795" s="26">
        <f t="shared" si="576"/>
        <v>1460.1275067135082</v>
      </c>
      <c r="P795" s="26">
        <f t="shared" si="576"/>
        <v>1410.0053792603746</v>
      </c>
      <c r="Q795" s="26">
        <f t="shared" si="576"/>
        <v>1359.9870273294782</v>
      </c>
      <c r="R795" s="26">
        <f t="shared" si="576"/>
        <v>1310.1120257155462</v>
      </c>
      <c r="S795" s="26">
        <f t="shared" si="576"/>
        <v>1260.4199492133293</v>
      </c>
      <c r="T795" s="26">
        <f t="shared" si="576"/>
        <v>1230.3082459572943</v>
      </c>
      <c r="U795" s="26">
        <f t="shared" si="576"/>
        <v>1200.2429586961468</v>
      </c>
      <c r="V795" s="26">
        <f t="shared" si="576"/>
        <v>1170.2378432658459</v>
      </c>
      <c r="W795" s="26">
        <f t="shared" si="576"/>
        <v>1140.3066555022276</v>
      </c>
      <c r="X795" s="26">
        <f t="shared" si="576"/>
        <v>1110.4631512412213</v>
      </c>
      <c r="Y795" s="26">
        <f t="shared" si="576"/>
        <v>1072.0767797388739</v>
      </c>
      <c r="Z795" s="26">
        <f t="shared" si="576"/>
        <v>1034.4621299578357</v>
      </c>
      <c r="AA795" s="26">
        <f t="shared" si="576"/>
        <v>997.60894300383222</v>
      </c>
      <c r="AB795" s="26">
        <f t="shared" si="576"/>
        <v>961.50695998256094</v>
      </c>
      <c r="AC795" s="26">
        <f t="shared" si="576"/>
        <v>926.14592199973754</v>
      </c>
      <c r="AD795" s="26">
        <f t="shared" si="576"/>
        <v>905.45655143347608</v>
      </c>
      <c r="AE795" s="26">
        <f t="shared" si="576"/>
        <v>885.17250940990675</v>
      </c>
      <c r="AF795" s="26">
        <f t="shared" si="576"/>
        <v>865.287631560058</v>
      </c>
      <c r="AG795" s="26">
        <f t="shared" si="576"/>
        <v>845.79575351497181</v>
      </c>
      <c r="AH795" s="26">
        <f t="shared" si="576"/>
        <v>826.69071090569059</v>
      </c>
    </row>
    <row r="796" spans="2:65" hidden="1" outlineLevel="1">
      <c r="B796" t="str">
        <f t="shared" si="534"/>
        <v>Carbon dioxide (DAC) - Energy cost - Africa - USD/ton fuel</v>
      </c>
      <c r="C796" t="s">
        <v>68</v>
      </c>
      <c r="D796" t="s">
        <v>43</v>
      </c>
      <c r="E796" t="s">
        <v>55</v>
      </c>
      <c r="F796" t="s">
        <v>31</v>
      </c>
      <c r="G796" s="8">
        <f t="shared" ref="G796:V800" si="577">INDEX(CostCalculations,MATCH($B796,CostCalculations_Index,0),MATCH(G$4,CostCalculation_Year,0))</f>
        <v>168.04374017226095</v>
      </c>
      <c r="H796" s="8">
        <f t="shared" si="577"/>
        <v>146.30209067169341</v>
      </c>
      <c r="I796" s="8">
        <f t="shared" si="577"/>
        <v>125.09499957024941</v>
      </c>
      <c r="J796" s="8">
        <f t="shared" si="577"/>
        <v>118.18460880247255</v>
      </c>
      <c r="K796" s="8">
        <f t="shared" si="577"/>
        <v>111.41353662951776</v>
      </c>
      <c r="L796" s="8">
        <f t="shared" si="577"/>
        <v>104.78178305138506</v>
      </c>
      <c r="M796" s="8">
        <f t="shared" si="577"/>
        <v>98.28934806807321</v>
      </c>
      <c r="N796" s="8">
        <f t="shared" si="577"/>
        <v>91.936231679584665</v>
      </c>
      <c r="O796" s="8">
        <f t="shared" si="577"/>
        <v>87.982972860232593</v>
      </c>
      <c r="P796" s="8">
        <f t="shared" si="577"/>
        <v>84.102420719352523</v>
      </c>
      <c r="Q796" s="8">
        <f t="shared" si="577"/>
        <v>80.294575256942807</v>
      </c>
      <c r="R796" s="8">
        <f t="shared" si="577"/>
        <v>76.559436473005292</v>
      </c>
      <c r="S796" s="8">
        <f t="shared" si="577"/>
        <v>72.89700436753958</v>
      </c>
      <c r="T796" s="8">
        <f t="shared" si="577"/>
        <v>70.735122997418571</v>
      </c>
      <c r="U796" s="8">
        <f t="shared" si="577"/>
        <v>68.605236304620504</v>
      </c>
      <c r="V796" s="8">
        <f t="shared" si="577"/>
        <v>66.507344289144001</v>
      </c>
      <c r="W796" s="8">
        <f t="shared" ref="W796:AH800" si="578">INDEX(CostCalculations,MATCH($B796,CostCalculations_Index,0),MATCH(W$4,CostCalculation_Year,0))</f>
        <v>64.441446950990169</v>
      </c>
      <c r="X796" s="8">
        <f t="shared" si="578"/>
        <v>62.40754429015891</v>
      </c>
      <c r="Y796" s="8">
        <f t="shared" si="578"/>
        <v>60.429077079389643</v>
      </c>
      <c r="Z796" s="8">
        <f t="shared" si="578"/>
        <v>58.481367988026683</v>
      </c>
      <c r="AA796" s="8">
        <f t="shared" si="578"/>
        <v>56.564417016069513</v>
      </c>
      <c r="AB796" s="8">
        <f t="shared" si="578"/>
        <v>54.678224163519339</v>
      </c>
      <c r="AC796" s="8">
        <f t="shared" si="578"/>
        <v>52.822789430375032</v>
      </c>
      <c r="AD796" s="8">
        <f t="shared" si="578"/>
        <v>51.600110701740995</v>
      </c>
      <c r="AE796" s="8">
        <f t="shared" si="578"/>
        <v>50.391546373167834</v>
      </c>
      <c r="AF796" s="8">
        <f t="shared" si="578"/>
        <v>49.197096444655244</v>
      </c>
      <c r="AG796" s="8">
        <f t="shared" si="578"/>
        <v>48.016760916203474</v>
      </c>
      <c r="AH796" s="8">
        <f t="shared" si="578"/>
        <v>46.85053978781275</v>
      </c>
    </row>
    <row r="797" spans="2:65" hidden="1" outlineLevel="1">
      <c r="B797" t="str">
        <f t="shared" si="534"/>
        <v>Carbon dioxide (DAC) - Energy cost - Americas - USD/ton fuel</v>
      </c>
      <c r="C797" t="s">
        <v>68</v>
      </c>
      <c r="D797" t="s">
        <v>43</v>
      </c>
      <c r="E797" t="s">
        <v>56</v>
      </c>
      <c r="F797" t="s">
        <v>31</v>
      </c>
      <c r="G797" s="8">
        <f t="shared" si="577"/>
        <v>105.58438245546897</v>
      </c>
      <c r="H797" s="8">
        <f t="shared" si="577"/>
        <v>101.99736044182912</v>
      </c>
      <c r="I797" s="8">
        <f t="shared" si="577"/>
        <v>98.469570539698765</v>
      </c>
      <c r="J797" s="8">
        <f t="shared" si="577"/>
        <v>93.638765997611998</v>
      </c>
      <c r="K797" s="8">
        <f t="shared" si="577"/>
        <v>88.901570801317362</v>
      </c>
      <c r="L797" s="8">
        <f t="shared" si="577"/>
        <v>84.25798495081483</v>
      </c>
      <c r="M797" s="8">
        <f t="shared" si="577"/>
        <v>79.708008446105609</v>
      </c>
      <c r="N797" s="8">
        <f t="shared" si="577"/>
        <v>75.251641287187283</v>
      </c>
      <c r="O797" s="8">
        <f t="shared" si="577"/>
        <v>72.675393088137156</v>
      </c>
      <c r="P797" s="8">
        <f t="shared" si="577"/>
        <v>70.14126028517552</v>
      </c>
      <c r="Q797" s="8">
        <f t="shared" si="577"/>
        <v>67.64924287830199</v>
      </c>
      <c r="R797" s="8">
        <f t="shared" si="577"/>
        <v>65.19934086751617</v>
      </c>
      <c r="S797" s="8">
        <f t="shared" si="577"/>
        <v>62.791554252818194</v>
      </c>
      <c r="T797" s="8">
        <f t="shared" si="577"/>
        <v>60.764114529985541</v>
      </c>
      <c r="U797" s="8">
        <f t="shared" si="577"/>
        <v>58.768592762315109</v>
      </c>
      <c r="V797" s="8">
        <f t="shared" si="577"/>
        <v>56.804988949805931</v>
      </c>
      <c r="W797" s="8">
        <f t="shared" si="578"/>
        <v>54.873303092459224</v>
      </c>
      <c r="X797" s="8">
        <f t="shared" si="578"/>
        <v>52.973535190274085</v>
      </c>
      <c r="Y797" s="8">
        <f t="shared" si="578"/>
        <v>51.828230522552126</v>
      </c>
      <c r="Z797" s="8">
        <f t="shared" si="578"/>
        <v>50.694947735460516</v>
      </c>
      <c r="AA797" s="8">
        <f t="shared" si="578"/>
        <v>49.573686828999371</v>
      </c>
      <c r="AB797" s="8">
        <f t="shared" si="578"/>
        <v>48.464447803168603</v>
      </c>
      <c r="AC797" s="8">
        <f t="shared" si="578"/>
        <v>47.367230657968015</v>
      </c>
      <c r="AD797" s="8">
        <f t="shared" si="578"/>
        <v>46.429207924659629</v>
      </c>
      <c r="AE797" s="8">
        <f t="shared" si="578"/>
        <v>45.499664594904488</v>
      </c>
      <c r="AF797" s="8">
        <f t="shared" si="578"/>
        <v>44.57860066870262</v>
      </c>
      <c r="AG797" s="8">
        <f t="shared" si="578"/>
        <v>43.666016146054034</v>
      </c>
      <c r="AH797" s="8">
        <f t="shared" si="578"/>
        <v>42.761911026958728</v>
      </c>
    </row>
    <row r="798" spans="2:65" hidden="1" outlineLevel="1">
      <c r="B798" t="str">
        <f t="shared" si="534"/>
        <v>Carbon dioxide (DAC) - Energy cost - Asia - USD/ton fuel</v>
      </c>
      <c r="C798" t="s">
        <v>68</v>
      </c>
      <c r="D798" t="s">
        <v>43</v>
      </c>
      <c r="E798" t="s">
        <v>57</v>
      </c>
      <c r="F798" t="s">
        <v>31</v>
      </c>
      <c r="G798" s="8">
        <f t="shared" si="577"/>
        <v>186.89956944291009</v>
      </c>
      <c r="H798" s="8">
        <f t="shared" si="577"/>
        <v>168.16682617375361</v>
      </c>
      <c r="I798" s="8">
        <f t="shared" si="577"/>
        <v>149.87899747482393</v>
      </c>
      <c r="J798" s="8">
        <f t="shared" si="577"/>
        <v>142.27132627697122</v>
      </c>
      <c r="K798" s="8">
        <f t="shared" si="577"/>
        <v>134.81285628877197</v>
      </c>
      <c r="L798" s="8">
        <f t="shared" si="577"/>
        <v>127.50358751022122</v>
      </c>
      <c r="M798" s="8">
        <f t="shared" si="577"/>
        <v>120.34351994132149</v>
      </c>
      <c r="N798" s="8">
        <f t="shared" si="577"/>
        <v>113.33265358207515</v>
      </c>
      <c r="O798" s="8">
        <f t="shared" si="577"/>
        <v>108.26284478442385</v>
      </c>
      <c r="P798" s="8">
        <f t="shared" si="577"/>
        <v>103.28784662429925</v>
      </c>
      <c r="Q798" s="8">
        <f t="shared" si="577"/>
        <v>98.407659101700688</v>
      </c>
      <c r="R798" s="8">
        <f t="shared" si="577"/>
        <v>93.622282216625351</v>
      </c>
      <c r="S798" s="8">
        <f t="shared" si="577"/>
        <v>88.931715969074972</v>
      </c>
      <c r="T798" s="8">
        <f t="shared" si="577"/>
        <v>86.065503663003796</v>
      </c>
      <c r="U798" s="8">
        <f t="shared" si="577"/>
        <v>83.244358258173165</v>
      </c>
      <c r="V798" s="8">
        <f t="shared" si="577"/>
        <v>80.468279754582596</v>
      </c>
      <c r="W798" s="8">
        <f t="shared" si="578"/>
        <v>77.737268152231991</v>
      </c>
      <c r="X798" s="8">
        <f t="shared" si="578"/>
        <v>75.051323451122215</v>
      </c>
      <c r="Y798" s="8">
        <f t="shared" si="578"/>
        <v>72.402332509748831</v>
      </c>
      <c r="Z798" s="8">
        <f t="shared" si="578"/>
        <v>69.797444349441975</v>
      </c>
      <c r="AA798" s="8">
        <f t="shared" si="578"/>
        <v>67.236658970200637</v>
      </c>
      <c r="AB798" s="8">
        <f t="shared" si="578"/>
        <v>64.719976372026011</v>
      </c>
      <c r="AC798" s="8">
        <f t="shared" si="578"/>
        <v>62.247396554916683</v>
      </c>
      <c r="AD798" s="8">
        <f t="shared" si="578"/>
        <v>60.720274602486676</v>
      </c>
      <c r="AE798" s="8">
        <f t="shared" si="578"/>
        <v>59.212061358577877</v>
      </c>
      <c r="AF798" s="8">
        <f t="shared" si="578"/>
        <v>57.722756823190991</v>
      </c>
      <c r="AG798" s="8">
        <f t="shared" si="578"/>
        <v>56.25236099632577</v>
      </c>
      <c r="AH798" s="8">
        <f t="shared" si="578"/>
        <v>54.800873877981985</v>
      </c>
    </row>
    <row r="799" spans="2:65" hidden="1" outlineLevel="1">
      <c r="B799" t="str">
        <f t="shared" si="534"/>
        <v>Carbon dioxide (DAC) - Energy cost - Europe - USD/ton fuel</v>
      </c>
      <c r="C799" t="s">
        <v>68</v>
      </c>
      <c r="D799" t="s">
        <v>43</v>
      </c>
      <c r="E799" t="s">
        <v>8</v>
      </c>
      <c r="F799" t="s">
        <v>31</v>
      </c>
      <c r="G799" s="8">
        <f t="shared" si="577"/>
        <v>139.13660564940096</v>
      </c>
      <c r="H799" s="8">
        <f t="shared" si="577"/>
        <v>131.33650635826208</v>
      </c>
      <c r="I799" s="8">
        <f t="shared" si="577"/>
        <v>123.69885760010307</v>
      </c>
      <c r="J799" s="8">
        <f t="shared" si="577"/>
        <v>117.43601702374129</v>
      </c>
      <c r="K799" s="8">
        <f t="shared" si="577"/>
        <v>111.29589497676589</v>
      </c>
      <c r="L799" s="8">
        <f t="shared" si="577"/>
        <v>105.27849145917936</v>
      </c>
      <c r="M799" s="8">
        <f t="shared" si="577"/>
        <v>99.383806470979252</v>
      </c>
      <c r="N799" s="8">
        <f t="shared" si="577"/>
        <v>93.611840012167974</v>
      </c>
      <c r="O799" s="8">
        <f t="shared" si="577"/>
        <v>90.585974296079655</v>
      </c>
      <c r="P799" s="8">
        <f t="shared" si="577"/>
        <v>87.607779699054461</v>
      </c>
      <c r="Q799" s="8">
        <f t="shared" si="577"/>
        <v>84.67725622108955</v>
      </c>
      <c r="R799" s="8">
        <f t="shared" si="577"/>
        <v>81.794403862185035</v>
      </c>
      <c r="S799" s="8">
        <f t="shared" si="577"/>
        <v>78.959222622341954</v>
      </c>
      <c r="T799" s="8">
        <f t="shared" si="577"/>
        <v>76.922599826040909</v>
      </c>
      <c r="U799" s="8">
        <f t="shared" si="577"/>
        <v>74.912586795058061</v>
      </c>
      <c r="V799" s="8">
        <f t="shared" si="577"/>
        <v>72.929183529392262</v>
      </c>
      <c r="W799" s="8">
        <f t="shared" si="578"/>
        <v>70.972390029044362</v>
      </c>
      <c r="X799" s="8">
        <f t="shared" si="578"/>
        <v>69.042206294013226</v>
      </c>
      <c r="Y799" s="8">
        <f t="shared" si="578"/>
        <v>67.134466412964173</v>
      </c>
      <c r="Z799" s="8">
        <f t="shared" si="578"/>
        <v>65.253341498845373</v>
      </c>
      <c r="AA799" s="8">
        <f t="shared" si="578"/>
        <v>63.398831551657359</v>
      </c>
      <c r="AB799" s="8">
        <f t="shared" si="578"/>
        <v>61.570936571399812</v>
      </c>
      <c r="AC799" s="8">
        <f t="shared" si="578"/>
        <v>59.769656558072832</v>
      </c>
      <c r="AD799" s="8">
        <f t="shared" si="578"/>
        <v>58.303359346438278</v>
      </c>
      <c r="AE799" s="8">
        <f t="shared" si="578"/>
        <v>56.855217183061221</v>
      </c>
      <c r="AF799" s="8">
        <f t="shared" si="578"/>
        <v>55.425230067942344</v>
      </c>
      <c r="AG799" s="8">
        <f t="shared" si="578"/>
        <v>54.013398001081399</v>
      </c>
      <c r="AH799" s="8">
        <f t="shared" si="578"/>
        <v>52.619720982478157</v>
      </c>
    </row>
    <row r="800" spans="2:65" hidden="1" outlineLevel="1">
      <c r="B800" t="str">
        <f t="shared" si="534"/>
        <v>Carbon dioxide (DAC) - Energy cost - Middle East - USD/ton fuel</v>
      </c>
      <c r="C800" t="s">
        <v>68</v>
      </c>
      <c r="D800" t="s">
        <v>43</v>
      </c>
      <c r="E800" t="s">
        <v>58</v>
      </c>
      <c r="F800" t="s">
        <v>31</v>
      </c>
      <c r="G800" s="8">
        <f t="shared" si="577"/>
        <v>106.54312461630884</v>
      </c>
      <c r="H800" s="8">
        <f t="shared" si="577"/>
        <v>100.46220586457505</v>
      </c>
      <c r="I800" s="8">
        <f t="shared" si="577"/>
        <v>94.50864955757099</v>
      </c>
      <c r="J800" s="8">
        <f t="shared" si="577"/>
        <v>90.289455876080666</v>
      </c>
      <c r="K800" s="8">
        <f t="shared" si="577"/>
        <v>86.149099881800211</v>
      </c>
      <c r="L800" s="8">
        <f t="shared" si="577"/>
        <v>82.087581574729612</v>
      </c>
      <c r="M800" s="8">
        <f t="shared" si="577"/>
        <v>78.104900954868882</v>
      </c>
      <c r="N800" s="8">
        <f t="shared" si="577"/>
        <v>74.201058022218021</v>
      </c>
      <c r="O800" s="8">
        <f t="shared" si="577"/>
        <v>71.264783946143552</v>
      </c>
      <c r="P800" s="8">
        <f t="shared" si="577"/>
        <v>68.380481742891675</v>
      </c>
      <c r="Q800" s="8">
        <f t="shared" si="577"/>
        <v>65.548151412460825</v>
      </c>
      <c r="R800" s="8">
        <f t="shared" si="577"/>
        <v>62.767792954851807</v>
      </c>
      <c r="S800" s="8">
        <f t="shared" si="577"/>
        <v>60.039406370064405</v>
      </c>
      <c r="T800" s="8">
        <f t="shared" si="577"/>
        <v>58.334255838436711</v>
      </c>
      <c r="U800" s="8">
        <f t="shared" si="577"/>
        <v>56.653467589691616</v>
      </c>
      <c r="V800" s="8">
        <f t="shared" si="577"/>
        <v>54.997041623828714</v>
      </c>
      <c r="W800" s="8">
        <f t="shared" si="578"/>
        <v>53.364977940848128</v>
      </c>
      <c r="X800" s="8">
        <f t="shared" si="578"/>
        <v>51.757276540749643</v>
      </c>
      <c r="Y800" s="8">
        <f t="shared" si="578"/>
        <v>49.951129205562665</v>
      </c>
      <c r="Z800" s="8">
        <f t="shared" si="578"/>
        <v>48.17485125313609</v>
      </c>
      <c r="AA800" s="8">
        <f t="shared" si="578"/>
        <v>46.428442683469406</v>
      </c>
      <c r="AB800" s="8">
        <f t="shared" si="578"/>
        <v>44.711903496563266</v>
      </c>
      <c r="AC800" s="8">
        <f t="shared" si="578"/>
        <v>43.025233692416762</v>
      </c>
      <c r="AD800" s="8">
        <f t="shared" si="578"/>
        <v>41.969677751620367</v>
      </c>
      <c r="AE800" s="8">
        <f t="shared" si="578"/>
        <v>40.927191811319283</v>
      </c>
      <c r="AF800" s="8">
        <f t="shared" si="578"/>
        <v>39.897775871513431</v>
      </c>
      <c r="AG800" s="8">
        <f t="shared" si="578"/>
        <v>38.881429932202913</v>
      </c>
      <c r="AH800" s="8">
        <f t="shared" si="578"/>
        <v>37.878153993387855</v>
      </c>
    </row>
    <row r="801" spans="2:65" hidden="1" outlineLevel="1">
      <c r="B801" t="str">
        <f t="shared" ref="B801:B806" si="579">_xlfn.TEXTJOIN(" - ",TRUE,C801:F801)</f>
        <v>e-diesel - Conversion H2 -&gt; diesel - Global - ton H2/ton diesel</v>
      </c>
      <c r="C801" t="s">
        <v>87</v>
      </c>
      <c r="D801" t="s">
        <v>88</v>
      </c>
      <c r="E801" t="s">
        <v>49</v>
      </c>
      <c r="F801" t="s">
        <v>89</v>
      </c>
      <c r="G801" s="24">
        <f t="shared" ref="G801:V802" si="580">INDEX(FuelData,MATCH($B801,FuelData_Index,0),MATCH(G$4,FuelData_Year,0))</f>
        <v>0.47</v>
      </c>
      <c r="H801" s="24">
        <f t="shared" si="580"/>
        <v>0.47</v>
      </c>
      <c r="I801" s="24">
        <f t="shared" si="580"/>
        <v>0.47</v>
      </c>
      <c r="J801" s="24">
        <f t="shared" si="580"/>
        <v>0.47</v>
      </c>
      <c r="K801" s="24">
        <f t="shared" si="580"/>
        <v>0.47</v>
      </c>
      <c r="L801" s="24">
        <f t="shared" si="580"/>
        <v>0.47</v>
      </c>
      <c r="M801" s="24">
        <f t="shared" si="580"/>
        <v>0.47</v>
      </c>
      <c r="N801" s="24">
        <f t="shared" si="580"/>
        <v>0.47</v>
      </c>
      <c r="O801" s="24">
        <f t="shared" si="580"/>
        <v>0.47</v>
      </c>
      <c r="P801" s="24">
        <f t="shared" si="580"/>
        <v>0.47</v>
      </c>
      <c r="Q801" s="24">
        <f t="shared" si="580"/>
        <v>0.47</v>
      </c>
      <c r="R801" s="24">
        <f t="shared" si="580"/>
        <v>0.47</v>
      </c>
      <c r="S801" s="24">
        <f t="shared" si="580"/>
        <v>0.47</v>
      </c>
      <c r="T801" s="24">
        <f t="shared" si="580"/>
        <v>0.47</v>
      </c>
      <c r="U801" s="24">
        <f t="shared" si="580"/>
        <v>0.47</v>
      </c>
      <c r="V801" s="24">
        <f t="shared" si="580"/>
        <v>0.47</v>
      </c>
      <c r="W801" s="24">
        <f t="shared" ref="W801:AH802" si="581">INDEX(FuelData,MATCH($B801,FuelData_Index,0),MATCH(W$4,FuelData_Year,0))</f>
        <v>0.47</v>
      </c>
      <c r="X801" s="24">
        <f t="shared" si="581"/>
        <v>0.47</v>
      </c>
      <c r="Y801" s="24">
        <f t="shared" si="581"/>
        <v>0.47</v>
      </c>
      <c r="Z801" s="24">
        <f t="shared" si="581"/>
        <v>0.47</v>
      </c>
      <c r="AA801" s="24">
        <f t="shared" si="581"/>
        <v>0.47</v>
      </c>
      <c r="AB801" s="24">
        <f t="shared" si="581"/>
        <v>0.47</v>
      </c>
      <c r="AC801" s="24">
        <f t="shared" si="581"/>
        <v>0.47</v>
      </c>
      <c r="AD801" s="24">
        <f t="shared" si="581"/>
        <v>0.47</v>
      </c>
      <c r="AE801" s="24">
        <f t="shared" si="581"/>
        <v>0.47</v>
      </c>
      <c r="AF801" s="24">
        <f t="shared" si="581"/>
        <v>0.47</v>
      </c>
      <c r="AG801" s="24">
        <f t="shared" si="581"/>
        <v>0.47</v>
      </c>
      <c r="AH801" s="24">
        <f t="shared" si="581"/>
        <v>0.47</v>
      </c>
    </row>
    <row r="802" spans="2:65" hidden="1" outlineLevel="1">
      <c r="B802" t="str">
        <f t="shared" si="579"/>
        <v>e-diesel - Conversion CO2 -&gt; diesel - Global - ton CO2/ton diesel</v>
      </c>
      <c r="C802" t="s">
        <v>87</v>
      </c>
      <c r="D802" t="s">
        <v>90</v>
      </c>
      <c r="E802" t="s">
        <v>49</v>
      </c>
      <c r="F802" t="s">
        <v>91</v>
      </c>
      <c r="G802" s="24">
        <f t="shared" si="580"/>
        <v>3.21</v>
      </c>
      <c r="H802" s="24">
        <f t="shared" si="580"/>
        <v>3.21</v>
      </c>
      <c r="I802" s="24">
        <f t="shared" si="580"/>
        <v>3.21</v>
      </c>
      <c r="J802" s="24">
        <f t="shared" si="580"/>
        <v>3.21</v>
      </c>
      <c r="K802" s="24">
        <f t="shared" si="580"/>
        <v>3.21</v>
      </c>
      <c r="L802" s="24">
        <f t="shared" si="580"/>
        <v>3.21</v>
      </c>
      <c r="M802" s="24">
        <f t="shared" si="580"/>
        <v>3.21</v>
      </c>
      <c r="N802" s="24">
        <f t="shared" si="580"/>
        <v>3.21</v>
      </c>
      <c r="O802" s="24">
        <f t="shared" si="580"/>
        <v>3.21</v>
      </c>
      <c r="P802" s="24">
        <f t="shared" si="580"/>
        <v>3.21</v>
      </c>
      <c r="Q802" s="24">
        <f t="shared" si="580"/>
        <v>3.21</v>
      </c>
      <c r="R802" s="24">
        <f t="shared" si="580"/>
        <v>3.21</v>
      </c>
      <c r="S802" s="24">
        <f t="shared" si="580"/>
        <v>3.21</v>
      </c>
      <c r="T802" s="24">
        <f t="shared" si="580"/>
        <v>3.21</v>
      </c>
      <c r="U802" s="24">
        <f t="shared" si="580"/>
        <v>3.21</v>
      </c>
      <c r="V802" s="24">
        <f t="shared" si="580"/>
        <v>3.21</v>
      </c>
      <c r="W802" s="24">
        <f t="shared" si="581"/>
        <v>3.21</v>
      </c>
      <c r="X802" s="24">
        <f t="shared" si="581"/>
        <v>3.21</v>
      </c>
      <c r="Y802" s="24">
        <f t="shared" si="581"/>
        <v>3.21</v>
      </c>
      <c r="Z802" s="24">
        <f t="shared" si="581"/>
        <v>3.21</v>
      </c>
      <c r="AA802" s="24">
        <f t="shared" si="581"/>
        <v>3.21</v>
      </c>
      <c r="AB802" s="24">
        <f t="shared" si="581"/>
        <v>3.21</v>
      </c>
      <c r="AC802" s="24">
        <f t="shared" si="581"/>
        <v>3.21</v>
      </c>
      <c r="AD802" s="24">
        <f t="shared" si="581"/>
        <v>3.21</v>
      </c>
      <c r="AE802" s="24">
        <f t="shared" si="581"/>
        <v>3.21</v>
      </c>
      <c r="AF802" s="24">
        <f t="shared" si="581"/>
        <v>3.21</v>
      </c>
      <c r="AG802" s="24">
        <f t="shared" si="581"/>
        <v>3.21</v>
      </c>
      <c r="AH802" s="24">
        <f t="shared" si="581"/>
        <v>3.21</v>
      </c>
    </row>
    <row r="803" spans="2:65" hidden="1" outlineLevel="1">
      <c r="B803" t="str">
        <f t="shared" si="579"/>
        <v/>
      </c>
    </row>
    <row r="804" spans="2:65" hidden="1" outlineLevel="1">
      <c r="B804" t="str">
        <f t="shared" si="579"/>
        <v>e-diesel (DAC) - Feedstock cost including feedstock feedstock cost - Global - USD/ton fuel</v>
      </c>
      <c r="C804" s="4" t="str">
        <f>C737</f>
        <v>e-diesel (DAC)</v>
      </c>
      <c r="D804" s="4" t="s">
        <v>38</v>
      </c>
      <c r="E804" s="4" t="s">
        <v>49</v>
      </c>
      <c r="F804" s="4" t="s">
        <v>31</v>
      </c>
      <c r="G804" s="129">
        <f>G805*G806</f>
        <v>6.3449999999999998</v>
      </c>
      <c r="H804" s="129">
        <f t="shared" ref="H804:AH804" si="582">H805*H806</f>
        <v>6.345000000000022</v>
      </c>
      <c r="I804" s="129">
        <f t="shared" si="582"/>
        <v>6.345000000000022</v>
      </c>
      <c r="J804" s="129">
        <f t="shared" si="582"/>
        <v>6.345000000000022</v>
      </c>
      <c r="K804" s="129">
        <f t="shared" si="582"/>
        <v>6.345000000000045</v>
      </c>
      <c r="L804" s="129">
        <f t="shared" si="582"/>
        <v>6.3449999999999998</v>
      </c>
      <c r="M804" s="129">
        <f t="shared" si="582"/>
        <v>6.345000000000045</v>
      </c>
      <c r="N804" s="129">
        <f t="shared" si="582"/>
        <v>6.3449999999999998</v>
      </c>
      <c r="O804" s="129">
        <f t="shared" si="582"/>
        <v>6.3449999999999545</v>
      </c>
      <c r="P804" s="129">
        <f t="shared" si="582"/>
        <v>6.345000000000022</v>
      </c>
      <c r="Q804" s="129">
        <f t="shared" si="582"/>
        <v>6.3450000000000895</v>
      </c>
      <c r="R804" s="129">
        <f t="shared" si="582"/>
        <v>6.345000000000045</v>
      </c>
      <c r="S804" s="129">
        <f t="shared" si="582"/>
        <v>6.3450000000000895</v>
      </c>
      <c r="T804" s="129">
        <f t="shared" si="582"/>
        <v>6.3450000000001125</v>
      </c>
      <c r="U804" s="129">
        <f t="shared" si="582"/>
        <v>6.3450000000000566</v>
      </c>
      <c r="V804" s="129">
        <f t="shared" si="582"/>
        <v>6.3450000000001685</v>
      </c>
      <c r="W804" s="129">
        <f t="shared" si="582"/>
        <v>6.3450000000001125</v>
      </c>
      <c r="X804" s="129">
        <f t="shared" si="582"/>
        <v>6.3449999999999545</v>
      </c>
      <c r="Y804" s="129">
        <f t="shared" si="582"/>
        <v>6.3449999999999998</v>
      </c>
      <c r="Z804" s="129">
        <f t="shared" si="582"/>
        <v>6.3449999999999767</v>
      </c>
      <c r="AA804" s="129">
        <f t="shared" si="582"/>
        <v>6.345000000000022</v>
      </c>
      <c r="AB804" s="129">
        <f t="shared" si="582"/>
        <v>6.3449999999999998</v>
      </c>
      <c r="AC804" s="129">
        <f t="shared" si="582"/>
        <v>6.3449999999999998</v>
      </c>
      <c r="AD804" s="129">
        <f t="shared" si="582"/>
        <v>6.3449999999999998</v>
      </c>
      <c r="AE804" s="129">
        <f t="shared" si="582"/>
        <v>6.3449999999999998</v>
      </c>
      <c r="AF804" s="129">
        <f t="shared" si="582"/>
        <v>6.3449999999999998</v>
      </c>
      <c r="AG804" s="129">
        <f t="shared" si="582"/>
        <v>6.3449999999999998</v>
      </c>
      <c r="AH804" s="129">
        <f t="shared" si="582"/>
        <v>6.3449999999999998</v>
      </c>
      <c r="BL804" s="1"/>
      <c r="BM804" s="1"/>
    </row>
    <row r="805" spans="2:65" hidden="1" outlineLevel="1">
      <c r="B805" t="str">
        <f t="shared" si="579"/>
        <v>e-hydrogen - Feedstock cost - Global - USD/ton fuel</v>
      </c>
      <c r="C805" t="s">
        <v>59</v>
      </c>
      <c r="D805" t="s">
        <v>44</v>
      </c>
      <c r="E805" t="s">
        <v>49</v>
      </c>
      <c r="F805" t="s">
        <v>31</v>
      </c>
      <c r="G805" s="8">
        <f t="shared" ref="G805:AH805" si="583">INDEX(CostCalculations,MATCH($B805,CostCalculations_Index,0),MATCH(G$4,CostCalculation_Year,0))</f>
        <v>13.5</v>
      </c>
      <c r="H805" s="8">
        <f t="shared" si="583"/>
        <v>13.500000000000048</v>
      </c>
      <c r="I805" s="8">
        <f t="shared" si="583"/>
        <v>13.500000000000048</v>
      </c>
      <c r="J805" s="8">
        <f t="shared" si="583"/>
        <v>13.500000000000048</v>
      </c>
      <c r="K805" s="8">
        <f t="shared" si="583"/>
        <v>13.500000000000096</v>
      </c>
      <c r="L805" s="8">
        <f t="shared" si="583"/>
        <v>13.5</v>
      </c>
      <c r="M805" s="8">
        <f t="shared" si="583"/>
        <v>13.500000000000096</v>
      </c>
      <c r="N805" s="8">
        <f t="shared" si="583"/>
        <v>13.5</v>
      </c>
      <c r="O805" s="8">
        <f t="shared" si="583"/>
        <v>13.499999999999904</v>
      </c>
      <c r="P805" s="8">
        <f t="shared" si="583"/>
        <v>13.500000000000048</v>
      </c>
      <c r="Q805" s="8">
        <f t="shared" si="583"/>
        <v>13.500000000000192</v>
      </c>
      <c r="R805" s="8">
        <f t="shared" si="583"/>
        <v>13.500000000000096</v>
      </c>
      <c r="S805" s="8">
        <f t="shared" si="583"/>
        <v>13.500000000000192</v>
      </c>
      <c r="T805" s="8">
        <f t="shared" si="583"/>
        <v>13.50000000000024</v>
      </c>
      <c r="U805" s="8">
        <f t="shared" si="583"/>
        <v>13.500000000000121</v>
      </c>
      <c r="V805" s="8">
        <f t="shared" si="583"/>
        <v>13.500000000000359</v>
      </c>
      <c r="W805" s="8">
        <f t="shared" si="583"/>
        <v>13.50000000000024</v>
      </c>
      <c r="X805" s="8">
        <f t="shared" si="583"/>
        <v>13.499999999999904</v>
      </c>
      <c r="Y805" s="8">
        <f t="shared" si="583"/>
        <v>13.5</v>
      </c>
      <c r="Z805" s="8">
        <f t="shared" si="583"/>
        <v>13.499999999999952</v>
      </c>
      <c r="AA805" s="8">
        <f t="shared" si="583"/>
        <v>13.500000000000048</v>
      </c>
      <c r="AB805" s="8">
        <f t="shared" si="583"/>
        <v>13.5</v>
      </c>
      <c r="AC805" s="8">
        <f t="shared" si="583"/>
        <v>13.5</v>
      </c>
      <c r="AD805" s="8">
        <f t="shared" si="583"/>
        <v>13.5</v>
      </c>
      <c r="AE805" s="8">
        <f t="shared" si="583"/>
        <v>13.5</v>
      </c>
      <c r="AF805" s="8">
        <f t="shared" si="583"/>
        <v>13.5</v>
      </c>
      <c r="AG805" s="8">
        <f t="shared" si="583"/>
        <v>13.5</v>
      </c>
      <c r="AH805" s="8">
        <f t="shared" si="583"/>
        <v>13.5</v>
      </c>
    </row>
    <row r="806" spans="2:65" hidden="1" outlineLevel="1">
      <c r="B806" t="str">
        <f t="shared" si="579"/>
        <v>e-diesel - Conversion H2 -&gt; diesel - Global - ton H2/ton diesel</v>
      </c>
      <c r="C806" t="s">
        <v>87</v>
      </c>
      <c r="D806" t="s">
        <v>88</v>
      </c>
      <c r="E806" t="s">
        <v>49</v>
      </c>
      <c r="F806" t="s">
        <v>89</v>
      </c>
      <c r="G806" s="24">
        <f t="shared" ref="G806:AH806" si="584">INDEX(FuelData,MATCH($B806,FuelData_Index,0),MATCH(G$4,FuelData_Year,0))</f>
        <v>0.47</v>
      </c>
      <c r="H806" s="24">
        <f t="shared" si="584"/>
        <v>0.47</v>
      </c>
      <c r="I806" s="24">
        <f t="shared" si="584"/>
        <v>0.47</v>
      </c>
      <c r="J806" s="24">
        <f t="shared" si="584"/>
        <v>0.47</v>
      </c>
      <c r="K806" s="24">
        <f t="shared" si="584"/>
        <v>0.47</v>
      </c>
      <c r="L806" s="24">
        <f t="shared" si="584"/>
        <v>0.47</v>
      </c>
      <c r="M806" s="24">
        <f t="shared" si="584"/>
        <v>0.47</v>
      </c>
      <c r="N806" s="24">
        <f t="shared" si="584"/>
        <v>0.47</v>
      </c>
      <c r="O806" s="24">
        <f t="shared" si="584"/>
        <v>0.47</v>
      </c>
      <c r="P806" s="24">
        <f t="shared" si="584"/>
        <v>0.47</v>
      </c>
      <c r="Q806" s="24">
        <f t="shared" si="584"/>
        <v>0.47</v>
      </c>
      <c r="R806" s="24">
        <f t="shared" si="584"/>
        <v>0.47</v>
      </c>
      <c r="S806" s="24">
        <f t="shared" si="584"/>
        <v>0.47</v>
      </c>
      <c r="T806" s="24">
        <f t="shared" si="584"/>
        <v>0.47</v>
      </c>
      <c r="U806" s="24">
        <f t="shared" si="584"/>
        <v>0.47</v>
      </c>
      <c r="V806" s="24">
        <f t="shared" si="584"/>
        <v>0.47</v>
      </c>
      <c r="W806" s="24">
        <f t="shared" si="584"/>
        <v>0.47</v>
      </c>
      <c r="X806" s="24">
        <f t="shared" si="584"/>
        <v>0.47</v>
      </c>
      <c r="Y806" s="24">
        <f t="shared" si="584"/>
        <v>0.47</v>
      </c>
      <c r="Z806" s="24">
        <f t="shared" si="584"/>
        <v>0.47</v>
      </c>
      <c r="AA806" s="24">
        <f t="shared" si="584"/>
        <v>0.47</v>
      </c>
      <c r="AB806" s="24">
        <f t="shared" si="584"/>
        <v>0.47</v>
      </c>
      <c r="AC806" s="24">
        <f t="shared" si="584"/>
        <v>0.47</v>
      </c>
      <c r="AD806" s="24">
        <f t="shared" si="584"/>
        <v>0.47</v>
      </c>
      <c r="AE806" s="24">
        <f t="shared" si="584"/>
        <v>0.47</v>
      </c>
      <c r="AF806" s="24">
        <f t="shared" si="584"/>
        <v>0.47</v>
      </c>
      <c r="AG806" s="24">
        <f t="shared" si="584"/>
        <v>0.47</v>
      </c>
      <c r="AH806" s="24">
        <f t="shared" si="584"/>
        <v>0.47</v>
      </c>
    </row>
    <row r="807" spans="2:65" collapsed="1"/>
    <row r="808" spans="2:65">
      <c r="B808" t="str">
        <f t="shared" ref="B808:B871" si="585">_xlfn.TEXTJOIN(" - ",TRUE,C808:F808)</f>
        <v>e-diesel (PS) - Item - Region - Unit</v>
      </c>
      <c r="C808" s="52" t="s">
        <v>92</v>
      </c>
      <c r="D808" s="52" t="s">
        <v>28</v>
      </c>
      <c r="E808" s="52" t="s">
        <v>1</v>
      </c>
      <c r="F808" s="52" t="s">
        <v>29</v>
      </c>
      <c r="G808" s="3">
        <v>2023</v>
      </c>
      <c r="H808" s="3">
        <v>2024</v>
      </c>
      <c r="I808" s="3">
        <v>2025</v>
      </c>
      <c r="J808" s="3">
        <v>2026</v>
      </c>
      <c r="K808" s="3">
        <v>2027</v>
      </c>
      <c r="L808" s="3">
        <v>2028</v>
      </c>
      <c r="M808" s="3">
        <v>2029</v>
      </c>
      <c r="N808" s="3">
        <v>2030</v>
      </c>
      <c r="O808" s="3">
        <v>2031</v>
      </c>
      <c r="P808" s="3">
        <v>2032</v>
      </c>
      <c r="Q808" s="3">
        <v>2033</v>
      </c>
      <c r="R808" s="3">
        <v>2034</v>
      </c>
      <c r="S808" s="3">
        <v>2035</v>
      </c>
      <c r="T808" s="3">
        <v>2036</v>
      </c>
      <c r="U808" s="3">
        <v>2037</v>
      </c>
      <c r="V808" s="3">
        <v>2038</v>
      </c>
      <c r="W808" s="3">
        <v>2039</v>
      </c>
      <c r="X808" s="3">
        <v>2040</v>
      </c>
      <c r="Y808" s="3">
        <v>2041</v>
      </c>
      <c r="Z808" s="3">
        <v>2042</v>
      </c>
      <c r="AA808" s="3">
        <v>2043</v>
      </c>
      <c r="AB808" s="3">
        <v>2044</v>
      </c>
      <c r="AC808" s="3">
        <v>2045</v>
      </c>
      <c r="AD808" s="3">
        <v>2046</v>
      </c>
      <c r="AE808" s="3">
        <v>2047</v>
      </c>
      <c r="AF808" s="3">
        <v>2048</v>
      </c>
      <c r="AG808" s="3">
        <v>2049</v>
      </c>
      <c r="AH808" s="3">
        <v>2050</v>
      </c>
    </row>
    <row r="809" spans="2:65" hidden="1" outlineLevel="1">
      <c r="B809" t="str">
        <f t="shared" si="585"/>
        <v>e-diesel (PS) - Total cost - Africa - USD/ton fuel</v>
      </c>
      <c r="C809" s="112" t="str">
        <f>C808</f>
        <v>e-diesel (PS)</v>
      </c>
      <c r="D809" s="112" t="s">
        <v>30</v>
      </c>
      <c r="E809" s="112" t="s">
        <v>55</v>
      </c>
      <c r="F809" s="112" t="s">
        <v>31</v>
      </c>
      <c r="G809" s="114">
        <f t="shared" ref="G809:V813" si="586">INDEX(CostCalculations,MATCH($B809,CostCalculations_Index,0),MATCH(G$4,CostCalculation_Year,0))</f>
        <v>3822.6400679928965</v>
      </c>
      <c r="H809" s="114">
        <f t="shared" si="586"/>
        <v>3537.0641294223688</v>
      </c>
      <c r="I809" s="114">
        <f t="shared" si="586"/>
        <v>3251.6112782565538</v>
      </c>
      <c r="J809" s="114">
        <f t="shared" si="586"/>
        <v>3114.5260137653645</v>
      </c>
      <c r="K809" s="114">
        <f t="shared" si="586"/>
        <v>2976.3256072246422</v>
      </c>
      <c r="L809" s="114">
        <f t="shared" si="586"/>
        <v>2837.0583684500525</v>
      </c>
      <c r="M809" s="114">
        <f t="shared" si="586"/>
        <v>2696.7726072573118</v>
      </c>
      <c r="N809" s="114">
        <f t="shared" si="586"/>
        <v>2555.5166334620671</v>
      </c>
      <c r="O809" s="114">
        <f t="shared" si="586"/>
        <v>2509.6905005264834</v>
      </c>
      <c r="P809" s="114">
        <f t="shared" si="586"/>
        <v>2460.3163040723357</v>
      </c>
      <c r="Q809" s="114">
        <f t="shared" si="586"/>
        <v>2407.4200650087641</v>
      </c>
      <c r="R809" s="114">
        <f t="shared" si="586"/>
        <v>2351.0278042449208</v>
      </c>
      <c r="S809" s="114">
        <f t="shared" si="586"/>
        <v>2291.1655426899979</v>
      </c>
      <c r="T809" s="114">
        <f t="shared" si="586"/>
        <v>2244.7978140069686</v>
      </c>
      <c r="U809" s="114">
        <f t="shared" si="586"/>
        <v>2195.9864183284431</v>
      </c>
      <c r="V809" s="114">
        <f t="shared" si="586"/>
        <v>2144.739846375991</v>
      </c>
      <c r="W809" s="114">
        <f t="shared" ref="W809:AH813" si="587">INDEX(CostCalculations,MATCH($B809,CostCalculations_Index,0),MATCH(W$4,CostCalculation_Year,0))</f>
        <v>2091.0665888710755</v>
      </c>
      <c r="X809" s="114">
        <f t="shared" si="587"/>
        <v>2034.9751365352383</v>
      </c>
      <c r="Y809" s="114">
        <f t="shared" si="587"/>
        <v>1958.987589505015</v>
      </c>
      <c r="Z809" s="114">
        <f t="shared" si="587"/>
        <v>1882.4080067240216</v>
      </c>
      <c r="AA809" s="114">
        <f t="shared" si="587"/>
        <v>1805.2314230472139</v>
      </c>
      <c r="AB809" s="114">
        <f t="shared" si="587"/>
        <v>1727.4528733294865</v>
      </c>
      <c r="AC809" s="114">
        <f t="shared" si="587"/>
        <v>1649.0673924257676</v>
      </c>
      <c r="AD809" s="114">
        <f t="shared" si="587"/>
        <v>1581.1833228740227</v>
      </c>
      <c r="AE809" s="114">
        <f t="shared" si="587"/>
        <v>1513.2715061706388</v>
      </c>
      <c r="AF809" s="114">
        <f t="shared" si="587"/>
        <v>1445.3288135480316</v>
      </c>
      <c r="AG809" s="114">
        <f t="shared" si="587"/>
        <v>1377.3521162386305</v>
      </c>
      <c r="AH809" s="114">
        <f t="shared" si="587"/>
        <v>1309.3382854748668</v>
      </c>
    </row>
    <row r="810" spans="2:65" hidden="1" outlineLevel="1">
      <c r="B810" t="str">
        <f t="shared" si="585"/>
        <v>e-diesel (PS) - Total cost - Americas - USD/ton fuel</v>
      </c>
      <c r="C810" t="str">
        <f>C809</f>
        <v>e-diesel (PS)</v>
      </c>
      <c r="D810" t="s">
        <v>30</v>
      </c>
      <c r="E810" t="s">
        <v>56</v>
      </c>
      <c r="F810" t="s">
        <v>31</v>
      </c>
      <c r="G810" s="115">
        <f t="shared" si="586"/>
        <v>3230.1183168013877</v>
      </c>
      <c r="H810" s="115">
        <f t="shared" si="586"/>
        <v>3111.560060517183</v>
      </c>
      <c r="I810" s="115">
        <f t="shared" si="586"/>
        <v>2992.7312808843299</v>
      </c>
      <c r="J810" s="115">
        <f t="shared" si="586"/>
        <v>2873.2260695434284</v>
      </c>
      <c r="K810" s="115">
        <f t="shared" si="586"/>
        <v>2752.6035961102548</v>
      </c>
      <c r="L810" s="115">
        <f t="shared" si="586"/>
        <v>2630.8963203597946</v>
      </c>
      <c r="M810" s="115">
        <f t="shared" si="586"/>
        <v>2508.1367020671014</v>
      </c>
      <c r="N810" s="115">
        <f t="shared" si="586"/>
        <v>2384.3572010070975</v>
      </c>
      <c r="O810" s="115">
        <f t="shared" si="586"/>
        <v>2351.5862684686017</v>
      </c>
      <c r="P810" s="115">
        <f t="shared" si="586"/>
        <v>2315.1602502714222</v>
      </c>
      <c r="Q810" s="115">
        <f t="shared" si="586"/>
        <v>2275.0942190460028</v>
      </c>
      <c r="R810" s="115">
        <f t="shared" si="586"/>
        <v>2231.4032474227647</v>
      </c>
      <c r="S810" s="115">
        <f t="shared" si="586"/>
        <v>2184.1024080321927</v>
      </c>
      <c r="T810" s="115">
        <f t="shared" si="586"/>
        <v>2138.6295756387481</v>
      </c>
      <c r="U810" s="115">
        <f t="shared" si="586"/>
        <v>2090.7358294654337</v>
      </c>
      <c r="V810" s="115">
        <f t="shared" si="586"/>
        <v>2040.4296398733513</v>
      </c>
      <c r="W810" s="115">
        <f t="shared" si="587"/>
        <v>1987.719477223508</v>
      </c>
      <c r="X810" s="115">
        <f t="shared" si="587"/>
        <v>1932.6138118769702</v>
      </c>
      <c r="Y810" s="115">
        <f t="shared" si="587"/>
        <v>1865.5692587069452</v>
      </c>
      <c r="Z810" s="115">
        <f t="shared" si="587"/>
        <v>1797.7342058521097</v>
      </c>
      <c r="AA810" s="115">
        <f t="shared" si="587"/>
        <v>1729.1067126743051</v>
      </c>
      <c r="AB810" s="115">
        <f t="shared" si="587"/>
        <v>1659.6848385352953</v>
      </c>
      <c r="AC810" s="115">
        <f t="shared" si="587"/>
        <v>1589.466642796898</v>
      </c>
      <c r="AD810" s="115">
        <f t="shared" si="587"/>
        <v>1524.5310790692688</v>
      </c>
      <c r="AE810" s="115">
        <f t="shared" si="587"/>
        <v>1459.50987456646</v>
      </c>
      <c r="AF810" s="115">
        <f t="shared" si="587"/>
        <v>1394.4011496419516</v>
      </c>
      <c r="AG810" s="115">
        <f t="shared" si="587"/>
        <v>1329.2030246492288</v>
      </c>
      <c r="AH810" s="115">
        <f t="shared" si="587"/>
        <v>1263.9136199417785</v>
      </c>
    </row>
    <row r="811" spans="2:65" hidden="1" outlineLevel="1">
      <c r="B811" t="str">
        <f t="shared" si="585"/>
        <v>e-diesel (PS) - Total cost - Asia - USD/ton fuel</v>
      </c>
      <c r="C811" t="str">
        <f>C810</f>
        <v>e-diesel (PS)</v>
      </c>
      <c r="D811" t="s">
        <v>30</v>
      </c>
      <c r="E811" t="s">
        <v>57</v>
      </c>
      <c r="F811" t="s">
        <v>31</v>
      </c>
      <c r="G811" s="115">
        <f t="shared" si="586"/>
        <v>4001.5162106242751</v>
      </c>
      <c r="H811" s="115">
        <f t="shared" si="586"/>
        <v>3747.0537597257967</v>
      </c>
      <c r="I811" s="115">
        <f t="shared" si="586"/>
        <v>3492.5869750255142</v>
      </c>
      <c r="J811" s="115">
        <f t="shared" si="586"/>
        <v>3351.3124883342939</v>
      </c>
      <c r="K811" s="115">
        <f t="shared" si="586"/>
        <v>3208.8660656114007</v>
      </c>
      <c r="L811" s="115">
        <f t="shared" si="586"/>
        <v>3065.299443546668</v>
      </c>
      <c r="M811" s="115">
        <f t="shared" si="586"/>
        <v>2920.6643588300726</v>
      </c>
      <c r="N811" s="115">
        <f t="shared" si="586"/>
        <v>2775.0125481514751</v>
      </c>
      <c r="O811" s="115">
        <f t="shared" si="586"/>
        <v>2719.1510177698005</v>
      </c>
      <c r="P811" s="115">
        <f t="shared" si="586"/>
        <v>2659.7897452652678</v>
      </c>
      <c r="Q811" s="115">
        <f t="shared" si="586"/>
        <v>2596.9626623073914</v>
      </c>
      <c r="R811" s="115">
        <f t="shared" si="586"/>
        <v>2530.7037005656439</v>
      </c>
      <c r="S811" s="115">
        <f t="shared" si="586"/>
        <v>2461.0467917096112</v>
      </c>
      <c r="T811" s="115">
        <f t="shared" si="586"/>
        <v>2408.0310029161355</v>
      </c>
      <c r="U811" s="115">
        <f t="shared" si="586"/>
        <v>2352.6227953021807</v>
      </c>
      <c r="V811" s="115">
        <f t="shared" si="586"/>
        <v>2294.8341286855148</v>
      </c>
      <c r="W811" s="115">
        <f t="shared" si="587"/>
        <v>2234.6769628837637</v>
      </c>
      <c r="X811" s="115">
        <f t="shared" si="587"/>
        <v>2172.1632577146647</v>
      </c>
      <c r="Y811" s="115">
        <f t="shared" si="587"/>
        <v>2089.035431787921</v>
      </c>
      <c r="Z811" s="115">
        <f t="shared" si="587"/>
        <v>2005.4652224146389</v>
      </c>
      <c r="AA811" s="115">
        <f t="shared" si="587"/>
        <v>1921.4455102809727</v>
      </c>
      <c r="AB811" s="115">
        <f t="shared" si="587"/>
        <v>1836.9691760730116</v>
      </c>
      <c r="AC811" s="115">
        <f t="shared" si="587"/>
        <v>1752.0291004768824</v>
      </c>
      <c r="AD811" s="115">
        <f t="shared" si="587"/>
        <v>1681.1035439879058</v>
      </c>
      <c r="AE811" s="115">
        <f t="shared" si="587"/>
        <v>1610.2086969490101</v>
      </c>
      <c r="AF811" s="115">
        <f t="shared" si="587"/>
        <v>1539.3403678285797</v>
      </c>
      <c r="AG811" s="115">
        <f t="shared" si="587"/>
        <v>1468.4943650949972</v>
      </c>
      <c r="AH811" s="115">
        <f t="shared" si="587"/>
        <v>1397.666497216647</v>
      </c>
    </row>
    <row r="812" spans="2:65" hidden="1" outlineLevel="1">
      <c r="B812" t="str">
        <f t="shared" si="585"/>
        <v>e-diesel (PS) - Total cost - Europe - USD/ton fuel</v>
      </c>
      <c r="C812" t="str">
        <f>C811</f>
        <v>e-diesel (PS)</v>
      </c>
      <c r="D812" t="s">
        <v>30</v>
      </c>
      <c r="E812" t="s">
        <v>8</v>
      </c>
      <c r="F812" t="s">
        <v>31</v>
      </c>
      <c r="G812" s="115">
        <f t="shared" si="586"/>
        <v>3548.4120484369305</v>
      </c>
      <c r="H812" s="115">
        <f t="shared" si="586"/>
        <v>3393.3341713373006</v>
      </c>
      <c r="I812" s="115">
        <f t="shared" si="586"/>
        <v>3238.0365400186074</v>
      </c>
      <c r="J812" s="115">
        <f t="shared" si="586"/>
        <v>3107.1669201751015</v>
      </c>
      <c r="K812" s="115">
        <f t="shared" si="586"/>
        <v>2975.1564944361226</v>
      </c>
      <c r="L812" s="115">
        <f t="shared" si="586"/>
        <v>2842.047816414447</v>
      </c>
      <c r="M812" s="115">
        <f t="shared" si="586"/>
        <v>2707.8834397228643</v>
      </c>
      <c r="N812" s="115">
        <f t="shared" si="586"/>
        <v>2572.7059179741082</v>
      </c>
      <c r="O812" s="115">
        <f t="shared" si="586"/>
        <v>2536.5755828966157</v>
      </c>
      <c r="P812" s="115">
        <f t="shared" si="586"/>
        <v>2496.7619905930301</v>
      </c>
      <c r="Q812" s="115">
        <f t="shared" si="586"/>
        <v>2453.2822020250424</v>
      </c>
      <c r="R812" s="115">
        <f t="shared" si="586"/>
        <v>2406.1532781543547</v>
      </c>
      <c r="S812" s="115">
        <f t="shared" si="586"/>
        <v>2355.3922799427414</v>
      </c>
      <c r="T812" s="115">
        <f t="shared" si="586"/>
        <v>2310.680168533554</v>
      </c>
      <c r="U812" s="115">
        <f t="shared" si="586"/>
        <v>2263.4741086598915</v>
      </c>
      <c r="V812" s="115">
        <f t="shared" si="586"/>
        <v>2213.7811619997451</v>
      </c>
      <c r="W812" s="115">
        <f t="shared" si="587"/>
        <v>2161.6083902309897</v>
      </c>
      <c r="X812" s="115">
        <f t="shared" si="587"/>
        <v>2106.9628550315774</v>
      </c>
      <c r="Y812" s="115">
        <f t="shared" si="587"/>
        <v>2031.8183596802751</v>
      </c>
      <c r="Z812" s="115">
        <f t="shared" si="587"/>
        <v>1956.0501577979949</v>
      </c>
      <c r="AA812" s="115">
        <f t="shared" si="587"/>
        <v>1879.6539530502023</v>
      </c>
      <c r="AB812" s="115">
        <f t="shared" si="587"/>
        <v>1802.6254491022705</v>
      </c>
      <c r="AC812" s="115">
        <f t="shared" si="587"/>
        <v>1724.9603496196401</v>
      </c>
      <c r="AD812" s="115">
        <f t="shared" si="587"/>
        <v>1654.6238985093717</v>
      </c>
      <c r="AE812" s="115">
        <f t="shared" si="587"/>
        <v>1584.3070513132559</v>
      </c>
      <c r="AF812" s="115">
        <f t="shared" si="587"/>
        <v>1514.0057835650709</v>
      </c>
      <c r="AG812" s="115">
        <f t="shared" si="587"/>
        <v>1443.7160707985931</v>
      </c>
      <c r="AH812" s="115">
        <f t="shared" si="587"/>
        <v>1373.4338885475995</v>
      </c>
    </row>
    <row r="813" spans="2:65" hidden="1" outlineLevel="1">
      <c r="B813" t="str">
        <f t="shared" si="585"/>
        <v>e-diesel (PS) - Total cost - Middle East - USD/ton fuel</v>
      </c>
      <c r="C813" s="113" t="str">
        <f>C812</f>
        <v>e-diesel (PS)</v>
      </c>
      <c r="D813" s="113" t="s">
        <v>30</v>
      </c>
      <c r="E813" s="113" t="s">
        <v>58</v>
      </c>
      <c r="F813" s="113" t="s">
        <v>31</v>
      </c>
      <c r="G813" s="116">
        <f t="shared" si="586"/>
        <v>3239.2134404921853</v>
      </c>
      <c r="H813" s="116">
        <f t="shared" si="586"/>
        <v>3096.8163860690825</v>
      </c>
      <c r="I813" s="116">
        <f t="shared" si="586"/>
        <v>2954.2191047136375</v>
      </c>
      <c r="J813" s="116">
        <f t="shared" si="586"/>
        <v>2840.3003985068881</v>
      </c>
      <c r="K813" s="116">
        <f t="shared" si="586"/>
        <v>2725.2497730657628</v>
      </c>
      <c r="L813" s="116">
        <f t="shared" si="586"/>
        <v>2609.0945659767549</v>
      </c>
      <c r="M813" s="116">
        <f t="shared" si="586"/>
        <v>2491.8621148264097</v>
      </c>
      <c r="N813" s="116">
        <f t="shared" si="586"/>
        <v>2373.5797572011788</v>
      </c>
      <c r="O813" s="116">
        <f t="shared" si="586"/>
        <v>2337.0168016783464</v>
      </c>
      <c r="P813" s="116">
        <f t="shared" si="586"/>
        <v>2296.8532000788346</v>
      </c>
      <c r="Q813" s="116">
        <f t="shared" si="586"/>
        <v>2253.1075525561455</v>
      </c>
      <c r="R813" s="116">
        <f t="shared" si="586"/>
        <v>2205.798459263784</v>
      </c>
      <c r="S813" s="116">
        <f t="shared" si="586"/>
        <v>2154.9445203553028</v>
      </c>
      <c r="T813" s="116">
        <f t="shared" si="586"/>
        <v>2112.7571859393479</v>
      </c>
      <c r="U813" s="116">
        <f t="shared" si="586"/>
        <v>2068.1043120194504</v>
      </c>
      <c r="V813" s="116">
        <f t="shared" si="586"/>
        <v>2020.992363838536</v>
      </c>
      <c r="W813" s="116">
        <f t="shared" si="587"/>
        <v>1971.4278066394168</v>
      </c>
      <c r="X813" s="116">
        <f t="shared" si="587"/>
        <v>1919.4171056649825</v>
      </c>
      <c r="Y813" s="116">
        <f t="shared" si="587"/>
        <v>1845.1810712636279</v>
      </c>
      <c r="Z813" s="116">
        <f t="shared" si="587"/>
        <v>1770.3292956622161</v>
      </c>
      <c r="AA813" s="116">
        <f t="shared" si="587"/>
        <v>1694.8569571804655</v>
      </c>
      <c r="AB813" s="116">
        <f t="shared" si="587"/>
        <v>1618.7592341380328</v>
      </c>
      <c r="AC813" s="116">
        <f t="shared" si="587"/>
        <v>1542.0313048546118</v>
      </c>
      <c r="AD813" s="116">
        <f t="shared" si="587"/>
        <v>1475.672610536956</v>
      </c>
      <c r="AE813" s="116">
        <f t="shared" si="587"/>
        <v>1409.2585380759633</v>
      </c>
      <c r="AF813" s="116">
        <f t="shared" si="587"/>
        <v>1342.7861902182142</v>
      </c>
      <c r="AG813" s="116">
        <f t="shared" si="587"/>
        <v>1276.2526697102985</v>
      </c>
      <c r="AH813" s="116">
        <f t="shared" si="587"/>
        <v>1209.6550792988062</v>
      </c>
    </row>
    <row r="814" spans="2:65" hidden="1" outlineLevel="1">
      <c r="B814" t="str">
        <f t="shared" si="585"/>
        <v/>
      </c>
      <c r="C814" s="2"/>
    </row>
    <row r="815" spans="2:65" hidden="1" outlineLevel="1">
      <c r="B815" t="str">
        <f t="shared" si="585"/>
        <v>e-diesel (PS) - CAPEX including feedstock CAPEX - Global - USD/ton fuel</v>
      </c>
      <c r="C815" s="4" t="str">
        <f>C808</f>
        <v>e-diesel (PS)</v>
      </c>
      <c r="D815" s="4" t="s">
        <v>34</v>
      </c>
      <c r="E815" s="4" t="s">
        <v>49</v>
      </c>
      <c r="F815" s="4" t="s">
        <v>31</v>
      </c>
      <c r="G815" s="129">
        <f>G816+G817*G819+G818*G820</f>
        <v>434.83378615916513</v>
      </c>
      <c r="H815" s="129">
        <f t="shared" ref="H815:AH815" si="588">H816+H817*H819+H818*H820</f>
        <v>420.78865944357074</v>
      </c>
      <c r="I815" s="129">
        <f t="shared" si="588"/>
        <v>406.62621765601102</v>
      </c>
      <c r="J815" s="129">
        <f t="shared" si="588"/>
        <v>394.660367546072</v>
      </c>
      <c r="K815" s="129">
        <f t="shared" si="588"/>
        <v>382.47657221049337</v>
      </c>
      <c r="L815" s="129">
        <f t="shared" si="588"/>
        <v>370.07483164927737</v>
      </c>
      <c r="M815" s="129">
        <f t="shared" si="588"/>
        <v>357.45514586242484</v>
      </c>
      <c r="N815" s="129">
        <f t="shared" si="588"/>
        <v>344.6175148499326</v>
      </c>
      <c r="O815" s="129">
        <f t="shared" si="588"/>
        <v>342.84757672672265</v>
      </c>
      <c r="P815" s="129">
        <f t="shared" si="588"/>
        <v>340.56936794582521</v>
      </c>
      <c r="Q815" s="129">
        <f t="shared" si="588"/>
        <v>337.78288850723902</v>
      </c>
      <c r="R815" s="129">
        <f t="shared" si="588"/>
        <v>334.48813841096182</v>
      </c>
      <c r="S815" s="129">
        <f t="shared" si="588"/>
        <v>330.68511765699765</v>
      </c>
      <c r="T815" s="129">
        <f t="shared" si="588"/>
        <v>326.05591235269685</v>
      </c>
      <c r="U815" s="129">
        <f t="shared" si="588"/>
        <v>321.00720705013123</v>
      </c>
      <c r="V815" s="129">
        <f t="shared" si="588"/>
        <v>315.53900174930493</v>
      </c>
      <c r="W815" s="129">
        <f t="shared" si="588"/>
        <v>309.65129645021386</v>
      </c>
      <c r="X815" s="129">
        <f t="shared" si="588"/>
        <v>303.34409115285632</v>
      </c>
      <c r="Y815" s="129">
        <f t="shared" si="588"/>
        <v>294.00717129980802</v>
      </c>
      <c r="Z815" s="129">
        <f t="shared" si="588"/>
        <v>284.35371529557818</v>
      </c>
      <c r="AA815" s="129">
        <f t="shared" si="588"/>
        <v>274.38372314017022</v>
      </c>
      <c r="AB815" s="129">
        <f t="shared" si="588"/>
        <v>264.09719483358185</v>
      </c>
      <c r="AC815" s="129">
        <f t="shared" si="588"/>
        <v>253.49413037581249</v>
      </c>
      <c r="AD815" s="129">
        <f t="shared" si="588"/>
        <v>242.51520278202605</v>
      </c>
      <c r="AE815" s="129">
        <f t="shared" si="588"/>
        <v>231.33828332959109</v>
      </c>
      <c r="AF815" s="129">
        <f t="shared" si="588"/>
        <v>219.96337201850753</v>
      </c>
      <c r="AG815" s="129">
        <f t="shared" si="588"/>
        <v>208.39046884877547</v>
      </c>
      <c r="AH815" s="129">
        <f t="shared" si="588"/>
        <v>196.61957382039486</v>
      </c>
      <c r="BL815" s="1"/>
      <c r="BM815" s="1"/>
    </row>
    <row r="816" spans="2:65" hidden="1" outlineLevel="1">
      <c r="B816" t="str">
        <f t="shared" si="585"/>
        <v>e-diesel (PS) - CAPEX - Global - USD/ton fuel</v>
      </c>
      <c r="C816" t="str">
        <f>C808</f>
        <v>e-diesel (PS)</v>
      </c>
      <c r="D816" t="s">
        <v>40</v>
      </c>
      <c r="E816" t="s">
        <v>49</v>
      </c>
      <c r="F816" t="s">
        <v>31</v>
      </c>
      <c r="G816" s="8">
        <f t="shared" ref="G816:AH816" si="589">INDEX(CostCalculations,MATCH($B816,CostCalculations_Index,0),MATCH(G$4,CostCalculation_Year,0))</f>
        <v>204</v>
      </c>
      <c r="H816" s="8">
        <f t="shared" si="589"/>
        <v>198.66666666666666</v>
      </c>
      <c r="I816" s="8">
        <f t="shared" si="589"/>
        <v>193.33333333333334</v>
      </c>
      <c r="J816" s="8">
        <f t="shared" si="589"/>
        <v>188</v>
      </c>
      <c r="K816" s="8">
        <f t="shared" si="589"/>
        <v>182.66666666666666</v>
      </c>
      <c r="L816" s="8">
        <f t="shared" si="589"/>
        <v>177.33333333333334</v>
      </c>
      <c r="M816" s="8">
        <f t="shared" si="589"/>
        <v>172</v>
      </c>
      <c r="N816" s="8">
        <f t="shared" si="589"/>
        <v>166.66666666666666</v>
      </c>
      <c r="O816" s="8">
        <f t="shared" si="589"/>
        <v>164.5</v>
      </c>
      <c r="P816" s="8">
        <f t="shared" si="589"/>
        <v>162.33333333333334</v>
      </c>
      <c r="Q816" s="8">
        <f t="shared" si="589"/>
        <v>160.16666666666666</v>
      </c>
      <c r="R816" s="8">
        <f t="shared" si="589"/>
        <v>158</v>
      </c>
      <c r="S816" s="8">
        <f t="shared" si="589"/>
        <v>155.83333333333334</v>
      </c>
      <c r="T816" s="8">
        <f t="shared" si="589"/>
        <v>153.66666666666666</v>
      </c>
      <c r="U816" s="8">
        <f t="shared" si="589"/>
        <v>151.5</v>
      </c>
      <c r="V816" s="8">
        <f t="shared" si="589"/>
        <v>149.33333333333334</v>
      </c>
      <c r="W816" s="8">
        <f t="shared" si="589"/>
        <v>147.16666666666666</v>
      </c>
      <c r="X816" s="8">
        <f t="shared" si="589"/>
        <v>145</v>
      </c>
      <c r="Y816" s="8">
        <f t="shared" si="589"/>
        <v>140.5</v>
      </c>
      <c r="Z816" s="8">
        <f t="shared" si="589"/>
        <v>136</v>
      </c>
      <c r="AA816" s="8">
        <f t="shared" si="589"/>
        <v>131.5</v>
      </c>
      <c r="AB816" s="8">
        <f t="shared" si="589"/>
        <v>127</v>
      </c>
      <c r="AC816" s="8">
        <f t="shared" si="589"/>
        <v>122.5</v>
      </c>
      <c r="AD816" s="8">
        <f t="shared" si="589"/>
        <v>118</v>
      </c>
      <c r="AE816" s="8">
        <f t="shared" si="589"/>
        <v>113.5</v>
      </c>
      <c r="AF816" s="8">
        <f t="shared" si="589"/>
        <v>109</v>
      </c>
      <c r="AG816" s="8">
        <f t="shared" si="589"/>
        <v>104.5</v>
      </c>
      <c r="AH816" s="8">
        <f t="shared" si="589"/>
        <v>100</v>
      </c>
    </row>
    <row r="817" spans="2:65" hidden="1" outlineLevel="1">
      <c r="B817" t="str">
        <f t="shared" si="585"/>
        <v>e-hydrogen (compressed) - CAPEX including feedstock CAPEX - Global - USD/ton fuel</v>
      </c>
      <c r="C817" t="s">
        <v>62</v>
      </c>
      <c r="D817" t="s">
        <v>34</v>
      </c>
      <c r="E817" t="s">
        <v>49</v>
      </c>
      <c r="F817" t="s">
        <v>31</v>
      </c>
      <c r="G817" s="26">
        <f>G165</f>
        <v>256.64635353013858</v>
      </c>
      <c r="H817" s="26">
        <f t="shared" ref="H817:AH817" si="590">H165</f>
        <v>247.21700590830653</v>
      </c>
      <c r="I817" s="26">
        <f t="shared" si="590"/>
        <v>237.53805175037812</v>
      </c>
      <c r="J817" s="26">
        <f t="shared" si="590"/>
        <v>232.53269690653616</v>
      </c>
      <c r="K817" s="26">
        <f t="shared" si="590"/>
        <v>227.06362881665248</v>
      </c>
      <c r="L817" s="26">
        <f t="shared" si="590"/>
        <v>221.13084748073197</v>
      </c>
      <c r="M817" s="26">
        <f t="shared" si="590"/>
        <v>214.73435289877628</v>
      </c>
      <c r="N817" s="26">
        <f t="shared" si="590"/>
        <v>207.87414507077864</v>
      </c>
      <c r="O817" s="26">
        <f t="shared" si="590"/>
        <v>212.24697175898439</v>
      </c>
      <c r="P817" s="26">
        <f t="shared" si="590"/>
        <v>215.53837151594018</v>
      </c>
      <c r="Q817" s="26">
        <f t="shared" si="590"/>
        <v>217.74834434164336</v>
      </c>
      <c r="R817" s="26">
        <f t="shared" si="590"/>
        <v>218.87689023608903</v>
      </c>
      <c r="S817" s="26">
        <f t="shared" si="590"/>
        <v>218.92400919928582</v>
      </c>
      <c r="T817" s="26">
        <f t="shared" si="590"/>
        <v>217.21328869368136</v>
      </c>
      <c r="U817" s="26">
        <f t="shared" si="590"/>
        <v>214.61001500027928</v>
      </c>
      <c r="V817" s="26">
        <f t="shared" si="590"/>
        <v>211.1141881190886</v>
      </c>
      <c r="W817" s="26">
        <f t="shared" si="590"/>
        <v>206.72580805010043</v>
      </c>
      <c r="X817" s="26">
        <f t="shared" si="590"/>
        <v>201.44487479331141</v>
      </c>
      <c r="Y817" s="26">
        <f t="shared" si="590"/>
        <v>194.68227936129369</v>
      </c>
      <c r="Z817" s="26">
        <f t="shared" si="590"/>
        <v>187.24620275654928</v>
      </c>
      <c r="AA817" s="26">
        <f t="shared" si="590"/>
        <v>179.13664497908553</v>
      </c>
      <c r="AB817" s="26">
        <f t="shared" si="590"/>
        <v>170.35360602889762</v>
      </c>
      <c r="AC817" s="26">
        <f t="shared" si="590"/>
        <v>160.89708590598403</v>
      </c>
      <c r="AD817" s="26">
        <f t="shared" si="590"/>
        <v>150.64085698303418</v>
      </c>
      <c r="AE817" s="26">
        <f t="shared" si="590"/>
        <v>139.96336878636401</v>
      </c>
      <c r="AF817" s="26">
        <f t="shared" si="590"/>
        <v>128.86462131597352</v>
      </c>
      <c r="AG817" s="26">
        <f t="shared" si="590"/>
        <v>117.34461457186269</v>
      </c>
      <c r="AH817" s="26">
        <f t="shared" si="590"/>
        <v>105.40334855403168</v>
      </c>
    </row>
    <row r="818" spans="2:65" hidden="1" outlineLevel="1">
      <c r="B818" t="str">
        <f t="shared" si="585"/>
        <v>Carbon dioxide (PS) - CAPEX - Global - USD/ton fuel</v>
      </c>
      <c r="C818" t="s">
        <v>69</v>
      </c>
      <c r="D818" t="s">
        <v>40</v>
      </c>
      <c r="E818" t="s">
        <v>49</v>
      </c>
      <c r="F818" t="s">
        <v>31</v>
      </c>
      <c r="G818" s="8">
        <f t="shared" ref="G818:AH818" si="591">INDEX(CostCalculations,MATCH($B818,CostCalculations_Index,0),MATCH(G$4,CostCalculation_Year,0))</f>
        <v>34.333333333333336</v>
      </c>
      <c r="H818" s="8">
        <f t="shared" si="591"/>
        <v>33</v>
      </c>
      <c r="I818" s="8">
        <f t="shared" si="591"/>
        <v>31.666666666666668</v>
      </c>
      <c r="J818" s="8">
        <f t="shared" si="591"/>
        <v>30.333333333333332</v>
      </c>
      <c r="K818" s="8">
        <f t="shared" si="591"/>
        <v>29</v>
      </c>
      <c r="L818" s="8">
        <f t="shared" si="591"/>
        <v>27.666666666666668</v>
      </c>
      <c r="M818" s="8">
        <f t="shared" si="591"/>
        <v>26.333333333333332</v>
      </c>
      <c r="N818" s="8">
        <f t="shared" si="591"/>
        <v>25</v>
      </c>
      <c r="O818" s="8">
        <f t="shared" si="591"/>
        <v>24.483333333333334</v>
      </c>
      <c r="P818" s="8">
        <f t="shared" si="591"/>
        <v>23.966666666666665</v>
      </c>
      <c r="Q818" s="8">
        <f t="shared" si="591"/>
        <v>23.45</v>
      </c>
      <c r="R818" s="8">
        <f t="shared" si="591"/>
        <v>22.933333333333334</v>
      </c>
      <c r="S818" s="8">
        <f t="shared" si="591"/>
        <v>22.416666666666668</v>
      </c>
      <c r="T818" s="8">
        <f t="shared" si="591"/>
        <v>21.9</v>
      </c>
      <c r="U818" s="8">
        <f t="shared" si="591"/>
        <v>21.383333333333333</v>
      </c>
      <c r="V818" s="8">
        <f t="shared" si="591"/>
        <v>20.866666666666667</v>
      </c>
      <c r="W818" s="8">
        <f t="shared" si="591"/>
        <v>20.350000000000001</v>
      </c>
      <c r="X818" s="8">
        <f t="shared" si="591"/>
        <v>19.833333333333332</v>
      </c>
      <c r="Y818" s="8">
        <f t="shared" si="591"/>
        <v>19.316666666666666</v>
      </c>
      <c r="Z818" s="8">
        <f t="shared" si="591"/>
        <v>18.8</v>
      </c>
      <c r="AA818" s="8">
        <f t="shared" si="591"/>
        <v>18.283333333333335</v>
      </c>
      <c r="AB818" s="8">
        <f t="shared" si="591"/>
        <v>17.766666666666666</v>
      </c>
      <c r="AC818" s="8">
        <f t="shared" si="591"/>
        <v>17.25</v>
      </c>
      <c r="AD818" s="8">
        <f t="shared" si="591"/>
        <v>16.733333333333334</v>
      </c>
      <c r="AE818" s="8">
        <f t="shared" si="591"/>
        <v>16.216666666666665</v>
      </c>
      <c r="AF818" s="8">
        <f t="shared" si="591"/>
        <v>15.7</v>
      </c>
      <c r="AG818" s="8">
        <f t="shared" si="591"/>
        <v>15.183333333333334</v>
      </c>
      <c r="AH818" s="8">
        <f t="shared" si="591"/>
        <v>14.666666666666666</v>
      </c>
    </row>
    <row r="819" spans="2:65" hidden="1" outlineLevel="1">
      <c r="B819" t="str">
        <f t="shared" si="585"/>
        <v>e-diesel - Conversion H2 -&gt; diesel - Global - ton H2/ton diesel</v>
      </c>
      <c r="C819" t="s">
        <v>87</v>
      </c>
      <c r="D819" t="s">
        <v>88</v>
      </c>
      <c r="E819" t="s">
        <v>49</v>
      </c>
      <c r="F819" t="s">
        <v>89</v>
      </c>
      <c r="G819" s="24">
        <f t="shared" ref="G819:V820" si="592">INDEX(FuelData,MATCH($B819,FuelData_Index,0),MATCH(G$4,FuelData_Year,0))</f>
        <v>0.47</v>
      </c>
      <c r="H819" s="24">
        <f t="shared" si="592"/>
        <v>0.47</v>
      </c>
      <c r="I819" s="24">
        <f t="shared" si="592"/>
        <v>0.47</v>
      </c>
      <c r="J819" s="24">
        <f t="shared" si="592"/>
        <v>0.47</v>
      </c>
      <c r="K819" s="24">
        <f t="shared" si="592"/>
        <v>0.47</v>
      </c>
      <c r="L819" s="24">
        <f t="shared" si="592"/>
        <v>0.47</v>
      </c>
      <c r="M819" s="24">
        <f t="shared" si="592"/>
        <v>0.47</v>
      </c>
      <c r="N819" s="24">
        <f t="shared" si="592"/>
        <v>0.47</v>
      </c>
      <c r="O819" s="24">
        <f t="shared" si="592"/>
        <v>0.47</v>
      </c>
      <c r="P819" s="24">
        <f t="shared" si="592"/>
        <v>0.47</v>
      </c>
      <c r="Q819" s="24">
        <f t="shared" si="592"/>
        <v>0.47</v>
      </c>
      <c r="R819" s="24">
        <f t="shared" si="592"/>
        <v>0.47</v>
      </c>
      <c r="S819" s="24">
        <f t="shared" si="592"/>
        <v>0.47</v>
      </c>
      <c r="T819" s="24">
        <f t="shared" si="592"/>
        <v>0.47</v>
      </c>
      <c r="U819" s="24">
        <f t="shared" si="592"/>
        <v>0.47</v>
      </c>
      <c r="V819" s="24">
        <f t="shared" si="592"/>
        <v>0.47</v>
      </c>
      <c r="W819" s="24">
        <f t="shared" ref="W819:AH820" si="593">INDEX(FuelData,MATCH($B819,FuelData_Index,0),MATCH(W$4,FuelData_Year,0))</f>
        <v>0.47</v>
      </c>
      <c r="X819" s="24">
        <f t="shared" si="593"/>
        <v>0.47</v>
      </c>
      <c r="Y819" s="24">
        <f t="shared" si="593"/>
        <v>0.47</v>
      </c>
      <c r="Z819" s="24">
        <f t="shared" si="593"/>
        <v>0.47</v>
      </c>
      <c r="AA819" s="24">
        <f t="shared" si="593"/>
        <v>0.47</v>
      </c>
      <c r="AB819" s="24">
        <f t="shared" si="593"/>
        <v>0.47</v>
      </c>
      <c r="AC819" s="24">
        <f t="shared" si="593"/>
        <v>0.47</v>
      </c>
      <c r="AD819" s="24">
        <f t="shared" si="593"/>
        <v>0.47</v>
      </c>
      <c r="AE819" s="24">
        <f t="shared" si="593"/>
        <v>0.47</v>
      </c>
      <c r="AF819" s="24">
        <f t="shared" si="593"/>
        <v>0.47</v>
      </c>
      <c r="AG819" s="24">
        <f t="shared" si="593"/>
        <v>0.47</v>
      </c>
      <c r="AH819" s="24">
        <f t="shared" si="593"/>
        <v>0.47</v>
      </c>
    </row>
    <row r="820" spans="2:65" hidden="1" outlineLevel="1">
      <c r="B820" t="str">
        <f t="shared" si="585"/>
        <v>e-diesel - Conversion CO2 -&gt; diesel - Global - ton CO2/ton diesel</v>
      </c>
      <c r="C820" t="s">
        <v>87</v>
      </c>
      <c r="D820" t="s">
        <v>90</v>
      </c>
      <c r="E820" t="s">
        <v>49</v>
      </c>
      <c r="F820" t="s">
        <v>91</v>
      </c>
      <c r="G820" s="24">
        <f t="shared" si="592"/>
        <v>3.21</v>
      </c>
      <c r="H820" s="24">
        <f t="shared" si="592"/>
        <v>3.21</v>
      </c>
      <c r="I820" s="24">
        <f t="shared" si="592"/>
        <v>3.21</v>
      </c>
      <c r="J820" s="24">
        <f t="shared" si="592"/>
        <v>3.21</v>
      </c>
      <c r="K820" s="24">
        <f t="shared" si="592"/>
        <v>3.21</v>
      </c>
      <c r="L820" s="24">
        <f t="shared" si="592"/>
        <v>3.21</v>
      </c>
      <c r="M820" s="24">
        <f t="shared" si="592"/>
        <v>3.21</v>
      </c>
      <c r="N820" s="24">
        <f t="shared" si="592"/>
        <v>3.21</v>
      </c>
      <c r="O820" s="24">
        <f t="shared" si="592"/>
        <v>3.21</v>
      </c>
      <c r="P820" s="24">
        <f t="shared" si="592"/>
        <v>3.21</v>
      </c>
      <c r="Q820" s="24">
        <f t="shared" si="592"/>
        <v>3.21</v>
      </c>
      <c r="R820" s="24">
        <f t="shared" si="592"/>
        <v>3.21</v>
      </c>
      <c r="S820" s="24">
        <f t="shared" si="592"/>
        <v>3.21</v>
      </c>
      <c r="T820" s="24">
        <f t="shared" si="592"/>
        <v>3.21</v>
      </c>
      <c r="U820" s="24">
        <f t="shared" si="592"/>
        <v>3.21</v>
      </c>
      <c r="V820" s="24">
        <f t="shared" si="592"/>
        <v>3.21</v>
      </c>
      <c r="W820" s="24">
        <f t="shared" si="593"/>
        <v>3.21</v>
      </c>
      <c r="X820" s="24">
        <f t="shared" si="593"/>
        <v>3.21</v>
      </c>
      <c r="Y820" s="24">
        <f t="shared" si="593"/>
        <v>3.21</v>
      </c>
      <c r="Z820" s="24">
        <f t="shared" si="593"/>
        <v>3.21</v>
      </c>
      <c r="AA820" s="24">
        <f t="shared" si="593"/>
        <v>3.21</v>
      </c>
      <c r="AB820" s="24">
        <f t="shared" si="593"/>
        <v>3.21</v>
      </c>
      <c r="AC820" s="24">
        <f t="shared" si="593"/>
        <v>3.21</v>
      </c>
      <c r="AD820" s="24">
        <f t="shared" si="593"/>
        <v>3.21</v>
      </c>
      <c r="AE820" s="24">
        <f t="shared" si="593"/>
        <v>3.21</v>
      </c>
      <c r="AF820" s="24">
        <f t="shared" si="593"/>
        <v>3.21</v>
      </c>
      <c r="AG820" s="24">
        <f t="shared" si="593"/>
        <v>3.21</v>
      </c>
      <c r="AH820" s="24">
        <f t="shared" si="593"/>
        <v>3.21</v>
      </c>
    </row>
    <row r="821" spans="2:65" hidden="1" outlineLevel="1">
      <c r="B821" t="str">
        <f t="shared" si="585"/>
        <v/>
      </c>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row>
    <row r="822" spans="2:65" hidden="1" outlineLevel="1">
      <c r="B822" t="str">
        <f t="shared" si="585"/>
        <v>e-diesel (PS) - OPEX including feedstock OPEX - Global - USD/ton fuel</v>
      </c>
      <c r="C822" s="4" t="str">
        <f>C808</f>
        <v>e-diesel (PS)</v>
      </c>
      <c r="D822" s="4" t="s">
        <v>35</v>
      </c>
      <c r="E822" s="4" t="s">
        <v>49</v>
      </c>
      <c r="F822" s="4" t="s">
        <v>31</v>
      </c>
      <c r="G822" s="129">
        <f>G823+G824*G826+G825*G827</f>
        <v>1069.8357572251896</v>
      </c>
      <c r="H822" s="129">
        <f t="shared" ref="H822:AH822" si="594">H823+H824*H826+H825*H827</f>
        <v>1010.5391486846286</v>
      </c>
      <c r="I822" s="129">
        <f t="shared" si="594"/>
        <v>951.40365296803259</v>
      </c>
      <c r="J822" s="129">
        <f t="shared" si="594"/>
        <v>900.50743735031801</v>
      </c>
      <c r="K822" s="129">
        <f t="shared" si="594"/>
        <v>849.19939325827283</v>
      </c>
      <c r="L822" s="129">
        <f t="shared" si="594"/>
        <v>797.47952069188511</v>
      </c>
      <c r="M822" s="129">
        <f t="shared" si="594"/>
        <v>745.34781965117315</v>
      </c>
      <c r="N822" s="129">
        <f t="shared" si="594"/>
        <v>692.8042901361091</v>
      </c>
      <c r="O822" s="129">
        <f t="shared" si="594"/>
        <v>686.06789407273618</v>
      </c>
      <c r="P822" s="129">
        <f t="shared" si="594"/>
        <v>677.03835329349727</v>
      </c>
      <c r="Q822" s="129">
        <f t="shared" si="594"/>
        <v>665.71566779840248</v>
      </c>
      <c r="R822" s="129">
        <f t="shared" si="594"/>
        <v>652.09983758744067</v>
      </c>
      <c r="S822" s="129">
        <f t="shared" si="594"/>
        <v>636.19086266061981</v>
      </c>
      <c r="T822" s="129">
        <f t="shared" si="594"/>
        <v>621.23876300949689</v>
      </c>
      <c r="U822" s="129">
        <f t="shared" si="594"/>
        <v>604.90673222318833</v>
      </c>
      <c r="V822" s="129">
        <f t="shared" si="594"/>
        <v>587.19477030170549</v>
      </c>
      <c r="W822" s="129">
        <f t="shared" si="594"/>
        <v>568.10287724503041</v>
      </c>
      <c r="X822" s="129">
        <f t="shared" si="594"/>
        <v>547.63105305317049</v>
      </c>
      <c r="Y822" s="129">
        <f t="shared" si="594"/>
        <v>517.17150729484933</v>
      </c>
      <c r="Z822" s="129">
        <f t="shared" si="594"/>
        <v>486.5672172442799</v>
      </c>
      <c r="AA822" s="129">
        <f t="shared" si="594"/>
        <v>455.81818290148101</v>
      </c>
      <c r="AB822" s="129">
        <f t="shared" si="594"/>
        <v>424.92440426643714</v>
      </c>
      <c r="AC822" s="129">
        <f t="shared" si="594"/>
        <v>393.88588133915766</v>
      </c>
      <c r="AD822" s="129">
        <f t="shared" si="594"/>
        <v>366.84388934483377</v>
      </c>
      <c r="AE822" s="129">
        <f t="shared" si="594"/>
        <v>340.07849699457984</v>
      </c>
      <c r="AF822" s="129">
        <f t="shared" si="594"/>
        <v>313.58970428839308</v>
      </c>
      <c r="AG822" s="129">
        <f t="shared" si="594"/>
        <v>287.37751122627321</v>
      </c>
      <c r="AH822" s="129">
        <f t="shared" si="594"/>
        <v>261.44191780822024</v>
      </c>
    </row>
    <row r="823" spans="2:65" hidden="1" outlineLevel="1">
      <c r="B823" t="str">
        <f t="shared" si="585"/>
        <v>e-diesel (PS) - OPEX - Global - USD/ton fuel</v>
      </c>
      <c r="C823" t="str">
        <f>C808</f>
        <v>e-diesel (PS)</v>
      </c>
      <c r="D823" t="s">
        <v>41</v>
      </c>
      <c r="E823" t="s">
        <v>49</v>
      </c>
      <c r="F823" t="s">
        <v>31</v>
      </c>
      <c r="G823" s="8">
        <f t="shared" ref="G823:AH823" si="595">INDEX(CostCalculations,MATCH($B823,CostCalculations_Index,0),MATCH(G$4,CostCalculation_Year,0))</f>
        <v>538.55999999999506</v>
      </c>
      <c r="H823" s="8">
        <f t="shared" si="595"/>
        <v>500.63999999999783</v>
      </c>
      <c r="I823" s="8">
        <f t="shared" si="595"/>
        <v>464.0000000000004</v>
      </c>
      <c r="J823" s="8">
        <f t="shared" si="595"/>
        <v>428.63999999999288</v>
      </c>
      <c r="K823" s="8">
        <f t="shared" si="595"/>
        <v>394.55999999999551</v>
      </c>
      <c r="L823" s="8">
        <f t="shared" si="595"/>
        <v>361.75999999999794</v>
      </c>
      <c r="M823" s="8">
        <f t="shared" si="595"/>
        <v>330.24000000000029</v>
      </c>
      <c r="N823" s="8">
        <f t="shared" si="595"/>
        <v>299.99999999999363</v>
      </c>
      <c r="O823" s="8">
        <f t="shared" si="595"/>
        <v>296.09999999999997</v>
      </c>
      <c r="P823" s="8">
        <f t="shared" si="595"/>
        <v>292.2</v>
      </c>
      <c r="Q823" s="8">
        <f t="shared" si="595"/>
        <v>288.3</v>
      </c>
      <c r="R823" s="8">
        <f t="shared" si="595"/>
        <v>284.39999999999998</v>
      </c>
      <c r="S823" s="8">
        <f t="shared" si="595"/>
        <v>280.5</v>
      </c>
      <c r="T823" s="8">
        <f t="shared" si="595"/>
        <v>276.59999999999997</v>
      </c>
      <c r="U823" s="8">
        <f t="shared" si="595"/>
        <v>272.7</v>
      </c>
      <c r="V823" s="8">
        <f t="shared" si="595"/>
        <v>268.8</v>
      </c>
      <c r="W823" s="8">
        <f t="shared" si="595"/>
        <v>264.89999999999998</v>
      </c>
      <c r="X823" s="8">
        <f t="shared" si="595"/>
        <v>260.99999999999829</v>
      </c>
      <c r="Y823" s="8">
        <f t="shared" si="595"/>
        <v>244.46999999999929</v>
      </c>
      <c r="Z823" s="8">
        <f t="shared" si="595"/>
        <v>228.47999999999658</v>
      </c>
      <c r="AA823" s="8">
        <f t="shared" si="595"/>
        <v>213.02999999999756</v>
      </c>
      <c r="AB823" s="8">
        <f t="shared" si="595"/>
        <v>198.11999999999847</v>
      </c>
      <c r="AC823" s="8">
        <f t="shared" si="595"/>
        <v>183.74999999999935</v>
      </c>
      <c r="AD823" s="8">
        <f t="shared" si="595"/>
        <v>169.919999999997</v>
      </c>
      <c r="AE823" s="8">
        <f t="shared" si="595"/>
        <v>156.62999999999786</v>
      </c>
      <c r="AF823" s="8">
        <f t="shared" si="595"/>
        <v>143.87999999999869</v>
      </c>
      <c r="AG823" s="8">
        <f t="shared" si="595"/>
        <v>131.66999999999942</v>
      </c>
      <c r="AH823" s="8">
        <f t="shared" si="595"/>
        <v>120.00000000000011</v>
      </c>
    </row>
    <row r="824" spans="2:65" hidden="1" outlineLevel="1">
      <c r="B824" t="str">
        <f t="shared" si="585"/>
        <v>e-hydrogen (compressed) - OPEX including feedstock OPEX - Global - USD/ton fuel</v>
      </c>
      <c r="C824" t="s">
        <v>62</v>
      </c>
      <c r="D824" t="s">
        <v>35</v>
      </c>
      <c r="E824" t="s">
        <v>49</v>
      </c>
      <c r="F824" t="s">
        <v>31</v>
      </c>
      <c r="G824" s="26">
        <f>G169</f>
        <v>778.63990898977545</v>
      </c>
      <c r="H824" s="26">
        <f t="shared" ref="H824:AH824" si="596">H169</f>
        <v>746.81733762687418</v>
      </c>
      <c r="I824" s="26">
        <f t="shared" si="596"/>
        <v>712.61415525113227</v>
      </c>
      <c r="J824" s="26">
        <f t="shared" si="596"/>
        <v>693.21795180920219</v>
      </c>
      <c r="K824" s="26">
        <f t="shared" si="596"/>
        <v>670.22211331548374</v>
      </c>
      <c r="L824" s="26">
        <f t="shared" si="596"/>
        <v>643.6266397699726</v>
      </c>
      <c r="M824" s="26">
        <f t="shared" si="596"/>
        <v>613.43153117270822</v>
      </c>
      <c r="N824" s="26">
        <f t="shared" si="596"/>
        <v>579.63678752365013</v>
      </c>
      <c r="O824" s="26">
        <f t="shared" si="596"/>
        <v>578.89498738880036</v>
      </c>
      <c r="P824" s="26">
        <f t="shared" si="596"/>
        <v>573.27415594361116</v>
      </c>
      <c r="Q824" s="26">
        <f t="shared" si="596"/>
        <v>562.77429318809038</v>
      </c>
      <c r="R824" s="26">
        <f t="shared" si="596"/>
        <v>547.39539912221437</v>
      </c>
      <c r="S824" s="26">
        <f t="shared" si="596"/>
        <v>527.13747374599984</v>
      </c>
      <c r="T824" s="26">
        <f t="shared" si="596"/>
        <v>508.91545321169565</v>
      </c>
      <c r="U824" s="26">
        <f t="shared" si="596"/>
        <v>487.75740898550708</v>
      </c>
      <c r="V824" s="26">
        <f t="shared" si="596"/>
        <v>463.66334106745865</v>
      </c>
      <c r="W824" s="26">
        <f t="shared" si="596"/>
        <v>436.63324945751151</v>
      </c>
      <c r="X824" s="26">
        <f t="shared" si="596"/>
        <v>406.66713415568563</v>
      </c>
      <c r="Y824" s="26">
        <f t="shared" si="596"/>
        <v>382.32288786138321</v>
      </c>
      <c r="Z824" s="26">
        <f t="shared" si="596"/>
        <v>356.52173881762411</v>
      </c>
      <c r="AA824" s="26">
        <f t="shared" si="596"/>
        <v>329.2636870244329</v>
      </c>
      <c r="AB824" s="26">
        <f t="shared" si="596"/>
        <v>300.54873248178433</v>
      </c>
      <c r="AC824" s="26">
        <f t="shared" si="596"/>
        <v>270.37687518969852</v>
      </c>
      <c r="AD824" s="26">
        <f t="shared" si="596"/>
        <v>247.55933903156756</v>
      </c>
      <c r="AE824" s="26">
        <f t="shared" si="596"/>
        <v>224.18137658421693</v>
      </c>
      <c r="AF824" s="26">
        <f t="shared" si="596"/>
        <v>200.24298784764761</v>
      </c>
      <c r="AG824" s="26">
        <f t="shared" si="596"/>
        <v>175.74417282185905</v>
      </c>
      <c r="AH824" s="26">
        <f t="shared" si="596"/>
        <v>150.68493150685131</v>
      </c>
    </row>
    <row r="825" spans="2:65" hidden="1" outlineLevel="1">
      <c r="B825" t="str">
        <f t="shared" si="585"/>
        <v>Carbon dioxide (PS) - OPEX - Global - USD/ton fuel</v>
      </c>
      <c r="C825" t="s">
        <v>69</v>
      </c>
      <c r="D825" t="s">
        <v>41</v>
      </c>
      <c r="E825" t="s">
        <v>49</v>
      </c>
      <c r="F825" t="s">
        <v>31</v>
      </c>
      <c r="G825" s="8">
        <f t="shared" ref="G825:AH825" si="597">INDEX(CostCalculations,MATCH($B825,CostCalculations_Index,0),MATCH(G$4,CostCalculation_Year,0))</f>
        <v>51.5</v>
      </c>
      <c r="H825" s="8">
        <f t="shared" si="597"/>
        <v>49.5</v>
      </c>
      <c r="I825" s="8">
        <f t="shared" si="597"/>
        <v>47.5</v>
      </c>
      <c r="J825" s="8">
        <f t="shared" si="597"/>
        <v>45.5</v>
      </c>
      <c r="K825" s="8">
        <f t="shared" si="597"/>
        <v>43.5</v>
      </c>
      <c r="L825" s="8">
        <f t="shared" si="597"/>
        <v>41.5</v>
      </c>
      <c r="M825" s="8">
        <f t="shared" si="597"/>
        <v>39.5</v>
      </c>
      <c r="N825" s="8">
        <f t="shared" si="597"/>
        <v>37.5</v>
      </c>
      <c r="O825" s="8">
        <f t="shared" si="597"/>
        <v>36.725000000000001</v>
      </c>
      <c r="P825" s="8">
        <f t="shared" si="597"/>
        <v>35.950000000000003</v>
      </c>
      <c r="Q825" s="8">
        <f t="shared" si="597"/>
        <v>35.175000000000004</v>
      </c>
      <c r="R825" s="8">
        <f t="shared" si="597"/>
        <v>34.4</v>
      </c>
      <c r="S825" s="8">
        <f t="shared" si="597"/>
        <v>33.625</v>
      </c>
      <c r="T825" s="8">
        <f t="shared" si="597"/>
        <v>32.85</v>
      </c>
      <c r="U825" s="8">
        <f t="shared" si="597"/>
        <v>32.075000000000003</v>
      </c>
      <c r="V825" s="8">
        <f t="shared" si="597"/>
        <v>31.3</v>
      </c>
      <c r="W825" s="8">
        <f t="shared" si="597"/>
        <v>30.525000000000002</v>
      </c>
      <c r="X825" s="8">
        <f t="shared" si="597"/>
        <v>29.75</v>
      </c>
      <c r="Y825" s="8">
        <f t="shared" si="597"/>
        <v>28.975000000000001</v>
      </c>
      <c r="Z825" s="8">
        <f t="shared" si="597"/>
        <v>28.200000000000003</v>
      </c>
      <c r="AA825" s="8">
        <f t="shared" si="597"/>
        <v>27.425000000000001</v>
      </c>
      <c r="AB825" s="8">
        <f t="shared" si="597"/>
        <v>26.650000000000002</v>
      </c>
      <c r="AC825" s="8">
        <f t="shared" si="597"/>
        <v>25.875</v>
      </c>
      <c r="AD825" s="8">
        <f t="shared" si="597"/>
        <v>25.1</v>
      </c>
      <c r="AE825" s="8">
        <f t="shared" si="597"/>
        <v>24.325000000000003</v>
      </c>
      <c r="AF825" s="8">
        <f t="shared" si="597"/>
        <v>23.55</v>
      </c>
      <c r="AG825" s="8">
        <f t="shared" si="597"/>
        <v>22.775000000000002</v>
      </c>
      <c r="AH825" s="8">
        <f t="shared" si="597"/>
        <v>22</v>
      </c>
    </row>
    <row r="826" spans="2:65" hidden="1" outlineLevel="1">
      <c r="B826" t="str">
        <f t="shared" si="585"/>
        <v>e-diesel - Conversion H2 -&gt; diesel - Global - ton H2/ton diesel</v>
      </c>
      <c r="C826" t="s">
        <v>87</v>
      </c>
      <c r="D826" t="s">
        <v>88</v>
      </c>
      <c r="E826" t="s">
        <v>49</v>
      </c>
      <c r="F826" t="s">
        <v>89</v>
      </c>
      <c r="G826" s="24">
        <f t="shared" ref="G826:V827" si="598">INDEX(FuelData,MATCH($B826,FuelData_Index,0),MATCH(G$4,FuelData_Year,0))</f>
        <v>0.47</v>
      </c>
      <c r="H826" s="24">
        <f t="shared" si="598"/>
        <v>0.47</v>
      </c>
      <c r="I826" s="24">
        <f t="shared" si="598"/>
        <v>0.47</v>
      </c>
      <c r="J826" s="24">
        <f t="shared" si="598"/>
        <v>0.47</v>
      </c>
      <c r="K826" s="24">
        <f t="shared" si="598"/>
        <v>0.47</v>
      </c>
      <c r="L826" s="24">
        <f t="shared" si="598"/>
        <v>0.47</v>
      </c>
      <c r="M826" s="24">
        <f t="shared" si="598"/>
        <v>0.47</v>
      </c>
      <c r="N826" s="24">
        <f t="shared" si="598"/>
        <v>0.47</v>
      </c>
      <c r="O826" s="24">
        <f t="shared" si="598"/>
        <v>0.47</v>
      </c>
      <c r="P826" s="24">
        <f t="shared" si="598"/>
        <v>0.47</v>
      </c>
      <c r="Q826" s="24">
        <f t="shared" si="598"/>
        <v>0.47</v>
      </c>
      <c r="R826" s="24">
        <f t="shared" si="598"/>
        <v>0.47</v>
      </c>
      <c r="S826" s="24">
        <f t="shared" si="598"/>
        <v>0.47</v>
      </c>
      <c r="T826" s="24">
        <f t="shared" si="598"/>
        <v>0.47</v>
      </c>
      <c r="U826" s="24">
        <f t="shared" si="598"/>
        <v>0.47</v>
      </c>
      <c r="V826" s="24">
        <f t="shared" si="598"/>
        <v>0.47</v>
      </c>
      <c r="W826" s="24">
        <f t="shared" ref="W826:AH827" si="599">INDEX(FuelData,MATCH($B826,FuelData_Index,0),MATCH(W$4,FuelData_Year,0))</f>
        <v>0.47</v>
      </c>
      <c r="X826" s="24">
        <f t="shared" si="599"/>
        <v>0.47</v>
      </c>
      <c r="Y826" s="24">
        <f t="shared" si="599"/>
        <v>0.47</v>
      </c>
      <c r="Z826" s="24">
        <f t="shared" si="599"/>
        <v>0.47</v>
      </c>
      <c r="AA826" s="24">
        <f t="shared" si="599"/>
        <v>0.47</v>
      </c>
      <c r="AB826" s="24">
        <f t="shared" si="599"/>
        <v>0.47</v>
      </c>
      <c r="AC826" s="24">
        <f t="shared" si="599"/>
        <v>0.47</v>
      </c>
      <c r="AD826" s="24">
        <f t="shared" si="599"/>
        <v>0.47</v>
      </c>
      <c r="AE826" s="24">
        <f t="shared" si="599"/>
        <v>0.47</v>
      </c>
      <c r="AF826" s="24">
        <f t="shared" si="599"/>
        <v>0.47</v>
      </c>
      <c r="AG826" s="24">
        <f t="shared" si="599"/>
        <v>0.47</v>
      </c>
      <c r="AH826" s="24">
        <f t="shared" si="599"/>
        <v>0.47</v>
      </c>
    </row>
    <row r="827" spans="2:65" hidden="1" outlineLevel="1">
      <c r="B827" t="str">
        <f t="shared" si="585"/>
        <v>e-diesel - Conversion CO2 -&gt; diesel - Global - ton CO2/ton diesel</v>
      </c>
      <c r="C827" t="s">
        <v>87</v>
      </c>
      <c r="D827" t="s">
        <v>90</v>
      </c>
      <c r="E827" t="s">
        <v>49</v>
      </c>
      <c r="F827" t="s">
        <v>91</v>
      </c>
      <c r="G827" s="24">
        <f t="shared" si="598"/>
        <v>3.21</v>
      </c>
      <c r="H827" s="24">
        <f t="shared" si="598"/>
        <v>3.21</v>
      </c>
      <c r="I827" s="24">
        <f t="shared" si="598"/>
        <v>3.21</v>
      </c>
      <c r="J827" s="24">
        <f t="shared" si="598"/>
        <v>3.21</v>
      </c>
      <c r="K827" s="24">
        <f t="shared" si="598"/>
        <v>3.21</v>
      </c>
      <c r="L827" s="24">
        <f t="shared" si="598"/>
        <v>3.21</v>
      </c>
      <c r="M827" s="24">
        <f t="shared" si="598"/>
        <v>3.21</v>
      </c>
      <c r="N827" s="24">
        <f t="shared" si="598"/>
        <v>3.21</v>
      </c>
      <c r="O827" s="24">
        <f t="shared" si="598"/>
        <v>3.21</v>
      </c>
      <c r="P827" s="24">
        <f t="shared" si="598"/>
        <v>3.21</v>
      </c>
      <c r="Q827" s="24">
        <f t="shared" si="598"/>
        <v>3.21</v>
      </c>
      <c r="R827" s="24">
        <f t="shared" si="598"/>
        <v>3.21</v>
      </c>
      <c r="S827" s="24">
        <f t="shared" si="598"/>
        <v>3.21</v>
      </c>
      <c r="T827" s="24">
        <f t="shared" si="598"/>
        <v>3.21</v>
      </c>
      <c r="U827" s="24">
        <f t="shared" si="598"/>
        <v>3.21</v>
      </c>
      <c r="V827" s="24">
        <f t="shared" si="598"/>
        <v>3.21</v>
      </c>
      <c r="W827" s="24">
        <f t="shared" si="599"/>
        <v>3.21</v>
      </c>
      <c r="X827" s="24">
        <f t="shared" si="599"/>
        <v>3.21</v>
      </c>
      <c r="Y827" s="24">
        <f t="shared" si="599"/>
        <v>3.21</v>
      </c>
      <c r="Z827" s="24">
        <f t="shared" si="599"/>
        <v>3.21</v>
      </c>
      <c r="AA827" s="24">
        <f t="shared" si="599"/>
        <v>3.21</v>
      </c>
      <c r="AB827" s="24">
        <f t="shared" si="599"/>
        <v>3.21</v>
      </c>
      <c r="AC827" s="24">
        <f t="shared" si="599"/>
        <v>3.21</v>
      </c>
      <c r="AD827" s="24">
        <f t="shared" si="599"/>
        <v>3.21</v>
      </c>
      <c r="AE827" s="24">
        <f t="shared" si="599"/>
        <v>3.21</v>
      </c>
      <c r="AF827" s="24">
        <f t="shared" si="599"/>
        <v>3.21</v>
      </c>
      <c r="AG827" s="24">
        <f t="shared" si="599"/>
        <v>3.21</v>
      </c>
      <c r="AH827" s="24">
        <f t="shared" si="599"/>
        <v>3.21</v>
      </c>
    </row>
    <row r="828" spans="2:65" hidden="1" outlineLevel="1">
      <c r="B828" t="str">
        <f t="shared" si="585"/>
        <v/>
      </c>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row>
    <row r="829" spans="2:65" hidden="1" outlineLevel="1">
      <c r="B829" t="str">
        <f t="shared" si="585"/>
        <v>e-diesel (PS) - Finance cost including feedstock finance cost - Africa - USD/ton fuel</v>
      </c>
      <c r="C829" s="10" t="str">
        <f>C812</f>
        <v>e-diesel (PS)</v>
      </c>
      <c r="D829" s="10" t="s">
        <v>36</v>
      </c>
      <c r="E829" s="10" t="s">
        <v>55</v>
      </c>
      <c r="F829" s="10" t="s">
        <v>31</v>
      </c>
      <c r="G829" s="125">
        <f>G834+G839*G$849+G844*G$850</f>
        <v>717.4757471626225</v>
      </c>
      <c r="H829" s="125">
        <f t="shared" ref="H829:AH829" si="600">H834+H839*H$849+H844*H$850</f>
        <v>694.3012880818917</v>
      </c>
      <c r="I829" s="125">
        <f t="shared" si="600"/>
        <v>670.93325913241836</v>
      </c>
      <c r="J829" s="125">
        <f t="shared" si="600"/>
        <v>651.18960645101879</v>
      </c>
      <c r="K829" s="125">
        <f t="shared" si="600"/>
        <v>631.08634414731409</v>
      </c>
      <c r="L829" s="125">
        <f t="shared" si="600"/>
        <v>610.62347222130768</v>
      </c>
      <c r="M829" s="125">
        <f t="shared" si="600"/>
        <v>589.80099067300102</v>
      </c>
      <c r="N829" s="125">
        <f t="shared" si="600"/>
        <v>568.6188995023889</v>
      </c>
      <c r="O829" s="125">
        <f t="shared" si="600"/>
        <v>565.69850159909242</v>
      </c>
      <c r="P829" s="125">
        <f t="shared" si="600"/>
        <v>561.93945711061156</v>
      </c>
      <c r="Q829" s="125">
        <f t="shared" si="600"/>
        <v>557.34176603694448</v>
      </c>
      <c r="R829" s="125">
        <f t="shared" si="600"/>
        <v>551.90542837808709</v>
      </c>
      <c r="S829" s="125">
        <f t="shared" si="600"/>
        <v>545.63044413404623</v>
      </c>
      <c r="T829" s="125">
        <f t="shared" si="600"/>
        <v>537.99225538194992</v>
      </c>
      <c r="U829" s="125">
        <f t="shared" si="600"/>
        <v>529.66189163271667</v>
      </c>
      <c r="V829" s="125">
        <f t="shared" si="600"/>
        <v>520.63935288635321</v>
      </c>
      <c r="W829" s="125">
        <f t="shared" si="600"/>
        <v>510.92463914285293</v>
      </c>
      <c r="X829" s="125">
        <f t="shared" si="600"/>
        <v>500.51775040221304</v>
      </c>
      <c r="Y829" s="125">
        <f t="shared" si="600"/>
        <v>485.11183264468332</v>
      </c>
      <c r="Z829" s="125">
        <f t="shared" si="600"/>
        <v>469.18363023770405</v>
      </c>
      <c r="AA829" s="125">
        <f t="shared" si="600"/>
        <v>452.73314318128087</v>
      </c>
      <c r="AB829" s="125">
        <f t="shared" si="600"/>
        <v>435.76037147541018</v>
      </c>
      <c r="AC829" s="125">
        <f t="shared" si="600"/>
        <v>418.26531512009063</v>
      </c>
      <c r="AD829" s="125">
        <f t="shared" si="600"/>
        <v>400.15008459034306</v>
      </c>
      <c r="AE829" s="125">
        <f t="shared" si="600"/>
        <v>381.70816749382539</v>
      </c>
      <c r="AF829" s="125">
        <f t="shared" si="600"/>
        <v>362.93956383053751</v>
      </c>
      <c r="AG829" s="125">
        <f t="shared" si="600"/>
        <v>343.84427360047954</v>
      </c>
      <c r="AH829" s="125">
        <f t="shared" si="600"/>
        <v>324.42229680365159</v>
      </c>
      <c r="BL829" s="1"/>
      <c r="BM829" s="1"/>
    </row>
    <row r="830" spans="2:65" hidden="1" outlineLevel="1">
      <c r="B830" t="str">
        <f t="shared" si="585"/>
        <v>e-diesel (PS) - Finance cost including feedstock finance cost - Americas - USD/ton fuel</v>
      </c>
      <c r="C830" s="2" t="str">
        <f>C812</f>
        <v>e-diesel (PS)</v>
      </c>
      <c r="D830" s="2" t="s">
        <v>36</v>
      </c>
      <c r="E830" s="2" t="s">
        <v>56</v>
      </c>
      <c r="F830" s="2" t="s">
        <v>31</v>
      </c>
      <c r="G830" s="126">
        <f t="shared" ref="G830:AH830" si="601">G835+G840*G$849+G845*G$850</f>
        <v>717.4757471626225</v>
      </c>
      <c r="H830" s="126">
        <f t="shared" si="601"/>
        <v>694.3012880818917</v>
      </c>
      <c r="I830" s="126">
        <f t="shared" si="601"/>
        <v>670.93325913241836</v>
      </c>
      <c r="J830" s="126">
        <f t="shared" si="601"/>
        <v>651.18960645101879</v>
      </c>
      <c r="K830" s="126">
        <f t="shared" si="601"/>
        <v>631.08634414731409</v>
      </c>
      <c r="L830" s="126">
        <f t="shared" si="601"/>
        <v>610.62347222130768</v>
      </c>
      <c r="M830" s="126">
        <f t="shared" si="601"/>
        <v>589.80099067300102</v>
      </c>
      <c r="N830" s="126">
        <f t="shared" si="601"/>
        <v>568.6188995023889</v>
      </c>
      <c r="O830" s="126">
        <f t="shared" si="601"/>
        <v>565.69850159909242</v>
      </c>
      <c r="P830" s="126">
        <f t="shared" si="601"/>
        <v>561.93945711061156</v>
      </c>
      <c r="Q830" s="126">
        <f t="shared" si="601"/>
        <v>557.34176603694448</v>
      </c>
      <c r="R830" s="126">
        <f t="shared" si="601"/>
        <v>551.90542837808709</v>
      </c>
      <c r="S830" s="126">
        <f t="shared" si="601"/>
        <v>545.63044413404623</v>
      </c>
      <c r="T830" s="126">
        <f t="shared" si="601"/>
        <v>537.99225538194992</v>
      </c>
      <c r="U830" s="126">
        <f t="shared" si="601"/>
        <v>529.66189163271667</v>
      </c>
      <c r="V830" s="126">
        <f t="shared" si="601"/>
        <v>520.63935288635321</v>
      </c>
      <c r="W830" s="126">
        <f t="shared" si="601"/>
        <v>510.92463914285293</v>
      </c>
      <c r="X830" s="126">
        <f t="shared" si="601"/>
        <v>500.51775040221304</v>
      </c>
      <c r="Y830" s="126">
        <f t="shared" si="601"/>
        <v>485.11183264468332</v>
      </c>
      <c r="Z830" s="126">
        <f t="shared" si="601"/>
        <v>469.18363023770405</v>
      </c>
      <c r="AA830" s="126">
        <f t="shared" si="601"/>
        <v>452.73314318128087</v>
      </c>
      <c r="AB830" s="126">
        <f t="shared" si="601"/>
        <v>435.76037147541018</v>
      </c>
      <c r="AC830" s="126">
        <f t="shared" si="601"/>
        <v>418.26531512009063</v>
      </c>
      <c r="AD830" s="126">
        <f t="shared" si="601"/>
        <v>400.15008459034306</v>
      </c>
      <c r="AE830" s="126">
        <f t="shared" si="601"/>
        <v>381.70816749382539</v>
      </c>
      <c r="AF830" s="126">
        <f t="shared" si="601"/>
        <v>362.93956383053751</v>
      </c>
      <c r="AG830" s="126">
        <f t="shared" si="601"/>
        <v>343.84427360047954</v>
      </c>
      <c r="AH830" s="126">
        <f t="shared" si="601"/>
        <v>324.42229680365159</v>
      </c>
      <c r="BL830" s="1"/>
      <c r="BM830" s="1"/>
    </row>
    <row r="831" spans="2:65" hidden="1" outlineLevel="1">
      <c r="B831" t="str">
        <f t="shared" si="585"/>
        <v>e-diesel (PS) - Finance cost including feedstock finance cost - Asia - USD/ton fuel</v>
      </c>
      <c r="C831" s="2" t="str">
        <f>C812</f>
        <v>e-diesel (PS)</v>
      </c>
      <c r="D831" s="2" t="s">
        <v>36</v>
      </c>
      <c r="E831" s="2" t="s">
        <v>57</v>
      </c>
      <c r="F831" s="2" t="s">
        <v>31</v>
      </c>
      <c r="G831" s="126">
        <f t="shared" ref="G831:AH831" si="602">G836+G841*G$849+G846*G$850</f>
        <v>717.4757471626225</v>
      </c>
      <c r="H831" s="126">
        <f t="shared" si="602"/>
        <v>694.3012880818917</v>
      </c>
      <c r="I831" s="126">
        <f t="shared" si="602"/>
        <v>670.93325913241836</v>
      </c>
      <c r="J831" s="126">
        <f t="shared" si="602"/>
        <v>651.18960645101879</v>
      </c>
      <c r="K831" s="126">
        <f t="shared" si="602"/>
        <v>631.08634414731409</v>
      </c>
      <c r="L831" s="126">
        <f t="shared" si="602"/>
        <v>610.62347222130768</v>
      </c>
      <c r="M831" s="126">
        <f t="shared" si="602"/>
        <v>589.80099067300102</v>
      </c>
      <c r="N831" s="126">
        <f t="shared" si="602"/>
        <v>568.6188995023889</v>
      </c>
      <c r="O831" s="126">
        <f t="shared" si="602"/>
        <v>565.69850159909242</v>
      </c>
      <c r="P831" s="126">
        <f t="shared" si="602"/>
        <v>561.93945711061156</v>
      </c>
      <c r="Q831" s="126">
        <f t="shared" si="602"/>
        <v>557.34176603694448</v>
      </c>
      <c r="R831" s="126">
        <f t="shared" si="602"/>
        <v>551.90542837808709</v>
      </c>
      <c r="S831" s="126">
        <f t="shared" si="602"/>
        <v>545.63044413404623</v>
      </c>
      <c r="T831" s="126">
        <f t="shared" si="602"/>
        <v>537.99225538194992</v>
      </c>
      <c r="U831" s="126">
        <f t="shared" si="602"/>
        <v>529.66189163271667</v>
      </c>
      <c r="V831" s="126">
        <f t="shared" si="602"/>
        <v>520.63935288635321</v>
      </c>
      <c r="W831" s="126">
        <f t="shared" si="602"/>
        <v>510.92463914285293</v>
      </c>
      <c r="X831" s="126">
        <f t="shared" si="602"/>
        <v>500.51775040221304</v>
      </c>
      <c r="Y831" s="126">
        <f t="shared" si="602"/>
        <v>485.11183264468332</v>
      </c>
      <c r="Z831" s="126">
        <f t="shared" si="602"/>
        <v>469.18363023770405</v>
      </c>
      <c r="AA831" s="126">
        <f t="shared" si="602"/>
        <v>452.73314318128087</v>
      </c>
      <c r="AB831" s="126">
        <f t="shared" si="602"/>
        <v>435.76037147541018</v>
      </c>
      <c r="AC831" s="126">
        <f t="shared" si="602"/>
        <v>418.26531512009063</v>
      </c>
      <c r="AD831" s="126">
        <f t="shared" si="602"/>
        <v>400.15008459034306</v>
      </c>
      <c r="AE831" s="126">
        <f t="shared" si="602"/>
        <v>381.70816749382539</v>
      </c>
      <c r="AF831" s="126">
        <f t="shared" si="602"/>
        <v>362.93956383053751</v>
      </c>
      <c r="AG831" s="126">
        <f t="shared" si="602"/>
        <v>343.84427360047954</v>
      </c>
      <c r="AH831" s="126">
        <f t="shared" si="602"/>
        <v>324.42229680365159</v>
      </c>
      <c r="BL831" s="1"/>
      <c r="BM831" s="1"/>
    </row>
    <row r="832" spans="2:65" hidden="1" outlineLevel="1">
      <c r="B832" t="str">
        <f t="shared" si="585"/>
        <v>e-diesel (PS) - Finance cost including feedstock finance cost - Europe - USD/ton fuel</v>
      </c>
      <c r="C832" s="2" t="str">
        <f>C812</f>
        <v>e-diesel (PS)</v>
      </c>
      <c r="D832" s="2" t="s">
        <v>36</v>
      </c>
      <c r="E832" s="2" t="s">
        <v>8</v>
      </c>
      <c r="F832" s="2" t="s">
        <v>31</v>
      </c>
      <c r="G832" s="126">
        <f t="shared" ref="G832:AH832" si="603">G837+G842*G$849+G847*G$850</f>
        <v>717.4757471626225</v>
      </c>
      <c r="H832" s="126">
        <f t="shared" si="603"/>
        <v>694.3012880818917</v>
      </c>
      <c r="I832" s="126">
        <f t="shared" si="603"/>
        <v>670.93325913241836</v>
      </c>
      <c r="J832" s="126">
        <f t="shared" si="603"/>
        <v>651.18960645101879</v>
      </c>
      <c r="K832" s="126">
        <f t="shared" si="603"/>
        <v>631.08634414731409</v>
      </c>
      <c r="L832" s="126">
        <f t="shared" si="603"/>
        <v>610.62347222130768</v>
      </c>
      <c r="M832" s="126">
        <f t="shared" si="603"/>
        <v>589.80099067300102</v>
      </c>
      <c r="N832" s="126">
        <f t="shared" si="603"/>
        <v>568.6188995023889</v>
      </c>
      <c r="O832" s="126">
        <f t="shared" si="603"/>
        <v>565.69850159909242</v>
      </c>
      <c r="P832" s="126">
        <f t="shared" si="603"/>
        <v>561.93945711061156</v>
      </c>
      <c r="Q832" s="126">
        <f t="shared" si="603"/>
        <v>557.34176603694448</v>
      </c>
      <c r="R832" s="126">
        <f t="shared" si="603"/>
        <v>551.90542837808709</v>
      </c>
      <c r="S832" s="126">
        <f t="shared" si="603"/>
        <v>545.63044413404623</v>
      </c>
      <c r="T832" s="126">
        <f t="shared" si="603"/>
        <v>537.99225538194992</v>
      </c>
      <c r="U832" s="126">
        <f t="shared" si="603"/>
        <v>529.66189163271667</v>
      </c>
      <c r="V832" s="126">
        <f t="shared" si="603"/>
        <v>520.63935288635321</v>
      </c>
      <c r="W832" s="126">
        <f t="shared" si="603"/>
        <v>510.92463914285293</v>
      </c>
      <c r="X832" s="126">
        <f t="shared" si="603"/>
        <v>500.51775040221304</v>
      </c>
      <c r="Y832" s="126">
        <f t="shared" si="603"/>
        <v>485.11183264468332</v>
      </c>
      <c r="Z832" s="126">
        <f t="shared" si="603"/>
        <v>469.18363023770405</v>
      </c>
      <c r="AA832" s="126">
        <f t="shared" si="603"/>
        <v>452.73314318128087</v>
      </c>
      <c r="AB832" s="126">
        <f t="shared" si="603"/>
        <v>435.76037147541018</v>
      </c>
      <c r="AC832" s="126">
        <f t="shared" si="603"/>
        <v>418.26531512009063</v>
      </c>
      <c r="AD832" s="126">
        <f t="shared" si="603"/>
        <v>400.15008459034306</v>
      </c>
      <c r="AE832" s="126">
        <f t="shared" si="603"/>
        <v>381.70816749382539</v>
      </c>
      <c r="AF832" s="126">
        <f t="shared" si="603"/>
        <v>362.93956383053751</v>
      </c>
      <c r="AG832" s="126">
        <f t="shared" si="603"/>
        <v>343.84427360047954</v>
      </c>
      <c r="AH832" s="126">
        <f t="shared" si="603"/>
        <v>324.42229680365159</v>
      </c>
      <c r="BL832" s="1"/>
      <c r="BM832" s="1"/>
    </row>
    <row r="833" spans="2:65" hidden="1" outlineLevel="1">
      <c r="B833" t="str">
        <f t="shared" si="585"/>
        <v>e-diesel (PS) - Finance cost including feedstock finance cost - Middle East - USD/ton fuel</v>
      </c>
      <c r="C833" s="13" t="str">
        <f>C812</f>
        <v>e-diesel (PS)</v>
      </c>
      <c r="D833" s="13" t="s">
        <v>36</v>
      </c>
      <c r="E833" s="13" t="s">
        <v>58</v>
      </c>
      <c r="F833" s="13" t="s">
        <v>31</v>
      </c>
      <c r="G833" s="127">
        <f t="shared" ref="G833:AH833" si="604">G838+G843*G$849+G848*G$850</f>
        <v>717.4757471626225</v>
      </c>
      <c r="H833" s="127">
        <f t="shared" si="604"/>
        <v>694.3012880818917</v>
      </c>
      <c r="I833" s="127">
        <f t="shared" si="604"/>
        <v>670.93325913241836</v>
      </c>
      <c r="J833" s="127">
        <f t="shared" si="604"/>
        <v>651.18960645101879</v>
      </c>
      <c r="K833" s="127">
        <f t="shared" si="604"/>
        <v>631.08634414731409</v>
      </c>
      <c r="L833" s="127">
        <f t="shared" si="604"/>
        <v>610.62347222130768</v>
      </c>
      <c r="M833" s="127">
        <f t="shared" si="604"/>
        <v>589.80099067300102</v>
      </c>
      <c r="N833" s="127">
        <f t="shared" si="604"/>
        <v>568.6188995023889</v>
      </c>
      <c r="O833" s="127">
        <f t="shared" si="604"/>
        <v>565.69850159909242</v>
      </c>
      <c r="P833" s="127">
        <f t="shared" si="604"/>
        <v>561.93945711061156</v>
      </c>
      <c r="Q833" s="127">
        <f t="shared" si="604"/>
        <v>557.34176603694448</v>
      </c>
      <c r="R833" s="127">
        <f t="shared" si="604"/>
        <v>551.90542837808709</v>
      </c>
      <c r="S833" s="127">
        <f t="shared" si="604"/>
        <v>545.63044413404623</v>
      </c>
      <c r="T833" s="127">
        <f t="shared" si="604"/>
        <v>537.99225538194992</v>
      </c>
      <c r="U833" s="127">
        <f t="shared" si="604"/>
        <v>529.66189163271667</v>
      </c>
      <c r="V833" s="127">
        <f t="shared" si="604"/>
        <v>520.63935288635321</v>
      </c>
      <c r="W833" s="127">
        <f t="shared" si="604"/>
        <v>510.92463914285293</v>
      </c>
      <c r="X833" s="127">
        <f t="shared" si="604"/>
        <v>500.51775040221304</v>
      </c>
      <c r="Y833" s="127">
        <f t="shared" si="604"/>
        <v>485.11183264468332</v>
      </c>
      <c r="Z833" s="127">
        <f t="shared" si="604"/>
        <v>469.18363023770405</v>
      </c>
      <c r="AA833" s="127">
        <f t="shared" si="604"/>
        <v>452.73314318128087</v>
      </c>
      <c r="AB833" s="127">
        <f t="shared" si="604"/>
        <v>435.76037147541018</v>
      </c>
      <c r="AC833" s="127">
        <f t="shared" si="604"/>
        <v>418.26531512009063</v>
      </c>
      <c r="AD833" s="127">
        <f t="shared" si="604"/>
        <v>400.15008459034306</v>
      </c>
      <c r="AE833" s="127">
        <f t="shared" si="604"/>
        <v>381.70816749382539</v>
      </c>
      <c r="AF833" s="127">
        <f t="shared" si="604"/>
        <v>362.93956383053751</v>
      </c>
      <c r="AG833" s="127">
        <f t="shared" si="604"/>
        <v>343.84427360047954</v>
      </c>
      <c r="AH833" s="127">
        <f t="shared" si="604"/>
        <v>324.42229680365159</v>
      </c>
      <c r="BL833" s="1"/>
      <c r="BM833" s="1"/>
    </row>
    <row r="834" spans="2:65" hidden="1" outlineLevel="1">
      <c r="B834" t="str">
        <f t="shared" si="585"/>
        <v>e-diesel (PS) - Finance cost - Africa - USD/ton fuel</v>
      </c>
      <c r="C834" t="str">
        <f>C808</f>
        <v>e-diesel (PS)</v>
      </c>
      <c r="D834" t="s">
        <v>42</v>
      </c>
      <c r="E834" t="s">
        <v>55</v>
      </c>
      <c r="F834" t="s">
        <v>31</v>
      </c>
      <c r="G834" s="8">
        <f t="shared" ref="G834:V838" si="605">INDEX(CostCalculations,MATCH($B834,CostCalculations_Index,0),MATCH(G$4,CostCalculation_Year,0))</f>
        <v>336.6</v>
      </c>
      <c r="H834" s="8">
        <f t="shared" si="605"/>
        <v>327.80000000000007</v>
      </c>
      <c r="I834" s="8">
        <f t="shared" si="605"/>
        <v>319.00000000000006</v>
      </c>
      <c r="J834" s="8">
        <f t="shared" si="605"/>
        <v>310.20000000000005</v>
      </c>
      <c r="K834" s="8">
        <f t="shared" si="605"/>
        <v>301.40000000000003</v>
      </c>
      <c r="L834" s="8">
        <f t="shared" si="605"/>
        <v>292.60000000000002</v>
      </c>
      <c r="M834" s="8">
        <f t="shared" si="605"/>
        <v>283.8</v>
      </c>
      <c r="N834" s="8">
        <f t="shared" si="605"/>
        <v>275.00000000000006</v>
      </c>
      <c r="O834" s="8">
        <f t="shared" si="605"/>
        <v>271.42500000000001</v>
      </c>
      <c r="P834" s="8">
        <f t="shared" si="605"/>
        <v>267.85000000000002</v>
      </c>
      <c r="Q834" s="8">
        <f t="shared" si="605"/>
        <v>264.27500000000003</v>
      </c>
      <c r="R834" s="8">
        <f t="shared" si="605"/>
        <v>260.70000000000005</v>
      </c>
      <c r="S834" s="8">
        <f t="shared" si="605"/>
        <v>257.12500000000006</v>
      </c>
      <c r="T834" s="8">
        <f t="shared" si="605"/>
        <v>253.55000000000004</v>
      </c>
      <c r="U834" s="8">
        <f t="shared" si="605"/>
        <v>249.97500000000002</v>
      </c>
      <c r="V834" s="8">
        <f t="shared" si="605"/>
        <v>246.40000000000003</v>
      </c>
      <c r="W834" s="8">
        <f t="shared" ref="W834:AH838" si="606">INDEX(CostCalculations,MATCH($B834,CostCalculations_Index,0),MATCH(W$4,CostCalculation_Year,0))</f>
        <v>242.82500000000005</v>
      </c>
      <c r="X834" s="8">
        <f t="shared" si="606"/>
        <v>239.25000000000003</v>
      </c>
      <c r="Y834" s="8">
        <f t="shared" si="606"/>
        <v>231.82500000000002</v>
      </c>
      <c r="Z834" s="8">
        <f t="shared" si="606"/>
        <v>224.40000000000003</v>
      </c>
      <c r="AA834" s="8">
        <f t="shared" si="606"/>
        <v>216.97500000000002</v>
      </c>
      <c r="AB834" s="8">
        <f t="shared" si="606"/>
        <v>209.55000000000004</v>
      </c>
      <c r="AC834" s="8">
        <f t="shared" si="606"/>
        <v>202.12500000000003</v>
      </c>
      <c r="AD834" s="8">
        <f t="shared" si="606"/>
        <v>194.70000000000002</v>
      </c>
      <c r="AE834" s="8">
        <f t="shared" si="606"/>
        <v>187.27500000000003</v>
      </c>
      <c r="AF834" s="8">
        <f t="shared" si="606"/>
        <v>179.85000000000002</v>
      </c>
      <c r="AG834" s="8">
        <f t="shared" si="606"/>
        <v>172.42500000000001</v>
      </c>
      <c r="AH834" s="8">
        <f t="shared" si="606"/>
        <v>165.00000000000003</v>
      </c>
    </row>
    <row r="835" spans="2:65" hidden="1" outlineLevel="1">
      <c r="B835" t="str">
        <f t="shared" si="585"/>
        <v>e-diesel (PS) - Finance cost - Americas - USD/ton fuel</v>
      </c>
      <c r="C835" t="str">
        <f>C808</f>
        <v>e-diesel (PS)</v>
      </c>
      <c r="D835" t="s">
        <v>42</v>
      </c>
      <c r="E835" t="s">
        <v>56</v>
      </c>
      <c r="F835" t="s">
        <v>31</v>
      </c>
      <c r="G835" s="8">
        <f t="shared" si="605"/>
        <v>336.6</v>
      </c>
      <c r="H835" s="8">
        <f t="shared" si="605"/>
        <v>327.80000000000007</v>
      </c>
      <c r="I835" s="8">
        <f t="shared" si="605"/>
        <v>319.00000000000006</v>
      </c>
      <c r="J835" s="8">
        <f t="shared" si="605"/>
        <v>310.20000000000005</v>
      </c>
      <c r="K835" s="8">
        <f t="shared" si="605"/>
        <v>301.40000000000003</v>
      </c>
      <c r="L835" s="8">
        <f t="shared" si="605"/>
        <v>292.60000000000002</v>
      </c>
      <c r="M835" s="8">
        <f t="shared" si="605"/>
        <v>283.8</v>
      </c>
      <c r="N835" s="8">
        <f t="shared" si="605"/>
        <v>275.00000000000006</v>
      </c>
      <c r="O835" s="8">
        <f t="shared" si="605"/>
        <v>271.42500000000001</v>
      </c>
      <c r="P835" s="8">
        <f t="shared" si="605"/>
        <v>267.85000000000002</v>
      </c>
      <c r="Q835" s="8">
        <f t="shared" si="605"/>
        <v>264.27500000000003</v>
      </c>
      <c r="R835" s="8">
        <f t="shared" si="605"/>
        <v>260.70000000000005</v>
      </c>
      <c r="S835" s="8">
        <f t="shared" si="605"/>
        <v>257.12500000000006</v>
      </c>
      <c r="T835" s="8">
        <f t="shared" si="605"/>
        <v>253.55000000000004</v>
      </c>
      <c r="U835" s="8">
        <f t="shared" si="605"/>
        <v>249.97500000000002</v>
      </c>
      <c r="V835" s="8">
        <f t="shared" si="605"/>
        <v>246.40000000000003</v>
      </c>
      <c r="W835" s="8">
        <f t="shared" si="606"/>
        <v>242.82500000000005</v>
      </c>
      <c r="X835" s="8">
        <f t="shared" si="606"/>
        <v>239.25000000000003</v>
      </c>
      <c r="Y835" s="8">
        <f t="shared" si="606"/>
        <v>231.82500000000002</v>
      </c>
      <c r="Z835" s="8">
        <f t="shared" si="606"/>
        <v>224.40000000000003</v>
      </c>
      <c r="AA835" s="8">
        <f t="shared" si="606"/>
        <v>216.97500000000002</v>
      </c>
      <c r="AB835" s="8">
        <f t="shared" si="606"/>
        <v>209.55000000000004</v>
      </c>
      <c r="AC835" s="8">
        <f t="shared" si="606"/>
        <v>202.12500000000003</v>
      </c>
      <c r="AD835" s="8">
        <f t="shared" si="606"/>
        <v>194.70000000000002</v>
      </c>
      <c r="AE835" s="8">
        <f t="shared" si="606"/>
        <v>187.27500000000003</v>
      </c>
      <c r="AF835" s="8">
        <f t="shared" si="606"/>
        <v>179.85000000000002</v>
      </c>
      <c r="AG835" s="8">
        <f t="shared" si="606"/>
        <v>172.42500000000001</v>
      </c>
      <c r="AH835" s="8">
        <f t="shared" si="606"/>
        <v>165.00000000000003</v>
      </c>
    </row>
    <row r="836" spans="2:65" hidden="1" outlineLevel="1">
      <c r="B836" t="str">
        <f t="shared" si="585"/>
        <v>e-diesel (PS) - Finance cost - Asia - USD/ton fuel</v>
      </c>
      <c r="C836" t="str">
        <f>C808</f>
        <v>e-diesel (PS)</v>
      </c>
      <c r="D836" t="s">
        <v>42</v>
      </c>
      <c r="E836" t="s">
        <v>57</v>
      </c>
      <c r="F836" t="s">
        <v>31</v>
      </c>
      <c r="G836" s="8">
        <f t="shared" si="605"/>
        <v>336.6</v>
      </c>
      <c r="H836" s="8">
        <f t="shared" si="605"/>
        <v>327.80000000000007</v>
      </c>
      <c r="I836" s="8">
        <f t="shared" si="605"/>
        <v>319.00000000000006</v>
      </c>
      <c r="J836" s="8">
        <f t="shared" si="605"/>
        <v>310.20000000000005</v>
      </c>
      <c r="K836" s="8">
        <f t="shared" si="605"/>
        <v>301.40000000000003</v>
      </c>
      <c r="L836" s="8">
        <f t="shared" si="605"/>
        <v>292.60000000000002</v>
      </c>
      <c r="M836" s="8">
        <f t="shared" si="605"/>
        <v>283.8</v>
      </c>
      <c r="N836" s="8">
        <f t="shared" si="605"/>
        <v>275.00000000000006</v>
      </c>
      <c r="O836" s="8">
        <f t="shared" si="605"/>
        <v>271.42500000000001</v>
      </c>
      <c r="P836" s="8">
        <f t="shared" si="605"/>
        <v>267.85000000000002</v>
      </c>
      <c r="Q836" s="8">
        <f t="shared" si="605"/>
        <v>264.27500000000003</v>
      </c>
      <c r="R836" s="8">
        <f t="shared" si="605"/>
        <v>260.70000000000005</v>
      </c>
      <c r="S836" s="8">
        <f t="shared" si="605"/>
        <v>257.12500000000006</v>
      </c>
      <c r="T836" s="8">
        <f t="shared" si="605"/>
        <v>253.55000000000004</v>
      </c>
      <c r="U836" s="8">
        <f t="shared" si="605"/>
        <v>249.97500000000002</v>
      </c>
      <c r="V836" s="8">
        <f t="shared" si="605"/>
        <v>246.40000000000003</v>
      </c>
      <c r="W836" s="8">
        <f t="shared" si="606"/>
        <v>242.82500000000005</v>
      </c>
      <c r="X836" s="8">
        <f t="shared" si="606"/>
        <v>239.25000000000003</v>
      </c>
      <c r="Y836" s="8">
        <f t="shared" si="606"/>
        <v>231.82500000000002</v>
      </c>
      <c r="Z836" s="8">
        <f t="shared" si="606"/>
        <v>224.40000000000003</v>
      </c>
      <c r="AA836" s="8">
        <f t="shared" si="606"/>
        <v>216.97500000000002</v>
      </c>
      <c r="AB836" s="8">
        <f t="shared" si="606"/>
        <v>209.55000000000004</v>
      </c>
      <c r="AC836" s="8">
        <f t="shared" si="606"/>
        <v>202.12500000000003</v>
      </c>
      <c r="AD836" s="8">
        <f t="shared" si="606"/>
        <v>194.70000000000002</v>
      </c>
      <c r="AE836" s="8">
        <f t="shared" si="606"/>
        <v>187.27500000000003</v>
      </c>
      <c r="AF836" s="8">
        <f t="shared" si="606"/>
        <v>179.85000000000002</v>
      </c>
      <c r="AG836" s="8">
        <f t="shared" si="606"/>
        <v>172.42500000000001</v>
      </c>
      <c r="AH836" s="8">
        <f t="shared" si="606"/>
        <v>165.00000000000003</v>
      </c>
    </row>
    <row r="837" spans="2:65" hidden="1" outlineLevel="1">
      <c r="B837" t="str">
        <f t="shared" si="585"/>
        <v>e-diesel (PS) - Finance cost - Europe - USD/ton fuel</v>
      </c>
      <c r="C837" t="str">
        <f>C808</f>
        <v>e-diesel (PS)</v>
      </c>
      <c r="D837" t="s">
        <v>42</v>
      </c>
      <c r="E837" t="s">
        <v>8</v>
      </c>
      <c r="F837" t="s">
        <v>31</v>
      </c>
      <c r="G837" s="8">
        <f t="shared" si="605"/>
        <v>336.6</v>
      </c>
      <c r="H837" s="8">
        <f t="shared" si="605"/>
        <v>327.80000000000007</v>
      </c>
      <c r="I837" s="8">
        <f t="shared" si="605"/>
        <v>319.00000000000006</v>
      </c>
      <c r="J837" s="8">
        <f t="shared" si="605"/>
        <v>310.20000000000005</v>
      </c>
      <c r="K837" s="8">
        <f t="shared" si="605"/>
        <v>301.40000000000003</v>
      </c>
      <c r="L837" s="8">
        <f t="shared" si="605"/>
        <v>292.60000000000002</v>
      </c>
      <c r="M837" s="8">
        <f t="shared" si="605"/>
        <v>283.8</v>
      </c>
      <c r="N837" s="8">
        <f t="shared" si="605"/>
        <v>275.00000000000006</v>
      </c>
      <c r="O837" s="8">
        <f t="shared" si="605"/>
        <v>271.42500000000001</v>
      </c>
      <c r="P837" s="8">
        <f t="shared" si="605"/>
        <v>267.85000000000002</v>
      </c>
      <c r="Q837" s="8">
        <f t="shared" si="605"/>
        <v>264.27500000000003</v>
      </c>
      <c r="R837" s="8">
        <f t="shared" si="605"/>
        <v>260.70000000000005</v>
      </c>
      <c r="S837" s="8">
        <f t="shared" si="605"/>
        <v>257.12500000000006</v>
      </c>
      <c r="T837" s="8">
        <f t="shared" si="605"/>
        <v>253.55000000000004</v>
      </c>
      <c r="U837" s="8">
        <f t="shared" si="605"/>
        <v>249.97500000000002</v>
      </c>
      <c r="V837" s="8">
        <f t="shared" si="605"/>
        <v>246.40000000000003</v>
      </c>
      <c r="W837" s="8">
        <f t="shared" si="606"/>
        <v>242.82500000000005</v>
      </c>
      <c r="X837" s="8">
        <f t="shared" si="606"/>
        <v>239.25000000000003</v>
      </c>
      <c r="Y837" s="8">
        <f t="shared" si="606"/>
        <v>231.82500000000002</v>
      </c>
      <c r="Z837" s="8">
        <f t="shared" si="606"/>
        <v>224.40000000000003</v>
      </c>
      <c r="AA837" s="8">
        <f t="shared" si="606"/>
        <v>216.97500000000002</v>
      </c>
      <c r="AB837" s="8">
        <f t="shared" si="606"/>
        <v>209.55000000000004</v>
      </c>
      <c r="AC837" s="8">
        <f t="shared" si="606"/>
        <v>202.12500000000003</v>
      </c>
      <c r="AD837" s="8">
        <f t="shared" si="606"/>
        <v>194.70000000000002</v>
      </c>
      <c r="AE837" s="8">
        <f t="shared" si="606"/>
        <v>187.27500000000003</v>
      </c>
      <c r="AF837" s="8">
        <f t="shared" si="606"/>
        <v>179.85000000000002</v>
      </c>
      <c r="AG837" s="8">
        <f t="shared" si="606"/>
        <v>172.42500000000001</v>
      </c>
      <c r="AH837" s="8">
        <f t="shared" si="606"/>
        <v>165.00000000000003</v>
      </c>
    </row>
    <row r="838" spans="2:65" hidden="1" outlineLevel="1">
      <c r="B838" t="str">
        <f t="shared" si="585"/>
        <v>e-diesel (PS) - Finance cost - Middle East - USD/ton fuel</v>
      </c>
      <c r="C838" t="str">
        <f>C808</f>
        <v>e-diesel (PS)</v>
      </c>
      <c r="D838" t="s">
        <v>42</v>
      </c>
      <c r="E838" t="s">
        <v>58</v>
      </c>
      <c r="F838" t="s">
        <v>31</v>
      </c>
      <c r="G838" s="8">
        <f t="shared" si="605"/>
        <v>336.6</v>
      </c>
      <c r="H838" s="8">
        <f t="shared" si="605"/>
        <v>327.80000000000007</v>
      </c>
      <c r="I838" s="8">
        <f t="shared" si="605"/>
        <v>319.00000000000006</v>
      </c>
      <c r="J838" s="8">
        <f t="shared" si="605"/>
        <v>310.20000000000005</v>
      </c>
      <c r="K838" s="8">
        <f t="shared" si="605"/>
        <v>301.40000000000003</v>
      </c>
      <c r="L838" s="8">
        <f t="shared" si="605"/>
        <v>292.60000000000002</v>
      </c>
      <c r="M838" s="8">
        <f t="shared" si="605"/>
        <v>283.8</v>
      </c>
      <c r="N838" s="8">
        <f t="shared" si="605"/>
        <v>275.00000000000006</v>
      </c>
      <c r="O838" s="8">
        <f t="shared" si="605"/>
        <v>271.42500000000001</v>
      </c>
      <c r="P838" s="8">
        <f t="shared" si="605"/>
        <v>267.85000000000002</v>
      </c>
      <c r="Q838" s="8">
        <f t="shared" si="605"/>
        <v>264.27500000000003</v>
      </c>
      <c r="R838" s="8">
        <f t="shared" si="605"/>
        <v>260.70000000000005</v>
      </c>
      <c r="S838" s="8">
        <f t="shared" si="605"/>
        <v>257.12500000000006</v>
      </c>
      <c r="T838" s="8">
        <f t="shared" si="605"/>
        <v>253.55000000000004</v>
      </c>
      <c r="U838" s="8">
        <f t="shared" si="605"/>
        <v>249.97500000000002</v>
      </c>
      <c r="V838" s="8">
        <f t="shared" si="605"/>
        <v>246.40000000000003</v>
      </c>
      <c r="W838" s="8">
        <f t="shared" si="606"/>
        <v>242.82500000000005</v>
      </c>
      <c r="X838" s="8">
        <f t="shared" si="606"/>
        <v>239.25000000000003</v>
      </c>
      <c r="Y838" s="8">
        <f t="shared" si="606"/>
        <v>231.82500000000002</v>
      </c>
      <c r="Z838" s="8">
        <f t="shared" si="606"/>
        <v>224.40000000000003</v>
      </c>
      <c r="AA838" s="8">
        <f t="shared" si="606"/>
        <v>216.97500000000002</v>
      </c>
      <c r="AB838" s="8">
        <f t="shared" si="606"/>
        <v>209.55000000000004</v>
      </c>
      <c r="AC838" s="8">
        <f t="shared" si="606"/>
        <v>202.12500000000003</v>
      </c>
      <c r="AD838" s="8">
        <f t="shared" si="606"/>
        <v>194.70000000000002</v>
      </c>
      <c r="AE838" s="8">
        <f t="shared" si="606"/>
        <v>187.27500000000003</v>
      </c>
      <c r="AF838" s="8">
        <f t="shared" si="606"/>
        <v>179.85000000000002</v>
      </c>
      <c r="AG838" s="8">
        <f t="shared" si="606"/>
        <v>172.42500000000001</v>
      </c>
      <c r="AH838" s="8">
        <f t="shared" si="606"/>
        <v>165.00000000000003</v>
      </c>
    </row>
    <row r="839" spans="2:65" hidden="1" outlineLevel="1">
      <c r="B839" t="str">
        <f t="shared" si="585"/>
        <v>e-hydrogen (compressed) - Finance cost including feedstock finance cost - Africa - USD/ton fuel</v>
      </c>
      <c r="C839" t="s">
        <v>62</v>
      </c>
      <c r="D839" t="s">
        <v>36</v>
      </c>
      <c r="E839" t="s">
        <v>55</v>
      </c>
      <c r="F839" t="s">
        <v>31</v>
      </c>
      <c r="G839" s="26">
        <f>G173</f>
        <v>423.4664833247287</v>
      </c>
      <c r="H839" s="26">
        <f t="shared" ref="H839:AH839" si="607">H173</f>
        <v>407.9080597487058</v>
      </c>
      <c r="I839" s="26">
        <f t="shared" si="607"/>
        <v>391.93778538812398</v>
      </c>
      <c r="J839" s="26">
        <f t="shared" si="607"/>
        <v>383.67894989578463</v>
      </c>
      <c r="K839" s="26">
        <f t="shared" si="607"/>
        <v>374.65498754747659</v>
      </c>
      <c r="L839" s="26">
        <f t="shared" si="607"/>
        <v>364.86589834320779</v>
      </c>
      <c r="M839" s="26">
        <f t="shared" si="607"/>
        <v>354.31168228298088</v>
      </c>
      <c r="N839" s="26">
        <f t="shared" si="607"/>
        <v>342.99233936678479</v>
      </c>
      <c r="O839" s="26">
        <f t="shared" si="607"/>
        <v>350.20750340232428</v>
      </c>
      <c r="P839" s="26">
        <f t="shared" si="607"/>
        <v>355.6383130013013</v>
      </c>
      <c r="Q839" s="26">
        <f t="shared" si="607"/>
        <v>359.28476816371159</v>
      </c>
      <c r="R839" s="26">
        <f t="shared" si="607"/>
        <v>361.14686888954691</v>
      </c>
      <c r="S839" s="26">
        <f t="shared" si="607"/>
        <v>361.22461517882164</v>
      </c>
      <c r="T839" s="26">
        <f t="shared" si="607"/>
        <v>358.40192634457429</v>
      </c>
      <c r="U839" s="26">
        <f t="shared" si="607"/>
        <v>354.10652475046084</v>
      </c>
      <c r="V839" s="26">
        <f t="shared" si="607"/>
        <v>348.33841039649622</v>
      </c>
      <c r="W839" s="26">
        <f t="shared" si="607"/>
        <v>341.09758328266571</v>
      </c>
      <c r="X839" s="26">
        <f t="shared" si="607"/>
        <v>332.38404340896386</v>
      </c>
      <c r="Y839" s="26">
        <f t="shared" si="607"/>
        <v>321.22576094613464</v>
      </c>
      <c r="Z839" s="26">
        <f t="shared" si="607"/>
        <v>308.95623454830633</v>
      </c>
      <c r="AA839" s="26">
        <f t="shared" si="607"/>
        <v>295.57546421549114</v>
      </c>
      <c r="AB839" s="26">
        <f t="shared" si="607"/>
        <v>281.08344994768112</v>
      </c>
      <c r="AC839" s="26">
        <f t="shared" si="607"/>
        <v>265.48019174487365</v>
      </c>
      <c r="AD839" s="26">
        <f t="shared" si="607"/>
        <v>248.55741402200647</v>
      </c>
      <c r="AE839" s="26">
        <f t="shared" si="607"/>
        <v>230.93955849750063</v>
      </c>
      <c r="AF839" s="26">
        <f t="shared" si="607"/>
        <v>212.62662517135635</v>
      </c>
      <c r="AG839" s="26">
        <f t="shared" si="607"/>
        <v>193.61861404357347</v>
      </c>
      <c r="AH839" s="26">
        <f t="shared" si="607"/>
        <v>173.9155251141523</v>
      </c>
    </row>
    <row r="840" spans="2:65" hidden="1" outlineLevel="1">
      <c r="B840" t="str">
        <f t="shared" si="585"/>
        <v>e-hydrogen (compressed) - Finance cost including feedstock finance cost - Americas - USD/ton fuel</v>
      </c>
      <c r="C840" t="s">
        <v>62</v>
      </c>
      <c r="D840" t="s">
        <v>36</v>
      </c>
      <c r="E840" t="s">
        <v>56</v>
      </c>
      <c r="F840" t="s">
        <v>31</v>
      </c>
      <c r="G840" s="26">
        <f t="shared" ref="G840:AH840" si="608">G174</f>
        <v>423.4664833247287</v>
      </c>
      <c r="H840" s="26">
        <f t="shared" si="608"/>
        <v>407.9080597487058</v>
      </c>
      <c r="I840" s="26">
        <f t="shared" si="608"/>
        <v>391.93778538812398</v>
      </c>
      <c r="J840" s="26">
        <f t="shared" si="608"/>
        <v>383.67894989578463</v>
      </c>
      <c r="K840" s="26">
        <f t="shared" si="608"/>
        <v>374.65498754747659</v>
      </c>
      <c r="L840" s="26">
        <f t="shared" si="608"/>
        <v>364.86589834320779</v>
      </c>
      <c r="M840" s="26">
        <f t="shared" si="608"/>
        <v>354.31168228298088</v>
      </c>
      <c r="N840" s="26">
        <f t="shared" si="608"/>
        <v>342.99233936678479</v>
      </c>
      <c r="O840" s="26">
        <f t="shared" si="608"/>
        <v>350.20750340232428</v>
      </c>
      <c r="P840" s="26">
        <f t="shared" si="608"/>
        <v>355.6383130013013</v>
      </c>
      <c r="Q840" s="26">
        <f t="shared" si="608"/>
        <v>359.28476816371159</v>
      </c>
      <c r="R840" s="26">
        <f t="shared" si="608"/>
        <v>361.14686888954691</v>
      </c>
      <c r="S840" s="26">
        <f t="shared" si="608"/>
        <v>361.22461517882164</v>
      </c>
      <c r="T840" s="26">
        <f t="shared" si="608"/>
        <v>358.40192634457429</v>
      </c>
      <c r="U840" s="26">
        <f t="shared" si="608"/>
        <v>354.10652475046084</v>
      </c>
      <c r="V840" s="26">
        <f t="shared" si="608"/>
        <v>348.33841039649622</v>
      </c>
      <c r="W840" s="26">
        <f t="shared" si="608"/>
        <v>341.09758328266571</v>
      </c>
      <c r="X840" s="26">
        <f t="shared" si="608"/>
        <v>332.38404340896386</v>
      </c>
      <c r="Y840" s="26">
        <f t="shared" si="608"/>
        <v>321.22576094613464</v>
      </c>
      <c r="Z840" s="26">
        <f t="shared" si="608"/>
        <v>308.95623454830633</v>
      </c>
      <c r="AA840" s="26">
        <f t="shared" si="608"/>
        <v>295.57546421549114</v>
      </c>
      <c r="AB840" s="26">
        <f t="shared" si="608"/>
        <v>281.08344994768112</v>
      </c>
      <c r="AC840" s="26">
        <f t="shared" si="608"/>
        <v>265.48019174487365</v>
      </c>
      <c r="AD840" s="26">
        <f t="shared" si="608"/>
        <v>248.55741402200647</v>
      </c>
      <c r="AE840" s="26">
        <f t="shared" si="608"/>
        <v>230.93955849750063</v>
      </c>
      <c r="AF840" s="26">
        <f t="shared" si="608"/>
        <v>212.62662517135635</v>
      </c>
      <c r="AG840" s="26">
        <f t="shared" si="608"/>
        <v>193.61861404357347</v>
      </c>
      <c r="AH840" s="26">
        <f t="shared" si="608"/>
        <v>173.9155251141523</v>
      </c>
    </row>
    <row r="841" spans="2:65" hidden="1" outlineLevel="1">
      <c r="B841" t="str">
        <f t="shared" si="585"/>
        <v>e-hydrogen (compressed) - Finance cost including feedstock finance cost - Asia - USD/ton fuel</v>
      </c>
      <c r="C841" t="s">
        <v>62</v>
      </c>
      <c r="D841" t="s">
        <v>36</v>
      </c>
      <c r="E841" t="s">
        <v>57</v>
      </c>
      <c r="F841" t="s">
        <v>31</v>
      </c>
      <c r="G841" s="26">
        <f t="shared" ref="G841:AH841" si="609">G175</f>
        <v>423.4664833247287</v>
      </c>
      <c r="H841" s="26">
        <f t="shared" si="609"/>
        <v>407.9080597487058</v>
      </c>
      <c r="I841" s="26">
        <f t="shared" si="609"/>
        <v>391.93778538812398</v>
      </c>
      <c r="J841" s="26">
        <f t="shared" si="609"/>
        <v>383.67894989578463</v>
      </c>
      <c r="K841" s="26">
        <f t="shared" si="609"/>
        <v>374.65498754747659</v>
      </c>
      <c r="L841" s="26">
        <f t="shared" si="609"/>
        <v>364.86589834320779</v>
      </c>
      <c r="M841" s="26">
        <f t="shared" si="609"/>
        <v>354.31168228298088</v>
      </c>
      <c r="N841" s="26">
        <f t="shared" si="609"/>
        <v>342.99233936678479</v>
      </c>
      <c r="O841" s="26">
        <f t="shared" si="609"/>
        <v>350.20750340232428</v>
      </c>
      <c r="P841" s="26">
        <f t="shared" si="609"/>
        <v>355.6383130013013</v>
      </c>
      <c r="Q841" s="26">
        <f t="shared" si="609"/>
        <v>359.28476816371159</v>
      </c>
      <c r="R841" s="26">
        <f t="shared" si="609"/>
        <v>361.14686888954691</v>
      </c>
      <c r="S841" s="26">
        <f t="shared" si="609"/>
        <v>361.22461517882164</v>
      </c>
      <c r="T841" s="26">
        <f t="shared" si="609"/>
        <v>358.40192634457429</v>
      </c>
      <c r="U841" s="26">
        <f t="shared" si="609"/>
        <v>354.10652475046084</v>
      </c>
      <c r="V841" s="26">
        <f t="shared" si="609"/>
        <v>348.33841039649622</v>
      </c>
      <c r="W841" s="26">
        <f t="shared" si="609"/>
        <v>341.09758328266571</v>
      </c>
      <c r="X841" s="26">
        <f t="shared" si="609"/>
        <v>332.38404340896386</v>
      </c>
      <c r="Y841" s="26">
        <f t="shared" si="609"/>
        <v>321.22576094613464</v>
      </c>
      <c r="Z841" s="26">
        <f t="shared" si="609"/>
        <v>308.95623454830633</v>
      </c>
      <c r="AA841" s="26">
        <f t="shared" si="609"/>
        <v>295.57546421549114</v>
      </c>
      <c r="AB841" s="26">
        <f t="shared" si="609"/>
        <v>281.08344994768112</v>
      </c>
      <c r="AC841" s="26">
        <f t="shared" si="609"/>
        <v>265.48019174487365</v>
      </c>
      <c r="AD841" s="26">
        <f t="shared" si="609"/>
        <v>248.55741402200647</v>
      </c>
      <c r="AE841" s="26">
        <f t="shared" si="609"/>
        <v>230.93955849750063</v>
      </c>
      <c r="AF841" s="26">
        <f t="shared" si="609"/>
        <v>212.62662517135635</v>
      </c>
      <c r="AG841" s="26">
        <f t="shared" si="609"/>
        <v>193.61861404357347</v>
      </c>
      <c r="AH841" s="26">
        <f t="shared" si="609"/>
        <v>173.9155251141523</v>
      </c>
    </row>
    <row r="842" spans="2:65" hidden="1" outlineLevel="1">
      <c r="B842" t="str">
        <f t="shared" si="585"/>
        <v>e-hydrogen (compressed) - Finance cost including feedstock finance cost - Europe - USD/ton fuel</v>
      </c>
      <c r="C842" t="s">
        <v>62</v>
      </c>
      <c r="D842" t="s">
        <v>36</v>
      </c>
      <c r="E842" t="s">
        <v>8</v>
      </c>
      <c r="F842" t="s">
        <v>31</v>
      </c>
      <c r="G842" s="26">
        <f t="shared" ref="G842:AH842" si="610">G176</f>
        <v>423.4664833247287</v>
      </c>
      <c r="H842" s="26">
        <f t="shared" si="610"/>
        <v>407.9080597487058</v>
      </c>
      <c r="I842" s="26">
        <f t="shared" si="610"/>
        <v>391.93778538812398</v>
      </c>
      <c r="J842" s="26">
        <f t="shared" si="610"/>
        <v>383.67894989578463</v>
      </c>
      <c r="K842" s="26">
        <f t="shared" si="610"/>
        <v>374.65498754747659</v>
      </c>
      <c r="L842" s="26">
        <f t="shared" si="610"/>
        <v>364.86589834320779</v>
      </c>
      <c r="M842" s="26">
        <f t="shared" si="610"/>
        <v>354.31168228298088</v>
      </c>
      <c r="N842" s="26">
        <f t="shared" si="610"/>
        <v>342.99233936678479</v>
      </c>
      <c r="O842" s="26">
        <f t="shared" si="610"/>
        <v>350.20750340232428</v>
      </c>
      <c r="P842" s="26">
        <f t="shared" si="610"/>
        <v>355.6383130013013</v>
      </c>
      <c r="Q842" s="26">
        <f t="shared" si="610"/>
        <v>359.28476816371159</v>
      </c>
      <c r="R842" s="26">
        <f t="shared" si="610"/>
        <v>361.14686888954691</v>
      </c>
      <c r="S842" s="26">
        <f t="shared" si="610"/>
        <v>361.22461517882164</v>
      </c>
      <c r="T842" s="26">
        <f t="shared" si="610"/>
        <v>358.40192634457429</v>
      </c>
      <c r="U842" s="26">
        <f t="shared" si="610"/>
        <v>354.10652475046084</v>
      </c>
      <c r="V842" s="26">
        <f t="shared" si="610"/>
        <v>348.33841039649622</v>
      </c>
      <c r="W842" s="26">
        <f t="shared" si="610"/>
        <v>341.09758328266571</v>
      </c>
      <c r="X842" s="26">
        <f t="shared" si="610"/>
        <v>332.38404340896386</v>
      </c>
      <c r="Y842" s="26">
        <f t="shared" si="610"/>
        <v>321.22576094613464</v>
      </c>
      <c r="Z842" s="26">
        <f t="shared" si="610"/>
        <v>308.95623454830633</v>
      </c>
      <c r="AA842" s="26">
        <f t="shared" si="610"/>
        <v>295.57546421549114</v>
      </c>
      <c r="AB842" s="26">
        <f t="shared" si="610"/>
        <v>281.08344994768112</v>
      </c>
      <c r="AC842" s="26">
        <f t="shared" si="610"/>
        <v>265.48019174487365</v>
      </c>
      <c r="AD842" s="26">
        <f t="shared" si="610"/>
        <v>248.55741402200647</v>
      </c>
      <c r="AE842" s="26">
        <f t="shared" si="610"/>
        <v>230.93955849750063</v>
      </c>
      <c r="AF842" s="26">
        <f t="shared" si="610"/>
        <v>212.62662517135635</v>
      </c>
      <c r="AG842" s="26">
        <f t="shared" si="610"/>
        <v>193.61861404357347</v>
      </c>
      <c r="AH842" s="26">
        <f t="shared" si="610"/>
        <v>173.9155251141523</v>
      </c>
    </row>
    <row r="843" spans="2:65" hidden="1" outlineLevel="1">
      <c r="B843" t="str">
        <f t="shared" si="585"/>
        <v>e-hydrogen (compressed) - Finance cost including feedstock finance cost - Middle East - USD/ton fuel</v>
      </c>
      <c r="C843" t="s">
        <v>62</v>
      </c>
      <c r="D843" t="s">
        <v>36</v>
      </c>
      <c r="E843" t="s">
        <v>58</v>
      </c>
      <c r="F843" t="s">
        <v>31</v>
      </c>
      <c r="G843" s="26">
        <f t="shared" ref="G843:AH843" si="611">G177</f>
        <v>423.4664833247287</v>
      </c>
      <c r="H843" s="26">
        <f t="shared" si="611"/>
        <v>407.9080597487058</v>
      </c>
      <c r="I843" s="26">
        <f t="shared" si="611"/>
        <v>391.93778538812398</v>
      </c>
      <c r="J843" s="26">
        <f t="shared" si="611"/>
        <v>383.67894989578463</v>
      </c>
      <c r="K843" s="26">
        <f t="shared" si="611"/>
        <v>374.65498754747659</v>
      </c>
      <c r="L843" s="26">
        <f t="shared" si="611"/>
        <v>364.86589834320779</v>
      </c>
      <c r="M843" s="26">
        <f t="shared" si="611"/>
        <v>354.31168228298088</v>
      </c>
      <c r="N843" s="26">
        <f t="shared" si="611"/>
        <v>342.99233936678479</v>
      </c>
      <c r="O843" s="26">
        <f t="shared" si="611"/>
        <v>350.20750340232428</v>
      </c>
      <c r="P843" s="26">
        <f t="shared" si="611"/>
        <v>355.6383130013013</v>
      </c>
      <c r="Q843" s="26">
        <f t="shared" si="611"/>
        <v>359.28476816371159</v>
      </c>
      <c r="R843" s="26">
        <f t="shared" si="611"/>
        <v>361.14686888954691</v>
      </c>
      <c r="S843" s="26">
        <f t="shared" si="611"/>
        <v>361.22461517882164</v>
      </c>
      <c r="T843" s="26">
        <f t="shared" si="611"/>
        <v>358.40192634457429</v>
      </c>
      <c r="U843" s="26">
        <f t="shared" si="611"/>
        <v>354.10652475046084</v>
      </c>
      <c r="V843" s="26">
        <f t="shared" si="611"/>
        <v>348.33841039649622</v>
      </c>
      <c r="W843" s="26">
        <f t="shared" si="611"/>
        <v>341.09758328266571</v>
      </c>
      <c r="X843" s="26">
        <f t="shared" si="611"/>
        <v>332.38404340896386</v>
      </c>
      <c r="Y843" s="26">
        <f t="shared" si="611"/>
        <v>321.22576094613464</v>
      </c>
      <c r="Z843" s="26">
        <f t="shared" si="611"/>
        <v>308.95623454830633</v>
      </c>
      <c r="AA843" s="26">
        <f t="shared" si="611"/>
        <v>295.57546421549114</v>
      </c>
      <c r="AB843" s="26">
        <f t="shared" si="611"/>
        <v>281.08344994768112</v>
      </c>
      <c r="AC843" s="26">
        <f t="shared" si="611"/>
        <v>265.48019174487365</v>
      </c>
      <c r="AD843" s="26">
        <f t="shared" si="611"/>
        <v>248.55741402200647</v>
      </c>
      <c r="AE843" s="26">
        <f t="shared" si="611"/>
        <v>230.93955849750063</v>
      </c>
      <c r="AF843" s="26">
        <f t="shared" si="611"/>
        <v>212.62662517135635</v>
      </c>
      <c r="AG843" s="26">
        <f t="shared" si="611"/>
        <v>193.61861404357347</v>
      </c>
      <c r="AH843" s="26">
        <f t="shared" si="611"/>
        <v>173.9155251141523</v>
      </c>
    </row>
    <row r="844" spans="2:65" hidden="1" outlineLevel="1">
      <c r="B844" t="str">
        <f t="shared" si="585"/>
        <v>Carbon dioxide (PS) - Finance cost - Africa - USD/ton fuel</v>
      </c>
      <c r="C844" t="s">
        <v>69</v>
      </c>
      <c r="D844" t="s">
        <v>42</v>
      </c>
      <c r="E844" t="s">
        <v>55</v>
      </c>
      <c r="F844" t="s">
        <v>31</v>
      </c>
      <c r="G844" s="8">
        <f t="shared" ref="G844:V848" si="612">INDEX(CostCalculations,MATCH($B844,CostCalculations_Index,0),MATCH(G$4,CostCalculation_Year,0))</f>
        <v>56.650000000000006</v>
      </c>
      <c r="H844" s="8">
        <f t="shared" si="612"/>
        <v>54.45000000000001</v>
      </c>
      <c r="I844" s="8">
        <f t="shared" si="612"/>
        <v>52.250000000000007</v>
      </c>
      <c r="J844" s="8">
        <f t="shared" si="612"/>
        <v>50.050000000000004</v>
      </c>
      <c r="K844" s="8">
        <f t="shared" si="612"/>
        <v>47.850000000000009</v>
      </c>
      <c r="L844" s="8">
        <f t="shared" si="612"/>
        <v>45.650000000000006</v>
      </c>
      <c r="M844" s="8">
        <f t="shared" si="612"/>
        <v>43.45</v>
      </c>
      <c r="N844" s="8">
        <f t="shared" si="612"/>
        <v>41.250000000000007</v>
      </c>
      <c r="O844" s="8">
        <f t="shared" si="612"/>
        <v>40.397500000000008</v>
      </c>
      <c r="P844" s="8">
        <f t="shared" si="612"/>
        <v>39.545000000000002</v>
      </c>
      <c r="Q844" s="8">
        <f t="shared" si="612"/>
        <v>38.692500000000003</v>
      </c>
      <c r="R844" s="8">
        <f t="shared" si="612"/>
        <v>37.840000000000003</v>
      </c>
      <c r="S844" s="8">
        <f t="shared" si="612"/>
        <v>36.987500000000004</v>
      </c>
      <c r="T844" s="8">
        <f t="shared" si="612"/>
        <v>36.135000000000005</v>
      </c>
      <c r="U844" s="8">
        <f t="shared" si="612"/>
        <v>35.282500000000006</v>
      </c>
      <c r="V844" s="8">
        <f t="shared" si="612"/>
        <v>34.430000000000007</v>
      </c>
      <c r="W844" s="8">
        <f t="shared" ref="W844:AH848" si="613">INDEX(CostCalculations,MATCH($B844,CostCalculations_Index,0),MATCH(W$4,CostCalculation_Year,0))</f>
        <v>33.577500000000008</v>
      </c>
      <c r="X844" s="8">
        <f t="shared" si="613"/>
        <v>32.725000000000001</v>
      </c>
      <c r="Y844" s="8">
        <f t="shared" si="613"/>
        <v>31.872500000000006</v>
      </c>
      <c r="Z844" s="8">
        <f t="shared" si="613"/>
        <v>31.020000000000003</v>
      </c>
      <c r="AA844" s="8">
        <f t="shared" si="613"/>
        <v>30.167500000000004</v>
      </c>
      <c r="AB844" s="8">
        <f t="shared" si="613"/>
        <v>29.315000000000005</v>
      </c>
      <c r="AC844" s="8">
        <f t="shared" si="613"/>
        <v>28.462500000000002</v>
      </c>
      <c r="AD844" s="8">
        <f t="shared" si="613"/>
        <v>27.610000000000003</v>
      </c>
      <c r="AE844" s="8">
        <f t="shared" si="613"/>
        <v>26.757500000000004</v>
      </c>
      <c r="AF844" s="8">
        <f t="shared" si="613"/>
        <v>25.905000000000005</v>
      </c>
      <c r="AG844" s="8">
        <f t="shared" si="613"/>
        <v>25.052500000000002</v>
      </c>
      <c r="AH844" s="8">
        <f t="shared" si="613"/>
        <v>24.200000000000003</v>
      </c>
    </row>
    <row r="845" spans="2:65" hidden="1" outlineLevel="1">
      <c r="B845" t="str">
        <f t="shared" si="585"/>
        <v>Carbon dioxide (PS) - Finance cost - Americas - USD/ton fuel</v>
      </c>
      <c r="C845" t="s">
        <v>69</v>
      </c>
      <c r="D845" t="s">
        <v>42</v>
      </c>
      <c r="E845" t="s">
        <v>56</v>
      </c>
      <c r="F845" t="s">
        <v>31</v>
      </c>
      <c r="G845" s="8">
        <f t="shared" si="612"/>
        <v>56.650000000000006</v>
      </c>
      <c r="H845" s="8">
        <f t="shared" si="612"/>
        <v>54.45000000000001</v>
      </c>
      <c r="I845" s="8">
        <f t="shared" si="612"/>
        <v>52.250000000000007</v>
      </c>
      <c r="J845" s="8">
        <f t="shared" si="612"/>
        <v>50.050000000000004</v>
      </c>
      <c r="K845" s="8">
        <f t="shared" si="612"/>
        <v>47.850000000000009</v>
      </c>
      <c r="L845" s="8">
        <f t="shared" si="612"/>
        <v>45.650000000000006</v>
      </c>
      <c r="M845" s="8">
        <f t="shared" si="612"/>
        <v>43.45</v>
      </c>
      <c r="N845" s="8">
        <f t="shared" si="612"/>
        <v>41.250000000000007</v>
      </c>
      <c r="O845" s="8">
        <f t="shared" si="612"/>
        <v>40.397500000000008</v>
      </c>
      <c r="P845" s="8">
        <f t="shared" si="612"/>
        <v>39.545000000000002</v>
      </c>
      <c r="Q845" s="8">
        <f t="shared" si="612"/>
        <v>38.692500000000003</v>
      </c>
      <c r="R845" s="8">
        <f t="shared" si="612"/>
        <v>37.840000000000003</v>
      </c>
      <c r="S845" s="8">
        <f t="shared" si="612"/>
        <v>36.987500000000004</v>
      </c>
      <c r="T845" s="8">
        <f t="shared" si="612"/>
        <v>36.135000000000005</v>
      </c>
      <c r="U845" s="8">
        <f t="shared" si="612"/>
        <v>35.282500000000006</v>
      </c>
      <c r="V845" s="8">
        <f t="shared" si="612"/>
        <v>34.430000000000007</v>
      </c>
      <c r="W845" s="8">
        <f t="shared" si="613"/>
        <v>33.577500000000008</v>
      </c>
      <c r="X845" s="8">
        <f t="shared" si="613"/>
        <v>32.725000000000001</v>
      </c>
      <c r="Y845" s="8">
        <f t="shared" si="613"/>
        <v>31.872500000000006</v>
      </c>
      <c r="Z845" s="8">
        <f t="shared" si="613"/>
        <v>31.020000000000003</v>
      </c>
      <c r="AA845" s="8">
        <f t="shared" si="613"/>
        <v>30.167500000000004</v>
      </c>
      <c r="AB845" s="8">
        <f t="shared" si="613"/>
        <v>29.315000000000005</v>
      </c>
      <c r="AC845" s="8">
        <f t="shared" si="613"/>
        <v>28.462500000000002</v>
      </c>
      <c r="AD845" s="8">
        <f t="shared" si="613"/>
        <v>27.610000000000003</v>
      </c>
      <c r="AE845" s="8">
        <f t="shared" si="613"/>
        <v>26.757500000000004</v>
      </c>
      <c r="AF845" s="8">
        <f t="shared" si="613"/>
        <v>25.905000000000005</v>
      </c>
      <c r="AG845" s="8">
        <f t="shared" si="613"/>
        <v>25.052500000000002</v>
      </c>
      <c r="AH845" s="8">
        <f t="shared" si="613"/>
        <v>24.200000000000003</v>
      </c>
    </row>
    <row r="846" spans="2:65" hidden="1" outlineLevel="1">
      <c r="B846" t="str">
        <f t="shared" si="585"/>
        <v>Carbon dioxide (PS) - Finance cost - Asia - USD/ton fuel</v>
      </c>
      <c r="C846" t="s">
        <v>69</v>
      </c>
      <c r="D846" t="s">
        <v>42</v>
      </c>
      <c r="E846" t="s">
        <v>57</v>
      </c>
      <c r="F846" t="s">
        <v>31</v>
      </c>
      <c r="G846" s="8">
        <f t="shared" si="612"/>
        <v>56.650000000000006</v>
      </c>
      <c r="H846" s="8">
        <f t="shared" si="612"/>
        <v>54.45000000000001</v>
      </c>
      <c r="I846" s="8">
        <f t="shared" si="612"/>
        <v>52.250000000000007</v>
      </c>
      <c r="J846" s="8">
        <f t="shared" si="612"/>
        <v>50.050000000000004</v>
      </c>
      <c r="K846" s="8">
        <f t="shared" si="612"/>
        <v>47.850000000000009</v>
      </c>
      <c r="L846" s="8">
        <f t="shared" si="612"/>
        <v>45.650000000000006</v>
      </c>
      <c r="M846" s="8">
        <f t="shared" si="612"/>
        <v>43.45</v>
      </c>
      <c r="N846" s="8">
        <f t="shared" si="612"/>
        <v>41.250000000000007</v>
      </c>
      <c r="O846" s="8">
        <f t="shared" si="612"/>
        <v>40.397500000000008</v>
      </c>
      <c r="P846" s="8">
        <f t="shared" si="612"/>
        <v>39.545000000000002</v>
      </c>
      <c r="Q846" s="8">
        <f t="shared" si="612"/>
        <v>38.692500000000003</v>
      </c>
      <c r="R846" s="8">
        <f t="shared" si="612"/>
        <v>37.840000000000003</v>
      </c>
      <c r="S846" s="8">
        <f t="shared" si="612"/>
        <v>36.987500000000004</v>
      </c>
      <c r="T846" s="8">
        <f t="shared" si="612"/>
        <v>36.135000000000005</v>
      </c>
      <c r="U846" s="8">
        <f t="shared" si="612"/>
        <v>35.282500000000006</v>
      </c>
      <c r="V846" s="8">
        <f t="shared" si="612"/>
        <v>34.430000000000007</v>
      </c>
      <c r="W846" s="8">
        <f t="shared" si="613"/>
        <v>33.577500000000008</v>
      </c>
      <c r="X846" s="8">
        <f t="shared" si="613"/>
        <v>32.725000000000001</v>
      </c>
      <c r="Y846" s="8">
        <f t="shared" si="613"/>
        <v>31.872500000000006</v>
      </c>
      <c r="Z846" s="8">
        <f t="shared" si="613"/>
        <v>31.020000000000003</v>
      </c>
      <c r="AA846" s="8">
        <f t="shared" si="613"/>
        <v>30.167500000000004</v>
      </c>
      <c r="AB846" s="8">
        <f t="shared" si="613"/>
        <v>29.315000000000005</v>
      </c>
      <c r="AC846" s="8">
        <f t="shared" si="613"/>
        <v>28.462500000000002</v>
      </c>
      <c r="AD846" s="8">
        <f t="shared" si="613"/>
        <v>27.610000000000003</v>
      </c>
      <c r="AE846" s="8">
        <f t="shared" si="613"/>
        <v>26.757500000000004</v>
      </c>
      <c r="AF846" s="8">
        <f t="shared" si="613"/>
        <v>25.905000000000005</v>
      </c>
      <c r="AG846" s="8">
        <f t="shared" si="613"/>
        <v>25.052500000000002</v>
      </c>
      <c r="AH846" s="8">
        <f t="shared" si="613"/>
        <v>24.200000000000003</v>
      </c>
    </row>
    <row r="847" spans="2:65" hidden="1" outlineLevel="1">
      <c r="B847" t="str">
        <f t="shared" si="585"/>
        <v>Carbon dioxide (PS) - Finance cost - Europe - USD/ton fuel</v>
      </c>
      <c r="C847" t="s">
        <v>69</v>
      </c>
      <c r="D847" t="s">
        <v>42</v>
      </c>
      <c r="E847" t="s">
        <v>8</v>
      </c>
      <c r="F847" t="s">
        <v>31</v>
      </c>
      <c r="G847" s="8">
        <f t="shared" si="612"/>
        <v>56.650000000000006</v>
      </c>
      <c r="H847" s="8">
        <f t="shared" si="612"/>
        <v>54.45000000000001</v>
      </c>
      <c r="I847" s="8">
        <f t="shared" si="612"/>
        <v>52.250000000000007</v>
      </c>
      <c r="J847" s="8">
        <f t="shared" si="612"/>
        <v>50.050000000000004</v>
      </c>
      <c r="K847" s="8">
        <f t="shared" si="612"/>
        <v>47.850000000000009</v>
      </c>
      <c r="L847" s="8">
        <f t="shared" si="612"/>
        <v>45.650000000000006</v>
      </c>
      <c r="M847" s="8">
        <f t="shared" si="612"/>
        <v>43.45</v>
      </c>
      <c r="N847" s="8">
        <f t="shared" si="612"/>
        <v>41.250000000000007</v>
      </c>
      <c r="O847" s="8">
        <f t="shared" si="612"/>
        <v>40.397500000000008</v>
      </c>
      <c r="P847" s="8">
        <f t="shared" si="612"/>
        <v>39.545000000000002</v>
      </c>
      <c r="Q847" s="8">
        <f t="shared" si="612"/>
        <v>38.692500000000003</v>
      </c>
      <c r="R847" s="8">
        <f t="shared" si="612"/>
        <v>37.840000000000003</v>
      </c>
      <c r="S847" s="8">
        <f t="shared" si="612"/>
        <v>36.987500000000004</v>
      </c>
      <c r="T847" s="8">
        <f t="shared" si="612"/>
        <v>36.135000000000005</v>
      </c>
      <c r="U847" s="8">
        <f t="shared" si="612"/>
        <v>35.282500000000006</v>
      </c>
      <c r="V847" s="8">
        <f t="shared" si="612"/>
        <v>34.430000000000007</v>
      </c>
      <c r="W847" s="8">
        <f t="shared" si="613"/>
        <v>33.577500000000008</v>
      </c>
      <c r="X847" s="8">
        <f t="shared" si="613"/>
        <v>32.725000000000001</v>
      </c>
      <c r="Y847" s="8">
        <f t="shared" si="613"/>
        <v>31.872500000000006</v>
      </c>
      <c r="Z847" s="8">
        <f t="shared" si="613"/>
        <v>31.020000000000003</v>
      </c>
      <c r="AA847" s="8">
        <f t="shared" si="613"/>
        <v>30.167500000000004</v>
      </c>
      <c r="AB847" s="8">
        <f t="shared" si="613"/>
        <v>29.315000000000005</v>
      </c>
      <c r="AC847" s="8">
        <f t="shared" si="613"/>
        <v>28.462500000000002</v>
      </c>
      <c r="AD847" s="8">
        <f t="shared" si="613"/>
        <v>27.610000000000003</v>
      </c>
      <c r="AE847" s="8">
        <f t="shared" si="613"/>
        <v>26.757500000000004</v>
      </c>
      <c r="AF847" s="8">
        <f t="shared" si="613"/>
        <v>25.905000000000005</v>
      </c>
      <c r="AG847" s="8">
        <f t="shared" si="613"/>
        <v>25.052500000000002</v>
      </c>
      <c r="AH847" s="8">
        <f t="shared" si="613"/>
        <v>24.200000000000003</v>
      </c>
    </row>
    <row r="848" spans="2:65" hidden="1" outlineLevel="1">
      <c r="B848" t="str">
        <f t="shared" si="585"/>
        <v>Carbon dioxide (PS) - Finance cost - Middle East - USD/ton fuel</v>
      </c>
      <c r="C848" t="s">
        <v>69</v>
      </c>
      <c r="D848" t="s">
        <v>42</v>
      </c>
      <c r="E848" t="s">
        <v>58</v>
      </c>
      <c r="F848" t="s">
        <v>31</v>
      </c>
      <c r="G848" s="8">
        <f t="shared" si="612"/>
        <v>56.650000000000006</v>
      </c>
      <c r="H848" s="8">
        <f t="shared" si="612"/>
        <v>54.45000000000001</v>
      </c>
      <c r="I848" s="8">
        <f t="shared" si="612"/>
        <v>52.250000000000007</v>
      </c>
      <c r="J848" s="8">
        <f t="shared" si="612"/>
        <v>50.050000000000004</v>
      </c>
      <c r="K848" s="8">
        <f t="shared" si="612"/>
        <v>47.850000000000009</v>
      </c>
      <c r="L848" s="8">
        <f t="shared" si="612"/>
        <v>45.650000000000006</v>
      </c>
      <c r="M848" s="8">
        <f t="shared" si="612"/>
        <v>43.45</v>
      </c>
      <c r="N848" s="8">
        <f t="shared" si="612"/>
        <v>41.250000000000007</v>
      </c>
      <c r="O848" s="8">
        <f t="shared" si="612"/>
        <v>40.397500000000008</v>
      </c>
      <c r="P848" s="8">
        <f t="shared" si="612"/>
        <v>39.545000000000002</v>
      </c>
      <c r="Q848" s="8">
        <f t="shared" si="612"/>
        <v>38.692500000000003</v>
      </c>
      <c r="R848" s="8">
        <f t="shared" si="612"/>
        <v>37.840000000000003</v>
      </c>
      <c r="S848" s="8">
        <f t="shared" si="612"/>
        <v>36.987500000000004</v>
      </c>
      <c r="T848" s="8">
        <f t="shared" si="612"/>
        <v>36.135000000000005</v>
      </c>
      <c r="U848" s="8">
        <f t="shared" si="612"/>
        <v>35.282500000000006</v>
      </c>
      <c r="V848" s="8">
        <f t="shared" si="612"/>
        <v>34.430000000000007</v>
      </c>
      <c r="W848" s="8">
        <f t="shared" si="613"/>
        <v>33.577500000000008</v>
      </c>
      <c r="X848" s="8">
        <f t="shared" si="613"/>
        <v>32.725000000000001</v>
      </c>
      <c r="Y848" s="8">
        <f t="shared" si="613"/>
        <v>31.872500000000006</v>
      </c>
      <c r="Z848" s="8">
        <f t="shared" si="613"/>
        <v>31.020000000000003</v>
      </c>
      <c r="AA848" s="8">
        <f t="shared" si="613"/>
        <v>30.167500000000004</v>
      </c>
      <c r="AB848" s="8">
        <f t="shared" si="613"/>
        <v>29.315000000000005</v>
      </c>
      <c r="AC848" s="8">
        <f t="shared" si="613"/>
        <v>28.462500000000002</v>
      </c>
      <c r="AD848" s="8">
        <f t="shared" si="613"/>
        <v>27.610000000000003</v>
      </c>
      <c r="AE848" s="8">
        <f t="shared" si="613"/>
        <v>26.757500000000004</v>
      </c>
      <c r="AF848" s="8">
        <f t="shared" si="613"/>
        <v>25.905000000000005</v>
      </c>
      <c r="AG848" s="8">
        <f t="shared" si="613"/>
        <v>25.052500000000002</v>
      </c>
      <c r="AH848" s="8">
        <f t="shared" si="613"/>
        <v>24.200000000000003</v>
      </c>
    </row>
    <row r="849" spans="2:65" hidden="1" outlineLevel="1">
      <c r="B849" t="str">
        <f t="shared" si="585"/>
        <v>e-diesel - Conversion H2 -&gt; diesel - Global - ton H2/ton diesel</v>
      </c>
      <c r="C849" t="s">
        <v>87</v>
      </c>
      <c r="D849" t="s">
        <v>88</v>
      </c>
      <c r="E849" t="s">
        <v>49</v>
      </c>
      <c r="F849" t="s">
        <v>89</v>
      </c>
      <c r="G849" s="24">
        <f t="shared" ref="G849:V850" si="614">INDEX(FuelData,MATCH($B849,FuelData_Index,0),MATCH(G$4,FuelData_Year,0))</f>
        <v>0.47</v>
      </c>
      <c r="H849" s="24">
        <f t="shared" si="614"/>
        <v>0.47</v>
      </c>
      <c r="I849" s="24">
        <f t="shared" si="614"/>
        <v>0.47</v>
      </c>
      <c r="J849" s="24">
        <f t="shared" si="614"/>
        <v>0.47</v>
      </c>
      <c r="K849" s="24">
        <f t="shared" si="614"/>
        <v>0.47</v>
      </c>
      <c r="L849" s="24">
        <f t="shared" si="614"/>
        <v>0.47</v>
      </c>
      <c r="M849" s="24">
        <f t="shared" si="614"/>
        <v>0.47</v>
      </c>
      <c r="N849" s="24">
        <f t="shared" si="614"/>
        <v>0.47</v>
      </c>
      <c r="O849" s="24">
        <f t="shared" si="614"/>
        <v>0.47</v>
      </c>
      <c r="P849" s="24">
        <f t="shared" si="614"/>
        <v>0.47</v>
      </c>
      <c r="Q849" s="24">
        <f t="shared" si="614"/>
        <v>0.47</v>
      </c>
      <c r="R849" s="24">
        <f t="shared" si="614"/>
        <v>0.47</v>
      </c>
      <c r="S849" s="24">
        <f t="shared" si="614"/>
        <v>0.47</v>
      </c>
      <c r="T849" s="24">
        <f t="shared" si="614"/>
        <v>0.47</v>
      </c>
      <c r="U849" s="24">
        <f t="shared" si="614"/>
        <v>0.47</v>
      </c>
      <c r="V849" s="24">
        <f t="shared" si="614"/>
        <v>0.47</v>
      </c>
      <c r="W849" s="24">
        <f t="shared" ref="W849:AH850" si="615">INDEX(FuelData,MATCH($B849,FuelData_Index,0),MATCH(W$4,FuelData_Year,0))</f>
        <v>0.47</v>
      </c>
      <c r="X849" s="24">
        <f t="shared" si="615"/>
        <v>0.47</v>
      </c>
      <c r="Y849" s="24">
        <f t="shared" si="615"/>
        <v>0.47</v>
      </c>
      <c r="Z849" s="24">
        <f t="shared" si="615"/>
        <v>0.47</v>
      </c>
      <c r="AA849" s="24">
        <f t="shared" si="615"/>
        <v>0.47</v>
      </c>
      <c r="AB849" s="24">
        <f t="shared" si="615"/>
        <v>0.47</v>
      </c>
      <c r="AC849" s="24">
        <f t="shared" si="615"/>
        <v>0.47</v>
      </c>
      <c r="AD849" s="24">
        <f t="shared" si="615"/>
        <v>0.47</v>
      </c>
      <c r="AE849" s="24">
        <f t="shared" si="615"/>
        <v>0.47</v>
      </c>
      <c r="AF849" s="24">
        <f t="shared" si="615"/>
        <v>0.47</v>
      </c>
      <c r="AG849" s="24">
        <f t="shared" si="615"/>
        <v>0.47</v>
      </c>
      <c r="AH849" s="24">
        <f t="shared" si="615"/>
        <v>0.47</v>
      </c>
    </row>
    <row r="850" spans="2:65" hidden="1" outlineLevel="1">
      <c r="B850" t="str">
        <f t="shared" si="585"/>
        <v>e-diesel - Conversion CO2 -&gt; diesel - Global - ton CO2/ton diesel</v>
      </c>
      <c r="C850" t="s">
        <v>87</v>
      </c>
      <c r="D850" t="s">
        <v>90</v>
      </c>
      <c r="E850" t="s">
        <v>49</v>
      </c>
      <c r="F850" t="s">
        <v>91</v>
      </c>
      <c r="G850" s="24">
        <f t="shared" si="614"/>
        <v>3.21</v>
      </c>
      <c r="H850" s="24">
        <f t="shared" si="614"/>
        <v>3.21</v>
      </c>
      <c r="I850" s="24">
        <f t="shared" si="614"/>
        <v>3.21</v>
      </c>
      <c r="J850" s="24">
        <f t="shared" si="614"/>
        <v>3.21</v>
      </c>
      <c r="K850" s="24">
        <f t="shared" si="614"/>
        <v>3.21</v>
      </c>
      <c r="L850" s="24">
        <f t="shared" si="614"/>
        <v>3.21</v>
      </c>
      <c r="M850" s="24">
        <f t="shared" si="614"/>
        <v>3.21</v>
      </c>
      <c r="N850" s="24">
        <f t="shared" si="614"/>
        <v>3.21</v>
      </c>
      <c r="O850" s="24">
        <f t="shared" si="614"/>
        <v>3.21</v>
      </c>
      <c r="P850" s="24">
        <f t="shared" si="614"/>
        <v>3.21</v>
      </c>
      <c r="Q850" s="24">
        <f t="shared" si="614"/>
        <v>3.21</v>
      </c>
      <c r="R850" s="24">
        <f t="shared" si="614"/>
        <v>3.21</v>
      </c>
      <c r="S850" s="24">
        <f t="shared" si="614"/>
        <v>3.21</v>
      </c>
      <c r="T850" s="24">
        <f t="shared" si="614"/>
        <v>3.21</v>
      </c>
      <c r="U850" s="24">
        <f t="shared" si="614"/>
        <v>3.21</v>
      </c>
      <c r="V850" s="24">
        <f t="shared" si="614"/>
        <v>3.21</v>
      </c>
      <c r="W850" s="24">
        <f t="shared" si="615"/>
        <v>3.21</v>
      </c>
      <c r="X850" s="24">
        <f t="shared" si="615"/>
        <v>3.21</v>
      </c>
      <c r="Y850" s="24">
        <f t="shared" si="615"/>
        <v>3.21</v>
      </c>
      <c r="Z850" s="24">
        <f t="shared" si="615"/>
        <v>3.21</v>
      </c>
      <c r="AA850" s="24">
        <f t="shared" si="615"/>
        <v>3.21</v>
      </c>
      <c r="AB850" s="24">
        <f t="shared" si="615"/>
        <v>3.21</v>
      </c>
      <c r="AC850" s="24">
        <f t="shared" si="615"/>
        <v>3.21</v>
      </c>
      <c r="AD850" s="24">
        <f t="shared" si="615"/>
        <v>3.21</v>
      </c>
      <c r="AE850" s="24">
        <f t="shared" si="615"/>
        <v>3.21</v>
      </c>
      <c r="AF850" s="24">
        <f t="shared" si="615"/>
        <v>3.21</v>
      </c>
      <c r="AG850" s="24">
        <f t="shared" si="615"/>
        <v>3.21</v>
      </c>
      <c r="AH850" s="24">
        <f t="shared" si="615"/>
        <v>3.21</v>
      </c>
    </row>
    <row r="851" spans="2:65" ht="14.25" hidden="1" customHeight="1" outlineLevel="1">
      <c r="B851" t="str">
        <f t="shared" si="585"/>
        <v/>
      </c>
      <c r="G851" s="128"/>
    </row>
    <row r="852" spans="2:65" hidden="1" outlineLevel="1">
      <c r="B852" t="str">
        <f t="shared" si="585"/>
        <v>e-diesel (PS) - Energy cost including feedstock energy cost - Africa - USD/ton fuel</v>
      </c>
      <c r="C852" s="10" t="str">
        <f>C808</f>
        <v>e-diesel (PS)</v>
      </c>
      <c r="D852" s="10" t="s">
        <v>37</v>
      </c>
      <c r="E852" s="10" t="s">
        <v>55</v>
      </c>
      <c r="F852" s="10" t="s">
        <v>31</v>
      </c>
      <c r="G852" s="125">
        <f>G857+G862*G$801+G867*G$802</f>
        <v>1594.1497774459199</v>
      </c>
      <c r="H852" s="125">
        <f t="shared" ref="H852:AH852" si="616">H857+H862*H$801+H867*H$802</f>
        <v>1405.0900332122774</v>
      </c>
      <c r="I852" s="125">
        <f t="shared" si="616"/>
        <v>1216.3031485000918</v>
      </c>
      <c r="J852" s="125">
        <f t="shared" si="616"/>
        <v>1161.8236024179562</v>
      </c>
      <c r="K852" s="125">
        <f t="shared" si="616"/>
        <v>1107.2182976085617</v>
      </c>
      <c r="L852" s="125">
        <f t="shared" si="616"/>
        <v>1052.5355438875827</v>
      </c>
      <c r="M852" s="125">
        <f t="shared" si="616"/>
        <v>997.8236510707128</v>
      </c>
      <c r="N852" s="125">
        <f t="shared" si="616"/>
        <v>943.13092897363663</v>
      </c>
      <c r="O852" s="125">
        <f t="shared" si="616"/>
        <v>908.73152812793205</v>
      </c>
      <c r="P852" s="125">
        <f t="shared" si="616"/>
        <v>874.42412572240198</v>
      </c>
      <c r="Q852" s="125">
        <f t="shared" si="616"/>
        <v>840.23474266617768</v>
      </c>
      <c r="R852" s="125">
        <f t="shared" si="616"/>
        <v>806.18939986843111</v>
      </c>
      <c r="S852" s="125">
        <f t="shared" si="616"/>
        <v>772.31411823833434</v>
      </c>
      <c r="T852" s="125">
        <f t="shared" si="616"/>
        <v>753.16588326282397</v>
      </c>
      <c r="U852" s="125">
        <f t="shared" si="616"/>
        <v>734.06558742240691</v>
      </c>
      <c r="V852" s="125">
        <f t="shared" si="616"/>
        <v>715.02172143862742</v>
      </c>
      <c r="W852" s="125">
        <f t="shared" si="616"/>
        <v>696.04277603297817</v>
      </c>
      <c r="X852" s="125">
        <f t="shared" si="616"/>
        <v>677.1372419269984</v>
      </c>
      <c r="Y852" s="125">
        <f t="shared" si="616"/>
        <v>656.35207826567421</v>
      </c>
      <c r="Z852" s="125">
        <f t="shared" si="616"/>
        <v>635.9584439464594</v>
      </c>
      <c r="AA852" s="125">
        <f t="shared" si="616"/>
        <v>615.95137382428186</v>
      </c>
      <c r="AB852" s="125">
        <f t="shared" si="616"/>
        <v>596.32590275405755</v>
      </c>
      <c r="AC852" s="125">
        <f t="shared" si="616"/>
        <v>577.07706559070698</v>
      </c>
      <c r="AD852" s="125">
        <f t="shared" si="616"/>
        <v>565.32914615681977</v>
      </c>
      <c r="AE852" s="125">
        <f t="shared" si="616"/>
        <v>553.80155835264259</v>
      </c>
      <c r="AF852" s="125">
        <f t="shared" si="616"/>
        <v>542.49117341059343</v>
      </c>
      <c r="AG852" s="125">
        <f t="shared" si="616"/>
        <v>531.39486256310249</v>
      </c>
      <c r="AH852" s="125">
        <f t="shared" si="616"/>
        <v>520.50949704259995</v>
      </c>
      <c r="AJ852" s="126"/>
      <c r="BL852" s="1"/>
      <c r="BM852" s="1"/>
    </row>
    <row r="853" spans="2:65" hidden="1" outlineLevel="1">
      <c r="B853" t="str">
        <f t="shared" si="585"/>
        <v>e-diesel (PS) - Energy cost including feedstock energy cost - Americas - USD/ton fuel</v>
      </c>
      <c r="C853" s="2" t="str">
        <f>C808</f>
        <v>e-diesel (PS)</v>
      </c>
      <c r="D853" s="2" t="s">
        <v>37</v>
      </c>
      <c r="E853" s="2" t="s">
        <v>56</v>
      </c>
      <c r="F853" s="2" t="s">
        <v>31</v>
      </c>
      <c r="G853" s="126">
        <f t="shared" ref="G853:AH853" si="617">G858+G863*G$801+G868*G$802</f>
        <v>1001.6280262544105</v>
      </c>
      <c r="H853" s="126">
        <f t="shared" si="617"/>
        <v>979.58596430709156</v>
      </c>
      <c r="I853" s="126">
        <f t="shared" si="617"/>
        <v>957.42315112786775</v>
      </c>
      <c r="J853" s="126">
        <f t="shared" si="617"/>
        <v>920.52365819601994</v>
      </c>
      <c r="K853" s="126">
        <f t="shared" si="617"/>
        <v>883.49628649417446</v>
      </c>
      <c r="L853" s="126">
        <f t="shared" si="617"/>
        <v>846.37349579732461</v>
      </c>
      <c r="M853" s="126">
        <f t="shared" si="617"/>
        <v>809.1877458805028</v>
      </c>
      <c r="N853" s="126">
        <f t="shared" si="617"/>
        <v>771.97149651866675</v>
      </c>
      <c r="O853" s="126">
        <f t="shared" si="617"/>
        <v>750.62729607005053</v>
      </c>
      <c r="P853" s="126">
        <f t="shared" si="617"/>
        <v>729.26807192148817</v>
      </c>
      <c r="Q853" s="126">
        <f t="shared" si="617"/>
        <v>707.90889670341664</v>
      </c>
      <c r="R853" s="126">
        <f t="shared" si="617"/>
        <v>686.56484304627509</v>
      </c>
      <c r="S853" s="126">
        <f t="shared" si="617"/>
        <v>665.2509835805289</v>
      </c>
      <c r="T853" s="126">
        <f t="shared" si="617"/>
        <v>646.99764489460392</v>
      </c>
      <c r="U853" s="126">
        <f t="shared" si="617"/>
        <v>628.8149985593974</v>
      </c>
      <c r="V853" s="126">
        <f t="shared" si="617"/>
        <v>610.71151493598757</v>
      </c>
      <c r="W853" s="126">
        <f t="shared" si="617"/>
        <v>592.69566438541074</v>
      </c>
      <c r="X853" s="126">
        <f t="shared" si="617"/>
        <v>574.77591726873015</v>
      </c>
      <c r="Y853" s="126">
        <f t="shared" si="617"/>
        <v>562.93374746760446</v>
      </c>
      <c r="Z853" s="126">
        <f t="shared" si="617"/>
        <v>551.28464307454738</v>
      </c>
      <c r="AA853" s="126">
        <f t="shared" si="617"/>
        <v>539.82666345137295</v>
      </c>
      <c r="AB853" s="126">
        <f t="shared" si="617"/>
        <v>528.55786795986614</v>
      </c>
      <c r="AC853" s="126">
        <f t="shared" si="617"/>
        <v>517.47631596183726</v>
      </c>
      <c r="AD853" s="126">
        <f t="shared" si="617"/>
        <v>508.67690235206567</v>
      </c>
      <c r="AE853" s="126">
        <f t="shared" si="617"/>
        <v>500.03992674846381</v>
      </c>
      <c r="AF853" s="126">
        <f t="shared" si="617"/>
        <v>491.56350950451332</v>
      </c>
      <c r="AG853" s="126">
        <f t="shared" si="617"/>
        <v>483.24577097370059</v>
      </c>
      <c r="AH853" s="126">
        <f t="shared" si="617"/>
        <v>475.08483150951184</v>
      </c>
      <c r="BL853" s="1"/>
      <c r="BM853" s="1"/>
    </row>
    <row r="854" spans="2:65" hidden="1" outlineLevel="1">
      <c r="B854" t="str">
        <f t="shared" si="585"/>
        <v>e-diesel (PS) - Energy cost including feedstock energy cost - Asia - USD/ton fuel</v>
      </c>
      <c r="C854" s="2" t="str">
        <f>C808</f>
        <v>e-diesel (PS)</v>
      </c>
      <c r="D854" s="2" t="s">
        <v>37</v>
      </c>
      <c r="E854" s="2" t="s">
        <v>57</v>
      </c>
      <c r="F854" s="2" t="s">
        <v>31</v>
      </c>
      <c r="G854" s="126">
        <f t="shared" ref="G854:AH854" si="618">G859+G864*G$801+G869*G$802</f>
        <v>1773.0259200772978</v>
      </c>
      <c r="H854" s="126">
        <f t="shared" si="618"/>
        <v>1615.0796635157055</v>
      </c>
      <c r="I854" s="126">
        <f t="shared" si="618"/>
        <v>1457.278845269052</v>
      </c>
      <c r="J854" s="126">
        <f t="shared" si="618"/>
        <v>1398.6100769868854</v>
      </c>
      <c r="K854" s="126">
        <f t="shared" si="618"/>
        <v>1339.7587559953201</v>
      </c>
      <c r="L854" s="126">
        <f t="shared" si="618"/>
        <v>1280.7766189841975</v>
      </c>
      <c r="M854" s="126">
        <f t="shared" si="618"/>
        <v>1221.7154026434735</v>
      </c>
      <c r="N854" s="126">
        <f t="shared" si="618"/>
        <v>1162.6268436630444</v>
      </c>
      <c r="O854" s="126">
        <f t="shared" si="618"/>
        <v>1118.1920453712494</v>
      </c>
      <c r="P854" s="126">
        <f t="shared" si="618"/>
        <v>1073.8975669153335</v>
      </c>
      <c r="Q854" s="126">
        <f t="shared" si="618"/>
        <v>1029.7773399648054</v>
      </c>
      <c r="R854" s="126">
        <f t="shared" si="618"/>
        <v>985.86529618915404</v>
      </c>
      <c r="S854" s="126">
        <f t="shared" si="618"/>
        <v>942.19536725794705</v>
      </c>
      <c r="T854" s="126">
        <f t="shared" si="618"/>
        <v>916.39907217199152</v>
      </c>
      <c r="U854" s="126">
        <f t="shared" si="618"/>
        <v>890.70196439614472</v>
      </c>
      <c r="V854" s="126">
        <f t="shared" si="618"/>
        <v>865.11600374815123</v>
      </c>
      <c r="W854" s="126">
        <f t="shared" si="618"/>
        <v>839.65315004566617</v>
      </c>
      <c r="X854" s="126">
        <f t="shared" si="618"/>
        <v>814.32536310642502</v>
      </c>
      <c r="Y854" s="126">
        <f t="shared" si="618"/>
        <v>786.39992054857998</v>
      </c>
      <c r="Z854" s="126">
        <f t="shared" si="618"/>
        <v>759.01565963707685</v>
      </c>
      <c r="AA854" s="126">
        <f t="shared" si="618"/>
        <v>732.16546105804059</v>
      </c>
      <c r="AB854" s="126">
        <f t="shared" si="618"/>
        <v>705.84220549758231</v>
      </c>
      <c r="AC854" s="126">
        <f t="shared" si="618"/>
        <v>680.03877364182142</v>
      </c>
      <c r="AD854" s="126">
        <f t="shared" si="618"/>
        <v>665.24936727070292</v>
      </c>
      <c r="AE854" s="126">
        <f t="shared" si="618"/>
        <v>650.73874913101395</v>
      </c>
      <c r="AF854" s="126">
        <f t="shared" si="618"/>
        <v>636.50272769114133</v>
      </c>
      <c r="AG854" s="126">
        <f t="shared" si="618"/>
        <v>622.53711141946894</v>
      </c>
      <c r="AH854" s="126">
        <f t="shared" si="618"/>
        <v>608.8377087843802</v>
      </c>
      <c r="BL854" s="1"/>
      <c r="BM854" s="1"/>
    </row>
    <row r="855" spans="2:65" hidden="1" outlineLevel="1">
      <c r="B855" t="str">
        <f t="shared" si="585"/>
        <v>e-diesel (PS) - Energy cost including feedstock energy cost - Europe - USD/ton fuel</v>
      </c>
      <c r="C855" s="2" t="str">
        <f>C808</f>
        <v>e-diesel (PS)</v>
      </c>
      <c r="D855" s="2" t="s">
        <v>37</v>
      </c>
      <c r="E855" s="2" t="s">
        <v>8</v>
      </c>
      <c r="F855" s="2" t="s">
        <v>31</v>
      </c>
      <c r="G855" s="126">
        <f t="shared" ref="G855:AH855" si="619">G860+G865*G$801+G870*G$802</f>
        <v>1319.9217578899531</v>
      </c>
      <c r="H855" s="126">
        <f t="shared" si="619"/>
        <v>1261.3600751272093</v>
      </c>
      <c r="I855" s="126">
        <f t="shared" si="619"/>
        <v>1202.7284102621454</v>
      </c>
      <c r="J855" s="126">
        <f t="shared" si="619"/>
        <v>1154.464508827693</v>
      </c>
      <c r="K855" s="126">
        <f t="shared" si="619"/>
        <v>1106.049184820042</v>
      </c>
      <c r="L855" s="126">
        <f t="shared" si="619"/>
        <v>1057.5249918519767</v>
      </c>
      <c r="M855" s="126">
        <f t="shared" si="619"/>
        <v>1008.9344835362652</v>
      </c>
      <c r="N855" s="126">
        <f t="shared" si="619"/>
        <v>960.32021348567741</v>
      </c>
      <c r="O855" s="126">
        <f t="shared" si="619"/>
        <v>935.6166104980648</v>
      </c>
      <c r="P855" s="126">
        <f t="shared" si="619"/>
        <v>910.86981224309591</v>
      </c>
      <c r="Q855" s="126">
        <f t="shared" si="619"/>
        <v>886.09687968245646</v>
      </c>
      <c r="R855" s="126">
        <f t="shared" si="619"/>
        <v>861.31487377786527</v>
      </c>
      <c r="S855" s="126">
        <f t="shared" si="619"/>
        <v>836.54085549107742</v>
      </c>
      <c r="T855" s="126">
        <f t="shared" si="619"/>
        <v>819.04823778941</v>
      </c>
      <c r="U855" s="126">
        <f t="shared" si="619"/>
        <v>801.55327775385524</v>
      </c>
      <c r="V855" s="126">
        <f t="shared" si="619"/>
        <v>784.06303706238089</v>
      </c>
      <c r="W855" s="126">
        <f t="shared" si="619"/>
        <v>766.58457739289247</v>
      </c>
      <c r="X855" s="126">
        <f t="shared" si="619"/>
        <v>749.12496042333737</v>
      </c>
      <c r="Y855" s="126">
        <f t="shared" si="619"/>
        <v>729.18284844093455</v>
      </c>
      <c r="Z855" s="126">
        <f t="shared" si="619"/>
        <v>709.60059502043293</v>
      </c>
      <c r="AA855" s="126">
        <f t="shared" si="619"/>
        <v>690.37390382727017</v>
      </c>
      <c r="AB855" s="126">
        <f t="shared" si="619"/>
        <v>671.49847852684138</v>
      </c>
      <c r="AC855" s="126">
        <f t="shared" si="619"/>
        <v>652.97002278457944</v>
      </c>
      <c r="AD855" s="126">
        <f t="shared" si="619"/>
        <v>638.76972179216864</v>
      </c>
      <c r="AE855" s="126">
        <f t="shared" si="619"/>
        <v>624.83710349525973</v>
      </c>
      <c r="AF855" s="126">
        <f t="shared" si="619"/>
        <v>611.1681434276328</v>
      </c>
      <c r="AG855" s="126">
        <f t="shared" si="619"/>
        <v>597.758817123065</v>
      </c>
      <c r="AH855" s="126">
        <f t="shared" si="619"/>
        <v>584.60510011533279</v>
      </c>
      <c r="BL855" s="1"/>
      <c r="BM855" s="1"/>
    </row>
    <row r="856" spans="2:65" hidden="1" outlineLevel="1">
      <c r="B856" t="str">
        <f t="shared" si="585"/>
        <v>e-diesel (PS) - Energy cost including feedstock energy cost - Middle East - USD/ton fuel</v>
      </c>
      <c r="C856" s="13" t="str">
        <f>C808</f>
        <v>e-diesel (PS)</v>
      </c>
      <c r="D856" s="13" t="s">
        <v>37</v>
      </c>
      <c r="E856" s="13" t="s">
        <v>58</v>
      </c>
      <c r="F856" s="13" t="s">
        <v>31</v>
      </c>
      <c r="G856" s="127">
        <f t="shared" ref="G856:AH856" si="620">G861+G866*G$801+G871*G$802</f>
        <v>1010.7231499452078</v>
      </c>
      <c r="H856" s="127">
        <f t="shared" si="620"/>
        <v>964.84228985899131</v>
      </c>
      <c r="I856" s="127">
        <f t="shared" si="620"/>
        <v>918.91097495717577</v>
      </c>
      <c r="J856" s="127">
        <f t="shared" si="620"/>
        <v>887.59798715947932</v>
      </c>
      <c r="K856" s="127">
        <f t="shared" si="620"/>
        <v>856.14246344968274</v>
      </c>
      <c r="L856" s="127">
        <f t="shared" si="620"/>
        <v>824.57174141428459</v>
      </c>
      <c r="M856" s="127">
        <f t="shared" si="620"/>
        <v>792.9131586398106</v>
      </c>
      <c r="N856" s="127">
        <f t="shared" si="620"/>
        <v>761.19405271274832</v>
      </c>
      <c r="O856" s="127">
        <f t="shared" si="620"/>
        <v>736.05782927979533</v>
      </c>
      <c r="P856" s="127">
        <f t="shared" si="620"/>
        <v>710.9610217289005</v>
      </c>
      <c r="Q856" s="127">
        <f t="shared" si="620"/>
        <v>685.92223021355926</v>
      </c>
      <c r="R856" s="127">
        <f t="shared" si="620"/>
        <v>660.96005488729463</v>
      </c>
      <c r="S856" s="127">
        <f t="shared" si="620"/>
        <v>636.09309590363864</v>
      </c>
      <c r="T856" s="127">
        <f t="shared" si="620"/>
        <v>621.12525519520364</v>
      </c>
      <c r="U856" s="127">
        <f t="shared" si="620"/>
        <v>606.18348111341459</v>
      </c>
      <c r="V856" s="127">
        <f t="shared" si="620"/>
        <v>591.27423890117223</v>
      </c>
      <c r="W856" s="127">
        <f t="shared" si="620"/>
        <v>576.40399380131919</v>
      </c>
      <c r="X856" s="127">
        <f t="shared" si="620"/>
        <v>561.57921105674245</v>
      </c>
      <c r="Y856" s="127">
        <f t="shared" si="620"/>
        <v>542.54556002428717</v>
      </c>
      <c r="Z856" s="127">
        <f t="shared" si="620"/>
        <v>523.87973288465378</v>
      </c>
      <c r="AA856" s="127">
        <f t="shared" si="620"/>
        <v>505.57690795753331</v>
      </c>
      <c r="AB856" s="127">
        <f t="shared" si="620"/>
        <v>487.63226356260378</v>
      </c>
      <c r="AC856" s="127">
        <f t="shared" si="620"/>
        <v>470.04097801955106</v>
      </c>
      <c r="AD856" s="127">
        <f t="shared" si="620"/>
        <v>459.81843381975301</v>
      </c>
      <c r="AE856" s="127">
        <f t="shared" si="620"/>
        <v>449.78859025796703</v>
      </c>
      <c r="AF856" s="127">
        <f t="shared" si="620"/>
        <v>439.9485500807761</v>
      </c>
      <c r="AG856" s="127">
        <f t="shared" si="620"/>
        <v>430.2954160347702</v>
      </c>
      <c r="AH856" s="127">
        <f t="shared" si="620"/>
        <v>420.82629086653935</v>
      </c>
      <c r="BL856" s="1"/>
      <c r="BM856" s="1"/>
    </row>
    <row r="857" spans="2:65" hidden="1" outlineLevel="1">
      <c r="B857" t="str">
        <f t="shared" si="585"/>
        <v>e-diesel (PS) - Energy cost - Africa - USD/ton fuel</v>
      </c>
      <c r="C857" t="str">
        <f>C808</f>
        <v>e-diesel (PS)</v>
      </c>
      <c r="D857" t="s">
        <v>43</v>
      </c>
      <c r="E857" t="s">
        <v>55</v>
      </c>
      <c r="F857" t="s">
        <v>31</v>
      </c>
      <c r="G857" s="8">
        <f t="shared" ref="G857:V861" si="621">INDEX(CostCalculations,MATCH($B857,CostCalculations_Index,0),MATCH(G$4,CostCalculation_Year,0))</f>
        <v>24.196520996516455</v>
      </c>
      <c r="H857" s="8">
        <f t="shared" si="621"/>
        <v>20.984263356572239</v>
      </c>
      <c r="I857" s="8">
        <f t="shared" si="621"/>
        <v>17.87071422432129</v>
      </c>
      <c r="J857" s="8">
        <f t="shared" si="621"/>
        <v>16.823748934217715</v>
      </c>
      <c r="K857" s="8">
        <f t="shared" si="621"/>
        <v>15.802028726504963</v>
      </c>
      <c r="L857" s="8">
        <f t="shared" si="621"/>
        <v>14.805553601183036</v>
      </c>
      <c r="M857" s="8">
        <f t="shared" si="621"/>
        <v>13.834323558251761</v>
      </c>
      <c r="N857" s="8">
        <f t="shared" si="621"/>
        <v>12.888338597711485</v>
      </c>
      <c r="O857" s="8">
        <f t="shared" si="621"/>
        <v>12.290477819406663</v>
      </c>
      <c r="P857" s="8">
        <f t="shared" si="621"/>
        <v>11.705545605118326</v>
      </c>
      <c r="Q857" s="8">
        <f t="shared" si="621"/>
        <v>11.133541954846319</v>
      </c>
      <c r="R857" s="8">
        <f t="shared" si="621"/>
        <v>10.574466868590962</v>
      </c>
      <c r="S857" s="8">
        <f t="shared" si="621"/>
        <v>10.02832034635213</v>
      </c>
      <c r="T857" s="8">
        <f t="shared" si="621"/>
        <v>9.6964670631229843</v>
      </c>
      <c r="U857" s="8">
        <f t="shared" si="621"/>
        <v>9.3701967075256007</v>
      </c>
      <c r="V857" s="8">
        <f t="shared" si="621"/>
        <v>9.0495092795597998</v>
      </c>
      <c r="W857" s="8">
        <f t="shared" ref="W857:AH861" si="622">INDEX(CostCalculations,MATCH($B857,CostCalculations_Index,0),MATCH(W$4,CostCalculation_Year,0))</f>
        <v>8.7344047792256703</v>
      </c>
      <c r="X857" s="8">
        <f t="shared" si="622"/>
        <v>8.424883206523333</v>
      </c>
      <c r="Y857" s="8">
        <f t="shared" si="622"/>
        <v>8.1289163298713785</v>
      </c>
      <c r="Z857" s="8">
        <f t="shared" si="622"/>
        <v>7.8382163198470858</v>
      </c>
      <c r="AA857" s="8">
        <f t="shared" si="622"/>
        <v>7.552783176450439</v>
      </c>
      <c r="AB857" s="8">
        <f t="shared" si="622"/>
        <v>7.2726168996816174</v>
      </c>
      <c r="AC857" s="8">
        <f t="shared" si="622"/>
        <v>6.997717489540431</v>
      </c>
      <c r="AD857" s="8">
        <f t="shared" si="622"/>
        <v>6.8115445879951633</v>
      </c>
      <c r="AE857" s="8">
        <f t="shared" si="622"/>
        <v>6.6277434055101123</v>
      </c>
      <c r="AF857" s="8">
        <f t="shared" si="622"/>
        <v>6.4463139420851272</v>
      </c>
      <c r="AG857" s="8">
        <f t="shared" si="622"/>
        <v>6.2672561977202834</v>
      </c>
      <c r="AH857" s="8">
        <f t="shared" si="622"/>
        <v>6.090570172415652</v>
      </c>
    </row>
    <row r="858" spans="2:65" hidden="1" outlineLevel="1">
      <c r="B858" t="str">
        <f t="shared" si="585"/>
        <v>e-diesel (PS) - Energy cost - Americas - USD/ton fuel</v>
      </c>
      <c r="C858" t="str">
        <f>C808</f>
        <v>e-diesel (PS)</v>
      </c>
      <c r="D858" t="s">
        <v>43</v>
      </c>
      <c r="E858" t="s">
        <v>56</v>
      </c>
      <c r="F858" t="s">
        <v>31</v>
      </c>
      <c r="G858" s="8">
        <f t="shared" si="621"/>
        <v>15.203034188414808</v>
      </c>
      <c r="H858" s="8">
        <f t="shared" si="621"/>
        <v>14.629589114960471</v>
      </c>
      <c r="I858" s="8">
        <f t="shared" si="621"/>
        <v>14.067081505671206</v>
      </c>
      <c r="J858" s="8">
        <f t="shared" si="621"/>
        <v>13.329612930282243</v>
      </c>
      <c r="K858" s="8">
        <f t="shared" si="621"/>
        <v>12.609106739922293</v>
      </c>
      <c r="L858" s="8">
        <f t="shared" si="621"/>
        <v>11.905562934591353</v>
      </c>
      <c r="M858" s="8">
        <f t="shared" si="621"/>
        <v>11.218981514289597</v>
      </c>
      <c r="N858" s="8">
        <f t="shared" si="621"/>
        <v>10.549362479016679</v>
      </c>
      <c r="O858" s="8">
        <f t="shared" si="621"/>
        <v>10.15213828004366</v>
      </c>
      <c r="P858" s="8">
        <f t="shared" si="621"/>
        <v>9.7624029611274885</v>
      </c>
      <c r="Q858" s="8">
        <f t="shared" si="621"/>
        <v>9.3801565222681607</v>
      </c>
      <c r="R858" s="8">
        <f t="shared" si="621"/>
        <v>9.0053989634656801</v>
      </c>
      <c r="S858" s="8">
        <f t="shared" si="621"/>
        <v>8.6381302847200061</v>
      </c>
      <c r="T858" s="8">
        <f t="shared" si="621"/>
        <v>8.3296276332387222</v>
      </c>
      <c r="U858" s="8">
        <f t="shared" si="621"/>
        <v>8.0266945217164203</v>
      </c>
      <c r="V858" s="8">
        <f t="shared" si="621"/>
        <v>7.7293309501529768</v>
      </c>
      <c r="W858" s="8">
        <f t="shared" si="622"/>
        <v>7.437536918548509</v>
      </c>
      <c r="X858" s="8">
        <f t="shared" si="622"/>
        <v>7.1513124269030035</v>
      </c>
      <c r="Y858" s="8">
        <f t="shared" si="622"/>
        <v>6.9719308949500096</v>
      </c>
      <c r="Z858" s="8">
        <f t="shared" si="622"/>
        <v>6.7946079297467135</v>
      </c>
      <c r="AA858" s="8">
        <f t="shared" si="622"/>
        <v>6.6193435312931719</v>
      </c>
      <c r="AB858" s="8">
        <f t="shared" si="622"/>
        <v>6.4461376995893911</v>
      </c>
      <c r="AC858" s="8">
        <f t="shared" si="622"/>
        <v>6.2749904346353098</v>
      </c>
      <c r="AD858" s="8">
        <f t="shared" si="622"/>
        <v>6.1289523542329727</v>
      </c>
      <c r="AE858" s="8">
        <f t="shared" si="622"/>
        <v>5.9843391139187769</v>
      </c>
      <c r="AF858" s="8">
        <f t="shared" si="622"/>
        <v>5.8411507136926293</v>
      </c>
      <c r="AG858" s="8">
        <f t="shared" si="622"/>
        <v>5.699387153554567</v>
      </c>
      <c r="AH858" s="8">
        <f t="shared" si="622"/>
        <v>5.5590484335046302</v>
      </c>
    </row>
    <row r="859" spans="2:65" hidden="1" outlineLevel="1">
      <c r="B859" t="str">
        <f t="shared" si="585"/>
        <v>e-diesel (PS) - Energy cost - Asia - USD/ton fuel</v>
      </c>
      <c r="C859" t="str">
        <f>C808</f>
        <v>e-diesel (PS)</v>
      </c>
      <c r="D859" t="s">
        <v>43</v>
      </c>
      <c r="E859" t="s">
        <v>57</v>
      </c>
      <c r="F859" t="s">
        <v>31</v>
      </c>
      <c r="G859" s="8">
        <f t="shared" si="621"/>
        <v>26.911560952103585</v>
      </c>
      <c r="H859" s="8">
        <f t="shared" si="621"/>
        <v>24.120345458273867</v>
      </c>
      <c r="I859" s="8">
        <f t="shared" si="621"/>
        <v>21.411285353546209</v>
      </c>
      <c r="J859" s="8">
        <f t="shared" si="621"/>
        <v>20.252527787458053</v>
      </c>
      <c r="K859" s="8">
        <f t="shared" si="621"/>
        <v>19.120806072795972</v>
      </c>
      <c r="L859" s="8">
        <f t="shared" si="621"/>
        <v>18.016120209559258</v>
      </c>
      <c r="M859" s="8">
        <f t="shared" si="621"/>
        <v>16.93847019774827</v>
      </c>
      <c r="N859" s="8">
        <f t="shared" si="621"/>
        <v>15.88785603736334</v>
      </c>
      <c r="O859" s="8">
        <f t="shared" si="621"/>
        <v>15.123404554681125</v>
      </c>
      <c r="P859" s="8">
        <f t="shared" si="621"/>
        <v>14.375812120197313</v>
      </c>
      <c r="Q859" s="8">
        <f t="shared" si="621"/>
        <v>13.645078733911902</v>
      </c>
      <c r="R859" s="8">
        <f t="shared" si="621"/>
        <v>12.931204395824565</v>
      </c>
      <c r="S859" s="8">
        <f t="shared" si="621"/>
        <v>12.234189105935469</v>
      </c>
      <c r="T859" s="8">
        <f t="shared" si="621"/>
        <v>11.797976538046914</v>
      </c>
      <c r="U859" s="8">
        <f t="shared" si="621"/>
        <v>11.369627942208288</v>
      </c>
      <c r="V859" s="8">
        <f t="shared" si="621"/>
        <v>10.949143318419541</v>
      </c>
      <c r="W859" s="8">
        <f t="shared" si="622"/>
        <v>10.53652266668059</v>
      </c>
      <c r="X859" s="8">
        <f t="shared" si="622"/>
        <v>10.131765986991704</v>
      </c>
      <c r="Y859" s="8">
        <f t="shared" si="622"/>
        <v>9.7395580324030853</v>
      </c>
      <c r="Z859" s="8">
        <f t="shared" si="622"/>
        <v>9.3549020176036937</v>
      </c>
      <c r="AA859" s="8">
        <f t="shared" si="622"/>
        <v>8.9777979425934493</v>
      </c>
      <c r="AB859" s="8">
        <f t="shared" si="622"/>
        <v>8.6082458073725423</v>
      </c>
      <c r="AC859" s="8">
        <f t="shared" si="622"/>
        <v>8.2462456119407292</v>
      </c>
      <c r="AD859" s="8">
        <f t="shared" si="622"/>
        <v>8.0154645450439599</v>
      </c>
      <c r="AE859" s="8">
        <f t="shared" si="622"/>
        <v>7.7878608108152818</v>
      </c>
      <c r="AF859" s="8">
        <f t="shared" si="622"/>
        <v>7.5634344092546586</v>
      </c>
      <c r="AG859" s="8">
        <f t="shared" si="622"/>
        <v>7.3421853403621089</v>
      </c>
      <c r="AH859" s="8">
        <f t="shared" si="622"/>
        <v>7.1241136041376523</v>
      </c>
    </row>
    <row r="860" spans="2:65" hidden="1" outlineLevel="1">
      <c r="B860" t="str">
        <f t="shared" si="585"/>
        <v>e-diesel (PS) - Energy cost - Europe - USD/ton fuel</v>
      </c>
      <c r="C860" t="str">
        <f>C808</f>
        <v>e-diesel (PS)</v>
      </c>
      <c r="D860" t="s">
        <v>43</v>
      </c>
      <c r="E860" t="s">
        <v>8</v>
      </c>
      <c r="F860" t="s">
        <v>31</v>
      </c>
      <c r="G860" s="8">
        <f t="shared" si="621"/>
        <v>20.03419940861022</v>
      </c>
      <c r="H860" s="8">
        <f t="shared" si="621"/>
        <v>18.837733795195369</v>
      </c>
      <c r="I860" s="8">
        <f t="shared" si="621"/>
        <v>17.671265371443241</v>
      </c>
      <c r="J860" s="8">
        <f t="shared" si="621"/>
        <v>16.717185818536183</v>
      </c>
      <c r="K860" s="8">
        <f t="shared" si="621"/>
        <v>15.78534335027101</v>
      </c>
      <c r="L860" s="8">
        <f t="shared" si="621"/>
        <v>14.875737966648074</v>
      </c>
      <c r="M860" s="8">
        <f t="shared" si="621"/>
        <v>13.988369667667028</v>
      </c>
      <c r="N860" s="8">
        <f t="shared" si="621"/>
        <v>13.123238453328213</v>
      </c>
      <c r="O860" s="8">
        <f t="shared" si="621"/>
        <v>12.654095123654653</v>
      </c>
      <c r="P860" s="8">
        <f t="shared" si="621"/>
        <v>12.193428582186671</v>
      </c>
      <c r="Q860" s="8">
        <f t="shared" si="621"/>
        <v>11.741238828923938</v>
      </c>
      <c r="R860" s="8">
        <f t="shared" si="621"/>
        <v>11.297525863866536</v>
      </c>
      <c r="S860" s="8">
        <f t="shared" si="621"/>
        <v>10.862289687014542</v>
      </c>
      <c r="T860" s="8">
        <f t="shared" si="621"/>
        <v>10.544654819504814</v>
      </c>
      <c r="U860" s="8">
        <f t="shared" si="621"/>
        <v>10.231663236644277</v>
      </c>
      <c r="V860" s="8">
        <f t="shared" si="621"/>
        <v>9.9233149384327817</v>
      </c>
      <c r="W860" s="8">
        <f t="shared" si="622"/>
        <v>9.6196099248703852</v>
      </c>
      <c r="X860" s="8">
        <f t="shared" si="622"/>
        <v>9.3205481959570715</v>
      </c>
      <c r="Y860" s="8">
        <f t="shared" si="622"/>
        <v>9.0309249569471994</v>
      </c>
      <c r="Z860" s="8">
        <f t="shared" si="622"/>
        <v>8.7458591318438703</v>
      </c>
      <c r="AA860" s="8">
        <f t="shared" si="622"/>
        <v>8.4653507206472032</v>
      </c>
      <c r="AB860" s="8">
        <f t="shared" si="622"/>
        <v>8.189399723357182</v>
      </c>
      <c r="AC860" s="8">
        <f t="shared" si="622"/>
        <v>7.9180061399737713</v>
      </c>
      <c r="AD860" s="8">
        <f t="shared" si="622"/>
        <v>7.6964162754164303</v>
      </c>
      <c r="AE860" s="8">
        <f t="shared" si="622"/>
        <v>7.477877101912612</v>
      </c>
      <c r="AF860" s="8">
        <f t="shared" si="622"/>
        <v>7.262388619462282</v>
      </c>
      <c r="AG860" s="8">
        <f t="shared" si="622"/>
        <v>7.049950828065457</v>
      </c>
      <c r="AH860" s="8">
        <f t="shared" si="622"/>
        <v>6.8405637277221549</v>
      </c>
    </row>
    <row r="861" spans="2:65" hidden="1" outlineLevel="1">
      <c r="B861" t="str">
        <f t="shared" si="585"/>
        <v>e-diesel (PS) - Energy cost - Middle East - USD/ton fuel</v>
      </c>
      <c r="C861" t="str">
        <f>C808</f>
        <v>e-diesel (PS)</v>
      </c>
      <c r="D861" t="s">
        <v>43</v>
      </c>
      <c r="E861" t="s">
        <v>58</v>
      </c>
      <c r="F861" t="s">
        <v>31</v>
      </c>
      <c r="G861" s="8">
        <f t="shared" si="621"/>
        <v>15.341082917877907</v>
      </c>
      <c r="H861" s="8">
        <f t="shared" si="621"/>
        <v>14.409400272858166</v>
      </c>
      <c r="I861" s="8">
        <f t="shared" si="621"/>
        <v>13.501235651081528</v>
      </c>
      <c r="J861" s="8">
        <f t="shared" si="621"/>
        <v>12.85283382039278</v>
      </c>
      <c r="K861" s="8">
        <f t="shared" si="621"/>
        <v>12.218717691563548</v>
      </c>
      <c r="L861" s="8">
        <f t="shared" si="621"/>
        <v>11.598887264593834</v>
      </c>
      <c r="M861" s="8">
        <f t="shared" si="621"/>
        <v>10.993342539483638</v>
      </c>
      <c r="N861" s="8">
        <f t="shared" si="621"/>
        <v>10.402083516232958</v>
      </c>
      <c r="O861" s="8">
        <f t="shared" si="621"/>
        <v>9.9550881030842415</v>
      </c>
      <c r="P861" s="8">
        <f t="shared" si="621"/>
        <v>9.5173342300383421</v>
      </c>
      <c r="Q861" s="8">
        <f t="shared" si="621"/>
        <v>9.0888218970950945</v>
      </c>
      <c r="R861" s="8">
        <f t="shared" si="621"/>
        <v>8.669551104254662</v>
      </c>
      <c r="S861" s="8">
        <f t="shared" si="621"/>
        <v>8.2595218515169613</v>
      </c>
      <c r="T861" s="8">
        <f t="shared" si="621"/>
        <v>7.9965392922245107</v>
      </c>
      <c r="U861" s="8">
        <f t="shared" si="621"/>
        <v>7.737807841980775</v>
      </c>
      <c r="V861" s="8">
        <f t="shared" si="621"/>
        <v>7.4833275007857054</v>
      </c>
      <c r="W861" s="8">
        <f t="shared" si="622"/>
        <v>7.2330982686392709</v>
      </c>
      <c r="X861" s="8">
        <f t="shared" si="622"/>
        <v>6.9871201455415495</v>
      </c>
      <c r="Y861" s="8">
        <f t="shared" si="622"/>
        <v>6.719423322668999</v>
      </c>
      <c r="Z861" s="8">
        <f t="shared" si="622"/>
        <v>6.4568411836030739</v>
      </c>
      <c r="AA861" s="8">
        <f t="shared" si="622"/>
        <v>6.199373728343744</v>
      </c>
      <c r="AB861" s="8">
        <f t="shared" si="622"/>
        <v>5.947020956891115</v>
      </c>
      <c r="AC861" s="8">
        <f t="shared" si="622"/>
        <v>5.6997828692450287</v>
      </c>
      <c r="AD861" s="8">
        <f t="shared" si="622"/>
        <v>5.540265853330915</v>
      </c>
      <c r="AE861" s="8">
        <f t="shared" si="622"/>
        <v>5.3829450603634372</v>
      </c>
      <c r="AF861" s="8">
        <f t="shared" si="622"/>
        <v>5.227820490342495</v>
      </c>
      <c r="AG861" s="8">
        <f t="shared" si="622"/>
        <v>5.0748921432681389</v>
      </c>
      <c r="AH861" s="8">
        <f t="shared" si="622"/>
        <v>4.9241600191404169</v>
      </c>
    </row>
    <row r="862" spans="2:65" hidden="1" outlineLevel="1">
      <c r="B862" t="str">
        <f t="shared" si="585"/>
        <v>e-hydrogen (compressed) - Energy cost including feedstock energy cost - Africa - USD/ton fuel</v>
      </c>
      <c r="C862" t="s">
        <v>62</v>
      </c>
      <c r="D862" t="s">
        <v>37</v>
      </c>
      <c r="E862" t="s">
        <v>55</v>
      </c>
      <c r="F862" t="s">
        <v>31</v>
      </c>
      <c r="G862" s="26">
        <f>G189</f>
        <v>3160.8705964644164</v>
      </c>
      <c r="H862" s="26">
        <f t="shared" ref="H862:AH862" si="623">H189</f>
        <v>2786.523241337979</v>
      </c>
      <c r="I862" s="26">
        <f t="shared" si="623"/>
        <v>2412.5464202833837</v>
      </c>
      <c r="J862" s="26">
        <f t="shared" si="623"/>
        <v>2304.7344628217015</v>
      </c>
      <c r="K862" s="26">
        <f t="shared" si="623"/>
        <v>2196.6012206586379</v>
      </c>
      <c r="L862" s="26">
        <f t="shared" si="623"/>
        <v>2088.2494806360514</v>
      </c>
      <c r="M862" s="26">
        <f t="shared" si="623"/>
        <v>1979.7820295958466</v>
      </c>
      <c r="N862" s="26">
        <f t="shared" si="623"/>
        <v>1871.3016543799013</v>
      </c>
      <c r="O862" s="26">
        <f t="shared" si="623"/>
        <v>1802.6625730422293</v>
      </c>
      <c r="P862" s="26">
        <f t="shared" si="623"/>
        <v>1734.1917254836167</v>
      </c>
      <c r="Q862" s="26">
        <f t="shared" si="623"/>
        <v>1665.9444753405153</v>
      </c>
      <c r="R862" s="26">
        <f t="shared" si="623"/>
        <v>1597.976186249457</v>
      </c>
      <c r="S862" s="26">
        <f t="shared" si="623"/>
        <v>1530.3422218469802</v>
      </c>
      <c r="T862" s="26">
        <f t="shared" si="623"/>
        <v>1491.8507805011832</v>
      </c>
      <c r="U862" s="26">
        <f t="shared" si="623"/>
        <v>1453.4494587457298</v>
      </c>
      <c r="V862" s="26">
        <f t="shared" si="623"/>
        <v>1415.1563219456079</v>
      </c>
      <c r="W862" s="26">
        <f t="shared" si="623"/>
        <v>1376.9894354656967</v>
      </c>
      <c r="X862" s="26">
        <f t="shared" si="623"/>
        <v>1338.9668646709708</v>
      </c>
      <c r="Y862" s="26">
        <f t="shared" si="623"/>
        <v>1296.9598763474942</v>
      </c>
      <c r="Z862" s="26">
        <f t="shared" si="623"/>
        <v>1255.7747230782336</v>
      </c>
      <c r="AA862" s="26">
        <f t="shared" si="623"/>
        <v>1215.4008407247393</v>
      </c>
      <c r="AB862" s="26">
        <f t="shared" si="623"/>
        <v>1175.8276651485323</v>
      </c>
      <c r="AC862" s="26">
        <f t="shared" si="623"/>
        <v>1137.0446322111472</v>
      </c>
      <c r="AD862" s="26">
        <f t="shared" si="623"/>
        <v>1113.2241368658154</v>
      </c>
      <c r="AE862" s="26">
        <f t="shared" si="623"/>
        <v>1089.8673860112274</v>
      </c>
      <c r="AF862" s="26">
        <f t="shared" si="623"/>
        <v>1066.9677226950826</v>
      </c>
      <c r="AG862" s="26">
        <f t="shared" si="623"/>
        <v>1044.5184899651035</v>
      </c>
      <c r="AH862" s="26">
        <f t="shared" si="623"/>
        <v>1022.5130308690141</v>
      </c>
    </row>
    <row r="863" spans="2:65" hidden="1" outlineLevel="1">
      <c r="B863" t="str">
        <f t="shared" si="585"/>
        <v>e-hydrogen (compressed) - Energy cost including feedstock energy cost - Americas - USD/ton fuel</v>
      </c>
      <c r="C863" t="s">
        <v>62</v>
      </c>
      <c r="D863" t="s">
        <v>37</v>
      </c>
      <c r="E863" t="s">
        <v>56</v>
      </c>
      <c r="F863" t="s">
        <v>31</v>
      </c>
      <c r="G863" s="26">
        <f t="shared" ref="G863:AH863" si="624">G190</f>
        <v>1986.022029783622</v>
      </c>
      <c r="H863" s="26">
        <f t="shared" si="624"/>
        <v>1942.6791108821419</v>
      </c>
      <c r="I863" s="26">
        <f t="shared" si="624"/>
        <v>1899.0560032656203</v>
      </c>
      <c r="J863" s="26">
        <f t="shared" si="624"/>
        <v>1826.0625747933959</v>
      </c>
      <c r="K863" s="26">
        <f t="shared" si="624"/>
        <v>1752.7609736509025</v>
      </c>
      <c r="L863" s="26">
        <f t="shared" si="624"/>
        <v>1679.2202631891889</v>
      </c>
      <c r="M863" s="26">
        <f t="shared" si="624"/>
        <v>1605.5095067593863</v>
      </c>
      <c r="N863" s="26">
        <f t="shared" si="624"/>
        <v>1531.6977677124719</v>
      </c>
      <c r="O863" s="26">
        <f t="shared" si="624"/>
        <v>1489.0291478242557</v>
      </c>
      <c r="P863" s="26">
        <f t="shared" si="624"/>
        <v>1446.3126288296503</v>
      </c>
      <c r="Q863" s="26">
        <f t="shared" si="624"/>
        <v>1403.5802801551172</v>
      </c>
      <c r="R863" s="26">
        <f t="shared" si="624"/>
        <v>1360.8641712271224</v>
      </c>
      <c r="S863" s="26">
        <f t="shared" si="624"/>
        <v>1318.196371472189</v>
      </c>
      <c r="T863" s="26">
        <f t="shared" si="624"/>
        <v>1281.5555815366356</v>
      </c>
      <c r="U863" s="26">
        <f t="shared" si="624"/>
        <v>1245.0533507729108</v>
      </c>
      <c r="V863" s="26">
        <f t="shared" si="624"/>
        <v>1208.7077012258628</v>
      </c>
      <c r="W863" s="26">
        <f t="shared" si="624"/>
        <v>1172.5366549402484</v>
      </c>
      <c r="X863" s="26">
        <f t="shared" si="624"/>
        <v>1136.5582339608836</v>
      </c>
      <c r="Y863" s="26">
        <f t="shared" si="624"/>
        <v>1112.3640919011295</v>
      </c>
      <c r="Z863" s="26">
        <f t="shared" si="624"/>
        <v>1088.5763473760965</v>
      </c>
      <c r="AA863" s="26">
        <f t="shared" si="624"/>
        <v>1065.1908713683672</v>
      </c>
      <c r="AB863" s="26">
        <f t="shared" si="624"/>
        <v>1042.2035348604634</v>
      </c>
      <c r="AC863" s="26">
        <f t="shared" si="624"/>
        <v>1019.61020883496</v>
      </c>
      <c r="AD863" s="26">
        <f t="shared" si="624"/>
        <v>1001.6667447875999</v>
      </c>
      <c r="AE863" s="26">
        <f t="shared" si="624"/>
        <v>984.06586194466854</v>
      </c>
      <c r="AF863" s="26">
        <f t="shared" si="624"/>
        <v>966.80356105825501</v>
      </c>
      <c r="AG863" s="26">
        <f t="shared" si="624"/>
        <v>949.87584288045787</v>
      </c>
      <c r="AH863" s="26">
        <f t="shared" si="624"/>
        <v>933.27870816337509</v>
      </c>
    </row>
    <row r="864" spans="2:65" hidden="1" outlineLevel="1">
      <c r="B864" t="str">
        <f t="shared" si="585"/>
        <v>e-hydrogen (compressed) - Energy cost including feedstock energy cost - Asia - USD/ton fuel</v>
      </c>
      <c r="C864" t="s">
        <v>62</v>
      </c>
      <c r="D864" t="s">
        <v>37</v>
      </c>
      <c r="E864" t="s">
        <v>57</v>
      </c>
      <c r="F864" t="s">
        <v>31</v>
      </c>
      <c r="G864" s="26">
        <f t="shared" ref="G864:AH864" si="625">G191</f>
        <v>3515.5451368694994</v>
      </c>
      <c r="H864" s="26">
        <f t="shared" si="625"/>
        <v>3202.9670075376002</v>
      </c>
      <c r="I864" s="26">
        <f t="shared" si="625"/>
        <v>2890.5235227287494</v>
      </c>
      <c r="J864" s="26">
        <f t="shared" si="625"/>
        <v>2774.4528840461521</v>
      </c>
      <c r="K864" s="26">
        <f t="shared" si="625"/>
        <v>2657.9363122554146</v>
      </c>
      <c r="L864" s="26">
        <f t="shared" si="625"/>
        <v>2541.0838854200356</v>
      </c>
      <c r="M864" s="26">
        <f t="shared" si="625"/>
        <v>2424.0056816037468</v>
      </c>
      <c r="N864" s="26">
        <f t="shared" si="625"/>
        <v>2306.8117788701561</v>
      </c>
      <c r="O864" s="26">
        <f t="shared" si="625"/>
        <v>2218.1721303505983</v>
      </c>
      <c r="P864" s="26">
        <f t="shared" si="625"/>
        <v>2129.7951643580186</v>
      </c>
      <c r="Q864" s="26">
        <f t="shared" si="625"/>
        <v>2041.7530759339261</v>
      </c>
      <c r="R864" s="26">
        <f t="shared" si="625"/>
        <v>1954.1180601197893</v>
      </c>
      <c r="S864" s="26">
        <f t="shared" si="625"/>
        <v>1866.9623119572402</v>
      </c>
      <c r="T864" s="26">
        <f t="shared" si="625"/>
        <v>1815.1787029276168</v>
      </c>
      <c r="U864" s="26">
        <f t="shared" si="625"/>
        <v>1763.5893988725866</v>
      </c>
      <c r="V864" s="26">
        <f t="shared" si="625"/>
        <v>1712.219846212882</v>
      </c>
      <c r="W864" s="26">
        <f t="shared" si="625"/>
        <v>1661.0954913690473</v>
      </c>
      <c r="X864" s="26">
        <f t="shared" si="625"/>
        <v>1610.2417807617942</v>
      </c>
      <c r="Y864" s="26">
        <f t="shared" si="625"/>
        <v>1553.9360314199</v>
      </c>
      <c r="Z864" s="26">
        <f t="shared" si="625"/>
        <v>1498.7656644323729</v>
      </c>
      <c r="AA864" s="26">
        <f t="shared" si="625"/>
        <v>1444.7155323228835</v>
      </c>
      <c r="AB864" s="26">
        <f t="shared" si="625"/>
        <v>1391.7704876150719</v>
      </c>
      <c r="AC864" s="26">
        <f t="shared" si="625"/>
        <v>1339.915382832598</v>
      </c>
      <c r="AD864" s="26">
        <f t="shared" si="625"/>
        <v>1309.9831447130568</v>
      </c>
      <c r="AE864" s="26">
        <f t="shared" si="625"/>
        <v>1280.6373127610934</v>
      </c>
      <c r="AF864" s="26">
        <f t="shared" si="625"/>
        <v>1251.8689688243389</v>
      </c>
      <c r="AG864" s="26">
        <f t="shared" si="625"/>
        <v>1223.6691947504187</v>
      </c>
      <c r="AH864" s="26">
        <f t="shared" si="625"/>
        <v>1196.0290723869578</v>
      </c>
    </row>
    <row r="865" spans="2:65" hidden="1" outlineLevel="1">
      <c r="B865" t="str">
        <f t="shared" si="585"/>
        <v>e-hydrogen (compressed) - Energy cost including feedstock energy cost - Europe - USD/ton fuel</v>
      </c>
      <c r="C865" t="s">
        <v>62</v>
      </c>
      <c r="D865" t="s">
        <v>37</v>
      </c>
      <c r="E865" t="s">
        <v>8</v>
      </c>
      <c r="F865" t="s">
        <v>31</v>
      </c>
      <c r="G865" s="26">
        <f t="shared" ref="G865:AH865" si="626">G192</f>
        <v>2617.1329276426868</v>
      </c>
      <c r="H865" s="26">
        <f t="shared" si="626"/>
        <v>2501.4832373426843</v>
      </c>
      <c r="I865" s="26">
        <f t="shared" si="626"/>
        <v>2385.6208251448465</v>
      </c>
      <c r="J865" s="26">
        <f t="shared" si="626"/>
        <v>2290.1360706240293</v>
      </c>
      <c r="K865" s="26">
        <f t="shared" si="626"/>
        <v>2194.281827469511</v>
      </c>
      <c r="L865" s="26">
        <f t="shared" si="626"/>
        <v>2098.1486352829556</v>
      </c>
      <c r="M865" s="26">
        <f t="shared" si="626"/>
        <v>2001.8270336660016</v>
      </c>
      <c r="N865" s="26">
        <f t="shared" si="626"/>
        <v>1905.4075622202831</v>
      </c>
      <c r="O865" s="26">
        <f t="shared" si="626"/>
        <v>1855.9948612502078</v>
      </c>
      <c r="P865" s="26">
        <f t="shared" si="626"/>
        <v>1806.4722197363817</v>
      </c>
      <c r="Q865" s="26">
        <f t="shared" si="626"/>
        <v>1756.8759375972888</v>
      </c>
      <c r="R865" s="26">
        <f t="shared" si="626"/>
        <v>1707.2423147514785</v>
      </c>
      <c r="S865" s="26">
        <f t="shared" si="626"/>
        <v>1657.6076511175781</v>
      </c>
      <c r="T865" s="26">
        <f t="shared" si="626"/>
        <v>1622.348781281504</v>
      </c>
      <c r="U865" s="26">
        <f t="shared" si="626"/>
        <v>1587.0750484272664</v>
      </c>
      <c r="V865" s="26">
        <f t="shared" si="626"/>
        <v>1551.8014774016065</v>
      </c>
      <c r="W865" s="26">
        <f t="shared" si="626"/>
        <v>1516.5430930511313</v>
      </c>
      <c r="X865" s="26">
        <f t="shared" si="626"/>
        <v>1481.3149202225381</v>
      </c>
      <c r="Y865" s="26">
        <f t="shared" si="626"/>
        <v>1440.8743847473047</v>
      </c>
      <c r="Z865" s="26">
        <f t="shared" si="626"/>
        <v>1401.1898091614214</v>
      </c>
      <c r="AA865" s="26">
        <f t="shared" si="626"/>
        <v>1362.2520523275218</v>
      </c>
      <c r="AB865" s="26">
        <f t="shared" si="626"/>
        <v>1324.0519731081486</v>
      </c>
      <c r="AC865" s="26">
        <f t="shared" si="626"/>
        <v>1286.5804303659243</v>
      </c>
      <c r="AD865" s="26">
        <f t="shared" si="626"/>
        <v>1257.840458133481</v>
      </c>
      <c r="AE865" s="26">
        <f t="shared" si="626"/>
        <v>1229.6635327190136</v>
      </c>
      <c r="AF865" s="26">
        <f t="shared" si="626"/>
        <v>1202.0410914284364</v>
      </c>
      <c r="AG865" s="26">
        <f t="shared" si="626"/>
        <v>1174.9645715676581</v>
      </c>
      <c r="AH865" s="26">
        <f t="shared" si="626"/>
        <v>1148.4254104425868</v>
      </c>
    </row>
    <row r="866" spans="2:65" hidden="1" outlineLevel="1">
      <c r="B866" t="str">
        <f t="shared" si="585"/>
        <v>e-hydrogen (compressed) - Energy cost including feedstock energy cost - Middle East - USD/ton fuel</v>
      </c>
      <c r="C866" t="s">
        <v>62</v>
      </c>
      <c r="D866" t="s">
        <v>37</v>
      </c>
      <c r="E866" t="s">
        <v>58</v>
      </c>
      <c r="F866" t="s">
        <v>31</v>
      </c>
      <c r="G866" s="26">
        <f t="shared" ref="G866:AH866" si="627">G193</f>
        <v>2004.0557863679674</v>
      </c>
      <c r="H866" s="26">
        <f t="shared" si="627"/>
        <v>1913.439994141396</v>
      </c>
      <c r="I866" s="26">
        <f t="shared" si="627"/>
        <v>1822.6668128960132</v>
      </c>
      <c r="J866" s="26">
        <f t="shared" si="627"/>
        <v>1760.7472131571581</v>
      </c>
      <c r="K866" s="26">
        <f t="shared" si="627"/>
        <v>1698.4939504098782</v>
      </c>
      <c r="L866" s="26">
        <f t="shared" si="627"/>
        <v>1635.9651897318304</v>
      </c>
      <c r="M866" s="26">
        <f t="shared" si="627"/>
        <v>1573.2190962007282</v>
      </c>
      <c r="N866" s="26">
        <f t="shared" si="627"/>
        <v>1510.3138348942052</v>
      </c>
      <c r="O866" s="26">
        <f t="shared" si="627"/>
        <v>1460.1275067135082</v>
      </c>
      <c r="P866" s="26">
        <f t="shared" si="627"/>
        <v>1410.0053792603746</v>
      </c>
      <c r="Q866" s="26">
        <f t="shared" si="627"/>
        <v>1359.9870273294782</v>
      </c>
      <c r="R866" s="26">
        <f t="shared" si="627"/>
        <v>1310.1120257155462</v>
      </c>
      <c r="S866" s="26">
        <f t="shared" si="627"/>
        <v>1260.4199492133293</v>
      </c>
      <c r="T866" s="26">
        <f t="shared" si="627"/>
        <v>1230.3082459572943</v>
      </c>
      <c r="U866" s="26">
        <f t="shared" si="627"/>
        <v>1200.2429586961468</v>
      </c>
      <c r="V866" s="26">
        <f t="shared" si="627"/>
        <v>1170.2378432658459</v>
      </c>
      <c r="W866" s="26">
        <f t="shared" si="627"/>
        <v>1140.3066555022276</v>
      </c>
      <c r="X866" s="26">
        <f t="shared" si="627"/>
        <v>1110.4631512412213</v>
      </c>
      <c r="Y866" s="26">
        <f t="shared" si="627"/>
        <v>1072.0767797388739</v>
      </c>
      <c r="Z866" s="26">
        <f t="shared" si="627"/>
        <v>1034.4621299578357</v>
      </c>
      <c r="AA866" s="26">
        <f t="shared" si="627"/>
        <v>997.60894300383222</v>
      </c>
      <c r="AB866" s="26">
        <f t="shared" si="627"/>
        <v>961.50695998256094</v>
      </c>
      <c r="AC866" s="26">
        <f t="shared" si="627"/>
        <v>926.14592199973754</v>
      </c>
      <c r="AD866" s="26">
        <f t="shared" si="627"/>
        <v>905.45655143347608</v>
      </c>
      <c r="AE866" s="26">
        <f t="shared" si="627"/>
        <v>885.17250940990675</v>
      </c>
      <c r="AF866" s="26">
        <f t="shared" si="627"/>
        <v>865.287631560058</v>
      </c>
      <c r="AG866" s="26">
        <f t="shared" si="627"/>
        <v>845.79575351497181</v>
      </c>
      <c r="AH866" s="26">
        <f t="shared" si="627"/>
        <v>826.69071090569059</v>
      </c>
    </row>
    <row r="867" spans="2:65" hidden="1" outlineLevel="1">
      <c r="B867" t="str">
        <f t="shared" si="585"/>
        <v>Carbon dioxide (PS) - Energy cost - Africa - USD/ton fuel</v>
      </c>
      <c r="C867" t="s">
        <v>69</v>
      </c>
      <c r="D867" t="s">
        <v>43</v>
      </c>
      <c r="E867" t="s">
        <v>55</v>
      </c>
      <c r="F867" t="s">
        <v>31</v>
      </c>
      <c r="G867" s="8">
        <f t="shared" ref="G867:V871" si="628">INDEX(CostCalculations,MATCH($B867,CostCalculations_Index,0),MATCH(G$4,CostCalculation_Year,0))</f>
        <v>26.275413118731375</v>
      </c>
      <c r="H867" s="8">
        <f t="shared" si="628"/>
        <v>23.189983310546815</v>
      </c>
      <c r="I867" s="8">
        <f t="shared" si="628"/>
        <v>20.104553502361433</v>
      </c>
      <c r="J867" s="8">
        <f t="shared" si="628"/>
        <v>19.244441108267484</v>
      </c>
      <c r="K867" s="8">
        <f t="shared" si="628"/>
        <v>18.384328714173535</v>
      </c>
      <c r="L867" s="8">
        <f t="shared" si="628"/>
        <v>17.524216320079585</v>
      </c>
      <c r="M867" s="8">
        <f t="shared" si="628"/>
        <v>16.664103925985433</v>
      </c>
      <c r="N867" s="8">
        <f t="shared" si="628"/>
        <v>15.803991531891484</v>
      </c>
      <c r="O867" s="8">
        <f t="shared" si="628"/>
        <v>15.323875694292132</v>
      </c>
      <c r="P867" s="8">
        <f t="shared" si="628"/>
        <v>14.843759856692783</v>
      </c>
      <c r="Q867" s="8">
        <f t="shared" si="628"/>
        <v>14.363644019093227</v>
      </c>
      <c r="R867" s="8">
        <f t="shared" si="628"/>
        <v>13.883528181493876</v>
      </c>
      <c r="S867" s="8">
        <f t="shared" si="628"/>
        <v>13.403412343894576</v>
      </c>
      <c r="T867" s="8">
        <f t="shared" si="628"/>
        <v>13.177429708456367</v>
      </c>
      <c r="U867" s="8">
        <f t="shared" si="628"/>
        <v>12.95144707301821</v>
      </c>
      <c r="V867" s="8">
        <f t="shared" si="628"/>
        <v>12.725464437580001</v>
      </c>
      <c r="W867" s="8">
        <f t="shared" ref="W867:AH871" si="629">INDEX(CostCalculations,MATCH($B867,CostCalculations_Index,0),MATCH(W$4,CostCalculation_Year,0))</f>
        <v>12.499481802141792</v>
      </c>
      <c r="X867" s="8">
        <f t="shared" si="629"/>
        <v>12.273499166703687</v>
      </c>
      <c r="Y867" s="8">
        <f t="shared" si="629"/>
        <v>12.041127742205811</v>
      </c>
      <c r="Z867" s="8">
        <f t="shared" si="629"/>
        <v>11.808756317707935</v>
      </c>
      <c r="AA867" s="8">
        <f t="shared" si="629"/>
        <v>11.576384893209957</v>
      </c>
      <c r="AB867" s="8">
        <f t="shared" si="629"/>
        <v>11.344013468712081</v>
      </c>
      <c r="AC867" s="8">
        <f t="shared" si="629"/>
        <v>11.111642044214154</v>
      </c>
      <c r="AD867" s="8">
        <f t="shared" si="629"/>
        <v>10.997587925822875</v>
      </c>
      <c r="AE867" s="8">
        <f t="shared" si="629"/>
        <v>10.88353380743165</v>
      </c>
      <c r="AF867" s="8">
        <f t="shared" si="629"/>
        <v>10.769479689040372</v>
      </c>
      <c r="AG867" s="8">
        <f t="shared" si="629"/>
        <v>10.655425570649095</v>
      </c>
      <c r="AH867" s="8">
        <f t="shared" si="629"/>
        <v>10.541371452257868</v>
      </c>
    </row>
    <row r="868" spans="2:65" hidden="1" outlineLevel="1">
      <c r="B868" t="str">
        <f t="shared" si="585"/>
        <v>Carbon dioxide (PS) - Energy cost - Americas - USD/ton fuel</v>
      </c>
      <c r="C868" t="s">
        <v>69</v>
      </c>
      <c r="D868" t="s">
        <v>43</v>
      </c>
      <c r="E868" t="s">
        <v>56</v>
      </c>
      <c r="F868" t="s">
        <v>31</v>
      </c>
      <c r="G868" s="8">
        <f t="shared" si="628"/>
        <v>16.509233042895165</v>
      </c>
      <c r="H868" s="8">
        <f t="shared" si="628"/>
        <v>16.167349868387682</v>
      </c>
      <c r="I868" s="8">
        <f t="shared" si="628"/>
        <v>15.825466693880093</v>
      </c>
      <c r="J868" s="8">
        <f t="shared" si="628"/>
        <v>15.247549879389908</v>
      </c>
      <c r="K868" s="8">
        <f t="shared" si="628"/>
        <v>14.669633064899722</v>
      </c>
      <c r="L868" s="8">
        <f t="shared" si="628"/>
        <v>14.091716250409537</v>
      </c>
      <c r="M868" s="8">
        <f t="shared" si="628"/>
        <v>13.513799435919555</v>
      </c>
      <c r="N868" s="8">
        <f t="shared" si="628"/>
        <v>12.93588262142937</v>
      </c>
      <c r="O868" s="8">
        <f t="shared" si="628"/>
        <v>12.657775175266876</v>
      </c>
      <c r="P868" s="8">
        <f t="shared" si="628"/>
        <v>12.379667729104382</v>
      </c>
      <c r="Q868" s="8">
        <f t="shared" si="628"/>
        <v>12.101560282941888</v>
      </c>
      <c r="R868" s="8">
        <f t="shared" si="628"/>
        <v>11.823452836779394</v>
      </c>
      <c r="S868" s="8">
        <f t="shared" si="628"/>
        <v>11.545345390616848</v>
      </c>
      <c r="T868" s="8">
        <f t="shared" si="628"/>
        <v>11.319904653939716</v>
      </c>
      <c r="U868" s="8">
        <f t="shared" si="628"/>
        <v>11.094463917262585</v>
      </c>
      <c r="V868" s="8">
        <f t="shared" si="628"/>
        <v>10.869023180585401</v>
      </c>
      <c r="W868" s="8">
        <f t="shared" si="629"/>
        <v>10.64358244390827</v>
      </c>
      <c r="X868" s="8">
        <f t="shared" si="629"/>
        <v>10.418141707231113</v>
      </c>
      <c r="Y868" s="8">
        <f t="shared" si="629"/>
        <v>10.327318809695839</v>
      </c>
      <c r="Z868" s="8">
        <f t="shared" si="629"/>
        <v>10.236495912160567</v>
      </c>
      <c r="AA868" s="8">
        <f t="shared" si="629"/>
        <v>10.14567301462532</v>
      </c>
      <c r="AB868" s="8">
        <f t="shared" si="629"/>
        <v>10.054850117090046</v>
      </c>
      <c r="AC868" s="8">
        <f t="shared" si="629"/>
        <v>9.9640272195547741</v>
      </c>
      <c r="AD868" s="8">
        <f t="shared" si="629"/>
        <v>9.8955077718569413</v>
      </c>
      <c r="AE868" s="8">
        <f t="shared" si="629"/>
        <v>9.8269883241591351</v>
      </c>
      <c r="AF868" s="8">
        <f t="shared" si="629"/>
        <v>9.7584688764613272</v>
      </c>
      <c r="AG868" s="8">
        <f t="shared" si="629"/>
        <v>9.6899494287635211</v>
      </c>
      <c r="AH868" s="8">
        <f t="shared" si="629"/>
        <v>9.6214299810657149</v>
      </c>
    </row>
    <row r="869" spans="2:65" hidden="1" outlineLevel="1">
      <c r="B869" t="str">
        <f t="shared" si="585"/>
        <v>Carbon dioxide (PS) - Energy cost - Asia - USD/ton fuel</v>
      </c>
      <c r="C869" t="s">
        <v>69</v>
      </c>
      <c r="D869" t="s">
        <v>43</v>
      </c>
      <c r="E869" t="s">
        <v>57</v>
      </c>
      <c r="F869" t="s">
        <v>31</v>
      </c>
      <c r="G869" s="8">
        <f t="shared" si="628"/>
        <v>29.223721120414123</v>
      </c>
      <c r="H869" s="8">
        <f t="shared" si="628"/>
        <v>26.655708571576181</v>
      </c>
      <c r="I869" s="8">
        <f t="shared" si="628"/>
        <v>24.087696022739465</v>
      </c>
      <c r="J869" s="8">
        <f t="shared" si="628"/>
        <v>23.166571245400611</v>
      </c>
      <c r="K869" s="8">
        <f t="shared" si="628"/>
        <v>22.245446468062166</v>
      </c>
      <c r="L869" s="8">
        <f t="shared" si="628"/>
        <v>21.324321690723309</v>
      </c>
      <c r="M869" s="8">
        <f t="shared" si="628"/>
        <v>20.403196913384456</v>
      </c>
      <c r="N869" s="8">
        <f t="shared" si="628"/>
        <v>19.482072136046011</v>
      </c>
      <c r="O869" s="8">
        <f t="shared" si="628"/>
        <v>18.85599362984026</v>
      </c>
      <c r="P869" s="8">
        <f t="shared" si="628"/>
        <v>18.229915123634715</v>
      </c>
      <c r="Q869" s="8">
        <f t="shared" si="628"/>
        <v>17.603836617429376</v>
      </c>
      <c r="R869" s="8">
        <f t="shared" si="628"/>
        <v>16.977758111223832</v>
      </c>
      <c r="S869" s="8">
        <f t="shared" si="628"/>
        <v>16.351679605018287</v>
      </c>
      <c r="T869" s="8">
        <f t="shared" si="628"/>
        <v>16.033366123976567</v>
      </c>
      <c r="U869" s="8">
        <f t="shared" si="628"/>
        <v>15.715052642934848</v>
      </c>
      <c r="V869" s="8">
        <f t="shared" si="628"/>
        <v>15.396739161893231</v>
      </c>
      <c r="W869" s="8">
        <f t="shared" si="629"/>
        <v>15.078425680851513</v>
      </c>
      <c r="X869" s="8">
        <f t="shared" si="629"/>
        <v>14.760112199809999</v>
      </c>
      <c r="Y869" s="8">
        <f t="shared" si="629"/>
        <v>14.426924532343889</v>
      </c>
      <c r="Z869" s="8">
        <f t="shared" si="629"/>
        <v>14.093736864877883</v>
      </c>
      <c r="AA869" s="8">
        <f t="shared" si="629"/>
        <v>13.760549197411775</v>
      </c>
      <c r="AB869" s="8">
        <f t="shared" si="629"/>
        <v>13.427361529945768</v>
      </c>
      <c r="AC869" s="8">
        <f t="shared" si="629"/>
        <v>13.094173862479659</v>
      </c>
      <c r="AD869" s="8">
        <f t="shared" si="629"/>
        <v>12.941378414492936</v>
      </c>
      <c r="AE869" s="8">
        <f t="shared" si="629"/>
        <v>12.788582966506164</v>
      </c>
      <c r="AF869" s="8">
        <f t="shared" si="629"/>
        <v>12.635787518519441</v>
      </c>
      <c r="AG869" s="8">
        <f t="shared" si="629"/>
        <v>12.48299207053272</v>
      </c>
      <c r="AH869" s="8">
        <f t="shared" si="629"/>
        <v>12.330196622545946</v>
      </c>
    </row>
    <row r="870" spans="2:65" hidden="1" outlineLevel="1">
      <c r="B870" t="str">
        <f t="shared" si="585"/>
        <v>Carbon dioxide (PS) - Energy cost - Europe - USD/ton fuel</v>
      </c>
      <c r="C870" t="s">
        <v>69</v>
      </c>
      <c r="D870" t="s">
        <v>43</v>
      </c>
      <c r="E870" t="s">
        <v>8</v>
      </c>
      <c r="F870" t="s">
        <v>31</v>
      </c>
      <c r="G870" s="8">
        <f t="shared" si="628"/>
        <v>21.75547741099076</v>
      </c>
      <c r="H870" s="8">
        <f t="shared" si="628"/>
        <v>20.817825476932196</v>
      </c>
      <c r="I870" s="8">
        <f t="shared" si="628"/>
        <v>19.880173542873628</v>
      </c>
      <c r="J870" s="8">
        <f t="shared" si="628"/>
        <v>19.122545113976003</v>
      </c>
      <c r="K870" s="8">
        <f t="shared" si="628"/>
        <v>18.364916685078175</v>
      </c>
      <c r="L870" s="8">
        <f t="shared" si="628"/>
        <v>17.607288256180549</v>
      </c>
      <c r="M870" s="8">
        <f t="shared" si="628"/>
        <v>16.849659827282721</v>
      </c>
      <c r="N870" s="8">
        <f t="shared" si="628"/>
        <v>16.0920313983851</v>
      </c>
      <c r="O870" s="8">
        <f t="shared" si="628"/>
        <v>15.777236942932246</v>
      </c>
      <c r="P870" s="8">
        <f t="shared" si="628"/>
        <v>15.4624424874797</v>
      </c>
      <c r="Q870" s="8">
        <f t="shared" si="628"/>
        <v>15.147648032027053</v>
      </c>
      <c r="R870" s="8">
        <f t="shared" si="628"/>
        <v>14.832853576574406</v>
      </c>
      <c r="S870" s="8">
        <f t="shared" si="628"/>
        <v>14.51805912112186</v>
      </c>
      <c r="T870" s="8">
        <f t="shared" si="628"/>
        <v>14.330110831027525</v>
      </c>
      <c r="U870" s="8">
        <f t="shared" si="628"/>
        <v>14.142162540933242</v>
      </c>
      <c r="V870" s="8">
        <f t="shared" si="628"/>
        <v>13.954214250838959</v>
      </c>
      <c r="W870" s="8">
        <f t="shared" si="629"/>
        <v>13.766265960744676</v>
      </c>
      <c r="X870" s="8">
        <f t="shared" si="629"/>
        <v>13.578317670650291</v>
      </c>
      <c r="Y870" s="8">
        <f t="shared" si="629"/>
        <v>13.377246932322203</v>
      </c>
      <c r="Z870" s="8">
        <f t="shared" si="629"/>
        <v>13.176176193994065</v>
      </c>
      <c r="AA870" s="8">
        <f t="shared" si="629"/>
        <v>12.975105455665977</v>
      </c>
      <c r="AB870" s="8">
        <f t="shared" si="629"/>
        <v>12.774034717337839</v>
      </c>
      <c r="AC870" s="8">
        <f t="shared" si="629"/>
        <v>12.572963979009751</v>
      </c>
      <c r="AD870" s="8">
        <f t="shared" si="629"/>
        <v>12.426258627419339</v>
      </c>
      <c r="AE870" s="8">
        <f t="shared" si="629"/>
        <v>12.279553275828874</v>
      </c>
      <c r="AF870" s="8">
        <f t="shared" si="629"/>
        <v>12.132847924238462</v>
      </c>
      <c r="AG870" s="8">
        <f t="shared" si="629"/>
        <v>11.986142572648049</v>
      </c>
      <c r="AH870" s="8">
        <f t="shared" si="629"/>
        <v>11.839437221057585</v>
      </c>
    </row>
    <row r="871" spans="2:65" hidden="1" outlineLevel="1">
      <c r="B871" t="str">
        <f t="shared" si="585"/>
        <v>Carbon dioxide (PS) - Energy cost - Middle East - USD/ton fuel</v>
      </c>
      <c r="C871" t="s">
        <v>69</v>
      </c>
      <c r="D871" t="s">
        <v>43</v>
      </c>
      <c r="E871" t="s">
        <v>58</v>
      </c>
      <c r="F871" t="s">
        <v>31</v>
      </c>
      <c r="G871" s="8">
        <f t="shared" si="628"/>
        <v>16.659142502923782</v>
      </c>
      <c r="H871" s="8">
        <f t="shared" si="628"/>
        <v>15.924016305195346</v>
      </c>
      <c r="I871" s="8">
        <f t="shared" si="628"/>
        <v>15.188890107466705</v>
      </c>
      <c r="J871" s="8">
        <f t="shared" si="628"/>
        <v>14.702169207234352</v>
      </c>
      <c r="K871" s="8">
        <f t="shared" si="628"/>
        <v>14.215448307001997</v>
      </c>
      <c r="L871" s="8">
        <f t="shared" si="628"/>
        <v>13.728727406769645</v>
      </c>
      <c r="M871" s="8">
        <f t="shared" si="628"/>
        <v>13.242006506537292</v>
      </c>
      <c r="N871" s="8">
        <f t="shared" si="628"/>
        <v>12.755285606304938</v>
      </c>
      <c r="O871" s="8">
        <f t="shared" si="628"/>
        <v>12.412091283913481</v>
      </c>
      <c r="P871" s="8">
        <f t="shared" si="628"/>
        <v>12.068896961522126</v>
      </c>
      <c r="Q871" s="8">
        <f t="shared" si="628"/>
        <v>11.725702639130668</v>
      </c>
      <c r="R871" s="8">
        <f t="shared" si="628"/>
        <v>11.382508316739314</v>
      </c>
      <c r="S871" s="8">
        <f t="shared" si="628"/>
        <v>11.039313994347959</v>
      </c>
      <c r="T871" s="8">
        <f t="shared" si="628"/>
        <v>10.867239969797794</v>
      </c>
      <c r="U871" s="8">
        <f t="shared" si="628"/>
        <v>10.695165945247629</v>
      </c>
      <c r="V871" s="8">
        <f t="shared" si="628"/>
        <v>10.523091920697516</v>
      </c>
      <c r="W871" s="8">
        <f t="shared" si="629"/>
        <v>10.351017896147352</v>
      </c>
      <c r="X871" s="8">
        <f t="shared" si="629"/>
        <v>10.178943871597188</v>
      </c>
      <c r="Y871" s="8">
        <f t="shared" si="629"/>
        <v>9.9532866742515296</v>
      </c>
      <c r="Z871" s="8">
        <f t="shared" si="629"/>
        <v>9.7276294769059231</v>
      </c>
      <c r="AA871" s="8">
        <f t="shared" si="629"/>
        <v>9.5019722795602668</v>
      </c>
      <c r="AB871" s="8">
        <f t="shared" si="629"/>
        <v>9.2763150822146603</v>
      </c>
      <c r="AC871" s="8">
        <f t="shared" si="629"/>
        <v>9.0506578848689774</v>
      </c>
      <c r="AD871" s="8">
        <f t="shared" si="629"/>
        <v>8.9450432375976252</v>
      </c>
      <c r="AE871" s="8">
        <f t="shared" si="629"/>
        <v>8.8394285903262979</v>
      </c>
      <c r="AF871" s="8">
        <f t="shared" si="629"/>
        <v>8.7338139430549457</v>
      </c>
      <c r="AG871" s="8">
        <f t="shared" si="629"/>
        <v>8.6281992957835936</v>
      </c>
      <c r="AH871" s="8">
        <f t="shared" si="629"/>
        <v>8.522584648512268</v>
      </c>
    </row>
    <row r="872" spans="2:65" hidden="1" outlineLevel="1">
      <c r="B872" t="str">
        <f t="shared" ref="B872:B877" si="630">_xlfn.TEXTJOIN(" - ",TRUE,C872:F872)</f>
        <v>e-diesel - Conversion H2 -&gt; diesel - Global - ton H2/ton diesel</v>
      </c>
      <c r="C872" t="s">
        <v>87</v>
      </c>
      <c r="D872" t="s">
        <v>88</v>
      </c>
      <c r="E872" t="s">
        <v>49</v>
      </c>
      <c r="F872" t="s">
        <v>89</v>
      </c>
      <c r="G872" s="24">
        <f t="shared" ref="G872:V873" si="631">INDEX(FuelData,MATCH($B872,FuelData_Index,0),MATCH(G$4,FuelData_Year,0))</f>
        <v>0.47</v>
      </c>
      <c r="H872" s="24">
        <f t="shared" si="631"/>
        <v>0.47</v>
      </c>
      <c r="I872" s="24">
        <f t="shared" si="631"/>
        <v>0.47</v>
      </c>
      <c r="J872" s="24">
        <f t="shared" si="631"/>
        <v>0.47</v>
      </c>
      <c r="K872" s="24">
        <f t="shared" si="631"/>
        <v>0.47</v>
      </c>
      <c r="L872" s="24">
        <f t="shared" si="631"/>
        <v>0.47</v>
      </c>
      <c r="M872" s="24">
        <f t="shared" si="631"/>
        <v>0.47</v>
      </c>
      <c r="N872" s="24">
        <f t="shared" si="631"/>
        <v>0.47</v>
      </c>
      <c r="O872" s="24">
        <f t="shared" si="631"/>
        <v>0.47</v>
      </c>
      <c r="P872" s="24">
        <f t="shared" si="631"/>
        <v>0.47</v>
      </c>
      <c r="Q872" s="24">
        <f t="shared" si="631"/>
        <v>0.47</v>
      </c>
      <c r="R872" s="24">
        <f t="shared" si="631"/>
        <v>0.47</v>
      </c>
      <c r="S872" s="24">
        <f t="shared" si="631"/>
        <v>0.47</v>
      </c>
      <c r="T872" s="24">
        <f t="shared" si="631"/>
        <v>0.47</v>
      </c>
      <c r="U872" s="24">
        <f t="shared" si="631"/>
        <v>0.47</v>
      </c>
      <c r="V872" s="24">
        <f t="shared" si="631"/>
        <v>0.47</v>
      </c>
      <c r="W872" s="24">
        <f t="shared" ref="W872:AH873" si="632">INDEX(FuelData,MATCH($B872,FuelData_Index,0),MATCH(W$4,FuelData_Year,0))</f>
        <v>0.47</v>
      </c>
      <c r="X872" s="24">
        <f t="shared" si="632"/>
        <v>0.47</v>
      </c>
      <c r="Y872" s="24">
        <f t="shared" si="632"/>
        <v>0.47</v>
      </c>
      <c r="Z872" s="24">
        <f t="shared" si="632"/>
        <v>0.47</v>
      </c>
      <c r="AA872" s="24">
        <f t="shared" si="632"/>
        <v>0.47</v>
      </c>
      <c r="AB872" s="24">
        <f t="shared" si="632"/>
        <v>0.47</v>
      </c>
      <c r="AC872" s="24">
        <f t="shared" si="632"/>
        <v>0.47</v>
      </c>
      <c r="AD872" s="24">
        <f t="shared" si="632"/>
        <v>0.47</v>
      </c>
      <c r="AE872" s="24">
        <f t="shared" si="632"/>
        <v>0.47</v>
      </c>
      <c r="AF872" s="24">
        <f t="shared" si="632"/>
        <v>0.47</v>
      </c>
      <c r="AG872" s="24">
        <f t="shared" si="632"/>
        <v>0.47</v>
      </c>
      <c r="AH872" s="24">
        <f t="shared" si="632"/>
        <v>0.47</v>
      </c>
    </row>
    <row r="873" spans="2:65" hidden="1" outlineLevel="1">
      <c r="B873" t="str">
        <f t="shared" si="630"/>
        <v>e-diesel - Conversion CO2 -&gt; diesel - Global - ton CO2/ton diesel</v>
      </c>
      <c r="C873" t="s">
        <v>87</v>
      </c>
      <c r="D873" t="s">
        <v>90</v>
      </c>
      <c r="E873" t="s">
        <v>49</v>
      </c>
      <c r="F873" t="s">
        <v>91</v>
      </c>
      <c r="G873" s="24">
        <f t="shared" si="631"/>
        <v>3.21</v>
      </c>
      <c r="H873" s="24">
        <f t="shared" si="631"/>
        <v>3.21</v>
      </c>
      <c r="I873" s="24">
        <f t="shared" si="631"/>
        <v>3.21</v>
      </c>
      <c r="J873" s="24">
        <f t="shared" si="631"/>
        <v>3.21</v>
      </c>
      <c r="K873" s="24">
        <f t="shared" si="631"/>
        <v>3.21</v>
      </c>
      <c r="L873" s="24">
        <f t="shared" si="631"/>
        <v>3.21</v>
      </c>
      <c r="M873" s="24">
        <f t="shared" si="631"/>
        <v>3.21</v>
      </c>
      <c r="N873" s="24">
        <f t="shared" si="631"/>
        <v>3.21</v>
      </c>
      <c r="O873" s="24">
        <f t="shared" si="631"/>
        <v>3.21</v>
      </c>
      <c r="P873" s="24">
        <f t="shared" si="631"/>
        <v>3.21</v>
      </c>
      <c r="Q873" s="24">
        <f t="shared" si="631"/>
        <v>3.21</v>
      </c>
      <c r="R873" s="24">
        <f t="shared" si="631"/>
        <v>3.21</v>
      </c>
      <c r="S873" s="24">
        <f t="shared" si="631"/>
        <v>3.21</v>
      </c>
      <c r="T873" s="24">
        <f t="shared" si="631"/>
        <v>3.21</v>
      </c>
      <c r="U873" s="24">
        <f t="shared" si="631"/>
        <v>3.21</v>
      </c>
      <c r="V873" s="24">
        <f t="shared" si="631"/>
        <v>3.21</v>
      </c>
      <c r="W873" s="24">
        <f t="shared" si="632"/>
        <v>3.21</v>
      </c>
      <c r="X873" s="24">
        <f t="shared" si="632"/>
        <v>3.21</v>
      </c>
      <c r="Y873" s="24">
        <f t="shared" si="632"/>
        <v>3.21</v>
      </c>
      <c r="Z873" s="24">
        <f t="shared" si="632"/>
        <v>3.21</v>
      </c>
      <c r="AA873" s="24">
        <f t="shared" si="632"/>
        <v>3.21</v>
      </c>
      <c r="AB873" s="24">
        <f t="shared" si="632"/>
        <v>3.21</v>
      </c>
      <c r="AC873" s="24">
        <f t="shared" si="632"/>
        <v>3.21</v>
      </c>
      <c r="AD873" s="24">
        <f t="shared" si="632"/>
        <v>3.21</v>
      </c>
      <c r="AE873" s="24">
        <f t="shared" si="632"/>
        <v>3.21</v>
      </c>
      <c r="AF873" s="24">
        <f t="shared" si="632"/>
        <v>3.21</v>
      </c>
      <c r="AG873" s="24">
        <f t="shared" si="632"/>
        <v>3.21</v>
      </c>
      <c r="AH873" s="24">
        <f t="shared" si="632"/>
        <v>3.21</v>
      </c>
    </row>
    <row r="874" spans="2:65" hidden="1" outlineLevel="1">
      <c r="B874" t="str">
        <f t="shared" si="630"/>
        <v/>
      </c>
    </row>
    <row r="875" spans="2:65" hidden="1" outlineLevel="1">
      <c r="B875" t="str">
        <f t="shared" si="630"/>
        <v>e-diesel (PS) - Feedstock cost including feedstock feedstock cost - Global - USD/ton fuel</v>
      </c>
      <c r="C875" s="4" t="str">
        <f>C808</f>
        <v>e-diesel (PS)</v>
      </c>
      <c r="D875" s="4" t="s">
        <v>38</v>
      </c>
      <c r="E875" s="4" t="s">
        <v>49</v>
      </c>
      <c r="F875" s="4" t="s">
        <v>31</v>
      </c>
      <c r="G875" s="129">
        <f>G876*G877</f>
        <v>6.3449999999999998</v>
      </c>
      <c r="H875" s="129">
        <f t="shared" ref="H875:AH875" si="633">H876*H877</f>
        <v>6.345000000000022</v>
      </c>
      <c r="I875" s="129">
        <f t="shared" si="633"/>
        <v>6.345000000000022</v>
      </c>
      <c r="J875" s="129">
        <f t="shared" si="633"/>
        <v>6.345000000000022</v>
      </c>
      <c r="K875" s="129">
        <f t="shared" si="633"/>
        <v>6.345000000000045</v>
      </c>
      <c r="L875" s="129">
        <f t="shared" si="633"/>
        <v>6.3449999999999998</v>
      </c>
      <c r="M875" s="129">
        <f t="shared" si="633"/>
        <v>6.345000000000045</v>
      </c>
      <c r="N875" s="129">
        <f t="shared" si="633"/>
        <v>6.3449999999999998</v>
      </c>
      <c r="O875" s="129">
        <f t="shared" si="633"/>
        <v>6.3449999999999545</v>
      </c>
      <c r="P875" s="129">
        <f t="shared" si="633"/>
        <v>6.345000000000022</v>
      </c>
      <c r="Q875" s="129">
        <f t="shared" si="633"/>
        <v>6.3450000000000895</v>
      </c>
      <c r="R875" s="129">
        <f t="shared" si="633"/>
        <v>6.345000000000045</v>
      </c>
      <c r="S875" s="129">
        <f t="shared" si="633"/>
        <v>6.3450000000000895</v>
      </c>
      <c r="T875" s="129">
        <f t="shared" si="633"/>
        <v>6.3450000000001125</v>
      </c>
      <c r="U875" s="129">
        <f t="shared" si="633"/>
        <v>6.3450000000000566</v>
      </c>
      <c r="V875" s="129">
        <f t="shared" si="633"/>
        <v>6.3450000000001685</v>
      </c>
      <c r="W875" s="129">
        <f t="shared" si="633"/>
        <v>6.3450000000001125</v>
      </c>
      <c r="X875" s="129">
        <f t="shared" si="633"/>
        <v>6.3449999999999545</v>
      </c>
      <c r="Y875" s="129">
        <f t="shared" si="633"/>
        <v>6.3449999999999998</v>
      </c>
      <c r="Z875" s="129">
        <f t="shared" si="633"/>
        <v>6.3449999999999767</v>
      </c>
      <c r="AA875" s="129">
        <f t="shared" si="633"/>
        <v>6.345000000000022</v>
      </c>
      <c r="AB875" s="129">
        <f t="shared" si="633"/>
        <v>6.3449999999999998</v>
      </c>
      <c r="AC875" s="129">
        <f t="shared" si="633"/>
        <v>6.3449999999999998</v>
      </c>
      <c r="AD875" s="129">
        <f t="shared" si="633"/>
        <v>6.3449999999999998</v>
      </c>
      <c r="AE875" s="129">
        <f t="shared" si="633"/>
        <v>6.3449999999999998</v>
      </c>
      <c r="AF875" s="129">
        <f t="shared" si="633"/>
        <v>6.3449999999999998</v>
      </c>
      <c r="AG875" s="129">
        <f t="shared" si="633"/>
        <v>6.3449999999999998</v>
      </c>
      <c r="AH875" s="129">
        <f t="shared" si="633"/>
        <v>6.3449999999999998</v>
      </c>
      <c r="BL875" s="1"/>
      <c r="BM875" s="1"/>
    </row>
    <row r="876" spans="2:65" hidden="1" outlineLevel="1">
      <c r="B876" t="str">
        <f t="shared" si="630"/>
        <v>e-hydrogen - Feedstock cost - Global - USD/ton fuel</v>
      </c>
      <c r="C876" t="s">
        <v>59</v>
      </c>
      <c r="D876" t="s">
        <v>44</v>
      </c>
      <c r="E876" t="s">
        <v>49</v>
      </c>
      <c r="F876" t="s">
        <v>31</v>
      </c>
      <c r="G876" s="8">
        <f t="shared" ref="G876:AH876" si="634">INDEX(CostCalculations,MATCH($B876,CostCalculations_Index,0),MATCH(G$4,CostCalculation_Year,0))</f>
        <v>13.5</v>
      </c>
      <c r="H876" s="8">
        <f t="shared" si="634"/>
        <v>13.500000000000048</v>
      </c>
      <c r="I876" s="8">
        <f t="shared" si="634"/>
        <v>13.500000000000048</v>
      </c>
      <c r="J876" s="8">
        <f t="shared" si="634"/>
        <v>13.500000000000048</v>
      </c>
      <c r="K876" s="8">
        <f t="shared" si="634"/>
        <v>13.500000000000096</v>
      </c>
      <c r="L876" s="8">
        <f t="shared" si="634"/>
        <v>13.5</v>
      </c>
      <c r="M876" s="8">
        <f t="shared" si="634"/>
        <v>13.500000000000096</v>
      </c>
      <c r="N876" s="8">
        <f t="shared" si="634"/>
        <v>13.5</v>
      </c>
      <c r="O876" s="8">
        <f t="shared" si="634"/>
        <v>13.499999999999904</v>
      </c>
      <c r="P876" s="8">
        <f t="shared" si="634"/>
        <v>13.500000000000048</v>
      </c>
      <c r="Q876" s="8">
        <f t="shared" si="634"/>
        <v>13.500000000000192</v>
      </c>
      <c r="R876" s="8">
        <f t="shared" si="634"/>
        <v>13.500000000000096</v>
      </c>
      <c r="S876" s="8">
        <f t="shared" si="634"/>
        <v>13.500000000000192</v>
      </c>
      <c r="T876" s="8">
        <f t="shared" si="634"/>
        <v>13.50000000000024</v>
      </c>
      <c r="U876" s="8">
        <f t="shared" si="634"/>
        <v>13.500000000000121</v>
      </c>
      <c r="V876" s="8">
        <f t="shared" si="634"/>
        <v>13.500000000000359</v>
      </c>
      <c r="W876" s="8">
        <f t="shared" si="634"/>
        <v>13.50000000000024</v>
      </c>
      <c r="X876" s="8">
        <f t="shared" si="634"/>
        <v>13.499999999999904</v>
      </c>
      <c r="Y876" s="8">
        <f t="shared" si="634"/>
        <v>13.5</v>
      </c>
      <c r="Z876" s="8">
        <f t="shared" si="634"/>
        <v>13.499999999999952</v>
      </c>
      <c r="AA876" s="8">
        <f t="shared" si="634"/>
        <v>13.500000000000048</v>
      </c>
      <c r="AB876" s="8">
        <f t="shared" si="634"/>
        <v>13.5</v>
      </c>
      <c r="AC876" s="8">
        <f t="shared" si="634"/>
        <v>13.5</v>
      </c>
      <c r="AD876" s="8">
        <f t="shared" si="634"/>
        <v>13.5</v>
      </c>
      <c r="AE876" s="8">
        <f t="shared" si="634"/>
        <v>13.5</v>
      </c>
      <c r="AF876" s="8">
        <f t="shared" si="634"/>
        <v>13.5</v>
      </c>
      <c r="AG876" s="8">
        <f t="shared" si="634"/>
        <v>13.5</v>
      </c>
      <c r="AH876" s="8">
        <f t="shared" si="634"/>
        <v>13.5</v>
      </c>
    </row>
    <row r="877" spans="2:65" hidden="1" outlineLevel="1">
      <c r="B877" t="str">
        <f t="shared" si="630"/>
        <v>e-diesel - Conversion H2 -&gt; diesel - Global - ton H2/ton diesel</v>
      </c>
      <c r="C877" t="s">
        <v>87</v>
      </c>
      <c r="D877" t="s">
        <v>88</v>
      </c>
      <c r="E877" t="s">
        <v>49</v>
      </c>
      <c r="F877" t="s">
        <v>89</v>
      </c>
      <c r="G877" s="24">
        <f t="shared" ref="G877:AH877" si="635">INDEX(FuelData,MATCH($B877,FuelData_Index,0),MATCH(G$4,FuelData_Year,0))</f>
        <v>0.47</v>
      </c>
      <c r="H877" s="24">
        <f t="shared" si="635"/>
        <v>0.47</v>
      </c>
      <c r="I877" s="24">
        <f t="shared" si="635"/>
        <v>0.47</v>
      </c>
      <c r="J877" s="24">
        <f t="shared" si="635"/>
        <v>0.47</v>
      </c>
      <c r="K877" s="24">
        <f t="shared" si="635"/>
        <v>0.47</v>
      </c>
      <c r="L877" s="24">
        <f t="shared" si="635"/>
        <v>0.47</v>
      </c>
      <c r="M877" s="24">
        <f t="shared" si="635"/>
        <v>0.47</v>
      </c>
      <c r="N877" s="24">
        <f t="shared" si="635"/>
        <v>0.47</v>
      </c>
      <c r="O877" s="24">
        <f t="shared" si="635"/>
        <v>0.47</v>
      </c>
      <c r="P877" s="24">
        <f t="shared" si="635"/>
        <v>0.47</v>
      </c>
      <c r="Q877" s="24">
        <f t="shared" si="635"/>
        <v>0.47</v>
      </c>
      <c r="R877" s="24">
        <f t="shared" si="635"/>
        <v>0.47</v>
      </c>
      <c r="S877" s="24">
        <f t="shared" si="635"/>
        <v>0.47</v>
      </c>
      <c r="T877" s="24">
        <f t="shared" si="635"/>
        <v>0.47</v>
      </c>
      <c r="U877" s="24">
        <f t="shared" si="635"/>
        <v>0.47</v>
      </c>
      <c r="V877" s="24">
        <f t="shared" si="635"/>
        <v>0.47</v>
      </c>
      <c r="W877" s="24">
        <f t="shared" si="635"/>
        <v>0.47</v>
      </c>
      <c r="X877" s="24">
        <f t="shared" si="635"/>
        <v>0.47</v>
      </c>
      <c r="Y877" s="24">
        <f t="shared" si="635"/>
        <v>0.47</v>
      </c>
      <c r="Z877" s="24">
        <f t="shared" si="635"/>
        <v>0.47</v>
      </c>
      <c r="AA877" s="24">
        <f t="shared" si="635"/>
        <v>0.47</v>
      </c>
      <c r="AB877" s="24">
        <f t="shared" si="635"/>
        <v>0.47</v>
      </c>
      <c r="AC877" s="24">
        <f t="shared" si="635"/>
        <v>0.47</v>
      </c>
      <c r="AD877" s="24">
        <f t="shared" si="635"/>
        <v>0.47</v>
      </c>
      <c r="AE877" s="24">
        <f t="shared" si="635"/>
        <v>0.47</v>
      </c>
      <c r="AF877" s="24">
        <f t="shared" si="635"/>
        <v>0.47</v>
      </c>
      <c r="AG877" s="24">
        <f t="shared" si="635"/>
        <v>0.47</v>
      </c>
      <c r="AH877" s="24">
        <f t="shared" si="635"/>
        <v>0.47</v>
      </c>
    </row>
    <row r="878" spans="2:65" collapsed="1"/>
    <row r="879" spans="2:65">
      <c r="B879" t="str">
        <f t="shared" ref="B879:B914" si="636">_xlfn.TEXTJOIN(" - ",TRUE,C879:F879)</f>
        <v>Carbon capture - Item - Region - Unit</v>
      </c>
      <c r="C879" s="53" t="s">
        <v>93</v>
      </c>
      <c r="D879" s="53" t="s">
        <v>28</v>
      </c>
      <c r="E879" s="53" t="s">
        <v>1</v>
      </c>
      <c r="F879" s="53" t="s">
        <v>29</v>
      </c>
      <c r="G879" s="54">
        <v>2023</v>
      </c>
      <c r="H879" s="54">
        <v>2024</v>
      </c>
      <c r="I879" s="54">
        <v>2025</v>
      </c>
      <c r="J879" s="54">
        <v>2026</v>
      </c>
      <c r="K879" s="54">
        <v>2027</v>
      </c>
      <c r="L879" s="54">
        <v>2028</v>
      </c>
      <c r="M879" s="54">
        <v>2029</v>
      </c>
      <c r="N879" s="54">
        <v>2030</v>
      </c>
      <c r="O879" s="54">
        <v>2031</v>
      </c>
      <c r="P879" s="54">
        <v>2032</v>
      </c>
      <c r="Q879" s="54">
        <v>2033</v>
      </c>
      <c r="R879" s="54">
        <v>2034</v>
      </c>
      <c r="S879" s="54">
        <v>2035</v>
      </c>
      <c r="T879" s="54">
        <v>2036</v>
      </c>
      <c r="U879" s="54">
        <v>2037</v>
      </c>
      <c r="V879" s="54">
        <v>2038</v>
      </c>
      <c r="W879" s="54">
        <v>2039</v>
      </c>
      <c r="X879" s="54">
        <v>2040</v>
      </c>
      <c r="Y879" s="54">
        <v>2041</v>
      </c>
      <c r="Z879" s="54">
        <v>2042</v>
      </c>
      <c r="AA879" s="54">
        <v>2043</v>
      </c>
      <c r="AB879" s="54">
        <v>2044</v>
      </c>
      <c r="AC879" s="54">
        <v>2045</v>
      </c>
      <c r="AD879" s="54">
        <v>2046</v>
      </c>
      <c r="AE879" s="54">
        <v>2047</v>
      </c>
      <c r="AF879" s="54">
        <v>2048</v>
      </c>
      <c r="AG879" s="54">
        <v>2049</v>
      </c>
      <c r="AH879" s="54">
        <v>2050</v>
      </c>
    </row>
    <row r="880" spans="2:65" hidden="1" outlineLevel="1">
      <c r="B880" t="str">
        <f t="shared" si="636"/>
        <v>Carbon capture - Total cost - Africa - USD/ton fuel</v>
      </c>
      <c r="C880" s="112" t="str">
        <f>C879</f>
        <v>Carbon capture</v>
      </c>
      <c r="D880" s="112" t="s">
        <v>30</v>
      </c>
      <c r="E880" s="112" t="s">
        <v>55</v>
      </c>
      <c r="F880" s="112" t="s">
        <v>31</v>
      </c>
      <c r="G880" s="114">
        <f t="shared" ref="G880:V884" si="637">INDEX(CostCalculations,MATCH($B880,CostCalculations_Index,0),MATCH(G$4,CostCalculation_Year,0))</f>
        <v>25</v>
      </c>
      <c r="H880" s="114">
        <f t="shared" si="637"/>
        <v>25</v>
      </c>
      <c r="I880" s="114">
        <f t="shared" si="637"/>
        <v>25</v>
      </c>
      <c r="J880" s="114">
        <f t="shared" si="637"/>
        <v>25</v>
      </c>
      <c r="K880" s="114">
        <f t="shared" si="637"/>
        <v>25</v>
      </c>
      <c r="L880" s="114">
        <f t="shared" si="637"/>
        <v>25</v>
      </c>
      <c r="M880" s="114">
        <f t="shared" si="637"/>
        <v>25</v>
      </c>
      <c r="N880" s="114">
        <f t="shared" si="637"/>
        <v>25</v>
      </c>
      <c r="O880" s="114">
        <f t="shared" si="637"/>
        <v>25</v>
      </c>
      <c r="P880" s="114">
        <f t="shared" si="637"/>
        <v>25</v>
      </c>
      <c r="Q880" s="114">
        <f t="shared" si="637"/>
        <v>25</v>
      </c>
      <c r="R880" s="114">
        <f t="shared" si="637"/>
        <v>25</v>
      </c>
      <c r="S880" s="114">
        <f t="shared" si="637"/>
        <v>25</v>
      </c>
      <c r="T880" s="114">
        <f t="shared" si="637"/>
        <v>25</v>
      </c>
      <c r="U880" s="114">
        <f t="shared" si="637"/>
        <v>25</v>
      </c>
      <c r="V880" s="114">
        <f t="shared" si="637"/>
        <v>25</v>
      </c>
      <c r="W880" s="114">
        <f t="shared" ref="W880:AH884" si="638">INDEX(CostCalculations,MATCH($B880,CostCalculations_Index,0),MATCH(W$4,CostCalculation_Year,0))</f>
        <v>25</v>
      </c>
      <c r="X880" s="114">
        <f t="shared" si="638"/>
        <v>25</v>
      </c>
      <c r="Y880" s="114">
        <f t="shared" si="638"/>
        <v>25</v>
      </c>
      <c r="Z880" s="114">
        <f t="shared" si="638"/>
        <v>25</v>
      </c>
      <c r="AA880" s="114">
        <f t="shared" si="638"/>
        <v>25</v>
      </c>
      <c r="AB880" s="114">
        <f t="shared" si="638"/>
        <v>25</v>
      </c>
      <c r="AC880" s="114">
        <f t="shared" si="638"/>
        <v>25</v>
      </c>
      <c r="AD880" s="114">
        <f t="shared" si="638"/>
        <v>25</v>
      </c>
      <c r="AE880" s="114">
        <f t="shared" si="638"/>
        <v>25</v>
      </c>
      <c r="AF880" s="114">
        <f t="shared" si="638"/>
        <v>25</v>
      </c>
      <c r="AG880" s="114">
        <f t="shared" si="638"/>
        <v>25</v>
      </c>
      <c r="AH880" s="114">
        <f t="shared" si="638"/>
        <v>25</v>
      </c>
    </row>
    <row r="881" spans="2:65" hidden="1" outlineLevel="1">
      <c r="B881" t="str">
        <f t="shared" si="636"/>
        <v>Carbon capture - Total cost - Americas - USD/ton fuel</v>
      </c>
      <c r="C881" t="str">
        <f>C880</f>
        <v>Carbon capture</v>
      </c>
      <c r="D881" t="s">
        <v>30</v>
      </c>
      <c r="E881" t="s">
        <v>56</v>
      </c>
      <c r="F881" t="s">
        <v>31</v>
      </c>
      <c r="G881" s="115">
        <f t="shared" si="637"/>
        <v>25</v>
      </c>
      <c r="H881" s="115">
        <f t="shared" si="637"/>
        <v>25</v>
      </c>
      <c r="I881" s="115">
        <f t="shared" si="637"/>
        <v>25</v>
      </c>
      <c r="J881" s="115">
        <f t="shared" si="637"/>
        <v>25</v>
      </c>
      <c r="K881" s="115">
        <f t="shared" si="637"/>
        <v>25</v>
      </c>
      <c r="L881" s="115">
        <f t="shared" si="637"/>
        <v>25</v>
      </c>
      <c r="M881" s="115">
        <f t="shared" si="637"/>
        <v>25</v>
      </c>
      <c r="N881" s="115">
        <f t="shared" si="637"/>
        <v>25</v>
      </c>
      <c r="O881" s="115">
        <f t="shared" si="637"/>
        <v>25</v>
      </c>
      <c r="P881" s="115">
        <f t="shared" si="637"/>
        <v>25</v>
      </c>
      <c r="Q881" s="115">
        <f t="shared" si="637"/>
        <v>25</v>
      </c>
      <c r="R881" s="115">
        <f t="shared" si="637"/>
        <v>25</v>
      </c>
      <c r="S881" s="115">
        <f t="shared" si="637"/>
        <v>25</v>
      </c>
      <c r="T881" s="115">
        <f t="shared" si="637"/>
        <v>25</v>
      </c>
      <c r="U881" s="115">
        <f t="shared" si="637"/>
        <v>25</v>
      </c>
      <c r="V881" s="115">
        <f t="shared" si="637"/>
        <v>25</v>
      </c>
      <c r="W881" s="115">
        <f t="shared" si="638"/>
        <v>25</v>
      </c>
      <c r="X881" s="115">
        <f t="shared" si="638"/>
        <v>25</v>
      </c>
      <c r="Y881" s="115">
        <f t="shared" si="638"/>
        <v>25</v>
      </c>
      <c r="Z881" s="115">
        <f t="shared" si="638"/>
        <v>25</v>
      </c>
      <c r="AA881" s="115">
        <f t="shared" si="638"/>
        <v>25</v>
      </c>
      <c r="AB881" s="115">
        <f t="shared" si="638"/>
        <v>25</v>
      </c>
      <c r="AC881" s="115">
        <f t="shared" si="638"/>
        <v>25</v>
      </c>
      <c r="AD881" s="115">
        <f t="shared" si="638"/>
        <v>25</v>
      </c>
      <c r="AE881" s="115">
        <f t="shared" si="638"/>
        <v>25</v>
      </c>
      <c r="AF881" s="115">
        <f t="shared" si="638"/>
        <v>25</v>
      </c>
      <c r="AG881" s="115">
        <f t="shared" si="638"/>
        <v>25</v>
      </c>
      <c r="AH881" s="115">
        <f t="shared" si="638"/>
        <v>25</v>
      </c>
    </row>
    <row r="882" spans="2:65" hidden="1" outlineLevel="1">
      <c r="B882" t="str">
        <f t="shared" si="636"/>
        <v>Carbon capture - Total cost - Asia - USD/ton fuel</v>
      </c>
      <c r="C882" t="str">
        <f>C881</f>
        <v>Carbon capture</v>
      </c>
      <c r="D882" t="s">
        <v>30</v>
      </c>
      <c r="E882" t="s">
        <v>57</v>
      </c>
      <c r="F882" t="s">
        <v>31</v>
      </c>
      <c r="G882" s="115">
        <f t="shared" si="637"/>
        <v>25</v>
      </c>
      <c r="H882" s="115">
        <f t="shared" si="637"/>
        <v>25</v>
      </c>
      <c r="I882" s="115">
        <f t="shared" si="637"/>
        <v>25</v>
      </c>
      <c r="J882" s="115">
        <f t="shared" si="637"/>
        <v>25</v>
      </c>
      <c r="K882" s="115">
        <f t="shared" si="637"/>
        <v>25</v>
      </c>
      <c r="L882" s="115">
        <f t="shared" si="637"/>
        <v>25</v>
      </c>
      <c r="M882" s="115">
        <f t="shared" si="637"/>
        <v>25</v>
      </c>
      <c r="N882" s="115">
        <f t="shared" si="637"/>
        <v>25</v>
      </c>
      <c r="O882" s="115">
        <f t="shared" si="637"/>
        <v>25</v>
      </c>
      <c r="P882" s="115">
        <f t="shared" si="637"/>
        <v>25</v>
      </c>
      <c r="Q882" s="115">
        <f t="shared" si="637"/>
        <v>25</v>
      </c>
      <c r="R882" s="115">
        <f t="shared" si="637"/>
        <v>25</v>
      </c>
      <c r="S882" s="115">
        <f t="shared" si="637"/>
        <v>25</v>
      </c>
      <c r="T882" s="115">
        <f t="shared" si="637"/>
        <v>25</v>
      </c>
      <c r="U882" s="115">
        <f t="shared" si="637"/>
        <v>25</v>
      </c>
      <c r="V882" s="115">
        <f t="shared" si="637"/>
        <v>25</v>
      </c>
      <c r="W882" s="115">
        <f t="shared" si="638"/>
        <v>25</v>
      </c>
      <c r="X882" s="115">
        <f t="shared" si="638"/>
        <v>25</v>
      </c>
      <c r="Y882" s="115">
        <f t="shared" si="638"/>
        <v>25</v>
      </c>
      <c r="Z882" s="115">
        <f t="shared" si="638"/>
        <v>25</v>
      </c>
      <c r="AA882" s="115">
        <f t="shared" si="638"/>
        <v>25</v>
      </c>
      <c r="AB882" s="115">
        <f t="shared" si="638"/>
        <v>25</v>
      </c>
      <c r="AC882" s="115">
        <f t="shared" si="638"/>
        <v>25</v>
      </c>
      <c r="AD882" s="115">
        <f t="shared" si="638"/>
        <v>25</v>
      </c>
      <c r="AE882" s="115">
        <f t="shared" si="638"/>
        <v>25</v>
      </c>
      <c r="AF882" s="115">
        <f t="shared" si="638"/>
        <v>25</v>
      </c>
      <c r="AG882" s="115">
        <f t="shared" si="638"/>
        <v>25</v>
      </c>
      <c r="AH882" s="115">
        <f t="shared" si="638"/>
        <v>25</v>
      </c>
    </row>
    <row r="883" spans="2:65" hidden="1" outlineLevel="1">
      <c r="B883" t="str">
        <f t="shared" si="636"/>
        <v>Carbon capture - Total cost - Europe - USD/ton fuel</v>
      </c>
      <c r="C883" t="str">
        <f>C882</f>
        <v>Carbon capture</v>
      </c>
      <c r="D883" t="s">
        <v>30</v>
      </c>
      <c r="E883" t="s">
        <v>8</v>
      </c>
      <c r="F883" t="s">
        <v>31</v>
      </c>
      <c r="G883" s="115">
        <f t="shared" si="637"/>
        <v>25</v>
      </c>
      <c r="H883" s="115">
        <f t="shared" si="637"/>
        <v>25</v>
      </c>
      <c r="I883" s="115">
        <f t="shared" si="637"/>
        <v>25</v>
      </c>
      <c r="J883" s="115">
        <f t="shared" si="637"/>
        <v>25</v>
      </c>
      <c r="K883" s="115">
        <f t="shared" si="637"/>
        <v>25</v>
      </c>
      <c r="L883" s="115">
        <f t="shared" si="637"/>
        <v>25</v>
      </c>
      <c r="M883" s="115">
        <f t="shared" si="637"/>
        <v>25</v>
      </c>
      <c r="N883" s="115">
        <f t="shared" si="637"/>
        <v>25</v>
      </c>
      <c r="O883" s="115">
        <f t="shared" si="637"/>
        <v>25</v>
      </c>
      <c r="P883" s="115">
        <f t="shared" si="637"/>
        <v>25</v>
      </c>
      <c r="Q883" s="115">
        <f t="shared" si="637"/>
        <v>25</v>
      </c>
      <c r="R883" s="115">
        <f t="shared" si="637"/>
        <v>25</v>
      </c>
      <c r="S883" s="115">
        <f t="shared" si="637"/>
        <v>25</v>
      </c>
      <c r="T883" s="115">
        <f t="shared" si="637"/>
        <v>25</v>
      </c>
      <c r="U883" s="115">
        <f t="shared" si="637"/>
        <v>25</v>
      </c>
      <c r="V883" s="115">
        <f t="shared" si="637"/>
        <v>25</v>
      </c>
      <c r="W883" s="115">
        <f t="shared" si="638"/>
        <v>25</v>
      </c>
      <c r="X883" s="115">
        <f t="shared" si="638"/>
        <v>25</v>
      </c>
      <c r="Y883" s="115">
        <f t="shared" si="638"/>
        <v>25</v>
      </c>
      <c r="Z883" s="115">
        <f t="shared" si="638"/>
        <v>25</v>
      </c>
      <c r="AA883" s="115">
        <f t="shared" si="638"/>
        <v>25</v>
      </c>
      <c r="AB883" s="115">
        <f t="shared" si="638"/>
        <v>25</v>
      </c>
      <c r="AC883" s="115">
        <f t="shared" si="638"/>
        <v>25</v>
      </c>
      <c r="AD883" s="115">
        <f t="shared" si="638"/>
        <v>25</v>
      </c>
      <c r="AE883" s="115">
        <f t="shared" si="638"/>
        <v>25</v>
      </c>
      <c r="AF883" s="115">
        <f t="shared" si="638"/>
        <v>25</v>
      </c>
      <c r="AG883" s="115">
        <f t="shared" si="638"/>
        <v>25</v>
      </c>
      <c r="AH883" s="115">
        <f t="shared" si="638"/>
        <v>25</v>
      </c>
    </row>
    <row r="884" spans="2:65" hidden="1" outlineLevel="1">
      <c r="B884" t="str">
        <f t="shared" si="636"/>
        <v>Carbon capture - Total cost - Middle East - USD/ton fuel</v>
      </c>
      <c r="C884" s="113" t="str">
        <f>C883</f>
        <v>Carbon capture</v>
      </c>
      <c r="D884" s="113" t="s">
        <v>30</v>
      </c>
      <c r="E884" s="113" t="s">
        <v>58</v>
      </c>
      <c r="F884" s="113" t="s">
        <v>31</v>
      </c>
      <c r="G884" s="116">
        <f t="shared" si="637"/>
        <v>25</v>
      </c>
      <c r="H884" s="116">
        <f t="shared" si="637"/>
        <v>25</v>
      </c>
      <c r="I884" s="116">
        <f t="shared" si="637"/>
        <v>25</v>
      </c>
      <c r="J884" s="116">
        <f t="shared" si="637"/>
        <v>25</v>
      </c>
      <c r="K884" s="116">
        <f t="shared" si="637"/>
        <v>25</v>
      </c>
      <c r="L884" s="116">
        <f t="shared" si="637"/>
        <v>25</v>
      </c>
      <c r="M884" s="116">
        <f t="shared" si="637"/>
        <v>25</v>
      </c>
      <c r="N884" s="116">
        <f t="shared" si="637"/>
        <v>25</v>
      </c>
      <c r="O884" s="116">
        <f t="shared" si="637"/>
        <v>25</v>
      </c>
      <c r="P884" s="116">
        <f t="shared" si="637"/>
        <v>25</v>
      </c>
      <c r="Q884" s="116">
        <f t="shared" si="637"/>
        <v>25</v>
      </c>
      <c r="R884" s="116">
        <f t="shared" si="637"/>
        <v>25</v>
      </c>
      <c r="S884" s="116">
        <f t="shared" si="637"/>
        <v>25</v>
      </c>
      <c r="T884" s="116">
        <f t="shared" si="637"/>
        <v>25</v>
      </c>
      <c r="U884" s="116">
        <f t="shared" si="637"/>
        <v>25</v>
      </c>
      <c r="V884" s="116">
        <f t="shared" si="637"/>
        <v>25</v>
      </c>
      <c r="W884" s="116">
        <f t="shared" si="638"/>
        <v>25</v>
      </c>
      <c r="X884" s="116">
        <f t="shared" si="638"/>
        <v>25</v>
      </c>
      <c r="Y884" s="116">
        <f t="shared" si="638"/>
        <v>25</v>
      </c>
      <c r="Z884" s="116">
        <f t="shared" si="638"/>
        <v>25</v>
      </c>
      <c r="AA884" s="116">
        <f t="shared" si="638"/>
        <v>25</v>
      </c>
      <c r="AB884" s="116">
        <f t="shared" si="638"/>
        <v>25</v>
      </c>
      <c r="AC884" s="116">
        <f t="shared" si="638"/>
        <v>25</v>
      </c>
      <c r="AD884" s="116">
        <f t="shared" si="638"/>
        <v>25</v>
      </c>
      <c r="AE884" s="116">
        <f t="shared" si="638"/>
        <v>25</v>
      </c>
      <c r="AF884" s="116">
        <f t="shared" si="638"/>
        <v>25</v>
      </c>
      <c r="AG884" s="116">
        <f t="shared" si="638"/>
        <v>25</v>
      </c>
      <c r="AH884" s="116">
        <f t="shared" si="638"/>
        <v>25</v>
      </c>
    </row>
    <row r="885" spans="2:65" hidden="1" outlineLevel="1">
      <c r="B885" t="str">
        <f t="shared" si="636"/>
        <v/>
      </c>
      <c r="C885" s="2"/>
    </row>
    <row r="886" spans="2:65" hidden="1" outlineLevel="1">
      <c r="B886" t="str">
        <f t="shared" si="636"/>
        <v>Carbon capture - CAPEX including feedstock CAPEX - Global - USD/ton fuel</v>
      </c>
      <c r="C886" s="4" t="str">
        <f>C879</f>
        <v>Carbon capture</v>
      </c>
      <c r="D886" s="4" t="s">
        <v>34</v>
      </c>
      <c r="E886" s="4" t="s">
        <v>49</v>
      </c>
      <c r="F886" s="4" t="s">
        <v>31</v>
      </c>
      <c r="G886" s="129">
        <f t="shared" ref="G886:AH886" si="639">SUM(G887:G887)</f>
        <v>0</v>
      </c>
      <c r="H886" s="129">
        <f t="shared" si="639"/>
        <v>0</v>
      </c>
      <c r="I886" s="129">
        <f t="shared" si="639"/>
        <v>0</v>
      </c>
      <c r="J886" s="129">
        <f t="shared" si="639"/>
        <v>0</v>
      </c>
      <c r="K886" s="129">
        <f t="shared" si="639"/>
        <v>0</v>
      </c>
      <c r="L886" s="129">
        <f t="shared" si="639"/>
        <v>0</v>
      </c>
      <c r="M886" s="129">
        <f t="shared" si="639"/>
        <v>0</v>
      </c>
      <c r="N886" s="129">
        <f t="shared" si="639"/>
        <v>0</v>
      </c>
      <c r="O886" s="129">
        <f t="shared" si="639"/>
        <v>0</v>
      </c>
      <c r="P886" s="129">
        <f t="shared" si="639"/>
        <v>0</v>
      </c>
      <c r="Q886" s="129">
        <f t="shared" si="639"/>
        <v>0</v>
      </c>
      <c r="R886" s="129">
        <f t="shared" si="639"/>
        <v>0</v>
      </c>
      <c r="S886" s="129">
        <f t="shared" si="639"/>
        <v>0</v>
      </c>
      <c r="T886" s="129">
        <f t="shared" si="639"/>
        <v>0</v>
      </c>
      <c r="U886" s="129">
        <f t="shared" si="639"/>
        <v>0</v>
      </c>
      <c r="V886" s="129">
        <f t="shared" si="639"/>
        <v>0</v>
      </c>
      <c r="W886" s="129">
        <f t="shared" si="639"/>
        <v>0</v>
      </c>
      <c r="X886" s="129">
        <f t="shared" si="639"/>
        <v>0</v>
      </c>
      <c r="Y886" s="129">
        <f t="shared" si="639"/>
        <v>0</v>
      </c>
      <c r="Z886" s="129">
        <f t="shared" si="639"/>
        <v>0</v>
      </c>
      <c r="AA886" s="129">
        <f t="shared" si="639"/>
        <v>0</v>
      </c>
      <c r="AB886" s="129">
        <f t="shared" si="639"/>
        <v>0</v>
      </c>
      <c r="AC886" s="129">
        <f t="shared" si="639"/>
        <v>0</v>
      </c>
      <c r="AD886" s="129">
        <f t="shared" si="639"/>
        <v>0</v>
      </c>
      <c r="AE886" s="129">
        <f t="shared" si="639"/>
        <v>0</v>
      </c>
      <c r="AF886" s="129">
        <f t="shared" si="639"/>
        <v>0</v>
      </c>
      <c r="AG886" s="129">
        <f t="shared" si="639"/>
        <v>0</v>
      </c>
      <c r="AH886" s="129">
        <f t="shared" si="639"/>
        <v>0</v>
      </c>
      <c r="BL886" s="1"/>
      <c r="BM886" s="1"/>
    </row>
    <row r="887" spans="2:65" hidden="1" outlineLevel="1">
      <c r="B887" t="str">
        <f t="shared" si="636"/>
        <v>Carbon capture - CAPEX - Global - USD/ton fuel</v>
      </c>
      <c r="C887" t="str">
        <f>C879</f>
        <v>Carbon capture</v>
      </c>
      <c r="D887" t="s">
        <v>40</v>
      </c>
      <c r="E887" t="s">
        <v>49</v>
      </c>
      <c r="F887" t="s">
        <v>31</v>
      </c>
      <c r="G887" s="8">
        <f t="shared" ref="G887:AH887" si="640">INDEX(CostCalculations,MATCH($B887,CostCalculations_Index,0),MATCH(G$4,CostCalculation_Year,0))</f>
        <v>0</v>
      </c>
      <c r="H887" s="8">
        <f t="shared" si="640"/>
        <v>0</v>
      </c>
      <c r="I887" s="8">
        <f t="shared" si="640"/>
        <v>0</v>
      </c>
      <c r="J887" s="8">
        <f t="shared" si="640"/>
        <v>0</v>
      </c>
      <c r="K887" s="8">
        <f t="shared" si="640"/>
        <v>0</v>
      </c>
      <c r="L887" s="8">
        <f t="shared" si="640"/>
        <v>0</v>
      </c>
      <c r="M887" s="8">
        <f t="shared" si="640"/>
        <v>0</v>
      </c>
      <c r="N887" s="8">
        <f t="shared" si="640"/>
        <v>0</v>
      </c>
      <c r="O887" s="8">
        <f t="shared" si="640"/>
        <v>0</v>
      </c>
      <c r="P887" s="8">
        <f t="shared" si="640"/>
        <v>0</v>
      </c>
      <c r="Q887" s="8">
        <f t="shared" si="640"/>
        <v>0</v>
      </c>
      <c r="R887" s="8">
        <f t="shared" si="640"/>
        <v>0</v>
      </c>
      <c r="S887" s="8">
        <f t="shared" si="640"/>
        <v>0</v>
      </c>
      <c r="T887" s="8">
        <f t="shared" si="640"/>
        <v>0</v>
      </c>
      <c r="U887" s="8">
        <f t="shared" si="640"/>
        <v>0</v>
      </c>
      <c r="V887" s="8">
        <f t="shared" si="640"/>
        <v>0</v>
      </c>
      <c r="W887" s="8">
        <f t="shared" si="640"/>
        <v>0</v>
      </c>
      <c r="X887" s="8">
        <f t="shared" si="640"/>
        <v>0</v>
      </c>
      <c r="Y887" s="8">
        <f t="shared" si="640"/>
        <v>0</v>
      </c>
      <c r="Z887" s="8">
        <f t="shared" si="640"/>
        <v>0</v>
      </c>
      <c r="AA887" s="8">
        <f t="shared" si="640"/>
        <v>0</v>
      </c>
      <c r="AB887" s="8">
        <f t="shared" si="640"/>
        <v>0</v>
      </c>
      <c r="AC887" s="8">
        <f t="shared" si="640"/>
        <v>0</v>
      </c>
      <c r="AD887" s="8">
        <f t="shared" si="640"/>
        <v>0</v>
      </c>
      <c r="AE887" s="8">
        <f t="shared" si="640"/>
        <v>0</v>
      </c>
      <c r="AF887" s="8">
        <f t="shared" si="640"/>
        <v>0</v>
      </c>
      <c r="AG887" s="8">
        <f t="shared" si="640"/>
        <v>0</v>
      </c>
      <c r="AH887" s="8">
        <f t="shared" si="640"/>
        <v>0</v>
      </c>
    </row>
    <row r="888" spans="2:65" hidden="1" outlineLevel="1">
      <c r="B888" t="str">
        <f t="shared" si="636"/>
        <v/>
      </c>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row>
    <row r="889" spans="2:65" hidden="1" outlineLevel="1">
      <c r="B889" t="str">
        <f t="shared" si="636"/>
        <v>Carbon capture - OPEX including feedstock OPEX - Global - USD/ton fuel</v>
      </c>
      <c r="C889" s="4" t="str">
        <f>C880</f>
        <v>Carbon capture</v>
      </c>
      <c r="D889" s="4" t="s">
        <v>35</v>
      </c>
      <c r="E889" s="4" t="s">
        <v>49</v>
      </c>
      <c r="F889" s="4" t="s">
        <v>31</v>
      </c>
      <c r="G889" s="129">
        <f t="shared" ref="G889:AH889" si="641">SUM(G890:G890)</f>
        <v>25</v>
      </c>
      <c r="H889" s="129">
        <f t="shared" si="641"/>
        <v>25</v>
      </c>
      <c r="I889" s="129">
        <f t="shared" si="641"/>
        <v>25</v>
      </c>
      <c r="J889" s="129">
        <f t="shared" si="641"/>
        <v>25</v>
      </c>
      <c r="K889" s="129">
        <f t="shared" si="641"/>
        <v>25</v>
      </c>
      <c r="L889" s="129">
        <f t="shared" si="641"/>
        <v>25</v>
      </c>
      <c r="M889" s="129">
        <f t="shared" si="641"/>
        <v>25</v>
      </c>
      <c r="N889" s="129">
        <f t="shared" si="641"/>
        <v>25</v>
      </c>
      <c r="O889" s="129">
        <f t="shared" si="641"/>
        <v>25</v>
      </c>
      <c r="P889" s="129">
        <f t="shared" si="641"/>
        <v>25</v>
      </c>
      <c r="Q889" s="129">
        <f t="shared" si="641"/>
        <v>25</v>
      </c>
      <c r="R889" s="129">
        <f t="shared" si="641"/>
        <v>25</v>
      </c>
      <c r="S889" s="129">
        <f t="shared" si="641"/>
        <v>25</v>
      </c>
      <c r="T889" s="129">
        <f t="shared" si="641"/>
        <v>25</v>
      </c>
      <c r="U889" s="129">
        <f t="shared" si="641"/>
        <v>25</v>
      </c>
      <c r="V889" s="129">
        <f t="shared" si="641"/>
        <v>25</v>
      </c>
      <c r="W889" s="129">
        <f t="shared" si="641"/>
        <v>25</v>
      </c>
      <c r="X889" s="129">
        <f t="shared" si="641"/>
        <v>25</v>
      </c>
      <c r="Y889" s="129">
        <f t="shared" si="641"/>
        <v>25</v>
      </c>
      <c r="Z889" s="129">
        <f t="shared" si="641"/>
        <v>25</v>
      </c>
      <c r="AA889" s="129">
        <f t="shared" si="641"/>
        <v>25</v>
      </c>
      <c r="AB889" s="129">
        <f t="shared" si="641"/>
        <v>25</v>
      </c>
      <c r="AC889" s="129">
        <f t="shared" si="641"/>
        <v>25</v>
      </c>
      <c r="AD889" s="129">
        <f t="shared" si="641"/>
        <v>25</v>
      </c>
      <c r="AE889" s="129">
        <f t="shared" si="641"/>
        <v>25</v>
      </c>
      <c r="AF889" s="129">
        <f t="shared" si="641"/>
        <v>25</v>
      </c>
      <c r="AG889" s="129">
        <f t="shared" si="641"/>
        <v>25</v>
      </c>
      <c r="AH889" s="129">
        <f t="shared" si="641"/>
        <v>25</v>
      </c>
      <c r="BL889" s="1"/>
      <c r="BM889" s="1"/>
    </row>
    <row r="890" spans="2:65" hidden="1" outlineLevel="1">
      <c r="B890" t="str">
        <f t="shared" si="636"/>
        <v>Carbon capture - OPEX - Global - USD/ton fuel</v>
      </c>
      <c r="C890" t="str">
        <f>C879</f>
        <v>Carbon capture</v>
      </c>
      <c r="D890" t="s">
        <v>41</v>
      </c>
      <c r="E890" t="s">
        <v>49</v>
      </c>
      <c r="F890" t="s">
        <v>31</v>
      </c>
      <c r="G890" s="8">
        <f t="shared" ref="G890:AH890" si="642">INDEX(CostCalculations,MATCH($B890,CostCalculations_Index,0),MATCH(G$4,CostCalculation_Year,0))</f>
        <v>25</v>
      </c>
      <c r="H890" s="8">
        <f t="shared" si="642"/>
        <v>25</v>
      </c>
      <c r="I890" s="8">
        <f t="shared" si="642"/>
        <v>25</v>
      </c>
      <c r="J890" s="8">
        <f t="shared" si="642"/>
        <v>25</v>
      </c>
      <c r="K890" s="8">
        <f t="shared" si="642"/>
        <v>25</v>
      </c>
      <c r="L890" s="8">
        <f t="shared" si="642"/>
        <v>25</v>
      </c>
      <c r="M890" s="8">
        <f t="shared" si="642"/>
        <v>25</v>
      </c>
      <c r="N890" s="8">
        <f t="shared" si="642"/>
        <v>25</v>
      </c>
      <c r="O890" s="8">
        <f t="shared" si="642"/>
        <v>25</v>
      </c>
      <c r="P890" s="8">
        <f t="shared" si="642"/>
        <v>25</v>
      </c>
      <c r="Q890" s="8">
        <f t="shared" si="642"/>
        <v>25</v>
      </c>
      <c r="R890" s="8">
        <f t="shared" si="642"/>
        <v>25</v>
      </c>
      <c r="S890" s="8">
        <f t="shared" si="642"/>
        <v>25</v>
      </c>
      <c r="T890" s="8">
        <f t="shared" si="642"/>
        <v>25</v>
      </c>
      <c r="U890" s="8">
        <f t="shared" si="642"/>
        <v>25</v>
      </c>
      <c r="V890" s="8">
        <f t="shared" si="642"/>
        <v>25</v>
      </c>
      <c r="W890" s="8">
        <f t="shared" si="642"/>
        <v>25</v>
      </c>
      <c r="X890" s="8">
        <f t="shared" si="642"/>
        <v>25</v>
      </c>
      <c r="Y890" s="8">
        <f t="shared" si="642"/>
        <v>25</v>
      </c>
      <c r="Z890" s="8">
        <f t="shared" si="642"/>
        <v>25</v>
      </c>
      <c r="AA890" s="8">
        <f t="shared" si="642"/>
        <v>25</v>
      </c>
      <c r="AB890" s="8">
        <f t="shared" si="642"/>
        <v>25</v>
      </c>
      <c r="AC890" s="8">
        <f t="shared" si="642"/>
        <v>25</v>
      </c>
      <c r="AD890" s="8">
        <f t="shared" si="642"/>
        <v>25</v>
      </c>
      <c r="AE890" s="8">
        <f t="shared" si="642"/>
        <v>25</v>
      </c>
      <c r="AF890" s="8">
        <f t="shared" si="642"/>
        <v>25</v>
      </c>
      <c r="AG890" s="8">
        <f t="shared" si="642"/>
        <v>25</v>
      </c>
      <c r="AH890" s="8">
        <f t="shared" si="642"/>
        <v>25</v>
      </c>
    </row>
    <row r="891" spans="2:65" hidden="1" outlineLevel="1">
      <c r="B891" t="str">
        <f t="shared" si="636"/>
        <v/>
      </c>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row>
    <row r="892" spans="2:65" hidden="1" outlineLevel="1">
      <c r="B892" t="str">
        <f t="shared" si="636"/>
        <v>Carbon capture - Finance cost including feedstock finance cost - Africa - USD/ton fuel</v>
      </c>
      <c r="C892" s="10" t="str">
        <f>C883</f>
        <v>Carbon capture</v>
      </c>
      <c r="D892" s="10" t="s">
        <v>36</v>
      </c>
      <c r="E892" s="10" t="s">
        <v>55</v>
      </c>
      <c r="F892" s="10" t="s">
        <v>31</v>
      </c>
      <c r="G892" s="125">
        <f>G897</f>
        <v>0</v>
      </c>
      <c r="H892" s="125">
        <f t="shared" ref="H892:AH892" si="643">H897</f>
        <v>0</v>
      </c>
      <c r="I892" s="125">
        <f t="shared" si="643"/>
        <v>0</v>
      </c>
      <c r="J892" s="125">
        <f t="shared" si="643"/>
        <v>0</v>
      </c>
      <c r="K892" s="125">
        <f t="shared" si="643"/>
        <v>0</v>
      </c>
      <c r="L892" s="125">
        <f t="shared" si="643"/>
        <v>0</v>
      </c>
      <c r="M892" s="125">
        <f t="shared" si="643"/>
        <v>0</v>
      </c>
      <c r="N892" s="125">
        <f t="shared" si="643"/>
        <v>0</v>
      </c>
      <c r="O892" s="125">
        <f t="shared" si="643"/>
        <v>0</v>
      </c>
      <c r="P892" s="125">
        <f t="shared" si="643"/>
        <v>0</v>
      </c>
      <c r="Q892" s="125">
        <f t="shared" si="643"/>
        <v>0</v>
      </c>
      <c r="R892" s="125">
        <f t="shared" si="643"/>
        <v>0</v>
      </c>
      <c r="S892" s="125">
        <f t="shared" si="643"/>
        <v>0</v>
      </c>
      <c r="T892" s="125">
        <f t="shared" si="643"/>
        <v>0</v>
      </c>
      <c r="U892" s="125">
        <f t="shared" si="643"/>
        <v>0</v>
      </c>
      <c r="V892" s="125">
        <f t="shared" si="643"/>
        <v>0</v>
      </c>
      <c r="W892" s="125">
        <f t="shared" si="643"/>
        <v>0</v>
      </c>
      <c r="X892" s="125">
        <f t="shared" si="643"/>
        <v>0</v>
      </c>
      <c r="Y892" s="125">
        <f t="shared" si="643"/>
        <v>0</v>
      </c>
      <c r="Z892" s="125">
        <f t="shared" si="643"/>
        <v>0</v>
      </c>
      <c r="AA892" s="125">
        <f t="shared" si="643"/>
        <v>0</v>
      </c>
      <c r="AB892" s="125">
        <f t="shared" si="643"/>
        <v>0</v>
      </c>
      <c r="AC892" s="125">
        <f t="shared" si="643"/>
        <v>0</v>
      </c>
      <c r="AD892" s="125">
        <f t="shared" si="643"/>
        <v>0</v>
      </c>
      <c r="AE892" s="125">
        <f t="shared" si="643"/>
        <v>0</v>
      </c>
      <c r="AF892" s="125">
        <f t="shared" si="643"/>
        <v>0</v>
      </c>
      <c r="AG892" s="125">
        <f t="shared" si="643"/>
        <v>0</v>
      </c>
      <c r="AH892" s="125">
        <f t="shared" si="643"/>
        <v>0</v>
      </c>
      <c r="BL892" s="1"/>
      <c r="BM892" s="1"/>
    </row>
    <row r="893" spans="2:65" hidden="1" outlineLevel="1">
      <c r="B893" t="str">
        <f t="shared" si="636"/>
        <v>Carbon capture - Finance cost including feedstock finance cost - Americas - USD/ton fuel</v>
      </c>
      <c r="C893" s="2" t="str">
        <f>C883</f>
        <v>Carbon capture</v>
      </c>
      <c r="D893" s="2" t="s">
        <v>36</v>
      </c>
      <c r="E893" s="2" t="s">
        <v>56</v>
      </c>
      <c r="F893" s="2" t="s">
        <v>31</v>
      </c>
      <c r="G893" s="126">
        <f t="shared" ref="G893:AH893" si="644">G898</f>
        <v>0</v>
      </c>
      <c r="H893" s="126">
        <f t="shared" si="644"/>
        <v>0</v>
      </c>
      <c r="I893" s="126">
        <f t="shared" si="644"/>
        <v>0</v>
      </c>
      <c r="J893" s="126">
        <f t="shared" si="644"/>
        <v>0</v>
      </c>
      <c r="K893" s="126">
        <f t="shared" si="644"/>
        <v>0</v>
      </c>
      <c r="L893" s="126">
        <f t="shared" si="644"/>
        <v>0</v>
      </c>
      <c r="M893" s="126">
        <f t="shared" si="644"/>
        <v>0</v>
      </c>
      <c r="N893" s="126">
        <f t="shared" si="644"/>
        <v>0</v>
      </c>
      <c r="O893" s="126">
        <f t="shared" si="644"/>
        <v>0</v>
      </c>
      <c r="P893" s="126">
        <f t="shared" si="644"/>
        <v>0</v>
      </c>
      <c r="Q893" s="126">
        <f t="shared" si="644"/>
        <v>0</v>
      </c>
      <c r="R893" s="126">
        <f t="shared" si="644"/>
        <v>0</v>
      </c>
      <c r="S893" s="126">
        <f t="shared" si="644"/>
        <v>0</v>
      </c>
      <c r="T893" s="126">
        <f t="shared" si="644"/>
        <v>0</v>
      </c>
      <c r="U893" s="126">
        <f t="shared" si="644"/>
        <v>0</v>
      </c>
      <c r="V893" s="126">
        <f t="shared" si="644"/>
        <v>0</v>
      </c>
      <c r="W893" s="126">
        <f t="shared" si="644"/>
        <v>0</v>
      </c>
      <c r="X893" s="126">
        <f t="shared" si="644"/>
        <v>0</v>
      </c>
      <c r="Y893" s="126">
        <f t="shared" si="644"/>
        <v>0</v>
      </c>
      <c r="Z893" s="126">
        <f t="shared" si="644"/>
        <v>0</v>
      </c>
      <c r="AA893" s="126">
        <f t="shared" si="644"/>
        <v>0</v>
      </c>
      <c r="AB893" s="126">
        <f t="shared" si="644"/>
        <v>0</v>
      </c>
      <c r="AC893" s="126">
        <f t="shared" si="644"/>
        <v>0</v>
      </c>
      <c r="AD893" s="126">
        <f t="shared" si="644"/>
        <v>0</v>
      </c>
      <c r="AE893" s="126">
        <f t="shared" si="644"/>
        <v>0</v>
      </c>
      <c r="AF893" s="126">
        <f t="shared" si="644"/>
        <v>0</v>
      </c>
      <c r="AG893" s="126">
        <f t="shared" si="644"/>
        <v>0</v>
      </c>
      <c r="AH893" s="126">
        <f t="shared" si="644"/>
        <v>0</v>
      </c>
      <c r="BL893" s="1"/>
      <c r="BM893" s="1"/>
    </row>
    <row r="894" spans="2:65" hidden="1" outlineLevel="1">
      <c r="B894" t="str">
        <f t="shared" si="636"/>
        <v>Carbon capture - Finance cost including feedstock finance cost - Asia - USD/ton fuel</v>
      </c>
      <c r="C894" s="2" t="str">
        <f>C883</f>
        <v>Carbon capture</v>
      </c>
      <c r="D894" s="2" t="s">
        <v>36</v>
      </c>
      <c r="E894" s="2" t="s">
        <v>57</v>
      </c>
      <c r="F894" s="2" t="s">
        <v>31</v>
      </c>
      <c r="G894" s="126">
        <f t="shared" ref="G894:AH894" si="645">G899</f>
        <v>0</v>
      </c>
      <c r="H894" s="126">
        <f t="shared" si="645"/>
        <v>0</v>
      </c>
      <c r="I894" s="126">
        <f t="shared" si="645"/>
        <v>0</v>
      </c>
      <c r="J894" s="126">
        <f t="shared" si="645"/>
        <v>0</v>
      </c>
      <c r="K894" s="126">
        <f t="shared" si="645"/>
        <v>0</v>
      </c>
      <c r="L894" s="126">
        <f t="shared" si="645"/>
        <v>0</v>
      </c>
      <c r="M894" s="126">
        <f t="shared" si="645"/>
        <v>0</v>
      </c>
      <c r="N894" s="126">
        <f t="shared" si="645"/>
        <v>0</v>
      </c>
      <c r="O894" s="126">
        <f t="shared" si="645"/>
        <v>0</v>
      </c>
      <c r="P894" s="126">
        <f t="shared" si="645"/>
        <v>0</v>
      </c>
      <c r="Q894" s="126">
        <f t="shared" si="645"/>
        <v>0</v>
      </c>
      <c r="R894" s="126">
        <f t="shared" si="645"/>
        <v>0</v>
      </c>
      <c r="S894" s="126">
        <f t="shared" si="645"/>
        <v>0</v>
      </c>
      <c r="T894" s="126">
        <f t="shared" si="645"/>
        <v>0</v>
      </c>
      <c r="U894" s="126">
        <f t="shared" si="645"/>
        <v>0</v>
      </c>
      <c r="V894" s="126">
        <f t="shared" si="645"/>
        <v>0</v>
      </c>
      <c r="W894" s="126">
        <f t="shared" si="645"/>
        <v>0</v>
      </c>
      <c r="X894" s="126">
        <f t="shared" si="645"/>
        <v>0</v>
      </c>
      <c r="Y894" s="126">
        <f t="shared" si="645"/>
        <v>0</v>
      </c>
      <c r="Z894" s="126">
        <f t="shared" si="645"/>
        <v>0</v>
      </c>
      <c r="AA894" s="126">
        <f t="shared" si="645"/>
        <v>0</v>
      </c>
      <c r="AB894" s="126">
        <f t="shared" si="645"/>
        <v>0</v>
      </c>
      <c r="AC894" s="126">
        <f t="shared" si="645"/>
        <v>0</v>
      </c>
      <c r="AD894" s="126">
        <f t="shared" si="645"/>
        <v>0</v>
      </c>
      <c r="AE894" s="126">
        <f t="shared" si="645"/>
        <v>0</v>
      </c>
      <c r="AF894" s="126">
        <f t="shared" si="645"/>
        <v>0</v>
      </c>
      <c r="AG894" s="126">
        <f t="shared" si="645"/>
        <v>0</v>
      </c>
      <c r="AH894" s="126">
        <f t="shared" si="645"/>
        <v>0</v>
      </c>
      <c r="BL894" s="1"/>
      <c r="BM894" s="1"/>
    </row>
    <row r="895" spans="2:65" hidden="1" outlineLevel="1">
      <c r="B895" t="str">
        <f t="shared" si="636"/>
        <v>Carbon capture - Finance cost including feedstock finance cost - Europe - USD/ton fuel</v>
      </c>
      <c r="C895" s="2" t="str">
        <f>C883</f>
        <v>Carbon capture</v>
      </c>
      <c r="D895" s="2" t="s">
        <v>36</v>
      </c>
      <c r="E895" s="2" t="s">
        <v>8</v>
      </c>
      <c r="F895" s="2" t="s">
        <v>31</v>
      </c>
      <c r="G895" s="126">
        <f t="shared" ref="G895:AH895" si="646">G900</f>
        <v>0</v>
      </c>
      <c r="H895" s="126">
        <f t="shared" si="646"/>
        <v>0</v>
      </c>
      <c r="I895" s="126">
        <f t="shared" si="646"/>
        <v>0</v>
      </c>
      <c r="J895" s="126">
        <f t="shared" si="646"/>
        <v>0</v>
      </c>
      <c r="K895" s="126">
        <f t="shared" si="646"/>
        <v>0</v>
      </c>
      <c r="L895" s="126">
        <f t="shared" si="646"/>
        <v>0</v>
      </c>
      <c r="M895" s="126">
        <f t="shared" si="646"/>
        <v>0</v>
      </c>
      <c r="N895" s="126">
        <f t="shared" si="646"/>
        <v>0</v>
      </c>
      <c r="O895" s="126">
        <f t="shared" si="646"/>
        <v>0</v>
      </c>
      <c r="P895" s="126">
        <f t="shared" si="646"/>
        <v>0</v>
      </c>
      <c r="Q895" s="126">
        <f t="shared" si="646"/>
        <v>0</v>
      </c>
      <c r="R895" s="126">
        <f t="shared" si="646"/>
        <v>0</v>
      </c>
      <c r="S895" s="126">
        <f t="shared" si="646"/>
        <v>0</v>
      </c>
      <c r="T895" s="126">
        <f t="shared" si="646"/>
        <v>0</v>
      </c>
      <c r="U895" s="126">
        <f t="shared" si="646"/>
        <v>0</v>
      </c>
      <c r="V895" s="126">
        <f t="shared" si="646"/>
        <v>0</v>
      </c>
      <c r="W895" s="126">
        <f t="shared" si="646"/>
        <v>0</v>
      </c>
      <c r="X895" s="126">
        <f t="shared" si="646"/>
        <v>0</v>
      </c>
      <c r="Y895" s="126">
        <f t="shared" si="646"/>
        <v>0</v>
      </c>
      <c r="Z895" s="126">
        <f t="shared" si="646"/>
        <v>0</v>
      </c>
      <c r="AA895" s="126">
        <f t="shared" si="646"/>
        <v>0</v>
      </c>
      <c r="AB895" s="126">
        <f t="shared" si="646"/>
        <v>0</v>
      </c>
      <c r="AC895" s="126">
        <f t="shared" si="646"/>
        <v>0</v>
      </c>
      <c r="AD895" s="126">
        <f t="shared" si="646"/>
        <v>0</v>
      </c>
      <c r="AE895" s="126">
        <f t="shared" si="646"/>
        <v>0</v>
      </c>
      <c r="AF895" s="126">
        <f t="shared" si="646"/>
        <v>0</v>
      </c>
      <c r="AG895" s="126">
        <f t="shared" si="646"/>
        <v>0</v>
      </c>
      <c r="AH895" s="126">
        <f t="shared" si="646"/>
        <v>0</v>
      </c>
      <c r="BL895" s="1"/>
      <c r="BM895" s="1"/>
    </row>
    <row r="896" spans="2:65" hidden="1" outlineLevel="1">
      <c r="B896" t="str">
        <f t="shared" si="636"/>
        <v>Carbon capture - Finance cost including feedstock finance cost - Middle East - USD/ton fuel</v>
      </c>
      <c r="C896" s="13" t="str">
        <f>C883</f>
        <v>Carbon capture</v>
      </c>
      <c r="D896" s="13" t="s">
        <v>36</v>
      </c>
      <c r="E896" s="13" t="s">
        <v>58</v>
      </c>
      <c r="F896" s="13" t="s">
        <v>31</v>
      </c>
      <c r="G896" s="127">
        <f t="shared" ref="G896:AH896" si="647">G901</f>
        <v>0</v>
      </c>
      <c r="H896" s="127">
        <f t="shared" si="647"/>
        <v>0</v>
      </c>
      <c r="I896" s="127">
        <f t="shared" si="647"/>
        <v>0</v>
      </c>
      <c r="J896" s="127">
        <f t="shared" si="647"/>
        <v>0</v>
      </c>
      <c r="K896" s="127">
        <f t="shared" si="647"/>
        <v>0</v>
      </c>
      <c r="L896" s="127">
        <f t="shared" si="647"/>
        <v>0</v>
      </c>
      <c r="M896" s="127">
        <f t="shared" si="647"/>
        <v>0</v>
      </c>
      <c r="N896" s="127">
        <f t="shared" si="647"/>
        <v>0</v>
      </c>
      <c r="O896" s="127">
        <f t="shared" si="647"/>
        <v>0</v>
      </c>
      <c r="P896" s="127">
        <f t="shared" si="647"/>
        <v>0</v>
      </c>
      <c r="Q896" s="127">
        <f t="shared" si="647"/>
        <v>0</v>
      </c>
      <c r="R896" s="127">
        <f t="shared" si="647"/>
        <v>0</v>
      </c>
      <c r="S896" s="127">
        <f t="shared" si="647"/>
        <v>0</v>
      </c>
      <c r="T896" s="127">
        <f t="shared" si="647"/>
        <v>0</v>
      </c>
      <c r="U896" s="127">
        <f t="shared" si="647"/>
        <v>0</v>
      </c>
      <c r="V896" s="127">
        <f t="shared" si="647"/>
        <v>0</v>
      </c>
      <c r="W896" s="127">
        <f t="shared" si="647"/>
        <v>0</v>
      </c>
      <c r="X896" s="127">
        <f t="shared" si="647"/>
        <v>0</v>
      </c>
      <c r="Y896" s="127">
        <f t="shared" si="647"/>
        <v>0</v>
      </c>
      <c r="Z896" s="127">
        <f t="shared" si="647"/>
        <v>0</v>
      </c>
      <c r="AA896" s="127">
        <f t="shared" si="647"/>
        <v>0</v>
      </c>
      <c r="AB896" s="127">
        <f t="shared" si="647"/>
        <v>0</v>
      </c>
      <c r="AC896" s="127">
        <f t="shared" si="647"/>
        <v>0</v>
      </c>
      <c r="AD896" s="127">
        <f t="shared" si="647"/>
        <v>0</v>
      </c>
      <c r="AE896" s="127">
        <f t="shared" si="647"/>
        <v>0</v>
      </c>
      <c r="AF896" s="127">
        <f t="shared" si="647"/>
        <v>0</v>
      </c>
      <c r="AG896" s="127">
        <f t="shared" si="647"/>
        <v>0</v>
      </c>
      <c r="AH896" s="127">
        <f t="shared" si="647"/>
        <v>0</v>
      </c>
      <c r="BL896" s="1"/>
      <c r="BM896" s="1"/>
    </row>
    <row r="897" spans="2:65" hidden="1" outlineLevel="1">
      <c r="B897" t="str">
        <f t="shared" si="636"/>
        <v>Carbon capture - Finance cost - Africa - USD/ton fuel</v>
      </c>
      <c r="C897" t="str">
        <f>C879</f>
        <v>Carbon capture</v>
      </c>
      <c r="D897" t="s">
        <v>42</v>
      </c>
      <c r="E897" t="s">
        <v>55</v>
      </c>
      <c r="F897" t="s">
        <v>31</v>
      </c>
      <c r="G897" s="8">
        <f t="shared" ref="G897:V901" si="648">INDEX(CostCalculations,MATCH($B897,CostCalculations_Index,0),MATCH(G$4,CostCalculation_Year,0))</f>
        <v>0</v>
      </c>
      <c r="H897" s="8">
        <f t="shared" si="648"/>
        <v>0</v>
      </c>
      <c r="I897" s="8">
        <f t="shared" si="648"/>
        <v>0</v>
      </c>
      <c r="J897" s="8">
        <f t="shared" si="648"/>
        <v>0</v>
      </c>
      <c r="K897" s="8">
        <f t="shared" si="648"/>
        <v>0</v>
      </c>
      <c r="L897" s="8">
        <f t="shared" si="648"/>
        <v>0</v>
      </c>
      <c r="M897" s="8">
        <f t="shared" si="648"/>
        <v>0</v>
      </c>
      <c r="N897" s="8">
        <f t="shared" si="648"/>
        <v>0</v>
      </c>
      <c r="O897" s="8">
        <f t="shared" si="648"/>
        <v>0</v>
      </c>
      <c r="P897" s="8">
        <f t="shared" si="648"/>
        <v>0</v>
      </c>
      <c r="Q897" s="8">
        <f t="shared" si="648"/>
        <v>0</v>
      </c>
      <c r="R897" s="8">
        <f t="shared" si="648"/>
        <v>0</v>
      </c>
      <c r="S897" s="8">
        <f t="shared" si="648"/>
        <v>0</v>
      </c>
      <c r="T897" s="8">
        <f t="shared" si="648"/>
        <v>0</v>
      </c>
      <c r="U897" s="8">
        <f t="shared" si="648"/>
        <v>0</v>
      </c>
      <c r="V897" s="8">
        <f t="shared" si="648"/>
        <v>0</v>
      </c>
      <c r="W897" s="8">
        <f t="shared" ref="W897:AH901" si="649">INDEX(CostCalculations,MATCH($B897,CostCalculations_Index,0),MATCH(W$4,CostCalculation_Year,0))</f>
        <v>0</v>
      </c>
      <c r="X897" s="8">
        <f t="shared" si="649"/>
        <v>0</v>
      </c>
      <c r="Y897" s="8">
        <f t="shared" si="649"/>
        <v>0</v>
      </c>
      <c r="Z897" s="8">
        <f t="shared" si="649"/>
        <v>0</v>
      </c>
      <c r="AA897" s="8">
        <f t="shared" si="649"/>
        <v>0</v>
      </c>
      <c r="AB897" s="8">
        <f t="shared" si="649"/>
        <v>0</v>
      </c>
      <c r="AC897" s="8">
        <f t="shared" si="649"/>
        <v>0</v>
      </c>
      <c r="AD897" s="8">
        <f t="shared" si="649"/>
        <v>0</v>
      </c>
      <c r="AE897" s="8">
        <f t="shared" si="649"/>
        <v>0</v>
      </c>
      <c r="AF897" s="8">
        <f t="shared" si="649"/>
        <v>0</v>
      </c>
      <c r="AG897" s="8">
        <f t="shared" si="649"/>
        <v>0</v>
      </c>
      <c r="AH897" s="8">
        <f t="shared" si="649"/>
        <v>0</v>
      </c>
    </row>
    <row r="898" spans="2:65" hidden="1" outlineLevel="1">
      <c r="B898" t="str">
        <f t="shared" si="636"/>
        <v>Carbon capture - Finance cost - Americas - USD/ton fuel</v>
      </c>
      <c r="C898" t="str">
        <f>C879</f>
        <v>Carbon capture</v>
      </c>
      <c r="D898" t="s">
        <v>42</v>
      </c>
      <c r="E898" t="s">
        <v>56</v>
      </c>
      <c r="F898" t="s">
        <v>31</v>
      </c>
      <c r="G898" s="8">
        <f t="shared" si="648"/>
        <v>0</v>
      </c>
      <c r="H898" s="8">
        <f t="shared" si="648"/>
        <v>0</v>
      </c>
      <c r="I898" s="8">
        <f t="shared" si="648"/>
        <v>0</v>
      </c>
      <c r="J898" s="8">
        <f t="shared" si="648"/>
        <v>0</v>
      </c>
      <c r="K898" s="8">
        <f t="shared" si="648"/>
        <v>0</v>
      </c>
      <c r="L898" s="8">
        <f t="shared" si="648"/>
        <v>0</v>
      </c>
      <c r="M898" s="8">
        <f t="shared" si="648"/>
        <v>0</v>
      </c>
      <c r="N898" s="8">
        <f t="shared" si="648"/>
        <v>0</v>
      </c>
      <c r="O898" s="8">
        <f t="shared" si="648"/>
        <v>0</v>
      </c>
      <c r="P898" s="8">
        <f t="shared" si="648"/>
        <v>0</v>
      </c>
      <c r="Q898" s="8">
        <f t="shared" si="648"/>
        <v>0</v>
      </c>
      <c r="R898" s="8">
        <f t="shared" si="648"/>
        <v>0</v>
      </c>
      <c r="S898" s="8">
        <f t="shared" si="648"/>
        <v>0</v>
      </c>
      <c r="T898" s="8">
        <f t="shared" si="648"/>
        <v>0</v>
      </c>
      <c r="U898" s="8">
        <f t="shared" si="648"/>
        <v>0</v>
      </c>
      <c r="V898" s="8">
        <f t="shared" si="648"/>
        <v>0</v>
      </c>
      <c r="W898" s="8">
        <f t="shared" si="649"/>
        <v>0</v>
      </c>
      <c r="X898" s="8">
        <f t="shared" si="649"/>
        <v>0</v>
      </c>
      <c r="Y898" s="8">
        <f t="shared" si="649"/>
        <v>0</v>
      </c>
      <c r="Z898" s="8">
        <f t="shared" si="649"/>
        <v>0</v>
      </c>
      <c r="AA898" s="8">
        <f t="shared" si="649"/>
        <v>0</v>
      </c>
      <c r="AB898" s="8">
        <f t="shared" si="649"/>
        <v>0</v>
      </c>
      <c r="AC898" s="8">
        <f t="shared" si="649"/>
        <v>0</v>
      </c>
      <c r="AD898" s="8">
        <f t="shared" si="649"/>
        <v>0</v>
      </c>
      <c r="AE898" s="8">
        <f t="shared" si="649"/>
        <v>0</v>
      </c>
      <c r="AF898" s="8">
        <f t="shared" si="649"/>
        <v>0</v>
      </c>
      <c r="AG898" s="8">
        <f t="shared" si="649"/>
        <v>0</v>
      </c>
      <c r="AH898" s="8">
        <f t="shared" si="649"/>
        <v>0</v>
      </c>
    </row>
    <row r="899" spans="2:65" hidden="1" outlineLevel="1">
      <c r="B899" t="str">
        <f t="shared" si="636"/>
        <v>Carbon capture - Finance cost - Asia - USD/ton fuel</v>
      </c>
      <c r="C899" t="str">
        <f>C879</f>
        <v>Carbon capture</v>
      </c>
      <c r="D899" t="s">
        <v>42</v>
      </c>
      <c r="E899" t="s">
        <v>57</v>
      </c>
      <c r="F899" t="s">
        <v>31</v>
      </c>
      <c r="G899" s="8">
        <f t="shared" si="648"/>
        <v>0</v>
      </c>
      <c r="H899" s="8">
        <f t="shared" si="648"/>
        <v>0</v>
      </c>
      <c r="I899" s="8">
        <f t="shared" si="648"/>
        <v>0</v>
      </c>
      <c r="J899" s="8">
        <f t="shared" si="648"/>
        <v>0</v>
      </c>
      <c r="K899" s="8">
        <f t="shared" si="648"/>
        <v>0</v>
      </c>
      <c r="L899" s="8">
        <f t="shared" si="648"/>
        <v>0</v>
      </c>
      <c r="M899" s="8">
        <f t="shared" si="648"/>
        <v>0</v>
      </c>
      <c r="N899" s="8">
        <f t="shared" si="648"/>
        <v>0</v>
      </c>
      <c r="O899" s="8">
        <f t="shared" si="648"/>
        <v>0</v>
      </c>
      <c r="P899" s="8">
        <f t="shared" si="648"/>
        <v>0</v>
      </c>
      <c r="Q899" s="8">
        <f t="shared" si="648"/>
        <v>0</v>
      </c>
      <c r="R899" s="8">
        <f t="shared" si="648"/>
        <v>0</v>
      </c>
      <c r="S899" s="8">
        <f t="shared" si="648"/>
        <v>0</v>
      </c>
      <c r="T899" s="8">
        <f t="shared" si="648"/>
        <v>0</v>
      </c>
      <c r="U899" s="8">
        <f t="shared" si="648"/>
        <v>0</v>
      </c>
      <c r="V899" s="8">
        <f t="shared" si="648"/>
        <v>0</v>
      </c>
      <c r="W899" s="8">
        <f t="shared" si="649"/>
        <v>0</v>
      </c>
      <c r="X899" s="8">
        <f t="shared" si="649"/>
        <v>0</v>
      </c>
      <c r="Y899" s="8">
        <f t="shared" si="649"/>
        <v>0</v>
      </c>
      <c r="Z899" s="8">
        <f t="shared" si="649"/>
        <v>0</v>
      </c>
      <c r="AA899" s="8">
        <f t="shared" si="649"/>
        <v>0</v>
      </c>
      <c r="AB899" s="8">
        <f t="shared" si="649"/>
        <v>0</v>
      </c>
      <c r="AC899" s="8">
        <f t="shared" si="649"/>
        <v>0</v>
      </c>
      <c r="AD899" s="8">
        <f t="shared" si="649"/>
        <v>0</v>
      </c>
      <c r="AE899" s="8">
        <f t="shared" si="649"/>
        <v>0</v>
      </c>
      <c r="AF899" s="8">
        <f t="shared" si="649"/>
        <v>0</v>
      </c>
      <c r="AG899" s="8">
        <f t="shared" si="649"/>
        <v>0</v>
      </c>
      <c r="AH899" s="8">
        <f t="shared" si="649"/>
        <v>0</v>
      </c>
    </row>
    <row r="900" spans="2:65" hidden="1" outlineLevel="1">
      <c r="B900" t="str">
        <f t="shared" si="636"/>
        <v>Carbon capture - Finance cost - Europe - USD/ton fuel</v>
      </c>
      <c r="C900" t="str">
        <f>C879</f>
        <v>Carbon capture</v>
      </c>
      <c r="D900" t="s">
        <v>42</v>
      </c>
      <c r="E900" t="s">
        <v>8</v>
      </c>
      <c r="F900" t="s">
        <v>31</v>
      </c>
      <c r="G900" s="8">
        <f t="shared" si="648"/>
        <v>0</v>
      </c>
      <c r="H900" s="8">
        <f t="shared" si="648"/>
        <v>0</v>
      </c>
      <c r="I900" s="8">
        <f t="shared" si="648"/>
        <v>0</v>
      </c>
      <c r="J900" s="8">
        <f t="shared" si="648"/>
        <v>0</v>
      </c>
      <c r="K900" s="8">
        <f t="shared" si="648"/>
        <v>0</v>
      </c>
      <c r="L900" s="8">
        <f t="shared" si="648"/>
        <v>0</v>
      </c>
      <c r="M900" s="8">
        <f t="shared" si="648"/>
        <v>0</v>
      </c>
      <c r="N900" s="8">
        <f t="shared" si="648"/>
        <v>0</v>
      </c>
      <c r="O900" s="8">
        <f t="shared" si="648"/>
        <v>0</v>
      </c>
      <c r="P900" s="8">
        <f t="shared" si="648"/>
        <v>0</v>
      </c>
      <c r="Q900" s="8">
        <f t="shared" si="648"/>
        <v>0</v>
      </c>
      <c r="R900" s="8">
        <f t="shared" si="648"/>
        <v>0</v>
      </c>
      <c r="S900" s="8">
        <f t="shared" si="648"/>
        <v>0</v>
      </c>
      <c r="T900" s="8">
        <f t="shared" si="648"/>
        <v>0</v>
      </c>
      <c r="U900" s="8">
        <f t="shared" si="648"/>
        <v>0</v>
      </c>
      <c r="V900" s="8">
        <f t="shared" si="648"/>
        <v>0</v>
      </c>
      <c r="W900" s="8">
        <f t="shared" si="649"/>
        <v>0</v>
      </c>
      <c r="X900" s="8">
        <f t="shared" si="649"/>
        <v>0</v>
      </c>
      <c r="Y900" s="8">
        <f t="shared" si="649"/>
        <v>0</v>
      </c>
      <c r="Z900" s="8">
        <f t="shared" si="649"/>
        <v>0</v>
      </c>
      <c r="AA900" s="8">
        <f t="shared" si="649"/>
        <v>0</v>
      </c>
      <c r="AB900" s="8">
        <f t="shared" si="649"/>
        <v>0</v>
      </c>
      <c r="AC900" s="8">
        <f t="shared" si="649"/>
        <v>0</v>
      </c>
      <c r="AD900" s="8">
        <f t="shared" si="649"/>
        <v>0</v>
      </c>
      <c r="AE900" s="8">
        <f t="shared" si="649"/>
        <v>0</v>
      </c>
      <c r="AF900" s="8">
        <f t="shared" si="649"/>
        <v>0</v>
      </c>
      <c r="AG900" s="8">
        <f t="shared" si="649"/>
        <v>0</v>
      </c>
      <c r="AH900" s="8">
        <f t="shared" si="649"/>
        <v>0</v>
      </c>
    </row>
    <row r="901" spans="2:65" hidden="1" outlineLevel="1">
      <c r="B901" t="str">
        <f t="shared" si="636"/>
        <v>Carbon capture - Finance cost - Middle East - USD/ton fuel</v>
      </c>
      <c r="C901" t="str">
        <f>C879</f>
        <v>Carbon capture</v>
      </c>
      <c r="D901" t="s">
        <v>42</v>
      </c>
      <c r="E901" t="s">
        <v>58</v>
      </c>
      <c r="F901" t="s">
        <v>31</v>
      </c>
      <c r="G901" s="8">
        <f t="shared" si="648"/>
        <v>0</v>
      </c>
      <c r="H901" s="8">
        <f t="shared" si="648"/>
        <v>0</v>
      </c>
      <c r="I901" s="8">
        <f t="shared" si="648"/>
        <v>0</v>
      </c>
      <c r="J901" s="8">
        <f t="shared" si="648"/>
        <v>0</v>
      </c>
      <c r="K901" s="8">
        <f t="shared" si="648"/>
        <v>0</v>
      </c>
      <c r="L901" s="8">
        <f t="shared" si="648"/>
        <v>0</v>
      </c>
      <c r="M901" s="8">
        <f t="shared" si="648"/>
        <v>0</v>
      </c>
      <c r="N901" s="8">
        <f t="shared" si="648"/>
        <v>0</v>
      </c>
      <c r="O901" s="8">
        <f t="shared" si="648"/>
        <v>0</v>
      </c>
      <c r="P901" s="8">
        <f t="shared" si="648"/>
        <v>0</v>
      </c>
      <c r="Q901" s="8">
        <f t="shared" si="648"/>
        <v>0</v>
      </c>
      <c r="R901" s="8">
        <f t="shared" si="648"/>
        <v>0</v>
      </c>
      <c r="S901" s="8">
        <f t="shared" si="648"/>
        <v>0</v>
      </c>
      <c r="T901" s="8">
        <f t="shared" si="648"/>
        <v>0</v>
      </c>
      <c r="U901" s="8">
        <f t="shared" si="648"/>
        <v>0</v>
      </c>
      <c r="V901" s="8">
        <f t="shared" si="648"/>
        <v>0</v>
      </c>
      <c r="W901" s="8">
        <f t="shared" si="649"/>
        <v>0</v>
      </c>
      <c r="X901" s="8">
        <f t="shared" si="649"/>
        <v>0</v>
      </c>
      <c r="Y901" s="8">
        <f t="shared" si="649"/>
        <v>0</v>
      </c>
      <c r="Z901" s="8">
        <f t="shared" si="649"/>
        <v>0</v>
      </c>
      <c r="AA901" s="8">
        <f t="shared" si="649"/>
        <v>0</v>
      </c>
      <c r="AB901" s="8">
        <f t="shared" si="649"/>
        <v>0</v>
      </c>
      <c r="AC901" s="8">
        <f t="shared" si="649"/>
        <v>0</v>
      </c>
      <c r="AD901" s="8">
        <f t="shared" si="649"/>
        <v>0</v>
      </c>
      <c r="AE901" s="8">
        <f t="shared" si="649"/>
        <v>0</v>
      </c>
      <c r="AF901" s="8">
        <f t="shared" si="649"/>
        <v>0</v>
      </c>
      <c r="AG901" s="8">
        <f t="shared" si="649"/>
        <v>0</v>
      </c>
      <c r="AH901" s="8">
        <f t="shared" si="649"/>
        <v>0</v>
      </c>
    </row>
    <row r="902" spans="2:65" ht="15.75" hidden="1" outlineLevel="1" thickBot="1">
      <c r="B902" t="str">
        <f t="shared" si="636"/>
        <v/>
      </c>
      <c r="G902" s="128"/>
    </row>
    <row r="903" spans="2:65" hidden="1" outlineLevel="1">
      <c r="B903" t="str">
        <f t="shared" si="636"/>
        <v>Carbon capture - Energy cost including feedstock energy cost - Africa - USD/ton fuel</v>
      </c>
      <c r="C903" s="10" t="str">
        <f>C879</f>
        <v>Carbon capture</v>
      </c>
      <c r="D903" s="10" t="s">
        <v>37</v>
      </c>
      <c r="E903" s="10" t="s">
        <v>55</v>
      </c>
      <c r="F903" s="10" t="s">
        <v>31</v>
      </c>
      <c r="G903" s="125">
        <f>G908</f>
        <v>0</v>
      </c>
      <c r="H903" s="125">
        <f t="shared" ref="H903:AH903" si="650">H908</f>
        <v>0</v>
      </c>
      <c r="I903" s="125">
        <f t="shared" si="650"/>
        <v>0</v>
      </c>
      <c r="J903" s="125">
        <f t="shared" si="650"/>
        <v>0</v>
      </c>
      <c r="K903" s="125">
        <f t="shared" si="650"/>
        <v>0</v>
      </c>
      <c r="L903" s="125">
        <f t="shared" si="650"/>
        <v>0</v>
      </c>
      <c r="M903" s="125">
        <f t="shared" si="650"/>
        <v>0</v>
      </c>
      <c r="N903" s="125">
        <f t="shared" si="650"/>
        <v>0</v>
      </c>
      <c r="O903" s="125">
        <f t="shared" si="650"/>
        <v>0</v>
      </c>
      <c r="P903" s="125">
        <f t="shared" si="650"/>
        <v>0</v>
      </c>
      <c r="Q903" s="125">
        <f t="shared" si="650"/>
        <v>0</v>
      </c>
      <c r="R903" s="125">
        <f t="shared" si="650"/>
        <v>0</v>
      </c>
      <c r="S903" s="125">
        <f t="shared" si="650"/>
        <v>0</v>
      </c>
      <c r="T903" s="125">
        <f t="shared" si="650"/>
        <v>0</v>
      </c>
      <c r="U903" s="125">
        <f t="shared" si="650"/>
        <v>0</v>
      </c>
      <c r="V903" s="125">
        <f t="shared" si="650"/>
        <v>0</v>
      </c>
      <c r="W903" s="125">
        <f t="shared" si="650"/>
        <v>0</v>
      </c>
      <c r="X903" s="125">
        <f t="shared" si="650"/>
        <v>0</v>
      </c>
      <c r="Y903" s="125">
        <f t="shared" si="650"/>
        <v>0</v>
      </c>
      <c r="Z903" s="125">
        <f t="shared" si="650"/>
        <v>0</v>
      </c>
      <c r="AA903" s="125">
        <f t="shared" si="650"/>
        <v>0</v>
      </c>
      <c r="AB903" s="125">
        <f t="shared" si="650"/>
        <v>0</v>
      </c>
      <c r="AC903" s="125">
        <f t="shared" si="650"/>
        <v>0</v>
      </c>
      <c r="AD903" s="125">
        <f t="shared" si="650"/>
        <v>0</v>
      </c>
      <c r="AE903" s="125">
        <f t="shared" si="650"/>
        <v>0</v>
      </c>
      <c r="AF903" s="125">
        <f t="shared" si="650"/>
        <v>0</v>
      </c>
      <c r="AG903" s="125">
        <f t="shared" si="650"/>
        <v>0</v>
      </c>
      <c r="AH903" s="125">
        <f t="shared" si="650"/>
        <v>0</v>
      </c>
      <c r="AJ903" s="117" t="b">
        <f t="shared" ref="AJ903:BK903" si="651">G886+G889+G892+G903+G914=G880</f>
        <v>1</v>
      </c>
      <c r="AK903" s="118" t="b">
        <f t="shared" si="651"/>
        <v>1</v>
      </c>
      <c r="AL903" s="118" t="b">
        <f t="shared" si="651"/>
        <v>1</v>
      </c>
      <c r="AM903" s="118" t="b">
        <f t="shared" si="651"/>
        <v>1</v>
      </c>
      <c r="AN903" s="118" t="b">
        <f t="shared" si="651"/>
        <v>1</v>
      </c>
      <c r="AO903" s="118" t="b">
        <f t="shared" si="651"/>
        <v>1</v>
      </c>
      <c r="AP903" s="118" t="b">
        <f t="shared" si="651"/>
        <v>1</v>
      </c>
      <c r="AQ903" s="118" t="b">
        <f t="shared" si="651"/>
        <v>1</v>
      </c>
      <c r="AR903" s="118" t="b">
        <f t="shared" si="651"/>
        <v>1</v>
      </c>
      <c r="AS903" s="118" t="b">
        <f t="shared" si="651"/>
        <v>1</v>
      </c>
      <c r="AT903" s="118" t="b">
        <f t="shared" si="651"/>
        <v>1</v>
      </c>
      <c r="AU903" s="118" t="b">
        <f t="shared" si="651"/>
        <v>1</v>
      </c>
      <c r="AV903" s="118" t="b">
        <f t="shared" si="651"/>
        <v>1</v>
      </c>
      <c r="AW903" s="118" t="b">
        <f t="shared" si="651"/>
        <v>1</v>
      </c>
      <c r="AX903" s="118" t="b">
        <f t="shared" si="651"/>
        <v>1</v>
      </c>
      <c r="AY903" s="118" t="b">
        <f t="shared" si="651"/>
        <v>1</v>
      </c>
      <c r="AZ903" s="118" t="b">
        <f t="shared" si="651"/>
        <v>1</v>
      </c>
      <c r="BA903" s="118" t="b">
        <f t="shared" si="651"/>
        <v>1</v>
      </c>
      <c r="BB903" s="118" t="b">
        <f t="shared" si="651"/>
        <v>1</v>
      </c>
      <c r="BC903" s="118" t="b">
        <f t="shared" si="651"/>
        <v>1</v>
      </c>
      <c r="BD903" s="118" t="b">
        <f t="shared" si="651"/>
        <v>1</v>
      </c>
      <c r="BE903" s="118" t="b">
        <f t="shared" si="651"/>
        <v>1</v>
      </c>
      <c r="BF903" s="118" t="b">
        <f t="shared" si="651"/>
        <v>1</v>
      </c>
      <c r="BG903" s="118" t="b">
        <f t="shared" si="651"/>
        <v>1</v>
      </c>
      <c r="BH903" s="118" t="b">
        <f t="shared" si="651"/>
        <v>1</v>
      </c>
      <c r="BI903" s="118" t="b">
        <f t="shared" si="651"/>
        <v>1</v>
      </c>
      <c r="BJ903" s="118" t="b">
        <f t="shared" si="651"/>
        <v>1</v>
      </c>
      <c r="BK903" s="119" t="b">
        <f t="shared" si="651"/>
        <v>1</v>
      </c>
      <c r="BL903" s="1"/>
      <c r="BM903" s="1"/>
    </row>
    <row r="904" spans="2:65" hidden="1" outlineLevel="1">
      <c r="B904" t="str">
        <f t="shared" si="636"/>
        <v>Carbon capture - Energy cost including feedstock energy cost - Americas - USD/ton fuel</v>
      </c>
      <c r="C904" s="2" t="str">
        <f>C879</f>
        <v>Carbon capture</v>
      </c>
      <c r="D904" s="2" t="s">
        <v>37</v>
      </c>
      <c r="E904" s="2" t="s">
        <v>56</v>
      </c>
      <c r="F904" s="2" t="s">
        <v>31</v>
      </c>
      <c r="G904" s="126">
        <f t="shared" ref="G904:AH904" si="652">G909</f>
        <v>0</v>
      </c>
      <c r="H904" s="126">
        <f t="shared" si="652"/>
        <v>0</v>
      </c>
      <c r="I904" s="126">
        <f t="shared" si="652"/>
        <v>0</v>
      </c>
      <c r="J904" s="126">
        <f t="shared" si="652"/>
        <v>0</v>
      </c>
      <c r="K904" s="126">
        <f t="shared" si="652"/>
        <v>0</v>
      </c>
      <c r="L904" s="126">
        <f t="shared" si="652"/>
        <v>0</v>
      </c>
      <c r="M904" s="126">
        <f t="shared" si="652"/>
        <v>0</v>
      </c>
      <c r="N904" s="126">
        <f t="shared" si="652"/>
        <v>0</v>
      </c>
      <c r="O904" s="126">
        <f t="shared" si="652"/>
        <v>0</v>
      </c>
      <c r="P904" s="126">
        <f t="shared" si="652"/>
        <v>0</v>
      </c>
      <c r="Q904" s="126">
        <f t="shared" si="652"/>
        <v>0</v>
      </c>
      <c r="R904" s="126">
        <f t="shared" si="652"/>
        <v>0</v>
      </c>
      <c r="S904" s="126">
        <f t="shared" si="652"/>
        <v>0</v>
      </c>
      <c r="T904" s="126">
        <f t="shared" si="652"/>
        <v>0</v>
      </c>
      <c r="U904" s="126">
        <f t="shared" si="652"/>
        <v>0</v>
      </c>
      <c r="V904" s="126">
        <f t="shared" si="652"/>
        <v>0</v>
      </c>
      <c r="W904" s="126">
        <f t="shared" si="652"/>
        <v>0</v>
      </c>
      <c r="X904" s="126">
        <f t="shared" si="652"/>
        <v>0</v>
      </c>
      <c r="Y904" s="126">
        <f t="shared" si="652"/>
        <v>0</v>
      </c>
      <c r="Z904" s="126">
        <f t="shared" si="652"/>
        <v>0</v>
      </c>
      <c r="AA904" s="126">
        <f t="shared" si="652"/>
        <v>0</v>
      </c>
      <c r="AB904" s="126">
        <f t="shared" si="652"/>
        <v>0</v>
      </c>
      <c r="AC904" s="126">
        <f t="shared" si="652"/>
        <v>0</v>
      </c>
      <c r="AD904" s="126">
        <f t="shared" si="652"/>
        <v>0</v>
      </c>
      <c r="AE904" s="126">
        <f t="shared" si="652"/>
        <v>0</v>
      </c>
      <c r="AF904" s="126">
        <f t="shared" si="652"/>
        <v>0</v>
      </c>
      <c r="AG904" s="126">
        <f t="shared" si="652"/>
        <v>0</v>
      </c>
      <c r="AH904" s="126">
        <f t="shared" si="652"/>
        <v>0</v>
      </c>
      <c r="AJ904" s="120" t="b">
        <f t="shared" ref="AJ904:BK904" si="653">G886+G889+G893+G904+G914=G881</f>
        <v>1</v>
      </c>
      <c r="AK904" s="1" t="b">
        <f t="shared" si="653"/>
        <v>1</v>
      </c>
      <c r="AL904" s="1" t="b">
        <f t="shared" si="653"/>
        <v>1</v>
      </c>
      <c r="AM904" s="1" t="b">
        <f t="shared" si="653"/>
        <v>1</v>
      </c>
      <c r="AN904" s="1" t="b">
        <f t="shared" si="653"/>
        <v>1</v>
      </c>
      <c r="AO904" s="1" t="b">
        <f t="shared" si="653"/>
        <v>1</v>
      </c>
      <c r="AP904" s="1" t="b">
        <f t="shared" si="653"/>
        <v>1</v>
      </c>
      <c r="AQ904" s="1" t="b">
        <f t="shared" si="653"/>
        <v>1</v>
      </c>
      <c r="AR904" s="1" t="b">
        <f t="shared" si="653"/>
        <v>1</v>
      </c>
      <c r="AS904" s="1" t="b">
        <f t="shared" si="653"/>
        <v>1</v>
      </c>
      <c r="AT904" s="1" t="b">
        <f t="shared" si="653"/>
        <v>1</v>
      </c>
      <c r="AU904" s="1" t="b">
        <f t="shared" si="653"/>
        <v>1</v>
      </c>
      <c r="AV904" s="1" t="b">
        <f t="shared" si="653"/>
        <v>1</v>
      </c>
      <c r="AW904" s="1" t="b">
        <f t="shared" si="653"/>
        <v>1</v>
      </c>
      <c r="AX904" s="1" t="b">
        <f t="shared" si="653"/>
        <v>1</v>
      </c>
      <c r="AY904" s="1" t="b">
        <f t="shared" si="653"/>
        <v>1</v>
      </c>
      <c r="AZ904" s="1" t="b">
        <f t="shared" si="653"/>
        <v>1</v>
      </c>
      <c r="BA904" s="1" t="b">
        <f t="shared" si="653"/>
        <v>1</v>
      </c>
      <c r="BB904" s="1" t="b">
        <f t="shared" si="653"/>
        <v>1</v>
      </c>
      <c r="BC904" s="1" t="b">
        <f t="shared" si="653"/>
        <v>1</v>
      </c>
      <c r="BD904" s="1" t="b">
        <f t="shared" si="653"/>
        <v>1</v>
      </c>
      <c r="BE904" s="1" t="b">
        <f t="shared" si="653"/>
        <v>1</v>
      </c>
      <c r="BF904" s="1" t="b">
        <f t="shared" si="653"/>
        <v>1</v>
      </c>
      <c r="BG904" s="1" t="b">
        <f t="shared" si="653"/>
        <v>1</v>
      </c>
      <c r="BH904" s="1" t="b">
        <f t="shared" si="653"/>
        <v>1</v>
      </c>
      <c r="BI904" s="1" t="b">
        <f t="shared" si="653"/>
        <v>1</v>
      </c>
      <c r="BJ904" s="1" t="b">
        <f t="shared" si="653"/>
        <v>1</v>
      </c>
      <c r="BK904" s="121" t="b">
        <f t="shared" si="653"/>
        <v>1</v>
      </c>
      <c r="BL904" s="1"/>
      <c r="BM904" s="1"/>
    </row>
    <row r="905" spans="2:65" hidden="1" outlineLevel="1">
      <c r="B905" t="str">
        <f t="shared" si="636"/>
        <v>Carbon capture - Energy cost including feedstock energy cost - Asia - USD/ton fuel</v>
      </c>
      <c r="C905" s="2" t="str">
        <f>C879</f>
        <v>Carbon capture</v>
      </c>
      <c r="D905" s="2" t="s">
        <v>37</v>
      </c>
      <c r="E905" s="2" t="s">
        <v>57</v>
      </c>
      <c r="F905" s="2" t="s">
        <v>31</v>
      </c>
      <c r="G905" s="126">
        <f t="shared" ref="G905:AH905" si="654">G910</f>
        <v>0</v>
      </c>
      <c r="H905" s="126">
        <f t="shared" si="654"/>
        <v>0</v>
      </c>
      <c r="I905" s="126">
        <f t="shared" si="654"/>
        <v>0</v>
      </c>
      <c r="J905" s="126">
        <f t="shared" si="654"/>
        <v>0</v>
      </c>
      <c r="K905" s="126">
        <f t="shared" si="654"/>
        <v>0</v>
      </c>
      <c r="L905" s="126">
        <f t="shared" si="654"/>
        <v>0</v>
      </c>
      <c r="M905" s="126">
        <f t="shared" si="654"/>
        <v>0</v>
      </c>
      <c r="N905" s="126">
        <f t="shared" si="654"/>
        <v>0</v>
      </c>
      <c r="O905" s="126">
        <f t="shared" si="654"/>
        <v>0</v>
      </c>
      <c r="P905" s="126">
        <f t="shared" si="654"/>
        <v>0</v>
      </c>
      <c r="Q905" s="126">
        <f t="shared" si="654"/>
        <v>0</v>
      </c>
      <c r="R905" s="126">
        <f t="shared" si="654"/>
        <v>0</v>
      </c>
      <c r="S905" s="126">
        <f t="shared" si="654"/>
        <v>0</v>
      </c>
      <c r="T905" s="126">
        <f t="shared" si="654"/>
        <v>0</v>
      </c>
      <c r="U905" s="126">
        <f t="shared" si="654"/>
        <v>0</v>
      </c>
      <c r="V905" s="126">
        <f t="shared" si="654"/>
        <v>0</v>
      </c>
      <c r="W905" s="126">
        <f t="shared" si="654"/>
        <v>0</v>
      </c>
      <c r="X905" s="126">
        <f t="shared" si="654"/>
        <v>0</v>
      </c>
      <c r="Y905" s="126">
        <f t="shared" si="654"/>
        <v>0</v>
      </c>
      <c r="Z905" s="126">
        <f t="shared" si="654"/>
        <v>0</v>
      </c>
      <c r="AA905" s="126">
        <f t="shared" si="654"/>
        <v>0</v>
      </c>
      <c r="AB905" s="126">
        <f t="shared" si="654"/>
        <v>0</v>
      </c>
      <c r="AC905" s="126">
        <f t="shared" si="654"/>
        <v>0</v>
      </c>
      <c r="AD905" s="126">
        <f t="shared" si="654"/>
        <v>0</v>
      </c>
      <c r="AE905" s="126">
        <f t="shared" si="654"/>
        <v>0</v>
      </c>
      <c r="AF905" s="126">
        <f t="shared" si="654"/>
        <v>0</v>
      </c>
      <c r="AG905" s="126">
        <f t="shared" si="654"/>
        <v>0</v>
      </c>
      <c r="AH905" s="126">
        <f t="shared" si="654"/>
        <v>0</v>
      </c>
      <c r="AJ905" s="120" t="b">
        <f t="shared" ref="AJ905:BK905" si="655">G886+G889+G894+G905+G914=G882</f>
        <v>1</v>
      </c>
      <c r="AK905" s="1" t="b">
        <f t="shared" si="655"/>
        <v>1</v>
      </c>
      <c r="AL905" s="1" t="b">
        <f t="shared" si="655"/>
        <v>1</v>
      </c>
      <c r="AM905" s="1" t="b">
        <f t="shared" si="655"/>
        <v>1</v>
      </c>
      <c r="AN905" s="1" t="b">
        <f t="shared" si="655"/>
        <v>1</v>
      </c>
      <c r="AO905" s="1" t="b">
        <f t="shared" si="655"/>
        <v>1</v>
      </c>
      <c r="AP905" s="1" t="b">
        <f t="shared" si="655"/>
        <v>1</v>
      </c>
      <c r="AQ905" s="1" t="b">
        <f t="shared" si="655"/>
        <v>1</v>
      </c>
      <c r="AR905" s="1" t="b">
        <f t="shared" si="655"/>
        <v>1</v>
      </c>
      <c r="AS905" s="1" t="b">
        <f t="shared" si="655"/>
        <v>1</v>
      </c>
      <c r="AT905" s="1" t="b">
        <f t="shared" si="655"/>
        <v>1</v>
      </c>
      <c r="AU905" s="1" t="b">
        <f t="shared" si="655"/>
        <v>1</v>
      </c>
      <c r="AV905" s="1" t="b">
        <f t="shared" si="655"/>
        <v>1</v>
      </c>
      <c r="AW905" s="1" t="b">
        <f t="shared" si="655"/>
        <v>1</v>
      </c>
      <c r="AX905" s="1" t="b">
        <f t="shared" si="655"/>
        <v>1</v>
      </c>
      <c r="AY905" s="1" t="b">
        <f t="shared" si="655"/>
        <v>1</v>
      </c>
      <c r="AZ905" s="1" t="b">
        <f t="shared" si="655"/>
        <v>1</v>
      </c>
      <c r="BA905" s="1" t="b">
        <f t="shared" si="655"/>
        <v>1</v>
      </c>
      <c r="BB905" s="1" t="b">
        <f t="shared" si="655"/>
        <v>1</v>
      </c>
      <c r="BC905" s="1" t="b">
        <f t="shared" si="655"/>
        <v>1</v>
      </c>
      <c r="BD905" s="1" t="b">
        <f t="shared" si="655"/>
        <v>1</v>
      </c>
      <c r="BE905" s="1" t="b">
        <f t="shared" si="655"/>
        <v>1</v>
      </c>
      <c r="BF905" s="1" t="b">
        <f t="shared" si="655"/>
        <v>1</v>
      </c>
      <c r="BG905" s="1" t="b">
        <f t="shared" si="655"/>
        <v>1</v>
      </c>
      <c r="BH905" s="1" t="b">
        <f t="shared" si="655"/>
        <v>1</v>
      </c>
      <c r="BI905" s="1" t="b">
        <f t="shared" si="655"/>
        <v>1</v>
      </c>
      <c r="BJ905" s="1" t="b">
        <f t="shared" si="655"/>
        <v>1</v>
      </c>
      <c r="BK905" s="121" t="b">
        <f t="shared" si="655"/>
        <v>1</v>
      </c>
      <c r="BL905" s="1"/>
      <c r="BM905" s="1"/>
    </row>
    <row r="906" spans="2:65" hidden="1" outlineLevel="1">
      <c r="B906" t="str">
        <f t="shared" si="636"/>
        <v>Carbon capture - Energy cost including feedstock energy cost - Europe - USD/ton fuel</v>
      </c>
      <c r="C906" s="2" t="str">
        <f>C879</f>
        <v>Carbon capture</v>
      </c>
      <c r="D906" s="2" t="s">
        <v>37</v>
      </c>
      <c r="E906" s="2" t="s">
        <v>8</v>
      </c>
      <c r="F906" s="2" t="s">
        <v>31</v>
      </c>
      <c r="G906" s="126">
        <f t="shared" ref="G906:AH906" si="656">G911</f>
        <v>0</v>
      </c>
      <c r="H906" s="126">
        <f t="shared" si="656"/>
        <v>0</v>
      </c>
      <c r="I906" s="126">
        <f t="shared" si="656"/>
        <v>0</v>
      </c>
      <c r="J906" s="126">
        <f t="shared" si="656"/>
        <v>0</v>
      </c>
      <c r="K906" s="126">
        <f t="shared" si="656"/>
        <v>0</v>
      </c>
      <c r="L906" s="126">
        <f t="shared" si="656"/>
        <v>0</v>
      </c>
      <c r="M906" s="126">
        <f t="shared" si="656"/>
        <v>0</v>
      </c>
      <c r="N906" s="126">
        <f t="shared" si="656"/>
        <v>0</v>
      </c>
      <c r="O906" s="126">
        <f t="shared" si="656"/>
        <v>0</v>
      </c>
      <c r="P906" s="126">
        <f t="shared" si="656"/>
        <v>0</v>
      </c>
      <c r="Q906" s="126">
        <f t="shared" si="656"/>
        <v>0</v>
      </c>
      <c r="R906" s="126">
        <f t="shared" si="656"/>
        <v>0</v>
      </c>
      <c r="S906" s="126">
        <f t="shared" si="656"/>
        <v>0</v>
      </c>
      <c r="T906" s="126">
        <f t="shared" si="656"/>
        <v>0</v>
      </c>
      <c r="U906" s="126">
        <f t="shared" si="656"/>
        <v>0</v>
      </c>
      <c r="V906" s="126">
        <f t="shared" si="656"/>
        <v>0</v>
      </c>
      <c r="W906" s="126">
        <f t="shared" si="656"/>
        <v>0</v>
      </c>
      <c r="X906" s="126">
        <f t="shared" si="656"/>
        <v>0</v>
      </c>
      <c r="Y906" s="126">
        <f t="shared" si="656"/>
        <v>0</v>
      </c>
      <c r="Z906" s="126">
        <f t="shared" si="656"/>
        <v>0</v>
      </c>
      <c r="AA906" s="126">
        <f t="shared" si="656"/>
        <v>0</v>
      </c>
      <c r="AB906" s="126">
        <f t="shared" si="656"/>
        <v>0</v>
      </c>
      <c r="AC906" s="126">
        <f t="shared" si="656"/>
        <v>0</v>
      </c>
      <c r="AD906" s="126">
        <f t="shared" si="656"/>
        <v>0</v>
      </c>
      <c r="AE906" s="126">
        <f t="shared" si="656"/>
        <v>0</v>
      </c>
      <c r="AF906" s="126">
        <f t="shared" si="656"/>
        <v>0</v>
      </c>
      <c r="AG906" s="126">
        <f t="shared" si="656"/>
        <v>0</v>
      </c>
      <c r="AH906" s="126">
        <f t="shared" si="656"/>
        <v>0</v>
      </c>
      <c r="AJ906" s="120" t="b">
        <f t="shared" ref="AJ906:BK906" si="657">G886+G889+G895+G906+G914=G883</f>
        <v>1</v>
      </c>
      <c r="AK906" s="1" t="b">
        <f t="shared" si="657"/>
        <v>1</v>
      </c>
      <c r="AL906" s="1" t="b">
        <f t="shared" si="657"/>
        <v>1</v>
      </c>
      <c r="AM906" s="1" t="b">
        <f t="shared" si="657"/>
        <v>1</v>
      </c>
      <c r="AN906" s="1" t="b">
        <f t="shared" si="657"/>
        <v>1</v>
      </c>
      <c r="AO906" s="1" t="b">
        <f t="shared" si="657"/>
        <v>1</v>
      </c>
      <c r="AP906" s="1" t="b">
        <f t="shared" si="657"/>
        <v>1</v>
      </c>
      <c r="AQ906" s="1" t="b">
        <f t="shared" si="657"/>
        <v>1</v>
      </c>
      <c r="AR906" s="1" t="b">
        <f t="shared" si="657"/>
        <v>1</v>
      </c>
      <c r="AS906" s="1" t="b">
        <f t="shared" si="657"/>
        <v>1</v>
      </c>
      <c r="AT906" s="1" t="b">
        <f t="shared" si="657"/>
        <v>1</v>
      </c>
      <c r="AU906" s="1" t="b">
        <f t="shared" si="657"/>
        <v>1</v>
      </c>
      <c r="AV906" s="1" t="b">
        <f t="shared" si="657"/>
        <v>1</v>
      </c>
      <c r="AW906" s="1" t="b">
        <f t="shared" si="657"/>
        <v>1</v>
      </c>
      <c r="AX906" s="1" t="b">
        <f t="shared" si="657"/>
        <v>1</v>
      </c>
      <c r="AY906" s="1" t="b">
        <f t="shared" si="657"/>
        <v>1</v>
      </c>
      <c r="AZ906" s="1" t="b">
        <f t="shared" si="657"/>
        <v>1</v>
      </c>
      <c r="BA906" s="1" t="b">
        <f t="shared" si="657"/>
        <v>1</v>
      </c>
      <c r="BB906" s="1" t="b">
        <f t="shared" si="657"/>
        <v>1</v>
      </c>
      <c r="BC906" s="1" t="b">
        <f t="shared" si="657"/>
        <v>1</v>
      </c>
      <c r="BD906" s="1" t="b">
        <f t="shared" si="657"/>
        <v>1</v>
      </c>
      <c r="BE906" s="1" t="b">
        <f t="shared" si="657"/>
        <v>1</v>
      </c>
      <c r="BF906" s="1" t="b">
        <f t="shared" si="657"/>
        <v>1</v>
      </c>
      <c r="BG906" s="1" t="b">
        <f t="shared" si="657"/>
        <v>1</v>
      </c>
      <c r="BH906" s="1" t="b">
        <f t="shared" si="657"/>
        <v>1</v>
      </c>
      <c r="BI906" s="1" t="b">
        <f t="shared" si="657"/>
        <v>1</v>
      </c>
      <c r="BJ906" s="1" t="b">
        <f t="shared" si="657"/>
        <v>1</v>
      </c>
      <c r="BK906" s="121" t="b">
        <f t="shared" si="657"/>
        <v>1</v>
      </c>
      <c r="BL906" s="1"/>
      <c r="BM906" s="1"/>
    </row>
    <row r="907" spans="2:65" ht="15.75" hidden="1" outlineLevel="1" thickBot="1">
      <c r="B907" t="str">
        <f t="shared" si="636"/>
        <v>Carbon capture - Energy cost including feedstock energy cost - Middle East - USD/ton fuel</v>
      </c>
      <c r="C907" s="13" t="str">
        <f>C879</f>
        <v>Carbon capture</v>
      </c>
      <c r="D907" s="13" t="s">
        <v>37</v>
      </c>
      <c r="E907" s="13" t="s">
        <v>58</v>
      </c>
      <c r="F907" s="13" t="s">
        <v>31</v>
      </c>
      <c r="G907" s="127">
        <f t="shared" ref="G907:AH907" si="658">G912</f>
        <v>0</v>
      </c>
      <c r="H907" s="127">
        <f t="shared" si="658"/>
        <v>0</v>
      </c>
      <c r="I907" s="127">
        <f t="shared" si="658"/>
        <v>0</v>
      </c>
      <c r="J907" s="127">
        <f t="shared" si="658"/>
        <v>0</v>
      </c>
      <c r="K907" s="127">
        <f t="shared" si="658"/>
        <v>0</v>
      </c>
      <c r="L907" s="127">
        <f t="shared" si="658"/>
        <v>0</v>
      </c>
      <c r="M907" s="127">
        <f t="shared" si="658"/>
        <v>0</v>
      </c>
      <c r="N907" s="127">
        <f t="shared" si="658"/>
        <v>0</v>
      </c>
      <c r="O907" s="127">
        <f t="shared" si="658"/>
        <v>0</v>
      </c>
      <c r="P907" s="127">
        <f t="shared" si="658"/>
        <v>0</v>
      </c>
      <c r="Q907" s="127">
        <f t="shared" si="658"/>
        <v>0</v>
      </c>
      <c r="R907" s="127">
        <f t="shared" si="658"/>
        <v>0</v>
      </c>
      <c r="S907" s="127">
        <f t="shared" si="658"/>
        <v>0</v>
      </c>
      <c r="T907" s="127">
        <f t="shared" si="658"/>
        <v>0</v>
      </c>
      <c r="U907" s="127">
        <f t="shared" si="658"/>
        <v>0</v>
      </c>
      <c r="V907" s="127">
        <f t="shared" si="658"/>
        <v>0</v>
      </c>
      <c r="W907" s="127">
        <f t="shared" si="658"/>
        <v>0</v>
      </c>
      <c r="X907" s="127">
        <f t="shared" si="658"/>
        <v>0</v>
      </c>
      <c r="Y907" s="127">
        <f t="shared" si="658"/>
        <v>0</v>
      </c>
      <c r="Z907" s="127">
        <f t="shared" si="658"/>
        <v>0</v>
      </c>
      <c r="AA907" s="127">
        <f t="shared" si="658"/>
        <v>0</v>
      </c>
      <c r="AB907" s="127">
        <f t="shared" si="658"/>
        <v>0</v>
      </c>
      <c r="AC907" s="127">
        <f t="shared" si="658"/>
        <v>0</v>
      </c>
      <c r="AD907" s="127">
        <f t="shared" si="658"/>
        <v>0</v>
      </c>
      <c r="AE907" s="127">
        <f t="shared" si="658"/>
        <v>0</v>
      </c>
      <c r="AF907" s="127">
        <f t="shared" si="658"/>
        <v>0</v>
      </c>
      <c r="AG907" s="127">
        <f t="shared" si="658"/>
        <v>0</v>
      </c>
      <c r="AH907" s="127">
        <f t="shared" si="658"/>
        <v>0</v>
      </c>
      <c r="AJ907" s="122" t="b">
        <f t="shared" ref="AJ907:BK907" si="659">G886+G889+G896+G907+G914=G884</f>
        <v>1</v>
      </c>
      <c r="AK907" s="123" t="b">
        <f t="shared" si="659"/>
        <v>1</v>
      </c>
      <c r="AL907" s="123" t="b">
        <f t="shared" si="659"/>
        <v>1</v>
      </c>
      <c r="AM907" s="123" t="b">
        <f t="shared" si="659"/>
        <v>1</v>
      </c>
      <c r="AN907" s="123" t="b">
        <f t="shared" si="659"/>
        <v>1</v>
      </c>
      <c r="AO907" s="123" t="b">
        <f t="shared" si="659"/>
        <v>1</v>
      </c>
      <c r="AP907" s="123" t="b">
        <f t="shared" si="659"/>
        <v>1</v>
      </c>
      <c r="AQ907" s="123" t="b">
        <f t="shared" si="659"/>
        <v>1</v>
      </c>
      <c r="AR907" s="123" t="b">
        <f t="shared" si="659"/>
        <v>1</v>
      </c>
      <c r="AS907" s="123" t="b">
        <f t="shared" si="659"/>
        <v>1</v>
      </c>
      <c r="AT907" s="123" t="b">
        <f t="shared" si="659"/>
        <v>1</v>
      </c>
      <c r="AU907" s="123" t="b">
        <f t="shared" si="659"/>
        <v>1</v>
      </c>
      <c r="AV907" s="123" t="b">
        <f t="shared" si="659"/>
        <v>1</v>
      </c>
      <c r="AW907" s="123" t="b">
        <f t="shared" si="659"/>
        <v>1</v>
      </c>
      <c r="AX907" s="123" t="b">
        <f t="shared" si="659"/>
        <v>1</v>
      </c>
      <c r="AY907" s="123" t="b">
        <f t="shared" si="659"/>
        <v>1</v>
      </c>
      <c r="AZ907" s="123" t="b">
        <f t="shared" si="659"/>
        <v>1</v>
      </c>
      <c r="BA907" s="123" t="b">
        <f t="shared" si="659"/>
        <v>1</v>
      </c>
      <c r="BB907" s="123" t="b">
        <f t="shared" si="659"/>
        <v>1</v>
      </c>
      <c r="BC907" s="123" t="b">
        <f t="shared" si="659"/>
        <v>1</v>
      </c>
      <c r="BD907" s="123" t="b">
        <f t="shared" si="659"/>
        <v>1</v>
      </c>
      <c r="BE907" s="123" t="b">
        <f t="shared" si="659"/>
        <v>1</v>
      </c>
      <c r="BF907" s="123" t="b">
        <f t="shared" si="659"/>
        <v>1</v>
      </c>
      <c r="BG907" s="123" t="b">
        <f t="shared" si="659"/>
        <v>1</v>
      </c>
      <c r="BH907" s="123" t="b">
        <f t="shared" si="659"/>
        <v>1</v>
      </c>
      <c r="BI907" s="123" t="b">
        <f t="shared" si="659"/>
        <v>1</v>
      </c>
      <c r="BJ907" s="123" t="b">
        <f t="shared" si="659"/>
        <v>1</v>
      </c>
      <c r="BK907" s="124" t="b">
        <f t="shared" si="659"/>
        <v>1</v>
      </c>
      <c r="BL907" s="1"/>
      <c r="BM907" s="1"/>
    </row>
    <row r="908" spans="2:65" hidden="1" outlineLevel="1">
      <c r="B908" t="str">
        <f t="shared" si="636"/>
        <v>Carbon capture - Energy cost - Africa - USD/ton fuel</v>
      </c>
      <c r="C908" t="str">
        <f>C879</f>
        <v>Carbon capture</v>
      </c>
      <c r="D908" t="s">
        <v>43</v>
      </c>
      <c r="E908" t="s">
        <v>55</v>
      </c>
      <c r="F908" t="s">
        <v>31</v>
      </c>
      <c r="G908" s="8">
        <f t="shared" ref="G908:V912" si="660">INDEX(CostCalculations,MATCH($B908,CostCalculations_Index,0),MATCH(G$4,CostCalculation_Year,0))</f>
        <v>0</v>
      </c>
      <c r="H908" s="8">
        <f t="shared" si="660"/>
        <v>0</v>
      </c>
      <c r="I908" s="8">
        <f t="shared" si="660"/>
        <v>0</v>
      </c>
      <c r="J908" s="8">
        <f t="shared" si="660"/>
        <v>0</v>
      </c>
      <c r="K908" s="8">
        <f t="shared" si="660"/>
        <v>0</v>
      </c>
      <c r="L908" s="8">
        <f t="shared" si="660"/>
        <v>0</v>
      </c>
      <c r="M908" s="8">
        <f t="shared" si="660"/>
        <v>0</v>
      </c>
      <c r="N908" s="8">
        <f t="shared" si="660"/>
        <v>0</v>
      </c>
      <c r="O908" s="8">
        <f t="shared" si="660"/>
        <v>0</v>
      </c>
      <c r="P908" s="8">
        <f t="shared" si="660"/>
        <v>0</v>
      </c>
      <c r="Q908" s="8">
        <f t="shared" si="660"/>
        <v>0</v>
      </c>
      <c r="R908" s="8">
        <f t="shared" si="660"/>
        <v>0</v>
      </c>
      <c r="S908" s="8">
        <f t="shared" si="660"/>
        <v>0</v>
      </c>
      <c r="T908" s="8">
        <f t="shared" si="660"/>
        <v>0</v>
      </c>
      <c r="U908" s="8">
        <f t="shared" si="660"/>
        <v>0</v>
      </c>
      <c r="V908" s="8">
        <f t="shared" si="660"/>
        <v>0</v>
      </c>
      <c r="W908" s="8">
        <f t="shared" ref="W908:AH912" si="661">INDEX(CostCalculations,MATCH($B908,CostCalculations_Index,0),MATCH(W$4,CostCalculation_Year,0))</f>
        <v>0</v>
      </c>
      <c r="X908" s="8">
        <f t="shared" si="661"/>
        <v>0</v>
      </c>
      <c r="Y908" s="8">
        <f t="shared" si="661"/>
        <v>0</v>
      </c>
      <c r="Z908" s="8">
        <f t="shared" si="661"/>
        <v>0</v>
      </c>
      <c r="AA908" s="8">
        <f t="shared" si="661"/>
        <v>0</v>
      </c>
      <c r="AB908" s="8">
        <f t="shared" si="661"/>
        <v>0</v>
      </c>
      <c r="AC908" s="8">
        <f t="shared" si="661"/>
        <v>0</v>
      </c>
      <c r="AD908" s="8">
        <f t="shared" si="661"/>
        <v>0</v>
      </c>
      <c r="AE908" s="8">
        <f t="shared" si="661"/>
        <v>0</v>
      </c>
      <c r="AF908" s="8">
        <f t="shared" si="661"/>
        <v>0</v>
      </c>
      <c r="AG908" s="8">
        <f t="shared" si="661"/>
        <v>0</v>
      </c>
      <c r="AH908" s="8">
        <f t="shared" si="661"/>
        <v>0</v>
      </c>
    </row>
    <row r="909" spans="2:65" hidden="1" outlineLevel="1">
      <c r="B909" t="str">
        <f t="shared" si="636"/>
        <v>Carbon capture - Energy cost - Americas - USD/ton fuel</v>
      </c>
      <c r="C909" t="str">
        <f>C879</f>
        <v>Carbon capture</v>
      </c>
      <c r="D909" t="s">
        <v>43</v>
      </c>
      <c r="E909" t="s">
        <v>56</v>
      </c>
      <c r="F909" t="s">
        <v>31</v>
      </c>
      <c r="G909" s="8">
        <f t="shared" si="660"/>
        <v>0</v>
      </c>
      <c r="H909" s="8">
        <f t="shared" si="660"/>
        <v>0</v>
      </c>
      <c r="I909" s="8">
        <f t="shared" si="660"/>
        <v>0</v>
      </c>
      <c r="J909" s="8">
        <f t="shared" si="660"/>
        <v>0</v>
      </c>
      <c r="K909" s="8">
        <f t="shared" si="660"/>
        <v>0</v>
      </c>
      <c r="L909" s="8">
        <f t="shared" si="660"/>
        <v>0</v>
      </c>
      <c r="M909" s="8">
        <f t="shared" si="660"/>
        <v>0</v>
      </c>
      <c r="N909" s="8">
        <f t="shared" si="660"/>
        <v>0</v>
      </c>
      <c r="O909" s="8">
        <f t="shared" si="660"/>
        <v>0</v>
      </c>
      <c r="P909" s="8">
        <f t="shared" si="660"/>
        <v>0</v>
      </c>
      <c r="Q909" s="8">
        <f t="shared" si="660"/>
        <v>0</v>
      </c>
      <c r="R909" s="8">
        <f t="shared" si="660"/>
        <v>0</v>
      </c>
      <c r="S909" s="8">
        <f t="shared" si="660"/>
        <v>0</v>
      </c>
      <c r="T909" s="8">
        <f t="shared" si="660"/>
        <v>0</v>
      </c>
      <c r="U909" s="8">
        <f t="shared" si="660"/>
        <v>0</v>
      </c>
      <c r="V909" s="8">
        <f t="shared" si="660"/>
        <v>0</v>
      </c>
      <c r="W909" s="8">
        <f t="shared" si="661"/>
        <v>0</v>
      </c>
      <c r="X909" s="8">
        <f t="shared" si="661"/>
        <v>0</v>
      </c>
      <c r="Y909" s="8">
        <f t="shared" si="661"/>
        <v>0</v>
      </c>
      <c r="Z909" s="8">
        <f t="shared" si="661"/>
        <v>0</v>
      </c>
      <c r="AA909" s="8">
        <f t="shared" si="661"/>
        <v>0</v>
      </c>
      <c r="AB909" s="8">
        <f t="shared" si="661"/>
        <v>0</v>
      </c>
      <c r="AC909" s="8">
        <f t="shared" si="661"/>
        <v>0</v>
      </c>
      <c r="AD909" s="8">
        <f t="shared" si="661"/>
        <v>0</v>
      </c>
      <c r="AE909" s="8">
        <f t="shared" si="661"/>
        <v>0</v>
      </c>
      <c r="AF909" s="8">
        <f t="shared" si="661"/>
        <v>0</v>
      </c>
      <c r="AG909" s="8">
        <f t="shared" si="661"/>
        <v>0</v>
      </c>
      <c r="AH909" s="8">
        <f t="shared" si="661"/>
        <v>0</v>
      </c>
    </row>
    <row r="910" spans="2:65" hidden="1" outlineLevel="1">
      <c r="B910" t="str">
        <f t="shared" si="636"/>
        <v>Carbon capture - Energy cost - Asia - USD/ton fuel</v>
      </c>
      <c r="C910" t="str">
        <f>C879</f>
        <v>Carbon capture</v>
      </c>
      <c r="D910" t="s">
        <v>43</v>
      </c>
      <c r="E910" t="s">
        <v>57</v>
      </c>
      <c r="F910" t="s">
        <v>31</v>
      </c>
      <c r="G910" s="8">
        <f t="shared" si="660"/>
        <v>0</v>
      </c>
      <c r="H910" s="8">
        <f t="shared" si="660"/>
        <v>0</v>
      </c>
      <c r="I910" s="8">
        <f t="shared" si="660"/>
        <v>0</v>
      </c>
      <c r="J910" s="8">
        <f t="shared" si="660"/>
        <v>0</v>
      </c>
      <c r="K910" s="8">
        <f t="shared" si="660"/>
        <v>0</v>
      </c>
      <c r="L910" s="8">
        <f t="shared" si="660"/>
        <v>0</v>
      </c>
      <c r="M910" s="8">
        <f t="shared" si="660"/>
        <v>0</v>
      </c>
      <c r="N910" s="8">
        <f t="shared" si="660"/>
        <v>0</v>
      </c>
      <c r="O910" s="8">
        <f t="shared" si="660"/>
        <v>0</v>
      </c>
      <c r="P910" s="8">
        <f t="shared" si="660"/>
        <v>0</v>
      </c>
      <c r="Q910" s="8">
        <f t="shared" si="660"/>
        <v>0</v>
      </c>
      <c r="R910" s="8">
        <f t="shared" si="660"/>
        <v>0</v>
      </c>
      <c r="S910" s="8">
        <f t="shared" si="660"/>
        <v>0</v>
      </c>
      <c r="T910" s="8">
        <f t="shared" si="660"/>
        <v>0</v>
      </c>
      <c r="U910" s="8">
        <f t="shared" si="660"/>
        <v>0</v>
      </c>
      <c r="V910" s="8">
        <f t="shared" si="660"/>
        <v>0</v>
      </c>
      <c r="W910" s="8">
        <f t="shared" si="661"/>
        <v>0</v>
      </c>
      <c r="X910" s="8">
        <f t="shared" si="661"/>
        <v>0</v>
      </c>
      <c r="Y910" s="8">
        <f t="shared" si="661"/>
        <v>0</v>
      </c>
      <c r="Z910" s="8">
        <f t="shared" si="661"/>
        <v>0</v>
      </c>
      <c r="AA910" s="8">
        <f t="shared" si="661"/>
        <v>0</v>
      </c>
      <c r="AB910" s="8">
        <f t="shared" si="661"/>
        <v>0</v>
      </c>
      <c r="AC910" s="8">
        <f t="shared" si="661"/>
        <v>0</v>
      </c>
      <c r="AD910" s="8">
        <f t="shared" si="661"/>
        <v>0</v>
      </c>
      <c r="AE910" s="8">
        <f t="shared" si="661"/>
        <v>0</v>
      </c>
      <c r="AF910" s="8">
        <f t="shared" si="661"/>
        <v>0</v>
      </c>
      <c r="AG910" s="8">
        <f t="shared" si="661"/>
        <v>0</v>
      </c>
      <c r="AH910" s="8">
        <f t="shared" si="661"/>
        <v>0</v>
      </c>
    </row>
    <row r="911" spans="2:65" hidden="1" outlineLevel="1">
      <c r="B911" t="str">
        <f t="shared" si="636"/>
        <v>Carbon capture - Energy cost - Europe - USD/ton fuel</v>
      </c>
      <c r="C911" t="str">
        <f>C879</f>
        <v>Carbon capture</v>
      </c>
      <c r="D911" t="s">
        <v>43</v>
      </c>
      <c r="E911" t="s">
        <v>8</v>
      </c>
      <c r="F911" t="s">
        <v>31</v>
      </c>
      <c r="G911" s="8">
        <f t="shared" si="660"/>
        <v>0</v>
      </c>
      <c r="H911" s="8">
        <f t="shared" si="660"/>
        <v>0</v>
      </c>
      <c r="I911" s="8">
        <f t="shared" si="660"/>
        <v>0</v>
      </c>
      <c r="J911" s="8">
        <f t="shared" si="660"/>
        <v>0</v>
      </c>
      <c r="K911" s="8">
        <f t="shared" si="660"/>
        <v>0</v>
      </c>
      <c r="L911" s="8">
        <f t="shared" si="660"/>
        <v>0</v>
      </c>
      <c r="M911" s="8">
        <f t="shared" si="660"/>
        <v>0</v>
      </c>
      <c r="N911" s="8">
        <f t="shared" si="660"/>
        <v>0</v>
      </c>
      <c r="O911" s="8">
        <f t="shared" si="660"/>
        <v>0</v>
      </c>
      <c r="P911" s="8">
        <f t="shared" si="660"/>
        <v>0</v>
      </c>
      <c r="Q911" s="8">
        <f t="shared" si="660"/>
        <v>0</v>
      </c>
      <c r="R911" s="8">
        <f t="shared" si="660"/>
        <v>0</v>
      </c>
      <c r="S911" s="8">
        <f t="shared" si="660"/>
        <v>0</v>
      </c>
      <c r="T911" s="8">
        <f t="shared" si="660"/>
        <v>0</v>
      </c>
      <c r="U911" s="8">
        <f t="shared" si="660"/>
        <v>0</v>
      </c>
      <c r="V911" s="8">
        <f t="shared" si="660"/>
        <v>0</v>
      </c>
      <c r="W911" s="8">
        <f t="shared" si="661"/>
        <v>0</v>
      </c>
      <c r="X911" s="8">
        <f t="shared" si="661"/>
        <v>0</v>
      </c>
      <c r="Y911" s="8">
        <f t="shared" si="661"/>
        <v>0</v>
      </c>
      <c r="Z911" s="8">
        <f t="shared" si="661"/>
        <v>0</v>
      </c>
      <c r="AA911" s="8">
        <f t="shared" si="661"/>
        <v>0</v>
      </c>
      <c r="AB911" s="8">
        <f t="shared" si="661"/>
        <v>0</v>
      </c>
      <c r="AC911" s="8">
        <f t="shared" si="661"/>
        <v>0</v>
      </c>
      <c r="AD911" s="8">
        <f t="shared" si="661"/>
        <v>0</v>
      </c>
      <c r="AE911" s="8">
        <f t="shared" si="661"/>
        <v>0</v>
      </c>
      <c r="AF911" s="8">
        <f t="shared" si="661"/>
        <v>0</v>
      </c>
      <c r="AG911" s="8">
        <f t="shared" si="661"/>
        <v>0</v>
      </c>
      <c r="AH911" s="8">
        <f t="shared" si="661"/>
        <v>0</v>
      </c>
    </row>
    <row r="912" spans="2:65" hidden="1" outlineLevel="1">
      <c r="B912" t="str">
        <f t="shared" si="636"/>
        <v>Carbon capture - Energy cost - Middle East - USD/ton fuel</v>
      </c>
      <c r="C912" t="str">
        <f>C879</f>
        <v>Carbon capture</v>
      </c>
      <c r="D912" t="s">
        <v>43</v>
      </c>
      <c r="E912" t="s">
        <v>58</v>
      </c>
      <c r="F912" t="s">
        <v>31</v>
      </c>
      <c r="G912" s="8">
        <f t="shared" si="660"/>
        <v>0</v>
      </c>
      <c r="H912" s="8">
        <f t="shared" si="660"/>
        <v>0</v>
      </c>
      <c r="I912" s="8">
        <f t="shared" si="660"/>
        <v>0</v>
      </c>
      <c r="J912" s="8">
        <f t="shared" si="660"/>
        <v>0</v>
      </c>
      <c r="K912" s="8">
        <f t="shared" si="660"/>
        <v>0</v>
      </c>
      <c r="L912" s="8">
        <f t="shared" si="660"/>
        <v>0</v>
      </c>
      <c r="M912" s="8">
        <f t="shared" si="660"/>
        <v>0</v>
      </c>
      <c r="N912" s="8">
        <f t="shared" si="660"/>
        <v>0</v>
      </c>
      <c r="O912" s="8">
        <f t="shared" si="660"/>
        <v>0</v>
      </c>
      <c r="P912" s="8">
        <f t="shared" si="660"/>
        <v>0</v>
      </c>
      <c r="Q912" s="8">
        <f t="shared" si="660"/>
        <v>0</v>
      </c>
      <c r="R912" s="8">
        <f t="shared" si="660"/>
        <v>0</v>
      </c>
      <c r="S912" s="8">
        <f t="shared" si="660"/>
        <v>0</v>
      </c>
      <c r="T912" s="8">
        <f t="shared" si="660"/>
        <v>0</v>
      </c>
      <c r="U912" s="8">
        <f t="shared" si="660"/>
        <v>0</v>
      </c>
      <c r="V912" s="8">
        <f t="shared" si="660"/>
        <v>0</v>
      </c>
      <c r="W912" s="8">
        <f t="shared" si="661"/>
        <v>0</v>
      </c>
      <c r="X912" s="8">
        <f t="shared" si="661"/>
        <v>0</v>
      </c>
      <c r="Y912" s="8">
        <f t="shared" si="661"/>
        <v>0</v>
      </c>
      <c r="Z912" s="8">
        <f t="shared" si="661"/>
        <v>0</v>
      </c>
      <c r="AA912" s="8">
        <f t="shared" si="661"/>
        <v>0</v>
      </c>
      <c r="AB912" s="8">
        <f t="shared" si="661"/>
        <v>0</v>
      </c>
      <c r="AC912" s="8">
        <f t="shared" si="661"/>
        <v>0</v>
      </c>
      <c r="AD912" s="8">
        <f t="shared" si="661"/>
        <v>0</v>
      </c>
      <c r="AE912" s="8">
        <f t="shared" si="661"/>
        <v>0</v>
      </c>
      <c r="AF912" s="8">
        <f t="shared" si="661"/>
        <v>0</v>
      </c>
      <c r="AG912" s="8">
        <f t="shared" si="661"/>
        <v>0</v>
      </c>
      <c r="AH912" s="8">
        <f t="shared" si="661"/>
        <v>0</v>
      </c>
    </row>
    <row r="913" spans="2:65" hidden="1" outlineLevel="1">
      <c r="B913" t="str">
        <f t="shared" si="636"/>
        <v/>
      </c>
    </row>
    <row r="914" spans="2:65" hidden="1" outlineLevel="1">
      <c r="B914" t="str">
        <f t="shared" si="636"/>
        <v>Carbon capture - Feedstock cost including feedstock feedstock cost - Global - USD/ton fuel</v>
      </c>
      <c r="C914" s="4" t="str">
        <f>C879</f>
        <v>Carbon capture</v>
      </c>
      <c r="D914" s="4" t="s">
        <v>38</v>
      </c>
      <c r="E914" s="4" t="s">
        <v>49</v>
      </c>
      <c r="F914" s="4" t="s">
        <v>31</v>
      </c>
      <c r="G914" s="129">
        <v>0</v>
      </c>
      <c r="H914" s="129">
        <v>0</v>
      </c>
      <c r="I914" s="129">
        <v>0</v>
      </c>
      <c r="J914" s="129">
        <v>0</v>
      </c>
      <c r="K914" s="129">
        <v>0</v>
      </c>
      <c r="L914" s="129">
        <v>0</v>
      </c>
      <c r="M914" s="129">
        <v>0</v>
      </c>
      <c r="N914" s="129">
        <v>0</v>
      </c>
      <c r="O914" s="129">
        <v>0</v>
      </c>
      <c r="P914" s="129">
        <v>0</v>
      </c>
      <c r="Q914" s="129">
        <v>0</v>
      </c>
      <c r="R914" s="129">
        <v>0</v>
      </c>
      <c r="S914" s="129">
        <v>0</v>
      </c>
      <c r="T914" s="129">
        <v>0</v>
      </c>
      <c r="U914" s="129">
        <v>0</v>
      </c>
      <c r="V914" s="129">
        <v>0</v>
      </c>
      <c r="W914" s="129">
        <v>0</v>
      </c>
      <c r="X914" s="129">
        <v>0</v>
      </c>
      <c r="Y914" s="129">
        <v>0</v>
      </c>
      <c r="Z914" s="129">
        <v>0</v>
      </c>
      <c r="AA914" s="129">
        <v>0</v>
      </c>
      <c r="AB914" s="129">
        <v>0</v>
      </c>
      <c r="AC914" s="129">
        <v>0</v>
      </c>
      <c r="AD914" s="129">
        <v>0</v>
      </c>
      <c r="AE914" s="129">
        <v>0</v>
      </c>
      <c r="AF914" s="129">
        <v>0</v>
      </c>
      <c r="AG914" s="129">
        <v>0</v>
      </c>
      <c r="AH914" s="129">
        <v>0</v>
      </c>
      <c r="BL914" s="1"/>
      <c r="BM914" s="1"/>
    </row>
    <row r="915" spans="2:65" collapsed="1"/>
    <row r="916" spans="2:65">
      <c r="B916" t="str">
        <f t="shared" ref="B916:B951" si="662">_xlfn.TEXTJOIN(" - ",TRUE,C916:F916)</f>
        <v>Carbon storage - Item - Region - Unit</v>
      </c>
      <c r="C916" s="53" t="s">
        <v>94</v>
      </c>
      <c r="D916" s="53" t="s">
        <v>28</v>
      </c>
      <c r="E916" s="53" t="s">
        <v>1</v>
      </c>
      <c r="F916" s="53" t="s">
        <v>29</v>
      </c>
      <c r="G916" s="54">
        <v>2023</v>
      </c>
      <c r="H916" s="54">
        <v>2024</v>
      </c>
      <c r="I916" s="54">
        <v>2025</v>
      </c>
      <c r="J916" s="54">
        <v>2026</v>
      </c>
      <c r="K916" s="54">
        <v>2027</v>
      </c>
      <c r="L916" s="54">
        <v>2028</v>
      </c>
      <c r="M916" s="54">
        <v>2029</v>
      </c>
      <c r="N916" s="54">
        <v>2030</v>
      </c>
      <c r="O916" s="54">
        <v>2031</v>
      </c>
      <c r="P916" s="54">
        <v>2032</v>
      </c>
      <c r="Q916" s="54">
        <v>2033</v>
      </c>
      <c r="R916" s="54">
        <v>2034</v>
      </c>
      <c r="S916" s="54">
        <v>2035</v>
      </c>
      <c r="T916" s="54">
        <v>2036</v>
      </c>
      <c r="U916" s="54">
        <v>2037</v>
      </c>
      <c r="V916" s="54">
        <v>2038</v>
      </c>
      <c r="W916" s="54">
        <v>2039</v>
      </c>
      <c r="X916" s="54">
        <v>2040</v>
      </c>
      <c r="Y916" s="54">
        <v>2041</v>
      </c>
      <c r="Z916" s="54">
        <v>2042</v>
      </c>
      <c r="AA916" s="54">
        <v>2043</v>
      </c>
      <c r="AB916" s="54">
        <v>2044</v>
      </c>
      <c r="AC916" s="54">
        <v>2045</v>
      </c>
      <c r="AD916" s="54">
        <v>2046</v>
      </c>
      <c r="AE916" s="54">
        <v>2047</v>
      </c>
      <c r="AF916" s="54">
        <v>2048</v>
      </c>
      <c r="AG916" s="54">
        <v>2049</v>
      </c>
      <c r="AH916" s="54">
        <v>2050</v>
      </c>
    </row>
    <row r="917" spans="2:65" hidden="1" outlineLevel="1">
      <c r="B917" t="str">
        <f t="shared" si="662"/>
        <v>Carbon storage - Total cost - Africa - USD/ton fuel</v>
      </c>
      <c r="C917" s="112" t="str">
        <f>C916</f>
        <v>Carbon storage</v>
      </c>
      <c r="D917" s="112" t="s">
        <v>30</v>
      </c>
      <c r="E917" s="112" t="s">
        <v>55</v>
      </c>
      <c r="F917" s="112" t="s">
        <v>31</v>
      </c>
      <c r="G917" s="114">
        <f t="shared" ref="G917:V921" si="663">INDEX(CostCalculations,MATCH($B917,CostCalculations_Index,0),MATCH(G$4,CostCalculation_Year,0))</f>
        <v>50</v>
      </c>
      <c r="H917" s="114">
        <f t="shared" si="663"/>
        <v>50</v>
      </c>
      <c r="I917" s="114">
        <f t="shared" si="663"/>
        <v>50</v>
      </c>
      <c r="J917" s="114">
        <f t="shared" si="663"/>
        <v>50</v>
      </c>
      <c r="K917" s="114">
        <f t="shared" si="663"/>
        <v>50</v>
      </c>
      <c r="L917" s="114">
        <f t="shared" si="663"/>
        <v>50</v>
      </c>
      <c r="M917" s="114">
        <f t="shared" si="663"/>
        <v>50</v>
      </c>
      <c r="N917" s="114">
        <f t="shared" si="663"/>
        <v>50</v>
      </c>
      <c r="O917" s="114">
        <f t="shared" si="663"/>
        <v>50</v>
      </c>
      <c r="P917" s="114">
        <f t="shared" si="663"/>
        <v>50</v>
      </c>
      <c r="Q917" s="114">
        <f t="shared" si="663"/>
        <v>50</v>
      </c>
      <c r="R917" s="114">
        <f t="shared" si="663"/>
        <v>50</v>
      </c>
      <c r="S917" s="114">
        <f t="shared" si="663"/>
        <v>50</v>
      </c>
      <c r="T917" s="114">
        <f t="shared" si="663"/>
        <v>50</v>
      </c>
      <c r="U917" s="114">
        <f t="shared" si="663"/>
        <v>50</v>
      </c>
      <c r="V917" s="114">
        <f t="shared" si="663"/>
        <v>50</v>
      </c>
      <c r="W917" s="114">
        <f t="shared" ref="W917:AH921" si="664">INDEX(CostCalculations,MATCH($B917,CostCalculations_Index,0),MATCH(W$4,CostCalculation_Year,0))</f>
        <v>50</v>
      </c>
      <c r="X917" s="114">
        <f t="shared" si="664"/>
        <v>50</v>
      </c>
      <c r="Y917" s="114">
        <f t="shared" si="664"/>
        <v>50</v>
      </c>
      <c r="Z917" s="114">
        <f t="shared" si="664"/>
        <v>50</v>
      </c>
      <c r="AA917" s="114">
        <f t="shared" si="664"/>
        <v>50</v>
      </c>
      <c r="AB917" s="114">
        <f t="shared" si="664"/>
        <v>50</v>
      </c>
      <c r="AC917" s="114">
        <f t="shared" si="664"/>
        <v>50</v>
      </c>
      <c r="AD917" s="114">
        <f t="shared" si="664"/>
        <v>50</v>
      </c>
      <c r="AE917" s="114">
        <f t="shared" si="664"/>
        <v>50</v>
      </c>
      <c r="AF917" s="114">
        <f t="shared" si="664"/>
        <v>50</v>
      </c>
      <c r="AG917" s="114">
        <f t="shared" si="664"/>
        <v>50</v>
      </c>
      <c r="AH917" s="114">
        <f t="shared" si="664"/>
        <v>50</v>
      </c>
    </row>
    <row r="918" spans="2:65" hidden="1" outlineLevel="1">
      <c r="B918" t="str">
        <f t="shared" si="662"/>
        <v>Carbon storage - Total cost - Americas - USD/ton fuel</v>
      </c>
      <c r="C918" t="str">
        <f>C917</f>
        <v>Carbon storage</v>
      </c>
      <c r="D918" t="s">
        <v>30</v>
      </c>
      <c r="E918" t="s">
        <v>56</v>
      </c>
      <c r="F918" t="s">
        <v>31</v>
      </c>
      <c r="G918" s="115">
        <f t="shared" si="663"/>
        <v>50</v>
      </c>
      <c r="H918" s="115">
        <f t="shared" si="663"/>
        <v>50</v>
      </c>
      <c r="I918" s="115">
        <f t="shared" si="663"/>
        <v>50</v>
      </c>
      <c r="J918" s="115">
        <f t="shared" si="663"/>
        <v>50</v>
      </c>
      <c r="K918" s="115">
        <f t="shared" si="663"/>
        <v>50</v>
      </c>
      <c r="L918" s="115">
        <f t="shared" si="663"/>
        <v>50</v>
      </c>
      <c r="M918" s="115">
        <f t="shared" si="663"/>
        <v>50</v>
      </c>
      <c r="N918" s="115">
        <f t="shared" si="663"/>
        <v>50</v>
      </c>
      <c r="O918" s="115">
        <f t="shared" si="663"/>
        <v>50</v>
      </c>
      <c r="P918" s="115">
        <f t="shared" si="663"/>
        <v>50</v>
      </c>
      <c r="Q918" s="115">
        <f t="shared" si="663"/>
        <v>50</v>
      </c>
      <c r="R918" s="115">
        <f t="shared" si="663"/>
        <v>50</v>
      </c>
      <c r="S918" s="115">
        <f t="shared" si="663"/>
        <v>50</v>
      </c>
      <c r="T918" s="115">
        <f t="shared" si="663"/>
        <v>50</v>
      </c>
      <c r="U918" s="115">
        <f t="shared" si="663"/>
        <v>50</v>
      </c>
      <c r="V918" s="115">
        <f t="shared" si="663"/>
        <v>50</v>
      </c>
      <c r="W918" s="115">
        <f t="shared" si="664"/>
        <v>50</v>
      </c>
      <c r="X918" s="115">
        <f t="shared" si="664"/>
        <v>50</v>
      </c>
      <c r="Y918" s="115">
        <f t="shared" si="664"/>
        <v>50</v>
      </c>
      <c r="Z918" s="115">
        <f t="shared" si="664"/>
        <v>50</v>
      </c>
      <c r="AA918" s="115">
        <f t="shared" si="664"/>
        <v>50</v>
      </c>
      <c r="AB918" s="115">
        <f t="shared" si="664"/>
        <v>50</v>
      </c>
      <c r="AC918" s="115">
        <f t="shared" si="664"/>
        <v>50</v>
      </c>
      <c r="AD918" s="115">
        <f t="shared" si="664"/>
        <v>50</v>
      </c>
      <c r="AE918" s="115">
        <f t="shared" si="664"/>
        <v>50</v>
      </c>
      <c r="AF918" s="115">
        <f t="shared" si="664"/>
        <v>50</v>
      </c>
      <c r="AG918" s="115">
        <f t="shared" si="664"/>
        <v>50</v>
      </c>
      <c r="AH918" s="115">
        <f t="shared" si="664"/>
        <v>50</v>
      </c>
    </row>
    <row r="919" spans="2:65" hidden="1" outlineLevel="1">
      <c r="B919" t="str">
        <f t="shared" si="662"/>
        <v>Carbon storage - Total cost - Asia - USD/ton fuel</v>
      </c>
      <c r="C919" t="str">
        <f>C918</f>
        <v>Carbon storage</v>
      </c>
      <c r="D919" t="s">
        <v>30</v>
      </c>
      <c r="E919" t="s">
        <v>57</v>
      </c>
      <c r="F919" t="s">
        <v>31</v>
      </c>
      <c r="G919" s="115">
        <f t="shared" si="663"/>
        <v>50</v>
      </c>
      <c r="H919" s="115">
        <f t="shared" si="663"/>
        <v>50</v>
      </c>
      <c r="I919" s="115">
        <f t="shared" si="663"/>
        <v>50</v>
      </c>
      <c r="J919" s="115">
        <f t="shared" si="663"/>
        <v>50</v>
      </c>
      <c r="K919" s="115">
        <f t="shared" si="663"/>
        <v>50</v>
      </c>
      <c r="L919" s="115">
        <f t="shared" si="663"/>
        <v>50</v>
      </c>
      <c r="M919" s="115">
        <f t="shared" si="663"/>
        <v>50</v>
      </c>
      <c r="N919" s="115">
        <f t="shared" si="663"/>
        <v>50</v>
      </c>
      <c r="O919" s="115">
        <f t="shared" si="663"/>
        <v>50</v>
      </c>
      <c r="P919" s="115">
        <f t="shared" si="663"/>
        <v>50</v>
      </c>
      <c r="Q919" s="115">
        <f t="shared" si="663"/>
        <v>50</v>
      </c>
      <c r="R919" s="115">
        <f t="shared" si="663"/>
        <v>50</v>
      </c>
      <c r="S919" s="115">
        <f t="shared" si="663"/>
        <v>50</v>
      </c>
      <c r="T919" s="115">
        <f t="shared" si="663"/>
        <v>50</v>
      </c>
      <c r="U919" s="115">
        <f t="shared" si="663"/>
        <v>50</v>
      </c>
      <c r="V919" s="115">
        <f t="shared" si="663"/>
        <v>50</v>
      </c>
      <c r="W919" s="115">
        <f t="shared" si="664"/>
        <v>50</v>
      </c>
      <c r="X919" s="115">
        <f t="shared" si="664"/>
        <v>50</v>
      </c>
      <c r="Y919" s="115">
        <f t="shared" si="664"/>
        <v>50</v>
      </c>
      <c r="Z919" s="115">
        <f t="shared" si="664"/>
        <v>50</v>
      </c>
      <c r="AA919" s="115">
        <f t="shared" si="664"/>
        <v>50</v>
      </c>
      <c r="AB919" s="115">
        <f t="shared" si="664"/>
        <v>50</v>
      </c>
      <c r="AC919" s="115">
        <f t="shared" si="664"/>
        <v>50</v>
      </c>
      <c r="AD919" s="115">
        <f t="shared" si="664"/>
        <v>50</v>
      </c>
      <c r="AE919" s="115">
        <f t="shared" si="664"/>
        <v>50</v>
      </c>
      <c r="AF919" s="115">
        <f t="shared" si="664"/>
        <v>50</v>
      </c>
      <c r="AG919" s="115">
        <f t="shared" si="664"/>
        <v>50</v>
      </c>
      <c r="AH919" s="115">
        <f t="shared" si="664"/>
        <v>50</v>
      </c>
    </row>
    <row r="920" spans="2:65" hidden="1" outlineLevel="1">
      <c r="B920" t="str">
        <f t="shared" si="662"/>
        <v>Carbon storage - Total cost - Europe - USD/ton fuel</v>
      </c>
      <c r="C920" t="str">
        <f>C919</f>
        <v>Carbon storage</v>
      </c>
      <c r="D920" t="s">
        <v>30</v>
      </c>
      <c r="E920" t="s">
        <v>8</v>
      </c>
      <c r="F920" t="s">
        <v>31</v>
      </c>
      <c r="G920" s="115">
        <f t="shared" si="663"/>
        <v>50</v>
      </c>
      <c r="H920" s="115">
        <f t="shared" si="663"/>
        <v>50</v>
      </c>
      <c r="I920" s="115">
        <f t="shared" si="663"/>
        <v>50</v>
      </c>
      <c r="J920" s="115">
        <f t="shared" si="663"/>
        <v>50</v>
      </c>
      <c r="K920" s="115">
        <f t="shared" si="663"/>
        <v>50</v>
      </c>
      <c r="L920" s="115">
        <f t="shared" si="663"/>
        <v>50</v>
      </c>
      <c r="M920" s="115">
        <f t="shared" si="663"/>
        <v>50</v>
      </c>
      <c r="N920" s="115">
        <f t="shared" si="663"/>
        <v>50</v>
      </c>
      <c r="O920" s="115">
        <f t="shared" si="663"/>
        <v>50</v>
      </c>
      <c r="P920" s="115">
        <f t="shared" si="663"/>
        <v>50</v>
      </c>
      <c r="Q920" s="115">
        <f t="shared" si="663"/>
        <v>50</v>
      </c>
      <c r="R920" s="115">
        <f t="shared" si="663"/>
        <v>50</v>
      </c>
      <c r="S920" s="115">
        <f t="shared" si="663"/>
        <v>50</v>
      </c>
      <c r="T920" s="115">
        <f t="shared" si="663"/>
        <v>50</v>
      </c>
      <c r="U920" s="115">
        <f t="shared" si="663"/>
        <v>50</v>
      </c>
      <c r="V920" s="115">
        <f t="shared" si="663"/>
        <v>50</v>
      </c>
      <c r="W920" s="115">
        <f t="shared" si="664"/>
        <v>50</v>
      </c>
      <c r="X920" s="115">
        <f t="shared" si="664"/>
        <v>50</v>
      </c>
      <c r="Y920" s="115">
        <f t="shared" si="664"/>
        <v>50</v>
      </c>
      <c r="Z920" s="115">
        <f t="shared" si="664"/>
        <v>50</v>
      </c>
      <c r="AA920" s="115">
        <f t="shared" si="664"/>
        <v>50</v>
      </c>
      <c r="AB920" s="115">
        <f t="shared" si="664"/>
        <v>50</v>
      </c>
      <c r="AC920" s="115">
        <f t="shared" si="664"/>
        <v>50</v>
      </c>
      <c r="AD920" s="115">
        <f t="shared" si="664"/>
        <v>50</v>
      </c>
      <c r="AE920" s="115">
        <f t="shared" si="664"/>
        <v>50</v>
      </c>
      <c r="AF920" s="115">
        <f t="shared" si="664"/>
        <v>50</v>
      </c>
      <c r="AG920" s="115">
        <f t="shared" si="664"/>
        <v>50</v>
      </c>
      <c r="AH920" s="115">
        <f t="shared" si="664"/>
        <v>50</v>
      </c>
    </row>
    <row r="921" spans="2:65" hidden="1" outlineLevel="1">
      <c r="B921" t="str">
        <f t="shared" si="662"/>
        <v>Carbon storage - Total cost - Middle East - USD/ton fuel</v>
      </c>
      <c r="C921" s="113" t="str">
        <f>C920</f>
        <v>Carbon storage</v>
      </c>
      <c r="D921" s="113" t="s">
        <v>30</v>
      </c>
      <c r="E921" s="113" t="s">
        <v>58</v>
      </c>
      <c r="F921" s="113" t="s">
        <v>31</v>
      </c>
      <c r="G921" s="116">
        <f t="shared" si="663"/>
        <v>50</v>
      </c>
      <c r="H921" s="116">
        <f t="shared" si="663"/>
        <v>50</v>
      </c>
      <c r="I921" s="116">
        <f t="shared" si="663"/>
        <v>50</v>
      </c>
      <c r="J921" s="116">
        <f t="shared" si="663"/>
        <v>50</v>
      </c>
      <c r="K921" s="116">
        <f t="shared" si="663"/>
        <v>50</v>
      </c>
      <c r="L921" s="116">
        <f t="shared" si="663"/>
        <v>50</v>
      </c>
      <c r="M921" s="116">
        <f t="shared" si="663"/>
        <v>50</v>
      </c>
      <c r="N921" s="116">
        <f t="shared" si="663"/>
        <v>50</v>
      </c>
      <c r="O921" s="116">
        <f t="shared" si="663"/>
        <v>50</v>
      </c>
      <c r="P921" s="116">
        <f t="shared" si="663"/>
        <v>50</v>
      </c>
      <c r="Q921" s="116">
        <f t="shared" si="663"/>
        <v>50</v>
      </c>
      <c r="R921" s="116">
        <f t="shared" si="663"/>
        <v>50</v>
      </c>
      <c r="S921" s="116">
        <f t="shared" si="663"/>
        <v>50</v>
      </c>
      <c r="T921" s="116">
        <f t="shared" si="663"/>
        <v>50</v>
      </c>
      <c r="U921" s="116">
        <f t="shared" si="663"/>
        <v>50</v>
      </c>
      <c r="V921" s="116">
        <f t="shared" si="663"/>
        <v>50</v>
      </c>
      <c r="W921" s="116">
        <f t="shared" si="664"/>
        <v>50</v>
      </c>
      <c r="X921" s="116">
        <f t="shared" si="664"/>
        <v>50</v>
      </c>
      <c r="Y921" s="116">
        <f t="shared" si="664"/>
        <v>50</v>
      </c>
      <c r="Z921" s="116">
        <f t="shared" si="664"/>
        <v>50</v>
      </c>
      <c r="AA921" s="116">
        <f t="shared" si="664"/>
        <v>50</v>
      </c>
      <c r="AB921" s="116">
        <f t="shared" si="664"/>
        <v>50</v>
      </c>
      <c r="AC921" s="116">
        <f t="shared" si="664"/>
        <v>50</v>
      </c>
      <c r="AD921" s="116">
        <f t="shared" si="664"/>
        <v>50</v>
      </c>
      <c r="AE921" s="116">
        <f t="shared" si="664"/>
        <v>50</v>
      </c>
      <c r="AF921" s="116">
        <f t="shared" si="664"/>
        <v>50</v>
      </c>
      <c r="AG921" s="116">
        <f t="shared" si="664"/>
        <v>50</v>
      </c>
      <c r="AH921" s="116">
        <f t="shared" si="664"/>
        <v>50</v>
      </c>
    </row>
    <row r="922" spans="2:65" hidden="1" outlineLevel="1">
      <c r="B922" t="str">
        <f t="shared" si="662"/>
        <v/>
      </c>
      <c r="C922" s="2"/>
    </row>
    <row r="923" spans="2:65" hidden="1" outlineLevel="1">
      <c r="B923" t="str">
        <f t="shared" si="662"/>
        <v>Carbon storage - CAPEX including feedstock CAPEX - Global - USD/ton fuel</v>
      </c>
      <c r="C923" s="4" t="str">
        <f>C916</f>
        <v>Carbon storage</v>
      </c>
      <c r="D923" s="4" t="s">
        <v>34</v>
      </c>
      <c r="E923" s="4" t="s">
        <v>49</v>
      </c>
      <c r="F923" s="4" t="s">
        <v>31</v>
      </c>
      <c r="G923" s="129">
        <f t="shared" ref="G923:AH923" si="665">SUM(G924:G924)</f>
        <v>0</v>
      </c>
      <c r="H923" s="129">
        <f t="shared" si="665"/>
        <v>0</v>
      </c>
      <c r="I923" s="129">
        <f t="shared" si="665"/>
        <v>0</v>
      </c>
      <c r="J923" s="129">
        <f t="shared" si="665"/>
        <v>0</v>
      </c>
      <c r="K923" s="129">
        <f t="shared" si="665"/>
        <v>0</v>
      </c>
      <c r="L923" s="129">
        <f t="shared" si="665"/>
        <v>0</v>
      </c>
      <c r="M923" s="129">
        <f t="shared" si="665"/>
        <v>0</v>
      </c>
      <c r="N923" s="129">
        <f t="shared" si="665"/>
        <v>0</v>
      </c>
      <c r="O923" s="129">
        <f t="shared" si="665"/>
        <v>0</v>
      </c>
      <c r="P923" s="129">
        <f t="shared" si="665"/>
        <v>0</v>
      </c>
      <c r="Q923" s="129">
        <f t="shared" si="665"/>
        <v>0</v>
      </c>
      <c r="R923" s="129">
        <f t="shared" si="665"/>
        <v>0</v>
      </c>
      <c r="S923" s="129">
        <f t="shared" si="665"/>
        <v>0</v>
      </c>
      <c r="T923" s="129">
        <f t="shared" si="665"/>
        <v>0</v>
      </c>
      <c r="U923" s="129">
        <f t="shared" si="665"/>
        <v>0</v>
      </c>
      <c r="V923" s="129">
        <f t="shared" si="665"/>
        <v>0</v>
      </c>
      <c r="W923" s="129">
        <f t="shared" si="665"/>
        <v>0</v>
      </c>
      <c r="X923" s="129">
        <f t="shared" si="665"/>
        <v>0</v>
      </c>
      <c r="Y923" s="129">
        <f t="shared" si="665"/>
        <v>0</v>
      </c>
      <c r="Z923" s="129">
        <f t="shared" si="665"/>
        <v>0</v>
      </c>
      <c r="AA923" s="129">
        <f t="shared" si="665"/>
        <v>0</v>
      </c>
      <c r="AB923" s="129">
        <f t="shared" si="665"/>
        <v>0</v>
      </c>
      <c r="AC923" s="129">
        <f t="shared" si="665"/>
        <v>0</v>
      </c>
      <c r="AD923" s="129">
        <f t="shared" si="665"/>
        <v>0</v>
      </c>
      <c r="AE923" s="129">
        <f t="shared" si="665"/>
        <v>0</v>
      </c>
      <c r="AF923" s="129">
        <f t="shared" si="665"/>
        <v>0</v>
      </c>
      <c r="AG923" s="129">
        <f t="shared" si="665"/>
        <v>0</v>
      </c>
      <c r="AH923" s="129">
        <f t="shared" si="665"/>
        <v>0</v>
      </c>
      <c r="BL923" s="1"/>
      <c r="BM923" s="1"/>
    </row>
    <row r="924" spans="2:65" hidden="1" outlineLevel="1">
      <c r="B924" t="str">
        <f t="shared" si="662"/>
        <v>Carbon storage - CAPEX - Global - USD/ton fuel</v>
      </c>
      <c r="C924" t="str">
        <f>C916</f>
        <v>Carbon storage</v>
      </c>
      <c r="D924" t="s">
        <v>40</v>
      </c>
      <c r="E924" t="s">
        <v>49</v>
      </c>
      <c r="F924" t="s">
        <v>31</v>
      </c>
      <c r="G924" s="8">
        <f t="shared" ref="G924:AH924" si="666">INDEX(CostCalculations,MATCH($B924,CostCalculations_Index,0),MATCH(G$4,CostCalculation_Year,0))</f>
        <v>0</v>
      </c>
      <c r="H924" s="8">
        <f t="shared" si="666"/>
        <v>0</v>
      </c>
      <c r="I924" s="8">
        <f t="shared" si="666"/>
        <v>0</v>
      </c>
      <c r="J924" s="8">
        <f t="shared" si="666"/>
        <v>0</v>
      </c>
      <c r="K924" s="8">
        <f t="shared" si="666"/>
        <v>0</v>
      </c>
      <c r="L924" s="8">
        <f t="shared" si="666"/>
        <v>0</v>
      </c>
      <c r="M924" s="8">
        <f t="shared" si="666"/>
        <v>0</v>
      </c>
      <c r="N924" s="8">
        <f t="shared" si="666"/>
        <v>0</v>
      </c>
      <c r="O924" s="8">
        <f t="shared" si="666"/>
        <v>0</v>
      </c>
      <c r="P924" s="8">
        <f t="shared" si="666"/>
        <v>0</v>
      </c>
      <c r="Q924" s="8">
        <f t="shared" si="666"/>
        <v>0</v>
      </c>
      <c r="R924" s="8">
        <f t="shared" si="666"/>
        <v>0</v>
      </c>
      <c r="S924" s="8">
        <f t="shared" si="666"/>
        <v>0</v>
      </c>
      <c r="T924" s="8">
        <f t="shared" si="666"/>
        <v>0</v>
      </c>
      <c r="U924" s="8">
        <f t="shared" si="666"/>
        <v>0</v>
      </c>
      <c r="V924" s="8">
        <f t="shared" si="666"/>
        <v>0</v>
      </c>
      <c r="W924" s="8">
        <f t="shared" si="666"/>
        <v>0</v>
      </c>
      <c r="X924" s="8">
        <f t="shared" si="666"/>
        <v>0</v>
      </c>
      <c r="Y924" s="8">
        <f t="shared" si="666"/>
        <v>0</v>
      </c>
      <c r="Z924" s="8">
        <f t="shared" si="666"/>
        <v>0</v>
      </c>
      <c r="AA924" s="8">
        <f t="shared" si="666"/>
        <v>0</v>
      </c>
      <c r="AB924" s="8">
        <f t="shared" si="666"/>
        <v>0</v>
      </c>
      <c r="AC924" s="8">
        <f t="shared" si="666"/>
        <v>0</v>
      </c>
      <c r="AD924" s="8">
        <f t="shared" si="666"/>
        <v>0</v>
      </c>
      <c r="AE924" s="8">
        <f t="shared" si="666"/>
        <v>0</v>
      </c>
      <c r="AF924" s="8">
        <f t="shared" si="666"/>
        <v>0</v>
      </c>
      <c r="AG924" s="8">
        <f t="shared" si="666"/>
        <v>0</v>
      </c>
      <c r="AH924" s="8">
        <f t="shared" si="666"/>
        <v>0</v>
      </c>
    </row>
    <row r="925" spans="2:65" hidden="1" outlineLevel="1">
      <c r="B925" t="str">
        <f t="shared" si="662"/>
        <v/>
      </c>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row>
    <row r="926" spans="2:65" hidden="1" outlineLevel="1">
      <c r="B926" t="str">
        <f t="shared" si="662"/>
        <v>Carbon storage - OPEX including feedstock OPEX - Global - USD/ton fuel</v>
      </c>
      <c r="C926" s="4" t="str">
        <f>C917</f>
        <v>Carbon storage</v>
      </c>
      <c r="D926" s="4" t="s">
        <v>35</v>
      </c>
      <c r="E926" s="4" t="s">
        <v>49</v>
      </c>
      <c r="F926" s="4" t="s">
        <v>31</v>
      </c>
      <c r="G926" s="129">
        <f t="shared" ref="G926:AH926" si="667">SUM(G927:G927)</f>
        <v>50</v>
      </c>
      <c r="H926" s="129">
        <f t="shared" si="667"/>
        <v>50</v>
      </c>
      <c r="I926" s="129">
        <f t="shared" si="667"/>
        <v>50</v>
      </c>
      <c r="J926" s="129">
        <f t="shared" si="667"/>
        <v>50</v>
      </c>
      <c r="K926" s="129">
        <f t="shared" si="667"/>
        <v>50</v>
      </c>
      <c r="L926" s="129">
        <f t="shared" si="667"/>
        <v>50</v>
      </c>
      <c r="M926" s="129">
        <f t="shared" si="667"/>
        <v>50</v>
      </c>
      <c r="N926" s="129">
        <f t="shared" si="667"/>
        <v>50</v>
      </c>
      <c r="O926" s="129">
        <f t="shared" si="667"/>
        <v>50</v>
      </c>
      <c r="P926" s="129">
        <f t="shared" si="667"/>
        <v>50</v>
      </c>
      <c r="Q926" s="129">
        <f t="shared" si="667"/>
        <v>50</v>
      </c>
      <c r="R926" s="129">
        <f t="shared" si="667"/>
        <v>50</v>
      </c>
      <c r="S926" s="129">
        <f t="shared" si="667"/>
        <v>50</v>
      </c>
      <c r="T926" s="129">
        <f t="shared" si="667"/>
        <v>50</v>
      </c>
      <c r="U926" s="129">
        <f t="shared" si="667"/>
        <v>50</v>
      </c>
      <c r="V926" s="129">
        <f t="shared" si="667"/>
        <v>50</v>
      </c>
      <c r="W926" s="129">
        <f t="shared" si="667"/>
        <v>50</v>
      </c>
      <c r="X926" s="129">
        <f t="shared" si="667"/>
        <v>50</v>
      </c>
      <c r="Y926" s="129">
        <f t="shared" si="667"/>
        <v>50</v>
      </c>
      <c r="Z926" s="129">
        <f t="shared" si="667"/>
        <v>50</v>
      </c>
      <c r="AA926" s="129">
        <f t="shared" si="667"/>
        <v>50</v>
      </c>
      <c r="AB926" s="129">
        <f t="shared" si="667"/>
        <v>50</v>
      </c>
      <c r="AC926" s="129">
        <f t="shared" si="667"/>
        <v>50</v>
      </c>
      <c r="AD926" s="129">
        <f t="shared" si="667"/>
        <v>50</v>
      </c>
      <c r="AE926" s="129">
        <f t="shared" si="667"/>
        <v>50</v>
      </c>
      <c r="AF926" s="129">
        <f t="shared" si="667"/>
        <v>50</v>
      </c>
      <c r="AG926" s="129">
        <f t="shared" si="667"/>
        <v>50</v>
      </c>
      <c r="AH926" s="129">
        <f t="shared" si="667"/>
        <v>50</v>
      </c>
      <c r="BL926" s="1"/>
      <c r="BM926" s="1"/>
    </row>
    <row r="927" spans="2:65" hidden="1" outlineLevel="1">
      <c r="B927" t="str">
        <f t="shared" si="662"/>
        <v>Carbon storage - OPEX - Global - USD/ton fuel</v>
      </c>
      <c r="C927" t="str">
        <f>C916</f>
        <v>Carbon storage</v>
      </c>
      <c r="D927" t="s">
        <v>41</v>
      </c>
      <c r="E927" t="s">
        <v>49</v>
      </c>
      <c r="F927" t="s">
        <v>31</v>
      </c>
      <c r="G927" s="8">
        <f t="shared" ref="G927:AH927" si="668">INDEX(CostCalculations,MATCH($B927,CostCalculations_Index,0),MATCH(G$4,CostCalculation_Year,0))</f>
        <v>50</v>
      </c>
      <c r="H927" s="8">
        <f t="shared" si="668"/>
        <v>50</v>
      </c>
      <c r="I927" s="8">
        <f t="shared" si="668"/>
        <v>50</v>
      </c>
      <c r="J927" s="8">
        <f t="shared" si="668"/>
        <v>50</v>
      </c>
      <c r="K927" s="8">
        <f t="shared" si="668"/>
        <v>50</v>
      </c>
      <c r="L927" s="8">
        <f t="shared" si="668"/>
        <v>50</v>
      </c>
      <c r="M927" s="8">
        <f t="shared" si="668"/>
        <v>50</v>
      </c>
      <c r="N927" s="8">
        <f t="shared" si="668"/>
        <v>50</v>
      </c>
      <c r="O927" s="8">
        <f t="shared" si="668"/>
        <v>50</v>
      </c>
      <c r="P927" s="8">
        <f t="shared" si="668"/>
        <v>50</v>
      </c>
      <c r="Q927" s="8">
        <f t="shared" si="668"/>
        <v>50</v>
      </c>
      <c r="R927" s="8">
        <f t="shared" si="668"/>
        <v>50</v>
      </c>
      <c r="S927" s="8">
        <f t="shared" si="668"/>
        <v>50</v>
      </c>
      <c r="T927" s="8">
        <f t="shared" si="668"/>
        <v>50</v>
      </c>
      <c r="U927" s="8">
        <f t="shared" si="668"/>
        <v>50</v>
      </c>
      <c r="V927" s="8">
        <f t="shared" si="668"/>
        <v>50</v>
      </c>
      <c r="W927" s="8">
        <f t="shared" si="668"/>
        <v>50</v>
      </c>
      <c r="X927" s="8">
        <f t="shared" si="668"/>
        <v>50</v>
      </c>
      <c r="Y927" s="8">
        <f t="shared" si="668"/>
        <v>50</v>
      </c>
      <c r="Z927" s="8">
        <f t="shared" si="668"/>
        <v>50</v>
      </c>
      <c r="AA927" s="8">
        <f t="shared" si="668"/>
        <v>50</v>
      </c>
      <c r="AB927" s="8">
        <f t="shared" si="668"/>
        <v>50</v>
      </c>
      <c r="AC927" s="8">
        <f t="shared" si="668"/>
        <v>50</v>
      </c>
      <c r="AD927" s="8">
        <f t="shared" si="668"/>
        <v>50</v>
      </c>
      <c r="AE927" s="8">
        <f t="shared" si="668"/>
        <v>50</v>
      </c>
      <c r="AF927" s="8">
        <f t="shared" si="668"/>
        <v>50</v>
      </c>
      <c r="AG927" s="8">
        <f t="shared" si="668"/>
        <v>50</v>
      </c>
      <c r="AH927" s="8">
        <f t="shared" si="668"/>
        <v>50</v>
      </c>
    </row>
    <row r="928" spans="2:65" hidden="1" outlineLevel="1">
      <c r="B928" t="str">
        <f t="shared" si="662"/>
        <v/>
      </c>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row>
    <row r="929" spans="2:65" hidden="1" outlineLevel="1">
      <c r="B929" t="str">
        <f t="shared" si="662"/>
        <v>Carbon storage - Finance cost including feedstock finance cost - Africa - USD/ton fuel</v>
      </c>
      <c r="C929" s="10" t="str">
        <f>C920</f>
        <v>Carbon storage</v>
      </c>
      <c r="D929" s="10" t="s">
        <v>36</v>
      </c>
      <c r="E929" s="10" t="s">
        <v>55</v>
      </c>
      <c r="F929" s="10" t="s">
        <v>31</v>
      </c>
      <c r="G929" s="125">
        <f>G934</f>
        <v>0</v>
      </c>
      <c r="H929" s="125">
        <f t="shared" ref="H929:AH929" si="669">H934</f>
        <v>0</v>
      </c>
      <c r="I929" s="125">
        <f t="shared" si="669"/>
        <v>0</v>
      </c>
      <c r="J929" s="125">
        <f t="shared" si="669"/>
        <v>0</v>
      </c>
      <c r="K929" s="125">
        <f t="shared" si="669"/>
        <v>0</v>
      </c>
      <c r="L929" s="125">
        <f t="shared" si="669"/>
        <v>0</v>
      </c>
      <c r="M929" s="125">
        <f t="shared" si="669"/>
        <v>0</v>
      </c>
      <c r="N929" s="125">
        <f t="shared" si="669"/>
        <v>0</v>
      </c>
      <c r="O929" s="125">
        <f t="shared" si="669"/>
        <v>0</v>
      </c>
      <c r="P929" s="125">
        <f t="shared" si="669"/>
        <v>0</v>
      </c>
      <c r="Q929" s="125">
        <f t="shared" si="669"/>
        <v>0</v>
      </c>
      <c r="R929" s="125">
        <f t="shared" si="669"/>
        <v>0</v>
      </c>
      <c r="S929" s="125">
        <f t="shared" si="669"/>
        <v>0</v>
      </c>
      <c r="T929" s="125">
        <f t="shared" si="669"/>
        <v>0</v>
      </c>
      <c r="U929" s="125">
        <f t="shared" si="669"/>
        <v>0</v>
      </c>
      <c r="V929" s="125">
        <f t="shared" si="669"/>
        <v>0</v>
      </c>
      <c r="W929" s="125">
        <f t="shared" si="669"/>
        <v>0</v>
      </c>
      <c r="X929" s="125">
        <f t="shared" si="669"/>
        <v>0</v>
      </c>
      <c r="Y929" s="125">
        <f t="shared" si="669"/>
        <v>0</v>
      </c>
      <c r="Z929" s="125">
        <f t="shared" si="669"/>
        <v>0</v>
      </c>
      <c r="AA929" s="125">
        <f t="shared" si="669"/>
        <v>0</v>
      </c>
      <c r="AB929" s="125">
        <f t="shared" si="669"/>
        <v>0</v>
      </c>
      <c r="AC929" s="125">
        <f t="shared" si="669"/>
        <v>0</v>
      </c>
      <c r="AD929" s="125">
        <f t="shared" si="669"/>
        <v>0</v>
      </c>
      <c r="AE929" s="125">
        <f t="shared" si="669"/>
        <v>0</v>
      </c>
      <c r="AF929" s="125">
        <f t="shared" si="669"/>
        <v>0</v>
      </c>
      <c r="AG929" s="125">
        <f t="shared" si="669"/>
        <v>0</v>
      </c>
      <c r="AH929" s="125">
        <f t="shared" si="669"/>
        <v>0</v>
      </c>
      <c r="BL929" s="1"/>
      <c r="BM929" s="1"/>
    </row>
    <row r="930" spans="2:65" hidden="1" outlineLevel="1">
      <c r="B930" t="str">
        <f t="shared" si="662"/>
        <v>Carbon storage - Finance cost including feedstock finance cost - Americas - USD/ton fuel</v>
      </c>
      <c r="C930" s="2" t="str">
        <f>C920</f>
        <v>Carbon storage</v>
      </c>
      <c r="D930" s="2" t="s">
        <v>36</v>
      </c>
      <c r="E930" s="2" t="s">
        <v>56</v>
      </c>
      <c r="F930" s="2" t="s">
        <v>31</v>
      </c>
      <c r="G930" s="126">
        <f t="shared" ref="G930:AH930" si="670">G935</f>
        <v>0</v>
      </c>
      <c r="H930" s="126">
        <f t="shared" si="670"/>
        <v>0</v>
      </c>
      <c r="I930" s="126">
        <f t="shared" si="670"/>
        <v>0</v>
      </c>
      <c r="J930" s="126">
        <f t="shared" si="670"/>
        <v>0</v>
      </c>
      <c r="K930" s="126">
        <f t="shared" si="670"/>
        <v>0</v>
      </c>
      <c r="L930" s="126">
        <f t="shared" si="670"/>
        <v>0</v>
      </c>
      <c r="M930" s="126">
        <f t="shared" si="670"/>
        <v>0</v>
      </c>
      <c r="N930" s="126">
        <f t="shared" si="670"/>
        <v>0</v>
      </c>
      <c r="O930" s="126">
        <f t="shared" si="670"/>
        <v>0</v>
      </c>
      <c r="P930" s="126">
        <f t="shared" si="670"/>
        <v>0</v>
      </c>
      <c r="Q930" s="126">
        <f t="shared" si="670"/>
        <v>0</v>
      </c>
      <c r="R930" s="126">
        <f t="shared" si="670"/>
        <v>0</v>
      </c>
      <c r="S930" s="126">
        <f t="shared" si="670"/>
        <v>0</v>
      </c>
      <c r="T930" s="126">
        <f t="shared" si="670"/>
        <v>0</v>
      </c>
      <c r="U930" s="126">
        <f t="shared" si="670"/>
        <v>0</v>
      </c>
      <c r="V930" s="126">
        <f t="shared" si="670"/>
        <v>0</v>
      </c>
      <c r="W930" s="126">
        <f t="shared" si="670"/>
        <v>0</v>
      </c>
      <c r="X930" s="126">
        <f t="shared" si="670"/>
        <v>0</v>
      </c>
      <c r="Y930" s="126">
        <f t="shared" si="670"/>
        <v>0</v>
      </c>
      <c r="Z930" s="126">
        <f t="shared" si="670"/>
        <v>0</v>
      </c>
      <c r="AA930" s="126">
        <f t="shared" si="670"/>
        <v>0</v>
      </c>
      <c r="AB930" s="126">
        <f t="shared" si="670"/>
        <v>0</v>
      </c>
      <c r="AC930" s="126">
        <f t="shared" si="670"/>
        <v>0</v>
      </c>
      <c r="AD930" s="126">
        <f t="shared" si="670"/>
        <v>0</v>
      </c>
      <c r="AE930" s="126">
        <f t="shared" si="670"/>
        <v>0</v>
      </c>
      <c r="AF930" s="126">
        <f t="shared" si="670"/>
        <v>0</v>
      </c>
      <c r="AG930" s="126">
        <f t="shared" si="670"/>
        <v>0</v>
      </c>
      <c r="AH930" s="126">
        <f t="shared" si="670"/>
        <v>0</v>
      </c>
      <c r="BL930" s="1"/>
      <c r="BM930" s="1"/>
    </row>
    <row r="931" spans="2:65" hidden="1" outlineLevel="1">
      <c r="B931" t="str">
        <f t="shared" si="662"/>
        <v>Carbon storage - Finance cost including feedstock finance cost - Asia - USD/ton fuel</v>
      </c>
      <c r="C931" s="2" t="str">
        <f>C920</f>
        <v>Carbon storage</v>
      </c>
      <c r="D931" s="2" t="s">
        <v>36</v>
      </c>
      <c r="E931" s="2" t="s">
        <v>57</v>
      </c>
      <c r="F931" s="2" t="s">
        <v>31</v>
      </c>
      <c r="G931" s="126">
        <f t="shared" ref="G931:AH931" si="671">G936</f>
        <v>0</v>
      </c>
      <c r="H931" s="126">
        <f t="shared" si="671"/>
        <v>0</v>
      </c>
      <c r="I931" s="126">
        <f t="shared" si="671"/>
        <v>0</v>
      </c>
      <c r="J931" s="126">
        <f t="shared" si="671"/>
        <v>0</v>
      </c>
      <c r="K931" s="126">
        <f t="shared" si="671"/>
        <v>0</v>
      </c>
      <c r="L931" s="126">
        <f t="shared" si="671"/>
        <v>0</v>
      </c>
      <c r="M931" s="126">
        <f t="shared" si="671"/>
        <v>0</v>
      </c>
      <c r="N931" s="126">
        <f t="shared" si="671"/>
        <v>0</v>
      </c>
      <c r="O931" s="126">
        <f t="shared" si="671"/>
        <v>0</v>
      </c>
      <c r="P931" s="126">
        <f t="shared" si="671"/>
        <v>0</v>
      </c>
      <c r="Q931" s="126">
        <f t="shared" si="671"/>
        <v>0</v>
      </c>
      <c r="R931" s="126">
        <f t="shared" si="671"/>
        <v>0</v>
      </c>
      <c r="S931" s="126">
        <f t="shared" si="671"/>
        <v>0</v>
      </c>
      <c r="T931" s="126">
        <f t="shared" si="671"/>
        <v>0</v>
      </c>
      <c r="U931" s="126">
        <f t="shared" si="671"/>
        <v>0</v>
      </c>
      <c r="V931" s="126">
        <f t="shared" si="671"/>
        <v>0</v>
      </c>
      <c r="W931" s="126">
        <f t="shared" si="671"/>
        <v>0</v>
      </c>
      <c r="X931" s="126">
        <f t="shared" si="671"/>
        <v>0</v>
      </c>
      <c r="Y931" s="126">
        <f t="shared" si="671"/>
        <v>0</v>
      </c>
      <c r="Z931" s="126">
        <f t="shared" si="671"/>
        <v>0</v>
      </c>
      <c r="AA931" s="126">
        <f t="shared" si="671"/>
        <v>0</v>
      </c>
      <c r="AB931" s="126">
        <f t="shared" si="671"/>
        <v>0</v>
      </c>
      <c r="AC931" s="126">
        <f t="shared" si="671"/>
        <v>0</v>
      </c>
      <c r="AD931" s="126">
        <f t="shared" si="671"/>
        <v>0</v>
      </c>
      <c r="AE931" s="126">
        <f t="shared" si="671"/>
        <v>0</v>
      </c>
      <c r="AF931" s="126">
        <f t="shared" si="671"/>
        <v>0</v>
      </c>
      <c r="AG931" s="126">
        <f t="shared" si="671"/>
        <v>0</v>
      </c>
      <c r="AH931" s="126">
        <f t="shared" si="671"/>
        <v>0</v>
      </c>
      <c r="BL931" s="1"/>
      <c r="BM931" s="1"/>
    </row>
    <row r="932" spans="2:65" hidden="1" outlineLevel="1">
      <c r="B932" t="str">
        <f t="shared" si="662"/>
        <v>Carbon storage - Finance cost including feedstock finance cost - Europe - USD/ton fuel</v>
      </c>
      <c r="C932" s="2" t="str">
        <f>C920</f>
        <v>Carbon storage</v>
      </c>
      <c r="D932" s="2" t="s">
        <v>36</v>
      </c>
      <c r="E932" s="2" t="s">
        <v>8</v>
      </c>
      <c r="F932" s="2" t="s">
        <v>31</v>
      </c>
      <c r="G932" s="126">
        <f t="shared" ref="G932:AH932" si="672">G937</f>
        <v>0</v>
      </c>
      <c r="H932" s="126">
        <f t="shared" si="672"/>
        <v>0</v>
      </c>
      <c r="I932" s="126">
        <f t="shared" si="672"/>
        <v>0</v>
      </c>
      <c r="J932" s="126">
        <f t="shared" si="672"/>
        <v>0</v>
      </c>
      <c r="K932" s="126">
        <f t="shared" si="672"/>
        <v>0</v>
      </c>
      <c r="L932" s="126">
        <f t="shared" si="672"/>
        <v>0</v>
      </c>
      <c r="M932" s="126">
        <f t="shared" si="672"/>
        <v>0</v>
      </c>
      <c r="N932" s="126">
        <f t="shared" si="672"/>
        <v>0</v>
      </c>
      <c r="O932" s="126">
        <f t="shared" si="672"/>
        <v>0</v>
      </c>
      <c r="P932" s="126">
        <f t="shared" si="672"/>
        <v>0</v>
      </c>
      <c r="Q932" s="126">
        <f t="shared" si="672"/>
        <v>0</v>
      </c>
      <c r="R932" s="126">
        <f t="shared" si="672"/>
        <v>0</v>
      </c>
      <c r="S932" s="126">
        <f t="shared" si="672"/>
        <v>0</v>
      </c>
      <c r="T932" s="126">
        <f t="shared" si="672"/>
        <v>0</v>
      </c>
      <c r="U932" s="126">
        <f t="shared" si="672"/>
        <v>0</v>
      </c>
      <c r="V932" s="126">
        <f t="shared" si="672"/>
        <v>0</v>
      </c>
      <c r="W932" s="126">
        <f t="shared" si="672"/>
        <v>0</v>
      </c>
      <c r="X932" s="126">
        <f t="shared" si="672"/>
        <v>0</v>
      </c>
      <c r="Y932" s="126">
        <f t="shared" si="672"/>
        <v>0</v>
      </c>
      <c r="Z932" s="126">
        <f t="shared" si="672"/>
        <v>0</v>
      </c>
      <c r="AA932" s="126">
        <f t="shared" si="672"/>
        <v>0</v>
      </c>
      <c r="AB932" s="126">
        <f t="shared" si="672"/>
        <v>0</v>
      </c>
      <c r="AC932" s="126">
        <f t="shared" si="672"/>
        <v>0</v>
      </c>
      <c r="AD932" s="126">
        <f t="shared" si="672"/>
        <v>0</v>
      </c>
      <c r="AE932" s="126">
        <f t="shared" si="672"/>
        <v>0</v>
      </c>
      <c r="AF932" s="126">
        <f t="shared" si="672"/>
        <v>0</v>
      </c>
      <c r="AG932" s="126">
        <f t="shared" si="672"/>
        <v>0</v>
      </c>
      <c r="AH932" s="126">
        <f t="shared" si="672"/>
        <v>0</v>
      </c>
      <c r="BL932" s="1"/>
      <c r="BM932" s="1"/>
    </row>
    <row r="933" spans="2:65" hidden="1" outlineLevel="1">
      <c r="B933" t="str">
        <f t="shared" si="662"/>
        <v>Carbon storage - Finance cost including feedstock finance cost - Middle East - USD/ton fuel</v>
      </c>
      <c r="C933" s="13" t="str">
        <f>C920</f>
        <v>Carbon storage</v>
      </c>
      <c r="D933" s="13" t="s">
        <v>36</v>
      </c>
      <c r="E933" s="13" t="s">
        <v>58</v>
      </c>
      <c r="F933" s="13" t="s">
        <v>31</v>
      </c>
      <c r="G933" s="127">
        <f t="shared" ref="G933:AH933" si="673">G938</f>
        <v>0</v>
      </c>
      <c r="H933" s="127">
        <f t="shared" si="673"/>
        <v>0</v>
      </c>
      <c r="I933" s="127">
        <f t="shared" si="673"/>
        <v>0</v>
      </c>
      <c r="J933" s="127">
        <f t="shared" si="673"/>
        <v>0</v>
      </c>
      <c r="K933" s="127">
        <f t="shared" si="673"/>
        <v>0</v>
      </c>
      <c r="L933" s="127">
        <f t="shared" si="673"/>
        <v>0</v>
      </c>
      <c r="M933" s="127">
        <f t="shared" si="673"/>
        <v>0</v>
      </c>
      <c r="N933" s="127">
        <f t="shared" si="673"/>
        <v>0</v>
      </c>
      <c r="O933" s="127">
        <f t="shared" si="673"/>
        <v>0</v>
      </c>
      <c r="P933" s="127">
        <f t="shared" si="673"/>
        <v>0</v>
      </c>
      <c r="Q933" s="127">
        <f t="shared" si="673"/>
        <v>0</v>
      </c>
      <c r="R933" s="127">
        <f t="shared" si="673"/>
        <v>0</v>
      </c>
      <c r="S933" s="127">
        <f t="shared" si="673"/>
        <v>0</v>
      </c>
      <c r="T933" s="127">
        <f t="shared" si="673"/>
        <v>0</v>
      </c>
      <c r="U933" s="127">
        <f t="shared" si="673"/>
        <v>0</v>
      </c>
      <c r="V933" s="127">
        <f t="shared" si="673"/>
        <v>0</v>
      </c>
      <c r="W933" s="127">
        <f t="shared" si="673"/>
        <v>0</v>
      </c>
      <c r="X933" s="127">
        <f t="shared" si="673"/>
        <v>0</v>
      </c>
      <c r="Y933" s="127">
        <f t="shared" si="673"/>
        <v>0</v>
      </c>
      <c r="Z933" s="127">
        <f t="shared" si="673"/>
        <v>0</v>
      </c>
      <c r="AA933" s="127">
        <f t="shared" si="673"/>
        <v>0</v>
      </c>
      <c r="AB933" s="127">
        <f t="shared" si="673"/>
        <v>0</v>
      </c>
      <c r="AC933" s="127">
        <f t="shared" si="673"/>
        <v>0</v>
      </c>
      <c r="AD933" s="127">
        <f t="shared" si="673"/>
        <v>0</v>
      </c>
      <c r="AE933" s="127">
        <f t="shared" si="673"/>
        <v>0</v>
      </c>
      <c r="AF933" s="127">
        <f t="shared" si="673"/>
        <v>0</v>
      </c>
      <c r="AG933" s="127">
        <f t="shared" si="673"/>
        <v>0</v>
      </c>
      <c r="AH933" s="127">
        <f t="shared" si="673"/>
        <v>0</v>
      </c>
      <c r="BL933" s="1"/>
      <c r="BM933" s="1"/>
    </row>
    <row r="934" spans="2:65" hidden="1" outlineLevel="1">
      <c r="B934" t="str">
        <f t="shared" si="662"/>
        <v>Carbon storage - Finance cost - Africa - USD/ton fuel</v>
      </c>
      <c r="C934" t="str">
        <f>C916</f>
        <v>Carbon storage</v>
      </c>
      <c r="D934" t="s">
        <v>42</v>
      </c>
      <c r="E934" t="s">
        <v>55</v>
      </c>
      <c r="F934" t="s">
        <v>31</v>
      </c>
      <c r="G934" s="8">
        <f t="shared" ref="G934:V938" si="674">INDEX(CostCalculations,MATCH($B934,CostCalculations_Index,0),MATCH(G$4,CostCalculation_Year,0))</f>
        <v>0</v>
      </c>
      <c r="H934" s="8">
        <f t="shared" si="674"/>
        <v>0</v>
      </c>
      <c r="I934" s="8">
        <f t="shared" si="674"/>
        <v>0</v>
      </c>
      <c r="J934" s="8">
        <f t="shared" si="674"/>
        <v>0</v>
      </c>
      <c r="K934" s="8">
        <f t="shared" si="674"/>
        <v>0</v>
      </c>
      <c r="L934" s="8">
        <f t="shared" si="674"/>
        <v>0</v>
      </c>
      <c r="M934" s="8">
        <f t="shared" si="674"/>
        <v>0</v>
      </c>
      <c r="N934" s="8">
        <f t="shared" si="674"/>
        <v>0</v>
      </c>
      <c r="O934" s="8">
        <f t="shared" si="674"/>
        <v>0</v>
      </c>
      <c r="P934" s="8">
        <f t="shared" si="674"/>
        <v>0</v>
      </c>
      <c r="Q934" s="8">
        <f t="shared" si="674"/>
        <v>0</v>
      </c>
      <c r="R934" s="8">
        <f t="shared" si="674"/>
        <v>0</v>
      </c>
      <c r="S934" s="8">
        <f t="shared" si="674"/>
        <v>0</v>
      </c>
      <c r="T934" s="8">
        <f t="shared" si="674"/>
        <v>0</v>
      </c>
      <c r="U934" s="8">
        <f t="shared" si="674"/>
        <v>0</v>
      </c>
      <c r="V934" s="8">
        <f t="shared" si="674"/>
        <v>0</v>
      </c>
      <c r="W934" s="8">
        <f t="shared" ref="W934:AH938" si="675">INDEX(CostCalculations,MATCH($B934,CostCalculations_Index,0),MATCH(W$4,CostCalculation_Year,0))</f>
        <v>0</v>
      </c>
      <c r="X934" s="8">
        <f t="shared" si="675"/>
        <v>0</v>
      </c>
      <c r="Y934" s="8">
        <f t="shared" si="675"/>
        <v>0</v>
      </c>
      <c r="Z934" s="8">
        <f t="shared" si="675"/>
        <v>0</v>
      </c>
      <c r="AA934" s="8">
        <f t="shared" si="675"/>
        <v>0</v>
      </c>
      <c r="AB934" s="8">
        <f t="shared" si="675"/>
        <v>0</v>
      </c>
      <c r="AC934" s="8">
        <f t="shared" si="675"/>
        <v>0</v>
      </c>
      <c r="AD934" s="8">
        <f t="shared" si="675"/>
        <v>0</v>
      </c>
      <c r="AE934" s="8">
        <f t="shared" si="675"/>
        <v>0</v>
      </c>
      <c r="AF934" s="8">
        <f t="shared" si="675"/>
        <v>0</v>
      </c>
      <c r="AG934" s="8">
        <f t="shared" si="675"/>
        <v>0</v>
      </c>
      <c r="AH934" s="8">
        <f t="shared" si="675"/>
        <v>0</v>
      </c>
    </row>
    <row r="935" spans="2:65" hidden="1" outlineLevel="1">
      <c r="B935" t="str">
        <f t="shared" si="662"/>
        <v>Carbon storage - Finance cost - Americas - USD/ton fuel</v>
      </c>
      <c r="C935" t="str">
        <f>C916</f>
        <v>Carbon storage</v>
      </c>
      <c r="D935" t="s">
        <v>42</v>
      </c>
      <c r="E935" t="s">
        <v>56</v>
      </c>
      <c r="F935" t="s">
        <v>31</v>
      </c>
      <c r="G935" s="8">
        <f t="shared" si="674"/>
        <v>0</v>
      </c>
      <c r="H935" s="8">
        <f t="shared" si="674"/>
        <v>0</v>
      </c>
      <c r="I935" s="8">
        <f t="shared" si="674"/>
        <v>0</v>
      </c>
      <c r="J935" s="8">
        <f t="shared" si="674"/>
        <v>0</v>
      </c>
      <c r="K935" s="8">
        <f t="shared" si="674"/>
        <v>0</v>
      </c>
      <c r="L935" s="8">
        <f t="shared" si="674"/>
        <v>0</v>
      </c>
      <c r="M935" s="8">
        <f t="shared" si="674"/>
        <v>0</v>
      </c>
      <c r="N935" s="8">
        <f t="shared" si="674"/>
        <v>0</v>
      </c>
      <c r="O935" s="8">
        <f t="shared" si="674"/>
        <v>0</v>
      </c>
      <c r="P935" s="8">
        <f t="shared" si="674"/>
        <v>0</v>
      </c>
      <c r="Q935" s="8">
        <f t="shared" si="674"/>
        <v>0</v>
      </c>
      <c r="R935" s="8">
        <f t="shared" si="674"/>
        <v>0</v>
      </c>
      <c r="S935" s="8">
        <f t="shared" si="674"/>
        <v>0</v>
      </c>
      <c r="T935" s="8">
        <f t="shared" si="674"/>
        <v>0</v>
      </c>
      <c r="U935" s="8">
        <f t="shared" si="674"/>
        <v>0</v>
      </c>
      <c r="V935" s="8">
        <f t="shared" si="674"/>
        <v>0</v>
      </c>
      <c r="W935" s="8">
        <f t="shared" si="675"/>
        <v>0</v>
      </c>
      <c r="X935" s="8">
        <f t="shared" si="675"/>
        <v>0</v>
      </c>
      <c r="Y935" s="8">
        <f t="shared" si="675"/>
        <v>0</v>
      </c>
      <c r="Z935" s="8">
        <f t="shared" si="675"/>
        <v>0</v>
      </c>
      <c r="AA935" s="8">
        <f t="shared" si="675"/>
        <v>0</v>
      </c>
      <c r="AB935" s="8">
        <f t="shared" si="675"/>
        <v>0</v>
      </c>
      <c r="AC935" s="8">
        <f t="shared" si="675"/>
        <v>0</v>
      </c>
      <c r="AD935" s="8">
        <f t="shared" si="675"/>
        <v>0</v>
      </c>
      <c r="AE935" s="8">
        <f t="shared" si="675"/>
        <v>0</v>
      </c>
      <c r="AF935" s="8">
        <f t="shared" si="675"/>
        <v>0</v>
      </c>
      <c r="AG935" s="8">
        <f t="shared" si="675"/>
        <v>0</v>
      </c>
      <c r="AH935" s="8">
        <f t="shared" si="675"/>
        <v>0</v>
      </c>
    </row>
    <row r="936" spans="2:65" hidden="1" outlineLevel="1">
      <c r="B936" t="str">
        <f t="shared" si="662"/>
        <v>Carbon storage - Finance cost - Asia - USD/ton fuel</v>
      </c>
      <c r="C936" t="str">
        <f>C916</f>
        <v>Carbon storage</v>
      </c>
      <c r="D936" t="s">
        <v>42</v>
      </c>
      <c r="E936" t="s">
        <v>57</v>
      </c>
      <c r="F936" t="s">
        <v>31</v>
      </c>
      <c r="G936" s="8">
        <f t="shared" si="674"/>
        <v>0</v>
      </c>
      <c r="H936" s="8">
        <f t="shared" si="674"/>
        <v>0</v>
      </c>
      <c r="I936" s="8">
        <f t="shared" si="674"/>
        <v>0</v>
      </c>
      <c r="J936" s="8">
        <f t="shared" si="674"/>
        <v>0</v>
      </c>
      <c r="K936" s="8">
        <f t="shared" si="674"/>
        <v>0</v>
      </c>
      <c r="L936" s="8">
        <f t="shared" si="674"/>
        <v>0</v>
      </c>
      <c r="M936" s="8">
        <f t="shared" si="674"/>
        <v>0</v>
      </c>
      <c r="N936" s="8">
        <f t="shared" si="674"/>
        <v>0</v>
      </c>
      <c r="O936" s="8">
        <f t="shared" si="674"/>
        <v>0</v>
      </c>
      <c r="P936" s="8">
        <f t="shared" si="674"/>
        <v>0</v>
      </c>
      <c r="Q936" s="8">
        <f t="shared" si="674"/>
        <v>0</v>
      </c>
      <c r="R936" s="8">
        <f t="shared" si="674"/>
        <v>0</v>
      </c>
      <c r="S936" s="8">
        <f t="shared" si="674"/>
        <v>0</v>
      </c>
      <c r="T936" s="8">
        <f t="shared" si="674"/>
        <v>0</v>
      </c>
      <c r="U936" s="8">
        <f t="shared" si="674"/>
        <v>0</v>
      </c>
      <c r="V936" s="8">
        <f t="shared" si="674"/>
        <v>0</v>
      </c>
      <c r="W936" s="8">
        <f t="shared" si="675"/>
        <v>0</v>
      </c>
      <c r="X936" s="8">
        <f t="shared" si="675"/>
        <v>0</v>
      </c>
      <c r="Y936" s="8">
        <f t="shared" si="675"/>
        <v>0</v>
      </c>
      <c r="Z936" s="8">
        <f t="shared" si="675"/>
        <v>0</v>
      </c>
      <c r="AA936" s="8">
        <f t="shared" si="675"/>
        <v>0</v>
      </c>
      <c r="AB936" s="8">
        <f t="shared" si="675"/>
        <v>0</v>
      </c>
      <c r="AC936" s="8">
        <f t="shared" si="675"/>
        <v>0</v>
      </c>
      <c r="AD936" s="8">
        <f t="shared" si="675"/>
        <v>0</v>
      </c>
      <c r="AE936" s="8">
        <f t="shared" si="675"/>
        <v>0</v>
      </c>
      <c r="AF936" s="8">
        <f t="shared" si="675"/>
        <v>0</v>
      </c>
      <c r="AG936" s="8">
        <f t="shared" si="675"/>
        <v>0</v>
      </c>
      <c r="AH936" s="8">
        <f t="shared" si="675"/>
        <v>0</v>
      </c>
    </row>
    <row r="937" spans="2:65" hidden="1" outlineLevel="1">
      <c r="B937" t="str">
        <f t="shared" si="662"/>
        <v>Carbon storage - Finance cost - Europe - USD/ton fuel</v>
      </c>
      <c r="C937" t="str">
        <f>C916</f>
        <v>Carbon storage</v>
      </c>
      <c r="D937" t="s">
        <v>42</v>
      </c>
      <c r="E937" t="s">
        <v>8</v>
      </c>
      <c r="F937" t="s">
        <v>31</v>
      </c>
      <c r="G937" s="8">
        <f t="shared" si="674"/>
        <v>0</v>
      </c>
      <c r="H937" s="8">
        <f t="shared" si="674"/>
        <v>0</v>
      </c>
      <c r="I937" s="8">
        <f t="shared" si="674"/>
        <v>0</v>
      </c>
      <c r="J937" s="8">
        <f t="shared" si="674"/>
        <v>0</v>
      </c>
      <c r="K937" s="8">
        <f t="shared" si="674"/>
        <v>0</v>
      </c>
      <c r="L937" s="8">
        <f t="shared" si="674"/>
        <v>0</v>
      </c>
      <c r="M937" s="8">
        <f t="shared" si="674"/>
        <v>0</v>
      </c>
      <c r="N937" s="8">
        <f t="shared" si="674"/>
        <v>0</v>
      </c>
      <c r="O937" s="8">
        <f t="shared" si="674"/>
        <v>0</v>
      </c>
      <c r="P937" s="8">
        <f t="shared" si="674"/>
        <v>0</v>
      </c>
      <c r="Q937" s="8">
        <f t="shared" si="674"/>
        <v>0</v>
      </c>
      <c r="R937" s="8">
        <f t="shared" si="674"/>
        <v>0</v>
      </c>
      <c r="S937" s="8">
        <f t="shared" si="674"/>
        <v>0</v>
      </c>
      <c r="T937" s="8">
        <f t="shared" si="674"/>
        <v>0</v>
      </c>
      <c r="U937" s="8">
        <f t="shared" si="674"/>
        <v>0</v>
      </c>
      <c r="V937" s="8">
        <f t="shared" si="674"/>
        <v>0</v>
      </c>
      <c r="W937" s="8">
        <f t="shared" si="675"/>
        <v>0</v>
      </c>
      <c r="X937" s="8">
        <f t="shared" si="675"/>
        <v>0</v>
      </c>
      <c r="Y937" s="8">
        <f t="shared" si="675"/>
        <v>0</v>
      </c>
      <c r="Z937" s="8">
        <f t="shared" si="675"/>
        <v>0</v>
      </c>
      <c r="AA937" s="8">
        <f t="shared" si="675"/>
        <v>0</v>
      </c>
      <c r="AB937" s="8">
        <f t="shared" si="675"/>
        <v>0</v>
      </c>
      <c r="AC937" s="8">
        <f t="shared" si="675"/>
        <v>0</v>
      </c>
      <c r="AD937" s="8">
        <f t="shared" si="675"/>
        <v>0</v>
      </c>
      <c r="AE937" s="8">
        <f t="shared" si="675"/>
        <v>0</v>
      </c>
      <c r="AF937" s="8">
        <f t="shared" si="675"/>
        <v>0</v>
      </c>
      <c r="AG937" s="8">
        <f t="shared" si="675"/>
        <v>0</v>
      </c>
      <c r="AH937" s="8">
        <f t="shared" si="675"/>
        <v>0</v>
      </c>
    </row>
    <row r="938" spans="2:65" hidden="1" outlineLevel="1">
      <c r="B938" t="str">
        <f t="shared" si="662"/>
        <v>Carbon storage - Finance cost - Middle East - USD/ton fuel</v>
      </c>
      <c r="C938" t="str">
        <f>C916</f>
        <v>Carbon storage</v>
      </c>
      <c r="D938" t="s">
        <v>42</v>
      </c>
      <c r="E938" t="s">
        <v>58</v>
      </c>
      <c r="F938" t="s">
        <v>31</v>
      </c>
      <c r="G938" s="8">
        <f t="shared" si="674"/>
        <v>0</v>
      </c>
      <c r="H938" s="8">
        <f t="shared" si="674"/>
        <v>0</v>
      </c>
      <c r="I938" s="8">
        <f t="shared" si="674"/>
        <v>0</v>
      </c>
      <c r="J938" s="8">
        <f t="shared" si="674"/>
        <v>0</v>
      </c>
      <c r="K938" s="8">
        <f t="shared" si="674"/>
        <v>0</v>
      </c>
      <c r="L938" s="8">
        <f t="shared" si="674"/>
        <v>0</v>
      </c>
      <c r="M938" s="8">
        <f t="shared" si="674"/>
        <v>0</v>
      </c>
      <c r="N938" s="8">
        <f t="shared" si="674"/>
        <v>0</v>
      </c>
      <c r="O938" s="8">
        <f t="shared" si="674"/>
        <v>0</v>
      </c>
      <c r="P938" s="8">
        <f t="shared" si="674"/>
        <v>0</v>
      </c>
      <c r="Q938" s="8">
        <f t="shared" si="674"/>
        <v>0</v>
      </c>
      <c r="R938" s="8">
        <f t="shared" si="674"/>
        <v>0</v>
      </c>
      <c r="S938" s="8">
        <f t="shared" si="674"/>
        <v>0</v>
      </c>
      <c r="T938" s="8">
        <f t="shared" si="674"/>
        <v>0</v>
      </c>
      <c r="U938" s="8">
        <f t="shared" si="674"/>
        <v>0</v>
      </c>
      <c r="V938" s="8">
        <f t="shared" si="674"/>
        <v>0</v>
      </c>
      <c r="W938" s="8">
        <f t="shared" si="675"/>
        <v>0</v>
      </c>
      <c r="X938" s="8">
        <f t="shared" si="675"/>
        <v>0</v>
      </c>
      <c r="Y938" s="8">
        <f t="shared" si="675"/>
        <v>0</v>
      </c>
      <c r="Z938" s="8">
        <f t="shared" si="675"/>
        <v>0</v>
      </c>
      <c r="AA938" s="8">
        <f t="shared" si="675"/>
        <v>0</v>
      </c>
      <c r="AB938" s="8">
        <f t="shared" si="675"/>
        <v>0</v>
      </c>
      <c r="AC938" s="8">
        <f t="shared" si="675"/>
        <v>0</v>
      </c>
      <c r="AD938" s="8">
        <f t="shared" si="675"/>
        <v>0</v>
      </c>
      <c r="AE938" s="8">
        <f t="shared" si="675"/>
        <v>0</v>
      </c>
      <c r="AF938" s="8">
        <f t="shared" si="675"/>
        <v>0</v>
      </c>
      <c r="AG938" s="8">
        <f t="shared" si="675"/>
        <v>0</v>
      </c>
      <c r="AH938" s="8">
        <f t="shared" si="675"/>
        <v>0</v>
      </c>
    </row>
    <row r="939" spans="2:65" ht="15.75" hidden="1" outlineLevel="1" thickBot="1">
      <c r="B939" t="str">
        <f t="shared" si="662"/>
        <v/>
      </c>
      <c r="G939" s="128"/>
    </row>
    <row r="940" spans="2:65" hidden="1" outlineLevel="1">
      <c r="B940" t="str">
        <f t="shared" si="662"/>
        <v>Carbon storage - Energy cost including feedstock energy cost - Africa - USD/ton fuel</v>
      </c>
      <c r="C940" s="10" t="str">
        <f>C916</f>
        <v>Carbon storage</v>
      </c>
      <c r="D940" s="10" t="s">
        <v>37</v>
      </c>
      <c r="E940" s="10" t="s">
        <v>55</v>
      </c>
      <c r="F940" s="10" t="s">
        <v>31</v>
      </c>
      <c r="G940" s="125">
        <f>G945</f>
        <v>0</v>
      </c>
      <c r="H940" s="125">
        <f t="shared" ref="H940:AH940" si="676">H945</f>
        <v>0</v>
      </c>
      <c r="I940" s="125">
        <f t="shared" si="676"/>
        <v>0</v>
      </c>
      <c r="J940" s="125">
        <f t="shared" si="676"/>
        <v>0</v>
      </c>
      <c r="K940" s="125">
        <f t="shared" si="676"/>
        <v>0</v>
      </c>
      <c r="L940" s="125">
        <f t="shared" si="676"/>
        <v>0</v>
      </c>
      <c r="M940" s="125">
        <f t="shared" si="676"/>
        <v>0</v>
      </c>
      <c r="N940" s="125">
        <f t="shared" si="676"/>
        <v>0</v>
      </c>
      <c r="O940" s="125">
        <f t="shared" si="676"/>
        <v>0</v>
      </c>
      <c r="P940" s="125">
        <f t="shared" si="676"/>
        <v>0</v>
      </c>
      <c r="Q940" s="125">
        <f t="shared" si="676"/>
        <v>0</v>
      </c>
      <c r="R940" s="125">
        <f t="shared" si="676"/>
        <v>0</v>
      </c>
      <c r="S940" s="125">
        <f t="shared" si="676"/>
        <v>0</v>
      </c>
      <c r="T940" s="125">
        <f t="shared" si="676"/>
        <v>0</v>
      </c>
      <c r="U940" s="125">
        <f t="shared" si="676"/>
        <v>0</v>
      </c>
      <c r="V940" s="125">
        <f t="shared" si="676"/>
        <v>0</v>
      </c>
      <c r="W940" s="125">
        <f t="shared" si="676"/>
        <v>0</v>
      </c>
      <c r="X940" s="125">
        <f t="shared" si="676"/>
        <v>0</v>
      </c>
      <c r="Y940" s="125">
        <f t="shared" si="676"/>
        <v>0</v>
      </c>
      <c r="Z940" s="125">
        <f t="shared" si="676"/>
        <v>0</v>
      </c>
      <c r="AA940" s="125">
        <f t="shared" si="676"/>
        <v>0</v>
      </c>
      <c r="AB940" s="125">
        <f t="shared" si="676"/>
        <v>0</v>
      </c>
      <c r="AC940" s="125">
        <f t="shared" si="676"/>
        <v>0</v>
      </c>
      <c r="AD940" s="125">
        <f t="shared" si="676"/>
        <v>0</v>
      </c>
      <c r="AE940" s="125">
        <f t="shared" si="676"/>
        <v>0</v>
      </c>
      <c r="AF940" s="125">
        <f t="shared" si="676"/>
        <v>0</v>
      </c>
      <c r="AG940" s="125">
        <f t="shared" si="676"/>
        <v>0</v>
      </c>
      <c r="AH940" s="125">
        <f t="shared" si="676"/>
        <v>0</v>
      </c>
      <c r="AJ940" s="117" t="b">
        <f t="shared" ref="AJ940:BK940" si="677">G923+G926+G929+G940+G951=G917</f>
        <v>1</v>
      </c>
      <c r="AK940" s="118" t="b">
        <f t="shared" si="677"/>
        <v>1</v>
      </c>
      <c r="AL940" s="118" t="b">
        <f t="shared" si="677"/>
        <v>1</v>
      </c>
      <c r="AM940" s="118" t="b">
        <f t="shared" si="677"/>
        <v>1</v>
      </c>
      <c r="AN940" s="118" t="b">
        <f t="shared" si="677"/>
        <v>1</v>
      </c>
      <c r="AO940" s="118" t="b">
        <f t="shared" si="677"/>
        <v>1</v>
      </c>
      <c r="AP940" s="118" t="b">
        <f t="shared" si="677"/>
        <v>1</v>
      </c>
      <c r="AQ940" s="118" t="b">
        <f t="shared" si="677"/>
        <v>1</v>
      </c>
      <c r="AR940" s="118" t="b">
        <f t="shared" si="677"/>
        <v>1</v>
      </c>
      <c r="AS940" s="118" t="b">
        <f t="shared" si="677"/>
        <v>1</v>
      </c>
      <c r="AT940" s="118" t="b">
        <f t="shared" si="677"/>
        <v>1</v>
      </c>
      <c r="AU940" s="118" t="b">
        <f t="shared" si="677"/>
        <v>1</v>
      </c>
      <c r="AV940" s="118" t="b">
        <f t="shared" si="677"/>
        <v>1</v>
      </c>
      <c r="AW940" s="118" t="b">
        <f t="shared" si="677"/>
        <v>1</v>
      </c>
      <c r="AX940" s="118" t="b">
        <f t="shared" si="677"/>
        <v>1</v>
      </c>
      <c r="AY940" s="118" t="b">
        <f t="shared" si="677"/>
        <v>1</v>
      </c>
      <c r="AZ940" s="118" t="b">
        <f t="shared" si="677"/>
        <v>1</v>
      </c>
      <c r="BA940" s="118" t="b">
        <f t="shared" si="677"/>
        <v>1</v>
      </c>
      <c r="BB940" s="118" t="b">
        <f t="shared" si="677"/>
        <v>1</v>
      </c>
      <c r="BC940" s="118" t="b">
        <f t="shared" si="677"/>
        <v>1</v>
      </c>
      <c r="BD940" s="118" t="b">
        <f t="shared" si="677"/>
        <v>1</v>
      </c>
      <c r="BE940" s="118" t="b">
        <f t="shared" si="677"/>
        <v>1</v>
      </c>
      <c r="BF940" s="118" t="b">
        <f t="shared" si="677"/>
        <v>1</v>
      </c>
      <c r="BG940" s="118" t="b">
        <f t="shared" si="677"/>
        <v>1</v>
      </c>
      <c r="BH940" s="118" t="b">
        <f t="shared" si="677"/>
        <v>1</v>
      </c>
      <c r="BI940" s="118" t="b">
        <f t="shared" si="677"/>
        <v>1</v>
      </c>
      <c r="BJ940" s="118" t="b">
        <f t="shared" si="677"/>
        <v>1</v>
      </c>
      <c r="BK940" s="119" t="b">
        <f t="shared" si="677"/>
        <v>1</v>
      </c>
      <c r="BL940" s="1"/>
      <c r="BM940" s="1"/>
    </row>
    <row r="941" spans="2:65" hidden="1" outlineLevel="1">
      <c r="B941" t="str">
        <f t="shared" si="662"/>
        <v>Carbon storage - Energy cost including feedstock energy cost - Americas - USD/ton fuel</v>
      </c>
      <c r="C941" s="2" t="str">
        <f>C916</f>
        <v>Carbon storage</v>
      </c>
      <c r="D941" s="2" t="s">
        <v>37</v>
      </c>
      <c r="E941" s="2" t="s">
        <v>56</v>
      </c>
      <c r="F941" s="2" t="s">
        <v>31</v>
      </c>
      <c r="G941" s="126">
        <f t="shared" ref="G941:AH941" si="678">G946</f>
        <v>0</v>
      </c>
      <c r="H941" s="126">
        <f t="shared" si="678"/>
        <v>0</v>
      </c>
      <c r="I941" s="126">
        <f t="shared" si="678"/>
        <v>0</v>
      </c>
      <c r="J941" s="126">
        <f t="shared" si="678"/>
        <v>0</v>
      </c>
      <c r="K941" s="126">
        <f t="shared" si="678"/>
        <v>0</v>
      </c>
      <c r="L941" s="126">
        <f t="shared" si="678"/>
        <v>0</v>
      </c>
      <c r="M941" s="126">
        <f t="shared" si="678"/>
        <v>0</v>
      </c>
      <c r="N941" s="126">
        <f t="shared" si="678"/>
        <v>0</v>
      </c>
      <c r="O941" s="126">
        <f t="shared" si="678"/>
        <v>0</v>
      </c>
      <c r="P941" s="126">
        <f t="shared" si="678"/>
        <v>0</v>
      </c>
      <c r="Q941" s="126">
        <f t="shared" si="678"/>
        <v>0</v>
      </c>
      <c r="R941" s="126">
        <f t="shared" si="678"/>
        <v>0</v>
      </c>
      <c r="S941" s="126">
        <f t="shared" si="678"/>
        <v>0</v>
      </c>
      <c r="T941" s="126">
        <f t="shared" si="678"/>
        <v>0</v>
      </c>
      <c r="U941" s="126">
        <f t="shared" si="678"/>
        <v>0</v>
      </c>
      <c r="V941" s="126">
        <f t="shared" si="678"/>
        <v>0</v>
      </c>
      <c r="W941" s="126">
        <f t="shared" si="678"/>
        <v>0</v>
      </c>
      <c r="X941" s="126">
        <f t="shared" si="678"/>
        <v>0</v>
      </c>
      <c r="Y941" s="126">
        <f t="shared" si="678"/>
        <v>0</v>
      </c>
      <c r="Z941" s="126">
        <f t="shared" si="678"/>
        <v>0</v>
      </c>
      <c r="AA941" s="126">
        <f t="shared" si="678"/>
        <v>0</v>
      </c>
      <c r="AB941" s="126">
        <f t="shared" si="678"/>
        <v>0</v>
      </c>
      <c r="AC941" s="126">
        <f t="shared" si="678"/>
        <v>0</v>
      </c>
      <c r="AD941" s="126">
        <f t="shared" si="678"/>
        <v>0</v>
      </c>
      <c r="AE941" s="126">
        <f t="shared" si="678"/>
        <v>0</v>
      </c>
      <c r="AF941" s="126">
        <f t="shared" si="678"/>
        <v>0</v>
      </c>
      <c r="AG941" s="126">
        <f t="shared" si="678"/>
        <v>0</v>
      </c>
      <c r="AH941" s="126">
        <f t="shared" si="678"/>
        <v>0</v>
      </c>
      <c r="AJ941" s="120" t="b">
        <f t="shared" ref="AJ941:BK941" si="679">G923+G926+G930+G941+G951=G918</f>
        <v>1</v>
      </c>
      <c r="AK941" s="1" t="b">
        <f t="shared" si="679"/>
        <v>1</v>
      </c>
      <c r="AL941" s="1" t="b">
        <f t="shared" si="679"/>
        <v>1</v>
      </c>
      <c r="AM941" s="1" t="b">
        <f t="shared" si="679"/>
        <v>1</v>
      </c>
      <c r="AN941" s="1" t="b">
        <f t="shared" si="679"/>
        <v>1</v>
      </c>
      <c r="AO941" s="1" t="b">
        <f t="shared" si="679"/>
        <v>1</v>
      </c>
      <c r="AP941" s="1" t="b">
        <f t="shared" si="679"/>
        <v>1</v>
      </c>
      <c r="AQ941" s="1" t="b">
        <f t="shared" si="679"/>
        <v>1</v>
      </c>
      <c r="AR941" s="1" t="b">
        <f t="shared" si="679"/>
        <v>1</v>
      </c>
      <c r="AS941" s="1" t="b">
        <f t="shared" si="679"/>
        <v>1</v>
      </c>
      <c r="AT941" s="1" t="b">
        <f t="shared" si="679"/>
        <v>1</v>
      </c>
      <c r="AU941" s="1" t="b">
        <f t="shared" si="679"/>
        <v>1</v>
      </c>
      <c r="AV941" s="1" t="b">
        <f t="shared" si="679"/>
        <v>1</v>
      </c>
      <c r="AW941" s="1" t="b">
        <f t="shared" si="679"/>
        <v>1</v>
      </c>
      <c r="AX941" s="1" t="b">
        <f t="shared" si="679"/>
        <v>1</v>
      </c>
      <c r="AY941" s="1" t="b">
        <f t="shared" si="679"/>
        <v>1</v>
      </c>
      <c r="AZ941" s="1" t="b">
        <f t="shared" si="679"/>
        <v>1</v>
      </c>
      <c r="BA941" s="1" t="b">
        <f t="shared" si="679"/>
        <v>1</v>
      </c>
      <c r="BB941" s="1" t="b">
        <f t="shared" si="679"/>
        <v>1</v>
      </c>
      <c r="BC941" s="1" t="b">
        <f t="shared" si="679"/>
        <v>1</v>
      </c>
      <c r="BD941" s="1" t="b">
        <f t="shared" si="679"/>
        <v>1</v>
      </c>
      <c r="BE941" s="1" t="b">
        <f t="shared" si="679"/>
        <v>1</v>
      </c>
      <c r="BF941" s="1" t="b">
        <f t="shared" si="679"/>
        <v>1</v>
      </c>
      <c r="BG941" s="1" t="b">
        <f t="shared" si="679"/>
        <v>1</v>
      </c>
      <c r="BH941" s="1" t="b">
        <f t="shared" si="679"/>
        <v>1</v>
      </c>
      <c r="BI941" s="1" t="b">
        <f t="shared" si="679"/>
        <v>1</v>
      </c>
      <c r="BJ941" s="1" t="b">
        <f t="shared" si="679"/>
        <v>1</v>
      </c>
      <c r="BK941" s="121" t="b">
        <f t="shared" si="679"/>
        <v>1</v>
      </c>
      <c r="BL941" s="1"/>
      <c r="BM941" s="1"/>
    </row>
    <row r="942" spans="2:65" hidden="1" outlineLevel="1">
      <c r="B942" t="str">
        <f t="shared" si="662"/>
        <v>Carbon storage - Energy cost including feedstock energy cost - Asia - USD/ton fuel</v>
      </c>
      <c r="C942" s="2" t="str">
        <f>C916</f>
        <v>Carbon storage</v>
      </c>
      <c r="D942" s="2" t="s">
        <v>37</v>
      </c>
      <c r="E942" s="2" t="s">
        <v>57</v>
      </c>
      <c r="F942" s="2" t="s">
        <v>31</v>
      </c>
      <c r="G942" s="126">
        <f t="shared" ref="G942:AH942" si="680">G947</f>
        <v>0</v>
      </c>
      <c r="H942" s="126">
        <f t="shared" si="680"/>
        <v>0</v>
      </c>
      <c r="I942" s="126">
        <f t="shared" si="680"/>
        <v>0</v>
      </c>
      <c r="J942" s="126">
        <f t="shared" si="680"/>
        <v>0</v>
      </c>
      <c r="K942" s="126">
        <f t="shared" si="680"/>
        <v>0</v>
      </c>
      <c r="L942" s="126">
        <f t="shared" si="680"/>
        <v>0</v>
      </c>
      <c r="M942" s="126">
        <f t="shared" si="680"/>
        <v>0</v>
      </c>
      <c r="N942" s="126">
        <f t="shared" si="680"/>
        <v>0</v>
      </c>
      <c r="O942" s="126">
        <f t="shared" si="680"/>
        <v>0</v>
      </c>
      <c r="P942" s="126">
        <f t="shared" si="680"/>
        <v>0</v>
      </c>
      <c r="Q942" s="126">
        <f t="shared" si="680"/>
        <v>0</v>
      </c>
      <c r="R942" s="126">
        <f t="shared" si="680"/>
        <v>0</v>
      </c>
      <c r="S942" s="126">
        <f t="shared" si="680"/>
        <v>0</v>
      </c>
      <c r="T942" s="126">
        <f t="shared" si="680"/>
        <v>0</v>
      </c>
      <c r="U942" s="126">
        <f t="shared" si="680"/>
        <v>0</v>
      </c>
      <c r="V942" s="126">
        <f t="shared" si="680"/>
        <v>0</v>
      </c>
      <c r="W942" s="126">
        <f t="shared" si="680"/>
        <v>0</v>
      </c>
      <c r="X942" s="126">
        <f t="shared" si="680"/>
        <v>0</v>
      </c>
      <c r="Y942" s="126">
        <f t="shared" si="680"/>
        <v>0</v>
      </c>
      <c r="Z942" s="126">
        <f t="shared" si="680"/>
        <v>0</v>
      </c>
      <c r="AA942" s="126">
        <f t="shared" si="680"/>
        <v>0</v>
      </c>
      <c r="AB942" s="126">
        <f t="shared" si="680"/>
        <v>0</v>
      </c>
      <c r="AC942" s="126">
        <f t="shared" si="680"/>
        <v>0</v>
      </c>
      <c r="AD942" s="126">
        <f t="shared" si="680"/>
        <v>0</v>
      </c>
      <c r="AE942" s="126">
        <f t="shared" si="680"/>
        <v>0</v>
      </c>
      <c r="AF942" s="126">
        <f t="shared" si="680"/>
        <v>0</v>
      </c>
      <c r="AG942" s="126">
        <f t="shared" si="680"/>
        <v>0</v>
      </c>
      <c r="AH942" s="126">
        <f t="shared" si="680"/>
        <v>0</v>
      </c>
      <c r="AJ942" s="120" t="b">
        <f t="shared" ref="AJ942:BK942" si="681">G923+G926+G931+G942+G951=G919</f>
        <v>1</v>
      </c>
      <c r="AK942" s="1" t="b">
        <f t="shared" si="681"/>
        <v>1</v>
      </c>
      <c r="AL942" s="1" t="b">
        <f t="shared" si="681"/>
        <v>1</v>
      </c>
      <c r="AM942" s="1" t="b">
        <f t="shared" si="681"/>
        <v>1</v>
      </c>
      <c r="AN942" s="1" t="b">
        <f t="shared" si="681"/>
        <v>1</v>
      </c>
      <c r="AO942" s="1" t="b">
        <f t="shared" si="681"/>
        <v>1</v>
      </c>
      <c r="AP942" s="1" t="b">
        <f t="shared" si="681"/>
        <v>1</v>
      </c>
      <c r="AQ942" s="1" t="b">
        <f t="shared" si="681"/>
        <v>1</v>
      </c>
      <c r="AR942" s="1" t="b">
        <f t="shared" si="681"/>
        <v>1</v>
      </c>
      <c r="AS942" s="1" t="b">
        <f t="shared" si="681"/>
        <v>1</v>
      </c>
      <c r="AT942" s="1" t="b">
        <f t="shared" si="681"/>
        <v>1</v>
      </c>
      <c r="AU942" s="1" t="b">
        <f t="shared" si="681"/>
        <v>1</v>
      </c>
      <c r="AV942" s="1" t="b">
        <f t="shared" si="681"/>
        <v>1</v>
      </c>
      <c r="AW942" s="1" t="b">
        <f t="shared" si="681"/>
        <v>1</v>
      </c>
      <c r="AX942" s="1" t="b">
        <f t="shared" si="681"/>
        <v>1</v>
      </c>
      <c r="AY942" s="1" t="b">
        <f t="shared" si="681"/>
        <v>1</v>
      </c>
      <c r="AZ942" s="1" t="b">
        <f t="shared" si="681"/>
        <v>1</v>
      </c>
      <c r="BA942" s="1" t="b">
        <f t="shared" si="681"/>
        <v>1</v>
      </c>
      <c r="BB942" s="1" t="b">
        <f t="shared" si="681"/>
        <v>1</v>
      </c>
      <c r="BC942" s="1" t="b">
        <f t="shared" si="681"/>
        <v>1</v>
      </c>
      <c r="BD942" s="1" t="b">
        <f t="shared" si="681"/>
        <v>1</v>
      </c>
      <c r="BE942" s="1" t="b">
        <f t="shared" si="681"/>
        <v>1</v>
      </c>
      <c r="BF942" s="1" t="b">
        <f t="shared" si="681"/>
        <v>1</v>
      </c>
      <c r="BG942" s="1" t="b">
        <f t="shared" si="681"/>
        <v>1</v>
      </c>
      <c r="BH942" s="1" t="b">
        <f t="shared" si="681"/>
        <v>1</v>
      </c>
      <c r="BI942" s="1" t="b">
        <f t="shared" si="681"/>
        <v>1</v>
      </c>
      <c r="BJ942" s="1" t="b">
        <f t="shared" si="681"/>
        <v>1</v>
      </c>
      <c r="BK942" s="121" t="b">
        <f t="shared" si="681"/>
        <v>1</v>
      </c>
      <c r="BL942" s="1"/>
      <c r="BM942" s="1"/>
    </row>
    <row r="943" spans="2:65" hidden="1" outlineLevel="1">
      <c r="B943" t="str">
        <f t="shared" si="662"/>
        <v>Carbon storage - Energy cost including feedstock energy cost - Europe - USD/ton fuel</v>
      </c>
      <c r="C943" s="2" t="str">
        <f>C916</f>
        <v>Carbon storage</v>
      </c>
      <c r="D943" s="2" t="s">
        <v>37</v>
      </c>
      <c r="E943" s="2" t="s">
        <v>8</v>
      </c>
      <c r="F943" s="2" t="s">
        <v>31</v>
      </c>
      <c r="G943" s="126">
        <f t="shared" ref="G943:AH943" si="682">G948</f>
        <v>0</v>
      </c>
      <c r="H943" s="126">
        <f t="shared" si="682"/>
        <v>0</v>
      </c>
      <c r="I943" s="126">
        <f t="shared" si="682"/>
        <v>0</v>
      </c>
      <c r="J943" s="126">
        <f t="shared" si="682"/>
        <v>0</v>
      </c>
      <c r="K943" s="126">
        <f t="shared" si="682"/>
        <v>0</v>
      </c>
      <c r="L943" s="126">
        <f t="shared" si="682"/>
        <v>0</v>
      </c>
      <c r="M943" s="126">
        <f t="shared" si="682"/>
        <v>0</v>
      </c>
      <c r="N943" s="126">
        <f t="shared" si="682"/>
        <v>0</v>
      </c>
      <c r="O943" s="126">
        <f t="shared" si="682"/>
        <v>0</v>
      </c>
      <c r="P943" s="126">
        <f t="shared" si="682"/>
        <v>0</v>
      </c>
      <c r="Q943" s="126">
        <f t="shared" si="682"/>
        <v>0</v>
      </c>
      <c r="R943" s="126">
        <f t="shared" si="682"/>
        <v>0</v>
      </c>
      <c r="S943" s="126">
        <f t="shared" si="682"/>
        <v>0</v>
      </c>
      <c r="T943" s="126">
        <f t="shared" si="682"/>
        <v>0</v>
      </c>
      <c r="U943" s="126">
        <f t="shared" si="682"/>
        <v>0</v>
      </c>
      <c r="V943" s="126">
        <f t="shared" si="682"/>
        <v>0</v>
      </c>
      <c r="W943" s="126">
        <f t="shared" si="682"/>
        <v>0</v>
      </c>
      <c r="X943" s="126">
        <f t="shared" si="682"/>
        <v>0</v>
      </c>
      <c r="Y943" s="126">
        <f t="shared" si="682"/>
        <v>0</v>
      </c>
      <c r="Z943" s="126">
        <f t="shared" si="682"/>
        <v>0</v>
      </c>
      <c r="AA943" s="126">
        <f t="shared" si="682"/>
        <v>0</v>
      </c>
      <c r="AB943" s="126">
        <f t="shared" si="682"/>
        <v>0</v>
      </c>
      <c r="AC943" s="126">
        <f t="shared" si="682"/>
        <v>0</v>
      </c>
      <c r="AD943" s="126">
        <f t="shared" si="682"/>
        <v>0</v>
      </c>
      <c r="AE943" s="126">
        <f t="shared" si="682"/>
        <v>0</v>
      </c>
      <c r="AF943" s="126">
        <f t="shared" si="682"/>
        <v>0</v>
      </c>
      <c r="AG943" s="126">
        <f t="shared" si="682"/>
        <v>0</v>
      </c>
      <c r="AH943" s="126">
        <f t="shared" si="682"/>
        <v>0</v>
      </c>
      <c r="AJ943" s="120" t="b">
        <f t="shared" ref="AJ943:BK943" si="683">G923+G926+G932+G943+G951=G920</f>
        <v>1</v>
      </c>
      <c r="AK943" s="1" t="b">
        <f t="shared" si="683"/>
        <v>1</v>
      </c>
      <c r="AL943" s="1" t="b">
        <f t="shared" si="683"/>
        <v>1</v>
      </c>
      <c r="AM943" s="1" t="b">
        <f t="shared" si="683"/>
        <v>1</v>
      </c>
      <c r="AN943" s="1" t="b">
        <f t="shared" si="683"/>
        <v>1</v>
      </c>
      <c r="AO943" s="1" t="b">
        <f t="shared" si="683"/>
        <v>1</v>
      </c>
      <c r="AP943" s="1" t="b">
        <f t="shared" si="683"/>
        <v>1</v>
      </c>
      <c r="AQ943" s="1" t="b">
        <f t="shared" si="683"/>
        <v>1</v>
      </c>
      <c r="AR943" s="1" t="b">
        <f t="shared" si="683"/>
        <v>1</v>
      </c>
      <c r="AS943" s="1" t="b">
        <f t="shared" si="683"/>
        <v>1</v>
      </c>
      <c r="AT943" s="1" t="b">
        <f t="shared" si="683"/>
        <v>1</v>
      </c>
      <c r="AU943" s="1" t="b">
        <f t="shared" si="683"/>
        <v>1</v>
      </c>
      <c r="AV943" s="1" t="b">
        <f t="shared" si="683"/>
        <v>1</v>
      </c>
      <c r="AW943" s="1" t="b">
        <f t="shared" si="683"/>
        <v>1</v>
      </c>
      <c r="AX943" s="1" t="b">
        <f t="shared" si="683"/>
        <v>1</v>
      </c>
      <c r="AY943" s="1" t="b">
        <f t="shared" si="683"/>
        <v>1</v>
      </c>
      <c r="AZ943" s="1" t="b">
        <f t="shared" si="683"/>
        <v>1</v>
      </c>
      <c r="BA943" s="1" t="b">
        <f t="shared" si="683"/>
        <v>1</v>
      </c>
      <c r="BB943" s="1" t="b">
        <f t="shared" si="683"/>
        <v>1</v>
      </c>
      <c r="BC943" s="1" t="b">
        <f t="shared" si="683"/>
        <v>1</v>
      </c>
      <c r="BD943" s="1" t="b">
        <f t="shared" si="683"/>
        <v>1</v>
      </c>
      <c r="BE943" s="1" t="b">
        <f t="shared" si="683"/>
        <v>1</v>
      </c>
      <c r="BF943" s="1" t="b">
        <f t="shared" si="683"/>
        <v>1</v>
      </c>
      <c r="BG943" s="1" t="b">
        <f t="shared" si="683"/>
        <v>1</v>
      </c>
      <c r="BH943" s="1" t="b">
        <f t="shared" si="683"/>
        <v>1</v>
      </c>
      <c r="BI943" s="1" t="b">
        <f t="shared" si="683"/>
        <v>1</v>
      </c>
      <c r="BJ943" s="1" t="b">
        <f t="shared" si="683"/>
        <v>1</v>
      </c>
      <c r="BK943" s="121" t="b">
        <f t="shared" si="683"/>
        <v>1</v>
      </c>
      <c r="BL943" s="1"/>
      <c r="BM943" s="1"/>
    </row>
    <row r="944" spans="2:65" ht="15.75" hidden="1" outlineLevel="1" thickBot="1">
      <c r="B944" t="str">
        <f t="shared" si="662"/>
        <v>Carbon storage - Energy cost including feedstock energy cost - Middle East - USD/ton fuel</v>
      </c>
      <c r="C944" s="13" t="str">
        <f>C916</f>
        <v>Carbon storage</v>
      </c>
      <c r="D944" s="13" t="s">
        <v>37</v>
      </c>
      <c r="E944" s="13" t="s">
        <v>58</v>
      </c>
      <c r="F944" s="13" t="s">
        <v>31</v>
      </c>
      <c r="G944" s="127">
        <f t="shared" ref="G944:AH944" si="684">G949</f>
        <v>0</v>
      </c>
      <c r="H944" s="127">
        <f t="shared" si="684"/>
        <v>0</v>
      </c>
      <c r="I944" s="127">
        <f t="shared" si="684"/>
        <v>0</v>
      </c>
      <c r="J944" s="127">
        <f t="shared" si="684"/>
        <v>0</v>
      </c>
      <c r="K944" s="127">
        <f t="shared" si="684"/>
        <v>0</v>
      </c>
      <c r="L944" s="127">
        <f t="shared" si="684"/>
        <v>0</v>
      </c>
      <c r="M944" s="127">
        <f t="shared" si="684"/>
        <v>0</v>
      </c>
      <c r="N944" s="127">
        <f t="shared" si="684"/>
        <v>0</v>
      </c>
      <c r="O944" s="127">
        <f t="shared" si="684"/>
        <v>0</v>
      </c>
      <c r="P944" s="127">
        <f t="shared" si="684"/>
        <v>0</v>
      </c>
      <c r="Q944" s="127">
        <f t="shared" si="684"/>
        <v>0</v>
      </c>
      <c r="R944" s="127">
        <f t="shared" si="684"/>
        <v>0</v>
      </c>
      <c r="S944" s="127">
        <f t="shared" si="684"/>
        <v>0</v>
      </c>
      <c r="T944" s="127">
        <f t="shared" si="684"/>
        <v>0</v>
      </c>
      <c r="U944" s="127">
        <f t="shared" si="684"/>
        <v>0</v>
      </c>
      <c r="V944" s="127">
        <f t="shared" si="684"/>
        <v>0</v>
      </c>
      <c r="W944" s="127">
        <f t="shared" si="684"/>
        <v>0</v>
      </c>
      <c r="X944" s="127">
        <f t="shared" si="684"/>
        <v>0</v>
      </c>
      <c r="Y944" s="127">
        <f t="shared" si="684"/>
        <v>0</v>
      </c>
      <c r="Z944" s="127">
        <f t="shared" si="684"/>
        <v>0</v>
      </c>
      <c r="AA944" s="127">
        <f t="shared" si="684"/>
        <v>0</v>
      </c>
      <c r="AB944" s="127">
        <f t="shared" si="684"/>
        <v>0</v>
      </c>
      <c r="AC944" s="127">
        <f t="shared" si="684"/>
        <v>0</v>
      </c>
      <c r="AD944" s="127">
        <f t="shared" si="684"/>
        <v>0</v>
      </c>
      <c r="AE944" s="127">
        <f t="shared" si="684"/>
        <v>0</v>
      </c>
      <c r="AF944" s="127">
        <f t="shared" si="684"/>
        <v>0</v>
      </c>
      <c r="AG944" s="127">
        <f t="shared" si="684"/>
        <v>0</v>
      </c>
      <c r="AH944" s="127">
        <f t="shared" si="684"/>
        <v>0</v>
      </c>
      <c r="AJ944" s="122" t="b">
        <f t="shared" ref="AJ944:BK944" si="685">G923+G926+G933+G944+G951=G921</f>
        <v>1</v>
      </c>
      <c r="AK944" s="123" t="b">
        <f t="shared" si="685"/>
        <v>1</v>
      </c>
      <c r="AL944" s="123" t="b">
        <f t="shared" si="685"/>
        <v>1</v>
      </c>
      <c r="AM944" s="123" t="b">
        <f t="shared" si="685"/>
        <v>1</v>
      </c>
      <c r="AN944" s="123" t="b">
        <f t="shared" si="685"/>
        <v>1</v>
      </c>
      <c r="AO944" s="123" t="b">
        <f t="shared" si="685"/>
        <v>1</v>
      </c>
      <c r="AP944" s="123" t="b">
        <f t="shared" si="685"/>
        <v>1</v>
      </c>
      <c r="AQ944" s="123" t="b">
        <f t="shared" si="685"/>
        <v>1</v>
      </c>
      <c r="AR944" s="123" t="b">
        <f t="shared" si="685"/>
        <v>1</v>
      </c>
      <c r="AS944" s="123" t="b">
        <f t="shared" si="685"/>
        <v>1</v>
      </c>
      <c r="AT944" s="123" t="b">
        <f t="shared" si="685"/>
        <v>1</v>
      </c>
      <c r="AU944" s="123" t="b">
        <f t="shared" si="685"/>
        <v>1</v>
      </c>
      <c r="AV944" s="123" t="b">
        <f t="shared" si="685"/>
        <v>1</v>
      </c>
      <c r="AW944" s="123" t="b">
        <f t="shared" si="685"/>
        <v>1</v>
      </c>
      <c r="AX944" s="123" t="b">
        <f t="shared" si="685"/>
        <v>1</v>
      </c>
      <c r="AY944" s="123" t="b">
        <f t="shared" si="685"/>
        <v>1</v>
      </c>
      <c r="AZ944" s="123" t="b">
        <f t="shared" si="685"/>
        <v>1</v>
      </c>
      <c r="BA944" s="123" t="b">
        <f t="shared" si="685"/>
        <v>1</v>
      </c>
      <c r="BB944" s="123" t="b">
        <f t="shared" si="685"/>
        <v>1</v>
      </c>
      <c r="BC944" s="123" t="b">
        <f t="shared" si="685"/>
        <v>1</v>
      </c>
      <c r="BD944" s="123" t="b">
        <f t="shared" si="685"/>
        <v>1</v>
      </c>
      <c r="BE944" s="123" t="b">
        <f t="shared" si="685"/>
        <v>1</v>
      </c>
      <c r="BF944" s="123" t="b">
        <f t="shared" si="685"/>
        <v>1</v>
      </c>
      <c r="BG944" s="123" t="b">
        <f t="shared" si="685"/>
        <v>1</v>
      </c>
      <c r="BH944" s="123" t="b">
        <f t="shared" si="685"/>
        <v>1</v>
      </c>
      <c r="BI944" s="123" t="b">
        <f t="shared" si="685"/>
        <v>1</v>
      </c>
      <c r="BJ944" s="123" t="b">
        <f t="shared" si="685"/>
        <v>1</v>
      </c>
      <c r="BK944" s="124" t="b">
        <f t="shared" si="685"/>
        <v>1</v>
      </c>
      <c r="BL944" s="1"/>
      <c r="BM944" s="1"/>
    </row>
    <row r="945" spans="2:65" hidden="1" outlineLevel="1">
      <c r="B945" t="str">
        <f t="shared" si="662"/>
        <v>Carbon storage - Energy cost - Africa - USD/ton fuel</v>
      </c>
      <c r="C945" t="str">
        <f>C916</f>
        <v>Carbon storage</v>
      </c>
      <c r="D945" t="s">
        <v>43</v>
      </c>
      <c r="E945" t="s">
        <v>55</v>
      </c>
      <c r="F945" t="s">
        <v>31</v>
      </c>
      <c r="G945" s="8">
        <f t="shared" ref="G945:V949" si="686">INDEX(CostCalculations,MATCH($B945,CostCalculations_Index,0),MATCH(G$4,CostCalculation_Year,0))</f>
        <v>0</v>
      </c>
      <c r="H945" s="8">
        <f t="shared" si="686"/>
        <v>0</v>
      </c>
      <c r="I945" s="8">
        <f t="shared" si="686"/>
        <v>0</v>
      </c>
      <c r="J945" s="8">
        <f t="shared" si="686"/>
        <v>0</v>
      </c>
      <c r="K945" s="8">
        <f t="shared" si="686"/>
        <v>0</v>
      </c>
      <c r="L945" s="8">
        <f t="shared" si="686"/>
        <v>0</v>
      </c>
      <c r="M945" s="8">
        <f t="shared" si="686"/>
        <v>0</v>
      </c>
      <c r="N945" s="8">
        <f t="shared" si="686"/>
        <v>0</v>
      </c>
      <c r="O945" s="8">
        <f t="shared" si="686"/>
        <v>0</v>
      </c>
      <c r="P945" s="8">
        <f t="shared" si="686"/>
        <v>0</v>
      </c>
      <c r="Q945" s="8">
        <f t="shared" si="686"/>
        <v>0</v>
      </c>
      <c r="R945" s="8">
        <f t="shared" si="686"/>
        <v>0</v>
      </c>
      <c r="S945" s="8">
        <f t="shared" si="686"/>
        <v>0</v>
      </c>
      <c r="T945" s="8">
        <f t="shared" si="686"/>
        <v>0</v>
      </c>
      <c r="U945" s="8">
        <f t="shared" si="686"/>
        <v>0</v>
      </c>
      <c r="V945" s="8">
        <f t="shared" si="686"/>
        <v>0</v>
      </c>
      <c r="W945" s="8">
        <f t="shared" ref="W945:AH949" si="687">INDEX(CostCalculations,MATCH($B945,CostCalculations_Index,0),MATCH(W$4,CostCalculation_Year,0))</f>
        <v>0</v>
      </c>
      <c r="X945" s="8">
        <f t="shared" si="687"/>
        <v>0</v>
      </c>
      <c r="Y945" s="8">
        <f t="shared" si="687"/>
        <v>0</v>
      </c>
      <c r="Z945" s="8">
        <f t="shared" si="687"/>
        <v>0</v>
      </c>
      <c r="AA945" s="8">
        <f t="shared" si="687"/>
        <v>0</v>
      </c>
      <c r="AB945" s="8">
        <f t="shared" si="687"/>
        <v>0</v>
      </c>
      <c r="AC945" s="8">
        <f t="shared" si="687"/>
        <v>0</v>
      </c>
      <c r="AD945" s="8">
        <f t="shared" si="687"/>
        <v>0</v>
      </c>
      <c r="AE945" s="8">
        <f t="shared" si="687"/>
        <v>0</v>
      </c>
      <c r="AF945" s="8">
        <f t="shared" si="687"/>
        <v>0</v>
      </c>
      <c r="AG945" s="8">
        <f t="shared" si="687"/>
        <v>0</v>
      </c>
      <c r="AH945" s="8">
        <f t="shared" si="687"/>
        <v>0</v>
      </c>
    </row>
    <row r="946" spans="2:65" hidden="1" outlineLevel="1">
      <c r="B946" t="str">
        <f t="shared" si="662"/>
        <v>Carbon storage - Energy cost - Americas - USD/ton fuel</v>
      </c>
      <c r="C946" t="str">
        <f>C916</f>
        <v>Carbon storage</v>
      </c>
      <c r="D946" t="s">
        <v>43</v>
      </c>
      <c r="E946" t="s">
        <v>56</v>
      </c>
      <c r="F946" t="s">
        <v>31</v>
      </c>
      <c r="G946" s="8">
        <f t="shared" si="686"/>
        <v>0</v>
      </c>
      <c r="H946" s="8">
        <f t="shared" si="686"/>
        <v>0</v>
      </c>
      <c r="I946" s="8">
        <f t="shared" si="686"/>
        <v>0</v>
      </c>
      <c r="J946" s="8">
        <f t="shared" si="686"/>
        <v>0</v>
      </c>
      <c r="K946" s="8">
        <f t="shared" si="686"/>
        <v>0</v>
      </c>
      <c r="L946" s="8">
        <f t="shared" si="686"/>
        <v>0</v>
      </c>
      <c r="M946" s="8">
        <f t="shared" si="686"/>
        <v>0</v>
      </c>
      <c r="N946" s="8">
        <f t="shared" si="686"/>
        <v>0</v>
      </c>
      <c r="O946" s="8">
        <f t="shared" si="686"/>
        <v>0</v>
      </c>
      <c r="P946" s="8">
        <f t="shared" si="686"/>
        <v>0</v>
      </c>
      <c r="Q946" s="8">
        <f t="shared" si="686"/>
        <v>0</v>
      </c>
      <c r="R946" s="8">
        <f t="shared" si="686"/>
        <v>0</v>
      </c>
      <c r="S946" s="8">
        <f t="shared" si="686"/>
        <v>0</v>
      </c>
      <c r="T946" s="8">
        <f t="shared" si="686"/>
        <v>0</v>
      </c>
      <c r="U946" s="8">
        <f t="shared" si="686"/>
        <v>0</v>
      </c>
      <c r="V946" s="8">
        <f t="shared" si="686"/>
        <v>0</v>
      </c>
      <c r="W946" s="8">
        <f t="shared" si="687"/>
        <v>0</v>
      </c>
      <c r="X946" s="8">
        <f t="shared" si="687"/>
        <v>0</v>
      </c>
      <c r="Y946" s="8">
        <f t="shared" si="687"/>
        <v>0</v>
      </c>
      <c r="Z946" s="8">
        <f t="shared" si="687"/>
        <v>0</v>
      </c>
      <c r="AA946" s="8">
        <f t="shared" si="687"/>
        <v>0</v>
      </c>
      <c r="AB946" s="8">
        <f t="shared" si="687"/>
        <v>0</v>
      </c>
      <c r="AC946" s="8">
        <f t="shared" si="687"/>
        <v>0</v>
      </c>
      <c r="AD946" s="8">
        <f t="shared" si="687"/>
        <v>0</v>
      </c>
      <c r="AE946" s="8">
        <f t="shared" si="687"/>
        <v>0</v>
      </c>
      <c r="AF946" s="8">
        <f t="shared" si="687"/>
        <v>0</v>
      </c>
      <c r="AG946" s="8">
        <f t="shared" si="687"/>
        <v>0</v>
      </c>
      <c r="AH946" s="8">
        <f t="shared" si="687"/>
        <v>0</v>
      </c>
    </row>
    <row r="947" spans="2:65" hidden="1" outlineLevel="1">
      <c r="B947" t="str">
        <f t="shared" si="662"/>
        <v>Carbon storage - Energy cost - Asia - USD/ton fuel</v>
      </c>
      <c r="C947" t="str">
        <f>C916</f>
        <v>Carbon storage</v>
      </c>
      <c r="D947" t="s">
        <v>43</v>
      </c>
      <c r="E947" t="s">
        <v>57</v>
      </c>
      <c r="F947" t="s">
        <v>31</v>
      </c>
      <c r="G947" s="8">
        <f t="shared" si="686"/>
        <v>0</v>
      </c>
      <c r="H947" s="8">
        <f t="shared" si="686"/>
        <v>0</v>
      </c>
      <c r="I947" s="8">
        <f t="shared" si="686"/>
        <v>0</v>
      </c>
      <c r="J947" s="8">
        <f t="shared" si="686"/>
        <v>0</v>
      </c>
      <c r="K947" s="8">
        <f t="shared" si="686"/>
        <v>0</v>
      </c>
      <c r="L947" s="8">
        <f t="shared" si="686"/>
        <v>0</v>
      </c>
      <c r="M947" s="8">
        <f t="shared" si="686"/>
        <v>0</v>
      </c>
      <c r="N947" s="8">
        <f t="shared" si="686"/>
        <v>0</v>
      </c>
      <c r="O947" s="8">
        <f t="shared" si="686"/>
        <v>0</v>
      </c>
      <c r="P947" s="8">
        <f t="shared" si="686"/>
        <v>0</v>
      </c>
      <c r="Q947" s="8">
        <f t="shared" si="686"/>
        <v>0</v>
      </c>
      <c r="R947" s="8">
        <f t="shared" si="686"/>
        <v>0</v>
      </c>
      <c r="S947" s="8">
        <f t="shared" si="686"/>
        <v>0</v>
      </c>
      <c r="T947" s="8">
        <f t="shared" si="686"/>
        <v>0</v>
      </c>
      <c r="U947" s="8">
        <f t="shared" si="686"/>
        <v>0</v>
      </c>
      <c r="V947" s="8">
        <f t="shared" si="686"/>
        <v>0</v>
      </c>
      <c r="W947" s="8">
        <f t="shared" si="687"/>
        <v>0</v>
      </c>
      <c r="X947" s="8">
        <f t="shared" si="687"/>
        <v>0</v>
      </c>
      <c r="Y947" s="8">
        <f t="shared" si="687"/>
        <v>0</v>
      </c>
      <c r="Z947" s="8">
        <f t="shared" si="687"/>
        <v>0</v>
      </c>
      <c r="AA947" s="8">
        <f t="shared" si="687"/>
        <v>0</v>
      </c>
      <c r="AB947" s="8">
        <f t="shared" si="687"/>
        <v>0</v>
      </c>
      <c r="AC947" s="8">
        <f t="shared" si="687"/>
        <v>0</v>
      </c>
      <c r="AD947" s="8">
        <f t="shared" si="687"/>
        <v>0</v>
      </c>
      <c r="AE947" s="8">
        <f t="shared" si="687"/>
        <v>0</v>
      </c>
      <c r="AF947" s="8">
        <f t="shared" si="687"/>
        <v>0</v>
      </c>
      <c r="AG947" s="8">
        <f t="shared" si="687"/>
        <v>0</v>
      </c>
      <c r="AH947" s="8">
        <f t="shared" si="687"/>
        <v>0</v>
      </c>
    </row>
    <row r="948" spans="2:65" hidden="1" outlineLevel="1">
      <c r="B948" t="str">
        <f t="shared" si="662"/>
        <v>Carbon storage - Energy cost - Europe - USD/ton fuel</v>
      </c>
      <c r="C948" t="str">
        <f>C916</f>
        <v>Carbon storage</v>
      </c>
      <c r="D948" t="s">
        <v>43</v>
      </c>
      <c r="E948" t="s">
        <v>8</v>
      </c>
      <c r="F948" t="s">
        <v>31</v>
      </c>
      <c r="G948" s="8">
        <f t="shared" si="686"/>
        <v>0</v>
      </c>
      <c r="H948" s="8">
        <f t="shared" si="686"/>
        <v>0</v>
      </c>
      <c r="I948" s="8">
        <f t="shared" si="686"/>
        <v>0</v>
      </c>
      <c r="J948" s="8">
        <f t="shared" si="686"/>
        <v>0</v>
      </c>
      <c r="K948" s="8">
        <f t="shared" si="686"/>
        <v>0</v>
      </c>
      <c r="L948" s="8">
        <f t="shared" si="686"/>
        <v>0</v>
      </c>
      <c r="M948" s="8">
        <f t="shared" si="686"/>
        <v>0</v>
      </c>
      <c r="N948" s="8">
        <f t="shared" si="686"/>
        <v>0</v>
      </c>
      <c r="O948" s="8">
        <f t="shared" si="686"/>
        <v>0</v>
      </c>
      <c r="P948" s="8">
        <f t="shared" si="686"/>
        <v>0</v>
      </c>
      <c r="Q948" s="8">
        <f t="shared" si="686"/>
        <v>0</v>
      </c>
      <c r="R948" s="8">
        <f t="shared" si="686"/>
        <v>0</v>
      </c>
      <c r="S948" s="8">
        <f t="shared" si="686"/>
        <v>0</v>
      </c>
      <c r="T948" s="8">
        <f t="shared" si="686"/>
        <v>0</v>
      </c>
      <c r="U948" s="8">
        <f t="shared" si="686"/>
        <v>0</v>
      </c>
      <c r="V948" s="8">
        <f t="shared" si="686"/>
        <v>0</v>
      </c>
      <c r="W948" s="8">
        <f t="shared" si="687"/>
        <v>0</v>
      </c>
      <c r="X948" s="8">
        <f t="shared" si="687"/>
        <v>0</v>
      </c>
      <c r="Y948" s="8">
        <f t="shared" si="687"/>
        <v>0</v>
      </c>
      <c r="Z948" s="8">
        <f t="shared" si="687"/>
        <v>0</v>
      </c>
      <c r="AA948" s="8">
        <f t="shared" si="687"/>
        <v>0</v>
      </c>
      <c r="AB948" s="8">
        <f t="shared" si="687"/>
        <v>0</v>
      </c>
      <c r="AC948" s="8">
        <f t="shared" si="687"/>
        <v>0</v>
      </c>
      <c r="AD948" s="8">
        <f t="shared" si="687"/>
        <v>0</v>
      </c>
      <c r="AE948" s="8">
        <f t="shared" si="687"/>
        <v>0</v>
      </c>
      <c r="AF948" s="8">
        <f t="shared" si="687"/>
        <v>0</v>
      </c>
      <c r="AG948" s="8">
        <f t="shared" si="687"/>
        <v>0</v>
      </c>
      <c r="AH948" s="8">
        <f t="shared" si="687"/>
        <v>0</v>
      </c>
    </row>
    <row r="949" spans="2:65" hidden="1" outlineLevel="1">
      <c r="B949" t="str">
        <f t="shared" si="662"/>
        <v>Carbon storage - Energy cost - Middle East - USD/ton fuel</v>
      </c>
      <c r="C949" t="str">
        <f>C916</f>
        <v>Carbon storage</v>
      </c>
      <c r="D949" t="s">
        <v>43</v>
      </c>
      <c r="E949" t="s">
        <v>58</v>
      </c>
      <c r="F949" t="s">
        <v>31</v>
      </c>
      <c r="G949" s="8">
        <f t="shared" si="686"/>
        <v>0</v>
      </c>
      <c r="H949" s="8">
        <f t="shared" si="686"/>
        <v>0</v>
      </c>
      <c r="I949" s="8">
        <f t="shared" si="686"/>
        <v>0</v>
      </c>
      <c r="J949" s="8">
        <f t="shared" si="686"/>
        <v>0</v>
      </c>
      <c r="K949" s="8">
        <f t="shared" si="686"/>
        <v>0</v>
      </c>
      <c r="L949" s="8">
        <f t="shared" si="686"/>
        <v>0</v>
      </c>
      <c r="M949" s="8">
        <f t="shared" si="686"/>
        <v>0</v>
      </c>
      <c r="N949" s="8">
        <f t="shared" si="686"/>
        <v>0</v>
      </c>
      <c r="O949" s="8">
        <f t="shared" si="686"/>
        <v>0</v>
      </c>
      <c r="P949" s="8">
        <f t="shared" si="686"/>
        <v>0</v>
      </c>
      <c r="Q949" s="8">
        <f t="shared" si="686"/>
        <v>0</v>
      </c>
      <c r="R949" s="8">
        <f t="shared" si="686"/>
        <v>0</v>
      </c>
      <c r="S949" s="8">
        <f t="shared" si="686"/>
        <v>0</v>
      </c>
      <c r="T949" s="8">
        <f t="shared" si="686"/>
        <v>0</v>
      </c>
      <c r="U949" s="8">
        <f t="shared" si="686"/>
        <v>0</v>
      </c>
      <c r="V949" s="8">
        <f t="shared" si="686"/>
        <v>0</v>
      </c>
      <c r="W949" s="8">
        <f t="shared" si="687"/>
        <v>0</v>
      </c>
      <c r="X949" s="8">
        <f t="shared" si="687"/>
        <v>0</v>
      </c>
      <c r="Y949" s="8">
        <f t="shared" si="687"/>
        <v>0</v>
      </c>
      <c r="Z949" s="8">
        <f t="shared" si="687"/>
        <v>0</v>
      </c>
      <c r="AA949" s="8">
        <f t="shared" si="687"/>
        <v>0</v>
      </c>
      <c r="AB949" s="8">
        <f t="shared" si="687"/>
        <v>0</v>
      </c>
      <c r="AC949" s="8">
        <f t="shared" si="687"/>
        <v>0</v>
      </c>
      <c r="AD949" s="8">
        <f t="shared" si="687"/>
        <v>0</v>
      </c>
      <c r="AE949" s="8">
        <f t="shared" si="687"/>
        <v>0</v>
      </c>
      <c r="AF949" s="8">
        <f t="shared" si="687"/>
        <v>0</v>
      </c>
      <c r="AG949" s="8">
        <f t="shared" si="687"/>
        <v>0</v>
      </c>
      <c r="AH949" s="8">
        <f t="shared" si="687"/>
        <v>0</v>
      </c>
    </row>
    <row r="950" spans="2:65" hidden="1" outlineLevel="1">
      <c r="B950" t="str">
        <f t="shared" si="662"/>
        <v/>
      </c>
    </row>
    <row r="951" spans="2:65" hidden="1" outlineLevel="1">
      <c r="B951" t="str">
        <f t="shared" si="662"/>
        <v>Carbon storage - Feedstock cost including feedstock feedstock cost - Global - USD/ton fuel</v>
      </c>
      <c r="C951" s="4" t="str">
        <f>C916</f>
        <v>Carbon storage</v>
      </c>
      <c r="D951" s="4" t="s">
        <v>38</v>
      </c>
      <c r="E951" s="4" t="s">
        <v>49</v>
      </c>
      <c r="F951" s="4" t="s">
        <v>31</v>
      </c>
      <c r="G951" s="129">
        <v>0</v>
      </c>
      <c r="H951" s="129">
        <v>0</v>
      </c>
      <c r="I951" s="129">
        <v>0</v>
      </c>
      <c r="J951" s="129">
        <v>0</v>
      </c>
      <c r="K951" s="129">
        <v>0</v>
      </c>
      <c r="L951" s="129">
        <v>0</v>
      </c>
      <c r="M951" s="129">
        <v>0</v>
      </c>
      <c r="N951" s="129">
        <v>0</v>
      </c>
      <c r="O951" s="129">
        <v>0</v>
      </c>
      <c r="P951" s="129">
        <v>0</v>
      </c>
      <c r="Q951" s="129">
        <v>0</v>
      </c>
      <c r="R951" s="129">
        <v>0</v>
      </c>
      <c r="S951" s="129">
        <v>0</v>
      </c>
      <c r="T951" s="129">
        <v>0</v>
      </c>
      <c r="U951" s="129">
        <v>0</v>
      </c>
      <c r="V951" s="129">
        <v>0</v>
      </c>
      <c r="W951" s="129">
        <v>0</v>
      </c>
      <c r="X951" s="129">
        <v>0</v>
      </c>
      <c r="Y951" s="129">
        <v>0</v>
      </c>
      <c r="Z951" s="129">
        <v>0</v>
      </c>
      <c r="AA951" s="129">
        <v>0</v>
      </c>
      <c r="AB951" s="129">
        <v>0</v>
      </c>
      <c r="AC951" s="129">
        <v>0</v>
      </c>
      <c r="AD951" s="129">
        <v>0</v>
      </c>
      <c r="AE951" s="129">
        <v>0</v>
      </c>
      <c r="AF951" s="129">
        <v>0</v>
      </c>
      <c r="AG951" s="129">
        <v>0</v>
      </c>
      <c r="AH951" s="129">
        <v>0</v>
      </c>
      <c r="BL951" s="1"/>
      <c r="BM951" s="1"/>
    </row>
    <row r="952" spans="2:65" collapsed="1"/>
    <row r="953" spans="2:65">
      <c r="B953" t="str">
        <f t="shared" ref="B953:B1031" si="688">_xlfn.TEXTJOIN(" - ",TRUE,C953:F953)</f>
        <v>Blue ammonia (CCS) - Item - Region - Unit</v>
      </c>
      <c r="C953" s="53" t="s">
        <v>24</v>
      </c>
      <c r="D953" s="53" t="s">
        <v>28</v>
      </c>
      <c r="E953" s="53" t="s">
        <v>1</v>
      </c>
      <c r="F953" s="53" t="s">
        <v>29</v>
      </c>
      <c r="G953" s="54">
        <v>2023</v>
      </c>
      <c r="H953" s="54">
        <v>2024</v>
      </c>
      <c r="I953" s="54">
        <v>2025</v>
      </c>
      <c r="J953" s="54">
        <v>2026</v>
      </c>
      <c r="K953" s="54">
        <v>2027</v>
      </c>
      <c r="L953" s="54">
        <v>2028</v>
      </c>
      <c r="M953" s="54">
        <v>2029</v>
      </c>
      <c r="N953" s="54">
        <v>2030</v>
      </c>
      <c r="O953" s="54">
        <v>2031</v>
      </c>
      <c r="P953" s="54">
        <v>2032</v>
      </c>
      <c r="Q953" s="54">
        <v>2033</v>
      </c>
      <c r="R953" s="54">
        <v>2034</v>
      </c>
      <c r="S953" s="54">
        <v>2035</v>
      </c>
      <c r="T953" s="54">
        <v>2036</v>
      </c>
      <c r="U953" s="54">
        <v>2037</v>
      </c>
      <c r="V953" s="54">
        <v>2038</v>
      </c>
      <c r="W953" s="54">
        <v>2039</v>
      </c>
      <c r="X953" s="54">
        <v>2040</v>
      </c>
      <c r="Y953" s="54">
        <v>2041</v>
      </c>
      <c r="Z953" s="54">
        <v>2042</v>
      </c>
      <c r="AA953" s="54">
        <v>2043</v>
      </c>
      <c r="AB953" s="54">
        <v>2044</v>
      </c>
      <c r="AC953" s="54">
        <v>2045</v>
      </c>
      <c r="AD953" s="54">
        <v>2046</v>
      </c>
      <c r="AE953" s="54">
        <v>2047</v>
      </c>
      <c r="AF953" s="54">
        <v>2048</v>
      </c>
      <c r="AG953" s="54">
        <v>2049</v>
      </c>
      <c r="AH953" s="54">
        <v>2050</v>
      </c>
    </row>
    <row r="954" spans="2:65" hidden="1" outlineLevel="1">
      <c r="B954" t="str">
        <f t="shared" si="688"/>
        <v>Blue ammonia (CCS) - Total cost - Africa - USD/ton fuel</v>
      </c>
      <c r="C954" s="112" t="str">
        <f>C953</f>
        <v>Blue ammonia (CCS)</v>
      </c>
      <c r="D954" s="112" t="s">
        <v>30</v>
      </c>
      <c r="E954" s="112" t="s">
        <v>55</v>
      </c>
      <c r="F954" s="112" t="s">
        <v>31</v>
      </c>
      <c r="G954" s="114">
        <f t="shared" ref="G954:V958" si="689">INDEX(CostCalculations,MATCH($B954,CostCalculations_Index,0),MATCH(G$4,CostCalculation_Year,0))</f>
        <v>985.20803360605169</v>
      </c>
      <c r="H954" s="114">
        <f t="shared" si="689"/>
        <v>859.01325653672848</v>
      </c>
      <c r="I954" s="114">
        <f t="shared" si="689"/>
        <v>732.79105342466482</v>
      </c>
      <c r="J954" s="114">
        <f t="shared" si="689"/>
        <v>701.02699918541009</v>
      </c>
      <c r="K954" s="114">
        <f t="shared" si="689"/>
        <v>669.26786861177175</v>
      </c>
      <c r="L954" s="114">
        <f t="shared" si="689"/>
        <v>637.51366170374922</v>
      </c>
      <c r="M954" s="114">
        <f t="shared" si="689"/>
        <v>605.7643784613424</v>
      </c>
      <c r="N954" s="114">
        <f t="shared" si="689"/>
        <v>574.02001888455175</v>
      </c>
      <c r="O954" s="114">
        <f t="shared" si="689"/>
        <v>572.06187197267491</v>
      </c>
      <c r="P954" s="114">
        <f t="shared" si="689"/>
        <v>570.09945736446389</v>
      </c>
      <c r="Q954" s="114">
        <f t="shared" si="689"/>
        <v>568.13277505991846</v>
      </c>
      <c r="R954" s="114">
        <f t="shared" si="689"/>
        <v>566.16182505903896</v>
      </c>
      <c r="S954" s="114">
        <f t="shared" si="689"/>
        <v>564.18660736182551</v>
      </c>
      <c r="T954" s="114">
        <f t="shared" si="689"/>
        <v>562.48745912728384</v>
      </c>
      <c r="U954" s="114">
        <f t="shared" si="689"/>
        <v>560.7863021582051</v>
      </c>
      <c r="V954" s="114">
        <f t="shared" si="689"/>
        <v>559.08313645458895</v>
      </c>
      <c r="W954" s="114">
        <f t="shared" ref="W954:AH958" si="690">INDEX(CostCalculations,MATCH($B954,CostCalculations_Index,0),MATCH(W$4,CostCalculation_Year,0))</f>
        <v>557.37796201643562</v>
      </c>
      <c r="X954" s="114">
        <f t="shared" si="690"/>
        <v>555.67077884374521</v>
      </c>
      <c r="Y954" s="114">
        <f t="shared" si="690"/>
        <v>553.95439741922894</v>
      </c>
      <c r="Z954" s="114">
        <f t="shared" si="690"/>
        <v>552.23595047093931</v>
      </c>
      <c r="AA954" s="114">
        <f t="shared" si="690"/>
        <v>550.51543799887634</v>
      </c>
      <c r="AB954" s="114">
        <f t="shared" si="690"/>
        <v>548.79286000304023</v>
      </c>
      <c r="AC954" s="114">
        <f t="shared" si="690"/>
        <v>547.06821648343055</v>
      </c>
      <c r="AD954" s="114">
        <f t="shared" si="690"/>
        <v>545.47728312198888</v>
      </c>
      <c r="AE954" s="114">
        <f t="shared" si="690"/>
        <v>543.88533594616138</v>
      </c>
      <c r="AF954" s="114">
        <f t="shared" si="690"/>
        <v>542.29237495594805</v>
      </c>
      <c r="AG954" s="114">
        <f t="shared" si="690"/>
        <v>540.69840015134912</v>
      </c>
      <c r="AH954" s="114">
        <f t="shared" si="690"/>
        <v>539.10341153236448</v>
      </c>
    </row>
    <row r="955" spans="2:65" hidden="1" outlineLevel="1">
      <c r="B955" t="str">
        <f t="shared" si="688"/>
        <v>Blue ammonia (CCS) - Total cost - Americas - USD/ton fuel</v>
      </c>
      <c r="C955" t="str">
        <f>C954</f>
        <v>Blue ammonia (CCS)</v>
      </c>
      <c r="D955" t="s">
        <v>30</v>
      </c>
      <c r="E955" t="s">
        <v>56</v>
      </c>
      <c r="F955" t="s">
        <v>31</v>
      </c>
      <c r="G955" s="115">
        <f t="shared" si="689"/>
        <v>503.12232892134028</v>
      </c>
      <c r="H955" s="115">
        <f t="shared" si="689"/>
        <v>484.02449179925031</v>
      </c>
      <c r="I955" s="115">
        <f t="shared" si="689"/>
        <v>464.92361571560912</v>
      </c>
      <c r="J955" s="115">
        <f t="shared" si="689"/>
        <v>457.55880786345574</v>
      </c>
      <c r="K955" s="115">
        <f t="shared" si="689"/>
        <v>450.19730826400058</v>
      </c>
      <c r="L955" s="115">
        <f t="shared" si="689"/>
        <v>442.83911691724325</v>
      </c>
      <c r="M955" s="115">
        <f t="shared" si="689"/>
        <v>435.48423382318424</v>
      </c>
      <c r="N955" s="115">
        <f t="shared" si="689"/>
        <v>428.13265898182323</v>
      </c>
      <c r="O955" s="115">
        <f t="shared" si="689"/>
        <v>429.74011354499953</v>
      </c>
      <c r="P955" s="115">
        <f t="shared" si="689"/>
        <v>431.34509604198797</v>
      </c>
      <c r="Q955" s="115">
        <f t="shared" si="689"/>
        <v>432.94760647278815</v>
      </c>
      <c r="R955" s="115">
        <f t="shared" si="689"/>
        <v>434.5476448374003</v>
      </c>
      <c r="S955" s="115">
        <f t="shared" si="689"/>
        <v>436.14521113582441</v>
      </c>
      <c r="T955" s="115">
        <f t="shared" si="689"/>
        <v>434.43840260047921</v>
      </c>
      <c r="U955" s="115">
        <f t="shared" si="689"/>
        <v>432.72959014747482</v>
      </c>
      <c r="V955" s="115">
        <f t="shared" si="689"/>
        <v>431.01877377681103</v>
      </c>
      <c r="W955" s="115">
        <f t="shared" si="690"/>
        <v>429.30595348848783</v>
      </c>
      <c r="X955" s="115">
        <f t="shared" si="690"/>
        <v>427.59112928250534</v>
      </c>
      <c r="Y955" s="115">
        <f t="shared" si="690"/>
        <v>426.02579110051107</v>
      </c>
      <c r="Z955" s="115">
        <f t="shared" si="690"/>
        <v>424.4596456038721</v>
      </c>
      <c r="AA955" s="115">
        <f t="shared" si="690"/>
        <v>422.89269279258838</v>
      </c>
      <c r="AB955" s="115">
        <f t="shared" si="690"/>
        <v>421.32493266665995</v>
      </c>
      <c r="AC955" s="115">
        <f t="shared" si="690"/>
        <v>419.75636522608659</v>
      </c>
      <c r="AD955" s="115">
        <f t="shared" si="690"/>
        <v>418.21258491863773</v>
      </c>
      <c r="AE955" s="115">
        <f t="shared" si="690"/>
        <v>416.6681955494314</v>
      </c>
      <c r="AF955" s="115">
        <f t="shared" si="690"/>
        <v>415.12319711846777</v>
      </c>
      <c r="AG955" s="115">
        <f t="shared" si="690"/>
        <v>413.57758962574678</v>
      </c>
      <c r="AH955" s="115">
        <f t="shared" si="690"/>
        <v>412.0313730712686</v>
      </c>
    </row>
    <row r="956" spans="2:65" hidden="1" outlineLevel="1">
      <c r="B956" t="str">
        <f t="shared" si="688"/>
        <v>Blue ammonia (CCS) - Total cost - Asia - USD/ton fuel</v>
      </c>
      <c r="C956" t="str">
        <f>C955</f>
        <v>Blue ammonia (CCS)</v>
      </c>
      <c r="D956" t="s">
        <v>30</v>
      </c>
      <c r="E956" t="s">
        <v>57</v>
      </c>
      <c r="F956" t="s">
        <v>31</v>
      </c>
      <c r="G956" s="115">
        <f t="shared" si="689"/>
        <v>963.19770975613881</v>
      </c>
      <c r="H956" s="115">
        <f t="shared" si="689"/>
        <v>857.17811239584307</v>
      </c>
      <c r="I956" s="115">
        <f t="shared" si="689"/>
        <v>751.13568825733671</v>
      </c>
      <c r="J956" s="115">
        <f t="shared" si="689"/>
        <v>702.49385841406297</v>
      </c>
      <c r="K956" s="115">
        <f t="shared" si="689"/>
        <v>653.85730149840435</v>
      </c>
      <c r="L956" s="115">
        <f t="shared" si="689"/>
        <v>605.22601751035927</v>
      </c>
      <c r="M956" s="115">
        <f t="shared" si="689"/>
        <v>556.60000644992863</v>
      </c>
      <c r="N956" s="115">
        <f t="shared" si="689"/>
        <v>507.97926831711283</v>
      </c>
      <c r="O956" s="115">
        <f t="shared" si="689"/>
        <v>505.87969900345399</v>
      </c>
      <c r="P956" s="115">
        <f t="shared" si="689"/>
        <v>503.7745645475182</v>
      </c>
      <c r="Q956" s="115">
        <f t="shared" si="689"/>
        <v>501.66386494930526</v>
      </c>
      <c r="R956" s="115">
        <f t="shared" si="689"/>
        <v>499.54760020881463</v>
      </c>
      <c r="S956" s="115">
        <f t="shared" si="689"/>
        <v>497.42577032604686</v>
      </c>
      <c r="T956" s="115">
        <f t="shared" si="689"/>
        <v>495.63787431987106</v>
      </c>
      <c r="U956" s="115">
        <f t="shared" si="689"/>
        <v>493.84714886053052</v>
      </c>
      <c r="V956" s="115">
        <f t="shared" si="689"/>
        <v>492.05359394802542</v>
      </c>
      <c r="W956" s="115">
        <f t="shared" si="690"/>
        <v>490.25720958235513</v>
      </c>
      <c r="X956" s="115">
        <f t="shared" si="690"/>
        <v>488.45799576352044</v>
      </c>
      <c r="Y956" s="115">
        <f t="shared" si="690"/>
        <v>486.63921407373107</v>
      </c>
      <c r="Z956" s="115">
        <f t="shared" si="690"/>
        <v>484.8174707157865</v>
      </c>
      <c r="AA956" s="115">
        <f t="shared" si="690"/>
        <v>482.99276568968662</v>
      </c>
      <c r="AB956" s="115">
        <f t="shared" si="690"/>
        <v>481.16509899543166</v>
      </c>
      <c r="AC956" s="115">
        <f t="shared" si="690"/>
        <v>479.33447063302123</v>
      </c>
      <c r="AD956" s="115">
        <f t="shared" si="690"/>
        <v>477.70789069609827</v>
      </c>
      <c r="AE956" s="115">
        <f t="shared" si="690"/>
        <v>476.07995257741516</v>
      </c>
      <c r="AF956" s="115">
        <f t="shared" si="690"/>
        <v>474.45065627697238</v>
      </c>
      <c r="AG956" s="115">
        <f t="shared" si="690"/>
        <v>472.82000179476961</v>
      </c>
      <c r="AH956" s="115">
        <f t="shared" si="690"/>
        <v>471.18798913080684</v>
      </c>
    </row>
    <row r="957" spans="2:65" hidden="1" outlineLevel="1">
      <c r="B957" t="str">
        <f t="shared" si="688"/>
        <v>Blue ammonia (CCS) - Total cost - Europe - USD/ton fuel</v>
      </c>
      <c r="C957" t="str">
        <f>C956</f>
        <v>Blue ammonia (CCS)</v>
      </c>
      <c r="D957" t="s">
        <v>30</v>
      </c>
      <c r="E957" t="s">
        <v>8</v>
      </c>
      <c r="F957" t="s">
        <v>31</v>
      </c>
      <c r="G957" s="115">
        <f t="shared" si="689"/>
        <v>980.31806582837066</v>
      </c>
      <c r="H957" s="115">
        <f t="shared" si="689"/>
        <v>856.43635512476351</v>
      </c>
      <c r="I957" s="115">
        <f t="shared" si="689"/>
        <v>732.5463097372982</v>
      </c>
      <c r="J957" s="115">
        <f t="shared" si="689"/>
        <v>700.89438934586042</v>
      </c>
      <c r="K957" s="115">
        <f t="shared" si="689"/>
        <v>669.24680595627342</v>
      </c>
      <c r="L957" s="115">
        <f t="shared" si="689"/>
        <v>637.60355956853732</v>
      </c>
      <c r="M957" s="115">
        <f t="shared" si="689"/>
        <v>605.96465018265189</v>
      </c>
      <c r="N957" s="115">
        <f t="shared" si="689"/>
        <v>574.33007779861725</v>
      </c>
      <c r="O957" s="115">
        <f t="shared" si="689"/>
        <v>572.55190510898274</v>
      </c>
      <c r="P957" s="115">
        <f t="shared" si="689"/>
        <v>570.77093424641134</v>
      </c>
      <c r="Q957" s="115">
        <f t="shared" si="689"/>
        <v>568.98716521090228</v>
      </c>
      <c r="R957" s="115">
        <f t="shared" si="689"/>
        <v>567.20059800245599</v>
      </c>
      <c r="S957" s="115">
        <f t="shared" si="689"/>
        <v>565.4112326210726</v>
      </c>
      <c r="T957" s="115">
        <f t="shared" si="689"/>
        <v>563.75899448116013</v>
      </c>
      <c r="U957" s="115">
        <f t="shared" si="689"/>
        <v>562.10508568978025</v>
      </c>
      <c r="V957" s="115">
        <f t="shared" si="689"/>
        <v>560.44950624693297</v>
      </c>
      <c r="W957" s="115">
        <f t="shared" si="690"/>
        <v>558.79225615261805</v>
      </c>
      <c r="X957" s="115">
        <f t="shared" si="690"/>
        <v>557.13333540683561</v>
      </c>
      <c r="Y957" s="115">
        <f t="shared" si="690"/>
        <v>555.45797688117318</v>
      </c>
      <c r="Z957" s="115">
        <f t="shared" si="690"/>
        <v>553.78083106005909</v>
      </c>
      <c r="AA957" s="115">
        <f t="shared" si="690"/>
        <v>552.10189794349321</v>
      </c>
      <c r="AB957" s="115">
        <f t="shared" si="690"/>
        <v>550.42117753147534</v>
      </c>
      <c r="AC957" s="115">
        <f t="shared" si="690"/>
        <v>548.73866982400591</v>
      </c>
      <c r="AD957" s="115">
        <f t="shared" si="690"/>
        <v>547.11676212266525</v>
      </c>
      <c r="AE957" s="115">
        <f t="shared" si="690"/>
        <v>545.49355037375494</v>
      </c>
      <c r="AF957" s="115">
        <f t="shared" si="690"/>
        <v>543.86903457727487</v>
      </c>
      <c r="AG957" s="115">
        <f t="shared" si="690"/>
        <v>542.24321473322516</v>
      </c>
      <c r="AH957" s="115">
        <f t="shared" si="690"/>
        <v>540.61609084160568</v>
      </c>
    </row>
    <row r="958" spans="2:65" hidden="1" outlineLevel="1">
      <c r="B958" t="str">
        <f t="shared" si="688"/>
        <v>Blue ammonia (CCS) - Total cost - Middle East - USD/ton fuel</v>
      </c>
      <c r="C958" s="113" t="str">
        <f>C957</f>
        <v>Blue ammonia (CCS)</v>
      </c>
      <c r="D958" s="113" t="s">
        <v>30</v>
      </c>
      <c r="E958" s="113" t="s">
        <v>58</v>
      </c>
      <c r="F958" s="113" t="s">
        <v>31</v>
      </c>
      <c r="G958" s="116">
        <f t="shared" si="689"/>
        <v>837.60451096916336</v>
      </c>
      <c r="H958" s="116">
        <f t="shared" si="689"/>
        <v>733.52015584584831</v>
      </c>
      <c r="I958" s="116">
        <f t="shared" si="689"/>
        <v>629.42926626744213</v>
      </c>
      <c r="J958" s="116">
        <f t="shared" si="689"/>
        <v>580.72549186608887</v>
      </c>
      <c r="K958" s="116">
        <f t="shared" si="689"/>
        <v>532.02450367148901</v>
      </c>
      <c r="L958" s="116">
        <f t="shared" si="689"/>
        <v>483.32630168364244</v>
      </c>
      <c r="M958" s="116">
        <f t="shared" si="689"/>
        <v>434.63088590254915</v>
      </c>
      <c r="N958" s="116">
        <f t="shared" si="689"/>
        <v>385.93825632820926</v>
      </c>
      <c r="O958" s="116">
        <f t="shared" si="689"/>
        <v>384.11455655665674</v>
      </c>
      <c r="P958" s="116">
        <f t="shared" si="689"/>
        <v>382.28780616890538</v>
      </c>
      <c r="Q958" s="116">
        <f t="shared" si="689"/>
        <v>380.45800516495478</v>
      </c>
      <c r="R958" s="116">
        <f t="shared" si="689"/>
        <v>378.62515354480536</v>
      </c>
      <c r="S958" s="116">
        <f t="shared" si="689"/>
        <v>376.78925130845698</v>
      </c>
      <c r="T958" s="116">
        <f t="shared" si="689"/>
        <v>375.13906315779468</v>
      </c>
      <c r="U958" s="116">
        <f t="shared" si="689"/>
        <v>373.48734546024764</v>
      </c>
      <c r="V958" s="116">
        <f t="shared" si="689"/>
        <v>371.83409821581569</v>
      </c>
      <c r="W958" s="116">
        <f t="shared" si="690"/>
        <v>370.17932142449877</v>
      </c>
      <c r="X958" s="116">
        <f t="shared" si="690"/>
        <v>368.52301508629699</v>
      </c>
      <c r="Y958" s="116">
        <f t="shared" si="690"/>
        <v>366.80488027075774</v>
      </c>
      <c r="Z958" s="116">
        <f t="shared" si="690"/>
        <v>365.08473961346436</v>
      </c>
      <c r="AA958" s="116">
        <f t="shared" si="690"/>
        <v>363.36259311441682</v>
      </c>
      <c r="AB958" s="116">
        <f t="shared" si="690"/>
        <v>361.63844077361512</v>
      </c>
      <c r="AC958" s="116">
        <f t="shared" si="690"/>
        <v>359.91228259105912</v>
      </c>
      <c r="AD958" s="116">
        <f t="shared" si="690"/>
        <v>358.32187406198989</v>
      </c>
      <c r="AE958" s="116">
        <f t="shared" si="690"/>
        <v>356.73052673605594</v>
      </c>
      <c r="AF958" s="116">
        <f t="shared" si="690"/>
        <v>355.13824061325738</v>
      </c>
      <c r="AG958" s="116">
        <f t="shared" si="690"/>
        <v>353.54501569359411</v>
      </c>
      <c r="AH958" s="116">
        <f t="shared" si="690"/>
        <v>351.95085197706629</v>
      </c>
    </row>
    <row r="959" spans="2:65" hidden="1" outlineLevel="1">
      <c r="B959" t="str">
        <f t="shared" si="688"/>
        <v/>
      </c>
      <c r="C959" s="2"/>
    </row>
    <row r="960" spans="2:65" hidden="1" outlineLevel="1">
      <c r="B960" t="str">
        <f t="shared" si="688"/>
        <v>Blue ammonia (CCS) - CAPEX including feedstock CAPEX - Global - USD/ton fuel</v>
      </c>
      <c r="C960" s="4" t="str">
        <f>C953</f>
        <v>Blue ammonia (CCS)</v>
      </c>
      <c r="D960" s="4" t="s">
        <v>34</v>
      </c>
      <c r="E960" s="4" t="s">
        <v>49</v>
      </c>
      <c r="F960" s="4" t="s">
        <v>31</v>
      </c>
      <c r="G960" s="129">
        <f t="shared" ref="G960:AH960" si="691">G961+G962*G965+G963*G966+G964*G967</f>
        <v>51.376399999999997</v>
      </c>
      <c r="H960" s="129">
        <f t="shared" si="691"/>
        <v>49.935199999999995</v>
      </c>
      <c r="I960" s="129">
        <f t="shared" si="691"/>
        <v>48.494</v>
      </c>
      <c r="J960" s="129">
        <f t="shared" si="691"/>
        <v>46.998000000000005</v>
      </c>
      <c r="K960" s="129">
        <f t="shared" si="691"/>
        <v>45.502000000000002</v>
      </c>
      <c r="L960" s="129">
        <f t="shared" si="691"/>
        <v>44.006</v>
      </c>
      <c r="M960" s="129">
        <f t="shared" si="691"/>
        <v>42.51</v>
      </c>
      <c r="N960" s="129">
        <f t="shared" si="691"/>
        <v>41.014000000000003</v>
      </c>
      <c r="O960" s="129">
        <f t="shared" si="691"/>
        <v>40.572900000000004</v>
      </c>
      <c r="P960" s="129">
        <f t="shared" si="691"/>
        <v>40.131800000000005</v>
      </c>
      <c r="Q960" s="129">
        <f t="shared" si="691"/>
        <v>39.6907</v>
      </c>
      <c r="R960" s="129">
        <f t="shared" si="691"/>
        <v>39.249600000000001</v>
      </c>
      <c r="S960" s="129">
        <f t="shared" si="691"/>
        <v>38.808500000000002</v>
      </c>
      <c r="T960" s="129">
        <f t="shared" si="691"/>
        <v>38.367400000000004</v>
      </c>
      <c r="U960" s="129">
        <f t="shared" si="691"/>
        <v>37.926300000000005</v>
      </c>
      <c r="V960" s="129">
        <f t="shared" si="691"/>
        <v>37.485199999999999</v>
      </c>
      <c r="W960" s="129">
        <f t="shared" si="691"/>
        <v>37.0441</v>
      </c>
      <c r="X960" s="129">
        <f t="shared" si="691"/>
        <v>36.603000000000002</v>
      </c>
      <c r="Y960" s="129">
        <f t="shared" si="691"/>
        <v>36.161900000000003</v>
      </c>
      <c r="Z960" s="129">
        <f t="shared" si="691"/>
        <v>35.720800000000004</v>
      </c>
      <c r="AA960" s="129">
        <f t="shared" si="691"/>
        <v>35.279699999999998</v>
      </c>
      <c r="AB960" s="129">
        <f t="shared" si="691"/>
        <v>34.8386</v>
      </c>
      <c r="AC960" s="129">
        <f t="shared" si="691"/>
        <v>34.397500000000001</v>
      </c>
      <c r="AD960" s="129">
        <f t="shared" si="691"/>
        <v>33.956400000000002</v>
      </c>
      <c r="AE960" s="129">
        <f t="shared" si="691"/>
        <v>33.515299999999996</v>
      </c>
      <c r="AF960" s="129">
        <f t="shared" si="691"/>
        <v>33.074199999999998</v>
      </c>
      <c r="AG960" s="129">
        <f t="shared" si="691"/>
        <v>32.633099999999999</v>
      </c>
      <c r="AH960" s="129">
        <f t="shared" si="691"/>
        <v>32.192</v>
      </c>
      <c r="BL960" s="1"/>
      <c r="BM960" s="1"/>
    </row>
    <row r="961" spans="2:34" hidden="1" outlineLevel="1">
      <c r="B961" t="str">
        <f t="shared" si="688"/>
        <v>Blue ammonia (CCS) - CAPEX - Global - USD/ton fuel</v>
      </c>
      <c r="C961" t="str">
        <f>C953</f>
        <v>Blue ammonia (CCS)</v>
      </c>
      <c r="D961" t="s">
        <v>40</v>
      </c>
      <c r="E961" t="s">
        <v>49</v>
      </c>
      <c r="F961" t="s">
        <v>31</v>
      </c>
      <c r="G961" s="8">
        <f t="shared" ref="G961:AH962" si="692">INDEX(CostCalculations,MATCH($B961,CostCalculations_Index,0),MATCH(G$4,CostCalculation_Year,0))</f>
        <v>40.799999999999997</v>
      </c>
      <c r="H961" s="8">
        <f t="shared" si="692"/>
        <v>40.4</v>
      </c>
      <c r="I961" s="8">
        <f t="shared" si="692"/>
        <v>40</v>
      </c>
      <c r="J961" s="8">
        <f t="shared" si="692"/>
        <v>39.6</v>
      </c>
      <c r="K961" s="8">
        <f t="shared" si="692"/>
        <v>39.200000000000003</v>
      </c>
      <c r="L961" s="8">
        <f t="shared" si="692"/>
        <v>38.799999999999997</v>
      </c>
      <c r="M961" s="8">
        <f t="shared" si="692"/>
        <v>38.4</v>
      </c>
      <c r="N961" s="8">
        <f t="shared" si="692"/>
        <v>38</v>
      </c>
      <c r="O961" s="8">
        <f t="shared" si="692"/>
        <v>37.6</v>
      </c>
      <c r="P961" s="8">
        <f t="shared" si="692"/>
        <v>37.200000000000003</v>
      </c>
      <c r="Q961" s="8">
        <f t="shared" si="692"/>
        <v>36.799999999999997</v>
      </c>
      <c r="R961" s="8">
        <f t="shared" si="692"/>
        <v>36.4</v>
      </c>
      <c r="S961" s="8">
        <f t="shared" si="692"/>
        <v>36</v>
      </c>
      <c r="T961" s="8">
        <f t="shared" si="692"/>
        <v>35.6</v>
      </c>
      <c r="U961" s="8">
        <f t="shared" si="692"/>
        <v>35.200000000000003</v>
      </c>
      <c r="V961" s="8">
        <f t="shared" si="692"/>
        <v>34.799999999999997</v>
      </c>
      <c r="W961" s="8">
        <f t="shared" si="692"/>
        <v>34.4</v>
      </c>
      <c r="X961" s="8">
        <f t="shared" si="692"/>
        <v>34</v>
      </c>
      <c r="Y961" s="8">
        <f t="shared" si="692"/>
        <v>33.6</v>
      </c>
      <c r="Z961" s="8">
        <f t="shared" si="692"/>
        <v>33.200000000000003</v>
      </c>
      <c r="AA961" s="8">
        <f t="shared" si="692"/>
        <v>32.799999999999997</v>
      </c>
      <c r="AB961" s="8">
        <f t="shared" si="692"/>
        <v>32.4</v>
      </c>
      <c r="AC961" s="8">
        <f t="shared" si="692"/>
        <v>32</v>
      </c>
      <c r="AD961" s="8">
        <f t="shared" si="692"/>
        <v>31.6</v>
      </c>
      <c r="AE961" s="8">
        <f t="shared" si="692"/>
        <v>31.2</v>
      </c>
      <c r="AF961" s="8">
        <f t="shared" si="692"/>
        <v>30.8</v>
      </c>
      <c r="AG961" s="8">
        <f t="shared" si="692"/>
        <v>30.4</v>
      </c>
      <c r="AH961" s="8">
        <f t="shared" si="692"/>
        <v>30</v>
      </c>
    </row>
    <row r="962" spans="2:34" hidden="1" outlineLevel="1">
      <c r="B962" t="str">
        <f>_xlfn.TEXTJOIN(" - ",TRUE,C962:F962)</f>
        <v>Nitrogen - CAPEX - Global - USD/ton fuel</v>
      </c>
      <c r="C962" t="s">
        <v>63</v>
      </c>
      <c r="D962" t="s">
        <v>40</v>
      </c>
      <c r="E962" t="s">
        <v>49</v>
      </c>
      <c r="F962" t="s">
        <v>31</v>
      </c>
      <c r="G962" s="8">
        <f t="shared" si="692"/>
        <v>12.866666666666667</v>
      </c>
      <c r="H962" s="8">
        <f t="shared" si="692"/>
        <v>11.6</v>
      </c>
      <c r="I962" s="8">
        <f t="shared" si="692"/>
        <v>10.333333333333334</v>
      </c>
      <c r="J962" s="8">
        <f t="shared" si="692"/>
        <v>9</v>
      </c>
      <c r="K962" s="8">
        <f t="shared" si="692"/>
        <v>7.666666666666667</v>
      </c>
      <c r="L962" s="8">
        <f t="shared" si="692"/>
        <v>6.333333333333333</v>
      </c>
      <c r="M962" s="8">
        <f t="shared" si="692"/>
        <v>5</v>
      </c>
      <c r="N962" s="8">
        <f t="shared" si="692"/>
        <v>3.6666666666666665</v>
      </c>
      <c r="O962" s="8">
        <f t="shared" si="692"/>
        <v>3.6166666666666667</v>
      </c>
      <c r="P962" s="8">
        <f t="shared" si="692"/>
        <v>3.5666666666666669</v>
      </c>
      <c r="Q962" s="8">
        <f t="shared" si="692"/>
        <v>3.5166666666666666</v>
      </c>
      <c r="R962" s="8">
        <f t="shared" si="692"/>
        <v>3.4666666666666668</v>
      </c>
      <c r="S962" s="8">
        <f t="shared" si="692"/>
        <v>3.4166666666666665</v>
      </c>
      <c r="T962" s="8">
        <f t="shared" si="692"/>
        <v>3.3666666666666667</v>
      </c>
      <c r="U962" s="8">
        <f t="shared" si="692"/>
        <v>3.3166666666666669</v>
      </c>
      <c r="V962" s="8">
        <f t="shared" si="692"/>
        <v>3.2666666666666666</v>
      </c>
      <c r="W962" s="8">
        <f t="shared" si="692"/>
        <v>3.2166666666666668</v>
      </c>
      <c r="X962" s="8">
        <f t="shared" si="692"/>
        <v>3.1666666666666665</v>
      </c>
      <c r="Y962" s="8">
        <f t="shared" si="692"/>
        <v>3.1166666666666667</v>
      </c>
      <c r="Z962" s="8">
        <f t="shared" si="692"/>
        <v>3.0666666666666669</v>
      </c>
      <c r="AA962" s="8">
        <f t="shared" si="692"/>
        <v>3.0166666666666666</v>
      </c>
      <c r="AB962" s="8">
        <f t="shared" si="692"/>
        <v>2.9666666666666668</v>
      </c>
      <c r="AC962" s="8">
        <f t="shared" si="692"/>
        <v>2.9166666666666665</v>
      </c>
      <c r="AD962" s="8">
        <f t="shared" si="692"/>
        <v>2.8666666666666667</v>
      </c>
      <c r="AE962" s="8">
        <f t="shared" si="692"/>
        <v>2.8166666666666669</v>
      </c>
      <c r="AF962" s="8">
        <f t="shared" si="692"/>
        <v>2.7666666666666666</v>
      </c>
      <c r="AG962" s="8">
        <f t="shared" si="692"/>
        <v>2.7166666666666668</v>
      </c>
      <c r="AH962" s="8">
        <f t="shared" si="692"/>
        <v>2.6666666666666665</v>
      </c>
    </row>
    <row r="963" spans="2:34" hidden="1" outlineLevel="1">
      <c r="B963" t="str">
        <f t="shared" si="688"/>
        <v>Carbon capture - CAPEX including feedstock CAPEX - Global - USD/ton fuel</v>
      </c>
      <c r="C963" t="s">
        <v>93</v>
      </c>
      <c r="D963" t="s">
        <v>34</v>
      </c>
      <c r="E963" t="s">
        <v>49</v>
      </c>
      <c r="F963" t="s">
        <v>31</v>
      </c>
      <c r="G963" s="26">
        <f>G886</f>
        <v>0</v>
      </c>
      <c r="H963" s="26">
        <f t="shared" ref="H963:AH963" si="693">H886</f>
        <v>0</v>
      </c>
      <c r="I963" s="26">
        <f t="shared" si="693"/>
        <v>0</v>
      </c>
      <c r="J963" s="26">
        <f t="shared" si="693"/>
        <v>0</v>
      </c>
      <c r="K963" s="26">
        <f t="shared" si="693"/>
        <v>0</v>
      </c>
      <c r="L963" s="26">
        <f t="shared" si="693"/>
        <v>0</v>
      </c>
      <c r="M963" s="26">
        <f t="shared" si="693"/>
        <v>0</v>
      </c>
      <c r="N963" s="26">
        <f t="shared" si="693"/>
        <v>0</v>
      </c>
      <c r="O963" s="26">
        <f t="shared" si="693"/>
        <v>0</v>
      </c>
      <c r="P963" s="26">
        <f t="shared" si="693"/>
        <v>0</v>
      </c>
      <c r="Q963" s="26">
        <f t="shared" si="693"/>
        <v>0</v>
      </c>
      <c r="R963" s="26">
        <f t="shared" si="693"/>
        <v>0</v>
      </c>
      <c r="S963" s="26">
        <f t="shared" si="693"/>
        <v>0</v>
      </c>
      <c r="T963" s="26">
        <f t="shared" si="693"/>
        <v>0</v>
      </c>
      <c r="U963" s="26">
        <f t="shared" si="693"/>
        <v>0</v>
      </c>
      <c r="V963" s="26">
        <f t="shared" si="693"/>
        <v>0</v>
      </c>
      <c r="W963" s="26">
        <f t="shared" si="693"/>
        <v>0</v>
      </c>
      <c r="X963" s="26">
        <f t="shared" si="693"/>
        <v>0</v>
      </c>
      <c r="Y963" s="26">
        <f t="shared" si="693"/>
        <v>0</v>
      </c>
      <c r="Z963" s="26">
        <f t="shared" si="693"/>
        <v>0</v>
      </c>
      <c r="AA963" s="26">
        <f t="shared" si="693"/>
        <v>0</v>
      </c>
      <c r="AB963" s="26">
        <f t="shared" si="693"/>
        <v>0</v>
      </c>
      <c r="AC963" s="26">
        <f t="shared" si="693"/>
        <v>0</v>
      </c>
      <c r="AD963" s="26">
        <f t="shared" si="693"/>
        <v>0</v>
      </c>
      <c r="AE963" s="26">
        <f t="shared" si="693"/>
        <v>0</v>
      </c>
      <c r="AF963" s="26">
        <f t="shared" si="693"/>
        <v>0</v>
      </c>
      <c r="AG963" s="26">
        <f t="shared" si="693"/>
        <v>0</v>
      </c>
      <c r="AH963" s="26">
        <f t="shared" si="693"/>
        <v>0</v>
      </c>
    </row>
    <row r="964" spans="2:34" hidden="1" outlineLevel="1">
      <c r="B964" t="str">
        <f t="shared" si="688"/>
        <v>Carbon storage - CAPEX - Global - USD/ton fuel</v>
      </c>
      <c r="C964" t="s">
        <v>94</v>
      </c>
      <c r="D964" t="s">
        <v>40</v>
      </c>
      <c r="E964" t="s">
        <v>49</v>
      </c>
      <c r="F964" t="s">
        <v>31</v>
      </c>
      <c r="G964" s="26">
        <f>G923</f>
        <v>0</v>
      </c>
      <c r="H964" s="26">
        <f t="shared" ref="H964:AH964" si="694">H923</f>
        <v>0</v>
      </c>
      <c r="I964" s="26">
        <f t="shared" si="694"/>
        <v>0</v>
      </c>
      <c r="J964" s="26">
        <f t="shared" si="694"/>
        <v>0</v>
      </c>
      <c r="K964" s="26">
        <f t="shared" si="694"/>
        <v>0</v>
      </c>
      <c r="L964" s="26">
        <f t="shared" si="694"/>
        <v>0</v>
      </c>
      <c r="M964" s="26">
        <f t="shared" si="694"/>
        <v>0</v>
      </c>
      <c r="N964" s="26">
        <f t="shared" si="694"/>
        <v>0</v>
      </c>
      <c r="O964" s="26">
        <f t="shared" si="694"/>
        <v>0</v>
      </c>
      <c r="P964" s="26">
        <f t="shared" si="694"/>
        <v>0</v>
      </c>
      <c r="Q964" s="26">
        <f t="shared" si="694"/>
        <v>0</v>
      </c>
      <c r="R964" s="26">
        <f t="shared" si="694"/>
        <v>0</v>
      </c>
      <c r="S964" s="26">
        <f t="shared" si="694"/>
        <v>0</v>
      </c>
      <c r="T964" s="26">
        <f t="shared" si="694"/>
        <v>0</v>
      </c>
      <c r="U964" s="26">
        <f t="shared" si="694"/>
        <v>0</v>
      </c>
      <c r="V964" s="26">
        <f t="shared" si="694"/>
        <v>0</v>
      </c>
      <c r="W964" s="26">
        <f t="shared" si="694"/>
        <v>0</v>
      </c>
      <c r="X964" s="26">
        <f t="shared" si="694"/>
        <v>0</v>
      </c>
      <c r="Y964" s="26">
        <f t="shared" si="694"/>
        <v>0</v>
      </c>
      <c r="Z964" s="26">
        <f t="shared" si="694"/>
        <v>0</v>
      </c>
      <c r="AA964" s="26">
        <f t="shared" si="694"/>
        <v>0</v>
      </c>
      <c r="AB964" s="26">
        <f t="shared" si="694"/>
        <v>0</v>
      </c>
      <c r="AC964" s="26">
        <f t="shared" si="694"/>
        <v>0</v>
      </c>
      <c r="AD964" s="26">
        <f t="shared" si="694"/>
        <v>0</v>
      </c>
      <c r="AE964" s="26">
        <f t="shared" si="694"/>
        <v>0</v>
      </c>
      <c r="AF964" s="26">
        <f t="shared" si="694"/>
        <v>0</v>
      </c>
      <c r="AG964" s="26">
        <f t="shared" si="694"/>
        <v>0</v>
      </c>
      <c r="AH964" s="26">
        <f t="shared" si="694"/>
        <v>0</v>
      </c>
    </row>
    <row r="965" spans="2:34" hidden="1" outlineLevel="1">
      <c r="B965" t="str">
        <f t="shared" si="688"/>
        <v>Blue ammonia (CCS) - Conversion N2 -&gt; NH3 - Global - ton N2/ton NH3</v>
      </c>
      <c r="C965" t="str">
        <f>C953</f>
        <v>Blue ammonia (CCS)</v>
      </c>
      <c r="D965" t="s">
        <v>66</v>
      </c>
      <c r="E965" t="s">
        <v>49</v>
      </c>
      <c r="F965" t="s">
        <v>67</v>
      </c>
      <c r="G965" s="24">
        <f t="shared" ref="G965:AH965" si="695">INDEX(FuelData,MATCH($B965,FuelData_Index,0),MATCH(G$4,FuelData_Year,0))</f>
        <v>0.82199999999999995</v>
      </c>
      <c r="H965" s="24">
        <f t="shared" si="695"/>
        <v>0.82199999999999995</v>
      </c>
      <c r="I965" s="24">
        <f t="shared" si="695"/>
        <v>0.82199999999999995</v>
      </c>
      <c r="J965" s="24">
        <f t="shared" si="695"/>
        <v>0.82199999999999995</v>
      </c>
      <c r="K965" s="24">
        <f t="shared" si="695"/>
        <v>0.82199999999999995</v>
      </c>
      <c r="L965" s="24">
        <f t="shared" si="695"/>
        <v>0.82199999999999995</v>
      </c>
      <c r="M965" s="24">
        <f t="shared" si="695"/>
        <v>0.82199999999999995</v>
      </c>
      <c r="N965" s="24">
        <f t="shared" si="695"/>
        <v>0.82199999999999995</v>
      </c>
      <c r="O965" s="24">
        <f t="shared" si="695"/>
        <v>0.82199999999999995</v>
      </c>
      <c r="P965" s="24">
        <f t="shared" si="695"/>
        <v>0.82199999999999995</v>
      </c>
      <c r="Q965" s="24">
        <f t="shared" si="695"/>
        <v>0.82199999999999995</v>
      </c>
      <c r="R965" s="24">
        <f t="shared" si="695"/>
        <v>0.82199999999999995</v>
      </c>
      <c r="S965" s="24">
        <f t="shared" si="695"/>
        <v>0.82199999999999995</v>
      </c>
      <c r="T965" s="24">
        <f t="shared" si="695"/>
        <v>0.82199999999999995</v>
      </c>
      <c r="U965" s="24">
        <f t="shared" si="695"/>
        <v>0.82199999999999995</v>
      </c>
      <c r="V965" s="24">
        <f t="shared" si="695"/>
        <v>0.82199999999999995</v>
      </c>
      <c r="W965" s="24">
        <f t="shared" si="695"/>
        <v>0.82199999999999995</v>
      </c>
      <c r="X965" s="24">
        <f t="shared" si="695"/>
        <v>0.82199999999999995</v>
      </c>
      <c r="Y965" s="24">
        <f t="shared" si="695"/>
        <v>0.82199999999999995</v>
      </c>
      <c r="Z965" s="24">
        <f t="shared" si="695"/>
        <v>0.82199999999999995</v>
      </c>
      <c r="AA965" s="24">
        <f t="shared" si="695"/>
        <v>0.82199999999999995</v>
      </c>
      <c r="AB965" s="24">
        <f t="shared" si="695"/>
        <v>0.82199999999999995</v>
      </c>
      <c r="AC965" s="24">
        <f t="shared" si="695"/>
        <v>0.82199999999999995</v>
      </c>
      <c r="AD965" s="24">
        <f t="shared" si="695"/>
        <v>0.82199999999999995</v>
      </c>
      <c r="AE965" s="24">
        <f t="shared" si="695"/>
        <v>0.82199999999999995</v>
      </c>
      <c r="AF965" s="24">
        <f t="shared" si="695"/>
        <v>0.82199999999999995</v>
      </c>
      <c r="AG965" s="24">
        <f t="shared" si="695"/>
        <v>0.82199999999999995</v>
      </c>
      <c r="AH965" s="24">
        <f t="shared" si="695"/>
        <v>0.82199999999999995</v>
      </c>
    </row>
    <row r="966" spans="2:34" hidden="1" outlineLevel="1">
      <c r="B966" t="str">
        <f t="shared" si="688"/>
        <v>Carbon capture &amp; storage (CCS) - Conversion NG -&gt; CO2 -&gt; NH3 - Global - ton CO2/ton NH3</v>
      </c>
      <c r="C966" t="s">
        <v>95</v>
      </c>
      <c r="D966" t="s">
        <v>96</v>
      </c>
      <c r="E966" t="s">
        <v>49</v>
      </c>
      <c r="F966" t="s">
        <v>97</v>
      </c>
      <c r="G966" s="24">
        <f t="shared" ref="G966:V966" si="696">INDEX(FuelData,MATCH($B966,FuelData_Index,0),MATCH(G$4,FuelData_Year,0))</f>
        <v>1.8880000000000001</v>
      </c>
      <c r="H966" s="24">
        <f t="shared" si="696"/>
        <v>1.8880000000000001</v>
      </c>
      <c r="I966" s="24">
        <f t="shared" si="696"/>
        <v>1.8880000000000001</v>
      </c>
      <c r="J966" s="24">
        <f t="shared" si="696"/>
        <v>1.8880000000000001</v>
      </c>
      <c r="K966" s="24">
        <f t="shared" si="696"/>
        <v>1.8880000000000001</v>
      </c>
      <c r="L966" s="24">
        <f t="shared" si="696"/>
        <v>1.8880000000000001</v>
      </c>
      <c r="M966" s="24">
        <f t="shared" si="696"/>
        <v>1.8880000000000001</v>
      </c>
      <c r="N966" s="24">
        <f t="shared" si="696"/>
        <v>1.8880000000000001</v>
      </c>
      <c r="O966" s="24">
        <f t="shared" si="696"/>
        <v>1.8880000000000001</v>
      </c>
      <c r="P966" s="24">
        <f t="shared" si="696"/>
        <v>1.8880000000000001</v>
      </c>
      <c r="Q966" s="24">
        <f t="shared" si="696"/>
        <v>1.8880000000000001</v>
      </c>
      <c r="R966" s="24">
        <f t="shared" si="696"/>
        <v>1.8880000000000001</v>
      </c>
      <c r="S966" s="24">
        <f t="shared" si="696"/>
        <v>1.8880000000000001</v>
      </c>
      <c r="T966" s="24">
        <f t="shared" si="696"/>
        <v>1.8880000000000001</v>
      </c>
      <c r="U966" s="24">
        <f t="shared" si="696"/>
        <v>1.8880000000000001</v>
      </c>
      <c r="V966" s="24">
        <f t="shared" si="696"/>
        <v>1.8880000000000001</v>
      </c>
      <c r="W966" s="24">
        <f t="shared" ref="W966:AH966" si="697">INDEX(FuelData,MATCH($B966,FuelData_Index,0),MATCH(W$4,FuelData_Year,0))</f>
        <v>1.8880000000000001</v>
      </c>
      <c r="X966" s="24">
        <f t="shared" si="697"/>
        <v>1.8880000000000001</v>
      </c>
      <c r="Y966" s="24">
        <f t="shared" si="697"/>
        <v>1.8880000000000001</v>
      </c>
      <c r="Z966" s="24">
        <f t="shared" si="697"/>
        <v>1.8880000000000001</v>
      </c>
      <c r="AA966" s="24">
        <f t="shared" si="697"/>
        <v>1.8880000000000001</v>
      </c>
      <c r="AB966" s="24">
        <f t="shared" si="697"/>
        <v>1.8880000000000001</v>
      </c>
      <c r="AC966" s="24">
        <f t="shared" si="697"/>
        <v>1.8880000000000001</v>
      </c>
      <c r="AD966" s="24">
        <f t="shared" si="697"/>
        <v>1.8880000000000001</v>
      </c>
      <c r="AE966" s="24">
        <f t="shared" si="697"/>
        <v>1.8880000000000001</v>
      </c>
      <c r="AF966" s="24">
        <f t="shared" si="697"/>
        <v>1.8880000000000001</v>
      </c>
      <c r="AG966" s="24">
        <f t="shared" si="697"/>
        <v>1.8880000000000001</v>
      </c>
      <c r="AH966" s="24">
        <f t="shared" si="697"/>
        <v>1.8880000000000001</v>
      </c>
    </row>
    <row r="967" spans="2:34" hidden="1" outlineLevel="1">
      <c r="B967" t="str">
        <f>_xlfn.TEXTJOIN(" - ",TRUE,C967:F967)</f>
        <v>Carbon storage - Carbon to store - Global - ton CO2/ton NH3</v>
      </c>
      <c r="C967" t="s">
        <v>94</v>
      </c>
      <c r="D967" t="s">
        <v>98</v>
      </c>
      <c r="E967" t="s">
        <v>49</v>
      </c>
      <c r="F967" t="s">
        <v>97</v>
      </c>
      <c r="G967" s="24">
        <f t="shared" ref="G967:AH967" si="698">INDEX(CostCalculations,MATCH($B967,CostCalculations_Index,0),MATCH(G$4,CostCalculation_Year,0))</f>
        <v>1.6916480000000007</v>
      </c>
      <c r="H967" s="24">
        <f t="shared" si="698"/>
        <v>1.6954240000000003</v>
      </c>
      <c r="I967" s="24">
        <f t="shared" si="698"/>
        <v>1.6992000000000007</v>
      </c>
      <c r="J967" s="24">
        <f t="shared" si="698"/>
        <v>1.7029760000000003</v>
      </c>
      <c r="K967" s="24">
        <f t="shared" si="698"/>
        <v>1.7067520000000016</v>
      </c>
      <c r="L967" s="24">
        <f t="shared" si="698"/>
        <v>1.7105280000000012</v>
      </c>
      <c r="M967" s="24">
        <f t="shared" si="698"/>
        <v>1.7143040000000007</v>
      </c>
      <c r="N967" s="24">
        <f t="shared" si="698"/>
        <v>1.718080000000002</v>
      </c>
      <c r="O967" s="24">
        <f t="shared" si="698"/>
        <v>1.7218560000000001</v>
      </c>
      <c r="P967" s="24">
        <f t="shared" si="698"/>
        <v>1.7256319999999996</v>
      </c>
      <c r="Q967" s="24">
        <f t="shared" si="698"/>
        <v>1.7294079999999992</v>
      </c>
      <c r="R967" s="24">
        <f t="shared" si="698"/>
        <v>1.7331839999999987</v>
      </c>
      <c r="S967" s="24">
        <f t="shared" si="698"/>
        <v>1.7369600000000001</v>
      </c>
      <c r="T967" s="24">
        <f t="shared" si="698"/>
        <v>1.7407359999999996</v>
      </c>
      <c r="U967" s="24">
        <f t="shared" si="698"/>
        <v>1.7445120000000007</v>
      </c>
      <c r="V967" s="24">
        <f t="shared" si="698"/>
        <v>1.7482880000000005</v>
      </c>
      <c r="W967" s="24">
        <f t="shared" si="698"/>
        <v>1.7520640000000001</v>
      </c>
      <c r="X967" s="24">
        <f t="shared" si="698"/>
        <v>1.7558400000000005</v>
      </c>
      <c r="Y967" s="24">
        <f t="shared" si="698"/>
        <v>1.7596160000000001</v>
      </c>
      <c r="Z967" s="24">
        <f t="shared" si="698"/>
        <v>1.7633919999999996</v>
      </c>
      <c r="AA967" s="24">
        <f t="shared" si="698"/>
        <v>1.7671680000000007</v>
      </c>
      <c r="AB967" s="24">
        <f t="shared" si="698"/>
        <v>1.7709440000000005</v>
      </c>
      <c r="AC967" s="24">
        <f t="shared" si="698"/>
        <v>1.7747200000000001</v>
      </c>
      <c r="AD967" s="24">
        <f t="shared" si="698"/>
        <v>1.7784960000000012</v>
      </c>
      <c r="AE967" s="24">
        <f t="shared" si="698"/>
        <v>1.782272000000001</v>
      </c>
      <c r="AF967" s="24">
        <f t="shared" si="698"/>
        <v>1.7860480000000005</v>
      </c>
      <c r="AG967" s="24">
        <f t="shared" si="698"/>
        <v>1.7898240000000001</v>
      </c>
      <c r="AH967" s="24">
        <f t="shared" si="698"/>
        <v>1.7935999999999996</v>
      </c>
    </row>
    <row r="968" spans="2:34" hidden="1" outlineLevel="1">
      <c r="B968" t="str">
        <f t="shared" si="688"/>
        <v/>
      </c>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row>
    <row r="969" spans="2:34" hidden="1" outlineLevel="1">
      <c r="B969" t="str">
        <f t="shared" si="688"/>
        <v>Blue ammonia (CCS) - OPEX including feedstock OPEX - Global - USD/ton fuel</v>
      </c>
      <c r="C969" s="4" t="str">
        <f>C953</f>
        <v>Blue ammonia (CCS)</v>
      </c>
      <c r="D969" s="4" t="s">
        <v>35</v>
      </c>
      <c r="E969" s="4" t="s">
        <v>49</v>
      </c>
      <c r="F969" s="4" t="s">
        <v>31</v>
      </c>
      <c r="G969" s="129">
        <f>G970+G971*G974+G972*G975+G973*G976</f>
        <v>193.43408000000005</v>
      </c>
      <c r="H969" s="129">
        <f t="shared" ref="H969:AH969" si="699">H970+H971*H974+H972*H975+H973*H976</f>
        <v>191.89344</v>
      </c>
      <c r="I969" s="129">
        <f t="shared" si="699"/>
        <v>190.35280000000003</v>
      </c>
      <c r="J969" s="129">
        <f t="shared" si="699"/>
        <v>188.74639999999999</v>
      </c>
      <c r="K969" s="129">
        <f t="shared" si="699"/>
        <v>187.1400000000001</v>
      </c>
      <c r="L969" s="129">
        <f t="shared" si="699"/>
        <v>185.53360000000006</v>
      </c>
      <c r="M969" s="129">
        <f t="shared" si="699"/>
        <v>183.92720000000003</v>
      </c>
      <c r="N969" s="129">
        <f t="shared" si="699"/>
        <v>182.32080000000008</v>
      </c>
      <c r="O969" s="129">
        <f t="shared" si="699"/>
        <v>181.98027999999999</v>
      </c>
      <c r="P969" s="129">
        <f t="shared" si="699"/>
        <v>181.63975999999997</v>
      </c>
      <c r="Q969" s="129">
        <f t="shared" si="699"/>
        <v>181.29923999999997</v>
      </c>
      <c r="R969" s="129">
        <f t="shared" si="699"/>
        <v>180.95871999999994</v>
      </c>
      <c r="S969" s="129">
        <f t="shared" si="699"/>
        <v>180.6182</v>
      </c>
      <c r="T969" s="129">
        <f t="shared" si="699"/>
        <v>180.27767999999998</v>
      </c>
      <c r="U969" s="129">
        <f t="shared" si="699"/>
        <v>179.93716000000006</v>
      </c>
      <c r="V969" s="129">
        <f t="shared" si="699"/>
        <v>179.59664000000004</v>
      </c>
      <c r="W969" s="129">
        <f t="shared" si="699"/>
        <v>179.25612000000001</v>
      </c>
      <c r="X969" s="129">
        <f t="shared" si="699"/>
        <v>178.91560000000004</v>
      </c>
      <c r="Y969" s="129">
        <f t="shared" si="699"/>
        <v>178.57508000000001</v>
      </c>
      <c r="Z969" s="129">
        <f t="shared" si="699"/>
        <v>178.23455999999999</v>
      </c>
      <c r="AA969" s="129">
        <f t="shared" si="699"/>
        <v>177.89404000000002</v>
      </c>
      <c r="AB969" s="129">
        <f t="shared" si="699"/>
        <v>177.55352000000005</v>
      </c>
      <c r="AC969" s="129">
        <f t="shared" si="699"/>
        <v>177.21300000000002</v>
      </c>
      <c r="AD969" s="129">
        <f t="shared" si="699"/>
        <v>176.87248000000005</v>
      </c>
      <c r="AE969" s="129">
        <f t="shared" si="699"/>
        <v>176.53196000000005</v>
      </c>
      <c r="AF969" s="129">
        <f t="shared" si="699"/>
        <v>176.19144</v>
      </c>
      <c r="AG969" s="129">
        <f t="shared" si="699"/>
        <v>175.85092000000003</v>
      </c>
      <c r="AH969" s="129">
        <f t="shared" si="699"/>
        <v>175.51039999999998</v>
      </c>
    </row>
    <row r="970" spans="2:34" hidden="1" outlineLevel="1">
      <c r="B970" t="str">
        <f t="shared" si="688"/>
        <v>Blue ammonia (CCS) - OPEX - Global - USD/ton fuel</v>
      </c>
      <c r="C970" t="str">
        <f>C953</f>
        <v>Blue ammonia (CCS)</v>
      </c>
      <c r="D970" t="s">
        <v>41</v>
      </c>
      <c r="E970" t="s">
        <v>49</v>
      </c>
      <c r="F970" t="s">
        <v>31</v>
      </c>
      <c r="G970" s="8">
        <f t="shared" ref="G970:AH971" si="700">INDEX(CostCalculations,MATCH($B970,CostCalculations_Index,0),MATCH(G$4,CostCalculation_Year,0))</f>
        <v>48.96</v>
      </c>
      <c r="H970" s="8">
        <f t="shared" si="700"/>
        <v>48.480000000000004</v>
      </c>
      <c r="I970" s="8">
        <f t="shared" si="700"/>
        <v>48</v>
      </c>
      <c r="J970" s="8">
        <f t="shared" si="700"/>
        <v>47.52</v>
      </c>
      <c r="K970" s="8">
        <f t="shared" si="700"/>
        <v>47.04</v>
      </c>
      <c r="L970" s="8">
        <f t="shared" si="700"/>
        <v>46.56</v>
      </c>
      <c r="M970" s="8">
        <f t="shared" si="700"/>
        <v>46.08</v>
      </c>
      <c r="N970" s="8">
        <f t="shared" si="700"/>
        <v>45.6</v>
      </c>
      <c r="O970" s="8">
        <f t="shared" si="700"/>
        <v>45.12</v>
      </c>
      <c r="P970" s="8">
        <f t="shared" si="700"/>
        <v>44.64</v>
      </c>
      <c r="Q970" s="8">
        <f t="shared" si="700"/>
        <v>44.160000000000004</v>
      </c>
      <c r="R970" s="8">
        <f t="shared" si="700"/>
        <v>43.68</v>
      </c>
      <c r="S970" s="8">
        <f t="shared" si="700"/>
        <v>43.2</v>
      </c>
      <c r="T970" s="8">
        <f t="shared" si="700"/>
        <v>42.72</v>
      </c>
      <c r="U970" s="8">
        <f t="shared" si="700"/>
        <v>42.24</v>
      </c>
      <c r="V970" s="8">
        <f t="shared" si="700"/>
        <v>41.76</v>
      </c>
      <c r="W970" s="8">
        <f t="shared" si="700"/>
        <v>41.28</v>
      </c>
      <c r="X970" s="8">
        <f t="shared" si="700"/>
        <v>40.800000000000004</v>
      </c>
      <c r="Y970" s="8">
        <f t="shared" si="700"/>
        <v>40.32</v>
      </c>
      <c r="Z970" s="8">
        <f t="shared" si="700"/>
        <v>39.840000000000003</v>
      </c>
      <c r="AA970" s="8">
        <f t="shared" si="700"/>
        <v>39.36</v>
      </c>
      <c r="AB970" s="8">
        <f t="shared" si="700"/>
        <v>38.880000000000003</v>
      </c>
      <c r="AC970" s="8">
        <f t="shared" si="700"/>
        <v>38.4</v>
      </c>
      <c r="AD970" s="8">
        <f t="shared" si="700"/>
        <v>37.92</v>
      </c>
      <c r="AE970" s="8">
        <f t="shared" si="700"/>
        <v>37.44</v>
      </c>
      <c r="AF970" s="8">
        <f t="shared" si="700"/>
        <v>36.96</v>
      </c>
      <c r="AG970" s="8">
        <f t="shared" si="700"/>
        <v>36.480000000000004</v>
      </c>
      <c r="AH970" s="8">
        <f t="shared" si="700"/>
        <v>36</v>
      </c>
    </row>
    <row r="971" spans="2:34" hidden="1" outlineLevel="1">
      <c r="B971" t="str">
        <f t="shared" si="688"/>
        <v>Nitrogen - OPEX - Global - USD/ton fuel</v>
      </c>
      <c r="C971" t="s">
        <v>63</v>
      </c>
      <c r="D971" t="s">
        <v>41</v>
      </c>
      <c r="E971" t="s">
        <v>49</v>
      </c>
      <c r="F971" t="s">
        <v>31</v>
      </c>
      <c r="G971" s="8">
        <f t="shared" si="700"/>
        <v>15.44</v>
      </c>
      <c r="H971" s="8">
        <f t="shared" si="700"/>
        <v>13.92</v>
      </c>
      <c r="I971" s="8">
        <f t="shared" si="700"/>
        <v>12.4</v>
      </c>
      <c r="J971" s="8">
        <f t="shared" si="700"/>
        <v>10.8</v>
      </c>
      <c r="K971" s="8">
        <f t="shared" si="700"/>
        <v>9.2000000000000011</v>
      </c>
      <c r="L971" s="8">
        <f t="shared" si="700"/>
        <v>7.6000000000000005</v>
      </c>
      <c r="M971" s="8">
        <f t="shared" si="700"/>
        <v>6</v>
      </c>
      <c r="N971" s="8">
        <f t="shared" si="700"/>
        <v>4.4000000000000004</v>
      </c>
      <c r="O971" s="8">
        <f t="shared" si="700"/>
        <v>4.34</v>
      </c>
      <c r="P971" s="8">
        <f t="shared" si="700"/>
        <v>4.28</v>
      </c>
      <c r="Q971" s="8">
        <f t="shared" si="700"/>
        <v>4.22</v>
      </c>
      <c r="R971" s="8">
        <f t="shared" si="700"/>
        <v>4.16</v>
      </c>
      <c r="S971" s="8">
        <f t="shared" si="700"/>
        <v>4.0999999999999996</v>
      </c>
      <c r="T971" s="8">
        <f t="shared" si="700"/>
        <v>4.04</v>
      </c>
      <c r="U971" s="8">
        <f t="shared" si="700"/>
        <v>3.98</v>
      </c>
      <c r="V971" s="8">
        <f t="shared" si="700"/>
        <v>3.92</v>
      </c>
      <c r="W971" s="8">
        <f t="shared" si="700"/>
        <v>3.86</v>
      </c>
      <c r="X971" s="8">
        <f t="shared" si="700"/>
        <v>3.8000000000000003</v>
      </c>
      <c r="Y971" s="8">
        <f t="shared" si="700"/>
        <v>3.74</v>
      </c>
      <c r="Z971" s="8">
        <f t="shared" si="700"/>
        <v>3.68</v>
      </c>
      <c r="AA971" s="8">
        <f t="shared" si="700"/>
        <v>3.62</v>
      </c>
      <c r="AB971" s="8">
        <f t="shared" si="700"/>
        <v>3.56</v>
      </c>
      <c r="AC971" s="8">
        <f t="shared" si="700"/>
        <v>3.5</v>
      </c>
      <c r="AD971" s="8">
        <f t="shared" si="700"/>
        <v>3.44</v>
      </c>
      <c r="AE971" s="8">
        <f t="shared" si="700"/>
        <v>3.38</v>
      </c>
      <c r="AF971" s="8">
        <f t="shared" si="700"/>
        <v>3.3200000000000003</v>
      </c>
      <c r="AG971" s="8">
        <f t="shared" si="700"/>
        <v>3.2600000000000002</v>
      </c>
      <c r="AH971" s="8">
        <f t="shared" si="700"/>
        <v>3.2</v>
      </c>
    </row>
    <row r="972" spans="2:34" hidden="1" outlineLevel="1">
      <c r="B972" t="str">
        <f t="shared" si="688"/>
        <v>Carbon capture - OPEX including feedstock OPEX - Global - USD/ton fuel</v>
      </c>
      <c r="C972" t="s">
        <v>93</v>
      </c>
      <c r="D972" t="s">
        <v>35</v>
      </c>
      <c r="E972" t="s">
        <v>49</v>
      </c>
      <c r="F972" t="s">
        <v>31</v>
      </c>
      <c r="G972" s="26">
        <f>G889</f>
        <v>25</v>
      </c>
      <c r="H972" s="26">
        <f t="shared" ref="H972:AH972" si="701">H889</f>
        <v>25</v>
      </c>
      <c r="I972" s="26">
        <f t="shared" si="701"/>
        <v>25</v>
      </c>
      <c r="J972" s="26">
        <f t="shared" si="701"/>
        <v>25</v>
      </c>
      <c r="K972" s="26">
        <f t="shared" si="701"/>
        <v>25</v>
      </c>
      <c r="L972" s="26">
        <f t="shared" si="701"/>
        <v>25</v>
      </c>
      <c r="M972" s="26">
        <f t="shared" si="701"/>
        <v>25</v>
      </c>
      <c r="N972" s="26">
        <f t="shared" si="701"/>
        <v>25</v>
      </c>
      <c r="O972" s="26">
        <f t="shared" si="701"/>
        <v>25</v>
      </c>
      <c r="P972" s="26">
        <f t="shared" si="701"/>
        <v>25</v>
      </c>
      <c r="Q972" s="26">
        <f t="shared" si="701"/>
        <v>25</v>
      </c>
      <c r="R972" s="26">
        <f t="shared" si="701"/>
        <v>25</v>
      </c>
      <c r="S972" s="26">
        <f t="shared" si="701"/>
        <v>25</v>
      </c>
      <c r="T972" s="26">
        <f t="shared" si="701"/>
        <v>25</v>
      </c>
      <c r="U972" s="26">
        <f t="shared" si="701"/>
        <v>25</v>
      </c>
      <c r="V972" s="26">
        <f t="shared" si="701"/>
        <v>25</v>
      </c>
      <c r="W972" s="26">
        <f t="shared" si="701"/>
        <v>25</v>
      </c>
      <c r="X972" s="26">
        <f t="shared" si="701"/>
        <v>25</v>
      </c>
      <c r="Y972" s="26">
        <f t="shared" si="701"/>
        <v>25</v>
      </c>
      <c r="Z972" s="26">
        <f t="shared" si="701"/>
        <v>25</v>
      </c>
      <c r="AA972" s="26">
        <f t="shared" si="701"/>
        <v>25</v>
      </c>
      <c r="AB972" s="26">
        <f t="shared" si="701"/>
        <v>25</v>
      </c>
      <c r="AC972" s="26">
        <f t="shared" si="701"/>
        <v>25</v>
      </c>
      <c r="AD972" s="26">
        <f t="shared" si="701"/>
        <v>25</v>
      </c>
      <c r="AE972" s="26">
        <f t="shared" si="701"/>
        <v>25</v>
      </c>
      <c r="AF972" s="26">
        <f t="shared" si="701"/>
        <v>25</v>
      </c>
      <c r="AG972" s="26">
        <f t="shared" si="701"/>
        <v>25</v>
      </c>
      <c r="AH972" s="26">
        <f t="shared" si="701"/>
        <v>25</v>
      </c>
    </row>
    <row r="973" spans="2:34" hidden="1" outlineLevel="1">
      <c r="B973" t="str">
        <f t="shared" si="688"/>
        <v>Carbon storage - OPEX - Global - USD/ton fuel</v>
      </c>
      <c r="C973" t="s">
        <v>94</v>
      </c>
      <c r="D973" t="s">
        <v>41</v>
      </c>
      <c r="E973" t="s">
        <v>49</v>
      </c>
      <c r="F973" t="s">
        <v>31</v>
      </c>
      <c r="G973" s="26">
        <f>G926</f>
        <v>50</v>
      </c>
      <c r="H973" s="26">
        <f t="shared" ref="H973:AH973" si="702">H926</f>
        <v>50</v>
      </c>
      <c r="I973" s="26">
        <f t="shared" si="702"/>
        <v>50</v>
      </c>
      <c r="J973" s="26">
        <f t="shared" si="702"/>
        <v>50</v>
      </c>
      <c r="K973" s="26">
        <f t="shared" si="702"/>
        <v>50</v>
      </c>
      <c r="L973" s="26">
        <f t="shared" si="702"/>
        <v>50</v>
      </c>
      <c r="M973" s="26">
        <f t="shared" si="702"/>
        <v>50</v>
      </c>
      <c r="N973" s="26">
        <f t="shared" si="702"/>
        <v>50</v>
      </c>
      <c r="O973" s="26">
        <f t="shared" si="702"/>
        <v>50</v>
      </c>
      <c r="P973" s="26">
        <f t="shared" si="702"/>
        <v>50</v>
      </c>
      <c r="Q973" s="26">
        <f t="shared" si="702"/>
        <v>50</v>
      </c>
      <c r="R973" s="26">
        <f t="shared" si="702"/>
        <v>50</v>
      </c>
      <c r="S973" s="26">
        <f t="shared" si="702"/>
        <v>50</v>
      </c>
      <c r="T973" s="26">
        <f t="shared" si="702"/>
        <v>50</v>
      </c>
      <c r="U973" s="26">
        <f t="shared" si="702"/>
        <v>50</v>
      </c>
      <c r="V973" s="26">
        <f t="shared" si="702"/>
        <v>50</v>
      </c>
      <c r="W973" s="26">
        <f t="shared" si="702"/>
        <v>50</v>
      </c>
      <c r="X973" s="26">
        <f t="shared" si="702"/>
        <v>50</v>
      </c>
      <c r="Y973" s="26">
        <f t="shared" si="702"/>
        <v>50</v>
      </c>
      <c r="Z973" s="26">
        <f t="shared" si="702"/>
        <v>50</v>
      </c>
      <c r="AA973" s="26">
        <f t="shared" si="702"/>
        <v>50</v>
      </c>
      <c r="AB973" s="26">
        <f t="shared" si="702"/>
        <v>50</v>
      </c>
      <c r="AC973" s="26">
        <f t="shared" si="702"/>
        <v>50</v>
      </c>
      <c r="AD973" s="26">
        <f t="shared" si="702"/>
        <v>50</v>
      </c>
      <c r="AE973" s="26">
        <f t="shared" si="702"/>
        <v>50</v>
      </c>
      <c r="AF973" s="26">
        <f t="shared" si="702"/>
        <v>50</v>
      </c>
      <c r="AG973" s="26">
        <f t="shared" si="702"/>
        <v>50</v>
      </c>
      <c r="AH973" s="26">
        <f t="shared" si="702"/>
        <v>50</v>
      </c>
    </row>
    <row r="974" spans="2:34" hidden="1" outlineLevel="1">
      <c r="B974" t="str">
        <f>_xlfn.TEXTJOIN(" - ",TRUE,C974:F974)</f>
        <v>Blue ammonia (CCS) - Conversion N2 -&gt; NH3 - Global - ton N2/ton NH3</v>
      </c>
      <c r="C974" t="str">
        <f>C961</f>
        <v>Blue ammonia (CCS)</v>
      </c>
      <c r="D974" t="s">
        <v>66</v>
      </c>
      <c r="E974" t="s">
        <v>49</v>
      </c>
      <c r="F974" t="s">
        <v>67</v>
      </c>
      <c r="G974" s="24">
        <f t="shared" ref="G974:AH974" si="703">INDEX(FuelData,MATCH($B974,FuelData_Index,0),MATCH(G$4,FuelData_Year,0))</f>
        <v>0.82199999999999995</v>
      </c>
      <c r="H974" s="24">
        <f t="shared" si="703"/>
        <v>0.82199999999999995</v>
      </c>
      <c r="I974" s="24">
        <f t="shared" si="703"/>
        <v>0.82199999999999995</v>
      </c>
      <c r="J974" s="24">
        <f t="shared" si="703"/>
        <v>0.82199999999999995</v>
      </c>
      <c r="K974" s="24">
        <f t="shared" si="703"/>
        <v>0.82199999999999995</v>
      </c>
      <c r="L974" s="24">
        <f t="shared" si="703"/>
        <v>0.82199999999999995</v>
      </c>
      <c r="M974" s="24">
        <f t="shared" si="703"/>
        <v>0.82199999999999995</v>
      </c>
      <c r="N974" s="24">
        <f t="shared" si="703"/>
        <v>0.82199999999999995</v>
      </c>
      <c r="O974" s="24">
        <f t="shared" si="703"/>
        <v>0.82199999999999995</v>
      </c>
      <c r="P974" s="24">
        <f t="shared" si="703"/>
        <v>0.82199999999999995</v>
      </c>
      <c r="Q974" s="24">
        <f t="shared" si="703"/>
        <v>0.82199999999999995</v>
      </c>
      <c r="R974" s="24">
        <f t="shared" si="703"/>
        <v>0.82199999999999995</v>
      </c>
      <c r="S974" s="24">
        <f t="shared" si="703"/>
        <v>0.82199999999999995</v>
      </c>
      <c r="T974" s="24">
        <f t="shared" si="703"/>
        <v>0.82199999999999995</v>
      </c>
      <c r="U974" s="24">
        <f t="shared" si="703"/>
        <v>0.82199999999999995</v>
      </c>
      <c r="V974" s="24">
        <f t="shared" si="703"/>
        <v>0.82199999999999995</v>
      </c>
      <c r="W974" s="24">
        <f t="shared" si="703"/>
        <v>0.82199999999999995</v>
      </c>
      <c r="X974" s="24">
        <f t="shared" si="703"/>
        <v>0.82199999999999995</v>
      </c>
      <c r="Y974" s="24">
        <f t="shared" si="703"/>
        <v>0.82199999999999995</v>
      </c>
      <c r="Z974" s="24">
        <f t="shared" si="703"/>
        <v>0.82199999999999995</v>
      </c>
      <c r="AA974" s="24">
        <f t="shared" si="703"/>
        <v>0.82199999999999995</v>
      </c>
      <c r="AB974" s="24">
        <f t="shared" si="703"/>
        <v>0.82199999999999995</v>
      </c>
      <c r="AC974" s="24">
        <f t="shared" si="703"/>
        <v>0.82199999999999995</v>
      </c>
      <c r="AD974" s="24">
        <f t="shared" si="703"/>
        <v>0.82199999999999995</v>
      </c>
      <c r="AE974" s="24">
        <f t="shared" si="703"/>
        <v>0.82199999999999995</v>
      </c>
      <c r="AF974" s="24">
        <f t="shared" si="703"/>
        <v>0.82199999999999995</v>
      </c>
      <c r="AG974" s="24">
        <f t="shared" si="703"/>
        <v>0.82199999999999995</v>
      </c>
      <c r="AH974" s="24">
        <f t="shared" si="703"/>
        <v>0.82199999999999995</v>
      </c>
    </row>
    <row r="975" spans="2:34" hidden="1" outlineLevel="1">
      <c r="B975" t="str">
        <f t="shared" si="688"/>
        <v>Carbon capture &amp; storage (CCS) - Conversion NG -&gt; CO2 -&gt; NH3 - Global - ton CO2/ton NH3</v>
      </c>
      <c r="C975" t="s">
        <v>95</v>
      </c>
      <c r="D975" t="s">
        <v>96</v>
      </c>
      <c r="E975" t="s">
        <v>49</v>
      </c>
      <c r="F975" t="s">
        <v>97</v>
      </c>
      <c r="G975" s="24">
        <f t="shared" ref="G975:AH975" si="704">INDEX(FuelData,MATCH($B975,FuelData_Index,0),MATCH(G$4,FuelData_Year,0))</f>
        <v>1.8880000000000001</v>
      </c>
      <c r="H975" s="24">
        <f t="shared" si="704"/>
        <v>1.8880000000000001</v>
      </c>
      <c r="I975" s="24">
        <f t="shared" si="704"/>
        <v>1.8880000000000001</v>
      </c>
      <c r="J975" s="24">
        <f t="shared" si="704"/>
        <v>1.8880000000000001</v>
      </c>
      <c r="K975" s="24">
        <f t="shared" si="704"/>
        <v>1.8880000000000001</v>
      </c>
      <c r="L975" s="24">
        <f t="shared" si="704"/>
        <v>1.8880000000000001</v>
      </c>
      <c r="M975" s="24">
        <f t="shared" si="704"/>
        <v>1.8880000000000001</v>
      </c>
      <c r="N975" s="24">
        <f t="shared" si="704"/>
        <v>1.8880000000000001</v>
      </c>
      <c r="O975" s="24">
        <f t="shared" si="704"/>
        <v>1.8880000000000001</v>
      </c>
      <c r="P975" s="24">
        <f t="shared" si="704"/>
        <v>1.8880000000000001</v>
      </c>
      <c r="Q975" s="24">
        <f t="shared" si="704"/>
        <v>1.8880000000000001</v>
      </c>
      <c r="R975" s="24">
        <f t="shared" si="704"/>
        <v>1.8880000000000001</v>
      </c>
      <c r="S975" s="24">
        <f t="shared" si="704"/>
        <v>1.8880000000000001</v>
      </c>
      <c r="T975" s="24">
        <f t="shared" si="704"/>
        <v>1.8880000000000001</v>
      </c>
      <c r="U975" s="24">
        <f t="shared" si="704"/>
        <v>1.8880000000000001</v>
      </c>
      <c r="V975" s="24">
        <f t="shared" si="704"/>
        <v>1.8880000000000001</v>
      </c>
      <c r="W975" s="24">
        <f t="shared" si="704"/>
        <v>1.8880000000000001</v>
      </c>
      <c r="X975" s="24">
        <f t="shared" si="704"/>
        <v>1.8880000000000001</v>
      </c>
      <c r="Y975" s="24">
        <f t="shared" si="704"/>
        <v>1.8880000000000001</v>
      </c>
      <c r="Z975" s="24">
        <f t="shared" si="704"/>
        <v>1.8880000000000001</v>
      </c>
      <c r="AA975" s="24">
        <f t="shared" si="704"/>
        <v>1.8880000000000001</v>
      </c>
      <c r="AB975" s="24">
        <f t="shared" si="704"/>
        <v>1.8880000000000001</v>
      </c>
      <c r="AC975" s="24">
        <f t="shared" si="704"/>
        <v>1.8880000000000001</v>
      </c>
      <c r="AD975" s="24">
        <f t="shared" si="704"/>
        <v>1.8880000000000001</v>
      </c>
      <c r="AE975" s="24">
        <f t="shared" si="704"/>
        <v>1.8880000000000001</v>
      </c>
      <c r="AF975" s="24">
        <f t="shared" si="704"/>
        <v>1.8880000000000001</v>
      </c>
      <c r="AG975" s="24">
        <f t="shared" si="704"/>
        <v>1.8880000000000001</v>
      </c>
      <c r="AH975" s="24">
        <f t="shared" si="704"/>
        <v>1.8880000000000001</v>
      </c>
    </row>
    <row r="976" spans="2:34" hidden="1" outlineLevel="1">
      <c r="B976" t="str">
        <f t="shared" si="688"/>
        <v>Carbon storage - Carbon to store - Global - ton CO2/ton NH3</v>
      </c>
      <c r="C976" t="s">
        <v>94</v>
      </c>
      <c r="D976" t="s">
        <v>98</v>
      </c>
      <c r="E976" t="s">
        <v>49</v>
      </c>
      <c r="F976" t="s">
        <v>97</v>
      </c>
      <c r="G976" s="24">
        <f t="shared" ref="G976:AH976" si="705">INDEX(CostCalculations,MATCH($B976,CostCalculations_Index,0),MATCH(G$4,CostCalculation_Year,0))</f>
        <v>1.6916480000000007</v>
      </c>
      <c r="H976" s="24">
        <f t="shared" si="705"/>
        <v>1.6954240000000003</v>
      </c>
      <c r="I976" s="24">
        <f t="shared" si="705"/>
        <v>1.6992000000000007</v>
      </c>
      <c r="J976" s="24">
        <f t="shared" si="705"/>
        <v>1.7029760000000003</v>
      </c>
      <c r="K976" s="24">
        <f t="shared" si="705"/>
        <v>1.7067520000000016</v>
      </c>
      <c r="L976" s="24">
        <f t="shared" si="705"/>
        <v>1.7105280000000012</v>
      </c>
      <c r="M976" s="24">
        <f t="shared" si="705"/>
        <v>1.7143040000000007</v>
      </c>
      <c r="N976" s="24">
        <f t="shared" si="705"/>
        <v>1.718080000000002</v>
      </c>
      <c r="O976" s="24">
        <f t="shared" si="705"/>
        <v>1.7218560000000001</v>
      </c>
      <c r="P976" s="24">
        <f t="shared" si="705"/>
        <v>1.7256319999999996</v>
      </c>
      <c r="Q976" s="24">
        <f t="shared" si="705"/>
        <v>1.7294079999999992</v>
      </c>
      <c r="R976" s="24">
        <f t="shared" si="705"/>
        <v>1.7331839999999987</v>
      </c>
      <c r="S976" s="24">
        <f t="shared" si="705"/>
        <v>1.7369600000000001</v>
      </c>
      <c r="T976" s="24">
        <f t="shared" si="705"/>
        <v>1.7407359999999996</v>
      </c>
      <c r="U976" s="24">
        <f t="shared" si="705"/>
        <v>1.7445120000000007</v>
      </c>
      <c r="V976" s="24">
        <f t="shared" si="705"/>
        <v>1.7482880000000005</v>
      </c>
      <c r="W976" s="24">
        <f t="shared" si="705"/>
        <v>1.7520640000000001</v>
      </c>
      <c r="X976" s="24">
        <f t="shared" si="705"/>
        <v>1.7558400000000005</v>
      </c>
      <c r="Y976" s="24">
        <f t="shared" si="705"/>
        <v>1.7596160000000001</v>
      </c>
      <c r="Z976" s="24">
        <f t="shared" si="705"/>
        <v>1.7633919999999996</v>
      </c>
      <c r="AA976" s="24">
        <f t="shared" si="705"/>
        <v>1.7671680000000007</v>
      </c>
      <c r="AB976" s="24">
        <f t="shared" si="705"/>
        <v>1.7709440000000005</v>
      </c>
      <c r="AC976" s="24">
        <f t="shared" si="705"/>
        <v>1.7747200000000001</v>
      </c>
      <c r="AD976" s="24">
        <f t="shared" si="705"/>
        <v>1.7784960000000012</v>
      </c>
      <c r="AE976" s="24">
        <f t="shared" si="705"/>
        <v>1.782272000000001</v>
      </c>
      <c r="AF976" s="24">
        <f t="shared" si="705"/>
        <v>1.7860480000000005</v>
      </c>
      <c r="AG976" s="24">
        <f t="shared" si="705"/>
        <v>1.7898240000000001</v>
      </c>
      <c r="AH976" s="24">
        <f t="shared" si="705"/>
        <v>1.7935999999999996</v>
      </c>
    </row>
    <row r="977" spans="2:65" hidden="1" outlineLevel="1">
      <c r="B977" t="str">
        <f t="shared" si="688"/>
        <v/>
      </c>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row>
    <row r="978" spans="2:65" hidden="1" outlineLevel="1">
      <c r="B978" t="str">
        <f t="shared" si="688"/>
        <v>Blue ammonia (CCS) - Finance cost including feedstock finance cost - Africa - USD/ton fuel</v>
      </c>
      <c r="C978" s="10" t="str">
        <f>C957</f>
        <v>Blue ammonia (CCS)</v>
      </c>
      <c r="D978" s="10" t="s">
        <v>36</v>
      </c>
      <c r="E978" s="10" t="s">
        <v>55</v>
      </c>
      <c r="F978" s="10" t="s">
        <v>31</v>
      </c>
      <c r="G978" s="125">
        <f>G983+G988*G$1003+G993*G$1004+G998*G$1005</f>
        <v>84.771060000000006</v>
      </c>
      <c r="H978" s="125">
        <f t="shared" ref="H978:AH978" si="706">H983+H988*H$1003+H993*H$1004+H998*H$1005</f>
        <v>82.393080000000012</v>
      </c>
      <c r="I978" s="125">
        <f t="shared" si="706"/>
        <v>80.015100000000018</v>
      </c>
      <c r="J978" s="125">
        <f t="shared" si="706"/>
        <v>77.546700000000001</v>
      </c>
      <c r="K978" s="125">
        <f t="shared" si="706"/>
        <v>75.078300000000013</v>
      </c>
      <c r="L978" s="125">
        <f t="shared" si="706"/>
        <v>72.60990000000001</v>
      </c>
      <c r="M978" s="125">
        <f t="shared" si="706"/>
        <v>70.141500000000008</v>
      </c>
      <c r="N978" s="125">
        <f t="shared" si="706"/>
        <v>67.673100000000005</v>
      </c>
      <c r="O978" s="125">
        <f t="shared" si="706"/>
        <v>66.945285000000013</v>
      </c>
      <c r="P978" s="125">
        <f t="shared" si="706"/>
        <v>66.217470000000006</v>
      </c>
      <c r="Q978" s="125">
        <f t="shared" si="706"/>
        <v>65.489654999999999</v>
      </c>
      <c r="R978" s="125">
        <f t="shared" si="706"/>
        <v>64.761840000000007</v>
      </c>
      <c r="S978" s="125">
        <f t="shared" si="706"/>
        <v>64.034025</v>
      </c>
      <c r="T978" s="125">
        <f t="shared" si="706"/>
        <v>63.306210000000007</v>
      </c>
      <c r="U978" s="125">
        <f t="shared" si="706"/>
        <v>62.578395000000008</v>
      </c>
      <c r="V978" s="125">
        <f t="shared" si="706"/>
        <v>61.850580000000008</v>
      </c>
      <c r="W978" s="125">
        <f t="shared" si="706"/>
        <v>61.122765000000008</v>
      </c>
      <c r="X978" s="125">
        <f t="shared" si="706"/>
        <v>60.394950000000009</v>
      </c>
      <c r="Y978" s="125">
        <f t="shared" si="706"/>
        <v>59.667135000000002</v>
      </c>
      <c r="Z978" s="125">
        <f t="shared" si="706"/>
        <v>58.939320000000009</v>
      </c>
      <c r="AA978" s="125">
        <f t="shared" si="706"/>
        <v>58.211505000000002</v>
      </c>
      <c r="AB978" s="125">
        <f t="shared" si="706"/>
        <v>57.48369000000001</v>
      </c>
      <c r="AC978" s="125">
        <f t="shared" si="706"/>
        <v>56.755875000000003</v>
      </c>
      <c r="AD978" s="125">
        <f t="shared" si="706"/>
        <v>56.028060000000011</v>
      </c>
      <c r="AE978" s="125">
        <f t="shared" si="706"/>
        <v>55.300245000000004</v>
      </c>
      <c r="AF978" s="125">
        <f t="shared" si="706"/>
        <v>54.572430000000004</v>
      </c>
      <c r="AG978" s="125">
        <f t="shared" si="706"/>
        <v>53.844615000000005</v>
      </c>
      <c r="AH978" s="125">
        <f t="shared" si="706"/>
        <v>53.116800000000005</v>
      </c>
      <c r="BL978" s="1"/>
      <c r="BM978" s="1"/>
    </row>
    <row r="979" spans="2:65" hidden="1" outlineLevel="1">
      <c r="B979" t="str">
        <f t="shared" si="688"/>
        <v>Blue ammonia (CCS) - Finance cost including feedstock finance cost - Americas - USD/ton fuel</v>
      </c>
      <c r="C979" s="2" t="str">
        <f>C957</f>
        <v>Blue ammonia (CCS)</v>
      </c>
      <c r="D979" s="2" t="s">
        <v>36</v>
      </c>
      <c r="E979" s="2" t="s">
        <v>56</v>
      </c>
      <c r="F979" s="2" t="s">
        <v>31</v>
      </c>
      <c r="G979" s="126">
        <f t="shared" ref="G979:AH979" si="707">G984+G989*G$1003+G994*G$1004+G999*G$1005</f>
        <v>84.771060000000006</v>
      </c>
      <c r="H979" s="126">
        <f t="shared" si="707"/>
        <v>82.393080000000012</v>
      </c>
      <c r="I979" s="126">
        <f t="shared" si="707"/>
        <v>80.015100000000018</v>
      </c>
      <c r="J979" s="126">
        <f t="shared" si="707"/>
        <v>77.546700000000001</v>
      </c>
      <c r="K979" s="126">
        <f t="shared" si="707"/>
        <v>75.078300000000013</v>
      </c>
      <c r="L979" s="126">
        <f t="shared" si="707"/>
        <v>72.60990000000001</v>
      </c>
      <c r="M979" s="126">
        <f t="shared" si="707"/>
        <v>70.141500000000008</v>
      </c>
      <c r="N979" s="126">
        <f t="shared" si="707"/>
        <v>67.673100000000005</v>
      </c>
      <c r="O979" s="126">
        <f t="shared" si="707"/>
        <v>66.945285000000013</v>
      </c>
      <c r="P979" s="126">
        <f t="shared" si="707"/>
        <v>66.217470000000006</v>
      </c>
      <c r="Q979" s="126">
        <f t="shared" si="707"/>
        <v>65.489654999999999</v>
      </c>
      <c r="R979" s="126">
        <f t="shared" si="707"/>
        <v>64.761840000000007</v>
      </c>
      <c r="S979" s="126">
        <f t="shared" si="707"/>
        <v>64.034025</v>
      </c>
      <c r="T979" s="126">
        <f t="shared" si="707"/>
        <v>63.306210000000007</v>
      </c>
      <c r="U979" s="126">
        <f t="shared" si="707"/>
        <v>62.578395000000008</v>
      </c>
      <c r="V979" s="126">
        <f t="shared" si="707"/>
        <v>61.850580000000008</v>
      </c>
      <c r="W979" s="126">
        <f t="shared" si="707"/>
        <v>61.122765000000008</v>
      </c>
      <c r="X979" s="126">
        <f t="shared" si="707"/>
        <v>60.394950000000009</v>
      </c>
      <c r="Y979" s="126">
        <f t="shared" si="707"/>
        <v>59.667135000000002</v>
      </c>
      <c r="Z979" s="126">
        <f t="shared" si="707"/>
        <v>58.939320000000009</v>
      </c>
      <c r="AA979" s="126">
        <f t="shared" si="707"/>
        <v>58.211505000000002</v>
      </c>
      <c r="AB979" s="126">
        <f t="shared" si="707"/>
        <v>57.48369000000001</v>
      </c>
      <c r="AC979" s="126">
        <f t="shared" si="707"/>
        <v>56.755875000000003</v>
      </c>
      <c r="AD979" s="126">
        <f t="shared" si="707"/>
        <v>56.028060000000011</v>
      </c>
      <c r="AE979" s="126">
        <f t="shared" si="707"/>
        <v>55.300245000000004</v>
      </c>
      <c r="AF979" s="126">
        <f t="shared" si="707"/>
        <v>54.572430000000004</v>
      </c>
      <c r="AG979" s="126">
        <f t="shared" si="707"/>
        <v>53.844615000000005</v>
      </c>
      <c r="AH979" s="126">
        <f t="shared" si="707"/>
        <v>53.116800000000005</v>
      </c>
      <c r="BL979" s="1"/>
      <c r="BM979" s="1"/>
    </row>
    <row r="980" spans="2:65" hidden="1" outlineLevel="1">
      <c r="B980" t="str">
        <f t="shared" si="688"/>
        <v>Blue ammonia (CCS) - Finance cost including feedstock finance cost - Asia - USD/ton fuel</v>
      </c>
      <c r="C980" s="2" t="str">
        <f>C957</f>
        <v>Blue ammonia (CCS)</v>
      </c>
      <c r="D980" s="2" t="s">
        <v>36</v>
      </c>
      <c r="E980" s="2" t="s">
        <v>57</v>
      </c>
      <c r="F980" s="2" t="s">
        <v>31</v>
      </c>
      <c r="G980" s="126">
        <f t="shared" ref="G980:AH980" si="708">G985+G990*G$1003+G995*G$1004+G1000*G$1005</f>
        <v>84.771060000000006</v>
      </c>
      <c r="H980" s="126">
        <f t="shared" si="708"/>
        <v>82.393080000000012</v>
      </c>
      <c r="I980" s="126">
        <f t="shared" si="708"/>
        <v>80.015100000000018</v>
      </c>
      <c r="J980" s="126">
        <f t="shared" si="708"/>
        <v>77.546700000000001</v>
      </c>
      <c r="K980" s="126">
        <f t="shared" si="708"/>
        <v>75.078300000000013</v>
      </c>
      <c r="L980" s="126">
        <f t="shared" si="708"/>
        <v>72.60990000000001</v>
      </c>
      <c r="M980" s="126">
        <f t="shared" si="708"/>
        <v>70.141500000000008</v>
      </c>
      <c r="N980" s="126">
        <f t="shared" si="708"/>
        <v>67.673100000000005</v>
      </c>
      <c r="O980" s="126">
        <f t="shared" si="708"/>
        <v>66.945285000000013</v>
      </c>
      <c r="P980" s="126">
        <f t="shared" si="708"/>
        <v>66.217470000000006</v>
      </c>
      <c r="Q980" s="126">
        <f t="shared" si="708"/>
        <v>65.489654999999999</v>
      </c>
      <c r="R980" s="126">
        <f t="shared" si="708"/>
        <v>64.761840000000007</v>
      </c>
      <c r="S980" s="126">
        <f t="shared" si="708"/>
        <v>64.034025</v>
      </c>
      <c r="T980" s="126">
        <f t="shared" si="708"/>
        <v>63.306210000000007</v>
      </c>
      <c r="U980" s="126">
        <f t="shared" si="708"/>
        <v>62.578395000000008</v>
      </c>
      <c r="V980" s="126">
        <f t="shared" si="708"/>
        <v>61.850580000000008</v>
      </c>
      <c r="W980" s="126">
        <f t="shared" si="708"/>
        <v>61.122765000000008</v>
      </c>
      <c r="X980" s="126">
        <f t="shared" si="708"/>
        <v>60.394950000000009</v>
      </c>
      <c r="Y980" s="126">
        <f t="shared" si="708"/>
        <v>59.667135000000002</v>
      </c>
      <c r="Z980" s="126">
        <f t="shared" si="708"/>
        <v>58.939320000000009</v>
      </c>
      <c r="AA980" s="126">
        <f t="shared" si="708"/>
        <v>58.211505000000002</v>
      </c>
      <c r="AB980" s="126">
        <f t="shared" si="708"/>
        <v>57.48369000000001</v>
      </c>
      <c r="AC980" s="126">
        <f t="shared" si="708"/>
        <v>56.755875000000003</v>
      </c>
      <c r="AD980" s="126">
        <f t="shared" si="708"/>
        <v>56.028060000000011</v>
      </c>
      <c r="AE980" s="126">
        <f t="shared" si="708"/>
        <v>55.300245000000004</v>
      </c>
      <c r="AF980" s="126">
        <f t="shared" si="708"/>
        <v>54.572430000000004</v>
      </c>
      <c r="AG980" s="126">
        <f t="shared" si="708"/>
        <v>53.844615000000005</v>
      </c>
      <c r="AH980" s="126">
        <f t="shared" si="708"/>
        <v>53.116800000000005</v>
      </c>
      <c r="BL980" s="1"/>
      <c r="BM980" s="1"/>
    </row>
    <row r="981" spans="2:65" hidden="1" outlineLevel="1">
      <c r="B981" t="str">
        <f t="shared" si="688"/>
        <v>Blue ammonia (CCS) - Finance cost including feedstock finance cost - Europe - USD/ton fuel</v>
      </c>
      <c r="C981" s="2" t="str">
        <f>C957</f>
        <v>Blue ammonia (CCS)</v>
      </c>
      <c r="D981" s="2" t="s">
        <v>36</v>
      </c>
      <c r="E981" s="2" t="s">
        <v>8</v>
      </c>
      <c r="F981" s="2" t="s">
        <v>31</v>
      </c>
      <c r="G981" s="126">
        <f t="shared" ref="G981:AH981" si="709">G986+G991*G$1003+G996*G$1004+G1001*G$1005</f>
        <v>84.771060000000006</v>
      </c>
      <c r="H981" s="126">
        <f t="shared" si="709"/>
        <v>82.393080000000012</v>
      </c>
      <c r="I981" s="126">
        <f t="shared" si="709"/>
        <v>80.015100000000018</v>
      </c>
      <c r="J981" s="126">
        <f t="shared" si="709"/>
        <v>77.546700000000001</v>
      </c>
      <c r="K981" s="126">
        <f t="shared" si="709"/>
        <v>75.078300000000013</v>
      </c>
      <c r="L981" s="126">
        <f t="shared" si="709"/>
        <v>72.60990000000001</v>
      </c>
      <c r="M981" s="126">
        <f t="shared" si="709"/>
        <v>70.141500000000008</v>
      </c>
      <c r="N981" s="126">
        <f t="shared" si="709"/>
        <v>67.673100000000005</v>
      </c>
      <c r="O981" s="126">
        <f t="shared" si="709"/>
        <v>66.945285000000013</v>
      </c>
      <c r="P981" s="126">
        <f t="shared" si="709"/>
        <v>66.217470000000006</v>
      </c>
      <c r="Q981" s="126">
        <f t="shared" si="709"/>
        <v>65.489654999999999</v>
      </c>
      <c r="R981" s="126">
        <f t="shared" si="709"/>
        <v>64.761840000000007</v>
      </c>
      <c r="S981" s="126">
        <f t="shared" si="709"/>
        <v>64.034025</v>
      </c>
      <c r="T981" s="126">
        <f t="shared" si="709"/>
        <v>63.306210000000007</v>
      </c>
      <c r="U981" s="126">
        <f t="shared" si="709"/>
        <v>62.578395000000008</v>
      </c>
      <c r="V981" s="126">
        <f t="shared" si="709"/>
        <v>61.850580000000008</v>
      </c>
      <c r="W981" s="126">
        <f t="shared" si="709"/>
        <v>61.122765000000008</v>
      </c>
      <c r="X981" s="126">
        <f t="shared" si="709"/>
        <v>60.394950000000009</v>
      </c>
      <c r="Y981" s="126">
        <f t="shared" si="709"/>
        <v>59.667135000000002</v>
      </c>
      <c r="Z981" s="126">
        <f t="shared" si="709"/>
        <v>58.939320000000009</v>
      </c>
      <c r="AA981" s="126">
        <f t="shared" si="709"/>
        <v>58.211505000000002</v>
      </c>
      <c r="AB981" s="126">
        <f t="shared" si="709"/>
        <v>57.48369000000001</v>
      </c>
      <c r="AC981" s="126">
        <f t="shared" si="709"/>
        <v>56.755875000000003</v>
      </c>
      <c r="AD981" s="126">
        <f t="shared" si="709"/>
        <v>56.028060000000011</v>
      </c>
      <c r="AE981" s="126">
        <f t="shared" si="709"/>
        <v>55.300245000000004</v>
      </c>
      <c r="AF981" s="126">
        <f t="shared" si="709"/>
        <v>54.572430000000004</v>
      </c>
      <c r="AG981" s="126">
        <f t="shared" si="709"/>
        <v>53.844615000000005</v>
      </c>
      <c r="AH981" s="126">
        <f t="shared" si="709"/>
        <v>53.116800000000005</v>
      </c>
      <c r="BL981" s="1"/>
      <c r="BM981" s="1"/>
    </row>
    <row r="982" spans="2:65" hidden="1" outlineLevel="1">
      <c r="B982" t="str">
        <f t="shared" si="688"/>
        <v>Blue ammonia (CCS) - Finance cost including feedstock finance cost - Middle East - USD/ton fuel</v>
      </c>
      <c r="C982" s="13" t="str">
        <f>C957</f>
        <v>Blue ammonia (CCS)</v>
      </c>
      <c r="D982" s="13" t="s">
        <v>36</v>
      </c>
      <c r="E982" s="13" t="s">
        <v>58</v>
      </c>
      <c r="F982" s="13" t="s">
        <v>31</v>
      </c>
      <c r="G982" s="127">
        <f t="shared" ref="G982:AH982" si="710">G987+G992*G$1003+G997*G$1004+G1002*G$1005</f>
        <v>84.771060000000006</v>
      </c>
      <c r="H982" s="127">
        <f t="shared" si="710"/>
        <v>82.393080000000012</v>
      </c>
      <c r="I982" s="127">
        <f t="shared" si="710"/>
        <v>80.015100000000018</v>
      </c>
      <c r="J982" s="127">
        <f t="shared" si="710"/>
        <v>77.546700000000001</v>
      </c>
      <c r="K982" s="127">
        <f t="shared" si="710"/>
        <v>75.078300000000013</v>
      </c>
      <c r="L982" s="127">
        <f t="shared" si="710"/>
        <v>72.60990000000001</v>
      </c>
      <c r="M982" s="127">
        <f t="shared" si="710"/>
        <v>70.141500000000008</v>
      </c>
      <c r="N982" s="127">
        <f t="shared" si="710"/>
        <v>67.673100000000005</v>
      </c>
      <c r="O982" s="127">
        <f t="shared" si="710"/>
        <v>66.945285000000013</v>
      </c>
      <c r="P982" s="127">
        <f t="shared" si="710"/>
        <v>66.217470000000006</v>
      </c>
      <c r="Q982" s="127">
        <f t="shared" si="710"/>
        <v>65.489654999999999</v>
      </c>
      <c r="R982" s="127">
        <f t="shared" si="710"/>
        <v>64.761840000000007</v>
      </c>
      <c r="S982" s="127">
        <f t="shared" si="710"/>
        <v>64.034025</v>
      </c>
      <c r="T982" s="127">
        <f t="shared" si="710"/>
        <v>63.306210000000007</v>
      </c>
      <c r="U982" s="127">
        <f t="shared" si="710"/>
        <v>62.578395000000008</v>
      </c>
      <c r="V982" s="127">
        <f t="shared" si="710"/>
        <v>61.850580000000008</v>
      </c>
      <c r="W982" s="127">
        <f t="shared" si="710"/>
        <v>61.122765000000008</v>
      </c>
      <c r="X982" s="127">
        <f t="shared" si="710"/>
        <v>60.394950000000009</v>
      </c>
      <c r="Y982" s="127">
        <f t="shared" si="710"/>
        <v>59.667135000000002</v>
      </c>
      <c r="Z982" s="127">
        <f t="shared" si="710"/>
        <v>58.939320000000009</v>
      </c>
      <c r="AA982" s="127">
        <f t="shared" si="710"/>
        <v>58.211505000000002</v>
      </c>
      <c r="AB982" s="127">
        <f t="shared" si="710"/>
        <v>57.48369000000001</v>
      </c>
      <c r="AC982" s="127">
        <f t="shared" si="710"/>
        <v>56.755875000000003</v>
      </c>
      <c r="AD982" s="127">
        <f t="shared" si="710"/>
        <v>56.028060000000011</v>
      </c>
      <c r="AE982" s="127">
        <f t="shared" si="710"/>
        <v>55.300245000000004</v>
      </c>
      <c r="AF982" s="127">
        <f t="shared" si="710"/>
        <v>54.572430000000004</v>
      </c>
      <c r="AG982" s="127">
        <f t="shared" si="710"/>
        <v>53.844615000000005</v>
      </c>
      <c r="AH982" s="127">
        <f t="shared" si="710"/>
        <v>53.116800000000005</v>
      </c>
      <c r="BL982" s="1"/>
      <c r="BM982" s="1"/>
    </row>
    <row r="983" spans="2:65" hidden="1" outlineLevel="1">
      <c r="B983" t="str">
        <f t="shared" si="688"/>
        <v>Blue ammonia (CCS) - Finance cost - Africa - USD/ton fuel</v>
      </c>
      <c r="C983" t="str">
        <f>C953</f>
        <v>Blue ammonia (CCS)</v>
      </c>
      <c r="D983" t="s">
        <v>42</v>
      </c>
      <c r="E983" t="s">
        <v>55</v>
      </c>
      <c r="F983" t="s">
        <v>31</v>
      </c>
      <c r="G983" s="8">
        <f t="shared" ref="G983:V993" si="711">INDEX(CostCalculations,MATCH($B983,CostCalculations_Index,0),MATCH(G$4,CostCalculation_Year,0))</f>
        <v>67.320000000000007</v>
      </c>
      <c r="H983" s="8">
        <f t="shared" si="711"/>
        <v>66.660000000000011</v>
      </c>
      <c r="I983" s="8">
        <f t="shared" si="711"/>
        <v>66.000000000000014</v>
      </c>
      <c r="J983" s="8">
        <f t="shared" si="711"/>
        <v>65.34</v>
      </c>
      <c r="K983" s="8">
        <f t="shared" si="711"/>
        <v>64.680000000000007</v>
      </c>
      <c r="L983" s="8">
        <f t="shared" si="711"/>
        <v>64.02000000000001</v>
      </c>
      <c r="M983" s="8">
        <f t="shared" si="711"/>
        <v>63.360000000000007</v>
      </c>
      <c r="N983" s="8">
        <f t="shared" si="711"/>
        <v>62.70000000000001</v>
      </c>
      <c r="O983" s="8">
        <f t="shared" si="711"/>
        <v>62.040000000000006</v>
      </c>
      <c r="P983" s="8">
        <f t="shared" si="711"/>
        <v>61.38000000000001</v>
      </c>
      <c r="Q983" s="8">
        <f t="shared" si="711"/>
        <v>60.720000000000006</v>
      </c>
      <c r="R983" s="8">
        <f t="shared" si="711"/>
        <v>60.060000000000009</v>
      </c>
      <c r="S983" s="8">
        <f t="shared" si="711"/>
        <v>59.400000000000006</v>
      </c>
      <c r="T983" s="8">
        <f t="shared" si="711"/>
        <v>58.740000000000009</v>
      </c>
      <c r="U983" s="8">
        <f t="shared" si="711"/>
        <v>58.080000000000005</v>
      </c>
      <c r="V983" s="8">
        <f t="shared" si="711"/>
        <v>57.420000000000009</v>
      </c>
      <c r="W983" s="8">
        <f t="shared" ref="W983:AH998" si="712">INDEX(CostCalculations,MATCH($B983,CostCalculations_Index,0),MATCH(W$4,CostCalculation_Year,0))</f>
        <v>56.760000000000005</v>
      </c>
      <c r="X983" s="8">
        <f t="shared" si="712"/>
        <v>56.100000000000009</v>
      </c>
      <c r="Y983" s="8">
        <f t="shared" si="712"/>
        <v>55.440000000000005</v>
      </c>
      <c r="Z983" s="8">
        <f t="shared" si="712"/>
        <v>54.780000000000008</v>
      </c>
      <c r="AA983" s="8">
        <f t="shared" si="712"/>
        <v>54.120000000000005</v>
      </c>
      <c r="AB983" s="8">
        <f t="shared" si="712"/>
        <v>53.460000000000008</v>
      </c>
      <c r="AC983" s="8">
        <f t="shared" si="712"/>
        <v>52.800000000000004</v>
      </c>
      <c r="AD983" s="8">
        <f t="shared" si="712"/>
        <v>52.140000000000008</v>
      </c>
      <c r="AE983" s="8">
        <f t="shared" si="712"/>
        <v>51.480000000000004</v>
      </c>
      <c r="AF983" s="8">
        <f t="shared" si="712"/>
        <v>50.820000000000007</v>
      </c>
      <c r="AG983" s="8">
        <f t="shared" si="712"/>
        <v>50.160000000000004</v>
      </c>
      <c r="AH983" s="8">
        <f t="shared" si="712"/>
        <v>49.500000000000007</v>
      </c>
    </row>
    <row r="984" spans="2:65" hidden="1" outlineLevel="1">
      <c r="B984" t="str">
        <f t="shared" si="688"/>
        <v>Blue ammonia (CCS) - Finance cost - Americas - USD/ton fuel</v>
      </c>
      <c r="C984" t="str">
        <f>C953</f>
        <v>Blue ammonia (CCS)</v>
      </c>
      <c r="D984" t="s">
        <v>42</v>
      </c>
      <c r="E984" t="s">
        <v>56</v>
      </c>
      <c r="F984" t="s">
        <v>31</v>
      </c>
      <c r="G984" s="8">
        <f t="shared" si="711"/>
        <v>67.320000000000007</v>
      </c>
      <c r="H984" s="8">
        <f t="shared" si="711"/>
        <v>66.660000000000011</v>
      </c>
      <c r="I984" s="8">
        <f t="shared" si="711"/>
        <v>66.000000000000014</v>
      </c>
      <c r="J984" s="8">
        <f t="shared" si="711"/>
        <v>65.34</v>
      </c>
      <c r="K984" s="8">
        <f t="shared" si="711"/>
        <v>64.680000000000007</v>
      </c>
      <c r="L984" s="8">
        <f t="shared" si="711"/>
        <v>64.02000000000001</v>
      </c>
      <c r="M984" s="8">
        <f t="shared" si="711"/>
        <v>63.360000000000007</v>
      </c>
      <c r="N984" s="8">
        <f t="shared" si="711"/>
        <v>62.70000000000001</v>
      </c>
      <c r="O984" s="8">
        <f t="shared" si="711"/>
        <v>62.040000000000006</v>
      </c>
      <c r="P984" s="8">
        <f t="shared" si="711"/>
        <v>61.38000000000001</v>
      </c>
      <c r="Q984" s="8">
        <f t="shared" si="711"/>
        <v>60.720000000000006</v>
      </c>
      <c r="R984" s="8">
        <f t="shared" si="711"/>
        <v>60.060000000000009</v>
      </c>
      <c r="S984" s="8">
        <f t="shared" si="711"/>
        <v>59.400000000000006</v>
      </c>
      <c r="T984" s="8">
        <f t="shared" si="711"/>
        <v>58.740000000000009</v>
      </c>
      <c r="U984" s="8">
        <f t="shared" si="711"/>
        <v>58.080000000000005</v>
      </c>
      <c r="V984" s="8">
        <f t="shared" si="711"/>
        <v>57.420000000000009</v>
      </c>
      <c r="W984" s="8">
        <f t="shared" si="712"/>
        <v>56.760000000000005</v>
      </c>
      <c r="X984" s="8">
        <f t="shared" si="712"/>
        <v>56.100000000000009</v>
      </c>
      <c r="Y984" s="8">
        <f t="shared" si="712"/>
        <v>55.440000000000005</v>
      </c>
      <c r="Z984" s="8">
        <f t="shared" si="712"/>
        <v>54.780000000000008</v>
      </c>
      <c r="AA984" s="8">
        <f t="shared" si="712"/>
        <v>54.120000000000005</v>
      </c>
      <c r="AB984" s="8">
        <f t="shared" si="712"/>
        <v>53.460000000000008</v>
      </c>
      <c r="AC984" s="8">
        <f t="shared" si="712"/>
        <v>52.800000000000004</v>
      </c>
      <c r="AD984" s="8">
        <f t="shared" si="712"/>
        <v>52.140000000000008</v>
      </c>
      <c r="AE984" s="8">
        <f t="shared" si="712"/>
        <v>51.480000000000004</v>
      </c>
      <c r="AF984" s="8">
        <f t="shared" si="712"/>
        <v>50.820000000000007</v>
      </c>
      <c r="AG984" s="8">
        <f t="shared" si="712"/>
        <v>50.160000000000004</v>
      </c>
      <c r="AH984" s="8">
        <f t="shared" si="712"/>
        <v>49.500000000000007</v>
      </c>
    </row>
    <row r="985" spans="2:65" hidden="1" outlineLevel="1">
      <c r="B985" t="str">
        <f t="shared" si="688"/>
        <v>Blue ammonia (CCS) - Finance cost - Asia - USD/ton fuel</v>
      </c>
      <c r="C985" t="str">
        <f>C953</f>
        <v>Blue ammonia (CCS)</v>
      </c>
      <c r="D985" t="s">
        <v>42</v>
      </c>
      <c r="E985" t="s">
        <v>57</v>
      </c>
      <c r="F985" t="s">
        <v>31</v>
      </c>
      <c r="G985" s="8">
        <f t="shared" si="711"/>
        <v>67.320000000000007</v>
      </c>
      <c r="H985" s="8">
        <f t="shared" si="711"/>
        <v>66.660000000000011</v>
      </c>
      <c r="I985" s="8">
        <f t="shared" si="711"/>
        <v>66.000000000000014</v>
      </c>
      <c r="J985" s="8">
        <f t="shared" si="711"/>
        <v>65.34</v>
      </c>
      <c r="K985" s="8">
        <f t="shared" si="711"/>
        <v>64.680000000000007</v>
      </c>
      <c r="L985" s="8">
        <f t="shared" si="711"/>
        <v>64.02000000000001</v>
      </c>
      <c r="M985" s="8">
        <f t="shared" si="711"/>
        <v>63.360000000000007</v>
      </c>
      <c r="N985" s="8">
        <f t="shared" si="711"/>
        <v>62.70000000000001</v>
      </c>
      <c r="O985" s="8">
        <f t="shared" si="711"/>
        <v>62.040000000000006</v>
      </c>
      <c r="P985" s="8">
        <f t="shared" si="711"/>
        <v>61.38000000000001</v>
      </c>
      <c r="Q985" s="8">
        <f t="shared" si="711"/>
        <v>60.720000000000006</v>
      </c>
      <c r="R985" s="8">
        <f t="shared" si="711"/>
        <v>60.060000000000009</v>
      </c>
      <c r="S985" s="8">
        <f t="shared" si="711"/>
        <v>59.400000000000006</v>
      </c>
      <c r="T985" s="8">
        <f t="shared" si="711"/>
        <v>58.740000000000009</v>
      </c>
      <c r="U985" s="8">
        <f t="shared" si="711"/>
        <v>58.080000000000005</v>
      </c>
      <c r="V985" s="8">
        <f t="shared" si="711"/>
        <v>57.420000000000009</v>
      </c>
      <c r="W985" s="8">
        <f t="shared" si="712"/>
        <v>56.760000000000005</v>
      </c>
      <c r="X985" s="8">
        <f t="shared" si="712"/>
        <v>56.100000000000009</v>
      </c>
      <c r="Y985" s="8">
        <f t="shared" si="712"/>
        <v>55.440000000000005</v>
      </c>
      <c r="Z985" s="8">
        <f t="shared" si="712"/>
        <v>54.780000000000008</v>
      </c>
      <c r="AA985" s="8">
        <f t="shared" si="712"/>
        <v>54.120000000000005</v>
      </c>
      <c r="AB985" s="8">
        <f t="shared" si="712"/>
        <v>53.460000000000008</v>
      </c>
      <c r="AC985" s="8">
        <f t="shared" si="712"/>
        <v>52.800000000000004</v>
      </c>
      <c r="AD985" s="8">
        <f t="shared" si="712"/>
        <v>52.140000000000008</v>
      </c>
      <c r="AE985" s="8">
        <f t="shared" si="712"/>
        <v>51.480000000000004</v>
      </c>
      <c r="AF985" s="8">
        <f t="shared" si="712"/>
        <v>50.820000000000007</v>
      </c>
      <c r="AG985" s="8">
        <f t="shared" si="712"/>
        <v>50.160000000000004</v>
      </c>
      <c r="AH985" s="8">
        <f t="shared" si="712"/>
        <v>49.500000000000007</v>
      </c>
    </row>
    <row r="986" spans="2:65" hidden="1" outlineLevel="1">
      <c r="B986" t="str">
        <f t="shared" si="688"/>
        <v>Blue ammonia (CCS) - Finance cost - Europe - USD/ton fuel</v>
      </c>
      <c r="C986" t="str">
        <f>C953</f>
        <v>Blue ammonia (CCS)</v>
      </c>
      <c r="D986" t="s">
        <v>42</v>
      </c>
      <c r="E986" t="s">
        <v>8</v>
      </c>
      <c r="F986" t="s">
        <v>31</v>
      </c>
      <c r="G986" s="8">
        <f t="shared" si="711"/>
        <v>67.320000000000007</v>
      </c>
      <c r="H986" s="8">
        <f t="shared" si="711"/>
        <v>66.660000000000011</v>
      </c>
      <c r="I986" s="8">
        <f t="shared" si="711"/>
        <v>66.000000000000014</v>
      </c>
      <c r="J986" s="8">
        <f t="shared" si="711"/>
        <v>65.34</v>
      </c>
      <c r="K986" s="8">
        <f t="shared" si="711"/>
        <v>64.680000000000007</v>
      </c>
      <c r="L986" s="8">
        <f t="shared" si="711"/>
        <v>64.02000000000001</v>
      </c>
      <c r="M986" s="8">
        <f t="shared" si="711"/>
        <v>63.360000000000007</v>
      </c>
      <c r="N986" s="8">
        <f t="shared" si="711"/>
        <v>62.70000000000001</v>
      </c>
      <c r="O986" s="8">
        <f t="shared" si="711"/>
        <v>62.040000000000006</v>
      </c>
      <c r="P986" s="8">
        <f t="shared" si="711"/>
        <v>61.38000000000001</v>
      </c>
      <c r="Q986" s="8">
        <f t="shared" si="711"/>
        <v>60.720000000000006</v>
      </c>
      <c r="R986" s="8">
        <f t="shared" si="711"/>
        <v>60.060000000000009</v>
      </c>
      <c r="S986" s="8">
        <f t="shared" si="711"/>
        <v>59.400000000000006</v>
      </c>
      <c r="T986" s="8">
        <f t="shared" si="711"/>
        <v>58.740000000000009</v>
      </c>
      <c r="U986" s="8">
        <f t="shared" si="711"/>
        <v>58.080000000000005</v>
      </c>
      <c r="V986" s="8">
        <f t="shared" si="711"/>
        <v>57.420000000000009</v>
      </c>
      <c r="W986" s="8">
        <f t="shared" si="712"/>
        <v>56.760000000000005</v>
      </c>
      <c r="X986" s="8">
        <f t="shared" si="712"/>
        <v>56.100000000000009</v>
      </c>
      <c r="Y986" s="8">
        <f t="shared" si="712"/>
        <v>55.440000000000005</v>
      </c>
      <c r="Z986" s="8">
        <f t="shared" si="712"/>
        <v>54.780000000000008</v>
      </c>
      <c r="AA986" s="8">
        <f t="shared" si="712"/>
        <v>54.120000000000005</v>
      </c>
      <c r="AB986" s="8">
        <f t="shared" si="712"/>
        <v>53.460000000000008</v>
      </c>
      <c r="AC986" s="8">
        <f t="shared" si="712"/>
        <v>52.800000000000004</v>
      </c>
      <c r="AD986" s="8">
        <f t="shared" si="712"/>
        <v>52.140000000000008</v>
      </c>
      <c r="AE986" s="8">
        <f t="shared" si="712"/>
        <v>51.480000000000004</v>
      </c>
      <c r="AF986" s="8">
        <f t="shared" si="712"/>
        <v>50.820000000000007</v>
      </c>
      <c r="AG986" s="8">
        <f t="shared" si="712"/>
        <v>50.160000000000004</v>
      </c>
      <c r="AH986" s="8">
        <f t="shared" si="712"/>
        <v>49.500000000000007</v>
      </c>
    </row>
    <row r="987" spans="2:65" hidden="1" outlineLevel="1">
      <c r="B987" t="str">
        <f t="shared" si="688"/>
        <v>Blue ammonia (CCS) - Finance cost - Middle East - USD/ton fuel</v>
      </c>
      <c r="C987" t="str">
        <f>C953</f>
        <v>Blue ammonia (CCS)</v>
      </c>
      <c r="D987" t="s">
        <v>42</v>
      </c>
      <c r="E987" t="s">
        <v>58</v>
      </c>
      <c r="F987" t="s">
        <v>31</v>
      </c>
      <c r="G987" s="8">
        <f t="shared" si="711"/>
        <v>67.320000000000007</v>
      </c>
      <c r="H987" s="8">
        <f t="shared" si="711"/>
        <v>66.660000000000011</v>
      </c>
      <c r="I987" s="8">
        <f t="shared" si="711"/>
        <v>66.000000000000014</v>
      </c>
      <c r="J987" s="8">
        <f t="shared" si="711"/>
        <v>65.34</v>
      </c>
      <c r="K987" s="8">
        <f t="shared" si="711"/>
        <v>64.680000000000007</v>
      </c>
      <c r="L987" s="8">
        <f t="shared" si="711"/>
        <v>64.02000000000001</v>
      </c>
      <c r="M987" s="8">
        <f t="shared" si="711"/>
        <v>63.360000000000007</v>
      </c>
      <c r="N987" s="8">
        <f t="shared" si="711"/>
        <v>62.70000000000001</v>
      </c>
      <c r="O987" s="8">
        <f t="shared" si="711"/>
        <v>62.040000000000006</v>
      </c>
      <c r="P987" s="8">
        <f t="shared" si="711"/>
        <v>61.38000000000001</v>
      </c>
      <c r="Q987" s="8">
        <f t="shared" si="711"/>
        <v>60.720000000000006</v>
      </c>
      <c r="R987" s="8">
        <f t="shared" si="711"/>
        <v>60.060000000000009</v>
      </c>
      <c r="S987" s="8">
        <f t="shared" si="711"/>
        <v>59.400000000000006</v>
      </c>
      <c r="T987" s="8">
        <f t="shared" si="711"/>
        <v>58.740000000000009</v>
      </c>
      <c r="U987" s="8">
        <f t="shared" si="711"/>
        <v>58.080000000000005</v>
      </c>
      <c r="V987" s="8">
        <f t="shared" si="711"/>
        <v>57.420000000000009</v>
      </c>
      <c r="W987" s="8">
        <f t="shared" si="712"/>
        <v>56.760000000000005</v>
      </c>
      <c r="X987" s="8">
        <f t="shared" si="712"/>
        <v>56.100000000000009</v>
      </c>
      <c r="Y987" s="8">
        <f t="shared" si="712"/>
        <v>55.440000000000005</v>
      </c>
      <c r="Z987" s="8">
        <f t="shared" si="712"/>
        <v>54.780000000000008</v>
      </c>
      <c r="AA987" s="8">
        <f t="shared" si="712"/>
        <v>54.120000000000005</v>
      </c>
      <c r="AB987" s="8">
        <f t="shared" si="712"/>
        <v>53.460000000000008</v>
      </c>
      <c r="AC987" s="8">
        <f t="shared" si="712"/>
        <v>52.800000000000004</v>
      </c>
      <c r="AD987" s="8">
        <f t="shared" si="712"/>
        <v>52.140000000000008</v>
      </c>
      <c r="AE987" s="8">
        <f t="shared" si="712"/>
        <v>51.480000000000004</v>
      </c>
      <c r="AF987" s="8">
        <f t="shared" si="712"/>
        <v>50.820000000000007</v>
      </c>
      <c r="AG987" s="8">
        <f t="shared" si="712"/>
        <v>50.160000000000004</v>
      </c>
      <c r="AH987" s="8">
        <f t="shared" si="712"/>
        <v>49.500000000000007</v>
      </c>
    </row>
    <row r="988" spans="2:65" hidden="1" outlineLevel="1">
      <c r="B988" t="str">
        <f>_xlfn.TEXTJOIN(" - ",TRUE,C988:F988)</f>
        <v>Nitrogen - Finance cost - Africa - USD/ton fuel</v>
      </c>
      <c r="C988" t="s">
        <v>63</v>
      </c>
      <c r="D988" t="s">
        <v>42</v>
      </c>
      <c r="E988" t="s">
        <v>55</v>
      </c>
      <c r="F988" t="s">
        <v>31</v>
      </c>
      <c r="G988" s="8">
        <f t="shared" si="711"/>
        <v>21.230000000000004</v>
      </c>
      <c r="H988" s="8">
        <f t="shared" si="711"/>
        <v>19.140000000000004</v>
      </c>
      <c r="I988" s="8">
        <f t="shared" si="711"/>
        <v>17.05</v>
      </c>
      <c r="J988" s="8">
        <f t="shared" si="711"/>
        <v>14.850000000000001</v>
      </c>
      <c r="K988" s="8">
        <f t="shared" si="711"/>
        <v>12.650000000000002</v>
      </c>
      <c r="L988" s="8">
        <f t="shared" si="711"/>
        <v>10.450000000000001</v>
      </c>
      <c r="M988" s="8">
        <f t="shared" si="711"/>
        <v>8.2500000000000018</v>
      </c>
      <c r="N988" s="8">
        <f t="shared" si="711"/>
        <v>6.0500000000000007</v>
      </c>
      <c r="O988" s="8">
        <f t="shared" si="711"/>
        <v>5.9675000000000011</v>
      </c>
      <c r="P988" s="8">
        <f t="shared" si="711"/>
        <v>5.8850000000000007</v>
      </c>
      <c r="Q988" s="8">
        <f t="shared" si="711"/>
        <v>5.8025000000000011</v>
      </c>
      <c r="R988" s="8">
        <f t="shared" si="711"/>
        <v>5.7200000000000006</v>
      </c>
      <c r="S988" s="8">
        <f t="shared" si="711"/>
        <v>5.6375000000000011</v>
      </c>
      <c r="T988" s="8">
        <f t="shared" si="711"/>
        <v>5.5550000000000006</v>
      </c>
      <c r="U988" s="8">
        <f t="shared" si="711"/>
        <v>5.472500000000001</v>
      </c>
      <c r="V988" s="8">
        <f t="shared" si="711"/>
        <v>5.3900000000000006</v>
      </c>
      <c r="W988" s="8">
        <f t="shared" si="712"/>
        <v>5.307500000000001</v>
      </c>
      <c r="X988" s="8">
        <f t="shared" si="712"/>
        <v>5.2250000000000005</v>
      </c>
      <c r="Y988" s="8">
        <f t="shared" si="712"/>
        <v>5.142500000000001</v>
      </c>
      <c r="Z988" s="8">
        <f t="shared" si="712"/>
        <v>5.0600000000000005</v>
      </c>
      <c r="AA988" s="8">
        <f t="shared" si="712"/>
        <v>4.9775000000000009</v>
      </c>
      <c r="AB988" s="8">
        <f t="shared" si="712"/>
        <v>4.8950000000000005</v>
      </c>
      <c r="AC988" s="8">
        <f t="shared" si="712"/>
        <v>4.8125000000000009</v>
      </c>
      <c r="AD988" s="8">
        <f t="shared" si="712"/>
        <v>4.7300000000000004</v>
      </c>
      <c r="AE988" s="8">
        <f t="shared" si="712"/>
        <v>4.6475000000000009</v>
      </c>
      <c r="AF988" s="8">
        <f t="shared" si="712"/>
        <v>4.5650000000000004</v>
      </c>
      <c r="AG988" s="8">
        <f t="shared" si="712"/>
        <v>4.4825000000000008</v>
      </c>
      <c r="AH988" s="8">
        <f t="shared" si="712"/>
        <v>4.4000000000000004</v>
      </c>
    </row>
    <row r="989" spans="2:65" hidden="1" outlineLevel="1">
      <c r="B989" t="str">
        <f>_xlfn.TEXTJOIN(" - ",TRUE,C989:F989)</f>
        <v>Nitrogen - Finance cost - Americas - USD/ton fuel</v>
      </c>
      <c r="C989" t="s">
        <v>63</v>
      </c>
      <c r="D989" t="s">
        <v>42</v>
      </c>
      <c r="E989" t="s">
        <v>56</v>
      </c>
      <c r="F989" t="s">
        <v>31</v>
      </c>
      <c r="G989" s="8">
        <f t="shared" si="711"/>
        <v>21.230000000000004</v>
      </c>
      <c r="H989" s="8">
        <f t="shared" si="711"/>
        <v>19.140000000000004</v>
      </c>
      <c r="I989" s="8">
        <f t="shared" si="711"/>
        <v>17.05</v>
      </c>
      <c r="J989" s="8">
        <f t="shared" si="711"/>
        <v>14.850000000000001</v>
      </c>
      <c r="K989" s="8">
        <f t="shared" si="711"/>
        <v>12.650000000000002</v>
      </c>
      <c r="L989" s="8">
        <f t="shared" si="711"/>
        <v>10.450000000000001</v>
      </c>
      <c r="M989" s="8">
        <f t="shared" si="711"/>
        <v>8.2500000000000018</v>
      </c>
      <c r="N989" s="8">
        <f t="shared" si="711"/>
        <v>6.0500000000000007</v>
      </c>
      <c r="O989" s="8">
        <f t="shared" si="711"/>
        <v>5.9675000000000011</v>
      </c>
      <c r="P989" s="8">
        <f t="shared" si="711"/>
        <v>5.8850000000000007</v>
      </c>
      <c r="Q989" s="8">
        <f t="shared" si="711"/>
        <v>5.8025000000000011</v>
      </c>
      <c r="R989" s="8">
        <f t="shared" si="711"/>
        <v>5.7200000000000006</v>
      </c>
      <c r="S989" s="8">
        <f t="shared" si="711"/>
        <v>5.6375000000000011</v>
      </c>
      <c r="T989" s="8">
        <f t="shared" si="711"/>
        <v>5.5550000000000006</v>
      </c>
      <c r="U989" s="8">
        <f t="shared" si="711"/>
        <v>5.472500000000001</v>
      </c>
      <c r="V989" s="8">
        <f t="shared" si="711"/>
        <v>5.3900000000000006</v>
      </c>
      <c r="W989" s="8">
        <f t="shared" si="712"/>
        <v>5.307500000000001</v>
      </c>
      <c r="X989" s="8">
        <f t="shared" si="712"/>
        <v>5.2250000000000005</v>
      </c>
      <c r="Y989" s="8">
        <f t="shared" si="712"/>
        <v>5.142500000000001</v>
      </c>
      <c r="Z989" s="8">
        <f t="shared" si="712"/>
        <v>5.0600000000000005</v>
      </c>
      <c r="AA989" s="8">
        <f t="shared" si="712"/>
        <v>4.9775000000000009</v>
      </c>
      <c r="AB989" s="8">
        <f t="shared" si="712"/>
        <v>4.8950000000000005</v>
      </c>
      <c r="AC989" s="8">
        <f t="shared" si="712"/>
        <v>4.8125000000000009</v>
      </c>
      <c r="AD989" s="8">
        <f t="shared" si="712"/>
        <v>4.7300000000000004</v>
      </c>
      <c r="AE989" s="8">
        <f t="shared" si="712"/>
        <v>4.6475000000000009</v>
      </c>
      <c r="AF989" s="8">
        <f t="shared" si="712"/>
        <v>4.5650000000000004</v>
      </c>
      <c r="AG989" s="8">
        <f t="shared" si="712"/>
        <v>4.4825000000000008</v>
      </c>
      <c r="AH989" s="8">
        <f t="shared" si="712"/>
        <v>4.4000000000000004</v>
      </c>
    </row>
    <row r="990" spans="2:65" hidden="1" outlineLevel="1">
      <c r="B990" t="str">
        <f>_xlfn.TEXTJOIN(" - ",TRUE,C990:F990)</f>
        <v>Nitrogen - Finance cost - Asia - USD/ton fuel</v>
      </c>
      <c r="C990" t="s">
        <v>63</v>
      </c>
      <c r="D990" t="s">
        <v>42</v>
      </c>
      <c r="E990" t="s">
        <v>57</v>
      </c>
      <c r="F990" t="s">
        <v>31</v>
      </c>
      <c r="G990" s="8">
        <f t="shared" si="711"/>
        <v>21.230000000000004</v>
      </c>
      <c r="H990" s="8">
        <f t="shared" si="711"/>
        <v>19.140000000000004</v>
      </c>
      <c r="I990" s="8">
        <f t="shared" si="711"/>
        <v>17.05</v>
      </c>
      <c r="J990" s="8">
        <f t="shared" si="711"/>
        <v>14.850000000000001</v>
      </c>
      <c r="K990" s="8">
        <f t="shared" si="711"/>
        <v>12.650000000000002</v>
      </c>
      <c r="L990" s="8">
        <f t="shared" si="711"/>
        <v>10.450000000000001</v>
      </c>
      <c r="M990" s="8">
        <f t="shared" si="711"/>
        <v>8.2500000000000018</v>
      </c>
      <c r="N990" s="8">
        <f t="shared" si="711"/>
        <v>6.0500000000000007</v>
      </c>
      <c r="O990" s="8">
        <f t="shared" si="711"/>
        <v>5.9675000000000011</v>
      </c>
      <c r="P990" s="8">
        <f t="shared" si="711"/>
        <v>5.8850000000000007</v>
      </c>
      <c r="Q990" s="8">
        <f t="shared" si="711"/>
        <v>5.8025000000000011</v>
      </c>
      <c r="R990" s="8">
        <f t="shared" si="711"/>
        <v>5.7200000000000006</v>
      </c>
      <c r="S990" s="8">
        <f t="shared" si="711"/>
        <v>5.6375000000000011</v>
      </c>
      <c r="T990" s="8">
        <f t="shared" si="711"/>
        <v>5.5550000000000006</v>
      </c>
      <c r="U990" s="8">
        <f t="shared" si="711"/>
        <v>5.472500000000001</v>
      </c>
      <c r="V990" s="8">
        <f t="shared" si="711"/>
        <v>5.3900000000000006</v>
      </c>
      <c r="W990" s="8">
        <f t="shared" si="712"/>
        <v>5.307500000000001</v>
      </c>
      <c r="X990" s="8">
        <f t="shared" si="712"/>
        <v>5.2250000000000005</v>
      </c>
      <c r="Y990" s="8">
        <f t="shared" si="712"/>
        <v>5.142500000000001</v>
      </c>
      <c r="Z990" s="8">
        <f t="shared" si="712"/>
        <v>5.0600000000000005</v>
      </c>
      <c r="AA990" s="8">
        <f t="shared" si="712"/>
        <v>4.9775000000000009</v>
      </c>
      <c r="AB990" s="8">
        <f t="shared" si="712"/>
        <v>4.8950000000000005</v>
      </c>
      <c r="AC990" s="8">
        <f t="shared" si="712"/>
        <v>4.8125000000000009</v>
      </c>
      <c r="AD990" s="8">
        <f t="shared" si="712"/>
        <v>4.7300000000000004</v>
      </c>
      <c r="AE990" s="8">
        <f t="shared" si="712"/>
        <v>4.6475000000000009</v>
      </c>
      <c r="AF990" s="8">
        <f t="shared" si="712"/>
        <v>4.5650000000000004</v>
      </c>
      <c r="AG990" s="8">
        <f t="shared" si="712"/>
        <v>4.4825000000000008</v>
      </c>
      <c r="AH990" s="8">
        <f t="shared" si="712"/>
        <v>4.4000000000000004</v>
      </c>
    </row>
    <row r="991" spans="2:65" hidden="1" outlineLevel="1">
      <c r="B991" t="str">
        <f>_xlfn.TEXTJOIN(" - ",TRUE,C991:F991)</f>
        <v>Nitrogen - Finance cost - Europe - USD/ton fuel</v>
      </c>
      <c r="C991" t="s">
        <v>63</v>
      </c>
      <c r="D991" t="s">
        <v>42</v>
      </c>
      <c r="E991" t="s">
        <v>8</v>
      </c>
      <c r="F991" t="s">
        <v>31</v>
      </c>
      <c r="G991" s="8">
        <f t="shared" si="711"/>
        <v>21.230000000000004</v>
      </c>
      <c r="H991" s="8">
        <f t="shared" si="711"/>
        <v>19.140000000000004</v>
      </c>
      <c r="I991" s="8">
        <f t="shared" si="711"/>
        <v>17.05</v>
      </c>
      <c r="J991" s="8">
        <f t="shared" si="711"/>
        <v>14.850000000000001</v>
      </c>
      <c r="K991" s="8">
        <f t="shared" si="711"/>
        <v>12.650000000000002</v>
      </c>
      <c r="L991" s="8">
        <f t="shared" si="711"/>
        <v>10.450000000000001</v>
      </c>
      <c r="M991" s="8">
        <f t="shared" si="711"/>
        <v>8.2500000000000018</v>
      </c>
      <c r="N991" s="8">
        <f t="shared" si="711"/>
        <v>6.0500000000000007</v>
      </c>
      <c r="O991" s="8">
        <f t="shared" si="711"/>
        <v>5.9675000000000011</v>
      </c>
      <c r="P991" s="8">
        <f t="shared" si="711"/>
        <v>5.8850000000000007</v>
      </c>
      <c r="Q991" s="8">
        <f t="shared" si="711"/>
        <v>5.8025000000000011</v>
      </c>
      <c r="R991" s="8">
        <f t="shared" si="711"/>
        <v>5.7200000000000006</v>
      </c>
      <c r="S991" s="8">
        <f t="shared" si="711"/>
        <v>5.6375000000000011</v>
      </c>
      <c r="T991" s="8">
        <f t="shared" si="711"/>
        <v>5.5550000000000006</v>
      </c>
      <c r="U991" s="8">
        <f t="shared" si="711"/>
        <v>5.472500000000001</v>
      </c>
      <c r="V991" s="8">
        <f t="shared" si="711"/>
        <v>5.3900000000000006</v>
      </c>
      <c r="W991" s="8">
        <f t="shared" si="712"/>
        <v>5.307500000000001</v>
      </c>
      <c r="X991" s="8">
        <f t="shared" si="712"/>
        <v>5.2250000000000005</v>
      </c>
      <c r="Y991" s="8">
        <f t="shared" si="712"/>
        <v>5.142500000000001</v>
      </c>
      <c r="Z991" s="8">
        <f t="shared" si="712"/>
        <v>5.0600000000000005</v>
      </c>
      <c r="AA991" s="8">
        <f t="shared" si="712"/>
        <v>4.9775000000000009</v>
      </c>
      <c r="AB991" s="8">
        <f t="shared" si="712"/>
        <v>4.8950000000000005</v>
      </c>
      <c r="AC991" s="8">
        <f t="shared" si="712"/>
        <v>4.8125000000000009</v>
      </c>
      <c r="AD991" s="8">
        <f t="shared" si="712"/>
        <v>4.7300000000000004</v>
      </c>
      <c r="AE991" s="8">
        <f t="shared" si="712"/>
        <v>4.6475000000000009</v>
      </c>
      <c r="AF991" s="8">
        <f t="shared" si="712"/>
        <v>4.5650000000000004</v>
      </c>
      <c r="AG991" s="8">
        <f t="shared" si="712"/>
        <v>4.4825000000000008</v>
      </c>
      <c r="AH991" s="8">
        <f t="shared" si="712"/>
        <v>4.4000000000000004</v>
      </c>
    </row>
    <row r="992" spans="2:65" hidden="1" outlineLevel="1">
      <c r="B992" t="str">
        <f>_xlfn.TEXTJOIN(" - ",TRUE,C992:F992)</f>
        <v>Nitrogen - Finance cost - Middle East - USD/ton fuel</v>
      </c>
      <c r="C992" t="s">
        <v>63</v>
      </c>
      <c r="D992" t="s">
        <v>42</v>
      </c>
      <c r="E992" t="s">
        <v>58</v>
      </c>
      <c r="F992" t="s">
        <v>31</v>
      </c>
      <c r="G992" s="8">
        <f t="shared" si="711"/>
        <v>21.230000000000004</v>
      </c>
      <c r="H992" s="8">
        <f t="shared" si="711"/>
        <v>19.140000000000004</v>
      </c>
      <c r="I992" s="8">
        <f t="shared" si="711"/>
        <v>17.05</v>
      </c>
      <c r="J992" s="8">
        <f t="shared" si="711"/>
        <v>14.850000000000001</v>
      </c>
      <c r="K992" s="8">
        <f t="shared" si="711"/>
        <v>12.650000000000002</v>
      </c>
      <c r="L992" s="8">
        <f t="shared" si="711"/>
        <v>10.450000000000001</v>
      </c>
      <c r="M992" s="8">
        <f t="shared" si="711"/>
        <v>8.2500000000000018</v>
      </c>
      <c r="N992" s="8">
        <f t="shared" si="711"/>
        <v>6.0500000000000007</v>
      </c>
      <c r="O992" s="8">
        <f t="shared" si="711"/>
        <v>5.9675000000000011</v>
      </c>
      <c r="P992" s="8">
        <f t="shared" si="711"/>
        <v>5.8850000000000007</v>
      </c>
      <c r="Q992" s="8">
        <f t="shared" si="711"/>
        <v>5.8025000000000011</v>
      </c>
      <c r="R992" s="8">
        <f t="shared" si="711"/>
        <v>5.7200000000000006</v>
      </c>
      <c r="S992" s="8">
        <f t="shared" si="711"/>
        <v>5.6375000000000011</v>
      </c>
      <c r="T992" s="8">
        <f t="shared" si="711"/>
        <v>5.5550000000000006</v>
      </c>
      <c r="U992" s="8">
        <f t="shared" si="711"/>
        <v>5.472500000000001</v>
      </c>
      <c r="V992" s="8">
        <f t="shared" si="711"/>
        <v>5.3900000000000006</v>
      </c>
      <c r="W992" s="8">
        <f t="shared" si="712"/>
        <v>5.307500000000001</v>
      </c>
      <c r="X992" s="8">
        <f t="shared" si="712"/>
        <v>5.2250000000000005</v>
      </c>
      <c r="Y992" s="8">
        <f t="shared" si="712"/>
        <v>5.142500000000001</v>
      </c>
      <c r="Z992" s="8">
        <f t="shared" si="712"/>
        <v>5.0600000000000005</v>
      </c>
      <c r="AA992" s="8">
        <f t="shared" si="712"/>
        <v>4.9775000000000009</v>
      </c>
      <c r="AB992" s="8">
        <f t="shared" si="712"/>
        <v>4.8950000000000005</v>
      </c>
      <c r="AC992" s="8">
        <f t="shared" si="712"/>
        <v>4.8125000000000009</v>
      </c>
      <c r="AD992" s="8">
        <f t="shared" si="712"/>
        <v>4.7300000000000004</v>
      </c>
      <c r="AE992" s="8">
        <f t="shared" si="712"/>
        <v>4.6475000000000009</v>
      </c>
      <c r="AF992" s="8">
        <f t="shared" si="712"/>
        <v>4.5650000000000004</v>
      </c>
      <c r="AG992" s="8">
        <f t="shared" si="712"/>
        <v>4.4825000000000008</v>
      </c>
      <c r="AH992" s="8">
        <f t="shared" si="712"/>
        <v>4.4000000000000004</v>
      </c>
    </row>
    <row r="993" spans="2:65" hidden="1" outlineLevel="1">
      <c r="B993" t="str">
        <f t="shared" si="688"/>
        <v>Carbon capture - Finance cost - Africa - USD/ton fuel</v>
      </c>
      <c r="C993" t="s">
        <v>93</v>
      </c>
      <c r="D993" t="s">
        <v>42</v>
      </c>
      <c r="E993" t="s">
        <v>55</v>
      </c>
      <c r="F993" t="s">
        <v>31</v>
      </c>
      <c r="G993" s="8">
        <f t="shared" si="711"/>
        <v>0</v>
      </c>
      <c r="H993" s="8">
        <f t="shared" si="711"/>
        <v>0</v>
      </c>
      <c r="I993" s="8">
        <f t="shared" si="711"/>
        <v>0</v>
      </c>
      <c r="J993" s="8">
        <f t="shared" si="711"/>
        <v>0</v>
      </c>
      <c r="K993" s="8">
        <f t="shared" si="711"/>
        <v>0</v>
      </c>
      <c r="L993" s="8">
        <f t="shared" si="711"/>
        <v>0</v>
      </c>
      <c r="M993" s="8">
        <f t="shared" si="711"/>
        <v>0</v>
      </c>
      <c r="N993" s="8">
        <f t="shared" si="711"/>
        <v>0</v>
      </c>
      <c r="O993" s="8">
        <f t="shared" si="711"/>
        <v>0</v>
      </c>
      <c r="P993" s="8">
        <f t="shared" si="711"/>
        <v>0</v>
      </c>
      <c r="Q993" s="8">
        <f t="shared" si="711"/>
        <v>0</v>
      </c>
      <c r="R993" s="8">
        <f t="shared" si="711"/>
        <v>0</v>
      </c>
      <c r="S993" s="8">
        <f t="shared" si="711"/>
        <v>0</v>
      </c>
      <c r="T993" s="8">
        <f t="shared" si="711"/>
        <v>0</v>
      </c>
      <c r="U993" s="8">
        <f t="shared" si="711"/>
        <v>0</v>
      </c>
      <c r="V993" s="8">
        <f>INDEX(CostCalculations,MATCH($B993,CostCalculations_Index,0),MATCH(V$4,CostCalculation_Year,0))</f>
        <v>0</v>
      </c>
      <c r="W993" s="8">
        <f t="shared" si="712"/>
        <v>0</v>
      </c>
      <c r="X993" s="8">
        <f t="shared" si="712"/>
        <v>0</v>
      </c>
      <c r="Y993" s="8">
        <f t="shared" si="712"/>
        <v>0</v>
      </c>
      <c r="Z993" s="8">
        <f t="shared" si="712"/>
        <v>0</v>
      </c>
      <c r="AA993" s="8">
        <f t="shared" si="712"/>
        <v>0</v>
      </c>
      <c r="AB993" s="8">
        <f t="shared" si="712"/>
        <v>0</v>
      </c>
      <c r="AC993" s="8">
        <f t="shared" si="712"/>
        <v>0</v>
      </c>
      <c r="AD993" s="8">
        <f t="shared" si="712"/>
        <v>0</v>
      </c>
      <c r="AE993" s="8">
        <f t="shared" si="712"/>
        <v>0</v>
      </c>
      <c r="AF993" s="8">
        <f t="shared" si="712"/>
        <v>0</v>
      </c>
      <c r="AG993" s="8">
        <f t="shared" si="712"/>
        <v>0</v>
      </c>
      <c r="AH993" s="8">
        <f t="shared" si="712"/>
        <v>0</v>
      </c>
    </row>
    <row r="994" spans="2:65" hidden="1" outlineLevel="1">
      <c r="B994" t="str">
        <f t="shared" si="688"/>
        <v>Carbon capture - Finance cost - Americas - USD/ton fuel</v>
      </c>
      <c r="C994" t="s">
        <v>93</v>
      </c>
      <c r="D994" t="s">
        <v>42</v>
      </c>
      <c r="E994" t="s">
        <v>56</v>
      </c>
      <c r="F994" t="s">
        <v>31</v>
      </c>
      <c r="G994" s="8">
        <f t="shared" ref="G994:V1002" si="713">INDEX(CostCalculations,MATCH($B994,CostCalculations_Index,0),MATCH(G$4,CostCalculation_Year,0))</f>
        <v>0</v>
      </c>
      <c r="H994" s="8">
        <f t="shared" si="713"/>
        <v>0</v>
      </c>
      <c r="I994" s="8">
        <f t="shared" si="713"/>
        <v>0</v>
      </c>
      <c r="J994" s="8">
        <f t="shared" si="713"/>
        <v>0</v>
      </c>
      <c r="K994" s="8">
        <f t="shared" si="713"/>
        <v>0</v>
      </c>
      <c r="L994" s="8">
        <f t="shared" si="713"/>
        <v>0</v>
      </c>
      <c r="M994" s="8">
        <f t="shared" si="713"/>
        <v>0</v>
      </c>
      <c r="N994" s="8">
        <f t="shared" si="713"/>
        <v>0</v>
      </c>
      <c r="O994" s="8">
        <f t="shared" si="713"/>
        <v>0</v>
      </c>
      <c r="P994" s="8">
        <f t="shared" si="713"/>
        <v>0</v>
      </c>
      <c r="Q994" s="8">
        <f t="shared" si="713"/>
        <v>0</v>
      </c>
      <c r="R994" s="8">
        <f t="shared" si="713"/>
        <v>0</v>
      </c>
      <c r="S994" s="8">
        <f t="shared" si="713"/>
        <v>0</v>
      </c>
      <c r="T994" s="8">
        <f t="shared" si="713"/>
        <v>0</v>
      </c>
      <c r="U994" s="8">
        <f t="shared" si="713"/>
        <v>0</v>
      </c>
      <c r="V994" s="8">
        <f t="shared" si="713"/>
        <v>0</v>
      </c>
      <c r="W994" s="8">
        <f t="shared" si="712"/>
        <v>0</v>
      </c>
      <c r="X994" s="8">
        <f t="shared" si="712"/>
        <v>0</v>
      </c>
      <c r="Y994" s="8">
        <f t="shared" si="712"/>
        <v>0</v>
      </c>
      <c r="Z994" s="8">
        <f t="shared" si="712"/>
        <v>0</v>
      </c>
      <c r="AA994" s="8">
        <f t="shared" si="712"/>
        <v>0</v>
      </c>
      <c r="AB994" s="8">
        <f t="shared" si="712"/>
        <v>0</v>
      </c>
      <c r="AC994" s="8">
        <f t="shared" si="712"/>
        <v>0</v>
      </c>
      <c r="AD994" s="8">
        <f t="shared" si="712"/>
        <v>0</v>
      </c>
      <c r="AE994" s="8">
        <f t="shared" si="712"/>
        <v>0</v>
      </c>
      <c r="AF994" s="8">
        <f t="shared" si="712"/>
        <v>0</v>
      </c>
      <c r="AG994" s="8">
        <f t="shared" si="712"/>
        <v>0</v>
      </c>
      <c r="AH994" s="8">
        <f t="shared" si="712"/>
        <v>0</v>
      </c>
    </row>
    <row r="995" spans="2:65" hidden="1" outlineLevel="1">
      <c r="B995" t="str">
        <f t="shared" si="688"/>
        <v>Carbon capture - Finance cost - Asia - USD/ton fuel</v>
      </c>
      <c r="C995" t="s">
        <v>93</v>
      </c>
      <c r="D995" t="s">
        <v>42</v>
      </c>
      <c r="E995" t="s">
        <v>57</v>
      </c>
      <c r="F995" t="s">
        <v>31</v>
      </c>
      <c r="G995" s="8">
        <f t="shared" si="713"/>
        <v>0</v>
      </c>
      <c r="H995" s="8">
        <f t="shared" si="713"/>
        <v>0</v>
      </c>
      <c r="I995" s="8">
        <f t="shared" si="713"/>
        <v>0</v>
      </c>
      <c r="J995" s="8">
        <f t="shared" si="713"/>
        <v>0</v>
      </c>
      <c r="K995" s="8">
        <f t="shared" si="713"/>
        <v>0</v>
      </c>
      <c r="L995" s="8">
        <f t="shared" si="713"/>
        <v>0</v>
      </c>
      <c r="M995" s="8">
        <f t="shared" si="713"/>
        <v>0</v>
      </c>
      <c r="N995" s="8">
        <f t="shared" si="713"/>
        <v>0</v>
      </c>
      <c r="O995" s="8">
        <f t="shared" si="713"/>
        <v>0</v>
      </c>
      <c r="P995" s="8">
        <f t="shared" si="713"/>
        <v>0</v>
      </c>
      <c r="Q995" s="8">
        <f t="shared" si="713"/>
        <v>0</v>
      </c>
      <c r="R995" s="8">
        <f t="shared" si="713"/>
        <v>0</v>
      </c>
      <c r="S995" s="8">
        <f t="shared" si="713"/>
        <v>0</v>
      </c>
      <c r="T995" s="8">
        <f t="shared" si="713"/>
        <v>0</v>
      </c>
      <c r="U995" s="8">
        <f t="shared" si="713"/>
        <v>0</v>
      </c>
      <c r="V995" s="8">
        <f t="shared" si="713"/>
        <v>0</v>
      </c>
      <c r="W995" s="8">
        <f t="shared" si="712"/>
        <v>0</v>
      </c>
      <c r="X995" s="8">
        <f t="shared" si="712"/>
        <v>0</v>
      </c>
      <c r="Y995" s="8">
        <f t="shared" si="712"/>
        <v>0</v>
      </c>
      <c r="Z995" s="8">
        <f t="shared" si="712"/>
        <v>0</v>
      </c>
      <c r="AA995" s="8">
        <f t="shared" si="712"/>
        <v>0</v>
      </c>
      <c r="AB995" s="8">
        <f t="shared" si="712"/>
        <v>0</v>
      </c>
      <c r="AC995" s="8">
        <f t="shared" si="712"/>
        <v>0</v>
      </c>
      <c r="AD995" s="8">
        <f t="shared" si="712"/>
        <v>0</v>
      </c>
      <c r="AE995" s="8">
        <f t="shared" si="712"/>
        <v>0</v>
      </c>
      <c r="AF995" s="8">
        <f t="shared" si="712"/>
        <v>0</v>
      </c>
      <c r="AG995" s="8">
        <f t="shared" si="712"/>
        <v>0</v>
      </c>
      <c r="AH995" s="8">
        <f t="shared" si="712"/>
        <v>0</v>
      </c>
    </row>
    <row r="996" spans="2:65" hidden="1" outlineLevel="1">
      <c r="B996" t="str">
        <f t="shared" si="688"/>
        <v>Carbon capture - Finance cost - Europe - USD/ton fuel</v>
      </c>
      <c r="C996" t="s">
        <v>93</v>
      </c>
      <c r="D996" t="s">
        <v>42</v>
      </c>
      <c r="E996" t="s">
        <v>8</v>
      </c>
      <c r="F996" t="s">
        <v>31</v>
      </c>
      <c r="G996" s="8">
        <f t="shared" si="713"/>
        <v>0</v>
      </c>
      <c r="H996" s="8">
        <f t="shared" si="713"/>
        <v>0</v>
      </c>
      <c r="I996" s="8">
        <f t="shared" si="713"/>
        <v>0</v>
      </c>
      <c r="J996" s="8">
        <f t="shared" si="713"/>
        <v>0</v>
      </c>
      <c r="K996" s="8">
        <f t="shared" si="713"/>
        <v>0</v>
      </c>
      <c r="L996" s="8">
        <f t="shared" si="713"/>
        <v>0</v>
      </c>
      <c r="M996" s="8">
        <f t="shared" si="713"/>
        <v>0</v>
      </c>
      <c r="N996" s="8">
        <f t="shared" si="713"/>
        <v>0</v>
      </c>
      <c r="O996" s="8">
        <f t="shared" si="713"/>
        <v>0</v>
      </c>
      <c r="P996" s="8">
        <f t="shared" si="713"/>
        <v>0</v>
      </c>
      <c r="Q996" s="8">
        <f t="shared" si="713"/>
        <v>0</v>
      </c>
      <c r="R996" s="8">
        <f t="shared" si="713"/>
        <v>0</v>
      </c>
      <c r="S996" s="8">
        <f t="shared" si="713"/>
        <v>0</v>
      </c>
      <c r="T996" s="8">
        <f t="shared" si="713"/>
        <v>0</v>
      </c>
      <c r="U996" s="8">
        <f t="shared" si="713"/>
        <v>0</v>
      </c>
      <c r="V996" s="8">
        <f t="shared" si="713"/>
        <v>0</v>
      </c>
      <c r="W996" s="8">
        <f t="shared" si="712"/>
        <v>0</v>
      </c>
      <c r="X996" s="8">
        <f t="shared" si="712"/>
        <v>0</v>
      </c>
      <c r="Y996" s="8">
        <f t="shared" si="712"/>
        <v>0</v>
      </c>
      <c r="Z996" s="8">
        <f t="shared" si="712"/>
        <v>0</v>
      </c>
      <c r="AA996" s="8">
        <f t="shared" si="712"/>
        <v>0</v>
      </c>
      <c r="AB996" s="8">
        <f t="shared" si="712"/>
        <v>0</v>
      </c>
      <c r="AC996" s="8">
        <f t="shared" si="712"/>
        <v>0</v>
      </c>
      <c r="AD996" s="8">
        <f t="shared" si="712"/>
        <v>0</v>
      </c>
      <c r="AE996" s="8">
        <f t="shared" si="712"/>
        <v>0</v>
      </c>
      <c r="AF996" s="8">
        <f t="shared" si="712"/>
        <v>0</v>
      </c>
      <c r="AG996" s="8">
        <f t="shared" si="712"/>
        <v>0</v>
      </c>
      <c r="AH996" s="8">
        <f t="shared" si="712"/>
        <v>0</v>
      </c>
    </row>
    <row r="997" spans="2:65" hidden="1" outlineLevel="1">
      <c r="B997" t="str">
        <f t="shared" si="688"/>
        <v>Carbon capture - Finance cost - Middle East - USD/ton fuel</v>
      </c>
      <c r="C997" t="s">
        <v>93</v>
      </c>
      <c r="D997" t="s">
        <v>42</v>
      </c>
      <c r="E997" t="s">
        <v>58</v>
      </c>
      <c r="F997" t="s">
        <v>31</v>
      </c>
      <c r="G997" s="8">
        <f t="shared" si="713"/>
        <v>0</v>
      </c>
      <c r="H997" s="8">
        <f t="shared" si="713"/>
        <v>0</v>
      </c>
      <c r="I997" s="8">
        <f t="shared" si="713"/>
        <v>0</v>
      </c>
      <c r="J997" s="8">
        <f t="shared" si="713"/>
        <v>0</v>
      </c>
      <c r="K997" s="8">
        <f t="shared" si="713"/>
        <v>0</v>
      </c>
      <c r="L997" s="8">
        <f t="shared" si="713"/>
        <v>0</v>
      </c>
      <c r="M997" s="8">
        <f t="shared" si="713"/>
        <v>0</v>
      </c>
      <c r="N997" s="8">
        <f t="shared" si="713"/>
        <v>0</v>
      </c>
      <c r="O997" s="8">
        <f t="shared" si="713"/>
        <v>0</v>
      </c>
      <c r="P997" s="8">
        <f t="shared" si="713"/>
        <v>0</v>
      </c>
      <c r="Q997" s="8">
        <f t="shared" si="713"/>
        <v>0</v>
      </c>
      <c r="R997" s="8">
        <f t="shared" si="713"/>
        <v>0</v>
      </c>
      <c r="S997" s="8">
        <f t="shared" si="713"/>
        <v>0</v>
      </c>
      <c r="T997" s="8">
        <f t="shared" si="713"/>
        <v>0</v>
      </c>
      <c r="U997" s="8">
        <f t="shared" si="713"/>
        <v>0</v>
      </c>
      <c r="V997" s="8">
        <f t="shared" si="713"/>
        <v>0</v>
      </c>
      <c r="W997" s="8">
        <f t="shared" si="712"/>
        <v>0</v>
      </c>
      <c r="X997" s="8">
        <f t="shared" si="712"/>
        <v>0</v>
      </c>
      <c r="Y997" s="8">
        <f t="shared" si="712"/>
        <v>0</v>
      </c>
      <c r="Z997" s="8">
        <f t="shared" si="712"/>
        <v>0</v>
      </c>
      <c r="AA997" s="8">
        <f t="shared" si="712"/>
        <v>0</v>
      </c>
      <c r="AB997" s="8">
        <f t="shared" si="712"/>
        <v>0</v>
      </c>
      <c r="AC997" s="8">
        <f t="shared" si="712"/>
        <v>0</v>
      </c>
      <c r="AD997" s="8">
        <f t="shared" si="712"/>
        <v>0</v>
      </c>
      <c r="AE997" s="8">
        <f t="shared" si="712"/>
        <v>0</v>
      </c>
      <c r="AF997" s="8">
        <f t="shared" si="712"/>
        <v>0</v>
      </c>
      <c r="AG997" s="8">
        <f t="shared" si="712"/>
        <v>0</v>
      </c>
      <c r="AH997" s="8">
        <f t="shared" si="712"/>
        <v>0</v>
      </c>
    </row>
    <row r="998" spans="2:65" hidden="1" outlineLevel="1">
      <c r="B998" t="str">
        <f t="shared" si="688"/>
        <v>Carbon storage - Finance cost - Africa - USD/ton fuel</v>
      </c>
      <c r="C998" t="s">
        <v>94</v>
      </c>
      <c r="D998" t="s">
        <v>42</v>
      </c>
      <c r="E998" t="s">
        <v>55</v>
      </c>
      <c r="F998" t="s">
        <v>31</v>
      </c>
      <c r="G998" s="8">
        <f t="shared" si="713"/>
        <v>0</v>
      </c>
      <c r="H998" s="8">
        <f t="shared" si="713"/>
        <v>0</v>
      </c>
      <c r="I998" s="8">
        <f t="shared" si="713"/>
        <v>0</v>
      </c>
      <c r="J998" s="8">
        <f t="shared" si="713"/>
        <v>0</v>
      </c>
      <c r="K998" s="8">
        <f t="shared" si="713"/>
        <v>0</v>
      </c>
      <c r="L998" s="8">
        <f t="shared" si="713"/>
        <v>0</v>
      </c>
      <c r="M998" s="8">
        <f t="shared" si="713"/>
        <v>0</v>
      </c>
      <c r="N998" s="8">
        <f t="shared" si="713"/>
        <v>0</v>
      </c>
      <c r="O998" s="8">
        <f t="shared" si="713"/>
        <v>0</v>
      </c>
      <c r="P998" s="8">
        <f t="shared" si="713"/>
        <v>0</v>
      </c>
      <c r="Q998" s="8">
        <f t="shared" si="713"/>
        <v>0</v>
      </c>
      <c r="R998" s="8">
        <f t="shared" si="713"/>
        <v>0</v>
      </c>
      <c r="S998" s="8">
        <f t="shared" si="713"/>
        <v>0</v>
      </c>
      <c r="T998" s="8">
        <f t="shared" si="713"/>
        <v>0</v>
      </c>
      <c r="U998" s="8">
        <f t="shared" si="713"/>
        <v>0</v>
      </c>
      <c r="V998" s="8">
        <f t="shared" si="713"/>
        <v>0</v>
      </c>
      <c r="W998" s="8">
        <f t="shared" si="712"/>
        <v>0</v>
      </c>
      <c r="X998" s="8">
        <f t="shared" si="712"/>
        <v>0</v>
      </c>
      <c r="Y998" s="8">
        <f t="shared" si="712"/>
        <v>0</v>
      </c>
      <c r="Z998" s="8">
        <f t="shared" si="712"/>
        <v>0</v>
      </c>
      <c r="AA998" s="8">
        <f t="shared" si="712"/>
        <v>0</v>
      </c>
      <c r="AB998" s="8">
        <f t="shared" si="712"/>
        <v>0</v>
      </c>
      <c r="AC998" s="8">
        <f t="shared" si="712"/>
        <v>0</v>
      </c>
      <c r="AD998" s="8">
        <f t="shared" si="712"/>
        <v>0</v>
      </c>
      <c r="AE998" s="8">
        <f t="shared" si="712"/>
        <v>0</v>
      </c>
      <c r="AF998" s="8">
        <f t="shared" si="712"/>
        <v>0</v>
      </c>
      <c r="AG998" s="8">
        <f t="shared" si="712"/>
        <v>0</v>
      </c>
      <c r="AH998" s="8">
        <f t="shared" si="712"/>
        <v>0</v>
      </c>
    </row>
    <row r="999" spans="2:65" hidden="1" outlineLevel="1">
      <c r="B999" t="str">
        <f t="shared" si="688"/>
        <v>Carbon storage - Finance cost - Americas - USD/ton fuel</v>
      </c>
      <c r="C999" t="s">
        <v>94</v>
      </c>
      <c r="D999" t="s">
        <v>42</v>
      </c>
      <c r="E999" t="s">
        <v>56</v>
      </c>
      <c r="F999" t="s">
        <v>31</v>
      </c>
      <c r="G999" s="8">
        <f t="shared" si="713"/>
        <v>0</v>
      </c>
      <c r="H999" s="8">
        <f t="shared" si="713"/>
        <v>0</v>
      </c>
      <c r="I999" s="8">
        <f t="shared" si="713"/>
        <v>0</v>
      </c>
      <c r="J999" s="8">
        <f t="shared" si="713"/>
        <v>0</v>
      </c>
      <c r="K999" s="8">
        <f t="shared" si="713"/>
        <v>0</v>
      </c>
      <c r="L999" s="8">
        <f t="shared" si="713"/>
        <v>0</v>
      </c>
      <c r="M999" s="8">
        <f t="shared" si="713"/>
        <v>0</v>
      </c>
      <c r="N999" s="8">
        <f t="shared" si="713"/>
        <v>0</v>
      </c>
      <c r="O999" s="8">
        <f t="shared" si="713"/>
        <v>0</v>
      </c>
      <c r="P999" s="8">
        <f t="shared" si="713"/>
        <v>0</v>
      </c>
      <c r="Q999" s="8">
        <f t="shared" si="713"/>
        <v>0</v>
      </c>
      <c r="R999" s="8">
        <f t="shared" si="713"/>
        <v>0</v>
      </c>
      <c r="S999" s="8">
        <f t="shared" si="713"/>
        <v>0</v>
      </c>
      <c r="T999" s="8">
        <f t="shared" si="713"/>
        <v>0</v>
      </c>
      <c r="U999" s="8">
        <f t="shared" si="713"/>
        <v>0</v>
      </c>
      <c r="V999" s="8">
        <f t="shared" si="713"/>
        <v>0</v>
      </c>
      <c r="W999" s="8">
        <f t="shared" ref="W999:AH1002" si="714">INDEX(CostCalculations,MATCH($B999,CostCalculations_Index,0),MATCH(W$4,CostCalculation_Year,0))</f>
        <v>0</v>
      </c>
      <c r="X999" s="8">
        <f t="shared" si="714"/>
        <v>0</v>
      </c>
      <c r="Y999" s="8">
        <f t="shared" si="714"/>
        <v>0</v>
      </c>
      <c r="Z999" s="8">
        <f t="shared" si="714"/>
        <v>0</v>
      </c>
      <c r="AA999" s="8">
        <f t="shared" si="714"/>
        <v>0</v>
      </c>
      <c r="AB999" s="8">
        <f t="shared" si="714"/>
        <v>0</v>
      </c>
      <c r="AC999" s="8">
        <f t="shared" si="714"/>
        <v>0</v>
      </c>
      <c r="AD999" s="8">
        <f t="shared" si="714"/>
        <v>0</v>
      </c>
      <c r="AE999" s="8">
        <f t="shared" si="714"/>
        <v>0</v>
      </c>
      <c r="AF999" s="8">
        <f t="shared" si="714"/>
        <v>0</v>
      </c>
      <c r="AG999" s="8">
        <f t="shared" si="714"/>
        <v>0</v>
      </c>
      <c r="AH999" s="8">
        <f t="shared" si="714"/>
        <v>0</v>
      </c>
    </row>
    <row r="1000" spans="2:65" hidden="1" outlineLevel="1">
      <c r="B1000" t="str">
        <f t="shared" si="688"/>
        <v>Carbon storage - Finance cost - Asia - USD/ton fuel</v>
      </c>
      <c r="C1000" t="s">
        <v>94</v>
      </c>
      <c r="D1000" t="s">
        <v>42</v>
      </c>
      <c r="E1000" t="s">
        <v>57</v>
      </c>
      <c r="F1000" t="s">
        <v>31</v>
      </c>
      <c r="G1000" s="8">
        <f t="shared" si="713"/>
        <v>0</v>
      </c>
      <c r="H1000" s="8">
        <f t="shared" si="713"/>
        <v>0</v>
      </c>
      <c r="I1000" s="8">
        <f t="shared" si="713"/>
        <v>0</v>
      </c>
      <c r="J1000" s="8">
        <f t="shared" si="713"/>
        <v>0</v>
      </c>
      <c r="K1000" s="8">
        <f t="shared" si="713"/>
        <v>0</v>
      </c>
      <c r="L1000" s="8">
        <f t="shared" si="713"/>
        <v>0</v>
      </c>
      <c r="M1000" s="8">
        <f t="shared" si="713"/>
        <v>0</v>
      </c>
      <c r="N1000" s="8">
        <f t="shared" si="713"/>
        <v>0</v>
      </c>
      <c r="O1000" s="8">
        <f t="shared" si="713"/>
        <v>0</v>
      </c>
      <c r="P1000" s="8">
        <f t="shared" si="713"/>
        <v>0</v>
      </c>
      <c r="Q1000" s="8">
        <f t="shared" si="713"/>
        <v>0</v>
      </c>
      <c r="R1000" s="8">
        <f t="shared" si="713"/>
        <v>0</v>
      </c>
      <c r="S1000" s="8">
        <f t="shared" si="713"/>
        <v>0</v>
      </c>
      <c r="T1000" s="8">
        <f t="shared" si="713"/>
        <v>0</v>
      </c>
      <c r="U1000" s="8">
        <f t="shared" si="713"/>
        <v>0</v>
      </c>
      <c r="V1000" s="8">
        <f t="shared" si="713"/>
        <v>0</v>
      </c>
      <c r="W1000" s="8">
        <f t="shared" si="714"/>
        <v>0</v>
      </c>
      <c r="X1000" s="8">
        <f t="shared" si="714"/>
        <v>0</v>
      </c>
      <c r="Y1000" s="8">
        <f t="shared" si="714"/>
        <v>0</v>
      </c>
      <c r="Z1000" s="8">
        <f t="shared" si="714"/>
        <v>0</v>
      </c>
      <c r="AA1000" s="8">
        <f t="shared" si="714"/>
        <v>0</v>
      </c>
      <c r="AB1000" s="8">
        <f t="shared" si="714"/>
        <v>0</v>
      </c>
      <c r="AC1000" s="8">
        <f t="shared" si="714"/>
        <v>0</v>
      </c>
      <c r="AD1000" s="8">
        <f t="shared" si="714"/>
        <v>0</v>
      </c>
      <c r="AE1000" s="8">
        <f t="shared" si="714"/>
        <v>0</v>
      </c>
      <c r="AF1000" s="8">
        <f t="shared" si="714"/>
        <v>0</v>
      </c>
      <c r="AG1000" s="8">
        <f t="shared" si="714"/>
        <v>0</v>
      </c>
      <c r="AH1000" s="8">
        <f t="shared" si="714"/>
        <v>0</v>
      </c>
    </row>
    <row r="1001" spans="2:65" hidden="1" outlineLevel="1">
      <c r="B1001" t="str">
        <f t="shared" si="688"/>
        <v>Carbon storage - Finance cost - Europe - USD/ton fuel</v>
      </c>
      <c r="C1001" t="s">
        <v>94</v>
      </c>
      <c r="D1001" t="s">
        <v>42</v>
      </c>
      <c r="E1001" t="s">
        <v>8</v>
      </c>
      <c r="F1001" t="s">
        <v>31</v>
      </c>
      <c r="G1001" s="8">
        <f t="shared" si="713"/>
        <v>0</v>
      </c>
      <c r="H1001" s="8">
        <f t="shared" si="713"/>
        <v>0</v>
      </c>
      <c r="I1001" s="8">
        <f t="shared" si="713"/>
        <v>0</v>
      </c>
      <c r="J1001" s="8">
        <f t="shared" si="713"/>
        <v>0</v>
      </c>
      <c r="K1001" s="8">
        <f t="shared" si="713"/>
        <v>0</v>
      </c>
      <c r="L1001" s="8">
        <f t="shared" si="713"/>
        <v>0</v>
      </c>
      <c r="M1001" s="8">
        <f t="shared" si="713"/>
        <v>0</v>
      </c>
      <c r="N1001" s="8">
        <f t="shared" si="713"/>
        <v>0</v>
      </c>
      <c r="O1001" s="8">
        <f t="shared" si="713"/>
        <v>0</v>
      </c>
      <c r="P1001" s="8">
        <f t="shared" si="713"/>
        <v>0</v>
      </c>
      <c r="Q1001" s="8">
        <f t="shared" si="713"/>
        <v>0</v>
      </c>
      <c r="R1001" s="8">
        <f t="shared" si="713"/>
        <v>0</v>
      </c>
      <c r="S1001" s="8">
        <f t="shared" si="713"/>
        <v>0</v>
      </c>
      <c r="T1001" s="8">
        <f t="shared" si="713"/>
        <v>0</v>
      </c>
      <c r="U1001" s="8">
        <f t="shared" si="713"/>
        <v>0</v>
      </c>
      <c r="V1001" s="8">
        <f t="shared" si="713"/>
        <v>0</v>
      </c>
      <c r="W1001" s="8">
        <f t="shared" si="714"/>
        <v>0</v>
      </c>
      <c r="X1001" s="8">
        <f t="shared" si="714"/>
        <v>0</v>
      </c>
      <c r="Y1001" s="8">
        <f t="shared" si="714"/>
        <v>0</v>
      </c>
      <c r="Z1001" s="8">
        <f t="shared" si="714"/>
        <v>0</v>
      </c>
      <c r="AA1001" s="8">
        <f t="shared" si="714"/>
        <v>0</v>
      </c>
      <c r="AB1001" s="8">
        <f t="shared" si="714"/>
        <v>0</v>
      </c>
      <c r="AC1001" s="8">
        <f t="shared" si="714"/>
        <v>0</v>
      </c>
      <c r="AD1001" s="8">
        <f t="shared" si="714"/>
        <v>0</v>
      </c>
      <c r="AE1001" s="8">
        <f t="shared" si="714"/>
        <v>0</v>
      </c>
      <c r="AF1001" s="8">
        <f t="shared" si="714"/>
        <v>0</v>
      </c>
      <c r="AG1001" s="8">
        <f t="shared" si="714"/>
        <v>0</v>
      </c>
      <c r="AH1001" s="8">
        <f t="shared" si="714"/>
        <v>0</v>
      </c>
    </row>
    <row r="1002" spans="2:65" hidden="1" outlineLevel="1">
      <c r="B1002" t="str">
        <f t="shared" si="688"/>
        <v>Carbon storage - Finance cost - Middle East - USD/ton fuel</v>
      </c>
      <c r="C1002" t="s">
        <v>94</v>
      </c>
      <c r="D1002" t="s">
        <v>42</v>
      </c>
      <c r="E1002" t="s">
        <v>58</v>
      </c>
      <c r="F1002" t="s">
        <v>31</v>
      </c>
      <c r="G1002" s="8">
        <f t="shared" si="713"/>
        <v>0</v>
      </c>
      <c r="H1002" s="8">
        <f t="shared" si="713"/>
        <v>0</v>
      </c>
      <c r="I1002" s="8">
        <f t="shared" si="713"/>
        <v>0</v>
      </c>
      <c r="J1002" s="8">
        <f t="shared" si="713"/>
        <v>0</v>
      </c>
      <c r="K1002" s="8">
        <f t="shared" si="713"/>
        <v>0</v>
      </c>
      <c r="L1002" s="8">
        <f t="shared" si="713"/>
        <v>0</v>
      </c>
      <c r="M1002" s="8">
        <f t="shared" si="713"/>
        <v>0</v>
      </c>
      <c r="N1002" s="8">
        <f t="shared" si="713"/>
        <v>0</v>
      </c>
      <c r="O1002" s="8">
        <f t="shared" si="713"/>
        <v>0</v>
      </c>
      <c r="P1002" s="8">
        <f t="shared" si="713"/>
        <v>0</v>
      </c>
      <c r="Q1002" s="8">
        <f t="shared" si="713"/>
        <v>0</v>
      </c>
      <c r="R1002" s="8">
        <f t="shared" si="713"/>
        <v>0</v>
      </c>
      <c r="S1002" s="8">
        <f t="shared" si="713"/>
        <v>0</v>
      </c>
      <c r="T1002" s="8">
        <f t="shared" si="713"/>
        <v>0</v>
      </c>
      <c r="U1002" s="8">
        <f t="shared" si="713"/>
        <v>0</v>
      </c>
      <c r="V1002" s="8">
        <f t="shared" si="713"/>
        <v>0</v>
      </c>
      <c r="W1002" s="8">
        <f t="shared" si="714"/>
        <v>0</v>
      </c>
      <c r="X1002" s="8">
        <f t="shared" si="714"/>
        <v>0</v>
      </c>
      <c r="Y1002" s="8">
        <f t="shared" si="714"/>
        <v>0</v>
      </c>
      <c r="Z1002" s="8">
        <f t="shared" si="714"/>
        <v>0</v>
      </c>
      <c r="AA1002" s="8">
        <f t="shared" si="714"/>
        <v>0</v>
      </c>
      <c r="AB1002" s="8">
        <f t="shared" si="714"/>
        <v>0</v>
      </c>
      <c r="AC1002" s="8">
        <f t="shared" si="714"/>
        <v>0</v>
      </c>
      <c r="AD1002" s="8">
        <f t="shared" si="714"/>
        <v>0</v>
      </c>
      <c r="AE1002" s="8">
        <f t="shared" si="714"/>
        <v>0</v>
      </c>
      <c r="AF1002" s="8">
        <f t="shared" si="714"/>
        <v>0</v>
      </c>
      <c r="AG1002" s="8">
        <f t="shared" si="714"/>
        <v>0</v>
      </c>
      <c r="AH1002" s="8">
        <f t="shared" si="714"/>
        <v>0</v>
      </c>
    </row>
    <row r="1003" spans="2:65" hidden="1" outlineLevel="1">
      <c r="B1003" t="str">
        <f t="shared" si="688"/>
        <v>Blue ammonia (CCS) - Conversion N2 -&gt; NH3 - Global - ton N2/ton NH3</v>
      </c>
      <c r="C1003" t="str">
        <f>C985</f>
        <v>Blue ammonia (CCS)</v>
      </c>
      <c r="D1003" t="s">
        <v>66</v>
      </c>
      <c r="E1003" t="s">
        <v>49</v>
      </c>
      <c r="F1003" t="s">
        <v>67</v>
      </c>
      <c r="G1003" s="24">
        <f t="shared" ref="G1003:AH1003" si="715">INDEX(FuelData,MATCH($B1003,FuelData_Index,0),MATCH(G$4,FuelData_Year,0))</f>
        <v>0.82199999999999995</v>
      </c>
      <c r="H1003" s="24">
        <f t="shared" si="715"/>
        <v>0.82199999999999995</v>
      </c>
      <c r="I1003" s="24">
        <f t="shared" si="715"/>
        <v>0.82199999999999995</v>
      </c>
      <c r="J1003" s="24">
        <f t="shared" si="715"/>
        <v>0.82199999999999995</v>
      </c>
      <c r="K1003" s="24">
        <f t="shared" si="715"/>
        <v>0.82199999999999995</v>
      </c>
      <c r="L1003" s="24">
        <f t="shared" si="715"/>
        <v>0.82199999999999995</v>
      </c>
      <c r="M1003" s="24">
        <f t="shared" si="715"/>
        <v>0.82199999999999995</v>
      </c>
      <c r="N1003" s="24">
        <f t="shared" si="715"/>
        <v>0.82199999999999995</v>
      </c>
      <c r="O1003" s="24">
        <f t="shared" si="715"/>
        <v>0.82199999999999995</v>
      </c>
      <c r="P1003" s="24">
        <f t="shared" si="715"/>
        <v>0.82199999999999995</v>
      </c>
      <c r="Q1003" s="24">
        <f t="shared" si="715"/>
        <v>0.82199999999999995</v>
      </c>
      <c r="R1003" s="24">
        <f t="shared" si="715"/>
        <v>0.82199999999999995</v>
      </c>
      <c r="S1003" s="24">
        <f t="shared" si="715"/>
        <v>0.82199999999999995</v>
      </c>
      <c r="T1003" s="24">
        <f t="shared" si="715"/>
        <v>0.82199999999999995</v>
      </c>
      <c r="U1003" s="24">
        <f t="shared" si="715"/>
        <v>0.82199999999999995</v>
      </c>
      <c r="V1003" s="24">
        <f t="shared" si="715"/>
        <v>0.82199999999999995</v>
      </c>
      <c r="W1003" s="24">
        <f t="shared" si="715"/>
        <v>0.82199999999999995</v>
      </c>
      <c r="X1003" s="24">
        <f t="shared" si="715"/>
        <v>0.82199999999999995</v>
      </c>
      <c r="Y1003" s="24">
        <f t="shared" si="715"/>
        <v>0.82199999999999995</v>
      </c>
      <c r="Z1003" s="24">
        <f t="shared" si="715"/>
        <v>0.82199999999999995</v>
      </c>
      <c r="AA1003" s="24">
        <f t="shared" si="715"/>
        <v>0.82199999999999995</v>
      </c>
      <c r="AB1003" s="24">
        <f t="shared" si="715"/>
        <v>0.82199999999999995</v>
      </c>
      <c r="AC1003" s="24">
        <f t="shared" si="715"/>
        <v>0.82199999999999995</v>
      </c>
      <c r="AD1003" s="24">
        <f t="shared" si="715"/>
        <v>0.82199999999999995</v>
      </c>
      <c r="AE1003" s="24">
        <f t="shared" si="715"/>
        <v>0.82199999999999995</v>
      </c>
      <c r="AF1003" s="24">
        <f t="shared" si="715"/>
        <v>0.82199999999999995</v>
      </c>
      <c r="AG1003" s="24">
        <f t="shared" si="715"/>
        <v>0.82199999999999995</v>
      </c>
      <c r="AH1003" s="24">
        <f t="shared" si="715"/>
        <v>0.82199999999999995</v>
      </c>
    </row>
    <row r="1004" spans="2:65" hidden="1" outlineLevel="1">
      <c r="B1004" t="str">
        <f t="shared" si="688"/>
        <v>Carbon capture &amp; storage (CCS) - Conversion NG -&gt; CO2 -&gt; NH3 - Global - ton CO2/ton NH3</v>
      </c>
      <c r="C1004" t="s">
        <v>95</v>
      </c>
      <c r="D1004" t="s">
        <v>96</v>
      </c>
      <c r="E1004" t="s">
        <v>49</v>
      </c>
      <c r="F1004" t="s">
        <v>97</v>
      </c>
      <c r="G1004" s="24">
        <f t="shared" ref="G1004:V1004" si="716">INDEX(FuelData,MATCH($B1004,FuelData_Index,0),MATCH(G$4,FuelData_Year,0))</f>
        <v>1.8880000000000001</v>
      </c>
      <c r="H1004" s="24">
        <f t="shared" si="716"/>
        <v>1.8880000000000001</v>
      </c>
      <c r="I1004" s="24">
        <f t="shared" si="716"/>
        <v>1.8880000000000001</v>
      </c>
      <c r="J1004" s="24">
        <f t="shared" si="716"/>
        <v>1.8880000000000001</v>
      </c>
      <c r="K1004" s="24">
        <f t="shared" si="716"/>
        <v>1.8880000000000001</v>
      </c>
      <c r="L1004" s="24">
        <f t="shared" si="716"/>
        <v>1.8880000000000001</v>
      </c>
      <c r="M1004" s="24">
        <f t="shared" si="716"/>
        <v>1.8880000000000001</v>
      </c>
      <c r="N1004" s="24">
        <f t="shared" si="716"/>
        <v>1.8880000000000001</v>
      </c>
      <c r="O1004" s="24">
        <f t="shared" si="716"/>
        <v>1.8880000000000001</v>
      </c>
      <c r="P1004" s="24">
        <f t="shared" si="716"/>
        <v>1.8880000000000001</v>
      </c>
      <c r="Q1004" s="24">
        <f t="shared" si="716"/>
        <v>1.8880000000000001</v>
      </c>
      <c r="R1004" s="24">
        <f t="shared" si="716"/>
        <v>1.8880000000000001</v>
      </c>
      <c r="S1004" s="24">
        <f t="shared" si="716"/>
        <v>1.8880000000000001</v>
      </c>
      <c r="T1004" s="24">
        <f t="shared" si="716"/>
        <v>1.8880000000000001</v>
      </c>
      <c r="U1004" s="24">
        <f t="shared" si="716"/>
        <v>1.8880000000000001</v>
      </c>
      <c r="V1004" s="24">
        <f t="shared" si="716"/>
        <v>1.8880000000000001</v>
      </c>
      <c r="W1004" s="24">
        <f t="shared" ref="W1004:AH1004" si="717">INDEX(FuelData,MATCH($B1004,FuelData_Index,0),MATCH(W$4,FuelData_Year,0))</f>
        <v>1.8880000000000001</v>
      </c>
      <c r="X1004" s="24">
        <f t="shared" si="717"/>
        <v>1.8880000000000001</v>
      </c>
      <c r="Y1004" s="24">
        <f t="shared" si="717"/>
        <v>1.8880000000000001</v>
      </c>
      <c r="Z1004" s="24">
        <f t="shared" si="717"/>
        <v>1.8880000000000001</v>
      </c>
      <c r="AA1004" s="24">
        <f t="shared" si="717"/>
        <v>1.8880000000000001</v>
      </c>
      <c r="AB1004" s="24">
        <f t="shared" si="717"/>
        <v>1.8880000000000001</v>
      </c>
      <c r="AC1004" s="24">
        <f t="shared" si="717"/>
        <v>1.8880000000000001</v>
      </c>
      <c r="AD1004" s="24">
        <f t="shared" si="717"/>
        <v>1.8880000000000001</v>
      </c>
      <c r="AE1004" s="24">
        <f t="shared" si="717"/>
        <v>1.8880000000000001</v>
      </c>
      <c r="AF1004" s="24">
        <f t="shared" si="717"/>
        <v>1.8880000000000001</v>
      </c>
      <c r="AG1004" s="24">
        <f t="shared" si="717"/>
        <v>1.8880000000000001</v>
      </c>
      <c r="AH1004" s="24">
        <f t="shared" si="717"/>
        <v>1.8880000000000001</v>
      </c>
    </row>
    <row r="1005" spans="2:65" hidden="1" outlineLevel="1">
      <c r="B1005" t="str">
        <f t="shared" si="688"/>
        <v>Carbon storage - Carbon to store - Global - ton CO2/ton NH3</v>
      </c>
      <c r="C1005" t="s">
        <v>94</v>
      </c>
      <c r="D1005" t="s">
        <v>98</v>
      </c>
      <c r="E1005" t="s">
        <v>49</v>
      </c>
      <c r="F1005" t="s">
        <v>97</v>
      </c>
      <c r="G1005" s="24">
        <f t="shared" ref="G1005:AH1005" si="718">INDEX(CostCalculations,MATCH($B1005,CostCalculations_Index,0),MATCH(G$4,CostCalculation_Year,0))</f>
        <v>1.6916480000000007</v>
      </c>
      <c r="H1005" s="24">
        <f t="shared" si="718"/>
        <v>1.6954240000000003</v>
      </c>
      <c r="I1005" s="24">
        <f t="shared" si="718"/>
        <v>1.6992000000000007</v>
      </c>
      <c r="J1005" s="24">
        <f t="shared" si="718"/>
        <v>1.7029760000000003</v>
      </c>
      <c r="K1005" s="24">
        <f t="shared" si="718"/>
        <v>1.7067520000000016</v>
      </c>
      <c r="L1005" s="24">
        <f t="shared" si="718"/>
        <v>1.7105280000000012</v>
      </c>
      <c r="M1005" s="24">
        <f t="shared" si="718"/>
        <v>1.7143040000000007</v>
      </c>
      <c r="N1005" s="24">
        <f t="shared" si="718"/>
        <v>1.718080000000002</v>
      </c>
      <c r="O1005" s="24">
        <f t="shared" si="718"/>
        <v>1.7218560000000001</v>
      </c>
      <c r="P1005" s="24">
        <f t="shared" si="718"/>
        <v>1.7256319999999996</v>
      </c>
      <c r="Q1005" s="24">
        <f t="shared" si="718"/>
        <v>1.7294079999999992</v>
      </c>
      <c r="R1005" s="24">
        <f t="shared" si="718"/>
        <v>1.7331839999999987</v>
      </c>
      <c r="S1005" s="24">
        <f t="shared" si="718"/>
        <v>1.7369600000000001</v>
      </c>
      <c r="T1005" s="24">
        <f t="shared" si="718"/>
        <v>1.7407359999999996</v>
      </c>
      <c r="U1005" s="24">
        <f t="shared" si="718"/>
        <v>1.7445120000000007</v>
      </c>
      <c r="V1005" s="24">
        <f t="shared" si="718"/>
        <v>1.7482880000000005</v>
      </c>
      <c r="W1005" s="24">
        <f t="shared" si="718"/>
        <v>1.7520640000000001</v>
      </c>
      <c r="X1005" s="24">
        <f t="shared" si="718"/>
        <v>1.7558400000000005</v>
      </c>
      <c r="Y1005" s="24">
        <f t="shared" si="718"/>
        <v>1.7596160000000001</v>
      </c>
      <c r="Z1005" s="24">
        <f t="shared" si="718"/>
        <v>1.7633919999999996</v>
      </c>
      <c r="AA1005" s="24">
        <f t="shared" si="718"/>
        <v>1.7671680000000007</v>
      </c>
      <c r="AB1005" s="24">
        <f t="shared" si="718"/>
        <v>1.7709440000000005</v>
      </c>
      <c r="AC1005" s="24">
        <f t="shared" si="718"/>
        <v>1.7747200000000001</v>
      </c>
      <c r="AD1005" s="24">
        <f t="shared" si="718"/>
        <v>1.7784960000000012</v>
      </c>
      <c r="AE1005" s="24">
        <f t="shared" si="718"/>
        <v>1.782272000000001</v>
      </c>
      <c r="AF1005" s="24">
        <f t="shared" si="718"/>
        <v>1.7860480000000005</v>
      </c>
      <c r="AG1005" s="24">
        <f t="shared" si="718"/>
        <v>1.7898240000000001</v>
      </c>
      <c r="AH1005" s="24">
        <f t="shared" si="718"/>
        <v>1.7935999999999996</v>
      </c>
    </row>
    <row r="1006" spans="2:65" ht="14.25" hidden="1" customHeight="1" outlineLevel="1">
      <c r="B1006" t="str">
        <f t="shared" si="688"/>
        <v/>
      </c>
      <c r="G1006" s="128"/>
    </row>
    <row r="1007" spans="2:65" hidden="1" outlineLevel="1">
      <c r="B1007" t="str">
        <f t="shared" si="688"/>
        <v>Blue ammonia (CCS) - Energy cost including feedstock energy cost - Africa - USD/ton fuel</v>
      </c>
      <c r="C1007" s="10" t="str">
        <f>C953</f>
        <v>Blue ammonia (CCS)</v>
      </c>
      <c r="D1007" s="10" t="s">
        <v>37</v>
      </c>
      <c r="E1007" s="10" t="s">
        <v>55</v>
      </c>
      <c r="F1007" s="10" t="s">
        <v>31</v>
      </c>
      <c r="G1007" s="125">
        <f>G1012+G1017*G$1032+G1022*G$1033+G1027*G$1034</f>
        <v>28.426493606051544</v>
      </c>
      <c r="H1007" s="125">
        <f t="shared" ref="H1007:AH1007" si="719">H1012+H1017*H$1032+H1022*H$1033+H1027*H$1034</f>
        <v>25.191536536728243</v>
      </c>
      <c r="I1007" s="125">
        <f t="shared" si="719"/>
        <v>21.929153424664658</v>
      </c>
      <c r="J1007" s="125">
        <f t="shared" si="719"/>
        <v>20.935899185410108</v>
      </c>
      <c r="K1007" s="125">
        <f t="shared" si="719"/>
        <v>19.947568611771626</v>
      </c>
      <c r="L1007" s="125">
        <f t="shared" si="719"/>
        <v>18.964161703749078</v>
      </c>
      <c r="M1007" s="125">
        <f t="shared" si="719"/>
        <v>17.985678461342271</v>
      </c>
      <c r="N1007" s="125">
        <f t="shared" si="719"/>
        <v>17.012118884551636</v>
      </c>
      <c r="O1007" s="125">
        <f t="shared" si="719"/>
        <v>16.563406972674876</v>
      </c>
      <c r="P1007" s="125">
        <f t="shared" si="719"/>
        <v>16.110427364463895</v>
      </c>
      <c r="Q1007" s="125">
        <f t="shared" si="719"/>
        <v>15.653180059918473</v>
      </c>
      <c r="R1007" s="125">
        <f t="shared" si="719"/>
        <v>15.191665059039059</v>
      </c>
      <c r="S1007" s="125">
        <f t="shared" si="719"/>
        <v>14.725882361825509</v>
      </c>
      <c r="T1007" s="125">
        <f t="shared" si="719"/>
        <v>14.536169127283863</v>
      </c>
      <c r="U1007" s="125">
        <f t="shared" si="719"/>
        <v>14.344447158205046</v>
      </c>
      <c r="V1007" s="125">
        <f t="shared" si="719"/>
        <v>14.15071645458897</v>
      </c>
      <c r="W1007" s="125">
        <f t="shared" si="719"/>
        <v>13.95497701643564</v>
      </c>
      <c r="X1007" s="125">
        <f t="shared" si="719"/>
        <v>13.757228843745194</v>
      </c>
      <c r="Y1007" s="125">
        <f t="shared" si="719"/>
        <v>13.550282419228928</v>
      </c>
      <c r="Z1007" s="125">
        <f t="shared" si="719"/>
        <v>13.341270470939349</v>
      </c>
      <c r="AA1007" s="125">
        <f t="shared" si="719"/>
        <v>13.130192998876362</v>
      </c>
      <c r="AB1007" s="125">
        <f t="shared" si="719"/>
        <v>12.917050003040153</v>
      </c>
      <c r="AC1007" s="125">
        <f t="shared" si="719"/>
        <v>12.701841483430581</v>
      </c>
      <c r="AD1007" s="125">
        <f t="shared" si="719"/>
        <v>12.620343121988759</v>
      </c>
      <c r="AE1007" s="125">
        <f t="shared" si="719"/>
        <v>12.537830946161273</v>
      </c>
      <c r="AF1007" s="125">
        <f t="shared" si="719"/>
        <v>12.454304955948029</v>
      </c>
      <c r="AG1007" s="125">
        <f t="shared" si="719"/>
        <v>12.369765151349085</v>
      </c>
      <c r="AH1007" s="125">
        <f t="shared" si="719"/>
        <v>12.284211532364502</v>
      </c>
      <c r="AJ1007" s="126"/>
      <c r="BL1007" s="1"/>
      <c r="BM1007" s="1"/>
    </row>
    <row r="1008" spans="2:65" hidden="1" outlineLevel="1">
      <c r="B1008" t="str">
        <f t="shared" si="688"/>
        <v>Blue ammonia (CCS) - Energy cost including feedstock energy cost - Americas - USD/ton fuel</v>
      </c>
      <c r="C1008" s="2" t="str">
        <f>C953</f>
        <v>Blue ammonia (CCS)</v>
      </c>
      <c r="D1008" s="2" t="s">
        <v>37</v>
      </c>
      <c r="E1008" s="2" t="s">
        <v>56</v>
      </c>
      <c r="F1008" s="2" t="s">
        <v>31</v>
      </c>
      <c r="G1008" s="126">
        <f t="shared" ref="G1008:AH1008" si="720">G1013+G1018*G$1032+G1023*G$1033+G1028*G$1034</f>
        <v>17.860788921340198</v>
      </c>
      <c r="H1008" s="126">
        <f t="shared" si="720"/>
        <v>17.562771799250307</v>
      </c>
      <c r="I1008" s="126">
        <f t="shared" si="720"/>
        <v>17.261715715609142</v>
      </c>
      <c r="J1008" s="126">
        <f t="shared" si="720"/>
        <v>16.587707863455726</v>
      </c>
      <c r="K1008" s="126">
        <f t="shared" si="720"/>
        <v>15.917008264000451</v>
      </c>
      <c r="L1008" s="126">
        <f t="shared" si="720"/>
        <v>15.249616917243202</v>
      </c>
      <c r="M1008" s="126">
        <f t="shared" si="720"/>
        <v>14.585533823184232</v>
      </c>
      <c r="N1008" s="126">
        <f t="shared" si="720"/>
        <v>13.924758981823086</v>
      </c>
      <c r="O1008" s="126">
        <f t="shared" si="720"/>
        <v>13.681648544999575</v>
      </c>
      <c r="P1008" s="126">
        <f t="shared" si="720"/>
        <v>13.436066041987949</v>
      </c>
      <c r="Q1008" s="126">
        <f t="shared" si="720"/>
        <v>13.188011472788215</v>
      </c>
      <c r="R1008" s="126">
        <f t="shared" si="720"/>
        <v>12.937484837400369</v>
      </c>
      <c r="S1008" s="126">
        <f t="shared" si="720"/>
        <v>12.684486135824379</v>
      </c>
      <c r="T1008" s="126">
        <f t="shared" si="720"/>
        <v>12.487112600479275</v>
      </c>
      <c r="U1008" s="126">
        <f t="shared" si="720"/>
        <v>12.287735147474816</v>
      </c>
      <c r="V1008" s="126">
        <f t="shared" si="720"/>
        <v>12.086353776810974</v>
      </c>
      <c r="W1008" s="126">
        <f t="shared" si="720"/>
        <v>11.882968488487812</v>
      </c>
      <c r="X1008" s="126">
        <f t="shared" si="720"/>
        <v>11.67757928250527</v>
      </c>
      <c r="Y1008" s="126">
        <f t="shared" si="720"/>
        <v>11.621676100511042</v>
      </c>
      <c r="Z1008" s="126">
        <f t="shared" si="720"/>
        <v>11.564965603872057</v>
      </c>
      <c r="AA1008" s="126">
        <f t="shared" si="720"/>
        <v>11.507447792588364</v>
      </c>
      <c r="AB1008" s="126">
        <f t="shared" si="720"/>
        <v>11.449122666659864</v>
      </c>
      <c r="AC1008" s="126">
        <f t="shared" si="720"/>
        <v>11.389990226086613</v>
      </c>
      <c r="AD1008" s="126">
        <f t="shared" si="720"/>
        <v>11.355644918637626</v>
      </c>
      <c r="AE1008" s="126">
        <f t="shared" si="720"/>
        <v>11.320690549431335</v>
      </c>
      <c r="AF1008" s="126">
        <f t="shared" si="720"/>
        <v>11.285127118467729</v>
      </c>
      <c r="AG1008" s="126">
        <f t="shared" si="720"/>
        <v>11.248954625746808</v>
      </c>
      <c r="AH1008" s="126">
        <f t="shared" si="720"/>
        <v>11.212173071268575</v>
      </c>
      <c r="BL1008" s="1"/>
      <c r="BM1008" s="1"/>
    </row>
    <row r="1009" spans="2:65" hidden="1" outlineLevel="1">
      <c r="B1009" t="str">
        <f t="shared" si="688"/>
        <v>Blue ammonia (CCS) - Energy cost including feedstock energy cost - Asia - USD/ton fuel</v>
      </c>
      <c r="C1009" s="2" t="str">
        <f>C953</f>
        <v>Blue ammonia (CCS)</v>
      </c>
      <c r="D1009" s="2" t="s">
        <v>37</v>
      </c>
      <c r="E1009" s="2" t="s">
        <v>57</v>
      </c>
      <c r="F1009" s="2" t="s">
        <v>31</v>
      </c>
      <c r="G1009" s="126">
        <f t="shared" ref="G1009:AH1009" si="721">G1014+G1019*G$1032+G1024*G$1033+G1029*G$1034</f>
        <v>31.616169756138721</v>
      </c>
      <c r="H1009" s="126">
        <f t="shared" si="721"/>
        <v>28.956392395842904</v>
      </c>
      <c r="I1009" s="126">
        <f t="shared" si="721"/>
        <v>26.273788257336562</v>
      </c>
      <c r="J1009" s="126">
        <f t="shared" si="721"/>
        <v>25.202758414062984</v>
      </c>
      <c r="K1009" s="126">
        <f t="shared" si="721"/>
        <v>24.137001498404246</v>
      </c>
      <c r="L1009" s="126">
        <f t="shared" si="721"/>
        <v>23.076517510359295</v>
      </c>
      <c r="M1009" s="126">
        <f t="shared" si="721"/>
        <v>22.021306449928623</v>
      </c>
      <c r="N1009" s="126">
        <f t="shared" si="721"/>
        <v>20.971368317112642</v>
      </c>
      <c r="O1009" s="126">
        <f t="shared" si="721"/>
        <v>20.381234003454008</v>
      </c>
      <c r="P1009" s="126">
        <f t="shared" si="721"/>
        <v>19.785534547518203</v>
      </c>
      <c r="Q1009" s="126">
        <f t="shared" si="721"/>
        <v>19.184269949305239</v>
      </c>
      <c r="R1009" s="126">
        <f t="shared" si="721"/>
        <v>18.577440208814675</v>
      </c>
      <c r="S1009" s="126">
        <f t="shared" si="721"/>
        <v>17.965045326046756</v>
      </c>
      <c r="T1009" s="126">
        <f t="shared" si="721"/>
        <v>17.686584319871034</v>
      </c>
      <c r="U1009" s="126">
        <f t="shared" si="721"/>
        <v>17.405293860530492</v>
      </c>
      <c r="V1009" s="126">
        <f t="shared" si="721"/>
        <v>17.121173948025284</v>
      </c>
      <c r="W1009" s="126">
        <f t="shared" si="721"/>
        <v>16.834224582355112</v>
      </c>
      <c r="X1009" s="126">
        <f t="shared" si="721"/>
        <v>16.544445763520358</v>
      </c>
      <c r="Y1009" s="126">
        <f t="shared" si="721"/>
        <v>16.235099073730979</v>
      </c>
      <c r="Z1009" s="126">
        <f t="shared" si="721"/>
        <v>15.922790715786462</v>
      </c>
      <c r="AA1009" s="126">
        <f t="shared" si="721"/>
        <v>15.607520689686602</v>
      </c>
      <c r="AB1009" s="126">
        <f t="shared" si="721"/>
        <v>15.289288995431576</v>
      </c>
      <c r="AC1009" s="126">
        <f t="shared" si="721"/>
        <v>14.968095633021195</v>
      </c>
      <c r="AD1009" s="126">
        <f t="shared" si="721"/>
        <v>14.850950696098138</v>
      </c>
      <c r="AE1009" s="126">
        <f t="shared" si="721"/>
        <v>14.732447577415115</v>
      </c>
      <c r="AF1009" s="126">
        <f t="shared" si="721"/>
        <v>14.612586276972269</v>
      </c>
      <c r="AG1009" s="126">
        <f t="shared" si="721"/>
        <v>14.491366794769544</v>
      </c>
      <c r="AH1009" s="126">
        <f t="shared" si="721"/>
        <v>14.368789130806872</v>
      </c>
      <c r="BL1009" s="1"/>
      <c r="BM1009" s="1"/>
    </row>
    <row r="1010" spans="2:65" hidden="1" outlineLevel="1">
      <c r="B1010" t="str">
        <f t="shared" si="688"/>
        <v>Blue ammonia (CCS) - Energy cost including feedstock energy cost - Europe - USD/ton fuel</v>
      </c>
      <c r="C1010" s="2" t="str">
        <f>C953</f>
        <v>Blue ammonia (CCS)</v>
      </c>
      <c r="D1010" s="2" t="s">
        <v>37</v>
      </c>
      <c r="E1010" s="2" t="s">
        <v>8</v>
      </c>
      <c r="F1010" s="2" t="s">
        <v>31</v>
      </c>
      <c r="G1010" s="126">
        <f t="shared" ref="G1010:AH1010" si="722">G1015+G1020*G$1032+G1025*G$1033+G1030*G$1034</f>
        <v>23.536525828370561</v>
      </c>
      <c r="H1010" s="126">
        <f t="shared" si="722"/>
        <v>22.614635124763417</v>
      </c>
      <c r="I1010" s="126">
        <f t="shared" si="722"/>
        <v>21.684409737298004</v>
      </c>
      <c r="J1010" s="126">
        <f t="shared" si="722"/>
        <v>20.803289345860367</v>
      </c>
      <c r="K1010" s="126">
        <f t="shared" si="722"/>
        <v>19.926505956273367</v>
      </c>
      <c r="L1010" s="126">
        <f t="shared" si="722"/>
        <v>19.054059568537305</v>
      </c>
      <c r="M1010" s="126">
        <f t="shared" si="722"/>
        <v>18.18595018265178</v>
      </c>
      <c r="N1010" s="126">
        <f t="shared" si="722"/>
        <v>17.322177798617208</v>
      </c>
      <c r="O1010" s="126">
        <f t="shared" si="722"/>
        <v>17.053440108982766</v>
      </c>
      <c r="P1010" s="126">
        <f t="shared" si="722"/>
        <v>16.781904246411294</v>
      </c>
      <c r="Q1010" s="126">
        <f t="shared" si="722"/>
        <v>16.507570210902358</v>
      </c>
      <c r="R1010" s="126">
        <f t="shared" si="722"/>
        <v>16.230438002456061</v>
      </c>
      <c r="S1010" s="126">
        <f t="shared" si="722"/>
        <v>15.950507621072553</v>
      </c>
      <c r="T1010" s="126">
        <f t="shared" si="722"/>
        <v>15.807704481160137</v>
      </c>
      <c r="U1010" s="126">
        <f t="shared" si="722"/>
        <v>15.663230689780271</v>
      </c>
      <c r="V1010" s="126">
        <f t="shared" si="722"/>
        <v>15.51708624693293</v>
      </c>
      <c r="W1010" s="126">
        <f t="shared" si="722"/>
        <v>15.369271152618058</v>
      </c>
      <c r="X1010" s="126">
        <f t="shared" si="722"/>
        <v>15.219785406835564</v>
      </c>
      <c r="Y1010" s="126">
        <f t="shared" si="722"/>
        <v>15.053861881173241</v>
      </c>
      <c r="Z1010" s="126">
        <f t="shared" si="722"/>
        <v>14.886151060059053</v>
      </c>
      <c r="AA1010" s="126">
        <f t="shared" si="722"/>
        <v>14.716652943493145</v>
      </c>
      <c r="AB1010" s="126">
        <f t="shared" si="722"/>
        <v>14.545367531475346</v>
      </c>
      <c r="AC1010" s="126">
        <f t="shared" si="722"/>
        <v>14.372294824005817</v>
      </c>
      <c r="AD1010" s="126">
        <f t="shared" si="722"/>
        <v>14.259822122665234</v>
      </c>
      <c r="AE1010" s="126">
        <f t="shared" si="722"/>
        <v>14.146045373754877</v>
      </c>
      <c r="AF1010" s="126">
        <f t="shared" si="722"/>
        <v>14.030964577274888</v>
      </c>
      <c r="AG1010" s="126">
        <f t="shared" si="722"/>
        <v>13.914579733225203</v>
      </c>
      <c r="AH1010" s="126">
        <f t="shared" si="722"/>
        <v>13.796890841605769</v>
      </c>
      <c r="BL1010" s="1"/>
      <c r="BM1010" s="1"/>
    </row>
    <row r="1011" spans="2:65" hidden="1" outlineLevel="1">
      <c r="B1011" t="str">
        <f t="shared" si="688"/>
        <v>Blue ammonia (CCS) - Energy cost including feedstock energy cost - Middle East - USD/ton fuel</v>
      </c>
      <c r="C1011" s="13" t="str">
        <f>C953</f>
        <v>Blue ammonia (CCS)</v>
      </c>
      <c r="D1011" s="13" t="s">
        <v>37</v>
      </c>
      <c r="E1011" s="13" t="s">
        <v>58</v>
      </c>
      <c r="F1011" s="13" t="s">
        <v>31</v>
      </c>
      <c r="G1011" s="127">
        <f t="shared" ref="G1011:AH1011" si="723">G1016+G1021*G$1032+G1026*G$1033+G1031*G$1034</f>
        <v>18.022970969163161</v>
      </c>
      <c r="H1011" s="127">
        <f t="shared" si="723"/>
        <v>17.298435845848218</v>
      </c>
      <c r="I1011" s="127">
        <f t="shared" si="723"/>
        <v>16.567366267442146</v>
      </c>
      <c r="J1011" s="127">
        <f t="shared" si="723"/>
        <v>15.994391866088844</v>
      </c>
      <c r="K1011" s="127">
        <f t="shared" si="723"/>
        <v>15.42420367148895</v>
      </c>
      <c r="L1011" s="127">
        <f t="shared" si="723"/>
        <v>14.856801683642356</v>
      </c>
      <c r="M1011" s="127">
        <f t="shared" si="723"/>
        <v>14.292185902549093</v>
      </c>
      <c r="N1011" s="127">
        <f t="shared" si="723"/>
        <v>13.73035632820914</v>
      </c>
      <c r="O1011" s="127">
        <f t="shared" si="723"/>
        <v>13.416091556656706</v>
      </c>
      <c r="P1011" s="127">
        <f t="shared" si="723"/>
        <v>13.098776168905342</v>
      </c>
      <c r="Q1011" s="127">
        <f t="shared" si="723"/>
        <v>12.778410164954833</v>
      </c>
      <c r="R1011" s="127">
        <f t="shared" si="723"/>
        <v>12.454993544805401</v>
      </c>
      <c r="S1011" s="127">
        <f t="shared" si="723"/>
        <v>12.128526308456959</v>
      </c>
      <c r="T1011" s="127">
        <f t="shared" si="723"/>
        <v>11.987773157794717</v>
      </c>
      <c r="U1011" s="127">
        <f t="shared" si="723"/>
        <v>11.845490460247589</v>
      </c>
      <c r="V1011" s="127">
        <f t="shared" si="723"/>
        <v>11.701678215815646</v>
      </c>
      <c r="W1011" s="127">
        <f t="shared" si="723"/>
        <v>11.556336424498735</v>
      </c>
      <c r="X1011" s="127">
        <f t="shared" si="723"/>
        <v>11.409465086296933</v>
      </c>
      <c r="Y1011" s="127">
        <f t="shared" si="723"/>
        <v>11.200765270757714</v>
      </c>
      <c r="Z1011" s="127">
        <f t="shared" si="723"/>
        <v>10.990059613464368</v>
      </c>
      <c r="AA1011" s="127">
        <f t="shared" si="723"/>
        <v>10.777348114416801</v>
      </c>
      <c r="AB1011" s="127">
        <f t="shared" si="723"/>
        <v>10.562630773615091</v>
      </c>
      <c r="AC1011" s="127">
        <f t="shared" si="723"/>
        <v>10.345907591059117</v>
      </c>
      <c r="AD1011" s="127">
        <f t="shared" si="723"/>
        <v>10.264934061989823</v>
      </c>
      <c r="AE1011" s="127">
        <f t="shared" si="723"/>
        <v>10.183021736055906</v>
      </c>
      <c r="AF1011" s="127">
        <f t="shared" si="723"/>
        <v>10.100170613257326</v>
      </c>
      <c r="AG1011" s="127">
        <f t="shared" si="723"/>
        <v>10.016380693594112</v>
      </c>
      <c r="AH1011" s="127">
        <f t="shared" si="723"/>
        <v>9.9316519770662932</v>
      </c>
      <c r="BL1011" s="1"/>
      <c r="BM1011" s="1"/>
    </row>
    <row r="1012" spans="2:65" hidden="1" outlineLevel="1">
      <c r="B1012" t="str">
        <f t="shared" si="688"/>
        <v>Blue ammonia (CCS) - Energy cost - Africa - USD/ton fuel</v>
      </c>
      <c r="C1012" t="str">
        <f>C953</f>
        <v>Blue ammonia (CCS)</v>
      </c>
      <c r="D1012" t="s">
        <v>43</v>
      </c>
      <c r="E1012" t="s">
        <v>55</v>
      </c>
      <c r="F1012" t="s">
        <v>31</v>
      </c>
      <c r="G1012" s="8">
        <f t="shared" ref="G1012:V1031" si="724">INDEX(CostCalculations,MATCH($B1012,CostCalculations_Index,0),MATCH(G$4,CostCalculation_Year,0))</f>
        <v>17.867280920737365</v>
      </c>
      <c r="H1012" s="8">
        <f t="shared" si="724"/>
        <v>15.872255243663167</v>
      </c>
      <c r="I1012" s="8">
        <f t="shared" si="724"/>
        <v>13.849803523848989</v>
      </c>
      <c r="J1012" s="8">
        <f t="shared" si="724"/>
        <v>13.342812501732114</v>
      </c>
      <c r="K1012" s="8">
        <f t="shared" si="724"/>
        <v>12.82817603611222</v>
      </c>
      <c r="L1012" s="8">
        <f t="shared" si="724"/>
        <v>12.305894126989232</v>
      </c>
      <c r="M1012" s="8">
        <f t="shared" si="724"/>
        <v>11.775966774363042</v>
      </c>
      <c r="N1012" s="8">
        <f t="shared" si="724"/>
        <v>11.238393978233969</v>
      </c>
      <c r="O1012" s="8">
        <f t="shared" si="724"/>
        <v>10.965084385693483</v>
      </c>
      <c r="P1012" s="8">
        <f t="shared" si="724"/>
        <v>10.687507096818798</v>
      </c>
      <c r="Q1012" s="8">
        <f t="shared" si="724"/>
        <v>10.405662111609747</v>
      </c>
      <c r="R1012" s="8">
        <f t="shared" si="724"/>
        <v>10.119549430066629</v>
      </c>
      <c r="S1012" s="8">
        <f t="shared" si="724"/>
        <v>9.8291690521893571</v>
      </c>
      <c r="T1012" s="8">
        <f t="shared" si="724"/>
        <v>9.7220148071278043</v>
      </c>
      <c r="U1012" s="8">
        <f t="shared" si="724"/>
        <v>9.6128518275290613</v>
      </c>
      <c r="V1012" s="8">
        <f t="shared" si="724"/>
        <v>9.5016801133930766</v>
      </c>
      <c r="W1012" s="8">
        <f t="shared" ref="W1012:AH1031" si="725">INDEX(CostCalculations,MATCH($B1012,CostCalculations_Index,0),MATCH(W$4,CostCalculation_Year,0))</f>
        <v>9.3884996647198378</v>
      </c>
      <c r="X1012" s="8">
        <f t="shared" si="725"/>
        <v>9.2733104815094478</v>
      </c>
      <c r="Y1012" s="8">
        <f t="shared" si="725"/>
        <v>9.1512570840764056</v>
      </c>
      <c r="Z1012" s="8">
        <f t="shared" si="725"/>
        <v>9.0271381628700507</v>
      </c>
      <c r="AA1012" s="8">
        <f t="shared" si="725"/>
        <v>8.9009537178903244</v>
      </c>
      <c r="AB1012" s="8">
        <f t="shared" si="725"/>
        <v>8.7727037491373387</v>
      </c>
      <c r="AC1012" s="8">
        <f t="shared" si="725"/>
        <v>8.6423882566110102</v>
      </c>
      <c r="AD1012" s="8">
        <f t="shared" si="725"/>
        <v>8.6025576664214682</v>
      </c>
      <c r="AE1012" s="8">
        <f t="shared" si="725"/>
        <v>8.5617132618462435</v>
      </c>
      <c r="AF1012" s="8">
        <f t="shared" si="725"/>
        <v>8.5198550428852791</v>
      </c>
      <c r="AG1012" s="8">
        <f t="shared" si="725"/>
        <v>8.4769830095386158</v>
      </c>
      <c r="AH1012" s="8">
        <f t="shared" si="725"/>
        <v>8.4330971618062929</v>
      </c>
    </row>
    <row r="1013" spans="2:65" hidden="1" outlineLevel="1">
      <c r="B1013" t="str">
        <f t="shared" si="688"/>
        <v>Blue ammonia (CCS) - Energy cost - Americas - USD/ton fuel</v>
      </c>
      <c r="C1013" t="str">
        <f>C953</f>
        <v>Blue ammonia (CCS)</v>
      </c>
      <c r="D1013" t="s">
        <v>43</v>
      </c>
      <c r="E1013" t="s">
        <v>56</v>
      </c>
      <c r="F1013" t="s">
        <v>31</v>
      </c>
      <c r="G1013" s="8">
        <f t="shared" si="724"/>
        <v>11.226278469168729</v>
      </c>
      <c r="H1013" s="8">
        <f t="shared" si="724"/>
        <v>11.065652798807578</v>
      </c>
      <c r="I1013" s="8">
        <f t="shared" si="724"/>
        <v>10.901988166895178</v>
      </c>
      <c r="J1013" s="8">
        <f t="shared" si="724"/>
        <v>10.571634583043664</v>
      </c>
      <c r="K1013" s="8">
        <f t="shared" si="724"/>
        <v>10.236143960841156</v>
      </c>
      <c r="L1013" s="8">
        <f t="shared" si="724"/>
        <v>9.8955163002875945</v>
      </c>
      <c r="M1013" s="8">
        <f t="shared" si="724"/>
        <v>9.5497516013831536</v>
      </c>
      <c r="N1013" s="8">
        <f t="shared" si="724"/>
        <v>9.1988498641275722</v>
      </c>
      <c r="O1013" s="8">
        <f t="shared" si="724"/>
        <v>9.0573413476354094</v>
      </c>
      <c r="P1013" s="8">
        <f t="shared" si="724"/>
        <v>8.913360764955149</v>
      </c>
      <c r="Q1013" s="8">
        <f t="shared" si="724"/>
        <v>8.7669081160867783</v>
      </c>
      <c r="R1013" s="8">
        <f t="shared" si="724"/>
        <v>8.6179834010302976</v>
      </c>
      <c r="S1013" s="8">
        <f t="shared" si="724"/>
        <v>8.4665866197856907</v>
      </c>
      <c r="T1013" s="8">
        <f t="shared" si="724"/>
        <v>8.351574100239965</v>
      </c>
      <c r="U1013" s="8">
        <f t="shared" si="724"/>
        <v>8.2345576630348862</v>
      </c>
      <c r="V1013" s="8">
        <f t="shared" si="724"/>
        <v>8.1155373081704401</v>
      </c>
      <c r="W1013" s="8">
        <f t="shared" si="725"/>
        <v>7.9945130356466576</v>
      </c>
      <c r="X1013" s="8">
        <f t="shared" si="725"/>
        <v>7.8714848454635034</v>
      </c>
      <c r="Y1013" s="8">
        <f t="shared" si="725"/>
        <v>7.8487622953688296</v>
      </c>
      <c r="Z1013" s="8">
        <f t="shared" si="725"/>
        <v>7.8252324306293977</v>
      </c>
      <c r="AA1013" s="8">
        <f t="shared" si="725"/>
        <v>7.8008952512452474</v>
      </c>
      <c r="AB1013" s="8">
        <f t="shared" si="725"/>
        <v>7.7757507572162998</v>
      </c>
      <c r="AC1013" s="8">
        <f t="shared" si="725"/>
        <v>7.7497989485426038</v>
      </c>
      <c r="AD1013" s="8">
        <f t="shared" si="725"/>
        <v>7.7404860793192238</v>
      </c>
      <c r="AE1013" s="8">
        <f t="shared" si="725"/>
        <v>7.730564148338531</v>
      </c>
      <c r="AF1013" s="8">
        <f t="shared" si="725"/>
        <v>7.7200331556005235</v>
      </c>
      <c r="AG1013" s="8">
        <f t="shared" si="725"/>
        <v>7.7088931011052031</v>
      </c>
      <c r="AH1013" s="8">
        <f t="shared" si="725"/>
        <v>7.697143984852568</v>
      </c>
    </row>
    <row r="1014" spans="2:65" hidden="1" outlineLevel="1">
      <c r="B1014" t="str">
        <f t="shared" si="688"/>
        <v>Blue ammonia (CCS) - Energy cost - Asia - USD/ton fuel</v>
      </c>
      <c r="C1014" t="str">
        <f>C953</f>
        <v>Blue ammonia (CCS)</v>
      </c>
      <c r="D1014" t="s">
        <v>43</v>
      </c>
      <c r="E1014" t="s">
        <v>57</v>
      </c>
      <c r="F1014" t="s">
        <v>31</v>
      </c>
      <c r="G1014" s="8">
        <f t="shared" si="724"/>
        <v>19.872130361881634</v>
      </c>
      <c r="H1014" s="8">
        <f t="shared" si="724"/>
        <v>18.244351644545489</v>
      </c>
      <c r="I1014" s="8">
        <f t="shared" si="724"/>
        <v>16.593746148998299</v>
      </c>
      <c r="J1014" s="8">
        <f t="shared" si="724"/>
        <v>16.062156063477747</v>
      </c>
      <c r="K1014" s="8">
        <f t="shared" si="724"/>
        <v>15.522378202158958</v>
      </c>
      <c r="L1014" s="8">
        <f t="shared" si="724"/>
        <v>14.97441256504127</v>
      </c>
      <c r="M1014" s="8">
        <f t="shared" si="724"/>
        <v>14.418259152125017</v>
      </c>
      <c r="N1014" s="8">
        <f t="shared" si="724"/>
        <v>13.853917963410526</v>
      </c>
      <c r="O1014" s="8">
        <f t="shared" si="724"/>
        <v>13.492510997352365</v>
      </c>
      <c r="P1014" s="8">
        <f t="shared" si="724"/>
        <v>13.125538889016989</v>
      </c>
      <c r="Q1014" s="8">
        <f t="shared" si="724"/>
        <v>12.753001638404376</v>
      </c>
      <c r="R1014" s="8">
        <f t="shared" si="724"/>
        <v>12.374899245514236</v>
      </c>
      <c r="S1014" s="8">
        <f t="shared" si="724"/>
        <v>11.991231710346744</v>
      </c>
      <c r="T1014" s="8">
        <f t="shared" si="724"/>
        <v>11.829061229244928</v>
      </c>
      <c r="U1014" s="8">
        <f t="shared" si="724"/>
        <v>11.664061294978296</v>
      </c>
      <c r="V1014" s="8">
        <f t="shared" si="724"/>
        <v>11.496231907546957</v>
      </c>
      <c r="W1014" s="8">
        <f t="shared" si="725"/>
        <v>11.325573066950694</v>
      </c>
      <c r="X1014" s="8">
        <f t="shared" si="725"/>
        <v>11.152084773189772</v>
      </c>
      <c r="Y1014" s="8">
        <f t="shared" si="725"/>
        <v>10.964462644581344</v>
      </c>
      <c r="Z1014" s="8">
        <f t="shared" si="725"/>
        <v>10.773878847817741</v>
      </c>
      <c r="AA1014" s="8">
        <f t="shared" si="725"/>
        <v>10.580333382898834</v>
      </c>
      <c r="AB1014" s="8">
        <f t="shared" si="725"/>
        <v>10.383826249824724</v>
      </c>
      <c r="AC1014" s="8">
        <f t="shared" si="725"/>
        <v>10.184357448595293</v>
      </c>
      <c r="AD1014" s="8">
        <f t="shared" si="725"/>
        <v>10.123033782003386</v>
      </c>
      <c r="AE1014" s="8">
        <f t="shared" si="725"/>
        <v>10.06035193365153</v>
      </c>
      <c r="AF1014" s="8">
        <f t="shared" si="725"/>
        <v>9.9963119035398336</v>
      </c>
      <c r="AG1014" s="8">
        <f t="shared" si="725"/>
        <v>9.9309136916682554</v>
      </c>
      <c r="AH1014" s="8">
        <f t="shared" si="725"/>
        <v>9.8641572980367531</v>
      </c>
    </row>
    <row r="1015" spans="2:65" hidden="1" outlineLevel="1">
      <c r="B1015" t="str">
        <f t="shared" si="688"/>
        <v>Blue ammonia (CCS) - Energy cost - Europe - USD/ton fuel</v>
      </c>
      <c r="C1015" t="str">
        <f>C953</f>
        <v>Blue ammonia (CCS)</v>
      </c>
      <c r="D1015" t="s">
        <v>43</v>
      </c>
      <c r="E1015" t="s">
        <v>8</v>
      </c>
      <c r="F1015" t="s">
        <v>31</v>
      </c>
      <c r="G1015" s="8">
        <f t="shared" si="724"/>
        <v>14.793724639473741</v>
      </c>
      <c r="H1015" s="8">
        <f t="shared" si="724"/>
        <v>14.248644993100269</v>
      </c>
      <c r="I1015" s="8">
        <f t="shared" si="724"/>
        <v>13.6952306628685</v>
      </c>
      <c r="J1015" s="8">
        <f t="shared" si="724"/>
        <v>13.258297945690021</v>
      </c>
      <c r="K1015" s="8">
        <f t="shared" si="724"/>
        <v>12.814630753587902</v>
      </c>
      <c r="L1015" s="8">
        <f t="shared" si="724"/>
        <v>12.364229086562352</v>
      </c>
      <c r="M1015" s="8">
        <f t="shared" si="724"/>
        <v>11.907092944613126</v>
      </c>
      <c r="N1015" s="8">
        <f t="shared" si="724"/>
        <v>11.443222327740539</v>
      </c>
      <c r="O1015" s="8">
        <f t="shared" si="724"/>
        <v>11.28948954583152</v>
      </c>
      <c r="P1015" s="8">
        <f t="shared" si="724"/>
        <v>11.132958590985378</v>
      </c>
      <c r="Q1015" s="8">
        <f t="shared" si="724"/>
        <v>10.973629463201808</v>
      </c>
      <c r="R1015" s="8">
        <f t="shared" si="724"/>
        <v>10.811502162480879</v>
      </c>
      <c r="S1015" s="8">
        <f t="shared" si="724"/>
        <v>10.6465766888227</v>
      </c>
      <c r="T1015" s="8">
        <f t="shared" si="724"/>
        <v>10.572437324224747</v>
      </c>
      <c r="U1015" s="8">
        <f t="shared" si="724"/>
        <v>10.496627308159328</v>
      </c>
      <c r="V1015" s="8">
        <f t="shared" si="724"/>
        <v>10.419146640626431</v>
      </c>
      <c r="W1015" s="8">
        <f t="shared" si="725"/>
        <v>10.339995321626002</v>
      </c>
      <c r="X1015" s="8">
        <f t="shared" si="725"/>
        <v>10.259173351157992</v>
      </c>
      <c r="Y1015" s="8">
        <f t="shared" si="725"/>
        <v>10.166707668564863</v>
      </c>
      <c r="Z1015" s="8">
        <f t="shared" si="725"/>
        <v>10.072454690519889</v>
      </c>
      <c r="AA1015" s="8">
        <f t="shared" si="725"/>
        <v>9.9764144170231752</v>
      </c>
      <c r="AB1015" s="8">
        <f t="shared" si="725"/>
        <v>9.8785868480745904</v>
      </c>
      <c r="AC1015" s="8">
        <f t="shared" si="725"/>
        <v>9.7789719836742535</v>
      </c>
      <c r="AD1015" s="8">
        <f t="shared" si="725"/>
        <v>9.7200956374480363</v>
      </c>
      <c r="AE1015" s="8">
        <f t="shared" si="725"/>
        <v>9.6599152436520619</v>
      </c>
      <c r="AF1015" s="8">
        <f t="shared" si="725"/>
        <v>9.5984308022864369</v>
      </c>
      <c r="AG1015" s="8">
        <f t="shared" si="725"/>
        <v>9.5356423133511168</v>
      </c>
      <c r="AH1015" s="8">
        <f t="shared" si="725"/>
        <v>9.4715497768460644</v>
      </c>
    </row>
    <row r="1016" spans="2:65" hidden="1" outlineLevel="1">
      <c r="B1016" t="str">
        <f t="shared" si="688"/>
        <v>Blue ammonia (CCS) - Energy cost - Middle East - USD/ton fuel</v>
      </c>
      <c r="C1016" t="str">
        <f>C953</f>
        <v>Blue ammonia (CCS)</v>
      </c>
      <c r="D1016" t="s">
        <v>43</v>
      </c>
      <c r="E1016" t="s">
        <v>58</v>
      </c>
      <c r="F1016" t="s">
        <v>31</v>
      </c>
      <c r="G1016" s="8">
        <f t="shared" si="724"/>
        <v>11.32821690198819</v>
      </c>
      <c r="H1016" s="8">
        <f t="shared" si="724"/>
        <v>10.899104493333713</v>
      </c>
      <c r="I1016" s="8">
        <f t="shared" si="724"/>
        <v>10.463457629588175</v>
      </c>
      <c r="J1016" s="8">
        <f t="shared" si="724"/>
        <v>10.193503983682477</v>
      </c>
      <c r="K1016" s="8">
        <f t="shared" si="724"/>
        <v>9.9192239297747431</v>
      </c>
      <c r="L1016" s="8">
        <f t="shared" si="724"/>
        <v>9.6406174678649137</v>
      </c>
      <c r="M1016" s="8">
        <f t="shared" si="724"/>
        <v>9.3576845979530212</v>
      </c>
      <c r="N1016" s="8">
        <f t="shared" si="724"/>
        <v>9.070425320039087</v>
      </c>
      <c r="O1016" s="8">
        <f t="shared" si="724"/>
        <v>8.8815408742669817</v>
      </c>
      <c r="P1016" s="8">
        <f t="shared" si="724"/>
        <v>8.6896058122959268</v>
      </c>
      <c r="Q1016" s="8">
        <f t="shared" si="724"/>
        <v>8.4946201341257623</v>
      </c>
      <c r="R1016" s="8">
        <f t="shared" si="724"/>
        <v>8.2965838397566394</v>
      </c>
      <c r="S1016" s="8">
        <f t="shared" si="724"/>
        <v>8.0954969291885046</v>
      </c>
      <c r="T1016" s="8">
        <f t="shared" si="724"/>
        <v>8.0176081554952567</v>
      </c>
      <c r="U1016" s="8">
        <f t="shared" si="724"/>
        <v>7.9381898349171207</v>
      </c>
      <c r="V1016" s="8">
        <f t="shared" si="724"/>
        <v>7.8572419674541525</v>
      </c>
      <c r="W1016" s="8">
        <f t="shared" si="725"/>
        <v>7.7747645531062348</v>
      </c>
      <c r="X1016" s="8">
        <f t="shared" si="725"/>
        <v>7.6907575918734272</v>
      </c>
      <c r="Y1016" s="8">
        <f t="shared" si="725"/>
        <v>7.5644978724311542</v>
      </c>
      <c r="Z1016" s="8">
        <f t="shared" si="725"/>
        <v>7.4362323112347379</v>
      </c>
      <c r="AA1016" s="8">
        <f t="shared" si="725"/>
        <v>7.3059609082841179</v>
      </c>
      <c r="AB1016" s="8">
        <f t="shared" si="725"/>
        <v>7.1736836635793342</v>
      </c>
      <c r="AC1016" s="8">
        <f t="shared" si="725"/>
        <v>7.0394005771203174</v>
      </c>
      <c r="AD1016" s="8">
        <f t="shared" si="725"/>
        <v>6.9970115991874904</v>
      </c>
      <c r="AE1016" s="8">
        <f t="shared" si="725"/>
        <v>6.9536838243900316</v>
      </c>
      <c r="AF1016" s="8">
        <f t="shared" si="725"/>
        <v>6.909417252727919</v>
      </c>
      <c r="AG1016" s="8">
        <f t="shared" si="725"/>
        <v>6.8642118842011719</v>
      </c>
      <c r="AH1016" s="8">
        <f t="shared" si="725"/>
        <v>6.8180677188098118</v>
      </c>
    </row>
    <row r="1017" spans="2:65" hidden="1" outlineLevel="1">
      <c r="B1017" t="str">
        <f>_xlfn.TEXTJOIN(" - ",TRUE,C1017:F1017)</f>
        <v>Nitrogen - Energy cost - Africa - USD/ton fuel</v>
      </c>
      <c r="C1017" t="s">
        <v>63</v>
      </c>
      <c r="D1017" t="s">
        <v>43</v>
      </c>
      <c r="E1017" t="s">
        <v>55</v>
      </c>
      <c r="F1017" t="s">
        <v>31</v>
      </c>
      <c r="G1017" s="8">
        <f t="shared" si="724"/>
        <v>12.845757524713116</v>
      </c>
      <c r="H1017" s="8">
        <f t="shared" si="724"/>
        <v>11.337325174045109</v>
      </c>
      <c r="I1017" s="8">
        <f t="shared" si="724"/>
        <v>9.8288928233767283</v>
      </c>
      <c r="J1017" s="8">
        <f t="shared" si="724"/>
        <v>9.2373317319683625</v>
      </c>
      <c r="K1017" s="8">
        <f t="shared" si="724"/>
        <v>8.6610615275661882</v>
      </c>
      <c r="L1017" s="8">
        <f t="shared" si="724"/>
        <v>8.1000822101701271</v>
      </c>
      <c r="M1017" s="8">
        <f t="shared" si="724"/>
        <v>7.554393779780086</v>
      </c>
      <c r="N1017" s="8">
        <f t="shared" si="724"/>
        <v>7.0239962363961901</v>
      </c>
      <c r="O1017" s="8">
        <f t="shared" si="724"/>
        <v>6.8106114196853929</v>
      </c>
      <c r="P1017" s="8">
        <f t="shared" si="724"/>
        <v>6.5972266029745699</v>
      </c>
      <c r="Q1017" s="8">
        <f t="shared" si="724"/>
        <v>6.3838417862636563</v>
      </c>
      <c r="R1017" s="8">
        <f t="shared" si="724"/>
        <v>6.1704569695528342</v>
      </c>
      <c r="S1017" s="8">
        <f t="shared" si="724"/>
        <v>5.9570721528420343</v>
      </c>
      <c r="T1017" s="8">
        <f t="shared" si="724"/>
        <v>5.8566354259806079</v>
      </c>
      <c r="U1017" s="8">
        <f t="shared" si="724"/>
        <v>5.7561986991192047</v>
      </c>
      <c r="V1017" s="8">
        <f>INDEX(CostCalculations,MATCH($B1017,CostCalculations_Index,0),MATCH(V$4,CostCalculation_Year,0))</f>
        <v>5.6557619722577783</v>
      </c>
      <c r="W1017" s="8">
        <f t="shared" si="725"/>
        <v>5.5553252453963529</v>
      </c>
      <c r="X1017" s="8">
        <f t="shared" si="725"/>
        <v>5.4548885185349718</v>
      </c>
      <c r="Y1017" s="8">
        <f t="shared" si="725"/>
        <v>5.3516123298692495</v>
      </c>
      <c r="Z1017" s="8">
        <f t="shared" si="725"/>
        <v>5.2483361412035272</v>
      </c>
      <c r="AA1017" s="8">
        <f t="shared" si="725"/>
        <v>5.1450599525377587</v>
      </c>
      <c r="AB1017" s="8">
        <f t="shared" si="725"/>
        <v>5.0417837638720364</v>
      </c>
      <c r="AC1017" s="8">
        <f t="shared" si="725"/>
        <v>4.938507575206291</v>
      </c>
      <c r="AD1017" s="8">
        <f t="shared" si="725"/>
        <v>4.8878168559212787</v>
      </c>
      <c r="AE1017" s="8">
        <f t="shared" si="725"/>
        <v>4.8371261366362894</v>
      </c>
      <c r="AF1017" s="8">
        <f t="shared" si="725"/>
        <v>4.7864354173512771</v>
      </c>
      <c r="AG1017" s="8">
        <f t="shared" si="725"/>
        <v>4.7357446980662647</v>
      </c>
      <c r="AH1017" s="8">
        <f t="shared" si="725"/>
        <v>4.6850539787812755</v>
      </c>
    </row>
    <row r="1018" spans="2:65" hidden="1" outlineLevel="1">
      <c r="B1018" t="str">
        <f>_xlfn.TEXTJOIN(" - ",TRUE,C1018:F1018)</f>
        <v>Nitrogen - Energy cost - Americas - USD/ton fuel</v>
      </c>
      <c r="C1018" t="s">
        <v>63</v>
      </c>
      <c r="D1018" t="s">
        <v>43</v>
      </c>
      <c r="E1018" t="s">
        <v>56</v>
      </c>
      <c r="F1018" t="s">
        <v>31</v>
      </c>
      <c r="G1018" s="8">
        <f t="shared" ref="G1018:V1021" si="726">INDEX(CostCalculations,MATCH($B1018,CostCalculations_Index,0),MATCH(G$4,CostCalculation_Year,0))</f>
        <v>8.0711805987487466</v>
      </c>
      <c r="H1018" s="8">
        <f t="shared" si="726"/>
        <v>7.9040377134339765</v>
      </c>
      <c r="I1018" s="8">
        <f t="shared" si="726"/>
        <v>7.7368948281191798</v>
      </c>
      <c r="J1018" s="8">
        <f t="shared" si="726"/>
        <v>7.3188239421071319</v>
      </c>
      <c r="K1018" s="8">
        <f t="shared" si="726"/>
        <v>6.9110271327971944</v>
      </c>
      <c r="L1018" s="8">
        <f t="shared" si="726"/>
        <v>6.5135044001893023</v>
      </c>
      <c r="M1018" s="8">
        <f t="shared" si="726"/>
        <v>6.1262557442835499</v>
      </c>
      <c r="N1018" s="8">
        <f t="shared" si="726"/>
        <v>5.7492811650796991</v>
      </c>
      <c r="O1018" s="8">
        <f t="shared" si="726"/>
        <v>5.6256778556741667</v>
      </c>
      <c r="P1018" s="8">
        <f t="shared" si="726"/>
        <v>5.5020745462686138</v>
      </c>
      <c r="Q1018" s="8">
        <f t="shared" si="726"/>
        <v>5.3784712368630609</v>
      </c>
      <c r="R1018" s="8">
        <f t="shared" si="726"/>
        <v>5.2548679274575081</v>
      </c>
      <c r="S1018" s="8">
        <f t="shared" si="726"/>
        <v>5.131264618051933</v>
      </c>
      <c r="T1018" s="8">
        <f t="shared" si="726"/>
        <v>5.0310687350843182</v>
      </c>
      <c r="U1018" s="8">
        <f t="shared" si="726"/>
        <v>4.9308728521167042</v>
      </c>
      <c r="V1018" s="8">
        <f t="shared" si="726"/>
        <v>4.8306769691490672</v>
      </c>
      <c r="W1018" s="8">
        <f t="shared" si="725"/>
        <v>4.7304810861814532</v>
      </c>
      <c r="X1018" s="8">
        <f t="shared" si="725"/>
        <v>4.6302852032138277</v>
      </c>
      <c r="Y1018" s="8">
        <f t="shared" si="725"/>
        <v>4.5899194709759286</v>
      </c>
      <c r="Z1018" s="8">
        <f t="shared" si="725"/>
        <v>4.5495537387380294</v>
      </c>
      <c r="AA1018" s="8">
        <f t="shared" si="725"/>
        <v>4.5091880065001417</v>
      </c>
      <c r="AB1018" s="8">
        <f t="shared" si="725"/>
        <v>4.4688222742622434</v>
      </c>
      <c r="AC1018" s="8">
        <f t="shared" si="725"/>
        <v>4.4284565420243442</v>
      </c>
      <c r="AD1018" s="8">
        <f t="shared" si="725"/>
        <v>4.3980034541586406</v>
      </c>
      <c r="AE1018" s="8">
        <f t="shared" si="725"/>
        <v>4.3675503662929485</v>
      </c>
      <c r="AF1018" s="8">
        <f t="shared" si="725"/>
        <v>4.3370972784272572</v>
      </c>
      <c r="AG1018" s="8">
        <f t="shared" si="725"/>
        <v>4.3066441905615651</v>
      </c>
      <c r="AH1018" s="8">
        <f t="shared" si="725"/>
        <v>4.276191102695873</v>
      </c>
    </row>
    <row r="1019" spans="2:65" hidden="1" outlineLevel="1">
      <c r="B1019" t="str">
        <f>_xlfn.TEXTJOIN(" - ",TRUE,C1019:F1019)</f>
        <v>Nitrogen - Energy cost - Asia - USD/ton fuel</v>
      </c>
      <c r="C1019" t="s">
        <v>63</v>
      </c>
      <c r="D1019" t="s">
        <v>43</v>
      </c>
      <c r="E1019" t="s">
        <v>57</v>
      </c>
      <c r="F1019" t="s">
        <v>31</v>
      </c>
      <c r="G1019" s="8">
        <f t="shared" si="726"/>
        <v>14.287152547758014</v>
      </c>
      <c r="H1019" s="8">
        <f t="shared" si="726"/>
        <v>13.03167974610391</v>
      </c>
      <c r="I1019" s="8">
        <f t="shared" si="726"/>
        <v>11.77620694445044</v>
      </c>
      <c r="J1019" s="8">
        <f t="shared" si="726"/>
        <v>11.119954197792257</v>
      </c>
      <c r="K1019" s="8">
        <f t="shared" si="726"/>
        <v>10.480077002731496</v>
      </c>
      <c r="L1019" s="8">
        <f t="shared" si="726"/>
        <v>9.856575359267671</v>
      </c>
      <c r="M1019" s="8">
        <f t="shared" si="726"/>
        <v>9.2494492674009816</v>
      </c>
      <c r="N1019" s="8">
        <f t="shared" si="726"/>
        <v>8.6586987271315277</v>
      </c>
      <c r="O1019" s="8">
        <f t="shared" si="726"/>
        <v>8.3804416132623381</v>
      </c>
      <c r="P1019" s="8">
        <f t="shared" si="726"/>
        <v>8.1021844993932071</v>
      </c>
      <c r="Q1019" s="8">
        <f t="shared" si="726"/>
        <v>7.8239273855241667</v>
      </c>
      <c r="R1019" s="8">
        <f t="shared" si="726"/>
        <v>7.5456702716550357</v>
      </c>
      <c r="S1019" s="8">
        <f t="shared" si="726"/>
        <v>7.2674131577859047</v>
      </c>
      <c r="T1019" s="8">
        <f t="shared" si="726"/>
        <v>7.1259404995451412</v>
      </c>
      <c r="U1019" s="8">
        <f t="shared" si="726"/>
        <v>6.9844678413043768</v>
      </c>
      <c r="V1019" s="8">
        <f t="shared" si="726"/>
        <v>6.8429951830636586</v>
      </c>
      <c r="W1019" s="8">
        <f t="shared" si="725"/>
        <v>6.7015225248228951</v>
      </c>
      <c r="X1019" s="8">
        <f t="shared" si="725"/>
        <v>6.5600498665822222</v>
      </c>
      <c r="Y1019" s="8">
        <f t="shared" si="725"/>
        <v>6.4119664588195064</v>
      </c>
      <c r="Z1019" s="8">
        <f t="shared" si="725"/>
        <v>6.2638830510568368</v>
      </c>
      <c r="AA1019" s="8">
        <f t="shared" si="725"/>
        <v>6.115799643294122</v>
      </c>
      <c r="AB1019" s="8">
        <f t="shared" si="725"/>
        <v>5.9677162355314524</v>
      </c>
      <c r="AC1019" s="8">
        <f t="shared" si="725"/>
        <v>5.8196328277687375</v>
      </c>
      <c r="AD1019" s="8">
        <f t="shared" si="725"/>
        <v>5.751723739774639</v>
      </c>
      <c r="AE1019" s="8">
        <f t="shared" si="725"/>
        <v>5.6838146517805175</v>
      </c>
      <c r="AF1019" s="8">
        <f t="shared" si="725"/>
        <v>5.615905563786419</v>
      </c>
      <c r="AG1019" s="8">
        <f t="shared" si="725"/>
        <v>5.5479964757923206</v>
      </c>
      <c r="AH1019" s="8">
        <f t="shared" si="725"/>
        <v>5.480087387798199</v>
      </c>
    </row>
    <row r="1020" spans="2:65" hidden="1" outlineLevel="1">
      <c r="B1020" t="str">
        <f>_xlfn.TEXTJOIN(" - ",TRUE,C1020:F1020)</f>
        <v>Nitrogen - Energy cost - Europe - USD/ton fuel</v>
      </c>
      <c r="C1020" t="s">
        <v>63</v>
      </c>
      <c r="D1020" t="s">
        <v>43</v>
      </c>
      <c r="E1020" t="s">
        <v>8</v>
      </c>
      <c r="F1020" t="s">
        <v>31</v>
      </c>
      <c r="G1020" s="8">
        <f t="shared" si="726"/>
        <v>10.636011178706594</v>
      </c>
      <c r="H1020" s="8">
        <f t="shared" si="726"/>
        <v>10.177603566500183</v>
      </c>
      <c r="I1020" s="8">
        <f t="shared" si="726"/>
        <v>9.7191959542938005</v>
      </c>
      <c r="J1020" s="8">
        <f t="shared" si="726"/>
        <v>9.178821654708452</v>
      </c>
      <c r="K1020" s="8">
        <f t="shared" si="726"/>
        <v>8.6519163049701522</v>
      </c>
      <c r="L1020" s="8">
        <f t="shared" si="726"/>
        <v>8.1384799050790164</v>
      </c>
      <c r="M1020" s="8">
        <f t="shared" si="726"/>
        <v>7.6385124550348573</v>
      </c>
      <c r="N1020" s="8">
        <f t="shared" si="726"/>
        <v>7.1520139548377957</v>
      </c>
      <c r="O1020" s="8">
        <f t="shared" si="726"/>
        <v>7.012105307969887</v>
      </c>
      <c r="P1020" s="8">
        <f t="shared" si="726"/>
        <v>6.8721966611020893</v>
      </c>
      <c r="Q1020" s="8">
        <f t="shared" si="726"/>
        <v>6.7322880142342463</v>
      </c>
      <c r="R1020" s="8">
        <f t="shared" si="726"/>
        <v>6.5923793673664024</v>
      </c>
      <c r="S1020" s="8">
        <f t="shared" si="726"/>
        <v>6.4524707204986047</v>
      </c>
      <c r="T1020" s="8">
        <f t="shared" si="726"/>
        <v>6.3689381471233446</v>
      </c>
      <c r="U1020" s="8">
        <f t="shared" si="726"/>
        <v>6.2854055737481076</v>
      </c>
      <c r="V1020" s="8">
        <f t="shared" si="726"/>
        <v>6.2018730003728706</v>
      </c>
      <c r="W1020" s="8">
        <f t="shared" si="725"/>
        <v>6.1183404269976336</v>
      </c>
      <c r="X1020" s="8">
        <f t="shared" si="725"/>
        <v>6.0348078536223513</v>
      </c>
      <c r="Y1020" s="8">
        <f t="shared" si="725"/>
        <v>5.9454430810320904</v>
      </c>
      <c r="Z1020" s="8">
        <f t="shared" si="725"/>
        <v>5.8560783084418064</v>
      </c>
      <c r="AA1020" s="8">
        <f t="shared" si="725"/>
        <v>5.7667135358515456</v>
      </c>
      <c r="AB1020" s="8">
        <f t="shared" si="725"/>
        <v>5.6773487632612616</v>
      </c>
      <c r="AC1020" s="8">
        <f t="shared" si="725"/>
        <v>5.5879839906710007</v>
      </c>
      <c r="AD1020" s="8">
        <f t="shared" si="725"/>
        <v>5.5227816121863729</v>
      </c>
      <c r="AE1020" s="8">
        <f t="shared" si="725"/>
        <v>5.4575792337017219</v>
      </c>
      <c r="AF1020" s="8">
        <f t="shared" si="725"/>
        <v>5.3923768552170941</v>
      </c>
      <c r="AG1020" s="8">
        <f t="shared" si="725"/>
        <v>5.3271744767324662</v>
      </c>
      <c r="AH1020" s="8">
        <f t="shared" si="725"/>
        <v>5.2619720982478162</v>
      </c>
    </row>
    <row r="1021" spans="2:65" hidden="1" outlineLevel="1">
      <c r="B1021" t="str">
        <f>_xlfn.TEXTJOIN(" - ",TRUE,C1021:F1021)</f>
        <v>Nitrogen - Energy cost - Middle East - USD/ton fuel</v>
      </c>
      <c r="C1021" t="s">
        <v>63</v>
      </c>
      <c r="D1021" t="s">
        <v>43</v>
      </c>
      <c r="E1021" t="s">
        <v>58</v>
      </c>
      <c r="F1021" t="s">
        <v>31</v>
      </c>
      <c r="G1021" s="8">
        <f t="shared" si="726"/>
        <v>8.1444696680960718</v>
      </c>
      <c r="H1021" s="8">
        <f t="shared" si="726"/>
        <v>7.7850746380955025</v>
      </c>
      <c r="I1021" s="8">
        <f t="shared" si="726"/>
        <v>7.4256796080948551</v>
      </c>
      <c r="J1021" s="8">
        <f t="shared" si="726"/>
        <v>7.0570412194724659</v>
      </c>
      <c r="K1021" s="8">
        <f t="shared" si="726"/>
        <v>6.6970556468542668</v>
      </c>
      <c r="L1021" s="8">
        <f t="shared" si="726"/>
        <v>6.3457228902401965</v>
      </c>
      <c r="M1021" s="8">
        <f t="shared" si="726"/>
        <v>6.0030429496302569</v>
      </c>
      <c r="N1021" s="8">
        <f t="shared" si="726"/>
        <v>5.6690158250243963</v>
      </c>
      <c r="O1021" s="8">
        <f t="shared" si="726"/>
        <v>5.5164850150726581</v>
      </c>
      <c r="P1021" s="8">
        <f t="shared" si="726"/>
        <v>5.3639542051209448</v>
      </c>
      <c r="Q1021" s="8">
        <f t="shared" si="726"/>
        <v>5.2114233951691862</v>
      </c>
      <c r="R1021" s="8">
        <f t="shared" si="726"/>
        <v>5.0588925852174729</v>
      </c>
      <c r="S1021" s="8">
        <f t="shared" si="726"/>
        <v>4.9063617752657596</v>
      </c>
      <c r="T1021" s="8">
        <f t="shared" si="726"/>
        <v>4.8298844310212417</v>
      </c>
      <c r="U1021" s="8">
        <f t="shared" si="726"/>
        <v>4.7534070867767246</v>
      </c>
      <c r="V1021" s="8">
        <f t="shared" si="726"/>
        <v>4.6769297425322298</v>
      </c>
      <c r="W1021" s="8">
        <f t="shared" si="725"/>
        <v>4.6004523982877119</v>
      </c>
      <c r="X1021" s="8">
        <f t="shared" si="725"/>
        <v>4.523975054043194</v>
      </c>
      <c r="Y1021" s="8">
        <f t="shared" si="725"/>
        <v>4.4236829663340131</v>
      </c>
      <c r="Z1021" s="8">
        <f t="shared" si="725"/>
        <v>4.3233908786248554</v>
      </c>
      <c r="AA1021" s="8">
        <f t="shared" si="725"/>
        <v>4.2230987909156736</v>
      </c>
      <c r="AB1021" s="8">
        <f t="shared" si="725"/>
        <v>4.1228067032065159</v>
      </c>
      <c r="AC1021" s="8">
        <f t="shared" si="725"/>
        <v>4.0225146154973235</v>
      </c>
      <c r="AD1021" s="8">
        <f t="shared" si="725"/>
        <v>3.9755747722656114</v>
      </c>
      <c r="AE1021" s="8">
        <f t="shared" si="725"/>
        <v>3.9286349290339104</v>
      </c>
      <c r="AF1021" s="8">
        <f t="shared" si="725"/>
        <v>3.8816950858021984</v>
      </c>
      <c r="AG1021" s="8">
        <f t="shared" si="725"/>
        <v>3.8347552425704863</v>
      </c>
      <c r="AH1021" s="8">
        <f t="shared" si="725"/>
        <v>3.7878153993387857</v>
      </c>
    </row>
    <row r="1022" spans="2:65" hidden="1" outlineLevel="1">
      <c r="B1022" t="str">
        <f t="shared" si="688"/>
        <v>Carbon capture - Energy cost - Africa - USD/ton fuel</v>
      </c>
      <c r="C1022" t="s">
        <v>93</v>
      </c>
      <c r="D1022" t="s">
        <v>43</v>
      </c>
      <c r="E1022" t="s">
        <v>55</v>
      </c>
      <c r="F1022" t="s">
        <v>31</v>
      </c>
      <c r="G1022" s="8">
        <f t="shared" si="724"/>
        <v>0</v>
      </c>
      <c r="H1022" s="8">
        <f t="shared" si="724"/>
        <v>0</v>
      </c>
      <c r="I1022" s="8">
        <f t="shared" si="724"/>
        <v>0</v>
      </c>
      <c r="J1022" s="8">
        <f t="shared" si="724"/>
        <v>0</v>
      </c>
      <c r="K1022" s="8">
        <f t="shared" si="724"/>
        <v>0</v>
      </c>
      <c r="L1022" s="8">
        <f t="shared" si="724"/>
        <v>0</v>
      </c>
      <c r="M1022" s="8">
        <f t="shared" si="724"/>
        <v>0</v>
      </c>
      <c r="N1022" s="8">
        <f t="shared" si="724"/>
        <v>0</v>
      </c>
      <c r="O1022" s="8">
        <f t="shared" si="724"/>
        <v>0</v>
      </c>
      <c r="P1022" s="8">
        <f t="shared" si="724"/>
        <v>0</v>
      </c>
      <c r="Q1022" s="8">
        <f t="shared" si="724"/>
        <v>0</v>
      </c>
      <c r="R1022" s="8">
        <f t="shared" si="724"/>
        <v>0</v>
      </c>
      <c r="S1022" s="8">
        <f t="shared" si="724"/>
        <v>0</v>
      </c>
      <c r="T1022" s="8">
        <f t="shared" si="724"/>
        <v>0</v>
      </c>
      <c r="U1022" s="8">
        <f t="shared" si="724"/>
        <v>0</v>
      </c>
      <c r="V1022" s="8">
        <f t="shared" si="724"/>
        <v>0</v>
      </c>
      <c r="W1022" s="8">
        <f t="shared" si="725"/>
        <v>0</v>
      </c>
      <c r="X1022" s="8">
        <f t="shared" si="725"/>
        <v>0</v>
      </c>
      <c r="Y1022" s="8">
        <f t="shared" si="725"/>
        <v>0</v>
      </c>
      <c r="Z1022" s="8">
        <f t="shared" si="725"/>
        <v>0</v>
      </c>
      <c r="AA1022" s="8">
        <f t="shared" si="725"/>
        <v>0</v>
      </c>
      <c r="AB1022" s="8">
        <f t="shared" si="725"/>
        <v>0</v>
      </c>
      <c r="AC1022" s="8">
        <f t="shared" si="725"/>
        <v>0</v>
      </c>
      <c r="AD1022" s="8">
        <f t="shared" si="725"/>
        <v>0</v>
      </c>
      <c r="AE1022" s="8">
        <f t="shared" si="725"/>
        <v>0</v>
      </c>
      <c r="AF1022" s="8">
        <f t="shared" si="725"/>
        <v>0</v>
      </c>
      <c r="AG1022" s="8">
        <f t="shared" si="725"/>
        <v>0</v>
      </c>
      <c r="AH1022" s="8">
        <f t="shared" si="725"/>
        <v>0</v>
      </c>
    </row>
    <row r="1023" spans="2:65" hidden="1" outlineLevel="1">
      <c r="B1023" t="str">
        <f t="shared" si="688"/>
        <v>Carbon capture - Energy cost - Americas - USD/ton fuel</v>
      </c>
      <c r="C1023" t="s">
        <v>93</v>
      </c>
      <c r="D1023" t="s">
        <v>43</v>
      </c>
      <c r="E1023" t="s">
        <v>56</v>
      </c>
      <c r="F1023" t="s">
        <v>31</v>
      </c>
      <c r="G1023" s="8">
        <f t="shared" si="724"/>
        <v>0</v>
      </c>
      <c r="H1023" s="8">
        <f t="shared" si="724"/>
        <v>0</v>
      </c>
      <c r="I1023" s="8">
        <f t="shared" si="724"/>
        <v>0</v>
      </c>
      <c r="J1023" s="8">
        <f t="shared" si="724"/>
        <v>0</v>
      </c>
      <c r="K1023" s="8">
        <f t="shared" si="724"/>
        <v>0</v>
      </c>
      <c r="L1023" s="8">
        <f t="shared" si="724"/>
        <v>0</v>
      </c>
      <c r="M1023" s="8">
        <f t="shared" si="724"/>
        <v>0</v>
      </c>
      <c r="N1023" s="8">
        <f t="shared" si="724"/>
        <v>0</v>
      </c>
      <c r="O1023" s="8">
        <f t="shared" si="724"/>
        <v>0</v>
      </c>
      <c r="P1023" s="8">
        <f t="shared" si="724"/>
        <v>0</v>
      </c>
      <c r="Q1023" s="8">
        <f t="shared" si="724"/>
        <v>0</v>
      </c>
      <c r="R1023" s="8">
        <f t="shared" si="724"/>
        <v>0</v>
      </c>
      <c r="S1023" s="8">
        <f t="shared" si="724"/>
        <v>0</v>
      </c>
      <c r="T1023" s="8">
        <f t="shared" si="724"/>
        <v>0</v>
      </c>
      <c r="U1023" s="8">
        <f t="shared" si="724"/>
        <v>0</v>
      </c>
      <c r="V1023" s="8">
        <f t="shared" si="724"/>
        <v>0</v>
      </c>
      <c r="W1023" s="8">
        <f t="shared" si="725"/>
        <v>0</v>
      </c>
      <c r="X1023" s="8">
        <f t="shared" si="725"/>
        <v>0</v>
      </c>
      <c r="Y1023" s="8">
        <f t="shared" si="725"/>
        <v>0</v>
      </c>
      <c r="Z1023" s="8">
        <f t="shared" si="725"/>
        <v>0</v>
      </c>
      <c r="AA1023" s="8">
        <f t="shared" si="725"/>
        <v>0</v>
      </c>
      <c r="AB1023" s="8">
        <f t="shared" si="725"/>
        <v>0</v>
      </c>
      <c r="AC1023" s="8">
        <f t="shared" si="725"/>
        <v>0</v>
      </c>
      <c r="AD1023" s="8">
        <f t="shared" si="725"/>
        <v>0</v>
      </c>
      <c r="AE1023" s="8">
        <f t="shared" si="725"/>
        <v>0</v>
      </c>
      <c r="AF1023" s="8">
        <f t="shared" si="725"/>
        <v>0</v>
      </c>
      <c r="AG1023" s="8">
        <f t="shared" si="725"/>
        <v>0</v>
      </c>
      <c r="AH1023" s="8">
        <f t="shared" si="725"/>
        <v>0</v>
      </c>
    </row>
    <row r="1024" spans="2:65" hidden="1" outlineLevel="1">
      <c r="B1024" t="str">
        <f t="shared" si="688"/>
        <v>Carbon capture - Energy cost - Asia - USD/ton fuel</v>
      </c>
      <c r="C1024" t="s">
        <v>93</v>
      </c>
      <c r="D1024" t="s">
        <v>43</v>
      </c>
      <c r="E1024" t="s">
        <v>57</v>
      </c>
      <c r="F1024" t="s">
        <v>31</v>
      </c>
      <c r="G1024" s="8">
        <f t="shared" si="724"/>
        <v>0</v>
      </c>
      <c r="H1024" s="8">
        <f t="shared" si="724"/>
        <v>0</v>
      </c>
      <c r="I1024" s="8">
        <f t="shared" si="724"/>
        <v>0</v>
      </c>
      <c r="J1024" s="8">
        <f t="shared" si="724"/>
        <v>0</v>
      </c>
      <c r="K1024" s="8">
        <f t="shared" si="724"/>
        <v>0</v>
      </c>
      <c r="L1024" s="8">
        <f t="shared" si="724"/>
        <v>0</v>
      </c>
      <c r="M1024" s="8">
        <f t="shared" si="724"/>
        <v>0</v>
      </c>
      <c r="N1024" s="8">
        <f t="shared" si="724"/>
        <v>0</v>
      </c>
      <c r="O1024" s="8">
        <f t="shared" si="724"/>
        <v>0</v>
      </c>
      <c r="P1024" s="8">
        <f t="shared" si="724"/>
        <v>0</v>
      </c>
      <c r="Q1024" s="8">
        <f t="shared" si="724"/>
        <v>0</v>
      </c>
      <c r="R1024" s="8">
        <f t="shared" si="724"/>
        <v>0</v>
      </c>
      <c r="S1024" s="8">
        <f t="shared" si="724"/>
        <v>0</v>
      </c>
      <c r="T1024" s="8">
        <f t="shared" si="724"/>
        <v>0</v>
      </c>
      <c r="U1024" s="8">
        <f t="shared" si="724"/>
        <v>0</v>
      </c>
      <c r="V1024" s="8">
        <f t="shared" si="724"/>
        <v>0</v>
      </c>
      <c r="W1024" s="8">
        <f t="shared" si="725"/>
        <v>0</v>
      </c>
      <c r="X1024" s="8">
        <f t="shared" si="725"/>
        <v>0</v>
      </c>
      <c r="Y1024" s="8">
        <f t="shared" si="725"/>
        <v>0</v>
      </c>
      <c r="Z1024" s="8">
        <f t="shared" si="725"/>
        <v>0</v>
      </c>
      <c r="AA1024" s="8">
        <f t="shared" si="725"/>
        <v>0</v>
      </c>
      <c r="AB1024" s="8">
        <f t="shared" si="725"/>
        <v>0</v>
      </c>
      <c r="AC1024" s="8">
        <f t="shared" si="725"/>
        <v>0</v>
      </c>
      <c r="AD1024" s="8">
        <f t="shared" si="725"/>
        <v>0</v>
      </c>
      <c r="AE1024" s="8">
        <f t="shared" si="725"/>
        <v>0</v>
      </c>
      <c r="AF1024" s="8">
        <f t="shared" si="725"/>
        <v>0</v>
      </c>
      <c r="AG1024" s="8">
        <f t="shared" si="725"/>
        <v>0</v>
      </c>
      <c r="AH1024" s="8">
        <f t="shared" si="725"/>
        <v>0</v>
      </c>
    </row>
    <row r="1025" spans="2:65" hidden="1" outlineLevel="1">
      <c r="B1025" t="str">
        <f t="shared" si="688"/>
        <v>Carbon capture - Energy cost - Europe - USD/ton fuel</v>
      </c>
      <c r="C1025" t="s">
        <v>93</v>
      </c>
      <c r="D1025" t="s">
        <v>43</v>
      </c>
      <c r="E1025" t="s">
        <v>8</v>
      </c>
      <c r="F1025" t="s">
        <v>31</v>
      </c>
      <c r="G1025" s="8">
        <f t="shared" si="724"/>
        <v>0</v>
      </c>
      <c r="H1025" s="8">
        <f t="shared" si="724"/>
        <v>0</v>
      </c>
      <c r="I1025" s="8">
        <f t="shared" si="724"/>
        <v>0</v>
      </c>
      <c r="J1025" s="8">
        <f t="shared" si="724"/>
        <v>0</v>
      </c>
      <c r="K1025" s="8">
        <f t="shared" si="724"/>
        <v>0</v>
      </c>
      <c r="L1025" s="8">
        <f t="shared" si="724"/>
        <v>0</v>
      </c>
      <c r="M1025" s="8">
        <f t="shared" si="724"/>
        <v>0</v>
      </c>
      <c r="N1025" s="8">
        <f t="shared" si="724"/>
        <v>0</v>
      </c>
      <c r="O1025" s="8">
        <f t="shared" si="724"/>
        <v>0</v>
      </c>
      <c r="P1025" s="8">
        <f t="shared" si="724"/>
        <v>0</v>
      </c>
      <c r="Q1025" s="8">
        <f t="shared" si="724"/>
        <v>0</v>
      </c>
      <c r="R1025" s="8">
        <f t="shared" si="724"/>
        <v>0</v>
      </c>
      <c r="S1025" s="8">
        <f t="shared" si="724"/>
        <v>0</v>
      </c>
      <c r="T1025" s="8">
        <f t="shared" si="724"/>
        <v>0</v>
      </c>
      <c r="U1025" s="8">
        <f t="shared" si="724"/>
        <v>0</v>
      </c>
      <c r="V1025" s="8">
        <f t="shared" si="724"/>
        <v>0</v>
      </c>
      <c r="W1025" s="8">
        <f t="shared" si="725"/>
        <v>0</v>
      </c>
      <c r="X1025" s="8">
        <f t="shared" si="725"/>
        <v>0</v>
      </c>
      <c r="Y1025" s="8">
        <f t="shared" si="725"/>
        <v>0</v>
      </c>
      <c r="Z1025" s="8">
        <f t="shared" si="725"/>
        <v>0</v>
      </c>
      <c r="AA1025" s="8">
        <f t="shared" si="725"/>
        <v>0</v>
      </c>
      <c r="AB1025" s="8">
        <f t="shared" si="725"/>
        <v>0</v>
      </c>
      <c r="AC1025" s="8">
        <f t="shared" si="725"/>
        <v>0</v>
      </c>
      <c r="AD1025" s="8">
        <f t="shared" si="725"/>
        <v>0</v>
      </c>
      <c r="AE1025" s="8">
        <f t="shared" si="725"/>
        <v>0</v>
      </c>
      <c r="AF1025" s="8">
        <f t="shared" si="725"/>
        <v>0</v>
      </c>
      <c r="AG1025" s="8">
        <f t="shared" si="725"/>
        <v>0</v>
      </c>
      <c r="AH1025" s="8">
        <f t="shared" si="725"/>
        <v>0</v>
      </c>
    </row>
    <row r="1026" spans="2:65" hidden="1" outlineLevel="1">
      <c r="B1026" t="str">
        <f t="shared" si="688"/>
        <v>Carbon capture - Energy cost - Middle East - USD/ton fuel</v>
      </c>
      <c r="C1026" t="s">
        <v>93</v>
      </c>
      <c r="D1026" t="s">
        <v>43</v>
      </c>
      <c r="E1026" t="s">
        <v>58</v>
      </c>
      <c r="F1026" t="s">
        <v>31</v>
      </c>
      <c r="G1026" s="8">
        <f t="shared" si="724"/>
        <v>0</v>
      </c>
      <c r="H1026" s="8">
        <f t="shared" si="724"/>
        <v>0</v>
      </c>
      <c r="I1026" s="8">
        <f t="shared" si="724"/>
        <v>0</v>
      </c>
      <c r="J1026" s="8">
        <f t="shared" si="724"/>
        <v>0</v>
      </c>
      <c r="K1026" s="8">
        <f t="shared" si="724"/>
        <v>0</v>
      </c>
      <c r="L1026" s="8">
        <f t="shared" si="724"/>
        <v>0</v>
      </c>
      <c r="M1026" s="8">
        <f t="shared" si="724"/>
        <v>0</v>
      </c>
      <c r="N1026" s="8">
        <f t="shared" si="724"/>
        <v>0</v>
      </c>
      <c r="O1026" s="8">
        <f t="shared" si="724"/>
        <v>0</v>
      </c>
      <c r="P1026" s="8">
        <f t="shared" si="724"/>
        <v>0</v>
      </c>
      <c r="Q1026" s="8">
        <f t="shared" si="724"/>
        <v>0</v>
      </c>
      <c r="R1026" s="8">
        <f t="shared" si="724"/>
        <v>0</v>
      </c>
      <c r="S1026" s="8">
        <f t="shared" si="724"/>
        <v>0</v>
      </c>
      <c r="T1026" s="8">
        <f t="shared" si="724"/>
        <v>0</v>
      </c>
      <c r="U1026" s="8">
        <f t="shared" si="724"/>
        <v>0</v>
      </c>
      <c r="V1026" s="8">
        <f t="shared" si="724"/>
        <v>0</v>
      </c>
      <c r="W1026" s="8">
        <f t="shared" si="725"/>
        <v>0</v>
      </c>
      <c r="X1026" s="8">
        <f t="shared" si="725"/>
        <v>0</v>
      </c>
      <c r="Y1026" s="8">
        <f t="shared" si="725"/>
        <v>0</v>
      </c>
      <c r="Z1026" s="8">
        <f t="shared" si="725"/>
        <v>0</v>
      </c>
      <c r="AA1026" s="8">
        <f t="shared" si="725"/>
        <v>0</v>
      </c>
      <c r="AB1026" s="8">
        <f t="shared" si="725"/>
        <v>0</v>
      </c>
      <c r="AC1026" s="8">
        <f t="shared" si="725"/>
        <v>0</v>
      </c>
      <c r="AD1026" s="8">
        <f t="shared" si="725"/>
        <v>0</v>
      </c>
      <c r="AE1026" s="8">
        <f t="shared" si="725"/>
        <v>0</v>
      </c>
      <c r="AF1026" s="8">
        <f t="shared" si="725"/>
        <v>0</v>
      </c>
      <c r="AG1026" s="8">
        <f t="shared" si="725"/>
        <v>0</v>
      </c>
      <c r="AH1026" s="8">
        <f t="shared" si="725"/>
        <v>0</v>
      </c>
    </row>
    <row r="1027" spans="2:65" hidden="1" outlineLevel="1">
      <c r="B1027" t="str">
        <f t="shared" si="688"/>
        <v>Carbon storage - Energy cost - Africa - USD/ton fuel</v>
      </c>
      <c r="C1027" t="s">
        <v>94</v>
      </c>
      <c r="D1027" t="s">
        <v>43</v>
      </c>
      <c r="E1027" t="s">
        <v>55</v>
      </c>
      <c r="F1027" t="s">
        <v>31</v>
      </c>
      <c r="G1027" s="8">
        <f t="shared" si="724"/>
        <v>0</v>
      </c>
      <c r="H1027" s="8">
        <f t="shared" si="724"/>
        <v>0</v>
      </c>
      <c r="I1027" s="8">
        <f t="shared" si="724"/>
        <v>0</v>
      </c>
      <c r="J1027" s="8">
        <f t="shared" si="724"/>
        <v>0</v>
      </c>
      <c r="K1027" s="8">
        <f t="shared" si="724"/>
        <v>0</v>
      </c>
      <c r="L1027" s="8">
        <f t="shared" si="724"/>
        <v>0</v>
      </c>
      <c r="M1027" s="8">
        <f t="shared" si="724"/>
        <v>0</v>
      </c>
      <c r="N1027" s="8">
        <f t="shared" si="724"/>
        <v>0</v>
      </c>
      <c r="O1027" s="8">
        <f t="shared" si="724"/>
        <v>0</v>
      </c>
      <c r="P1027" s="8">
        <f t="shared" si="724"/>
        <v>0</v>
      </c>
      <c r="Q1027" s="8">
        <f t="shared" si="724"/>
        <v>0</v>
      </c>
      <c r="R1027" s="8">
        <f t="shared" si="724"/>
        <v>0</v>
      </c>
      <c r="S1027" s="8">
        <f t="shared" si="724"/>
        <v>0</v>
      </c>
      <c r="T1027" s="8">
        <f t="shared" si="724"/>
        <v>0</v>
      </c>
      <c r="U1027" s="8">
        <f t="shared" si="724"/>
        <v>0</v>
      </c>
      <c r="V1027" s="8">
        <f t="shared" si="724"/>
        <v>0</v>
      </c>
      <c r="W1027" s="8">
        <f t="shared" si="725"/>
        <v>0</v>
      </c>
      <c r="X1027" s="8">
        <f t="shared" si="725"/>
        <v>0</v>
      </c>
      <c r="Y1027" s="8">
        <f t="shared" si="725"/>
        <v>0</v>
      </c>
      <c r="Z1027" s="8">
        <f t="shared" si="725"/>
        <v>0</v>
      </c>
      <c r="AA1027" s="8">
        <f t="shared" si="725"/>
        <v>0</v>
      </c>
      <c r="AB1027" s="8">
        <f t="shared" si="725"/>
        <v>0</v>
      </c>
      <c r="AC1027" s="8">
        <f t="shared" si="725"/>
        <v>0</v>
      </c>
      <c r="AD1027" s="8">
        <f t="shared" si="725"/>
        <v>0</v>
      </c>
      <c r="AE1027" s="8">
        <f t="shared" si="725"/>
        <v>0</v>
      </c>
      <c r="AF1027" s="8">
        <f t="shared" si="725"/>
        <v>0</v>
      </c>
      <c r="AG1027" s="8">
        <f t="shared" si="725"/>
        <v>0</v>
      </c>
      <c r="AH1027" s="8">
        <f t="shared" si="725"/>
        <v>0</v>
      </c>
    </row>
    <row r="1028" spans="2:65" hidden="1" outlineLevel="1">
      <c r="B1028" t="str">
        <f t="shared" si="688"/>
        <v>Carbon storage - Energy cost - Americas - USD/ton fuel</v>
      </c>
      <c r="C1028" t="s">
        <v>94</v>
      </c>
      <c r="D1028" t="s">
        <v>43</v>
      </c>
      <c r="E1028" t="s">
        <v>56</v>
      </c>
      <c r="F1028" t="s">
        <v>31</v>
      </c>
      <c r="G1028" s="8">
        <f t="shared" si="724"/>
        <v>0</v>
      </c>
      <c r="H1028" s="8">
        <f t="shared" si="724"/>
        <v>0</v>
      </c>
      <c r="I1028" s="8">
        <f t="shared" si="724"/>
        <v>0</v>
      </c>
      <c r="J1028" s="8">
        <f t="shared" si="724"/>
        <v>0</v>
      </c>
      <c r="K1028" s="8">
        <f t="shared" si="724"/>
        <v>0</v>
      </c>
      <c r="L1028" s="8">
        <f t="shared" si="724"/>
        <v>0</v>
      </c>
      <c r="M1028" s="8">
        <f t="shared" si="724"/>
        <v>0</v>
      </c>
      <c r="N1028" s="8">
        <f t="shared" si="724"/>
        <v>0</v>
      </c>
      <c r="O1028" s="8">
        <f t="shared" si="724"/>
        <v>0</v>
      </c>
      <c r="P1028" s="8">
        <f t="shared" si="724"/>
        <v>0</v>
      </c>
      <c r="Q1028" s="8">
        <f t="shared" si="724"/>
        <v>0</v>
      </c>
      <c r="R1028" s="8">
        <f t="shared" si="724"/>
        <v>0</v>
      </c>
      <c r="S1028" s="8">
        <f t="shared" si="724"/>
        <v>0</v>
      </c>
      <c r="T1028" s="8">
        <f t="shared" si="724"/>
        <v>0</v>
      </c>
      <c r="U1028" s="8">
        <f t="shared" si="724"/>
        <v>0</v>
      </c>
      <c r="V1028" s="8">
        <f t="shared" si="724"/>
        <v>0</v>
      </c>
      <c r="W1028" s="8">
        <f t="shared" si="725"/>
        <v>0</v>
      </c>
      <c r="X1028" s="8">
        <f t="shared" si="725"/>
        <v>0</v>
      </c>
      <c r="Y1028" s="8">
        <f t="shared" si="725"/>
        <v>0</v>
      </c>
      <c r="Z1028" s="8">
        <f t="shared" si="725"/>
        <v>0</v>
      </c>
      <c r="AA1028" s="8">
        <f t="shared" si="725"/>
        <v>0</v>
      </c>
      <c r="AB1028" s="8">
        <f t="shared" si="725"/>
        <v>0</v>
      </c>
      <c r="AC1028" s="8">
        <f t="shared" si="725"/>
        <v>0</v>
      </c>
      <c r="AD1028" s="8">
        <f t="shared" si="725"/>
        <v>0</v>
      </c>
      <c r="AE1028" s="8">
        <f t="shared" si="725"/>
        <v>0</v>
      </c>
      <c r="AF1028" s="8">
        <f t="shared" si="725"/>
        <v>0</v>
      </c>
      <c r="AG1028" s="8">
        <f t="shared" si="725"/>
        <v>0</v>
      </c>
      <c r="AH1028" s="8">
        <f t="shared" si="725"/>
        <v>0</v>
      </c>
    </row>
    <row r="1029" spans="2:65" hidden="1" outlineLevel="1">
      <c r="B1029" t="str">
        <f t="shared" si="688"/>
        <v>Carbon storage - Energy cost - Asia - USD/ton fuel</v>
      </c>
      <c r="C1029" t="s">
        <v>94</v>
      </c>
      <c r="D1029" t="s">
        <v>43</v>
      </c>
      <c r="E1029" t="s">
        <v>57</v>
      </c>
      <c r="F1029" t="s">
        <v>31</v>
      </c>
      <c r="G1029" s="8">
        <f t="shared" si="724"/>
        <v>0</v>
      </c>
      <c r="H1029" s="8">
        <f t="shared" si="724"/>
        <v>0</v>
      </c>
      <c r="I1029" s="8">
        <f t="shared" si="724"/>
        <v>0</v>
      </c>
      <c r="J1029" s="8">
        <f t="shared" si="724"/>
        <v>0</v>
      </c>
      <c r="K1029" s="8">
        <f t="shared" si="724"/>
        <v>0</v>
      </c>
      <c r="L1029" s="8">
        <f t="shared" si="724"/>
        <v>0</v>
      </c>
      <c r="M1029" s="8">
        <f t="shared" si="724"/>
        <v>0</v>
      </c>
      <c r="N1029" s="8">
        <f t="shared" si="724"/>
        <v>0</v>
      </c>
      <c r="O1029" s="8">
        <f t="shared" si="724"/>
        <v>0</v>
      </c>
      <c r="P1029" s="8">
        <f t="shared" si="724"/>
        <v>0</v>
      </c>
      <c r="Q1029" s="8">
        <f t="shared" si="724"/>
        <v>0</v>
      </c>
      <c r="R1029" s="8">
        <f t="shared" si="724"/>
        <v>0</v>
      </c>
      <c r="S1029" s="8">
        <f t="shared" si="724"/>
        <v>0</v>
      </c>
      <c r="T1029" s="8">
        <f t="shared" si="724"/>
        <v>0</v>
      </c>
      <c r="U1029" s="8">
        <f t="shared" si="724"/>
        <v>0</v>
      </c>
      <c r="V1029" s="8">
        <f t="shared" si="724"/>
        <v>0</v>
      </c>
      <c r="W1029" s="8">
        <f t="shared" si="725"/>
        <v>0</v>
      </c>
      <c r="X1029" s="8">
        <f t="shared" si="725"/>
        <v>0</v>
      </c>
      <c r="Y1029" s="8">
        <f t="shared" si="725"/>
        <v>0</v>
      </c>
      <c r="Z1029" s="8">
        <f t="shared" si="725"/>
        <v>0</v>
      </c>
      <c r="AA1029" s="8">
        <f t="shared" si="725"/>
        <v>0</v>
      </c>
      <c r="AB1029" s="8">
        <f t="shared" si="725"/>
        <v>0</v>
      </c>
      <c r="AC1029" s="8">
        <f t="shared" si="725"/>
        <v>0</v>
      </c>
      <c r="AD1029" s="8">
        <f t="shared" si="725"/>
        <v>0</v>
      </c>
      <c r="AE1029" s="8">
        <f t="shared" si="725"/>
        <v>0</v>
      </c>
      <c r="AF1029" s="8">
        <f t="shared" si="725"/>
        <v>0</v>
      </c>
      <c r="AG1029" s="8">
        <f t="shared" si="725"/>
        <v>0</v>
      </c>
      <c r="AH1029" s="8">
        <f t="shared" si="725"/>
        <v>0</v>
      </c>
    </row>
    <row r="1030" spans="2:65" hidden="1" outlineLevel="1">
      <c r="B1030" t="str">
        <f t="shared" si="688"/>
        <v>Carbon storage - Energy cost - Europe - USD/ton fuel</v>
      </c>
      <c r="C1030" t="s">
        <v>94</v>
      </c>
      <c r="D1030" t="s">
        <v>43</v>
      </c>
      <c r="E1030" t="s">
        <v>8</v>
      </c>
      <c r="F1030" t="s">
        <v>31</v>
      </c>
      <c r="G1030" s="8">
        <f t="shared" si="724"/>
        <v>0</v>
      </c>
      <c r="H1030" s="8">
        <f t="shared" si="724"/>
        <v>0</v>
      </c>
      <c r="I1030" s="8">
        <f t="shared" si="724"/>
        <v>0</v>
      </c>
      <c r="J1030" s="8">
        <f t="shared" si="724"/>
        <v>0</v>
      </c>
      <c r="K1030" s="8">
        <f t="shared" si="724"/>
        <v>0</v>
      </c>
      <c r="L1030" s="8">
        <f t="shared" si="724"/>
        <v>0</v>
      </c>
      <c r="M1030" s="8">
        <f t="shared" si="724"/>
        <v>0</v>
      </c>
      <c r="N1030" s="8">
        <f t="shared" si="724"/>
        <v>0</v>
      </c>
      <c r="O1030" s="8">
        <f t="shared" si="724"/>
        <v>0</v>
      </c>
      <c r="P1030" s="8">
        <f t="shared" si="724"/>
        <v>0</v>
      </c>
      <c r="Q1030" s="8">
        <f t="shared" si="724"/>
        <v>0</v>
      </c>
      <c r="R1030" s="8">
        <f t="shared" si="724"/>
        <v>0</v>
      </c>
      <c r="S1030" s="8">
        <f t="shared" si="724"/>
        <v>0</v>
      </c>
      <c r="T1030" s="8">
        <f t="shared" si="724"/>
        <v>0</v>
      </c>
      <c r="U1030" s="8">
        <f t="shared" si="724"/>
        <v>0</v>
      </c>
      <c r="V1030" s="8">
        <f t="shared" si="724"/>
        <v>0</v>
      </c>
      <c r="W1030" s="8">
        <f t="shared" si="725"/>
        <v>0</v>
      </c>
      <c r="X1030" s="8">
        <f t="shared" si="725"/>
        <v>0</v>
      </c>
      <c r="Y1030" s="8">
        <f t="shared" si="725"/>
        <v>0</v>
      </c>
      <c r="Z1030" s="8">
        <f t="shared" si="725"/>
        <v>0</v>
      </c>
      <c r="AA1030" s="8">
        <f t="shared" si="725"/>
        <v>0</v>
      </c>
      <c r="AB1030" s="8">
        <f t="shared" si="725"/>
        <v>0</v>
      </c>
      <c r="AC1030" s="8">
        <f t="shared" si="725"/>
        <v>0</v>
      </c>
      <c r="AD1030" s="8">
        <f t="shared" si="725"/>
        <v>0</v>
      </c>
      <c r="AE1030" s="8">
        <f t="shared" si="725"/>
        <v>0</v>
      </c>
      <c r="AF1030" s="8">
        <f t="shared" si="725"/>
        <v>0</v>
      </c>
      <c r="AG1030" s="8">
        <f t="shared" si="725"/>
        <v>0</v>
      </c>
      <c r="AH1030" s="8">
        <f t="shared" si="725"/>
        <v>0</v>
      </c>
    </row>
    <row r="1031" spans="2:65" hidden="1" outlineLevel="1">
      <c r="B1031" t="str">
        <f t="shared" si="688"/>
        <v>Carbon storage - Energy cost - Middle East - USD/ton fuel</v>
      </c>
      <c r="C1031" t="s">
        <v>94</v>
      </c>
      <c r="D1031" t="s">
        <v>43</v>
      </c>
      <c r="E1031" t="s">
        <v>58</v>
      </c>
      <c r="F1031" t="s">
        <v>31</v>
      </c>
      <c r="G1031" s="8">
        <f t="shared" si="724"/>
        <v>0</v>
      </c>
      <c r="H1031" s="8">
        <f t="shared" si="724"/>
        <v>0</v>
      </c>
      <c r="I1031" s="8">
        <f t="shared" si="724"/>
        <v>0</v>
      </c>
      <c r="J1031" s="8">
        <f t="shared" si="724"/>
        <v>0</v>
      </c>
      <c r="K1031" s="8">
        <f t="shared" si="724"/>
        <v>0</v>
      </c>
      <c r="L1031" s="8">
        <f t="shared" si="724"/>
        <v>0</v>
      </c>
      <c r="M1031" s="8">
        <f t="shared" si="724"/>
        <v>0</v>
      </c>
      <c r="N1031" s="8">
        <f t="shared" si="724"/>
        <v>0</v>
      </c>
      <c r="O1031" s="8">
        <f t="shared" si="724"/>
        <v>0</v>
      </c>
      <c r="P1031" s="8">
        <f t="shared" si="724"/>
        <v>0</v>
      </c>
      <c r="Q1031" s="8">
        <f t="shared" si="724"/>
        <v>0</v>
      </c>
      <c r="R1031" s="8">
        <f t="shared" si="724"/>
        <v>0</v>
      </c>
      <c r="S1031" s="8">
        <f t="shared" si="724"/>
        <v>0</v>
      </c>
      <c r="T1031" s="8">
        <f t="shared" si="724"/>
        <v>0</v>
      </c>
      <c r="U1031" s="8">
        <f t="shared" si="724"/>
        <v>0</v>
      </c>
      <c r="V1031" s="8">
        <f t="shared" si="724"/>
        <v>0</v>
      </c>
      <c r="W1031" s="8">
        <f t="shared" si="725"/>
        <v>0</v>
      </c>
      <c r="X1031" s="8">
        <f t="shared" si="725"/>
        <v>0</v>
      </c>
      <c r="Y1031" s="8">
        <f t="shared" si="725"/>
        <v>0</v>
      </c>
      <c r="Z1031" s="8">
        <f t="shared" si="725"/>
        <v>0</v>
      </c>
      <c r="AA1031" s="8">
        <f t="shared" si="725"/>
        <v>0</v>
      </c>
      <c r="AB1031" s="8">
        <f t="shared" si="725"/>
        <v>0</v>
      </c>
      <c r="AC1031" s="8">
        <f t="shared" si="725"/>
        <v>0</v>
      </c>
      <c r="AD1031" s="8">
        <f t="shared" si="725"/>
        <v>0</v>
      </c>
      <c r="AE1031" s="8">
        <f t="shared" si="725"/>
        <v>0</v>
      </c>
      <c r="AF1031" s="8">
        <f t="shared" si="725"/>
        <v>0</v>
      </c>
      <c r="AG1031" s="8">
        <f t="shared" si="725"/>
        <v>0</v>
      </c>
      <c r="AH1031" s="8">
        <f t="shared" si="725"/>
        <v>0</v>
      </c>
    </row>
    <row r="1032" spans="2:65" hidden="1" outlineLevel="1">
      <c r="B1032" t="str">
        <f>_xlfn.TEXTJOIN(" - ",TRUE,C1032:F1032)</f>
        <v>Blue ammonia (CCS) - Conversion N2 -&gt; NH3 - Global - ton N2/ton NH3</v>
      </c>
      <c r="C1032" t="str">
        <f>C1014</f>
        <v>Blue ammonia (CCS)</v>
      </c>
      <c r="D1032" t="s">
        <v>66</v>
      </c>
      <c r="E1032" t="s">
        <v>49</v>
      </c>
      <c r="F1032" t="s">
        <v>67</v>
      </c>
      <c r="G1032" s="24">
        <f t="shared" ref="G1032:AH1032" si="727">INDEX(FuelData,MATCH($B1032,FuelData_Index,0),MATCH(G$4,FuelData_Year,0))</f>
        <v>0.82199999999999995</v>
      </c>
      <c r="H1032" s="24">
        <f t="shared" si="727"/>
        <v>0.82199999999999995</v>
      </c>
      <c r="I1032" s="24">
        <f t="shared" si="727"/>
        <v>0.82199999999999995</v>
      </c>
      <c r="J1032" s="24">
        <f t="shared" si="727"/>
        <v>0.82199999999999995</v>
      </c>
      <c r="K1032" s="24">
        <f t="shared" si="727"/>
        <v>0.82199999999999995</v>
      </c>
      <c r="L1032" s="24">
        <f t="shared" si="727"/>
        <v>0.82199999999999995</v>
      </c>
      <c r="M1032" s="24">
        <f t="shared" si="727"/>
        <v>0.82199999999999995</v>
      </c>
      <c r="N1032" s="24">
        <f t="shared" si="727"/>
        <v>0.82199999999999995</v>
      </c>
      <c r="O1032" s="24">
        <f t="shared" si="727"/>
        <v>0.82199999999999995</v>
      </c>
      <c r="P1032" s="24">
        <f t="shared" si="727"/>
        <v>0.82199999999999995</v>
      </c>
      <c r="Q1032" s="24">
        <f t="shared" si="727"/>
        <v>0.82199999999999995</v>
      </c>
      <c r="R1032" s="24">
        <f t="shared" si="727"/>
        <v>0.82199999999999995</v>
      </c>
      <c r="S1032" s="24">
        <f t="shared" si="727"/>
        <v>0.82199999999999995</v>
      </c>
      <c r="T1032" s="24">
        <f t="shared" si="727"/>
        <v>0.82199999999999995</v>
      </c>
      <c r="U1032" s="24">
        <f t="shared" si="727"/>
        <v>0.82199999999999995</v>
      </c>
      <c r="V1032" s="24">
        <f t="shared" si="727"/>
        <v>0.82199999999999995</v>
      </c>
      <c r="W1032" s="24">
        <f t="shared" si="727"/>
        <v>0.82199999999999995</v>
      </c>
      <c r="X1032" s="24">
        <f t="shared" si="727"/>
        <v>0.82199999999999995</v>
      </c>
      <c r="Y1032" s="24">
        <f t="shared" si="727"/>
        <v>0.82199999999999995</v>
      </c>
      <c r="Z1032" s="24">
        <f t="shared" si="727"/>
        <v>0.82199999999999995</v>
      </c>
      <c r="AA1032" s="24">
        <f t="shared" si="727"/>
        <v>0.82199999999999995</v>
      </c>
      <c r="AB1032" s="24">
        <f t="shared" si="727"/>
        <v>0.82199999999999995</v>
      </c>
      <c r="AC1032" s="24">
        <f t="shared" si="727"/>
        <v>0.82199999999999995</v>
      </c>
      <c r="AD1032" s="24">
        <f t="shared" si="727"/>
        <v>0.82199999999999995</v>
      </c>
      <c r="AE1032" s="24">
        <f t="shared" si="727"/>
        <v>0.82199999999999995</v>
      </c>
      <c r="AF1032" s="24">
        <f t="shared" si="727"/>
        <v>0.82199999999999995</v>
      </c>
      <c r="AG1032" s="24">
        <f t="shared" si="727"/>
        <v>0.82199999999999995</v>
      </c>
      <c r="AH1032" s="24">
        <f t="shared" si="727"/>
        <v>0.82199999999999995</v>
      </c>
    </row>
    <row r="1033" spans="2:65" hidden="1" outlineLevel="1">
      <c r="B1033" t="str">
        <f t="shared" ref="B1033:B1050" si="728">_xlfn.TEXTJOIN(" - ",TRUE,C1033:F1033)</f>
        <v>Carbon capture &amp; storage (CCS) - Conversion NG -&gt; CO2 -&gt; NH3 - Global - ton CO2/ton NH3</v>
      </c>
      <c r="C1033" t="s">
        <v>95</v>
      </c>
      <c r="D1033" t="s">
        <v>96</v>
      </c>
      <c r="E1033" t="s">
        <v>49</v>
      </c>
      <c r="F1033" t="s">
        <v>97</v>
      </c>
      <c r="G1033" s="24">
        <f>INDEX(FuelData,MATCH($B1033,FuelData_Index,0),MATCH(G$4,FuelData_Year,0))</f>
        <v>1.8880000000000001</v>
      </c>
      <c r="H1033" s="24">
        <f t="shared" ref="H1033:V1033" si="729">INDEX(FuelData,MATCH($B1033,FuelData_Index,0),MATCH(H$4,FuelData_Year,0))</f>
        <v>1.8880000000000001</v>
      </c>
      <c r="I1033" s="24">
        <f t="shared" si="729"/>
        <v>1.8880000000000001</v>
      </c>
      <c r="J1033" s="24">
        <f t="shared" si="729"/>
        <v>1.8880000000000001</v>
      </c>
      <c r="K1033" s="24">
        <f t="shared" si="729"/>
        <v>1.8880000000000001</v>
      </c>
      <c r="L1033" s="24">
        <f t="shared" si="729"/>
        <v>1.8880000000000001</v>
      </c>
      <c r="M1033" s="24">
        <f t="shared" si="729"/>
        <v>1.8880000000000001</v>
      </c>
      <c r="N1033" s="24">
        <f t="shared" si="729"/>
        <v>1.8880000000000001</v>
      </c>
      <c r="O1033" s="24">
        <f t="shared" si="729"/>
        <v>1.8880000000000001</v>
      </c>
      <c r="P1033" s="24">
        <f t="shared" si="729"/>
        <v>1.8880000000000001</v>
      </c>
      <c r="Q1033" s="24">
        <f t="shared" si="729"/>
        <v>1.8880000000000001</v>
      </c>
      <c r="R1033" s="24">
        <f t="shared" si="729"/>
        <v>1.8880000000000001</v>
      </c>
      <c r="S1033" s="24">
        <f t="shared" si="729"/>
        <v>1.8880000000000001</v>
      </c>
      <c r="T1033" s="24">
        <f t="shared" si="729"/>
        <v>1.8880000000000001</v>
      </c>
      <c r="U1033" s="24">
        <f t="shared" si="729"/>
        <v>1.8880000000000001</v>
      </c>
      <c r="V1033" s="24">
        <f t="shared" si="729"/>
        <v>1.8880000000000001</v>
      </c>
      <c r="W1033" s="24">
        <f t="shared" ref="W1033:AH1033" si="730">INDEX(FuelData,MATCH($B1033,FuelData_Index,0),MATCH(W$4,FuelData_Year,0))</f>
        <v>1.8880000000000001</v>
      </c>
      <c r="X1033" s="24">
        <f t="shared" si="730"/>
        <v>1.8880000000000001</v>
      </c>
      <c r="Y1033" s="24">
        <f t="shared" si="730"/>
        <v>1.8880000000000001</v>
      </c>
      <c r="Z1033" s="24">
        <f t="shared" si="730"/>
        <v>1.8880000000000001</v>
      </c>
      <c r="AA1033" s="24">
        <f t="shared" si="730"/>
        <v>1.8880000000000001</v>
      </c>
      <c r="AB1033" s="24">
        <f t="shared" si="730"/>
        <v>1.8880000000000001</v>
      </c>
      <c r="AC1033" s="24">
        <f t="shared" si="730"/>
        <v>1.8880000000000001</v>
      </c>
      <c r="AD1033" s="24">
        <f t="shared" si="730"/>
        <v>1.8880000000000001</v>
      </c>
      <c r="AE1033" s="24">
        <f t="shared" si="730"/>
        <v>1.8880000000000001</v>
      </c>
      <c r="AF1033" s="24">
        <f t="shared" si="730"/>
        <v>1.8880000000000001</v>
      </c>
      <c r="AG1033" s="24">
        <f t="shared" si="730"/>
        <v>1.8880000000000001</v>
      </c>
      <c r="AH1033" s="24">
        <f t="shared" si="730"/>
        <v>1.8880000000000001</v>
      </c>
    </row>
    <row r="1034" spans="2:65" hidden="1" outlineLevel="1">
      <c r="B1034" t="str">
        <f t="shared" si="728"/>
        <v>Carbon storage - Carbon to store - Global - ton CO2/ton NH3</v>
      </c>
      <c r="C1034" t="s">
        <v>94</v>
      </c>
      <c r="D1034" t="s">
        <v>98</v>
      </c>
      <c r="E1034" t="s">
        <v>49</v>
      </c>
      <c r="F1034" t="s">
        <v>97</v>
      </c>
      <c r="G1034" s="24">
        <f t="shared" ref="G1034:AH1034" si="731">INDEX(CostCalculations,MATCH($B1034,CostCalculations_Index,0),MATCH(G$4,CostCalculation_Year,0))</f>
        <v>1.6916480000000007</v>
      </c>
      <c r="H1034" s="24">
        <f t="shared" si="731"/>
        <v>1.6954240000000003</v>
      </c>
      <c r="I1034" s="24">
        <f t="shared" si="731"/>
        <v>1.6992000000000007</v>
      </c>
      <c r="J1034" s="24">
        <f t="shared" si="731"/>
        <v>1.7029760000000003</v>
      </c>
      <c r="K1034" s="24">
        <f t="shared" si="731"/>
        <v>1.7067520000000016</v>
      </c>
      <c r="L1034" s="24">
        <f t="shared" si="731"/>
        <v>1.7105280000000012</v>
      </c>
      <c r="M1034" s="24">
        <f t="shared" si="731"/>
        <v>1.7143040000000007</v>
      </c>
      <c r="N1034" s="24">
        <f t="shared" si="731"/>
        <v>1.718080000000002</v>
      </c>
      <c r="O1034" s="24">
        <f t="shared" si="731"/>
        <v>1.7218560000000001</v>
      </c>
      <c r="P1034" s="24">
        <f t="shared" si="731"/>
        <v>1.7256319999999996</v>
      </c>
      <c r="Q1034" s="24">
        <f t="shared" si="731"/>
        <v>1.7294079999999992</v>
      </c>
      <c r="R1034" s="24">
        <f t="shared" si="731"/>
        <v>1.7331839999999987</v>
      </c>
      <c r="S1034" s="24">
        <f t="shared" si="731"/>
        <v>1.7369600000000001</v>
      </c>
      <c r="T1034" s="24">
        <f t="shared" si="731"/>
        <v>1.7407359999999996</v>
      </c>
      <c r="U1034" s="24">
        <f t="shared" si="731"/>
        <v>1.7445120000000007</v>
      </c>
      <c r="V1034" s="24">
        <f t="shared" si="731"/>
        <v>1.7482880000000005</v>
      </c>
      <c r="W1034" s="24">
        <f t="shared" si="731"/>
        <v>1.7520640000000001</v>
      </c>
      <c r="X1034" s="24">
        <f t="shared" si="731"/>
        <v>1.7558400000000005</v>
      </c>
      <c r="Y1034" s="24">
        <f t="shared" si="731"/>
        <v>1.7596160000000001</v>
      </c>
      <c r="Z1034" s="24">
        <f t="shared" si="731"/>
        <v>1.7633919999999996</v>
      </c>
      <c r="AA1034" s="24">
        <f t="shared" si="731"/>
        <v>1.7671680000000007</v>
      </c>
      <c r="AB1034" s="24">
        <f t="shared" si="731"/>
        <v>1.7709440000000005</v>
      </c>
      <c r="AC1034" s="24">
        <f t="shared" si="731"/>
        <v>1.7747200000000001</v>
      </c>
      <c r="AD1034" s="24">
        <f t="shared" si="731"/>
        <v>1.7784960000000012</v>
      </c>
      <c r="AE1034" s="24">
        <f t="shared" si="731"/>
        <v>1.782272000000001</v>
      </c>
      <c r="AF1034" s="24">
        <f t="shared" si="731"/>
        <v>1.7860480000000005</v>
      </c>
      <c r="AG1034" s="24">
        <f t="shared" si="731"/>
        <v>1.7898240000000001</v>
      </c>
      <c r="AH1034" s="24">
        <f t="shared" si="731"/>
        <v>1.7935999999999996</v>
      </c>
    </row>
    <row r="1035" spans="2:65" hidden="1" outlineLevel="1">
      <c r="B1035" t="str">
        <f t="shared" si="728"/>
        <v/>
      </c>
    </row>
    <row r="1036" spans="2:65" hidden="1" outlineLevel="1">
      <c r="B1036" t="str">
        <f t="shared" si="728"/>
        <v>Blue ammonia (CCS) - Feedstock cost including feedstock feedstock cost - Africa - USD/ton fuel</v>
      </c>
      <c r="C1036" s="10" t="str">
        <f>C953</f>
        <v>Blue ammonia (CCS)</v>
      </c>
      <c r="D1036" s="10" t="s">
        <v>38</v>
      </c>
      <c r="E1036" s="10" t="s">
        <v>55</v>
      </c>
      <c r="F1036" s="10" t="s">
        <v>31</v>
      </c>
      <c r="G1036" s="125">
        <f t="shared" ref="G1036:AH1036" si="732">G1041*G$1049+G$1046*G$1050+G$1047*G$1051+G$1048*G$1052</f>
        <v>627.20000000000005</v>
      </c>
      <c r="H1036" s="125">
        <f t="shared" si="732"/>
        <v>509.6</v>
      </c>
      <c r="I1036" s="125">
        <f t="shared" si="732"/>
        <v>392.00000000000006</v>
      </c>
      <c r="J1036" s="125">
        <f t="shared" si="732"/>
        <v>366.8</v>
      </c>
      <c r="K1036" s="125">
        <f t="shared" si="732"/>
        <v>341.6</v>
      </c>
      <c r="L1036" s="125">
        <f t="shared" si="732"/>
        <v>316.40000000000003</v>
      </c>
      <c r="M1036" s="125">
        <f t="shared" si="732"/>
        <v>291.20000000000005</v>
      </c>
      <c r="N1036" s="125">
        <f t="shared" si="732"/>
        <v>266</v>
      </c>
      <c r="O1036" s="125">
        <f t="shared" si="732"/>
        <v>266</v>
      </c>
      <c r="P1036" s="125">
        <f t="shared" si="732"/>
        <v>266</v>
      </c>
      <c r="Q1036" s="125">
        <f t="shared" si="732"/>
        <v>266</v>
      </c>
      <c r="R1036" s="125">
        <f t="shared" si="732"/>
        <v>266</v>
      </c>
      <c r="S1036" s="125">
        <f t="shared" si="732"/>
        <v>266</v>
      </c>
      <c r="T1036" s="125">
        <f t="shared" si="732"/>
        <v>266</v>
      </c>
      <c r="U1036" s="125">
        <f t="shared" si="732"/>
        <v>266</v>
      </c>
      <c r="V1036" s="125">
        <f t="shared" si="732"/>
        <v>266</v>
      </c>
      <c r="W1036" s="125">
        <f t="shared" si="732"/>
        <v>266</v>
      </c>
      <c r="X1036" s="125">
        <f t="shared" si="732"/>
        <v>266</v>
      </c>
      <c r="Y1036" s="125">
        <f t="shared" si="732"/>
        <v>266</v>
      </c>
      <c r="Z1036" s="125">
        <f t="shared" si="732"/>
        <v>266</v>
      </c>
      <c r="AA1036" s="125">
        <f t="shared" si="732"/>
        <v>266</v>
      </c>
      <c r="AB1036" s="125">
        <f t="shared" si="732"/>
        <v>266</v>
      </c>
      <c r="AC1036" s="125">
        <f t="shared" si="732"/>
        <v>266</v>
      </c>
      <c r="AD1036" s="125">
        <f t="shared" si="732"/>
        <v>266</v>
      </c>
      <c r="AE1036" s="125">
        <f t="shared" si="732"/>
        <v>266</v>
      </c>
      <c r="AF1036" s="125">
        <f t="shared" si="732"/>
        <v>266</v>
      </c>
      <c r="AG1036" s="125">
        <f t="shared" si="732"/>
        <v>266</v>
      </c>
      <c r="AH1036" s="125">
        <f t="shared" si="732"/>
        <v>266</v>
      </c>
      <c r="BL1036" s="1"/>
      <c r="BM1036" s="1"/>
    </row>
    <row r="1037" spans="2:65" hidden="1" outlineLevel="1">
      <c r="B1037" t="str">
        <f t="shared" si="728"/>
        <v>Blue ammonia (CCS) - Feedstock cost including feedstock feedstock cost - Americas - USD/ton fuel</v>
      </c>
      <c r="C1037" s="2" t="str">
        <f>C953</f>
        <v>Blue ammonia (CCS)</v>
      </c>
      <c r="D1037" s="2" t="s">
        <v>38</v>
      </c>
      <c r="E1037" s="2" t="s">
        <v>56</v>
      </c>
      <c r="F1037" s="2" t="s">
        <v>31</v>
      </c>
      <c r="G1037" s="126">
        <f t="shared" ref="G1037:AH1037" si="733">G1042*G$1049+G$1046*G$1050+G$1047*G$1051+G$1048*G$1052</f>
        <v>155.68</v>
      </c>
      <c r="H1037" s="126">
        <f t="shared" si="733"/>
        <v>142.24</v>
      </c>
      <c r="I1037" s="126">
        <f t="shared" si="733"/>
        <v>128.80000000000001</v>
      </c>
      <c r="J1037" s="126">
        <f t="shared" si="733"/>
        <v>127.68</v>
      </c>
      <c r="K1037" s="126">
        <f t="shared" si="733"/>
        <v>126.56000000000002</v>
      </c>
      <c r="L1037" s="126">
        <f t="shared" si="733"/>
        <v>125.44000000000001</v>
      </c>
      <c r="M1037" s="126">
        <f t="shared" si="733"/>
        <v>124.32000000000001</v>
      </c>
      <c r="N1037" s="126">
        <f t="shared" si="733"/>
        <v>123.20000000000002</v>
      </c>
      <c r="O1037" s="126">
        <f t="shared" si="733"/>
        <v>126.56000000000002</v>
      </c>
      <c r="P1037" s="126">
        <f t="shared" si="733"/>
        <v>129.92000000000002</v>
      </c>
      <c r="Q1037" s="126">
        <f t="shared" si="733"/>
        <v>133.28</v>
      </c>
      <c r="R1037" s="126">
        <f t="shared" si="733"/>
        <v>136.64000000000001</v>
      </c>
      <c r="S1037" s="126">
        <f t="shared" si="733"/>
        <v>140</v>
      </c>
      <c r="T1037" s="126">
        <f t="shared" si="733"/>
        <v>140</v>
      </c>
      <c r="U1037" s="126">
        <f t="shared" si="733"/>
        <v>140</v>
      </c>
      <c r="V1037" s="126">
        <f t="shared" si="733"/>
        <v>140</v>
      </c>
      <c r="W1037" s="126">
        <f t="shared" si="733"/>
        <v>140</v>
      </c>
      <c r="X1037" s="126">
        <f t="shared" si="733"/>
        <v>140</v>
      </c>
      <c r="Y1037" s="126">
        <f t="shared" si="733"/>
        <v>140</v>
      </c>
      <c r="Z1037" s="126">
        <f t="shared" si="733"/>
        <v>140</v>
      </c>
      <c r="AA1037" s="126">
        <f t="shared" si="733"/>
        <v>140</v>
      </c>
      <c r="AB1037" s="126">
        <f t="shared" si="733"/>
        <v>140</v>
      </c>
      <c r="AC1037" s="126">
        <f t="shared" si="733"/>
        <v>140</v>
      </c>
      <c r="AD1037" s="126">
        <f t="shared" si="733"/>
        <v>140</v>
      </c>
      <c r="AE1037" s="126">
        <f t="shared" si="733"/>
        <v>140</v>
      </c>
      <c r="AF1037" s="126">
        <f t="shared" si="733"/>
        <v>140</v>
      </c>
      <c r="AG1037" s="126">
        <f t="shared" si="733"/>
        <v>140</v>
      </c>
      <c r="AH1037" s="126">
        <f t="shared" si="733"/>
        <v>140</v>
      </c>
      <c r="BL1037" s="1"/>
      <c r="BM1037" s="1"/>
    </row>
    <row r="1038" spans="2:65" hidden="1" outlineLevel="1">
      <c r="B1038" t="str">
        <f>_xlfn.TEXTJOIN(" - ",TRUE,C1038:F1038)</f>
        <v>Blue ammonia (CCS) - Feedstock cost including feedstock feedstock cost - Asia - USD/ton fuel</v>
      </c>
      <c r="C1038" s="2" t="str">
        <f>C953</f>
        <v>Blue ammonia (CCS)</v>
      </c>
      <c r="D1038" s="2" t="s">
        <v>38</v>
      </c>
      <c r="E1038" s="2" t="s">
        <v>57</v>
      </c>
      <c r="F1038" s="2" t="s">
        <v>31</v>
      </c>
      <c r="G1038" s="126">
        <f t="shared" ref="G1038:AH1038" si="734">G1043*G$1049+G$1046*G$1050+G$1047*G$1051+G$1048*G$1052</f>
        <v>602.00000000000011</v>
      </c>
      <c r="H1038" s="126">
        <f t="shared" si="734"/>
        <v>504.00000000000006</v>
      </c>
      <c r="I1038" s="126">
        <f t="shared" si="734"/>
        <v>406.00000000000006</v>
      </c>
      <c r="J1038" s="126">
        <f t="shared" si="734"/>
        <v>364.00000000000006</v>
      </c>
      <c r="K1038" s="126">
        <f t="shared" si="734"/>
        <v>322.00000000000006</v>
      </c>
      <c r="L1038" s="126">
        <f t="shared" si="734"/>
        <v>280</v>
      </c>
      <c r="M1038" s="126">
        <f t="shared" si="734"/>
        <v>238.00000000000003</v>
      </c>
      <c r="N1038" s="126">
        <f t="shared" si="734"/>
        <v>196.00000000000003</v>
      </c>
      <c r="O1038" s="126">
        <f t="shared" si="734"/>
        <v>196.00000000000003</v>
      </c>
      <c r="P1038" s="126">
        <f t="shared" si="734"/>
        <v>196.00000000000003</v>
      </c>
      <c r="Q1038" s="126">
        <f t="shared" si="734"/>
        <v>196.00000000000003</v>
      </c>
      <c r="R1038" s="126">
        <f t="shared" si="734"/>
        <v>196.00000000000003</v>
      </c>
      <c r="S1038" s="126">
        <f t="shared" si="734"/>
        <v>196.00000000000003</v>
      </c>
      <c r="T1038" s="126">
        <f t="shared" si="734"/>
        <v>196.00000000000003</v>
      </c>
      <c r="U1038" s="126">
        <f t="shared" si="734"/>
        <v>196.00000000000003</v>
      </c>
      <c r="V1038" s="126">
        <f t="shared" si="734"/>
        <v>196.00000000000003</v>
      </c>
      <c r="W1038" s="126">
        <f t="shared" si="734"/>
        <v>196.00000000000003</v>
      </c>
      <c r="X1038" s="126">
        <f t="shared" si="734"/>
        <v>196.00000000000003</v>
      </c>
      <c r="Y1038" s="126">
        <f t="shared" si="734"/>
        <v>196.00000000000003</v>
      </c>
      <c r="Z1038" s="126">
        <f t="shared" si="734"/>
        <v>196.00000000000003</v>
      </c>
      <c r="AA1038" s="126">
        <f t="shared" si="734"/>
        <v>196.00000000000003</v>
      </c>
      <c r="AB1038" s="126">
        <f t="shared" si="734"/>
        <v>196.00000000000003</v>
      </c>
      <c r="AC1038" s="126">
        <f t="shared" si="734"/>
        <v>196.00000000000003</v>
      </c>
      <c r="AD1038" s="126">
        <f t="shared" si="734"/>
        <v>196.00000000000003</v>
      </c>
      <c r="AE1038" s="126">
        <f t="shared" si="734"/>
        <v>196.00000000000003</v>
      </c>
      <c r="AF1038" s="126">
        <f t="shared" si="734"/>
        <v>196.00000000000003</v>
      </c>
      <c r="AG1038" s="126">
        <f t="shared" si="734"/>
        <v>196.00000000000003</v>
      </c>
      <c r="AH1038" s="126">
        <f t="shared" si="734"/>
        <v>196.00000000000003</v>
      </c>
      <c r="BL1038" s="1"/>
      <c r="BM1038" s="1"/>
    </row>
    <row r="1039" spans="2:65" hidden="1" outlineLevel="1">
      <c r="B1039" t="str">
        <f t="shared" si="728"/>
        <v>Blue ammonia (CCS) - Feedstock cost including feedstock feedstock cost - Europe - USD/ton fuel</v>
      </c>
      <c r="C1039" s="2" t="str">
        <f>C953</f>
        <v>Blue ammonia (CCS)</v>
      </c>
      <c r="D1039" s="2" t="s">
        <v>38</v>
      </c>
      <c r="E1039" s="2" t="s">
        <v>8</v>
      </c>
      <c r="F1039" s="2" t="s">
        <v>31</v>
      </c>
      <c r="G1039" s="126">
        <f t="shared" ref="G1039:AH1039" si="735">G1044*G$1049+G$1046*G$1050+G$1047*G$1051+G$1048*G$1052</f>
        <v>627.20000000000005</v>
      </c>
      <c r="H1039" s="126">
        <f t="shared" si="735"/>
        <v>509.6</v>
      </c>
      <c r="I1039" s="126">
        <f t="shared" si="735"/>
        <v>392.00000000000006</v>
      </c>
      <c r="J1039" s="126">
        <f t="shared" si="735"/>
        <v>366.8</v>
      </c>
      <c r="K1039" s="126">
        <f t="shared" si="735"/>
        <v>341.6</v>
      </c>
      <c r="L1039" s="126">
        <f t="shared" si="735"/>
        <v>316.40000000000003</v>
      </c>
      <c r="M1039" s="126">
        <f t="shared" si="735"/>
        <v>291.20000000000005</v>
      </c>
      <c r="N1039" s="126">
        <f t="shared" si="735"/>
        <v>266</v>
      </c>
      <c r="O1039" s="126">
        <f t="shared" si="735"/>
        <v>266</v>
      </c>
      <c r="P1039" s="126">
        <f t="shared" si="735"/>
        <v>266</v>
      </c>
      <c r="Q1039" s="126">
        <f t="shared" si="735"/>
        <v>266</v>
      </c>
      <c r="R1039" s="126">
        <f t="shared" si="735"/>
        <v>266</v>
      </c>
      <c r="S1039" s="126">
        <f t="shared" si="735"/>
        <v>266</v>
      </c>
      <c r="T1039" s="126">
        <f t="shared" si="735"/>
        <v>266</v>
      </c>
      <c r="U1039" s="126">
        <f t="shared" si="735"/>
        <v>266</v>
      </c>
      <c r="V1039" s="126">
        <f t="shared" si="735"/>
        <v>266</v>
      </c>
      <c r="W1039" s="126">
        <f t="shared" si="735"/>
        <v>266</v>
      </c>
      <c r="X1039" s="126">
        <f t="shared" si="735"/>
        <v>266</v>
      </c>
      <c r="Y1039" s="126">
        <f t="shared" si="735"/>
        <v>266</v>
      </c>
      <c r="Z1039" s="126">
        <f t="shared" si="735"/>
        <v>266</v>
      </c>
      <c r="AA1039" s="126">
        <f t="shared" si="735"/>
        <v>266</v>
      </c>
      <c r="AB1039" s="126">
        <f t="shared" si="735"/>
        <v>266</v>
      </c>
      <c r="AC1039" s="126">
        <f t="shared" si="735"/>
        <v>266</v>
      </c>
      <c r="AD1039" s="126">
        <f t="shared" si="735"/>
        <v>266</v>
      </c>
      <c r="AE1039" s="126">
        <f t="shared" si="735"/>
        <v>266</v>
      </c>
      <c r="AF1039" s="126">
        <f t="shared" si="735"/>
        <v>266</v>
      </c>
      <c r="AG1039" s="126">
        <f t="shared" si="735"/>
        <v>266</v>
      </c>
      <c r="AH1039" s="126">
        <f t="shared" si="735"/>
        <v>266</v>
      </c>
      <c r="BL1039" s="1"/>
      <c r="BM1039" s="1"/>
    </row>
    <row r="1040" spans="2:65" hidden="1" outlineLevel="1">
      <c r="B1040" t="str">
        <f>_xlfn.TEXTJOIN(" - ",TRUE,C1040:F1040)</f>
        <v>Blue ammonia (CCS) - Feedstock cost including feedstock feedstock cost - Middle East - USD/ton fuel</v>
      </c>
      <c r="C1040" s="13" t="str">
        <f>C953</f>
        <v>Blue ammonia (CCS)</v>
      </c>
      <c r="D1040" s="13" t="s">
        <v>38</v>
      </c>
      <c r="E1040" s="13" t="s">
        <v>58</v>
      </c>
      <c r="F1040" s="13" t="s">
        <v>31</v>
      </c>
      <c r="G1040" s="127">
        <f t="shared" ref="G1040:AH1040" si="736">G1045*G$1049+G$1046*G$1050+G$1047*G$1051+G$1048*G$1052</f>
        <v>490.00000000000006</v>
      </c>
      <c r="H1040" s="127">
        <f t="shared" si="736"/>
        <v>392.00000000000006</v>
      </c>
      <c r="I1040" s="127">
        <f t="shared" si="736"/>
        <v>294</v>
      </c>
      <c r="J1040" s="127">
        <f t="shared" si="736"/>
        <v>251.44000000000003</v>
      </c>
      <c r="K1040" s="127">
        <f t="shared" si="736"/>
        <v>208.88000000000002</v>
      </c>
      <c r="L1040" s="127">
        <f t="shared" si="736"/>
        <v>166.32000000000002</v>
      </c>
      <c r="M1040" s="127">
        <f t="shared" si="736"/>
        <v>123.76</v>
      </c>
      <c r="N1040" s="127">
        <f t="shared" si="736"/>
        <v>81.2</v>
      </c>
      <c r="O1040" s="127">
        <f t="shared" si="736"/>
        <v>81.2</v>
      </c>
      <c r="P1040" s="127">
        <f t="shared" si="736"/>
        <v>81.2</v>
      </c>
      <c r="Q1040" s="127">
        <f t="shared" si="736"/>
        <v>81.2</v>
      </c>
      <c r="R1040" s="127">
        <f t="shared" si="736"/>
        <v>81.2</v>
      </c>
      <c r="S1040" s="127">
        <f t="shared" si="736"/>
        <v>81.2</v>
      </c>
      <c r="T1040" s="127">
        <f t="shared" si="736"/>
        <v>81.2</v>
      </c>
      <c r="U1040" s="127">
        <f t="shared" si="736"/>
        <v>81.2</v>
      </c>
      <c r="V1040" s="127">
        <f t="shared" si="736"/>
        <v>81.2</v>
      </c>
      <c r="W1040" s="127">
        <f t="shared" si="736"/>
        <v>81.2</v>
      </c>
      <c r="X1040" s="127">
        <f t="shared" si="736"/>
        <v>81.2</v>
      </c>
      <c r="Y1040" s="127">
        <f t="shared" si="736"/>
        <v>81.2</v>
      </c>
      <c r="Z1040" s="127">
        <f t="shared" si="736"/>
        <v>81.2</v>
      </c>
      <c r="AA1040" s="127">
        <f t="shared" si="736"/>
        <v>81.2</v>
      </c>
      <c r="AB1040" s="127">
        <f t="shared" si="736"/>
        <v>81.2</v>
      </c>
      <c r="AC1040" s="127">
        <f t="shared" si="736"/>
        <v>81.2</v>
      </c>
      <c r="AD1040" s="127">
        <f t="shared" si="736"/>
        <v>81.2</v>
      </c>
      <c r="AE1040" s="127">
        <f t="shared" si="736"/>
        <v>81.2</v>
      </c>
      <c r="AF1040" s="127">
        <f t="shared" si="736"/>
        <v>81.2</v>
      </c>
      <c r="AG1040" s="127">
        <f t="shared" si="736"/>
        <v>81.2</v>
      </c>
      <c r="AH1040" s="127">
        <f t="shared" si="736"/>
        <v>81.2</v>
      </c>
      <c r="BL1040" s="1"/>
      <c r="BM1040" s="1"/>
    </row>
    <row r="1041" spans="2:34" hidden="1" outlineLevel="1">
      <c r="B1041" t="str">
        <f t="shared" si="728"/>
        <v>Natural gas - Price - Africa - USD/ton</v>
      </c>
      <c r="C1041" t="s">
        <v>99</v>
      </c>
      <c r="D1041" t="s">
        <v>100</v>
      </c>
      <c r="E1041" t="s">
        <v>55</v>
      </c>
      <c r="F1041" t="s">
        <v>101</v>
      </c>
      <c r="G1041" s="8">
        <f t="shared" ref="G1041:AH1045" si="737">INDEX(CostCalculations,MATCH($B1041,CostCalculations_Index,0),MATCH(G$4,CostCalculation_Year,0))</f>
        <v>1120</v>
      </c>
      <c r="H1041" s="8">
        <f t="shared" si="737"/>
        <v>910</v>
      </c>
      <c r="I1041" s="8">
        <f t="shared" si="737"/>
        <v>700</v>
      </c>
      <c r="J1041" s="8">
        <f t="shared" si="737"/>
        <v>655</v>
      </c>
      <c r="K1041" s="8">
        <f t="shared" si="737"/>
        <v>610</v>
      </c>
      <c r="L1041" s="8">
        <f t="shared" si="737"/>
        <v>565</v>
      </c>
      <c r="M1041" s="8">
        <f t="shared" si="737"/>
        <v>520</v>
      </c>
      <c r="N1041" s="8">
        <f t="shared" si="737"/>
        <v>475</v>
      </c>
      <c r="O1041" s="8">
        <f t="shared" si="737"/>
        <v>475</v>
      </c>
      <c r="P1041" s="8">
        <f t="shared" si="737"/>
        <v>475</v>
      </c>
      <c r="Q1041" s="8">
        <f t="shared" si="737"/>
        <v>475</v>
      </c>
      <c r="R1041" s="8">
        <f t="shared" si="737"/>
        <v>475</v>
      </c>
      <c r="S1041" s="8">
        <f t="shared" si="737"/>
        <v>475</v>
      </c>
      <c r="T1041" s="8">
        <f t="shared" si="737"/>
        <v>475</v>
      </c>
      <c r="U1041" s="8">
        <f t="shared" si="737"/>
        <v>475</v>
      </c>
      <c r="V1041" s="8">
        <f t="shared" si="737"/>
        <v>475</v>
      </c>
      <c r="W1041" s="8">
        <f t="shared" si="737"/>
        <v>475</v>
      </c>
      <c r="X1041" s="8">
        <f t="shared" si="737"/>
        <v>475</v>
      </c>
      <c r="Y1041" s="8">
        <f t="shared" si="737"/>
        <v>475</v>
      </c>
      <c r="Z1041" s="8">
        <f t="shared" si="737"/>
        <v>475</v>
      </c>
      <c r="AA1041" s="8">
        <f t="shared" si="737"/>
        <v>475</v>
      </c>
      <c r="AB1041" s="8">
        <f t="shared" si="737"/>
        <v>475</v>
      </c>
      <c r="AC1041" s="8">
        <f t="shared" si="737"/>
        <v>475</v>
      </c>
      <c r="AD1041" s="8">
        <f t="shared" si="737"/>
        <v>475</v>
      </c>
      <c r="AE1041" s="8">
        <f t="shared" si="737"/>
        <v>475</v>
      </c>
      <c r="AF1041" s="8">
        <f t="shared" si="737"/>
        <v>475</v>
      </c>
      <c r="AG1041" s="8">
        <f t="shared" si="737"/>
        <v>475</v>
      </c>
      <c r="AH1041" s="8">
        <f t="shared" si="737"/>
        <v>475</v>
      </c>
    </row>
    <row r="1042" spans="2:34" hidden="1" outlineLevel="1">
      <c r="B1042" t="str">
        <f t="shared" si="728"/>
        <v>Natural gas - Price - Americas - USD/ton</v>
      </c>
      <c r="C1042" t="s">
        <v>99</v>
      </c>
      <c r="D1042" t="s">
        <v>100</v>
      </c>
      <c r="E1042" t="s">
        <v>56</v>
      </c>
      <c r="F1042" t="s">
        <v>101</v>
      </c>
      <c r="G1042" s="8">
        <f t="shared" si="737"/>
        <v>278</v>
      </c>
      <c r="H1042" s="8">
        <f t="shared" si="737"/>
        <v>254</v>
      </c>
      <c r="I1042" s="8">
        <f t="shared" si="737"/>
        <v>230</v>
      </c>
      <c r="J1042" s="8">
        <f t="shared" si="737"/>
        <v>228</v>
      </c>
      <c r="K1042" s="8">
        <f t="shared" si="737"/>
        <v>226</v>
      </c>
      <c r="L1042" s="8">
        <f t="shared" si="737"/>
        <v>224</v>
      </c>
      <c r="M1042" s="8">
        <f t="shared" si="737"/>
        <v>222</v>
      </c>
      <c r="N1042" s="8">
        <f t="shared" si="737"/>
        <v>220</v>
      </c>
      <c r="O1042" s="8">
        <f t="shared" si="737"/>
        <v>226</v>
      </c>
      <c r="P1042" s="8">
        <f t="shared" si="737"/>
        <v>232</v>
      </c>
      <c r="Q1042" s="8">
        <f t="shared" si="737"/>
        <v>238</v>
      </c>
      <c r="R1042" s="8">
        <f t="shared" si="737"/>
        <v>244</v>
      </c>
      <c r="S1042" s="8">
        <f t="shared" si="737"/>
        <v>250</v>
      </c>
      <c r="T1042" s="8">
        <f t="shared" si="737"/>
        <v>250</v>
      </c>
      <c r="U1042" s="8">
        <f t="shared" si="737"/>
        <v>250</v>
      </c>
      <c r="V1042" s="8">
        <f t="shared" si="737"/>
        <v>250</v>
      </c>
      <c r="W1042" s="8">
        <f t="shared" si="737"/>
        <v>250</v>
      </c>
      <c r="X1042" s="8">
        <f t="shared" si="737"/>
        <v>250</v>
      </c>
      <c r="Y1042" s="8">
        <f t="shared" si="737"/>
        <v>250</v>
      </c>
      <c r="Z1042" s="8">
        <f t="shared" si="737"/>
        <v>250</v>
      </c>
      <c r="AA1042" s="8">
        <f t="shared" si="737"/>
        <v>250</v>
      </c>
      <c r="AB1042" s="8">
        <f t="shared" si="737"/>
        <v>250</v>
      </c>
      <c r="AC1042" s="8">
        <f t="shared" si="737"/>
        <v>250</v>
      </c>
      <c r="AD1042" s="8">
        <f t="shared" si="737"/>
        <v>250</v>
      </c>
      <c r="AE1042" s="8">
        <f t="shared" si="737"/>
        <v>250</v>
      </c>
      <c r="AF1042" s="8">
        <f t="shared" si="737"/>
        <v>250</v>
      </c>
      <c r="AG1042" s="8">
        <f t="shared" si="737"/>
        <v>250</v>
      </c>
      <c r="AH1042" s="8">
        <f t="shared" si="737"/>
        <v>250</v>
      </c>
    </row>
    <row r="1043" spans="2:34" hidden="1" outlineLevel="1">
      <c r="B1043" t="str">
        <f>_xlfn.TEXTJOIN(" - ",TRUE,C1043:F1043)</f>
        <v>Natural gas - Price - Asia - USD/ton</v>
      </c>
      <c r="C1043" t="s">
        <v>99</v>
      </c>
      <c r="D1043" t="s">
        <v>100</v>
      </c>
      <c r="E1043" t="s">
        <v>57</v>
      </c>
      <c r="F1043" t="s">
        <v>101</v>
      </c>
      <c r="G1043" s="8">
        <f t="shared" si="737"/>
        <v>1075</v>
      </c>
      <c r="H1043" s="8">
        <f t="shared" si="737"/>
        <v>900</v>
      </c>
      <c r="I1043" s="8">
        <f t="shared" si="737"/>
        <v>725</v>
      </c>
      <c r="J1043" s="8">
        <f t="shared" si="737"/>
        <v>650</v>
      </c>
      <c r="K1043" s="8">
        <f t="shared" si="737"/>
        <v>575</v>
      </c>
      <c r="L1043" s="8">
        <f t="shared" si="737"/>
        <v>500</v>
      </c>
      <c r="M1043" s="8">
        <f t="shared" si="737"/>
        <v>425</v>
      </c>
      <c r="N1043" s="8">
        <f t="shared" si="737"/>
        <v>350</v>
      </c>
      <c r="O1043" s="8">
        <f t="shared" si="737"/>
        <v>350</v>
      </c>
      <c r="P1043" s="8">
        <f t="shared" si="737"/>
        <v>350</v>
      </c>
      <c r="Q1043" s="8">
        <f t="shared" si="737"/>
        <v>350</v>
      </c>
      <c r="R1043" s="8">
        <f t="shared" si="737"/>
        <v>350</v>
      </c>
      <c r="S1043" s="8">
        <f t="shared" si="737"/>
        <v>350</v>
      </c>
      <c r="T1043" s="8">
        <f t="shared" si="737"/>
        <v>350</v>
      </c>
      <c r="U1043" s="8">
        <f t="shared" si="737"/>
        <v>350</v>
      </c>
      <c r="V1043" s="8">
        <f t="shared" si="737"/>
        <v>350</v>
      </c>
      <c r="W1043" s="8">
        <f t="shared" si="737"/>
        <v>350</v>
      </c>
      <c r="X1043" s="8">
        <f t="shared" si="737"/>
        <v>350</v>
      </c>
      <c r="Y1043" s="8">
        <f t="shared" si="737"/>
        <v>350</v>
      </c>
      <c r="Z1043" s="8">
        <f t="shared" si="737"/>
        <v>350</v>
      </c>
      <c r="AA1043" s="8">
        <f t="shared" si="737"/>
        <v>350</v>
      </c>
      <c r="AB1043" s="8">
        <f t="shared" si="737"/>
        <v>350</v>
      </c>
      <c r="AC1043" s="8">
        <f t="shared" si="737"/>
        <v>350</v>
      </c>
      <c r="AD1043" s="8">
        <f t="shared" si="737"/>
        <v>350</v>
      </c>
      <c r="AE1043" s="8">
        <f t="shared" si="737"/>
        <v>350</v>
      </c>
      <c r="AF1043" s="8">
        <f t="shared" si="737"/>
        <v>350</v>
      </c>
      <c r="AG1043" s="8">
        <f t="shared" si="737"/>
        <v>350</v>
      </c>
      <c r="AH1043" s="8">
        <f t="shared" si="737"/>
        <v>350</v>
      </c>
    </row>
    <row r="1044" spans="2:34" hidden="1" outlineLevel="1">
      <c r="B1044" t="str">
        <f t="shared" si="728"/>
        <v>Natural gas - Price - Europe - USD/ton</v>
      </c>
      <c r="C1044" t="s">
        <v>99</v>
      </c>
      <c r="D1044" t="s">
        <v>100</v>
      </c>
      <c r="E1044" t="s">
        <v>8</v>
      </c>
      <c r="F1044" t="s">
        <v>101</v>
      </c>
      <c r="G1044" s="8">
        <f t="shared" si="737"/>
        <v>1120</v>
      </c>
      <c r="H1044" s="8">
        <f t="shared" si="737"/>
        <v>910</v>
      </c>
      <c r="I1044" s="8">
        <f t="shared" si="737"/>
        <v>700</v>
      </c>
      <c r="J1044" s="8">
        <f t="shared" si="737"/>
        <v>655</v>
      </c>
      <c r="K1044" s="8">
        <f t="shared" si="737"/>
        <v>610</v>
      </c>
      <c r="L1044" s="8">
        <f t="shared" si="737"/>
        <v>565</v>
      </c>
      <c r="M1044" s="8">
        <f t="shared" si="737"/>
        <v>520</v>
      </c>
      <c r="N1044" s="8">
        <f t="shared" si="737"/>
        <v>475</v>
      </c>
      <c r="O1044" s="8">
        <f t="shared" si="737"/>
        <v>475</v>
      </c>
      <c r="P1044" s="8">
        <f t="shared" si="737"/>
        <v>475</v>
      </c>
      <c r="Q1044" s="8">
        <f t="shared" si="737"/>
        <v>475</v>
      </c>
      <c r="R1044" s="8">
        <f t="shared" si="737"/>
        <v>475</v>
      </c>
      <c r="S1044" s="8">
        <f t="shared" si="737"/>
        <v>475</v>
      </c>
      <c r="T1044" s="8">
        <f t="shared" si="737"/>
        <v>475</v>
      </c>
      <c r="U1044" s="8">
        <f t="shared" si="737"/>
        <v>475</v>
      </c>
      <c r="V1044" s="8">
        <f t="shared" si="737"/>
        <v>475</v>
      </c>
      <c r="W1044" s="8">
        <f t="shared" si="737"/>
        <v>475</v>
      </c>
      <c r="X1044" s="8">
        <f t="shared" si="737"/>
        <v>475</v>
      </c>
      <c r="Y1044" s="8">
        <f t="shared" si="737"/>
        <v>475</v>
      </c>
      <c r="Z1044" s="8">
        <f t="shared" si="737"/>
        <v>475</v>
      </c>
      <c r="AA1044" s="8">
        <f t="shared" si="737"/>
        <v>475</v>
      </c>
      <c r="AB1044" s="8">
        <f t="shared" si="737"/>
        <v>475</v>
      </c>
      <c r="AC1044" s="8">
        <f t="shared" si="737"/>
        <v>475</v>
      </c>
      <c r="AD1044" s="8">
        <f t="shared" si="737"/>
        <v>475</v>
      </c>
      <c r="AE1044" s="8">
        <f t="shared" si="737"/>
        <v>475</v>
      </c>
      <c r="AF1044" s="8">
        <f t="shared" si="737"/>
        <v>475</v>
      </c>
      <c r="AG1044" s="8">
        <f t="shared" si="737"/>
        <v>475</v>
      </c>
      <c r="AH1044" s="8">
        <f t="shared" si="737"/>
        <v>475</v>
      </c>
    </row>
    <row r="1045" spans="2:34" hidden="1" outlineLevel="1">
      <c r="B1045" t="str">
        <f>_xlfn.TEXTJOIN(" - ",TRUE,C1045:F1045)</f>
        <v>Natural gas - Price - Middle East - USD/ton</v>
      </c>
      <c r="C1045" t="s">
        <v>99</v>
      </c>
      <c r="D1045" t="s">
        <v>100</v>
      </c>
      <c r="E1045" t="s">
        <v>58</v>
      </c>
      <c r="F1045" t="s">
        <v>101</v>
      </c>
      <c r="G1045" s="8">
        <f t="shared" si="737"/>
        <v>875</v>
      </c>
      <c r="H1045" s="8">
        <f t="shared" si="737"/>
        <v>700</v>
      </c>
      <c r="I1045" s="8">
        <f t="shared" si="737"/>
        <v>525</v>
      </c>
      <c r="J1045" s="8">
        <f t="shared" si="737"/>
        <v>449</v>
      </c>
      <c r="K1045" s="8">
        <f t="shared" si="737"/>
        <v>373</v>
      </c>
      <c r="L1045" s="8">
        <f t="shared" si="737"/>
        <v>297</v>
      </c>
      <c r="M1045" s="8">
        <f t="shared" si="737"/>
        <v>221</v>
      </c>
      <c r="N1045" s="8">
        <f t="shared" si="737"/>
        <v>145</v>
      </c>
      <c r="O1045" s="8">
        <f t="shared" si="737"/>
        <v>145</v>
      </c>
      <c r="P1045" s="8">
        <f t="shared" si="737"/>
        <v>145</v>
      </c>
      <c r="Q1045" s="8">
        <f t="shared" si="737"/>
        <v>145</v>
      </c>
      <c r="R1045" s="8">
        <f t="shared" si="737"/>
        <v>145</v>
      </c>
      <c r="S1045" s="8">
        <f t="shared" si="737"/>
        <v>145</v>
      </c>
      <c r="T1045" s="8">
        <f t="shared" si="737"/>
        <v>145</v>
      </c>
      <c r="U1045" s="8">
        <f t="shared" si="737"/>
        <v>145</v>
      </c>
      <c r="V1045" s="8">
        <f t="shared" si="737"/>
        <v>145</v>
      </c>
      <c r="W1045" s="8">
        <f t="shared" si="737"/>
        <v>145</v>
      </c>
      <c r="X1045" s="8">
        <f t="shared" si="737"/>
        <v>145</v>
      </c>
      <c r="Y1045" s="8">
        <f t="shared" si="737"/>
        <v>145</v>
      </c>
      <c r="Z1045" s="8">
        <f t="shared" si="737"/>
        <v>145</v>
      </c>
      <c r="AA1045" s="8">
        <f t="shared" si="737"/>
        <v>145</v>
      </c>
      <c r="AB1045" s="8">
        <f t="shared" si="737"/>
        <v>145</v>
      </c>
      <c r="AC1045" s="8">
        <f t="shared" si="737"/>
        <v>145</v>
      </c>
      <c r="AD1045" s="8">
        <f t="shared" si="737"/>
        <v>145</v>
      </c>
      <c r="AE1045" s="8">
        <f t="shared" si="737"/>
        <v>145</v>
      </c>
      <c r="AF1045" s="8">
        <f t="shared" si="737"/>
        <v>145</v>
      </c>
      <c r="AG1045" s="8">
        <f t="shared" si="737"/>
        <v>145</v>
      </c>
      <c r="AH1045" s="8">
        <f t="shared" si="737"/>
        <v>145</v>
      </c>
    </row>
    <row r="1046" spans="2:34" hidden="1" outlineLevel="1">
      <c r="B1046" t="str">
        <f>_xlfn.TEXTJOIN(" - ",TRUE,C1046:F1046)</f>
        <v>Nitrogen - Feedstock cost - Global - USD/ton fuel</v>
      </c>
      <c r="C1046" t="s">
        <v>63</v>
      </c>
      <c r="D1046" t="s">
        <v>44</v>
      </c>
      <c r="E1046" t="s">
        <v>49</v>
      </c>
      <c r="F1046" t="s">
        <v>31</v>
      </c>
      <c r="G1046" s="23">
        <v>0</v>
      </c>
      <c r="H1046" s="23">
        <v>0</v>
      </c>
      <c r="I1046" s="23">
        <v>0</v>
      </c>
      <c r="J1046" s="23">
        <v>0</v>
      </c>
      <c r="K1046" s="23">
        <v>0</v>
      </c>
      <c r="L1046" s="23">
        <v>0</v>
      </c>
      <c r="M1046" s="23">
        <v>0</v>
      </c>
      <c r="N1046" s="23">
        <v>0</v>
      </c>
      <c r="O1046" s="23">
        <v>0</v>
      </c>
      <c r="P1046" s="23">
        <v>0</v>
      </c>
      <c r="Q1046" s="23">
        <v>0</v>
      </c>
      <c r="R1046" s="23">
        <v>0</v>
      </c>
      <c r="S1046" s="23">
        <v>0</v>
      </c>
      <c r="T1046" s="23">
        <v>0</v>
      </c>
      <c r="U1046" s="23">
        <v>0</v>
      </c>
      <c r="V1046" s="23">
        <v>0</v>
      </c>
      <c r="W1046" s="23">
        <v>0</v>
      </c>
      <c r="X1046" s="23">
        <v>0</v>
      </c>
      <c r="Y1046" s="23">
        <v>0</v>
      </c>
      <c r="Z1046" s="23">
        <v>0</v>
      </c>
      <c r="AA1046" s="23">
        <v>0</v>
      </c>
      <c r="AB1046" s="23">
        <v>0</v>
      </c>
      <c r="AC1046" s="23">
        <v>0</v>
      </c>
      <c r="AD1046" s="23">
        <v>0</v>
      </c>
      <c r="AE1046" s="23">
        <v>0</v>
      </c>
      <c r="AF1046" s="23">
        <v>0</v>
      </c>
      <c r="AG1046" s="23">
        <v>0</v>
      </c>
      <c r="AH1046" s="23">
        <v>0</v>
      </c>
    </row>
    <row r="1047" spans="2:34" hidden="1" outlineLevel="1">
      <c r="B1047" t="str">
        <f>_xlfn.TEXTJOIN(" - ",TRUE,C1047:F1047)</f>
        <v>Carbon capture - Feedstock cost - Global - USD/ton fuel</v>
      </c>
      <c r="C1047" t="s">
        <v>93</v>
      </c>
      <c r="D1047" t="s">
        <v>44</v>
      </c>
      <c r="E1047" t="s">
        <v>49</v>
      </c>
      <c r="F1047" t="s">
        <v>31</v>
      </c>
      <c r="G1047" s="8">
        <f t="shared" ref="G1047:P1048" si="738">INDEX(CostCalculations,MATCH($B1047,CostCalculations_Index,0),MATCH(G$4,CostCalculation_Year,0))</f>
        <v>0</v>
      </c>
      <c r="H1047" s="8">
        <f t="shared" si="738"/>
        <v>0</v>
      </c>
      <c r="I1047" s="8">
        <f t="shared" si="738"/>
        <v>0</v>
      </c>
      <c r="J1047" s="8">
        <f t="shared" si="738"/>
        <v>0</v>
      </c>
      <c r="K1047" s="8">
        <f t="shared" si="738"/>
        <v>0</v>
      </c>
      <c r="L1047" s="8">
        <f t="shared" si="738"/>
        <v>0</v>
      </c>
      <c r="M1047" s="8">
        <f t="shared" si="738"/>
        <v>0</v>
      </c>
      <c r="N1047" s="8">
        <f t="shared" si="738"/>
        <v>0</v>
      </c>
      <c r="O1047" s="8">
        <f t="shared" si="738"/>
        <v>0</v>
      </c>
      <c r="P1047" s="8">
        <f t="shared" si="738"/>
        <v>0</v>
      </c>
      <c r="Q1047" s="8">
        <f t="shared" ref="Q1047:Z1048" si="739">INDEX(CostCalculations,MATCH($B1047,CostCalculations_Index,0),MATCH(Q$4,CostCalculation_Year,0))</f>
        <v>0</v>
      </c>
      <c r="R1047" s="8">
        <f t="shared" si="739"/>
        <v>0</v>
      </c>
      <c r="S1047" s="8">
        <f t="shared" si="739"/>
        <v>0</v>
      </c>
      <c r="T1047" s="8">
        <f t="shared" si="739"/>
        <v>0</v>
      </c>
      <c r="U1047" s="8">
        <f t="shared" si="739"/>
        <v>0</v>
      </c>
      <c r="V1047" s="8">
        <f t="shared" si="739"/>
        <v>0</v>
      </c>
      <c r="W1047" s="8">
        <f t="shared" si="739"/>
        <v>0</v>
      </c>
      <c r="X1047" s="8">
        <f t="shared" si="739"/>
        <v>0</v>
      </c>
      <c r="Y1047" s="8">
        <f t="shared" si="739"/>
        <v>0</v>
      </c>
      <c r="Z1047" s="8">
        <f t="shared" si="739"/>
        <v>0</v>
      </c>
      <c r="AA1047" s="8">
        <f t="shared" ref="AA1047:AH1048" si="740">INDEX(CostCalculations,MATCH($B1047,CostCalculations_Index,0),MATCH(AA$4,CostCalculation_Year,0))</f>
        <v>0</v>
      </c>
      <c r="AB1047" s="8">
        <f t="shared" si="740"/>
        <v>0</v>
      </c>
      <c r="AC1047" s="8">
        <f t="shared" si="740"/>
        <v>0</v>
      </c>
      <c r="AD1047" s="8">
        <f t="shared" si="740"/>
        <v>0</v>
      </c>
      <c r="AE1047" s="8">
        <f t="shared" si="740"/>
        <v>0</v>
      </c>
      <c r="AF1047" s="8">
        <f t="shared" si="740"/>
        <v>0</v>
      </c>
      <c r="AG1047" s="8">
        <f t="shared" si="740"/>
        <v>0</v>
      </c>
      <c r="AH1047" s="8">
        <f t="shared" si="740"/>
        <v>0</v>
      </c>
    </row>
    <row r="1048" spans="2:34" hidden="1" outlineLevel="1">
      <c r="B1048" t="str">
        <f>_xlfn.TEXTJOIN(" - ",TRUE,C1048:F1048)</f>
        <v>Carbon storage - Feedstock cost - Global - USD/ton fuel</v>
      </c>
      <c r="C1048" t="s">
        <v>94</v>
      </c>
      <c r="D1048" t="s">
        <v>44</v>
      </c>
      <c r="E1048" t="s">
        <v>49</v>
      </c>
      <c r="F1048" t="s">
        <v>31</v>
      </c>
      <c r="G1048" s="8">
        <f t="shared" si="738"/>
        <v>0</v>
      </c>
      <c r="H1048" s="8">
        <f t="shared" si="738"/>
        <v>0</v>
      </c>
      <c r="I1048" s="8">
        <f t="shared" si="738"/>
        <v>0</v>
      </c>
      <c r="J1048" s="8">
        <f t="shared" si="738"/>
        <v>0</v>
      </c>
      <c r="K1048" s="8">
        <f t="shared" si="738"/>
        <v>0</v>
      </c>
      <c r="L1048" s="8">
        <f t="shared" si="738"/>
        <v>0</v>
      </c>
      <c r="M1048" s="8">
        <f t="shared" si="738"/>
        <v>0</v>
      </c>
      <c r="N1048" s="8">
        <f t="shared" si="738"/>
        <v>0</v>
      </c>
      <c r="O1048" s="8">
        <f t="shared" si="738"/>
        <v>0</v>
      </c>
      <c r="P1048" s="8">
        <f t="shared" si="738"/>
        <v>0</v>
      </c>
      <c r="Q1048" s="8">
        <f t="shared" si="739"/>
        <v>0</v>
      </c>
      <c r="R1048" s="8">
        <f t="shared" si="739"/>
        <v>0</v>
      </c>
      <c r="S1048" s="8">
        <f t="shared" si="739"/>
        <v>0</v>
      </c>
      <c r="T1048" s="8">
        <f t="shared" si="739"/>
        <v>0</v>
      </c>
      <c r="U1048" s="8">
        <f t="shared" si="739"/>
        <v>0</v>
      </c>
      <c r="V1048" s="8">
        <f t="shared" si="739"/>
        <v>0</v>
      </c>
      <c r="W1048" s="8">
        <f t="shared" si="739"/>
        <v>0</v>
      </c>
      <c r="X1048" s="8">
        <f t="shared" si="739"/>
        <v>0</v>
      </c>
      <c r="Y1048" s="8">
        <f t="shared" si="739"/>
        <v>0</v>
      </c>
      <c r="Z1048" s="8">
        <f t="shared" si="739"/>
        <v>0</v>
      </c>
      <c r="AA1048" s="8">
        <f t="shared" si="740"/>
        <v>0</v>
      </c>
      <c r="AB1048" s="8">
        <f t="shared" si="740"/>
        <v>0</v>
      </c>
      <c r="AC1048" s="8">
        <f t="shared" si="740"/>
        <v>0</v>
      </c>
      <c r="AD1048" s="8">
        <f t="shared" si="740"/>
        <v>0</v>
      </c>
      <c r="AE1048" s="8">
        <f t="shared" si="740"/>
        <v>0</v>
      </c>
      <c r="AF1048" s="8">
        <f t="shared" si="740"/>
        <v>0</v>
      </c>
      <c r="AG1048" s="8">
        <f t="shared" si="740"/>
        <v>0</v>
      </c>
      <c r="AH1048" s="8">
        <f t="shared" si="740"/>
        <v>0</v>
      </c>
    </row>
    <row r="1049" spans="2:34" hidden="1" outlineLevel="1">
      <c r="B1049" t="str">
        <f>_xlfn.TEXTJOIN(" - ",TRUE,C1049:F1049)</f>
        <v>Blue ammonia (CCS) - Conversion NG -&gt; NH3 - Global - ton NG/ton NH3</v>
      </c>
      <c r="C1049" t="str">
        <f>C953</f>
        <v>Blue ammonia (CCS)</v>
      </c>
      <c r="D1049" t="s">
        <v>102</v>
      </c>
      <c r="E1049" t="s">
        <v>49</v>
      </c>
      <c r="F1049" t="s">
        <v>103</v>
      </c>
      <c r="G1049" s="24">
        <f t="shared" ref="G1049:AH1051" si="741">INDEX(FuelData,MATCH($B1049,FuelData_Index,0),MATCH(G$4,FuelData_Year,0))</f>
        <v>0.56000000000000005</v>
      </c>
      <c r="H1049" s="24">
        <f t="shared" si="741"/>
        <v>0.56000000000000005</v>
      </c>
      <c r="I1049" s="24">
        <f t="shared" si="741"/>
        <v>0.56000000000000005</v>
      </c>
      <c r="J1049" s="24">
        <f t="shared" si="741"/>
        <v>0.56000000000000005</v>
      </c>
      <c r="K1049" s="24">
        <f t="shared" si="741"/>
        <v>0.56000000000000005</v>
      </c>
      <c r="L1049" s="24">
        <f t="shared" si="741"/>
        <v>0.56000000000000005</v>
      </c>
      <c r="M1049" s="24">
        <f t="shared" si="741"/>
        <v>0.56000000000000005</v>
      </c>
      <c r="N1049" s="24">
        <f t="shared" si="741"/>
        <v>0.56000000000000005</v>
      </c>
      <c r="O1049" s="24">
        <f t="shared" si="741"/>
        <v>0.56000000000000005</v>
      </c>
      <c r="P1049" s="24">
        <f t="shared" si="741"/>
        <v>0.56000000000000005</v>
      </c>
      <c r="Q1049" s="24">
        <f t="shared" si="741"/>
        <v>0.56000000000000005</v>
      </c>
      <c r="R1049" s="24">
        <f t="shared" si="741"/>
        <v>0.56000000000000005</v>
      </c>
      <c r="S1049" s="24">
        <f t="shared" si="741"/>
        <v>0.56000000000000005</v>
      </c>
      <c r="T1049" s="24">
        <f t="shared" si="741"/>
        <v>0.56000000000000005</v>
      </c>
      <c r="U1049" s="24">
        <f t="shared" si="741"/>
        <v>0.56000000000000005</v>
      </c>
      <c r="V1049" s="24">
        <f t="shared" si="741"/>
        <v>0.56000000000000005</v>
      </c>
      <c r="W1049" s="24">
        <f t="shared" si="741"/>
        <v>0.56000000000000005</v>
      </c>
      <c r="X1049" s="24">
        <f t="shared" si="741"/>
        <v>0.56000000000000005</v>
      </c>
      <c r="Y1049" s="24">
        <f t="shared" si="741"/>
        <v>0.56000000000000005</v>
      </c>
      <c r="Z1049" s="24">
        <f t="shared" si="741"/>
        <v>0.56000000000000005</v>
      </c>
      <c r="AA1049" s="24">
        <f t="shared" si="741"/>
        <v>0.56000000000000005</v>
      </c>
      <c r="AB1049" s="24">
        <f t="shared" si="741"/>
        <v>0.56000000000000005</v>
      </c>
      <c r="AC1049" s="24">
        <f t="shared" si="741"/>
        <v>0.56000000000000005</v>
      </c>
      <c r="AD1049" s="24">
        <f t="shared" si="741"/>
        <v>0.56000000000000005</v>
      </c>
      <c r="AE1049" s="24">
        <f t="shared" si="741"/>
        <v>0.56000000000000005</v>
      </c>
      <c r="AF1049" s="24">
        <f t="shared" si="741"/>
        <v>0.56000000000000005</v>
      </c>
      <c r="AG1049" s="24">
        <f t="shared" si="741"/>
        <v>0.56000000000000005</v>
      </c>
      <c r="AH1049" s="24">
        <f t="shared" si="741"/>
        <v>0.56000000000000005</v>
      </c>
    </row>
    <row r="1050" spans="2:34" hidden="1" outlineLevel="1">
      <c r="B1050" t="str">
        <f t="shared" si="728"/>
        <v>Blue ammonia (CCS) - Conversion N2 -&gt; NH3 - Global - ton N2/ton NH3</v>
      </c>
      <c r="C1050" t="str">
        <f>C953</f>
        <v>Blue ammonia (CCS)</v>
      </c>
      <c r="D1050" t="s">
        <v>66</v>
      </c>
      <c r="E1050" t="s">
        <v>49</v>
      </c>
      <c r="F1050" t="s">
        <v>67</v>
      </c>
      <c r="G1050" s="24">
        <f t="shared" si="741"/>
        <v>0.82199999999999995</v>
      </c>
      <c r="H1050" s="24">
        <f t="shared" si="741"/>
        <v>0.82199999999999995</v>
      </c>
      <c r="I1050" s="24">
        <f t="shared" si="741"/>
        <v>0.82199999999999995</v>
      </c>
      <c r="J1050" s="24">
        <f t="shared" si="741"/>
        <v>0.82199999999999995</v>
      </c>
      <c r="K1050" s="24">
        <f t="shared" si="741"/>
        <v>0.82199999999999995</v>
      </c>
      <c r="L1050" s="24">
        <f t="shared" si="741"/>
        <v>0.82199999999999995</v>
      </c>
      <c r="M1050" s="24">
        <f t="shared" si="741"/>
        <v>0.82199999999999995</v>
      </c>
      <c r="N1050" s="24">
        <f t="shared" si="741"/>
        <v>0.82199999999999995</v>
      </c>
      <c r="O1050" s="24">
        <f t="shared" si="741"/>
        <v>0.82199999999999995</v>
      </c>
      <c r="P1050" s="24">
        <f t="shared" si="741"/>
        <v>0.82199999999999995</v>
      </c>
      <c r="Q1050" s="24">
        <f t="shared" si="741"/>
        <v>0.82199999999999995</v>
      </c>
      <c r="R1050" s="24">
        <f t="shared" si="741"/>
        <v>0.82199999999999995</v>
      </c>
      <c r="S1050" s="24">
        <f t="shared" si="741"/>
        <v>0.82199999999999995</v>
      </c>
      <c r="T1050" s="24">
        <f t="shared" si="741"/>
        <v>0.82199999999999995</v>
      </c>
      <c r="U1050" s="24">
        <f t="shared" si="741"/>
        <v>0.82199999999999995</v>
      </c>
      <c r="V1050" s="24">
        <f t="shared" si="741"/>
        <v>0.82199999999999995</v>
      </c>
      <c r="W1050" s="24">
        <f t="shared" si="741"/>
        <v>0.82199999999999995</v>
      </c>
      <c r="X1050" s="24">
        <f t="shared" si="741"/>
        <v>0.82199999999999995</v>
      </c>
      <c r="Y1050" s="24">
        <f t="shared" si="741"/>
        <v>0.82199999999999995</v>
      </c>
      <c r="Z1050" s="24">
        <f t="shared" si="741"/>
        <v>0.82199999999999995</v>
      </c>
      <c r="AA1050" s="24">
        <f t="shared" si="741"/>
        <v>0.82199999999999995</v>
      </c>
      <c r="AB1050" s="24">
        <f t="shared" si="741"/>
        <v>0.82199999999999995</v>
      </c>
      <c r="AC1050" s="24">
        <f t="shared" si="741"/>
        <v>0.82199999999999995</v>
      </c>
      <c r="AD1050" s="24">
        <f t="shared" si="741"/>
        <v>0.82199999999999995</v>
      </c>
      <c r="AE1050" s="24">
        <f t="shared" si="741"/>
        <v>0.82199999999999995</v>
      </c>
      <c r="AF1050" s="24">
        <f t="shared" si="741"/>
        <v>0.82199999999999995</v>
      </c>
      <c r="AG1050" s="24">
        <f t="shared" si="741"/>
        <v>0.82199999999999995</v>
      </c>
      <c r="AH1050" s="24">
        <f t="shared" si="741"/>
        <v>0.82199999999999995</v>
      </c>
    </row>
    <row r="1051" spans="2:34" hidden="1" outlineLevel="1">
      <c r="B1051" t="str">
        <f>_xlfn.TEXTJOIN(" - ",TRUE,C1051:F1051)</f>
        <v>Carbon capture &amp; storage (CCS) - Conversion NG -&gt; CO2 -&gt; NH3 - Global - ton CO2/ton NH3</v>
      </c>
      <c r="C1051" t="s">
        <v>95</v>
      </c>
      <c r="D1051" t="s">
        <v>96</v>
      </c>
      <c r="E1051" t="s">
        <v>49</v>
      </c>
      <c r="F1051" t="s">
        <v>97</v>
      </c>
      <c r="G1051" s="24">
        <f t="shared" si="741"/>
        <v>1.8880000000000001</v>
      </c>
      <c r="H1051" s="24">
        <f t="shared" si="741"/>
        <v>1.8880000000000001</v>
      </c>
      <c r="I1051" s="24">
        <f t="shared" si="741"/>
        <v>1.8880000000000001</v>
      </c>
      <c r="J1051" s="24">
        <f t="shared" si="741"/>
        <v>1.8880000000000001</v>
      </c>
      <c r="K1051" s="24">
        <f t="shared" si="741"/>
        <v>1.8880000000000001</v>
      </c>
      <c r="L1051" s="24">
        <f t="shared" si="741"/>
        <v>1.8880000000000001</v>
      </c>
      <c r="M1051" s="24">
        <f t="shared" si="741"/>
        <v>1.8880000000000001</v>
      </c>
      <c r="N1051" s="24">
        <f t="shared" si="741"/>
        <v>1.8880000000000001</v>
      </c>
      <c r="O1051" s="24">
        <f t="shared" si="741"/>
        <v>1.8880000000000001</v>
      </c>
      <c r="P1051" s="24">
        <f t="shared" si="741"/>
        <v>1.8880000000000001</v>
      </c>
      <c r="Q1051" s="24">
        <f t="shared" si="741"/>
        <v>1.8880000000000001</v>
      </c>
      <c r="R1051" s="24">
        <f t="shared" si="741"/>
        <v>1.8880000000000001</v>
      </c>
      <c r="S1051" s="24">
        <f t="shared" si="741"/>
        <v>1.8880000000000001</v>
      </c>
      <c r="T1051" s="24">
        <f t="shared" si="741"/>
        <v>1.8880000000000001</v>
      </c>
      <c r="U1051" s="24">
        <f t="shared" si="741"/>
        <v>1.8880000000000001</v>
      </c>
      <c r="V1051" s="24">
        <f t="shared" si="741"/>
        <v>1.8880000000000001</v>
      </c>
      <c r="W1051" s="24">
        <f t="shared" si="741"/>
        <v>1.8880000000000001</v>
      </c>
      <c r="X1051" s="24">
        <f t="shared" si="741"/>
        <v>1.8880000000000001</v>
      </c>
      <c r="Y1051" s="24">
        <f t="shared" si="741"/>
        <v>1.8880000000000001</v>
      </c>
      <c r="Z1051" s="24">
        <f t="shared" si="741"/>
        <v>1.8880000000000001</v>
      </c>
      <c r="AA1051" s="24">
        <f t="shared" si="741"/>
        <v>1.8880000000000001</v>
      </c>
      <c r="AB1051" s="24">
        <f t="shared" si="741"/>
        <v>1.8880000000000001</v>
      </c>
      <c r="AC1051" s="24">
        <f t="shared" si="741"/>
        <v>1.8880000000000001</v>
      </c>
      <c r="AD1051" s="24">
        <f t="shared" si="741"/>
        <v>1.8880000000000001</v>
      </c>
      <c r="AE1051" s="24">
        <f t="shared" si="741"/>
        <v>1.8880000000000001</v>
      </c>
      <c r="AF1051" s="24">
        <f t="shared" si="741"/>
        <v>1.8880000000000001</v>
      </c>
      <c r="AG1051" s="24">
        <f t="shared" si="741"/>
        <v>1.8880000000000001</v>
      </c>
      <c r="AH1051" s="24">
        <f t="shared" si="741"/>
        <v>1.8880000000000001</v>
      </c>
    </row>
    <row r="1052" spans="2:34" hidden="1" outlineLevel="1">
      <c r="B1052" t="str">
        <f>_xlfn.TEXTJOIN(" - ",TRUE,C1052:F1052)</f>
        <v>Carbon storage - Carbon to store - Global - ton CO2/ton NH3</v>
      </c>
      <c r="C1052" t="s">
        <v>94</v>
      </c>
      <c r="D1052" t="s">
        <v>98</v>
      </c>
      <c r="E1052" t="s">
        <v>49</v>
      </c>
      <c r="F1052" t="s">
        <v>97</v>
      </c>
      <c r="G1052" s="24">
        <f t="shared" ref="G1052:AH1052" si="742">INDEX(CostCalculations,MATCH($B1052,CostCalculations_Index,0),MATCH(G$4,CostCalculation_Year,0))</f>
        <v>1.6916480000000007</v>
      </c>
      <c r="H1052" s="24">
        <f t="shared" si="742"/>
        <v>1.6954240000000003</v>
      </c>
      <c r="I1052" s="24">
        <f t="shared" si="742"/>
        <v>1.6992000000000007</v>
      </c>
      <c r="J1052" s="24">
        <f t="shared" si="742"/>
        <v>1.7029760000000003</v>
      </c>
      <c r="K1052" s="24">
        <f t="shared" si="742"/>
        <v>1.7067520000000016</v>
      </c>
      <c r="L1052" s="24">
        <f t="shared" si="742"/>
        <v>1.7105280000000012</v>
      </c>
      <c r="M1052" s="24">
        <f t="shared" si="742"/>
        <v>1.7143040000000007</v>
      </c>
      <c r="N1052" s="24">
        <f t="shared" si="742"/>
        <v>1.718080000000002</v>
      </c>
      <c r="O1052" s="24">
        <f t="shared" si="742"/>
        <v>1.7218560000000001</v>
      </c>
      <c r="P1052" s="24">
        <f t="shared" si="742"/>
        <v>1.7256319999999996</v>
      </c>
      <c r="Q1052" s="24">
        <f t="shared" si="742"/>
        <v>1.7294079999999992</v>
      </c>
      <c r="R1052" s="24">
        <f t="shared" si="742"/>
        <v>1.7331839999999987</v>
      </c>
      <c r="S1052" s="24">
        <f t="shared" si="742"/>
        <v>1.7369600000000001</v>
      </c>
      <c r="T1052" s="24">
        <f t="shared" si="742"/>
        <v>1.7407359999999996</v>
      </c>
      <c r="U1052" s="24">
        <f t="shared" si="742"/>
        <v>1.7445120000000007</v>
      </c>
      <c r="V1052" s="24">
        <f t="shared" si="742"/>
        <v>1.7482880000000005</v>
      </c>
      <c r="W1052" s="24">
        <f t="shared" si="742"/>
        <v>1.7520640000000001</v>
      </c>
      <c r="X1052" s="24">
        <f t="shared" si="742"/>
        <v>1.7558400000000005</v>
      </c>
      <c r="Y1052" s="24">
        <f t="shared" si="742"/>
        <v>1.7596160000000001</v>
      </c>
      <c r="Z1052" s="24">
        <f t="shared" si="742"/>
        <v>1.7633919999999996</v>
      </c>
      <c r="AA1052" s="24">
        <f t="shared" si="742"/>
        <v>1.7671680000000007</v>
      </c>
      <c r="AB1052" s="24">
        <f t="shared" si="742"/>
        <v>1.7709440000000005</v>
      </c>
      <c r="AC1052" s="24">
        <f t="shared" si="742"/>
        <v>1.7747200000000001</v>
      </c>
      <c r="AD1052" s="24">
        <f t="shared" si="742"/>
        <v>1.7784960000000012</v>
      </c>
      <c r="AE1052" s="24">
        <f t="shared" si="742"/>
        <v>1.782272000000001</v>
      </c>
      <c r="AF1052" s="24">
        <f t="shared" si="742"/>
        <v>1.7860480000000005</v>
      </c>
      <c r="AG1052" s="24">
        <f t="shared" si="742"/>
        <v>1.7898240000000001</v>
      </c>
      <c r="AH1052" s="24">
        <f t="shared" si="742"/>
        <v>1.7935999999999996</v>
      </c>
    </row>
    <row r="1053" spans="2:34" collapsed="1"/>
    <row r="1054" spans="2:34">
      <c r="B1054" t="str">
        <f t="shared" ref="B1054:B1097" si="743">_xlfn.TEXTJOIN(" - ",TRUE,C1054:F1054)</f>
        <v>Bio-methanol - Item - Region - Unit</v>
      </c>
      <c r="C1054" s="18" t="s">
        <v>104</v>
      </c>
      <c r="D1054" s="18" t="s">
        <v>28</v>
      </c>
      <c r="E1054" s="18" t="s">
        <v>1</v>
      </c>
      <c r="F1054" s="18" t="s">
        <v>29</v>
      </c>
      <c r="G1054" s="22">
        <v>2023</v>
      </c>
      <c r="H1054" s="22">
        <v>2024</v>
      </c>
      <c r="I1054" s="22">
        <v>2025</v>
      </c>
      <c r="J1054" s="22">
        <v>2026</v>
      </c>
      <c r="K1054" s="22">
        <v>2027</v>
      </c>
      <c r="L1054" s="22">
        <v>2028</v>
      </c>
      <c r="M1054" s="22">
        <v>2029</v>
      </c>
      <c r="N1054" s="22">
        <v>2030</v>
      </c>
      <c r="O1054" s="22">
        <v>2031</v>
      </c>
      <c r="P1054" s="22">
        <v>2032</v>
      </c>
      <c r="Q1054" s="22">
        <v>2033</v>
      </c>
      <c r="R1054" s="22">
        <v>2034</v>
      </c>
      <c r="S1054" s="22">
        <v>2035</v>
      </c>
      <c r="T1054" s="22">
        <v>2036</v>
      </c>
      <c r="U1054" s="22">
        <v>2037</v>
      </c>
      <c r="V1054" s="22">
        <v>2038</v>
      </c>
      <c r="W1054" s="22">
        <v>2039</v>
      </c>
      <c r="X1054" s="22">
        <v>2040</v>
      </c>
      <c r="Y1054" s="22">
        <v>2041</v>
      </c>
      <c r="Z1054" s="22">
        <v>2042</v>
      </c>
      <c r="AA1054" s="22">
        <v>2043</v>
      </c>
      <c r="AB1054" s="22">
        <v>2044</v>
      </c>
      <c r="AC1054" s="22">
        <v>2045</v>
      </c>
      <c r="AD1054" s="22">
        <v>2046</v>
      </c>
      <c r="AE1054" s="22">
        <v>2047</v>
      </c>
      <c r="AF1054" s="22">
        <v>2048</v>
      </c>
      <c r="AG1054" s="22">
        <v>2049</v>
      </c>
      <c r="AH1054" s="22">
        <v>2050</v>
      </c>
    </row>
    <row r="1055" spans="2:34" hidden="1" outlineLevel="1">
      <c r="B1055" t="str">
        <f t="shared" si="743"/>
        <v>Bio-methanol - Total cost - Africa - USD/ton fuel</v>
      </c>
      <c r="C1055" s="112" t="str">
        <f>C1054</f>
        <v>Bio-methanol</v>
      </c>
      <c r="D1055" s="112" t="s">
        <v>30</v>
      </c>
      <c r="E1055" s="112" t="s">
        <v>55</v>
      </c>
      <c r="F1055" s="112" t="s">
        <v>31</v>
      </c>
      <c r="G1055" s="114">
        <f t="shared" ref="G1055:V1059" si="744">INDEX(CostCalculations,MATCH($B1055,CostCalculations_Index,0),MATCH(G$4,CostCalculation_Year,0))</f>
        <v>858.21344695589153</v>
      </c>
      <c r="H1055" s="114">
        <f t="shared" si="744"/>
        <v>796.48236676736951</v>
      </c>
      <c r="I1055" s="114">
        <f t="shared" si="744"/>
        <v>734.75128657884659</v>
      </c>
      <c r="J1055" s="114">
        <f t="shared" si="744"/>
        <v>712.69159441187378</v>
      </c>
      <c r="K1055" s="114">
        <f t="shared" si="744"/>
        <v>690.63315150037511</v>
      </c>
      <c r="L1055" s="114">
        <f t="shared" si="744"/>
        <v>668.57595784435102</v>
      </c>
      <c r="M1055" s="114">
        <f t="shared" si="744"/>
        <v>646.52001344380096</v>
      </c>
      <c r="N1055" s="114">
        <f t="shared" si="744"/>
        <v>624.46531829872549</v>
      </c>
      <c r="O1055" s="114">
        <f t="shared" si="744"/>
        <v>615.70487426522914</v>
      </c>
      <c r="P1055" s="114">
        <f t="shared" si="744"/>
        <v>606.94512756773474</v>
      </c>
      <c r="Q1055" s="114">
        <f t="shared" si="744"/>
        <v>598.18607820624288</v>
      </c>
      <c r="R1055" s="114">
        <f t="shared" si="744"/>
        <v>589.42772618075355</v>
      </c>
      <c r="S1055" s="114">
        <f t="shared" si="744"/>
        <v>580.67007149126619</v>
      </c>
      <c r="T1055" s="114">
        <f t="shared" si="744"/>
        <v>571.96623817144518</v>
      </c>
      <c r="U1055" s="114">
        <f t="shared" si="744"/>
        <v>563.26273307622091</v>
      </c>
      <c r="V1055" s="114">
        <f t="shared" si="744"/>
        <v>554.55955620559507</v>
      </c>
      <c r="W1055" s="114">
        <f t="shared" ref="W1055:AH1059" si="745">INDEX(CostCalculations,MATCH($B1055,CostCalculations_Index,0),MATCH(W$4,CostCalculation_Year,0))</f>
        <v>545.85670755956676</v>
      </c>
      <c r="X1055" s="114">
        <f t="shared" si="745"/>
        <v>537.1541871381354</v>
      </c>
      <c r="Y1055" s="114">
        <f t="shared" si="745"/>
        <v>532.15293219358728</v>
      </c>
      <c r="Z1055" s="114">
        <f t="shared" si="745"/>
        <v>527.15201475292292</v>
      </c>
      <c r="AA1055" s="114">
        <f t="shared" si="745"/>
        <v>522.15143481614382</v>
      </c>
      <c r="AB1055" s="114">
        <f t="shared" si="745"/>
        <v>517.15119238324928</v>
      </c>
      <c r="AC1055" s="114">
        <f t="shared" si="745"/>
        <v>512.1512874542384</v>
      </c>
      <c r="AD1055" s="114">
        <f t="shared" si="745"/>
        <v>507.28826227939737</v>
      </c>
      <c r="AE1055" s="114">
        <f t="shared" si="745"/>
        <v>502.4254027605009</v>
      </c>
      <c r="AF1055" s="114">
        <f t="shared" si="745"/>
        <v>497.56270889755064</v>
      </c>
      <c r="AG1055" s="114">
        <f t="shared" si="745"/>
        <v>492.70018069054578</v>
      </c>
      <c r="AH1055" s="114">
        <f t="shared" si="745"/>
        <v>487.83781813948548</v>
      </c>
    </row>
    <row r="1056" spans="2:34" hidden="1" outlineLevel="1">
      <c r="B1056" t="str">
        <f t="shared" si="743"/>
        <v>Bio-methanol - Total cost - Americas - USD/ton fuel</v>
      </c>
      <c r="C1056" t="str">
        <f>C1055</f>
        <v>Bio-methanol</v>
      </c>
      <c r="D1056" t="s">
        <v>30</v>
      </c>
      <c r="E1056" t="s">
        <v>56</v>
      </c>
      <c r="F1056" t="s">
        <v>31</v>
      </c>
      <c r="G1056" s="115">
        <f t="shared" si="744"/>
        <v>808.55799888990725</v>
      </c>
      <c r="H1056" s="115">
        <f t="shared" si="744"/>
        <v>749.79290668200815</v>
      </c>
      <c r="I1056" s="115">
        <f t="shared" si="744"/>
        <v>691.02781447410894</v>
      </c>
      <c r="J1056" s="115">
        <f t="shared" si="744"/>
        <v>669.30099197910613</v>
      </c>
      <c r="K1056" s="115">
        <f t="shared" si="744"/>
        <v>647.5750088694549</v>
      </c>
      <c r="L1056" s="115">
        <f t="shared" si="744"/>
        <v>625.84986514515492</v>
      </c>
      <c r="M1056" s="115">
        <f t="shared" si="744"/>
        <v>604.12556080620675</v>
      </c>
      <c r="N1056" s="115">
        <f t="shared" si="744"/>
        <v>582.40209585260982</v>
      </c>
      <c r="O1056" s="115">
        <f t="shared" si="744"/>
        <v>573.39505986205722</v>
      </c>
      <c r="P1056" s="115">
        <f t="shared" si="744"/>
        <v>564.38842780388723</v>
      </c>
      <c r="Q1056" s="115">
        <f t="shared" si="744"/>
        <v>555.38219967810164</v>
      </c>
      <c r="R1056" s="115">
        <f t="shared" si="744"/>
        <v>546.37637548469979</v>
      </c>
      <c r="S1056" s="115">
        <f t="shared" si="744"/>
        <v>537.37095522368065</v>
      </c>
      <c r="T1056" s="115">
        <f t="shared" si="744"/>
        <v>528.42710056778697</v>
      </c>
      <c r="U1056" s="115">
        <f t="shared" si="744"/>
        <v>519.48357334941829</v>
      </c>
      <c r="V1056" s="115">
        <f t="shared" si="744"/>
        <v>510.54037356857646</v>
      </c>
      <c r="W1056" s="115">
        <f t="shared" si="745"/>
        <v>501.59750122526066</v>
      </c>
      <c r="X1056" s="115">
        <f t="shared" si="745"/>
        <v>492.65495631947005</v>
      </c>
      <c r="Y1056" s="115">
        <f t="shared" si="745"/>
        <v>487.81891462033531</v>
      </c>
      <c r="Z1056" s="115">
        <f t="shared" si="745"/>
        <v>482.98300483535741</v>
      </c>
      <c r="AA1056" s="115">
        <f t="shared" si="745"/>
        <v>478.14722696453805</v>
      </c>
      <c r="AB1056" s="115">
        <f t="shared" si="745"/>
        <v>473.31158100787633</v>
      </c>
      <c r="AC1056" s="115">
        <f t="shared" si="745"/>
        <v>468.47606696537127</v>
      </c>
      <c r="AD1056" s="115">
        <f t="shared" si="745"/>
        <v>463.424423787058</v>
      </c>
      <c r="AE1056" s="115">
        <f t="shared" si="745"/>
        <v>458.37288012863849</v>
      </c>
      <c r="AF1056" s="115">
        <f t="shared" si="745"/>
        <v>453.32143599011488</v>
      </c>
      <c r="AG1056" s="115">
        <f t="shared" si="745"/>
        <v>448.27009137148627</v>
      </c>
      <c r="AH1056" s="115">
        <f t="shared" si="745"/>
        <v>443.21884627275182</v>
      </c>
    </row>
    <row r="1057" spans="2:65" hidden="1" outlineLevel="1">
      <c r="B1057" t="str">
        <f t="shared" si="743"/>
        <v>Bio-methanol - Total cost - Asia - USD/ton fuel</v>
      </c>
      <c r="C1057" t="str">
        <f>C1056</f>
        <v>Bio-methanol</v>
      </c>
      <c r="D1057" t="s">
        <v>30</v>
      </c>
      <c r="E1057" t="s">
        <v>57</v>
      </c>
      <c r="F1057" t="s">
        <v>31</v>
      </c>
      <c r="G1057" s="115">
        <f t="shared" si="744"/>
        <v>803.58085933681252</v>
      </c>
      <c r="H1057" s="115">
        <f t="shared" si="744"/>
        <v>742.45478739877046</v>
      </c>
      <c r="I1057" s="115">
        <f t="shared" si="744"/>
        <v>681.32871546072988</v>
      </c>
      <c r="J1057" s="115">
        <f t="shared" si="744"/>
        <v>658.95283411271248</v>
      </c>
      <c r="K1057" s="115">
        <f t="shared" si="744"/>
        <v>636.57829063655799</v>
      </c>
      <c r="L1057" s="115">
        <f t="shared" si="744"/>
        <v>614.20508503226552</v>
      </c>
      <c r="M1057" s="115">
        <f t="shared" si="744"/>
        <v>591.8332172998355</v>
      </c>
      <c r="N1057" s="115">
        <f t="shared" si="744"/>
        <v>569.46268743926851</v>
      </c>
      <c r="O1057" s="115">
        <f t="shared" si="744"/>
        <v>560.2875363642936</v>
      </c>
      <c r="P1057" s="115">
        <f t="shared" si="744"/>
        <v>551.11329462629135</v>
      </c>
      <c r="Q1057" s="115">
        <f t="shared" si="744"/>
        <v>541.9399622252638</v>
      </c>
      <c r="R1057" s="115">
        <f t="shared" si="744"/>
        <v>532.76753916120936</v>
      </c>
      <c r="S1057" s="115">
        <f t="shared" si="744"/>
        <v>523.59602543412745</v>
      </c>
      <c r="T1057" s="115">
        <f t="shared" si="744"/>
        <v>514.78282753350845</v>
      </c>
      <c r="U1057" s="115">
        <f t="shared" si="744"/>
        <v>505.97009196183706</v>
      </c>
      <c r="V1057" s="115">
        <f t="shared" si="744"/>
        <v>497.15781871911508</v>
      </c>
      <c r="W1057" s="115">
        <f t="shared" si="745"/>
        <v>488.34600780534157</v>
      </c>
      <c r="X1057" s="115">
        <f t="shared" si="745"/>
        <v>479.53465922051589</v>
      </c>
      <c r="Y1057" s="115">
        <f t="shared" si="745"/>
        <v>474.17288696465397</v>
      </c>
      <c r="Z1057" s="115">
        <f t="shared" si="745"/>
        <v>468.81159864149618</v>
      </c>
      <c r="AA1057" s="115">
        <f t="shared" si="745"/>
        <v>463.45079425104416</v>
      </c>
      <c r="AB1057" s="115">
        <f t="shared" si="745"/>
        <v>458.09047379329746</v>
      </c>
      <c r="AC1057" s="115">
        <f t="shared" si="745"/>
        <v>452.73063726825478</v>
      </c>
      <c r="AD1057" s="115">
        <f t="shared" si="745"/>
        <v>447.82146351629279</v>
      </c>
      <c r="AE1057" s="115">
        <f t="shared" si="745"/>
        <v>442.91251168945405</v>
      </c>
      <c r="AF1057" s="115">
        <f t="shared" si="745"/>
        <v>438.00378178774031</v>
      </c>
      <c r="AG1057" s="115">
        <f t="shared" si="745"/>
        <v>433.09527381115083</v>
      </c>
      <c r="AH1057" s="115">
        <f t="shared" si="745"/>
        <v>428.18698775968454</v>
      </c>
    </row>
    <row r="1058" spans="2:65" hidden="1" outlineLevel="1">
      <c r="B1058" t="str">
        <f t="shared" si="743"/>
        <v>Bio-methanol - Total cost - Europe - USD/ton fuel</v>
      </c>
      <c r="C1058" t="str">
        <f>C1057</f>
        <v>Bio-methanol</v>
      </c>
      <c r="D1058" t="s">
        <v>30</v>
      </c>
      <c r="E1058" t="s">
        <v>8</v>
      </c>
      <c r="F1058" t="s">
        <v>31</v>
      </c>
      <c r="G1058" s="115">
        <f t="shared" si="744"/>
        <v>827.51835384114952</v>
      </c>
      <c r="H1058" s="115">
        <f t="shared" si="744"/>
        <v>768.29863814728151</v>
      </c>
      <c r="I1058" s="115">
        <f t="shared" si="744"/>
        <v>709.07892245341361</v>
      </c>
      <c r="J1058" s="115">
        <f t="shared" si="744"/>
        <v>687.13915177461377</v>
      </c>
      <c r="K1058" s="115">
        <f t="shared" si="744"/>
        <v>665.20048150021307</v>
      </c>
      <c r="L1058" s="115">
        <f t="shared" si="744"/>
        <v>643.26291163021187</v>
      </c>
      <c r="M1058" s="115">
        <f t="shared" si="744"/>
        <v>621.32644216460972</v>
      </c>
      <c r="N1058" s="115">
        <f t="shared" si="744"/>
        <v>599.39107310340705</v>
      </c>
      <c r="O1058" s="115">
        <f t="shared" si="744"/>
        <v>590.58100735166727</v>
      </c>
      <c r="P1058" s="115">
        <f t="shared" si="744"/>
        <v>581.77139881772734</v>
      </c>
      <c r="Q1058" s="115">
        <f t="shared" si="744"/>
        <v>572.96224750158831</v>
      </c>
      <c r="R1058" s="115">
        <f t="shared" si="744"/>
        <v>564.15355340324959</v>
      </c>
      <c r="S1058" s="115">
        <f t="shared" si="744"/>
        <v>555.34531652271016</v>
      </c>
      <c r="T1058" s="115">
        <f t="shared" si="744"/>
        <v>546.44284288554036</v>
      </c>
      <c r="U1058" s="115">
        <f t="shared" si="744"/>
        <v>537.54064223063529</v>
      </c>
      <c r="V1058" s="115">
        <f t="shared" si="744"/>
        <v>528.6387145579971</v>
      </c>
      <c r="W1058" s="115">
        <f t="shared" si="745"/>
        <v>519.73705986762479</v>
      </c>
      <c r="X1058" s="115">
        <f t="shared" si="745"/>
        <v>510.83567815951739</v>
      </c>
      <c r="Y1058" s="115">
        <f t="shared" si="745"/>
        <v>505.8697113606604</v>
      </c>
      <c r="Z1058" s="115">
        <f t="shared" si="745"/>
        <v>500.90403660354298</v>
      </c>
      <c r="AA1058" s="115">
        <f t="shared" si="745"/>
        <v>495.93865388816693</v>
      </c>
      <c r="AB1058" s="115">
        <f t="shared" si="745"/>
        <v>490.9735632145314</v>
      </c>
      <c r="AC1058" s="115">
        <f t="shared" si="745"/>
        <v>486.00876458263542</v>
      </c>
      <c r="AD1058" s="115">
        <f t="shared" si="745"/>
        <v>481.10699752304504</v>
      </c>
      <c r="AE1058" s="115">
        <f t="shared" si="745"/>
        <v>476.20544354312199</v>
      </c>
      <c r="AF1058" s="115">
        <f t="shared" si="745"/>
        <v>471.30410264286809</v>
      </c>
      <c r="AG1058" s="115">
        <f t="shared" si="745"/>
        <v>466.40297482228243</v>
      </c>
      <c r="AH1058" s="115">
        <f t="shared" si="745"/>
        <v>461.50206008136411</v>
      </c>
    </row>
    <row r="1059" spans="2:65" hidden="1" outlineLevel="1">
      <c r="B1059" t="str">
        <f t="shared" si="743"/>
        <v>Bio-methanol - Total cost - Middle East - USD/ton fuel</v>
      </c>
      <c r="C1059" s="113" t="str">
        <f>C1058</f>
        <v>Bio-methanol</v>
      </c>
      <c r="D1059" s="113" t="s">
        <v>30</v>
      </c>
      <c r="E1059" s="113" t="s">
        <v>58</v>
      </c>
      <c r="F1059" s="113" t="s">
        <v>31</v>
      </c>
      <c r="G1059" s="116">
        <f t="shared" si="744"/>
        <v>840.19328577588544</v>
      </c>
      <c r="H1059" s="116">
        <f t="shared" si="744"/>
        <v>780.96838039168699</v>
      </c>
      <c r="I1059" s="116">
        <f t="shared" si="744"/>
        <v>721.74347500748831</v>
      </c>
      <c r="J1059" s="116">
        <f t="shared" si="744"/>
        <v>699.88168259331417</v>
      </c>
      <c r="K1059" s="116">
        <f t="shared" si="744"/>
        <v>678.0205971085519</v>
      </c>
      <c r="L1059" s="116">
        <f t="shared" si="744"/>
        <v>656.16021855320173</v>
      </c>
      <c r="M1059" s="116">
        <f t="shared" si="744"/>
        <v>634.30054692726367</v>
      </c>
      <c r="N1059" s="116">
        <f t="shared" si="744"/>
        <v>612.44158223073759</v>
      </c>
      <c r="O1059" s="116">
        <f t="shared" si="744"/>
        <v>603.35885588627025</v>
      </c>
      <c r="P1059" s="116">
        <f t="shared" si="744"/>
        <v>594.27662800850112</v>
      </c>
      <c r="Q1059" s="116">
        <f t="shared" si="744"/>
        <v>585.1948985974318</v>
      </c>
      <c r="R1059" s="116">
        <f t="shared" si="744"/>
        <v>576.11366765306184</v>
      </c>
      <c r="S1059" s="116">
        <f t="shared" si="744"/>
        <v>567.03293517539021</v>
      </c>
      <c r="T1059" s="116">
        <f t="shared" si="744"/>
        <v>558.3934225912576</v>
      </c>
      <c r="U1059" s="116">
        <f t="shared" si="744"/>
        <v>549.7541599330857</v>
      </c>
      <c r="V1059" s="116">
        <f t="shared" si="744"/>
        <v>541.11514720087621</v>
      </c>
      <c r="W1059" s="116">
        <f t="shared" si="745"/>
        <v>532.47638439462821</v>
      </c>
      <c r="X1059" s="116">
        <f t="shared" si="745"/>
        <v>523.83787151434103</v>
      </c>
      <c r="Y1059" s="116">
        <f t="shared" si="745"/>
        <v>518.60391049974453</v>
      </c>
      <c r="Z1059" s="116">
        <f t="shared" si="745"/>
        <v>513.37027723706763</v>
      </c>
      <c r="AA1059" s="116">
        <f t="shared" si="745"/>
        <v>508.13697172631197</v>
      </c>
      <c r="AB1059" s="116">
        <f t="shared" si="745"/>
        <v>502.90399396747716</v>
      </c>
      <c r="AC1059" s="116">
        <f t="shared" si="745"/>
        <v>497.6713439605619</v>
      </c>
      <c r="AD1059" s="116">
        <f t="shared" si="745"/>
        <v>492.57755494687012</v>
      </c>
      <c r="AE1059" s="116">
        <f t="shared" si="745"/>
        <v>487.4839193313577</v>
      </c>
      <c r="AF1059" s="116">
        <f t="shared" si="745"/>
        <v>482.39043711402655</v>
      </c>
      <c r="AG1059" s="116">
        <f t="shared" si="745"/>
        <v>477.29710829487601</v>
      </c>
      <c r="AH1059" s="116">
        <f t="shared" si="745"/>
        <v>472.20393287390516</v>
      </c>
    </row>
    <row r="1060" spans="2:65" hidden="1" outlineLevel="1">
      <c r="B1060" t="str">
        <f t="shared" si="743"/>
        <v/>
      </c>
      <c r="C1060" s="2"/>
    </row>
    <row r="1061" spans="2:65" hidden="1" outlineLevel="1">
      <c r="B1061" t="str">
        <f t="shared" si="743"/>
        <v>Bio-methanol - CAPEX including feedstock CAPEX - Global - USD/ton fuel</v>
      </c>
      <c r="C1061" s="4" t="str">
        <f>C1054</f>
        <v>Bio-methanol</v>
      </c>
      <c r="D1061" s="4" t="s">
        <v>34</v>
      </c>
      <c r="E1061" s="4" t="s">
        <v>49</v>
      </c>
      <c r="F1061" s="4" t="s">
        <v>31</v>
      </c>
      <c r="G1061" s="129">
        <f t="shared" ref="G1061:AH1061" si="746">SUM(G1062:G1062)</f>
        <v>140</v>
      </c>
      <c r="H1061" s="129">
        <f t="shared" si="746"/>
        <v>126.66666666666667</v>
      </c>
      <c r="I1061" s="129">
        <f t="shared" si="746"/>
        <v>113.33333333333333</v>
      </c>
      <c r="J1061" s="129">
        <f t="shared" si="746"/>
        <v>108.33333333333333</v>
      </c>
      <c r="K1061" s="129">
        <f t="shared" si="746"/>
        <v>103.33333333333333</v>
      </c>
      <c r="L1061" s="129">
        <f t="shared" si="746"/>
        <v>98.333333333333329</v>
      </c>
      <c r="M1061" s="129">
        <f t="shared" si="746"/>
        <v>93.333333333333329</v>
      </c>
      <c r="N1061" s="129">
        <f t="shared" si="746"/>
        <v>88.333333333333329</v>
      </c>
      <c r="O1061" s="129">
        <f t="shared" si="746"/>
        <v>86.166666666666671</v>
      </c>
      <c r="P1061" s="129">
        <f t="shared" si="746"/>
        <v>84</v>
      </c>
      <c r="Q1061" s="129">
        <f t="shared" si="746"/>
        <v>81.833333333333329</v>
      </c>
      <c r="R1061" s="129">
        <f t="shared" si="746"/>
        <v>79.666666666666671</v>
      </c>
      <c r="S1061" s="129">
        <f t="shared" si="746"/>
        <v>77.5</v>
      </c>
      <c r="T1061" s="129">
        <f t="shared" si="746"/>
        <v>75.333333333333329</v>
      </c>
      <c r="U1061" s="129">
        <f t="shared" si="746"/>
        <v>73.166666666666671</v>
      </c>
      <c r="V1061" s="129">
        <f t="shared" si="746"/>
        <v>71</v>
      </c>
      <c r="W1061" s="129">
        <f t="shared" si="746"/>
        <v>68.833333333333329</v>
      </c>
      <c r="X1061" s="129">
        <f t="shared" si="746"/>
        <v>66.666666666666671</v>
      </c>
      <c r="Y1061" s="129">
        <f t="shared" si="746"/>
        <v>65.333333333333329</v>
      </c>
      <c r="Z1061" s="129">
        <f t="shared" si="746"/>
        <v>64</v>
      </c>
      <c r="AA1061" s="129">
        <f t="shared" si="746"/>
        <v>62.666666666666664</v>
      </c>
      <c r="AB1061" s="129">
        <f t="shared" si="746"/>
        <v>61.333333333333336</v>
      </c>
      <c r="AC1061" s="129">
        <f t="shared" si="746"/>
        <v>60</v>
      </c>
      <c r="AD1061" s="129">
        <f t="shared" si="746"/>
        <v>58.666666666666664</v>
      </c>
      <c r="AE1061" s="129">
        <f t="shared" si="746"/>
        <v>57.333333333333336</v>
      </c>
      <c r="AF1061" s="129">
        <f t="shared" si="746"/>
        <v>56</v>
      </c>
      <c r="AG1061" s="129">
        <f t="shared" si="746"/>
        <v>54.666666666666664</v>
      </c>
      <c r="AH1061" s="129">
        <f t="shared" si="746"/>
        <v>53.333333333333336</v>
      </c>
      <c r="BL1061" s="1"/>
      <c r="BM1061" s="1"/>
    </row>
    <row r="1062" spans="2:65" hidden="1" outlineLevel="1">
      <c r="B1062" t="str">
        <f t="shared" si="743"/>
        <v>Bio-methanol - CAPEX - Global - USD/ton fuel</v>
      </c>
      <c r="C1062" t="str">
        <f>C1054</f>
        <v>Bio-methanol</v>
      </c>
      <c r="D1062" t="s">
        <v>40</v>
      </c>
      <c r="E1062" t="s">
        <v>49</v>
      </c>
      <c r="F1062" t="s">
        <v>31</v>
      </c>
      <c r="G1062" s="8">
        <f t="shared" ref="G1062:AH1062" si="747">INDEX(CostCalculations,MATCH($B1062,CostCalculations_Index,0),MATCH(G$4,CostCalculation_Year,0))</f>
        <v>140</v>
      </c>
      <c r="H1062" s="8">
        <f t="shared" si="747"/>
        <v>126.66666666666667</v>
      </c>
      <c r="I1062" s="8">
        <f t="shared" si="747"/>
        <v>113.33333333333333</v>
      </c>
      <c r="J1062" s="8">
        <f t="shared" si="747"/>
        <v>108.33333333333333</v>
      </c>
      <c r="K1062" s="8">
        <f t="shared" si="747"/>
        <v>103.33333333333333</v>
      </c>
      <c r="L1062" s="8">
        <f t="shared" si="747"/>
        <v>98.333333333333329</v>
      </c>
      <c r="M1062" s="8">
        <f t="shared" si="747"/>
        <v>93.333333333333329</v>
      </c>
      <c r="N1062" s="8">
        <f t="shared" si="747"/>
        <v>88.333333333333329</v>
      </c>
      <c r="O1062" s="8">
        <f t="shared" si="747"/>
        <v>86.166666666666671</v>
      </c>
      <c r="P1062" s="8">
        <f t="shared" si="747"/>
        <v>84</v>
      </c>
      <c r="Q1062" s="8">
        <f t="shared" si="747"/>
        <v>81.833333333333329</v>
      </c>
      <c r="R1062" s="8">
        <f t="shared" si="747"/>
        <v>79.666666666666671</v>
      </c>
      <c r="S1062" s="8">
        <f t="shared" si="747"/>
        <v>77.5</v>
      </c>
      <c r="T1062" s="8">
        <f t="shared" si="747"/>
        <v>75.333333333333329</v>
      </c>
      <c r="U1062" s="8">
        <f t="shared" si="747"/>
        <v>73.166666666666671</v>
      </c>
      <c r="V1062" s="8">
        <f t="shared" si="747"/>
        <v>71</v>
      </c>
      <c r="W1062" s="8">
        <f t="shared" si="747"/>
        <v>68.833333333333329</v>
      </c>
      <c r="X1062" s="8">
        <f t="shared" si="747"/>
        <v>66.666666666666671</v>
      </c>
      <c r="Y1062" s="8">
        <f t="shared" si="747"/>
        <v>65.333333333333329</v>
      </c>
      <c r="Z1062" s="8">
        <f t="shared" si="747"/>
        <v>64</v>
      </c>
      <c r="AA1062" s="8">
        <f t="shared" si="747"/>
        <v>62.666666666666664</v>
      </c>
      <c r="AB1062" s="8">
        <f t="shared" si="747"/>
        <v>61.333333333333336</v>
      </c>
      <c r="AC1062" s="8">
        <f t="shared" si="747"/>
        <v>60</v>
      </c>
      <c r="AD1062" s="8">
        <f t="shared" si="747"/>
        <v>58.666666666666664</v>
      </c>
      <c r="AE1062" s="8">
        <f t="shared" si="747"/>
        <v>57.333333333333336</v>
      </c>
      <c r="AF1062" s="8">
        <f t="shared" si="747"/>
        <v>56</v>
      </c>
      <c r="AG1062" s="8">
        <f t="shared" si="747"/>
        <v>54.666666666666664</v>
      </c>
      <c r="AH1062" s="8">
        <f t="shared" si="747"/>
        <v>53.333333333333336</v>
      </c>
    </row>
    <row r="1063" spans="2:65" hidden="1" outlineLevel="1">
      <c r="B1063" t="str">
        <f t="shared" si="743"/>
        <v/>
      </c>
      <c r="G1063" s="8"/>
      <c r="H1063" s="8"/>
      <c r="I1063" s="8"/>
      <c r="J1063" s="8"/>
      <c r="K1063" s="8"/>
      <c r="L1063" s="8"/>
      <c r="M1063" s="8"/>
      <c r="N1063" s="8"/>
      <c r="O1063" s="8"/>
      <c r="P1063" s="8"/>
      <c r="Q1063" s="8"/>
      <c r="R1063" s="8"/>
      <c r="S1063" s="8"/>
      <c r="T1063" s="8"/>
      <c r="U1063" s="8"/>
      <c r="V1063" s="8"/>
      <c r="W1063" s="8"/>
      <c r="X1063" s="8"/>
      <c r="Y1063" s="8"/>
      <c r="Z1063" s="8"/>
      <c r="AA1063" s="8"/>
      <c r="AB1063" s="8"/>
      <c r="AC1063" s="8"/>
      <c r="AD1063" s="8"/>
      <c r="AE1063" s="8"/>
      <c r="AF1063" s="8"/>
      <c r="AG1063" s="8"/>
      <c r="AH1063" s="8"/>
    </row>
    <row r="1064" spans="2:65" hidden="1" outlineLevel="1">
      <c r="B1064" t="str">
        <f t="shared" si="743"/>
        <v>Bio-methanol - OPEX including feedstock OPEX - Global - USD/ton fuel</v>
      </c>
      <c r="C1064" s="4" t="str">
        <f>C1055</f>
        <v>Bio-methanol</v>
      </c>
      <c r="D1064" s="4" t="s">
        <v>35</v>
      </c>
      <c r="E1064" s="4" t="s">
        <v>49</v>
      </c>
      <c r="F1064" s="4" t="s">
        <v>31</v>
      </c>
      <c r="G1064" s="129">
        <f t="shared" ref="G1064:AH1064" si="748">SUM(G1065:G1065)</f>
        <v>252</v>
      </c>
      <c r="H1064" s="129">
        <f t="shared" si="748"/>
        <v>228</v>
      </c>
      <c r="I1064" s="129">
        <f t="shared" si="748"/>
        <v>204</v>
      </c>
      <c r="J1064" s="129">
        <f t="shared" si="748"/>
        <v>195</v>
      </c>
      <c r="K1064" s="129">
        <f t="shared" si="748"/>
        <v>186</v>
      </c>
      <c r="L1064" s="129">
        <f t="shared" si="748"/>
        <v>177</v>
      </c>
      <c r="M1064" s="129">
        <f t="shared" si="748"/>
        <v>168</v>
      </c>
      <c r="N1064" s="129">
        <f t="shared" si="748"/>
        <v>159</v>
      </c>
      <c r="O1064" s="129">
        <f t="shared" si="748"/>
        <v>155.10000000000036</v>
      </c>
      <c r="P1064" s="129">
        <f t="shared" si="748"/>
        <v>151.19999999999982</v>
      </c>
      <c r="Q1064" s="129">
        <f t="shared" si="748"/>
        <v>147.30000000000018</v>
      </c>
      <c r="R1064" s="129">
        <f t="shared" si="748"/>
        <v>143.40000000000055</v>
      </c>
      <c r="S1064" s="129">
        <f t="shared" si="748"/>
        <v>139.5</v>
      </c>
      <c r="T1064" s="129">
        <f t="shared" si="748"/>
        <v>135.60000000000036</v>
      </c>
      <c r="U1064" s="129">
        <f t="shared" si="748"/>
        <v>131.69999999999982</v>
      </c>
      <c r="V1064" s="129">
        <f t="shared" si="748"/>
        <v>127.80000000000018</v>
      </c>
      <c r="W1064" s="129">
        <f t="shared" si="748"/>
        <v>123.90000000000055</v>
      </c>
      <c r="X1064" s="129">
        <f t="shared" si="748"/>
        <v>120</v>
      </c>
      <c r="Y1064" s="129">
        <f t="shared" si="748"/>
        <v>117.60000000000036</v>
      </c>
      <c r="Z1064" s="129">
        <f t="shared" si="748"/>
        <v>115.19999999999982</v>
      </c>
      <c r="AA1064" s="129">
        <f t="shared" si="748"/>
        <v>112.80000000000018</v>
      </c>
      <c r="AB1064" s="129">
        <f t="shared" si="748"/>
        <v>110.40000000000055</v>
      </c>
      <c r="AC1064" s="129">
        <f t="shared" si="748"/>
        <v>108</v>
      </c>
      <c r="AD1064" s="129">
        <f t="shared" si="748"/>
        <v>105.60000000000036</v>
      </c>
      <c r="AE1064" s="129">
        <f t="shared" si="748"/>
        <v>103.19999999999982</v>
      </c>
      <c r="AF1064" s="129">
        <f t="shared" si="748"/>
        <v>100.80000000000018</v>
      </c>
      <c r="AG1064" s="129">
        <f t="shared" si="748"/>
        <v>98.400000000000546</v>
      </c>
      <c r="AH1064" s="129">
        <f t="shared" si="748"/>
        <v>96</v>
      </c>
      <c r="BL1064" s="1"/>
      <c r="BM1064" s="1"/>
    </row>
    <row r="1065" spans="2:65" hidden="1" outlineLevel="1">
      <c r="B1065" t="str">
        <f t="shared" si="743"/>
        <v>Bio-methanol - OPEX - Global - USD/ton fuel</v>
      </c>
      <c r="C1065" t="str">
        <f>C1054</f>
        <v>Bio-methanol</v>
      </c>
      <c r="D1065" t="s">
        <v>41</v>
      </c>
      <c r="E1065" t="s">
        <v>49</v>
      </c>
      <c r="F1065" t="s">
        <v>31</v>
      </c>
      <c r="G1065" s="8">
        <f t="shared" ref="G1065:AH1065" si="749">INDEX(CostCalculations,MATCH($B1065,CostCalculations_Index,0),MATCH(G$4,CostCalculation_Year,0))</f>
        <v>252</v>
      </c>
      <c r="H1065" s="8">
        <f t="shared" si="749"/>
        <v>228</v>
      </c>
      <c r="I1065" s="8">
        <f t="shared" si="749"/>
        <v>204</v>
      </c>
      <c r="J1065" s="8">
        <f t="shared" si="749"/>
        <v>195</v>
      </c>
      <c r="K1065" s="8">
        <f t="shared" si="749"/>
        <v>186</v>
      </c>
      <c r="L1065" s="8">
        <f t="shared" si="749"/>
        <v>177</v>
      </c>
      <c r="M1065" s="8">
        <f t="shared" si="749"/>
        <v>168</v>
      </c>
      <c r="N1065" s="8">
        <f t="shared" si="749"/>
        <v>159</v>
      </c>
      <c r="O1065" s="8">
        <f t="shared" si="749"/>
        <v>155.10000000000036</v>
      </c>
      <c r="P1065" s="8">
        <f t="shared" si="749"/>
        <v>151.19999999999982</v>
      </c>
      <c r="Q1065" s="8">
        <f t="shared" si="749"/>
        <v>147.30000000000018</v>
      </c>
      <c r="R1065" s="8">
        <f t="shared" si="749"/>
        <v>143.40000000000055</v>
      </c>
      <c r="S1065" s="8">
        <f t="shared" si="749"/>
        <v>139.5</v>
      </c>
      <c r="T1065" s="8">
        <f t="shared" si="749"/>
        <v>135.60000000000036</v>
      </c>
      <c r="U1065" s="8">
        <f t="shared" si="749"/>
        <v>131.69999999999982</v>
      </c>
      <c r="V1065" s="8">
        <f t="shared" si="749"/>
        <v>127.80000000000018</v>
      </c>
      <c r="W1065" s="8">
        <f t="shared" si="749"/>
        <v>123.90000000000055</v>
      </c>
      <c r="X1065" s="8">
        <f t="shared" si="749"/>
        <v>120</v>
      </c>
      <c r="Y1065" s="8">
        <f t="shared" si="749"/>
        <v>117.60000000000036</v>
      </c>
      <c r="Z1065" s="8">
        <f t="shared" si="749"/>
        <v>115.19999999999982</v>
      </c>
      <c r="AA1065" s="8">
        <f t="shared" si="749"/>
        <v>112.80000000000018</v>
      </c>
      <c r="AB1065" s="8">
        <f t="shared" si="749"/>
        <v>110.40000000000055</v>
      </c>
      <c r="AC1065" s="8">
        <f t="shared" si="749"/>
        <v>108</v>
      </c>
      <c r="AD1065" s="8">
        <f t="shared" si="749"/>
        <v>105.60000000000036</v>
      </c>
      <c r="AE1065" s="8">
        <f t="shared" si="749"/>
        <v>103.19999999999982</v>
      </c>
      <c r="AF1065" s="8">
        <f t="shared" si="749"/>
        <v>100.80000000000018</v>
      </c>
      <c r="AG1065" s="8">
        <f t="shared" si="749"/>
        <v>98.400000000000546</v>
      </c>
      <c r="AH1065" s="8">
        <f t="shared" si="749"/>
        <v>96</v>
      </c>
    </row>
    <row r="1066" spans="2:65" hidden="1" outlineLevel="1">
      <c r="B1066" t="str">
        <f t="shared" si="743"/>
        <v/>
      </c>
      <c r="G1066" s="8"/>
      <c r="H1066" s="8"/>
      <c r="I1066" s="8"/>
      <c r="J1066" s="8"/>
      <c r="K1066" s="8"/>
      <c r="L1066" s="8"/>
      <c r="M1066" s="8"/>
      <c r="N1066" s="8"/>
      <c r="O1066" s="8"/>
      <c r="P1066" s="8"/>
      <c r="Q1066" s="8"/>
      <c r="R1066" s="8"/>
      <c r="S1066" s="8"/>
      <c r="T1066" s="8"/>
      <c r="U1066" s="8"/>
      <c r="V1066" s="8"/>
      <c r="W1066" s="8"/>
      <c r="X1066" s="8"/>
      <c r="Y1066" s="8"/>
      <c r="Z1066" s="8"/>
      <c r="AA1066" s="8"/>
      <c r="AB1066" s="8"/>
      <c r="AC1066" s="8"/>
      <c r="AD1066" s="8"/>
      <c r="AE1066" s="8"/>
      <c r="AF1066" s="8"/>
      <c r="AG1066" s="8"/>
      <c r="AH1066" s="8"/>
    </row>
    <row r="1067" spans="2:65" hidden="1" outlineLevel="1">
      <c r="B1067" t="str">
        <f t="shared" si="743"/>
        <v>Bio-methanol - Finance cost including feedstock finance cost - Africa - USD/ton fuel</v>
      </c>
      <c r="C1067" s="10" t="str">
        <f>C1058</f>
        <v>Bio-methanol</v>
      </c>
      <c r="D1067" s="10" t="s">
        <v>36</v>
      </c>
      <c r="E1067" s="10" t="s">
        <v>55</v>
      </c>
      <c r="F1067" s="10" t="s">
        <v>31</v>
      </c>
      <c r="G1067" s="125">
        <f>G1072</f>
        <v>231.00000000000003</v>
      </c>
      <c r="H1067" s="125">
        <f t="shared" ref="H1067:AH1067" si="750">H1072</f>
        <v>209.00000000000003</v>
      </c>
      <c r="I1067" s="125">
        <f t="shared" si="750"/>
        <v>187.00000000000003</v>
      </c>
      <c r="J1067" s="125">
        <f t="shared" si="750"/>
        <v>178.75000000000003</v>
      </c>
      <c r="K1067" s="125">
        <f t="shared" si="750"/>
        <v>170.50000000000003</v>
      </c>
      <c r="L1067" s="125">
        <f t="shared" si="750"/>
        <v>162.25000000000003</v>
      </c>
      <c r="M1067" s="125">
        <f t="shared" si="750"/>
        <v>154.00000000000003</v>
      </c>
      <c r="N1067" s="125">
        <f t="shared" si="750"/>
        <v>145.75000000000003</v>
      </c>
      <c r="O1067" s="125">
        <f t="shared" si="750"/>
        <v>142.17500000000001</v>
      </c>
      <c r="P1067" s="125">
        <f t="shared" si="750"/>
        <v>138.60000000000002</v>
      </c>
      <c r="Q1067" s="125">
        <f t="shared" si="750"/>
        <v>135.02500000000001</v>
      </c>
      <c r="R1067" s="125">
        <f t="shared" si="750"/>
        <v>131.45000000000002</v>
      </c>
      <c r="S1067" s="125">
        <f t="shared" si="750"/>
        <v>127.87500000000001</v>
      </c>
      <c r="T1067" s="125">
        <f t="shared" si="750"/>
        <v>124.30000000000001</v>
      </c>
      <c r="U1067" s="125">
        <f t="shared" si="750"/>
        <v>120.72500000000002</v>
      </c>
      <c r="V1067" s="125">
        <f t="shared" si="750"/>
        <v>117.15000000000002</v>
      </c>
      <c r="W1067" s="125">
        <f t="shared" si="750"/>
        <v>113.57500000000002</v>
      </c>
      <c r="X1067" s="125">
        <f t="shared" si="750"/>
        <v>110.00000000000001</v>
      </c>
      <c r="Y1067" s="125">
        <f t="shared" si="750"/>
        <v>107.80000000000001</v>
      </c>
      <c r="Z1067" s="125">
        <f t="shared" si="750"/>
        <v>105.60000000000001</v>
      </c>
      <c r="AA1067" s="125">
        <f t="shared" si="750"/>
        <v>103.40000000000002</v>
      </c>
      <c r="AB1067" s="125">
        <f t="shared" si="750"/>
        <v>101.20000000000002</v>
      </c>
      <c r="AC1067" s="125">
        <f t="shared" si="750"/>
        <v>99.000000000000014</v>
      </c>
      <c r="AD1067" s="125">
        <f t="shared" si="750"/>
        <v>96.800000000000011</v>
      </c>
      <c r="AE1067" s="125">
        <f t="shared" si="750"/>
        <v>94.600000000000009</v>
      </c>
      <c r="AF1067" s="125">
        <f t="shared" si="750"/>
        <v>92.4</v>
      </c>
      <c r="AG1067" s="125">
        <f t="shared" si="750"/>
        <v>90.200000000000017</v>
      </c>
      <c r="AH1067" s="125">
        <f t="shared" si="750"/>
        <v>88.000000000000014</v>
      </c>
      <c r="BL1067" s="1"/>
      <c r="BM1067" s="1"/>
    </row>
    <row r="1068" spans="2:65" hidden="1" outlineLevel="1">
      <c r="B1068" t="str">
        <f t="shared" si="743"/>
        <v>Bio-methanol - Finance cost including feedstock finance cost - Americas - USD/ton fuel</v>
      </c>
      <c r="C1068" s="2" t="str">
        <f>C1058</f>
        <v>Bio-methanol</v>
      </c>
      <c r="D1068" s="2" t="s">
        <v>36</v>
      </c>
      <c r="E1068" s="2" t="s">
        <v>56</v>
      </c>
      <c r="F1068" s="2" t="s">
        <v>31</v>
      </c>
      <c r="G1068" s="126">
        <f t="shared" ref="G1068:AH1068" si="751">G1073</f>
        <v>231.00000000000003</v>
      </c>
      <c r="H1068" s="126">
        <f t="shared" si="751"/>
        <v>209.00000000000003</v>
      </c>
      <c r="I1068" s="126">
        <f t="shared" si="751"/>
        <v>187.00000000000003</v>
      </c>
      <c r="J1068" s="126">
        <f t="shared" si="751"/>
        <v>178.75000000000003</v>
      </c>
      <c r="K1068" s="126">
        <f t="shared" si="751"/>
        <v>170.50000000000003</v>
      </c>
      <c r="L1068" s="126">
        <f t="shared" si="751"/>
        <v>162.25000000000003</v>
      </c>
      <c r="M1068" s="126">
        <f t="shared" si="751"/>
        <v>154.00000000000003</v>
      </c>
      <c r="N1068" s="126">
        <f t="shared" si="751"/>
        <v>145.75000000000003</v>
      </c>
      <c r="O1068" s="126">
        <f t="shared" si="751"/>
        <v>142.17500000000001</v>
      </c>
      <c r="P1068" s="126">
        <f t="shared" si="751"/>
        <v>138.60000000000002</v>
      </c>
      <c r="Q1068" s="126">
        <f t="shared" si="751"/>
        <v>135.02500000000001</v>
      </c>
      <c r="R1068" s="126">
        <f t="shared" si="751"/>
        <v>131.45000000000002</v>
      </c>
      <c r="S1068" s="126">
        <f t="shared" si="751"/>
        <v>127.87500000000001</v>
      </c>
      <c r="T1068" s="126">
        <f t="shared" si="751"/>
        <v>124.30000000000001</v>
      </c>
      <c r="U1068" s="126">
        <f t="shared" si="751"/>
        <v>120.72500000000002</v>
      </c>
      <c r="V1068" s="126">
        <f t="shared" si="751"/>
        <v>117.15000000000002</v>
      </c>
      <c r="W1068" s="126">
        <f t="shared" si="751"/>
        <v>113.57500000000002</v>
      </c>
      <c r="X1068" s="126">
        <f t="shared" si="751"/>
        <v>110.00000000000001</v>
      </c>
      <c r="Y1068" s="126">
        <f t="shared" si="751"/>
        <v>107.80000000000001</v>
      </c>
      <c r="Z1068" s="126">
        <f t="shared" si="751"/>
        <v>105.60000000000001</v>
      </c>
      <c r="AA1068" s="126">
        <f t="shared" si="751"/>
        <v>103.40000000000002</v>
      </c>
      <c r="AB1068" s="126">
        <f t="shared" si="751"/>
        <v>101.20000000000002</v>
      </c>
      <c r="AC1068" s="126">
        <f t="shared" si="751"/>
        <v>99.000000000000014</v>
      </c>
      <c r="AD1068" s="126">
        <f t="shared" si="751"/>
        <v>96.800000000000011</v>
      </c>
      <c r="AE1068" s="126">
        <f t="shared" si="751"/>
        <v>94.600000000000009</v>
      </c>
      <c r="AF1068" s="126">
        <f t="shared" si="751"/>
        <v>92.4</v>
      </c>
      <c r="AG1068" s="126">
        <f t="shared" si="751"/>
        <v>90.200000000000017</v>
      </c>
      <c r="AH1068" s="126">
        <f t="shared" si="751"/>
        <v>88.000000000000014</v>
      </c>
      <c r="BL1068" s="1"/>
      <c r="BM1068" s="1"/>
    </row>
    <row r="1069" spans="2:65" hidden="1" outlineLevel="1">
      <c r="B1069" t="str">
        <f t="shared" si="743"/>
        <v>Bio-methanol - Finance cost including feedstock finance cost - Asia - USD/ton fuel</v>
      </c>
      <c r="C1069" s="2" t="str">
        <f>C1058</f>
        <v>Bio-methanol</v>
      </c>
      <c r="D1069" s="2" t="s">
        <v>36</v>
      </c>
      <c r="E1069" s="2" t="s">
        <v>57</v>
      </c>
      <c r="F1069" s="2" t="s">
        <v>31</v>
      </c>
      <c r="G1069" s="126">
        <f t="shared" ref="G1069:AH1069" si="752">G1074</f>
        <v>231.00000000000003</v>
      </c>
      <c r="H1069" s="126">
        <f t="shared" si="752"/>
        <v>209.00000000000003</v>
      </c>
      <c r="I1069" s="126">
        <f t="shared" si="752"/>
        <v>187.00000000000003</v>
      </c>
      <c r="J1069" s="126">
        <f t="shared" si="752"/>
        <v>178.75000000000003</v>
      </c>
      <c r="K1069" s="126">
        <f t="shared" si="752"/>
        <v>170.50000000000003</v>
      </c>
      <c r="L1069" s="126">
        <f t="shared" si="752"/>
        <v>162.25000000000003</v>
      </c>
      <c r="M1069" s="126">
        <f t="shared" si="752"/>
        <v>154.00000000000003</v>
      </c>
      <c r="N1069" s="126">
        <f t="shared" si="752"/>
        <v>145.75000000000003</v>
      </c>
      <c r="O1069" s="126">
        <f t="shared" si="752"/>
        <v>142.17500000000001</v>
      </c>
      <c r="P1069" s="126">
        <f t="shared" si="752"/>
        <v>138.60000000000002</v>
      </c>
      <c r="Q1069" s="126">
        <f t="shared" si="752"/>
        <v>135.02500000000001</v>
      </c>
      <c r="R1069" s="126">
        <f t="shared" si="752"/>
        <v>131.45000000000002</v>
      </c>
      <c r="S1069" s="126">
        <f t="shared" si="752"/>
        <v>127.87500000000001</v>
      </c>
      <c r="T1069" s="126">
        <f t="shared" si="752"/>
        <v>124.30000000000001</v>
      </c>
      <c r="U1069" s="126">
        <f t="shared" si="752"/>
        <v>120.72500000000002</v>
      </c>
      <c r="V1069" s="126">
        <f t="shared" si="752"/>
        <v>117.15000000000002</v>
      </c>
      <c r="W1069" s="126">
        <f t="shared" si="752"/>
        <v>113.57500000000002</v>
      </c>
      <c r="X1069" s="126">
        <f t="shared" si="752"/>
        <v>110.00000000000001</v>
      </c>
      <c r="Y1069" s="126">
        <f t="shared" si="752"/>
        <v>107.80000000000001</v>
      </c>
      <c r="Z1069" s="126">
        <f t="shared" si="752"/>
        <v>105.60000000000001</v>
      </c>
      <c r="AA1069" s="126">
        <f t="shared" si="752"/>
        <v>103.40000000000002</v>
      </c>
      <c r="AB1069" s="126">
        <f t="shared" si="752"/>
        <v>101.20000000000002</v>
      </c>
      <c r="AC1069" s="126">
        <f t="shared" si="752"/>
        <v>99.000000000000014</v>
      </c>
      <c r="AD1069" s="126">
        <f t="shared" si="752"/>
        <v>96.800000000000011</v>
      </c>
      <c r="AE1069" s="126">
        <f t="shared" si="752"/>
        <v>94.600000000000009</v>
      </c>
      <c r="AF1069" s="126">
        <f t="shared" si="752"/>
        <v>92.4</v>
      </c>
      <c r="AG1069" s="126">
        <f t="shared" si="752"/>
        <v>90.200000000000017</v>
      </c>
      <c r="AH1069" s="126">
        <f t="shared" si="752"/>
        <v>88.000000000000014</v>
      </c>
      <c r="BL1069" s="1"/>
      <c r="BM1069" s="1"/>
    </row>
    <row r="1070" spans="2:65" hidden="1" outlineLevel="1">
      <c r="B1070" t="str">
        <f t="shared" si="743"/>
        <v>Bio-methanol - Finance cost including feedstock finance cost - Europe - USD/ton fuel</v>
      </c>
      <c r="C1070" s="2" t="str">
        <f>C1058</f>
        <v>Bio-methanol</v>
      </c>
      <c r="D1070" s="2" t="s">
        <v>36</v>
      </c>
      <c r="E1070" s="2" t="s">
        <v>8</v>
      </c>
      <c r="F1070" s="2" t="s">
        <v>31</v>
      </c>
      <c r="G1070" s="126">
        <f t="shared" ref="G1070:AH1070" si="753">G1075</f>
        <v>231.00000000000003</v>
      </c>
      <c r="H1070" s="126">
        <f t="shared" si="753"/>
        <v>209.00000000000003</v>
      </c>
      <c r="I1070" s="126">
        <f t="shared" si="753"/>
        <v>187.00000000000003</v>
      </c>
      <c r="J1070" s="126">
        <f t="shared" si="753"/>
        <v>178.75000000000003</v>
      </c>
      <c r="K1070" s="126">
        <f t="shared" si="753"/>
        <v>170.50000000000003</v>
      </c>
      <c r="L1070" s="126">
        <f t="shared" si="753"/>
        <v>162.25000000000003</v>
      </c>
      <c r="M1070" s="126">
        <f t="shared" si="753"/>
        <v>154.00000000000003</v>
      </c>
      <c r="N1070" s="126">
        <f t="shared" si="753"/>
        <v>145.75000000000003</v>
      </c>
      <c r="O1070" s="126">
        <f t="shared" si="753"/>
        <v>142.17500000000001</v>
      </c>
      <c r="P1070" s="126">
        <f t="shared" si="753"/>
        <v>138.60000000000002</v>
      </c>
      <c r="Q1070" s="126">
        <f t="shared" si="753"/>
        <v>135.02500000000001</v>
      </c>
      <c r="R1070" s="126">
        <f t="shared" si="753"/>
        <v>131.45000000000002</v>
      </c>
      <c r="S1070" s="126">
        <f t="shared" si="753"/>
        <v>127.87500000000001</v>
      </c>
      <c r="T1070" s="126">
        <f t="shared" si="753"/>
        <v>124.30000000000001</v>
      </c>
      <c r="U1070" s="126">
        <f t="shared" si="753"/>
        <v>120.72500000000002</v>
      </c>
      <c r="V1070" s="126">
        <f t="shared" si="753"/>
        <v>117.15000000000002</v>
      </c>
      <c r="W1070" s="126">
        <f t="shared" si="753"/>
        <v>113.57500000000002</v>
      </c>
      <c r="X1070" s="126">
        <f t="shared" si="753"/>
        <v>110.00000000000001</v>
      </c>
      <c r="Y1070" s="126">
        <f t="shared" si="753"/>
        <v>107.80000000000001</v>
      </c>
      <c r="Z1070" s="126">
        <f t="shared" si="753"/>
        <v>105.60000000000001</v>
      </c>
      <c r="AA1070" s="126">
        <f t="shared" si="753"/>
        <v>103.40000000000002</v>
      </c>
      <c r="AB1070" s="126">
        <f t="shared" si="753"/>
        <v>101.20000000000002</v>
      </c>
      <c r="AC1070" s="126">
        <f t="shared" si="753"/>
        <v>99.000000000000014</v>
      </c>
      <c r="AD1070" s="126">
        <f t="shared" si="753"/>
        <v>96.800000000000011</v>
      </c>
      <c r="AE1070" s="126">
        <f t="shared" si="753"/>
        <v>94.600000000000009</v>
      </c>
      <c r="AF1070" s="126">
        <f t="shared" si="753"/>
        <v>92.4</v>
      </c>
      <c r="AG1070" s="126">
        <f t="shared" si="753"/>
        <v>90.200000000000017</v>
      </c>
      <c r="AH1070" s="126">
        <f t="shared" si="753"/>
        <v>88.000000000000014</v>
      </c>
      <c r="BL1070" s="1"/>
      <c r="BM1070" s="1"/>
    </row>
    <row r="1071" spans="2:65" hidden="1" outlineLevel="1">
      <c r="B1071" t="str">
        <f t="shared" si="743"/>
        <v>Bio-methanol - Finance cost including feedstock finance cost - Middle East - USD/ton fuel</v>
      </c>
      <c r="C1071" s="13" t="str">
        <f>C1058</f>
        <v>Bio-methanol</v>
      </c>
      <c r="D1071" s="13" t="s">
        <v>36</v>
      </c>
      <c r="E1071" s="13" t="s">
        <v>58</v>
      </c>
      <c r="F1071" s="13" t="s">
        <v>31</v>
      </c>
      <c r="G1071" s="127">
        <f t="shared" ref="G1071:AH1071" si="754">G1076</f>
        <v>231.00000000000003</v>
      </c>
      <c r="H1071" s="127">
        <f t="shared" si="754"/>
        <v>209.00000000000003</v>
      </c>
      <c r="I1071" s="127">
        <f t="shared" si="754"/>
        <v>187.00000000000003</v>
      </c>
      <c r="J1071" s="127">
        <f t="shared" si="754"/>
        <v>178.75000000000003</v>
      </c>
      <c r="K1071" s="127">
        <f t="shared" si="754"/>
        <v>170.50000000000003</v>
      </c>
      <c r="L1071" s="127">
        <f t="shared" si="754"/>
        <v>162.25000000000003</v>
      </c>
      <c r="M1071" s="127">
        <f t="shared" si="754"/>
        <v>154.00000000000003</v>
      </c>
      <c r="N1071" s="127">
        <f t="shared" si="754"/>
        <v>145.75000000000003</v>
      </c>
      <c r="O1071" s="127">
        <f t="shared" si="754"/>
        <v>142.17500000000001</v>
      </c>
      <c r="P1071" s="127">
        <f t="shared" si="754"/>
        <v>138.60000000000002</v>
      </c>
      <c r="Q1071" s="127">
        <f t="shared" si="754"/>
        <v>135.02500000000001</v>
      </c>
      <c r="R1071" s="127">
        <f t="shared" si="754"/>
        <v>131.45000000000002</v>
      </c>
      <c r="S1071" s="127">
        <f t="shared" si="754"/>
        <v>127.87500000000001</v>
      </c>
      <c r="T1071" s="127">
        <f t="shared" si="754"/>
        <v>124.30000000000001</v>
      </c>
      <c r="U1071" s="127">
        <f t="shared" si="754"/>
        <v>120.72500000000002</v>
      </c>
      <c r="V1071" s="127">
        <f t="shared" si="754"/>
        <v>117.15000000000002</v>
      </c>
      <c r="W1071" s="127">
        <f t="shared" si="754"/>
        <v>113.57500000000002</v>
      </c>
      <c r="X1071" s="127">
        <f t="shared" si="754"/>
        <v>110.00000000000001</v>
      </c>
      <c r="Y1071" s="127">
        <f t="shared" si="754"/>
        <v>107.80000000000001</v>
      </c>
      <c r="Z1071" s="127">
        <f t="shared" si="754"/>
        <v>105.60000000000001</v>
      </c>
      <c r="AA1071" s="127">
        <f t="shared" si="754"/>
        <v>103.40000000000002</v>
      </c>
      <c r="AB1071" s="127">
        <f t="shared" si="754"/>
        <v>101.20000000000002</v>
      </c>
      <c r="AC1071" s="127">
        <f t="shared" si="754"/>
        <v>99.000000000000014</v>
      </c>
      <c r="AD1071" s="127">
        <f t="shared" si="754"/>
        <v>96.800000000000011</v>
      </c>
      <c r="AE1071" s="127">
        <f t="shared" si="754"/>
        <v>94.600000000000009</v>
      </c>
      <c r="AF1071" s="127">
        <f t="shared" si="754"/>
        <v>92.4</v>
      </c>
      <c r="AG1071" s="127">
        <f t="shared" si="754"/>
        <v>90.200000000000017</v>
      </c>
      <c r="AH1071" s="127">
        <f t="shared" si="754"/>
        <v>88.000000000000014</v>
      </c>
      <c r="BL1071" s="1"/>
      <c r="BM1071" s="1"/>
    </row>
    <row r="1072" spans="2:65" hidden="1" outlineLevel="1">
      <c r="B1072" t="str">
        <f t="shared" si="743"/>
        <v>Bio-methanol - Finance cost - Africa - USD/ton fuel</v>
      </c>
      <c r="C1072" t="str">
        <f>C1054</f>
        <v>Bio-methanol</v>
      </c>
      <c r="D1072" t="s">
        <v>42</v>
      </c>
      <c r="E1072" t="s">
        <v>55</v>
      </c>
      <c r="F1072" t="s">
        <v>31</v>
      </c>
      <c r="G1072" s="8">
        <f t="shared" ref="G1072:V1076" si="755">INDEX(CostCalculations,MATCH($B1072,CostCalculations_Index,0),MATCH(G$4,CostCalculation_Year,0))</f>
        <v>231.00000000000003</v>
      </c>
      <c r="H1072" s="8">
        <f t="shared" si="755"/>
        <v>209.00000000000003</v>
      </c>
      <c r="I1072" s="8">
        <f t="shared" si="755"/>
        <v>187.00000000000003</v>
      </c>
      <c r="J1072" s="8">
        <f t="shared" si="755"/>
        <v>178.75000000000003</v>
      </c>
      <c r="K1072" s="8">
        <f t="shared" si="755"/>
        <v>170.50000000000003</v>
      </c>
      <c r="L1072" s="8">
        <f t="shared" si="755"/>
        <v>162.25000000000003</v>
      </c>
      <c r="M1072" s="8">
        <f t="shared" si="755"/>
        <v>154.00000000000003</v>
      </c>
      <c r="N1072" s="8">
        <f t="shared" si="755"/>
        <v>145.75000000000003</v>
      </c>
      <c r="O1072" s="8">
        <f t="shared" si="755"/>
        <v>142.17500000000001</v>
      </c>
      <c r="P1072" s="8">
        <f t="shared" si="755"/>
        <v>138.60000000000002</v>
      </c>
      <c r="Q1072" s="8">
        <f t="shared" si="755"/>
        <v>135.02500000000001</v>
      </c>
      <c r="R1072" s="8">
        <f t="shared" si="755"/>
        <v>131.45000000000002</v>
      </c>
      <c r="S1072" s="8">
        <f t="shared" si="755"/>
        <v>127.87500000000001</v>
      </c>
      <c r="T1072" s="8">
        <f t="shared" si="755"/>
        <v>124.30000000000001</v>
      </c>
      <c r="U1072" s="8">
        <f t="shared" si="755"/>
        <v>120.72500000000002</v>
      </c>
      <c r="V1072" s="8">
        <f t="shared" si="755"/>
        <v>117.15000000000002</v>
      </c>
      <c r="W1072" s="8">
        <f t="shared" ref="W1072:AH1076" si="756">INDEX(CostCalculations,MATCH($B1072,CostCalculations_Index,0),MATCH(W$4,CostCalculation_Year,0))</f>
        <v>113.57500000000002</v>
      </c>
      <c r="X1072" s="8">
        <f t="shared" si="756"/>
        <v>110.00000000000001</v>
      </c>
      <c r="Y1072" s="8">
        <f t="shared" si="756"/>
        <v>107.80000000000001</v>
      </c>
      <c r="Z1072" s="8">
        <f t="shared" si="756"/>
        <v>105.60000000000001</v>
      </c>
      <c r="AA1072" s="8">
        <f t="shared" si="756"/>
        <v>103.40000000000002</v>
      </c>
      <c r="AB1072" s="8">
        <f t="shared" si="756"/>
        <v>101.20000000000002</v>
      </c>
      <c r="AC1072" s="8">
        <f t="shared" si="756"/>
        <v>99.000000000000014</v>
      </c>
      <c r="AD1072" s="8">
        <f t="shared" si="756"/>
        <v>96.800000000000011</v>
      </c>
      <c r="AE1072" s="8">
        <f t="shared" si="756"/>
        <v>94.600000000000009</v>
      </c>
      <c r="AF1072" s="8">
        <f t="shared" si="756"/>
        <v>92.4</v>
      </c>
      <c r="AG1072" s="8">
        <f t="shared" si="756"/>
        <v>90.200000000000017</v>
      </c>
      <c r="AH1072" s="8">
        <f t="shared" si="756"/>
        <v>88.000000000000014</v>
      </c>
    </row>
    <row r="1073" spans="2:65" hidden="1" outlineLevel="1">
      <c r="B1073" t="str">
        <f t="shared" si="743"/>
        <v>Bio-methanol - Finance cost - Americas - USD/ton fuel</v>
      </c>
      <c r="C1073" t="str">
        <f>C1054</f>
        <v>Bio-methanol</v>
      </c>
      <c r="D1073" t="s">
        <v>42</v>
      </c>
      <c r="E1073" t="s">
        <v>56</v>
      </c>
      <c r="F1073" t="s">
        <v>31</v>
      </c>
      <c r="G1073" s="8">
        <f t="shared" si="755"/>
        <v>231.00000000000003</v>
      </c>
      <c r="H1073" s="8">
        <f t="shared" si="755"/>
        <v>209.00000000000003</v>
      </c>
      <c r="I1073" s="8">
        <f t="shared" si="755"/>
        <v>187.00000000000003</v>
      </c>
      <c r="J1073" s="8">
        <f t="shared" si="755"/>
        <v>178.75000000000003</v>
      </c>
      <c r="K1073" s="8">
        <f t="shared" si="755"/>
        <v>170.50000000000003</v>
      </c>
      <c r="L1073" s="8">
        <f t="shared" si="755"/>
        <v>162.25000000000003</v>
      </c>
      <c r="M1073" s="8">
        <f t="shared" si="755"/>
        <v>154.00000000000003</v>
      </c>
      <c r="N1073" s="8">
        <f t="shared" si="755"/>
        <v>145.75000000000003</v>
      </c>
      <c r="O1073" s="8">
        <f t="shared" si="755"/>
        <v>142.17500000000001</v>
      </c>
      <c r="P1073" s="8">
        <f t="shared" si="755"/>
        <v>138.60000000000002</v>
      </c>
      <c r="Q1073" s="8">
        <f t="shared" si="755"/>
        <v>135.02500000000001</v>
      </c>
      <c r="R1073" s="8">
        <f t="shared" si="755"/>
        <v>131.45000000000002</v>
      </c>
      <c r="S1073" s="8">
        <f t="shared" si="755"/>
        <v>127.87500000000001</v>
      </c>
      <c r="T1073" s="8">
        <f t="shared" si="755"/>
        <v>124.30000000000001</v>
      </c>
      <c r="U1073" s="8">
        <f t="shared" si="755"/>
        <v>120.72500000000002</v>
      </c>
      <c r="V1073" s="8">
        <f t="shared" si="755"/>
        <v>117.15000000000002</v>
      </c>
      <c r="W1073" s="8">
        <f t="shared" si="756"/>
        <v>113.57500000000002</v>
      </c>
      <c r="X1073" s="8">
        <f t="shared" si="756"/>
        <v>110.00000000000001</v>
      </c>
      <c r="Y1073" s="8">
        <f t="shared" si="756"/>
        <v>107.80000000000001</v>
      </c>
      <c r="Z1073" s="8">
        <f t="shared" si="756"/>
        <v>105.60000000000001</v>
      </c>
      <c r="AA1073" s="8">
        <f t="shared" si="756"/>
        <v>103.40000000000002</v>
      </c>
      <c r="AB1073" s="8">
        <f t="shared" si="756"/>
        <v>101.20000000000002</v>
      </c>
      <c r="AC1073" s="8">
        <f t="shared" si="756"/>
        <v>99.000000000000014</v>
      </c>
      <c r="AD1073" s="8">
        <f t="shared" si="756"/>
        <v>96.800000000000011</v>
      </c>
      <c r="AE1073" s="8">
        <f t="shared" si="756"/>
        <v>94.600000000000009</v>
      </c>
      <c r="AF1073" s="8">
        <f t="shared" si="756"/>
        <v>92.4</v>
      </c>
      <c r="AG1073" s="8">
        <f t="shared" si="756"/>
        <v>90.200000000000017</v>
      </c>
      <c r="AH1073" s="8">
        <f t="shared" si="756"/>
        <v>88.000000000000014</v>
      </c>
    </row>
    <row r="1074" spans="2:65" hidden="1" outlineLevel="1">
      <c r="B1074" t="str">
        <f t="shared" si="743"/>
        <v>Bio-methanol - Finance cost - Asia - USD/ton fuel</v>
      </c>
      <c r="C1074" t="str">
        <f>C1054</f>
        <v>Bio-methanol</v>
      </c>
      <c r="D1074" t="s">
        <v>42</v>
      </c>
      <c r="E1074" t="s">
        <v>57</v>
      </c>
      <c r="F1074" t="s">
        <v>31</v>
      </c>
      <c r="G1074" s="8">
        <f t="shared" si="755"/>
        <v>231.00000000000003</v>
      </c>
      <c r="H1074" s="8">
        <f t="shared" si="755"/>
        <v>209.00000000000003</v>
      </c>
      <c r="I1074" s="8">
        <f t="shared" si="755"/>
        <v>187.00000000000003</v>
      </c>
      <c r="J1074" s="8">
        <f t="shared" si="755"/>
        <v>178.75000000000003</v>
      </c>
      <c r="K1074" s="8">
        <f t="shared" si="755"/>
        <v>170.50000000000003</v>
      </c>
      <c r="L1074" s="8">
        <f t="shared" si="755"/>
        <v>162.25000000000003</v>
      </c>
      <c r="M1074" s="8">
        <f t="shared" si="755"/>
        <v>154.00000000000003</v>
      </c>
      <c r="N1074" s="8">
        <f t="shared" si="755"/>
        <v>145.75000000000003</v>
      </c>
      <c r="O1074" s="8">
        <f t="shared" si="755"/>
        <v>142.17500000000001</v>
      </c>
      <c r="P1074" s="8">
        <f t="shared" si="755"/>
        <v>138.60000000000002</v>
      </c>
      <c r="Q1074" s="8">
        <f t="shared" si="755"/>
        <v>135.02500000000001</v>
      </c>
      <c r="R1074" s="8">
        <f t="shared" si="755"/>
        <v>131.45000000000002</v>
      </c>
      <c r="S1074" s="8">
        <f t="shared" si="755"/>
        <v>127.87500000000001</v>
      </c>
      <c r="T1074" s="8">
        <f t="shared" si="755"/>
        <v>124.30000000000001</v>
      </c>
      <c r="U1074" s="8">
        <f t="shared" si="755"/>
        <v>120.72500000000002</v>
      </c>
      <c r="V1074" s="8">
        <f t="shared" si="755"/>
        <v>117.15000000000002</v>
      </c>
      <c r="W1074" s="8">
        <f t="shared" si="756"/>
        <v>113.57500000000002</v>
      </c>
      <c r="X1074" s="8">
        <f t="shared" si="756"/>
        <v>110.00000000000001</v>
      </c>
      <c r="Y1074" s="8">
        <f t="shared" si="756"/>
        <v>107.80000000000001</v>
      </c>
      <c r="Z1074" s="8">
        <f t="shared" si="756"/>
        <v>105.60000000000001</v>
      </c>
      <c r="AA1074" s="8">
        <f t="shared" si="756"/>
        <v>103.40000000000002</v>
      </c>
      <c r="AB1074" s="8">
        <f t="shared" si="756"/>
        <v>101.20000000000002</v>
      </c>
      <c r="AC1074" s="8">
        <f t="shared" si="756"/>
        <v>99.000000000000014</v>
      </c>
      <c r="AD1074" s="8">
        <f t="shared" si="756"/>
        <v>96.800000000000011</v>
      </c>
      <c r="AE1074" s="8">
        <f t="shared" si="756"/>
        <v>94.600000000000009</v>
      </c>
      <c r="AF1074" s="8">
        <f t="shared" si="756"/>
        <v>92.4</v>
      </c>
      <c r="AG1074" s="8">
        <f t="shared" si="756"/>
        <v>90.200000000000017</v>
      </c>
      <c r="AH1074" s="8">
        <f t="shared" si="756"/>
        <v>88.000000000000014</v>
      </c>
    </row>
    <row r="1075" spans="2:65" hidden="1" outlineLevel="1">
      <c r="B1075" t="str">
        <f t="shared" si="743"/>
        <v>Bio-methanol - Finance cost - Europe - USD/ton fuel</v>
      </c>
      <c r="C1075" t="str">
        <f>C1054</f>
        <v>Bio-methanol</v>
      </c>
      <c r="D1075" t="s">
        <v>42</v>
      </c>
      <c r="E1075" t="s">
        <v>8</v>
      </c>
      <c r="F1075" t="s">
        <v>31</v>
      </c>
      <c r="G1075" s="8">
        <f t="shared" si="755"/>
        <v>231.00000000000003</v>
      </c>
      <c r="H1075" s="8">
        <f t="shared" si="755"/>
        <v>209.00000000000003</v>
      </c>
      <c r="I1075" s="8">
        <f t="shared" si="755"/>
        <v>187.00000000000003</v>
      </c>
      <c r="J1075" s="8">
        <f t="shared" si="755"/>
        <v>178.75000000000003</v>
      </c>
      <c r="K1075" s="8">
        <f t="shared" si="755"/>
        <v>170.50000000000003</v>
      </c>
      <c r="L1075" s="8">
        <f t="shared" si="755"/>
        <v>162.25000000000003</v>
      </c>
      <c r="M1075" s="8">
        <f t="shared" si="755"/>
        <v>154.00000000000003</v>
      </c>
      <c r="N1075" s="8">
        <f t="shared" si="755"/>
        <v>145.75000000000003</v>
      </c>
      <c r="O1075" s="8">
        <f t="shared" si="755"/>
        <v>142.17500000000001</v>
      </c>
      <c r="P1075" s="8">
        <f t="shared" si="755"/>
        <v>138.60000000000002</v>
      </c>
      <c r="Q1075" s="8">
        <f t="shared" si="755"/>
        <v>135.02500000000001</v>
      </c>
      <c r="R1075" s="8">
        <f t="shared" si="755"/>
        <v>131.45000000000002</v>
      </c>
      <c r="S1075" s="8">
        <f t="shared" si="755"/>
        <v>127.87500000000001</v>
      </c>
      <c r="T1075" s="8">
        <f t="shared" si="755"/>
        <v>124.30000000000001</v>
      </c>
      <c r="U1075" s="8">
        <f t="shared" si="755"/>
        <v>120.72500000000002</v>
      </c>
      <c r="V1075" s="8">
        <f t="shared" si="755"/>
        <v>117.15000000000002</v>
      </c>
      <c r="W1075" s="8">
        <f t="shared" si="756"/>
        <v>113.57500000000002</v>
      </c>
      <c r="X1075" s="8">
        <f t="shared" si="756"/>
        <v>110.00000000000001</v>
      </c>
      <c r="Y1075" s="8">
        <f t="shared" si="756"/>
        <v>107.80000000000001</v>
      </c>
      <c r="Z1075" s="8">
        <f t="shared" si="756"/>
        <v>105.60000000000001</v>
      </c>
      <c r="AA1075" s="8">
        <f t="shared" si="756"/>
        <v>103.40000000000002</v>
      </c>
      <c r="AB1075" s="8">
        <f t="shared" si="756"/>
        <v>101.20000000000002</v>
      </c>
      <c r="AC1075" s="8">
        <f t="shared" si="756"/>
        <v>99.000000000000014</v>
      </c>
      <c r="AD1075" s="8">
        <f t="shared" si="756"/>
        <v>96.800000000000011</v>
      </c>
      <c r="AE1075" s="8">
        <f t="shared" si="756"/>
        <v>94.600000000000009</v>
      </c>
      <c r="AF1075" s="8">
        <f t="shared" si="756"/>
        <v>92.4</v>
      </c>
      <c r="AG1075" s="8">
        <f t="shared" si="756"/>
        <v>90.200000000000017</v>
      </c>
      <c r="AH1075" s="8">
        <f t="shared" si="756"/>
        <v>88.000000000000014</v>
      </c>
    </row>
    <row r="1076" spans="2:65" hidden="1" outlineLevel="1">
      <c r="B1076" t="str">
        <f t="shared" si="743"/>
        <v>Bio-methanol - Finance cost - Middle East - USD/ton fuel</v>
      </c>
      <c r="C1076" t="str">
        <f>C1054</f>
        <v>Bio-methanol</v>
      </c>
      <c r="D1076" t="s">
        <v>42</v>
      </c>
      <c r="E1076" t="s">
        <v>58</v>
      </c>
      <c r="F1076" t="s">
        <v>31</v>
      </c>
      <c r="G1076" s="8">
        <f t="shared" si="755"/>
        <v>231.00000000000003</v>
      </c>
      <c r="H1076" s="8">
        <f t="shared" si="755"/>
        <v>209.00000000000003</v>
      </c>
      <c r="I1076" s="8">
        <f t="shared" si="755"/>
        <v>187.00000000000003</v>
      </c>
      <c r="J1076" s="8">
        <f t="shared" si="755"/>
        <v>178.75000000000003</v>
      </c>
      <c r="K1076" s="8">
        <f t="shared" si="755"/>
        <v>170.50000000000003</v>
      </c>
      <c r="L1076" s="8">
        <f t="shared" si="755"/>
        <v>162.25000000000003</v>
      </c>
      <c r="M1076" s="8">
        <f t="shared" si="755"/>
        <v>154.00000000000003</v>
      </c>
      <c r="N1076" s="8">
        <f t="shared" si="755"/>
        <v>145.75000000000003</v>
      </c>
      <c r="O1076" s="8">
        <f t="shared" si="755"/>
        <v>142.17500000000001</v>
      </c>
      <c r="P1076" s="8">
        <f t="shared" si="755"/>
        <v>138.60000000000002</v>
      </c>
      <c r="Q1076" s="8">
        <f t="shared" si="755"/>
        <v>135.02500000000001</v>
      </c>
      <c r="R1076" s="8">
        <f t="shared" si="755"/>
        <v>131.45000000000002</v>
      </c>
      <c r="S1076" s="8">
        <f t="shared" si="755"/>
        <v>127.87500000000001</v>
      </c>
      <c r="T1076" s="8">
        <f t="shared" si="755"/>
        <v>124.30000000000001</v>
      </c>
      <c r="U1076" s="8">
        <f t="shared" si="755"/>
        <v>120.72500000000002</v>
      </c>
      <c r="V1076" s="8">
        <f t="shared" si="755"/>
        <v>117.15000000000002</v>
      </c>
      <c r="W1076" s="8">
        <f t="shared" si="756"/>
        <v>113.57500000000002</v>
      </c>
      <c r="X1076" s="8">
        <f t="shared" si="756"/>
        <v>110.00000000000001</v>
      </c>
      <c r="Y1076" s="8">
        <f t="shared" si="756"/>
        <v>107.80000000000001</v>
      </c>
      <c r="Z1076" s="8">
        <f t="shared" si="756"/>
        <v>105.60000000000001</v>
      </c>
      <c r="AA1076" s="8">
        <f t="shared" si="756"/>
        <v>103.40000000000002</v>
      </c>
      <c r="AB1076" s="8">
        <f t="shared" si="756"/>
        <v>101.20000000000002</v>
      </c>
      <c r="AC1076" s="8">
        <f t="shared" si="756"/>
        <v>99.000000000000014</v>
      </c>
      <c r="AD1076" s="8">
        <f t="shared" si="756"/>
        <v>96.800000000000011</v>
      </c>
      <c r="AE1076" s="8">
        <f t="shared" si="756"/>
        <v>94.600000000000009</v>
      </c>
      <c r="AF1076" s="8">
        <f t="shared" si="756"/>
        <v>92.4</v>
      </c>
      <c r="AG1076" s="8">
        <f t="shared" si="756"/>
        <v>90.200000000000017</v>
      </c>
      <c r="AH1076" s="8">
        <f t="shared" si="756"/>
        <v>88.000000000000014</v>
      </c>
    </row>
    <row r="1077" spans="2:65" ht="15.75" hidden="1" outlineLevel="1" thickBot="1">
      <c r="B1077" t="str">
        <f t="shared" si="743"/>
        <v/>
      </c>
      <c r="G1077" s="128"/>
    </row>
    <row r="1078" spans="2:65" hidden="1" outlineLevel="1">
      <c r="B1078" t="str">
        <f t="shared" si="743"/>
        <v>Bio-methanol - Energy cost including feedstock energy cost - Africa - USD/ton fuel</v>
      </c>
      <c r="C1078" s="10" t="str">
        <f>C1054</f>
        <v>Bio-methanol</v>
      </c>
      <c r="D1078" s="10" t="s">
        <v>37</v>
      </c>
      <c r="E1078" s="10" t="s">
        <v>55</v>
      </c>
      <c r="F1078" s="10" t="s">
        <v>31</v>
      </c>
      <c r="G1078" s="125">
        <f>G1083</f>
        <v>30.723446955891486</v>
      </c>
      <c r="H1078" s="125">
        <f t="shared" ref="H1078:AH1078" si="757">H1083</f>
        <v>27.115700100702867</v>
      </c>
      <c r="I1078" s="125">
        <f t="shared" si="757"/>
        <v>23.507953245513288</v>
      </c>
      <c r="J1078" s="125">
        <f t="shared" si="757"/>
        <v>22.488261078540386</v>
      </c>
      <c r="K1078" s="125">
        <f t="shared" si="757"/>
        <v>21.469818167041836</v>
      </c>
      <c r="L1078" s="125">
        <f t="shared" si="757"/>
        <v>20.452624511017646</v>
      </c>
      <c r="M1078" s="125">
        <f t="shared" si="757"/>
        <v>19.43668011046757</v>
      </c>
      <c r="N1078" s="125">
        <f t="shared" si="757"/>
        <v>18.421984965392092</v>
      </c>
      <c r="O1078" s="125">
        <f t="shared" si="757"/>
        <v>17.851207598562304</v>
      </c>
      <c r="P1078" s="125">
        <f t="shared" si="757"/>
        <v>17.281127567734838</v>
      </c>
      <c r="Q1078" s="125">
        <f t="shared" si="757"/>
        <v>16.711744872909456</v>
      </c>
      <c r="R1078" s="125">
        <f t="shared" si="757"/>
        <v>16.143059514086637</v>
      </c>
      <c r="S1078" s="125">
        <f t="shared" si="757"/>
        <v>15.575071491266204</v>
      </c>
      <c r="T1078" s="125">
        <f t="shared" si="757"/>
        <v>15.302904838111498</v>
      </c>
      <c r="U1078" s="125">
        <f t="shared" si="757"/>
        <v>15.031066409554443</v>
      </c>
      <c r="V1078" s="125">
        <f t="shared" si="757"/>
        <v>14.759556205594913</v>
      </c>
      <c r="W1078" s="125">
        <f t="shared" si="757"/>
        <v>14.48837422623297</v>
      </c>
      <c r="X1078" s="125">
        <f t="shared" si="757"/>
        <v>14.217520471468733</v>
      </c>
      <c r="Y1078" s="125">
        <f t="shared" si="757"/>
        <v>13.939598860253643</v>
      </c>
      <c r="Z1078" s="125">
        <f t="shared" si="757"/>
        <v>13.66201475292308</v>
      </c>
      <c r="AA1078" s="125">
        <f t="shared" si="757"/>
        <v>13.384768149476928</v>
      </c>
      <c r="AB1078" s="125">
        <f t="shared" si="757"/>
        <v>13.107859049915422</v>
      </c>
      <c r="AC1078" s="125">
        <f t="shared" si="757"/>
        <v>12.831287454238387</v>
      </c>
      <c r="AD1078" s="125">
        <f t="shared" si="757"/>
        <v>12.691595612730355</v>
      </c>
      <c r="AE1078" s="125">
        <f t="shared" si="757"/>
        <v>12.552069427167757</v>
      </c>
      <c r="AF1078" s="125">
        <f t="shared" si="757"/>
        <v>12.412708897550477</v>
      </c>
      <c r="AG1078" s="125">
        <f t="shared" si="757"/>
        <v>12.273514023878572</v>
      </c>
      <c r="AH1078" s="125">
        <f t="shared" si="757"/>
        <v>12.134484806152102</v>
      </c>
      <c r="AJ1078" s="117" t="e">
        <f>G1061+G1064+G1067+G1078+#REF!=G1055</f>
        <v>#REF!</v>
      </c>
      <c r="AK1078" s="118" t="e">
        <f>H1061+H1064+H1067+H1078+#REF!=H1055</f>
        <v>#REF!</v>
      </c>
      <c r="AL1078" s="118" t="e">
        <f>I1061+I1064+I1067+I1078+#REF!=I1055</f>
        <v>#REF!</v>
      </c>
      <c r="AM1078" s="118" t="e">
        <f>J1061+J1064+J1067+J1078+#REF!=J1055</f>
        <v>#REF!</v>
      </c>
      <c r="AN1078" s="118" t="e">
        <f>K1061+K1064+K1067+K1078+#REF!=K1055</f>
        <v>#REF!</v>
      </c>
      <c r="AO1078" s="118" t="e">
        <f>L1061+L1064+L1067+L1078+#REF!=L1055</f>
        <v>#REF!</v>
      </c>
      <c r="AP1078" s="118" t="e">
        <f>M1061+M1064+M1067+M1078+#REF!=M1055</f>
        <v>#REF!</v>
      </c>
      <c r="AQ1078" s="118" t="e">
        <f>N1061+N1064+N1067+N1078+#REF!=N1055</f>
        <v>#REF!</v>
      </c>
      <c r="AR1078" s="118" t="e">
        <f>O1061+O1064+O1067+O1078+#REF!=O1055</f>
        <v>#REF!</v>
      </c>
      <c r="AS1078" s="118" t="e">
        <f>P1061+P1064+P1067+P1078+#REF!=P1055</f>
        <v>#REF!</v>
      </c>
      <c r="AT1078" s="118" t="e">
        <f>Q1061+Q1064+Q1067+Q1078+#REF!=Q1055</f>
        <v>#REF!</v>
      </c>
      <c r="AU1078" s="118" t="e">
        <f>R1061+R1064+R1067+R1078+#REF!=R1055</f>
        <v>#REF!</v>
      </c>
      <c r="AV1078" s="118" t="e">
        <f>S1061+S1064+S1067+S1078+#REF!=S1055</f>
        <v>#REF!</v>
      </c>
      <c r="AW1078" s="118" t="e">
        <f>T1061+T1064+T1067+T1078+#REF!=T1055</f>
        <v>#REF!</v>
      </c>
      <c r="AX1078" s="118" t="e">
        <f>U1061+U1064+U1067+U1078+#REF!=U1055</f>
        <v>#REF!</v>
      </c>
      <c r="AY1078" s="118" t="e">
        <f>V1061+V1064+V1067+V1078+#REF!=V1055</f>
        <v>#REF!</v>
      </c>
      <c r="AZ1078" s="118" t="e">
        <f>W1061+W1064+W1067+W1078+#REF!=W1055</f>
        <v>#REF!</v>
      </c>
      <c r="BA1078" s="118" t="e">
        <f>X1061+X1064+X1067+X1078+#REF!=X1055</f>
        <v>#REF!</v>
      </c>
      <c r="BB1078" s="118" t="e">
        <f>Y1061+Y1064+Y1067+Y1078+#REF!=Y1055</f>
        <v>#REF!</v>
      </c>
      <c r="BC1078" s="118" t="e">
        <f>Z1061+Z1064+Z1067+Z1078+#REF!=Z1055</f>
        <v>#REF!</v>
      </c>
      <c r="BD1078" s="118" t="e">
        <f>AA1061+AA1064+AA1067+AA1078+#REF!=AA1055</f>
        <v>#REF!</v>
      </c>
      <c r="BE1078" s="118" t="e">
        <f>AB1061+AB1064+AB1067+AB1078+#REF!=AB1055</f>
        <v>#REF!</v>
      </c>
      <c r="BF1078" s="118" t="e">
        <f>AC1061+AC1064+AC1067+AC1078+#REF!=AC1055</f>
        <v>#REF!</v>
      </c>
      <c r="BG1078" s="118" t="e">
        <f>AD1061+AD1064+AD1067+AD1078+#REF!=AD1055</f>
        <v>#REF!</v>
      </c>
      <c r="BH1078" s="118" t="e">
        <f>AE1061+AE1064+AE1067+AE1078+#REF!=AE1055</f>
        <v>#REF!</v>
      </c>
      <c r="BI1078" s="118" t="e">
        <f>AF1061+AF1064+AF1067+AF1078+#REF!=AF1055</f>
        <v>#REF!</v>
      </c>
      <c r="BJ1078" s="118" t="e">
        <f>AG1061+AG1064+AG1067+AG1078+#REF!=AG1055</f>
        <v>#REF!</v>
      </c>
      <c r="BK1078" s="119" t="e">
        <f>AH1061+AH1064+AH1067+AH1078+#REF!=AH1055</f>
        <v>#REF!</v>
      </c>
      <c r="BL1078" s="1"/>
      <c r="BM1078" s="1"/>
    </row>
    <row r="1079" spans="2:65" hidden="1" outlineLevel="1">
      <c r="B1079" t="str">
        <f t="shared" si="743"/>
        <v>Bio-methanol - Energy cost including feedstock energy cost - Americas - USD/ton fuel</v>
      </c>
      <c r="C1079" s="2" t="str">
        <f>C1054</f>
        <v>Bio-methanol</v>
      </c>
      <c r="D1079" s="2" t="s">
        <v>37</v>
      </c>
      <c r="E1079" s="2" t="s">
        <v>56</v>
      </c>
      <c r="F1079" s="2" t="s">
        <v>31</v>
      </c>
      <c r="G1079" s="126">
        <f t="shared" ref="G1079:AH1079" si="758">G1084</f>
        <v>19.303998889907085</v>
      </c>
      <c r="H1079" s="126">
        <f t="shared" si="758"/>
        <v>18.904240015341401</v>
      </c>
      <c r="I1079" s="126">
        <f t="shared" si="758"/>
        <v>18.504481140775592</v>
      </c>
      <c r="J1079" s="126">
        <f t="shared" si="758"/>
        <v>17.817658645772781</v>
      </c>
      <c r="K1079" s="126">
        <f t="shared" si="758"/>
        <v>17.131675536121442</v>
      </c>
      <c r="L1079" s="126">
        <f t="shared" si="758"/>
        <v>16.446531811821576</v>
      </c>
      <c r="M1079" s="126">
        <f t="shared" si="758"/>
        <v>15.762227472873425</v>
      </c>
      <c r="N1079" s="126">
        <f t="shared" si="758"/>
        <v>15.078762519276511</v>
      </c>
      <c r="O1079" s="126">
        <f t="shared" si="758"/>
        <v>14.745393195389994</v>
      </c>
      <c r="P1079" s="126">
        <f t="shared" si="758"/>
        <v>14.412427803887153</v>
      </c>
      <c r="Q1079" s="126">
        <f t="shared" si="758"/>
        <v>14.079866344767993</v>
      </c>
      <c r="R1079" s="126">
        <f t="shared" si="758"/>
        <v>13.74770881803251</v>
      </c>
      <c r="S1079" s="126">
        <f t="shared" si="758"/>
        <v>13.415955223680649</v>
      </c>
      <c r="T1079" s="126">
        <f t="shared" si="758"/>
        <v>13.145767234453128</v>
      </c>
      <c r="U1079" s="126">
        <f t="shared" si="758"/>
        <v>12.875906682751648</v>
      </c>
      <c r="V1079" s="126">
        <f t="shared" si="758"/>
        <v>12.606373568576146</v>
      </c>
      <c r="W1079" s="126">
        <f t="shared" si="758"/>
        <v>12.33716789192674</v>
      </c>
      <c r="X1079" s="126">
        <f t="shared" si="758"/>
        <v>12.068289652803344</v>
      </c>
      <c r="Y1079" s="126">
        <f t="shared" si="758"/>
        <v>11.955581287001642</v>
      </c>
      <c r="Z1079" s="126">
        <f t="shared" si="758"/>
        <v>11.843004835357581</v>
      </c>
      <c r="AA1079" s="126">
        <f t="shared" si="758"/>
        <v>11.730560297871191</v>
      </c>
      <c r="AB1079" s="126">
        <f t="shared" si="758"/>
        <v>11.61824767454241</v>
      </c>
      <c r="AC1079" s="126">
        <f t="shared" si="758"/>
        <v>11.50606696537127</v>
      </c>
      <c r="AD1079" s="126">
        <f t="shared" si="758"/>
        <v>11.41975712039071</v>
      </c>
      <c r="AE1079" s="126">
        <f t="shared" si="758"/>
        <v>11.333546795305164</v>
      </c>
      <c r="AF1079" s="126">
        <f t="shared" si="758"/>
        <v>11.247435990114605</v>
      </c>
      <c r="AG1079" s="126">
        <f t="shared" si="758"/>
        <v>11.16142470481903</v>
      </c>
      <c r="AH1079" s="126">
        <f t="shared" si="758"/>
        <v>11.075512939418443</v>
      </c>
      <c r="AJ1079" s="120" t="e">
        <f>G1061+G1064+G1068+G1079+#REF!=G1056</f>
        <v>#REF!</v>
      </c>
      <c r="AK1079" s="1" t="e">
        <f>H1061+H1064+H1068+H1079+#REF!=H1056</f>
        <v>#REF!</v>
      </c>
      <c r="AL1079" s="1" t="e">
        <f>I1061+I1064+I1068+I1079+#REF!=I1056</f>
        <v>#REF!</v>
      </c>
      <c r="AM1079" s="1" t="e">
        <f>J1061+J1064+J1068+J1079+#REF!=J1056</f>
        <v>#REF!</v>
      </c>
      <c r="AN1079" s="1" t="e">
        <f>K1061+K1064+K1068+K1079+#REF!=K1056</f>
        <v>#REF!</v>
      </c>
      <c r="AO1079" s="1" t="e">
        <f>L1061+L1064+L1068+L1079+#REF!=L1056</f>
        <v>#REF!</v>
      </c>
      <c r="AP1079" s="1" t="e">
        <f>M1061+M1064+M1068+M1079+#REF!=M1056</f>
        <v>#REF!</v>
      </c>
      <c r="AQ1079" s="1" t="e">
        <f>N1061+N1064+N1068+N1079+#REF!=N1056</f>
        <v>#REF!</v>
      </c>
      <c r="AR1079" s="1" t="e">
        <f>O1061+O1064+O1068+O1079+#REF!=O1056</f>
        <v>#REF!</v>
      </c>
      <c r="AS1079" s="1" t="e">
        <f>P1061+P1064+P1068+P1079+#REF!=P1056</f>
        <v>#REF!</v>
      </c>
      <c r="AT1079" s="1" t="e">
        <f>Q1061+Q1064+Q1068+Q1079+#REF!=Q1056</f>
        <v>#REF!</v>
      </c>
      <c r="AU1079" s="1" t="e">
        <f>R1061+R1064+R1068+R1079+#REF!=R1056</f>
        <v>#REF!</v>
      </c>
      <c r="AV1079" s="1" t="e">
        <f>S1061+S1064+S1068+S1079+#REF!=S1056</f>
        <v>#REF!</v>
      </c>
      <c r="AW1079" s="1" t="e">
        <f>T1061+T1064+T1068+T1079+#REF!=T1056</f>
        <v>#REF!</v>
      </c>
      <c r="AX1079" s="1" t="e">
        <f>U1061+U1064+U1068+U1079+#REF!=U1056</f>
        <v>#REF!</v>
      </c>
      <c r="AY1079" s="1" t="e">
        <f>V1061+V1064+V1068+V1079+#REF!=V1056</f>
        <v>#REF!</v>
      </c>
      <c r="AZ1079" s="1" t="e">
        <f>W1061+W1064+W1068+W1079+#REF!=W1056</f>
        <v>#REF!</v>
      </c>
      <c r="BA1079" s="1" t="e">
        <f>X1061+X1064+X1068+X1079+#REF!=X1056</f>
        <v>#REF!</v>
      </c>
      <c r="BB1079" s="1" t="e">
        <f>Y1061+Y1064+Y1068+Y1079+#REF!=Y1056</f>
        <v>#REF!</v>
      </c>
      <c r="BC1079" s="1" t="e">
        <f>Z1061+Z1064+Z1068+Z1079+#REF!=Z1056</f>
        <v>#REF!</v>
      </c>
      <c r="BD1079" s="1" t="e">
        <f>AA1061+AA1064+AA1068+AA1079+#REF!=AA1056</f>
        <v>#REF!</v>
      </c>
      <c r="BE1079" s="1" t="e">
        <f>AB1061+AB1064+AB1068+AB1079+#REF!=AB1056</f>
        <v>#REF!</v>
      </c>
      <c r="BF1079" s="1" t="e">
        <f>AC1061+AC1064+AC1068+AC1079+#REF!=AC1056</f>
        <v>#REF!</v>
      </c>
      <c r="BG1079" s="1" t="e">
        <f>AD1061+AD1064+AD1068+AD1079+#REF!=AD1056</f>
        <v>#REF!</v>
      </c>
      <c r="BH1079" s="1" t="e">
        <f>AE1061+AE1064+AE1068+AE1079+#REF!=AE1056</f>
        <v>#REF!</v>
      </c>
      <c r="BI1079" s="1" t="e">
        <f>AF1061+AF1064+AF1068+AF1079+#REF!=AF1056</f>
        <v>#REF!</v>
      </c>
      <c r="BJ1079" s="1" t="e">
        <f>AG1061+AG1064+AG1068+AG1079+#REF!=AG1056</f>
        <v>#REF!</v>
      </c>
      <c r="BK1079" s="121" t="e">
        <f>AH1061+AH1064+AH1068+AH1079+#REF!=AH1056</f>
        <v>#REF!</v>
      </c>
      <c r="BL1079" s="1"/>
      <c r="BM1079" s="1"/>
    </row>
    <row r="1080" spans="2:65" hidden="1" outlineLevel="1">
      <c r="B1080" t="str">
        <f t="shared" si="743"/>
        <v>Bio-methanol - Energy cost including feedstock energy cost - Asia - USD/ton fuel</v>
      </c>
      <c r="C1080" s="2" t="str">
        <f>C1054</f>
        <v>Bio-methanol</v>
      </c>
      <c r="D1080" s="2" t="s">
        <v>37</v>
      </c>
      <c r="E1080" s="2" t="s">
        <v>57</v>
      </c>
      <c r="F1080" s="2" t="s">
        <v>31</v>
      </c>
      <c r="G1080" s="126">
        <f t="shared" ref="G1080:AH1080" si="759">G1085</f>
        <v>34.170859336812548</v>
      </c>
      <c r="H1080" s="126">
        <f t="shared" si="759"/>
        <v>31.168120732103766</v>
      </c>
      <c r="I1080" s="126">
        <f t="shared" si="759"/>
        <v>28.165382127396416</v>
      </c>
      <c r="J1080" s="126">
        <f t="shared" si="759"/>
        <v>27.071500779378947</v>
      </c>
      <c r="K1080" s="126">
        <f t="shared" si="759"/>
        <v>25.978957303224462</v>
      </c>
      <c r="L1080" s="126">
        <f t="shared" si="759"/>
        <v>24.887751698932011</v>
      </c>
      <c r="M1080" s="126">
        <f t="shared" si="759"/>
        <v>23.797883966502074</v>
      </c>
      <c r="N1080" s="126">
        <f t="shared" si="759"/>
        <v>22.709354105935123</v>
      </c>
      <c r="O1080" s="126">
        <f t="shared" si="759"/>
        <v>21.965869697626502</v>
      </c>
      <c r="P1080" s="126">
        <f t="shared" si="759"/>
        <v>21.223294626291548</v>
      </c>
      <c r="Q1080" s="126">
        <f t="shared" si="759"/>
        <v>20.48162889193026</v>
      </c>
      <c r="R1080" s="126">
        <f t="shared" si="759"/>
        <v>19.740872494542163</v>
      </c>
      <c r="S1080" s="126">
        <f t="shared" si="759"/>
        <v>19.001025434127499</v>
      </c>
      <c r="T1080" s="126">
        <f t="shared" si="759"/>
        <v>18.619494200174767</v>
      </c>
      <c r="U1080" s="126">
        <f t="shared" si="759"/>
        <v>18.23842529517054</v>
      </c>
      <c r="V1080" s="126">
        <f t="shared" si="759"/>
        <v>17.857818719114928</v>
      </c>
      <c r="W1080" s="126">
        <f t="shared" si="759"/>
        <v>17.477674472007699</v>
      </c>
      <c r="X1080" s="126">
        <f t="shared" si="759"/>
        <v>17.097992553849206</v>
      </c>
      <c r="Y1080" s="126">
        <f t="shared" si="759"/>
        <v>16.701553631320063</v>
      </c>
      <c r="Z1080" s="126">
        <f t="shared" si="759"/>
        <v>16.305598641496143</v>
      </c>
      <c r="AA1080" s="126">
        <f t="shared" si="759"/>
        <v>15.910127584377216</v>
      </c>
      <c r="AB1080" s="126">
        <f t="shared" si="759"/>
        <v>15.515140459963511</v>
      </c>
      <c r="AC1080" s="126">
        <f t="shared" si="759"/>
        <v>15.120637268254796</v>
      </c>
      <c r="AD1080" s="126">
        <f t="shared" si="759"/>
        <v>14.934796849625767</v>
      </c>
      <c r="AE1080" s="126">
        <f t="shared" si="759"/>
        <v>14.749178356120842</v>
      </c>
      <c r="AF1080" s="126">
        <f t="shared" si="759"/>
        <v>14.56378178774014</v>
      </c>
      <c r="AG1080" s="126">
        <f t="shared" si="759"/>
        <v>14.378607144483603</v>
      </c>
      <c r="AH1080" s="126">
        <f t="shared" si="759"/>
        <v>14.19365442635117</v>
      </c>
      <c r="AJ1080" s="120" t="e">
        <f>G1061+G1064+G1069+G1080+#REF!=G1057</f>
        <v>#REF!</v>
      </c>
      <c r="AK1080" s="1" t="e">
        <f>H1061+H1064+H1069+H1080+#REF!=H1057</f>
        <v>#REF!</v>
      </c>
      <c r="AL1080" s="1" t="e">
        <f>I1061+I1064+I1069+I1080+#REF!=I1057</f>
        <v>#REF!</v>
      </c>
      <c r="AM1080" s="1" t="e">
        <f>J1061+J1064+J1069+J1080+#REF!=J1057</f>
        <v>#REF!</v>
      </c>
      <c r="AN1080" s="1" t="e">
        <f>K1061+K1064+K1069+K1080+#REF!=K1057</f>
        <v>#REF!</v>
      </c>
      <c r="AO1080" s="1" t="e">
        <f>L1061+L1064+L1069+L1080+#REF!=L1057</f>
        <v>#REF!</v>
      </c>
      <c r="AP1080" s="1" t="e">
        <f>M1061+M1064+M1069+M1080+#REF!=M1057</f>
        <v>#REF!</v>
      </c>
      <c r="AQ1080" s="1" t="e">
        <f>N1061+N1064+N1069+N1080+#REF!=N1057</f>
        <v>#REF!</v>
      </c>
      <c r="AR1080" s="1" t="e">
        <f>O1061+O1064+O1069+O1080+#REF!=O1057</f>
        <v>#REF!</v>
      </c>
      <c r="AS1080" s="1" t="e">
        <f>P1061+P1064+P1069+P1080+#REF!=P1057</f>
        <v>#REF!</v>
      </c>
      <c r="AT1080" s="1" t="e">
        <f>Q1061+Q1064+Q1069+Q1080+#REF!=Q1057</f>
        <v>#REF!</v>
      </c>
      <c r="AU1080" s="1" t="e">
        <f>R1061+R1064+R1069+R1080+#REF!=R1057</f>
        <v>#REF!</v>
      </c>
      <c r="AV1080" s="1" t="e">
        <f>S1061+S1064+S1069+S1080+#REF!=S1057</f>
        <v>#REF!</v>
      </c>
      <c r="AW1080" s="1" t="e">
        <f>T1061+T1064+T1069+T1080+#REF!=T1057</f>
        <v>#REF!</v>
      </c>
      <c r="AX1080" s="1" t="e">
        <f>U1061+U1064+U1069+U1080+#REF!=U1057</f>
        <v>#REF!</v>
      </c>
      <c r="AY1080" s="1" t="e">
        <f>V1061+V1064+V1069+V1080+#REF!=V1057</f>
        <v>#REF!</v>
      </c>
      <c r="AZ1080" s="1" t="e">
        <f>W1061+W1064+W1069+W1080+#REF!=W1057</f>
        <v>#REF!</v>
      </c>
      <c r="BA1080" s="1" t="e">
        <f>X1061+X1064+X1069+X1080+#REF!=X1057</f>
        <v>#REF!</v>
      </c>
      <c r="BB1080" s="1" t="e">
        <f>Y1061+Y1064+Y1069+Y1080+#REF!=Y1057</f>
        <v>#REF!</v>
      </c>
      <c r="BC1080" s="1" t="e">
        <f>Z1061+Z1064+Z1069+Z1080+#REF!=Z1057</f>
        <v>#REF!</v>
      </c>
      <c r="BD1080" s="1" t="e">
        <f>AA1061+AA1064+AA1069+AA1080+#REF!=AA1057</f>
        <v>#REF!</v>
      </c>
      <c r="BE1080" s="1" t="e">
        <f>AB1061+AB1064+AB1069+AB1080+#REF!=AB1057</f>
        <v>#REF!</v>
      </c>
      <c r="BF1080" s="1" t="e">
        <f>AC1061+AC1064+AC1069+AC1080+#REF!=AC1057</f>
        <v>#REF!</v>
      </c>
      <c r="BG1080" s="1" t="e">
        <f>AD1061+AD1064+AD1069+AD1080+#REF!=AD1057</f>
        <v>#REF!</v>
      </c>
      <c r="BH1080" s="1" t="e">
        <f>AE1061+AE1064+AE1069+AE1080+#REF!=AE1057</f>
        <v>#REF!</v>
      </c>
      <c r="BI1080" s="1" t="e">
        <f>AF1061+AF1064+AF1069+AF1080+#REF!=AF1057</f>
        <v>#REF!</v>
      </c>
      <c r="BJ1080" s="1" t="e">
        <f>AG1061+AG1064+AG1069+AG1080+#REF!=AG1057</f>
        <v>#REF!</v>
      </c>
      <c r="BK1080" s="121" t="e">
        <f>AH1061+AH1064+AH1069+AH1080+#REF!=AH1057</f>
        <v>#REF!</v>
      </c>
      <c r="BL1080" s="1"/>
      <c r="BM1080" s="1"/>
    </row>
    <row r="1081" spans="2:65" hidden="1" outlineLevel="1">
      <c r="B1081" t="str">
        <f t="shared" si="743"/>
        <v>Bio-methanol - Energy cost including feedstock energy cost - Europe - USD/ton fuel</v>
      </c>
      <c r="C1081" s="2" t="str">
        <f>C1054</f>
        <v>Bio-methanol</v>
      </c>
      <c r="D1081" s="2" t="s">
        <v>37</v>
      </c>
      <c r="E1081" s="2" t="s">
        <v>8</v>
      </c>
      <c r="F1081" s="2" t="s">
        <v>31</v>
      </c>
      <c r="G1081" s="126">
        <f t="shared" ref="G1081:AH1081" si="760">G1086</f>
        <v>25.438353841149492</v>
      </c>
      <c r="H1081" s="126">
        <f t="shared" si="760"/>
        <v>24.341971480614855</v>
      </c>
      <c r="I1081" s="126">
        <f t="shared" si="760"/>
        <v>23.245589120080215</v>
      </c>
      <c r="J1081" s="126">
        <f t="shared" si="760"/>
        <v>22.345818441280453</v>
      </c>
      <c r="K1081" s="126">
        <f t="shared" si="760"/>
        <v>21.447148166879721</v>
      </c>
      <c r="L1081" s="126">
        <f t="shared" si="760"/>
        <v>20.549578296878501</v>
      </c>
      <c r="M1081" s="126">
        <f t="shared" si="760"/>
        <v>19.65310883127631</v>
      </c>
      <c r="N1081" s="126">
        <f t="shared" si="760"/>
        <v>18.757739770073631</v>
      </c>
      <c r="O1081" s="126">
        <f t="shared" si="760"/>
        <v>18.379340685000258</v>
      </c>
      <c r="P1081" s="126">
        <f t="shared" si="760"/>
        <v>18.001398817727466</v>
      </c>
      <c r="Q1081" s="126">
        <f t="shared" si="760"/>
        <v>17.623914168254778</v>
      </c>
      <c r="R1081" s="126">
        <f t="shared" si="760"/>
        <v>17.246886736582312</v>
      </c>
      <c r="S1081" s="126">
        <f t="shared" si="760"/>
        <v>16.870316522710187</v>
      </c>
      <c r="T1081" s="126">
        <f t="shared" si="760"/>
        <v>16.641509552206404</v>
      </c>
      <c r="U1081" s="126">
        <f t="shared" si="760"/>
        <v>16.412975563968619</v>
      </c>
      <c r="V1081" s="126">
        <f t="shared" si="760"/>
        <v>16.184714557996763</v>
      </c>
      <c r="W1081" s="126">
        <f t="shared" si="760"/>
        <v>15.956726534290841</v>
      </c>
      <c r="X1081" s="126">
        <f t="shared" si="760"/>
        <v>15.729011492850731</v>
      </c>
      <c r="Y1081" s="126">
        <f t="shared" si="760"/>
        <v>15.486378027326708</v>
      </c>
      <c r="Z1081" s="126">
        <f t="shared" si="760"/>
        <v>15.244036603543117</v>
      </c>
      <c r="AA1081" s="126">
        <f t="shared" si="760"/>
        <v>15.001987221500077</v>
      </c>
      <c r="AB1081" s="126">
        <f t="shared" si="760"/>
        <v>14.760229881197468</v>
      </c>
      <c r="AC1081" s="126">
        <f t="shared" si="760"/>
        <v>14.518764582635409</v>
      </c>
      <c r="AD1081" s="126">
        <f t="shared" si="760"/>
        <v>14.340330856378007</v>
      </c>
      <c r="AE1081" s="126">
        <f t="shared" si="760"/>
        <v>14.162110209788796</v>
      </c>
      <c r="AF1081" s="126">
        <f t="shared" si="760"/>
        <v>13.984102642867894</v>
      </c>
      <c r="AG1081" s="126">
        <f t="shared" si="760"/>
        <v>13.806308155615245</v>
      </c>
      <c r="AH1081" s="126">
        <f t="shared" si="760"/>
        <v>13.628726748030784</v>
      </c>
      <c r="AJ1081" s="120" t="e">
        <f>G1061+G1064+G1070+G1081+#REF!=G1058</f>
        <v>#REF!</v>
      </c>
      <c r="AK1081" s="1" t="e">
        <f>H1061+H1064+H1070+H1081+#REF!=H1058</f>
        <v>#REF!</v>
      </c>
      <c r="AL1081" s="1" t="e">
        <f>I1061+I1064+I1070+I1081+#REF!=I1058</f>
        <v>#REF!</v>
      </c>
      <c r="AM1081" s="1" t="e">
        <f>J1061+J1064+J1070+J1081+#REF!=J1058</f>
        <v>#REF!</v>
      </c>
      <c r="AN1081" s="1" t="e">
        <f>K1061+K1064+K1070+K1081+#REF!=K1058</f>
        <v>#REF!</v>
      </c>
      <c r="AO1081" s="1" t="e">
        <f>L1061+L1064+L1070+L1081+#REF!=L1058</f>
        <v>#REF!</v>
      </c>
      <c r="AP1081" s="1" t="e">
        <f>M1061+M1064+M1070+M1081+#REF!=M1058</f>
        <v>#REF!</v>
      </c>
      <c r="AQ1081" s="1" t="e">
        <f>N1061+N1064+N1070+N1081+#REF!=N1058</f>
        <v>#REF!</v>
      </c>
      <c r="AR1081" s="1" t="e">
        <f>O1061+O1064+O1070+O1081+#REF!=O1058</f>
        <v>#REF!</v>
      </c>
      <c r="AS1081" s="1" t="e">
        <f>P1061+P1064+P1070+P1081+#REF!=P1058</f>
        <v>#REF!</v>
      </c>
      <c r="AT1081" s="1" t="e">
        <f>Q1061+Q1064+Q1070+Q1081+#REF!=Q1058</f>
        <v>#REF!</v>
      </c>
      <c r="AU1081" s="1" t="e">
        <f>R1061+R1064+R1070+R1081+#REF!=R1058</f>
        <v>#REF!</v>
      </c>
      <c r="AV1081" s="1" t="e">
        <f>S1061+S1064+S1070+S1081+#REF!=S1058</f>
        <v>#REF!</v>
      </c>
      <c r="AW1081" s="1" t="e">
        <f>T1061+T1064+T1070+T1081+#REF!=T1058</f>
        <v>#REF!</v>
      </c>
      <c r="AX1081" s="1" t="e">
        <f>U1061+U1064+U1070+U1081+#REF!=U1058</f>
        <v>#REF!</v>
      </c>
      <c r="AY1081" s="1" t="e">
        <f>V1061+V1064+V1070+V1081+#REF!=V1058</f>
        <v>#REF!</v>
      </c>
      <c r="AZ1081" s="1" t="e">
        <f>W1061+W1064+W1070+W1081+#REF!=W1058</f>
        <v>#REF!</v>
      </c>
      <c r="BA1081" s="1" t="e">
        <f>X1061+X1064+X1070+X1081+#REF!=X1058</f>
        <v>#REF!</v>
      </c>
      <c r="BB1081" s="1" t="e">
        <f>Y1061+Y1064+Y1070+Y1081+#REF!=Y1058</f>
        <v>#REF!</v>
      </c>
      <c r="BC1081" s="1" t="e">
        <f>Z1061+Z1064+Z1070+Z1081+#REF!=Z1058</f>
        <v>#REF!</v>
      </c>
      <c r="BD1081" s="1" t="e">
        <f>AA1061+AA1064+AA1070+AA1081+#REF!=AA1058</f>
        <v>#REF!</v>
      </c>
      <c r="BE1081" s="1" t="e">
        <f>AB1061+AB1064+AB1070+AB1081+#REF!=AB1058</f>
        <v>#REF!</v>
      </c>
      <c r="BF1081" s="1" t="e">
        <f>AC1061+AC1064+AC1070+AC1081+#REF!=AC1058</f>
        <v>#REF!</v>
      </c>
      <c r="BG1081" s="1" t="e">
        <f>AD1061+AD1064+AD1070+AD1081+#REF!=AD1058</f>
        <v>#REF!</v>
      </c>
      <c r="BH1081" s="1" t="e">
        <f>AE1061+AE1064+AE1070+AE1081+#REF!=AE1058</f>
        <v>#REF!</v>
      </c>
      <c r="BI1081" s="1" t="e">
        <f>AF1061+AF1064+AF1070+AF1081+#REF!=AF1058</f>
        <v>#REF!</v>
      </c>
      <c r="BJ1081" s="1" t="e">
        <f>AG1061+AG1064+AG1070+AG1081+#REF!=AG1058</f>
        <v>#REF!</v>
      </c>
      <c r="BK1081" s="121" t="e">
        <f>AH1061+AH1064+AH1070+AH1081+#REF!=AH1058</f>
        <v>#REF!</v>
      </c>
      <c r="BL1081" s="1"/>
      <c r="BM1081" s="1"/>
    </row>
    <row r="1082" spans="2:65" ht="15.75" hidden="1" outlineLevel="1" thickBot="1">
      <c r="B1082" t="str">
        <f t="shared" si="743"/>
        <v>Bio-methanol - Energy cost including feedstock energy cost - Middle East - USD/ton fuel</v>
      </c>
      <c r="C1082" s="13" t="str">
        <f>C1054</f>
        <v>Bio-methanol</v>
      </c>
      <c r="D1082" s="13" t="s">
        <v>37</v>
      </c>
      <c r="E1082" s="13" t="s">
        <v>58</v>
      </c>
      <c r="F1082" s="13" t="s">
        <v>31</v>
      </c>
      <c r="G1082" s="127">
        <f t="shared" ref="G1082:AH1082" si="761">G1087</f>
        <v>19.479285775885376</v>
      </c>
      <c r="H1082" s="127">
        <f t="shared" si="761"/>
        <v>18.619713725020272</v>
      </c>
      <c r="I1082" s="127">
        <f t="shared" si="761"/>
        <v>17.760141674154923</v>
      </c>
      <c r="J1082" s="127">
        <f t="shared" si="761"/>
        <v>17.180349259980584</v>
      </c>
      <c r="K1082" s="127">
        <f t="shared" si="761"/>
        <v>16.601263775218349</v>
      </c>
      <c r="L1082" s="127">
        <f t="shared" si="761"/>
        <v>16.022885219868215</v>
      </c>
      <c r="M1082" s="127">
        <f t="shared" si="761"/>
        <v>15.445213593930184</v>
      </c>
      <c r="N1082" s="127">
        <f t="shared" si="761"/>
        <v>14.868248897404253</v>
      </c>
      <c r="O1082" s="127">
        <f t="shared" si="761"/>
        <v>14.459189219603001</v>
      </c>
      <c r="P1082" s="127">
        <f t="shared" si="761"/>
        <v>14.050628008501056</v>
      </c>
      <c r="Q1082" s="127">
        <f t="shared" si="761"/>
        <v>13.642565264098181</v>
      </c>
      <c r="R1082" s="127">
        <f t="shared" si="761"/>
        <v>13.235000986394613</v>
      </c>
      <c r="S1082" s="127">
        <f t="shared" si="761"/>
        <v>12.827935175390236</v>
      </c>
      <c r="T1082" s="127">
        <f t="shared" si="761"/>
        <v>12.620089257923889</v>
      </c>
      <c r="U1082" s="127">
        <f t="shared" si="761"/>
        <v>12.412493266419126</v>
      </c>
      <c r="V1082" s="127">
        <f t="shared" si="761"/>
        <v>12.205147200876008</v>
      </c>
      <c r="W1082" s="127">
        <f t="shared" si="761"/>
        <v>11.998051061294412</v>
      </c>
      <c r="X1082" s="127">
        <f t="shared" si="761"/>
        <v>11.7912048476744</v>
      </c>
      <c r="Y1082" s="127">
        <f t="shared" si="761"/>
        <v>11.522577166410642</v>
      </c>
      <c r="Z1082" s="127">
        <f t="shared" si="761"/>
        <v>11.25427723706756</v>
      </c>
      <c r="AA1082" s="127">
        <f t="shared" si="761"/>
        <v>10.986305059645039</v>
      </c>
      <c r="AB1082" s="127">
        <f t="shared" si="761"/>
        <v>10.718660634143193</v>
      </c>
      <c r="AC1082" s="127">
        <f t="shared" si="761"/>
        <v>10.451343960561879</v>
      </c>
      <c r="AD1082" s="127">
        <f t="shared" si="761"/>
        <v>10.32288828020285</v>
      </c>
      <c r="AE1082" s="127">
        <f t="shared" si="761"/>
        <v>10.194585998024348</v>
      </c>
      <c r="AF1082" s="127">
        <f t="shared" si="761"/>
        <v>10.066437114026311</v>
      </c>
      <c r="AG1082" s="127">
        <f t="shared" si="761"/>
        <v>9.9384416282087713</v>
      </c>
      <c r="AH1082" s="127">
        <f t="shared" si="761"/>
        <v>9.8105995405717543</v>
      </c>
      <c r="AJ1082" s="122" t="e">
        <f>G1061+G1064+G1071+G1082+#REF!=G1059</f>
        <v>#REF!</v>
      </c>
      <c r="AK1082" s="123" t="e">
        <f>H1061+H1064+H1071+H1082+#REF!=H1059</f>
        <v>#REF!</v>
      </c>
      <c r="AL1082" s="123" t="e">
        <f>I1061+I1064+I1071+I1082+#REF!=I1059</f>
        <v>#REF!</v>
      </c>
      <c r="AM1082" s="123" t="e">
        <f>J1061+J1064+J1071+J1082+#REF!=J1059</f>
        <v>#REF!</v>
      </c>
      <c r="AN1082" s="123" t="e">
        <f>K1061+K1064+K1071+K1082+#REF!=K1059</f>
        <v>#REF!</v>
      </c>
      <c r="AO1082" s="123" t="e">
        <f>L1061+L1064+L1071+L1082+#REF!=L1059</f>
        <v>#REF!</v>
      </c>
      <c r="AP1082" s="123" t="e">
        <f>M1061+M1064+M1071+M1082+#REF!=M1059</f>
        <v>#REF!</v>
      </c>
      <c r="AQ1082" s="123" t="e">
        <f>N1061+N1064+N1071+N1082+#REF!=N1059</f>
        <v>#REF!</v>
      </c>
      <c r="AR1082" s="123" t="e">
        <f>O1061+O1064+O1071+O1082+#REF!=O1059</f>
        <v>#REF!</v>
      </c>
      <c r="AS1082" s="123" t="e">
        <f>P1061+P1064+P1071+P1082+#REF!=P1059</f>
        <v>#REF!</v>
      </c>
      <c r="AT1082" s="123" t="e">
        <f>Q1061+Q1064+Q1071+Q1082+#REF!=Q1059</f>
        <v>#REF!</v>
      </c>
      <c r="AU1082" s="123" t="e">
        <f>R1061+R1064+R1071+R1082+#REF!=R1059</f>
        <v>#REF!</v>
      </c>
      <c r="AV1082" s="123" t="e">
        <f>S1061+S1064+S1071+S1082+#REF!=S1059</f>
        <v>#REF!</v>
      </c>
      <c r="AW1082" s="123" t="e">
        <f>T1061+T1064+T1071+T1082+#REF!=T1059</f>
        <v>#REF!</v>
      </c>
      <c r="AX1082" s="123" t="e">
        <f>U1061+U1064+U1071+U1082+#REF!=U1059</f>
        <v>#REF!</v>
      </c>
      <c r="AY1082" s="123" t="e">
        <f>V1061+V1064+V1071+V1082+#REF!=V1059</f>
        <v>#REF!</v>
      </c>
      <c r="AZ1082" s="123" t="e">
        <f>W1061+W1064+W1071+W1082+#REF!=W1059</f>
        <v>#REF!</v>
      </c>
      <c r="BA1082" s="123" t="e">
        <f>X1061+X1064+X1071+X1082+#REF!=X1059</f>
        <v>#REF!</v>
      </c>
      <c r="BB1082" s="123" t="e">
        <f>Y1061+Y1064+Y1071+Y1082+#REF!=Y1059</f>
        <v>#REF!</v>
      </c>
      <c r="BC1082" s="123" t="e">
        <f>Z1061+Z1064+Z1071+Z1082+#REF!=Z1059</f>
        <v>#REF!</v>
      </c>
      <c r="BD1082" s="123" t="e">
        <f>AA1061+AA1064+AA1071+AA1082+#REF!=AA1059</f>
        <v>#REF!</v>
      </c>
      <c r="BE1082" s="123" t="e">
        <f>AB1061+AB1064+AB1071+AB1082+#REF!=AB1059</f>
        <v>#REF!</v>
      </c>
      <c r="BF1082" s="123" t="e">
        <f>AC1061+AC1064+AC1071+AC1082+#REF!=AC1059</f>
        <v>#REF!</v>
      </c>
      <c r="BG1082" s="123" t="e">
        <f>AD1061+AD1064+AD1071+AD1082+#REF!=AD1059</f>
        <v>#REF!</v>
      </c>
      <c r="BH1082" s="123" t="e">
        <f>AE1061+AE1064+AE1071+AE1082+#REF!=AE1059</f>
        <v>#REF!</v>
      </c>
      <c r="BI1082" s="123" t="e">
        <f>AF1061+AF1064+AF1071+AF1082+#REF!=AF1059</f>
        <v>#REF!</v>
      </c>
      <c r="BJ1082" s="123" t="e">
        <f>AG1061+AG1064+AG1071+AG1082+#REF!=AG1059</f>
        <v>#REF!</v>
      </c>
      <c r="BK1082" s="124" t="e">
        <f>AH1061+AH1064+AH1071+AH1082+#REF!=AH1059</f>
        <v>#REF!</v>
      </c>
      <c r="BL1082" s="1"/>
      <c r="BM1082" s="1"/>
    </row>
    <row r="1083" spans="2:65" hidden="1" outlineLevel="1">
      <c r="B1083" t="str">
        <f t="shared" si="743"/>
        <v>Bio-methanol - Energy cost - Africa - USD/ton fuel</v>
      </c>
      <c r="C1083" t="str">
        <f>C1054</f>
        <v>Bio-methanol</v>
      </c>
      <c r="D1083" t="s">
        <v>43</v>
      </c>
      <c r="E1083" t="s">
        <v>55</v>
      </c>
      <c r="F1083" t="s">
        <v>31</v>
      </c>
      <c r="G1083" s="8">
        <f t="shared" ref="G1083:V1087" si="762">INDEX(CostCalculations,MATCH($B1083,CostCalculations_Index,0),MATCH(G$4,CostCalculation_Year,0))</f>
        <v>30.723446955891486</v>
      </c>
      <c r="H1083" s="8">
        <f t="shared" si="762"/>
        <v>27.115700100702867</v>
      </c>
      <c r="I1083" s="8">
        <f t="shared" si="762"/>
        <v>23.507953245513288</v>
      </c>
      <c r="J1083" s="8">
        <f t="shared" si="762"/>
        <v>22.488261078540386</v>
      </c>
      <c r="K1083" s="8">
        <f t="shared" si="762"/>
        <v>21.469818167041836</v>
      </c>
      <c r="L1083" s="8">
        <f t="shared" si="762"/>
        <v>20.452624511017646</v>
      </c>
      <c r="M1083" s="8">
        <f t="shared" si="762"/>
        <v>19.43668011046757</v>
      </c>
      <c r="N1083" s="8">
        <f t="shared" si="762"/>
        <v>18.421984965392092</v>
      </c>
      <c r="O1083" s="8">
        <f t="shared" si="762"/>
        <v>17.851207598562304</v>
      </c>
      <c r="P1083" s="8">
        <f t="shared" si="762"/>
        <v>17.281127567734838</v>
      </c>
      <c r="Q1083" s="8">
        <f t="shared" si="762"/>
        <v>16.711744872909456</v>
      </c>
      <c r="R1083" s="8">
        <f t="shared" si="762"/>
        <v>16.143059514086637</v>
      </c>
      <c r="S1083" s="8">
        <f t="shared" si="762"/>
        <v>15.575071491266204</v>
      </c>
      <c r="T1083" s="8">
        <f t="shared" si="762"/>
        <v>15.302904838111498</v>
      </c>
      <c r="U1083" s="8">
        <f t="shared" si="762"/>
        <v>15.031066409554443</v>
      </c>
      <c r="V1083" s="8">
        <f t="shared" si="762"/>
        <v>14.759556205594913</v>
      </c>
      <c r="W1083" s="8">
        <f t="shared" ref="W1083:AH1087" si="763">INDEX(CostCalculations,MATCH($B1083,CostCalculations_Index,0),MATCH(W$4,CostCalculation_Year,0))</f>
        <v>14.48837422623297</v>
      </c>
      <c r="X1083" s="8">
        <f t="shared" si="763"/>
        <v>14.217520471468733</v>
      </c>
      <c r="Y1083" s="8">
        <f t="shared" si="763"/>
        <v>13.939598860253643</v>
      </c>
      <c r="Z1083" s="8">
        <f t="shared" si="763"/>
        <v>13.66201475292308</v>
      </c>
      <c r="AA1083" s="8">
        <f t="shared" si="763"/>
        <v>13.384768149476928</v>
      </c>
      <c r="AB1083" s="8">
        <f t="shared" si="763"/>
        <v>13.107859049915422</v>
      </c>
      <c r="AC1083" s="8">
        <f t="shared" si="763"/>
        <v>12.831287454238387</v>
      </c>
      <c r="AD1083" s="8">
        <f t="shared" si="763"/>
        <v>12.691595612730355</v>
      </c>
      <c r="AE1083" s="8">
        <f t="shared" si="763"/>
        <v>12.552069427167757</v>
      </c>
      <c r="AF1083" s="8">
        <f t="shared" si="763"/>
        <v>12.412708897550477</v>
      </c>
      <c r="AG1083" s="8">
        <f t="shared" si="763"/>
        <v>12.273514023878572</v>
      </c>
      <c r="AH1083" s="8">
        <f t="shared" si="763"/>
        <v>12.134484806152102</v>
      </c>
    </row>
    <row r="1084" spans="2:65" hidden="1" outlineLevel="1">
      <c r="B1084" t="str">
        <f t="shared" si="743"/>
        <v>Bio-methanol - Energy cost - Americas - USD/ton fuel</v>
      </c>
      <c r="C1084" t="str">
        <f>C1054</f>
        <v>Bio-methanol</v>
      </c>
      <c r="D1084" t="s">
        <v>43</v>
      </c>
      <c r="E1084" t="s">
        <v>56</v>
      </c>
      <c r="F1084" t="s">
        <v>31</v>
      </c>
      <c r="G1084" s="8">
        <f t="shared" si="762"/>
        <v>19.303998889907085</v>
      </c>
      <c r="H1084" s="8">
        <f t="shared" si="762"/>
        <v>18.904240015341401</v>
      </c>
      <c r="I1084" s="8">
        <f t="shared" si="762"/>
        <v>18.504481140775592</v>
      </c>
      <c r="J1084" s="8">
        <f t="shared" si="762"/>
        <v>17.817658645772781</v>
      </c>
      <c r="K1084" s="8">
        <f t="shared" si="762"/>
        <v>17.131675536121442</v>
      </c>
      <c r="L1084" s="8">
        <f t="shared" si="762"/>
        <v>16.446531811821576</v>
      </c>
      <c r="M1084" s="8">
        <f t="shared" si="762"/>
        <v>15.762227472873425</v>
      </c>
      <c r="N1084" s="8">
        <f t="shared" si="762"/>
        <v>15.078762519276511</v>
      </c>
      <c r="O1084" s="8">
        <f t="shared" si="762"/>
        <v>14.745393195389994</v>
      </c>
      <c r="P1084" s="8">
        <f t="shared" si="762"/>
        <v>14.412427803887153</v>
      </c>
      <c r="Q1084" s="8">
        <f t="shared" si="762"/>
        <v>14.079866344767993</v>
      </c>
      <c r="R1084" s="8">
        <f t="shared" si="762"/>
        <v>13.74770881803251</v>
      </c>
      <c r="S1084" s="8">
        <f t="shared" si="762"/>
        <v>13.415955223680649</v>
      </c>
      <c r="T1084" s="8">
        <f t="shared" si="762"/>
        <v>13.145767234453128</v>
      </c>
      <c r="U1084" s="8">
        <f t="shared" si="762"/>
        <v>12.875906682751648</v>
      </c>
      <c r="V1084" s="8">
        <f t="shared" si="762"/>
        <v>12.606373568576146</v>
      </c>
      <c r="W1084" s="8">
        <f t="shared" si="763"/>
        <v>12.33716789192674</v>
      </c>
      <c r="X1084" s="8">
        <f t="shared" si="763"/>
        <v>12.068289652803344</v>
      </c>
      <c r="Y1084" s="8">
        <f t="shared" si="763"/>
        <v>11.955581287001642</v>
      </c>
      <c r="Z1084" s="8">
        <f t="shared" si="763"/>
        <v>11.843004835357581</v>
      </c>
      <c r="AA1084" s="8">
        <f t="shared" si="763"/>
        <v>11.730560297871191</v>
      </c>
      <c r="AB1084" s="8">
        <f t="shared" si="763"/>
        <v>11.61824767454241</v>
      </c>
      <c r="AC1084" s="8">
        <f t="shared" si="763"/>
        <v>11.50606696537127</v>
      </c>
      <c r="AD1084" s="8">
        <f t="shared" si="763"/>
        <v>11.41975712039071</v>
      </c>
      <c r="AE1084" s="8">
        <f t="shared" si="763"/>
        <v>11.333546795305164</v>
      </c>
      <c r="AF1084" s="8">
        <f t="shared" si="763"/>
        <v>11.247435990114605</v>
      </c>
      <c r="AG1084" s="8">
        <f t="shared" si="763"/>
        <v>11.16142470481903</v>
      </c>
      <c r="AH1084" s="8">
        <f t="shared" si="763"/>
        <v>11.075512939418443</v>
      </c>
    </row>
    <row r="1085" spans="2:65" hidden="1" outlineLevel="1">
      <c r="B1085" t="str">
        <f t="shared" si="743"/>
        <v>Bio-methanol - Energy cost - Asia - USD/ton fuel</v>
      </c>
      <c r="C1085" t="str">
        <f>C1054</f>
        <v>Bio-methanol</v>
      </c>
      <c r="D1085" t="s">
        <v>43</v>
      </c>
      <c r="E1085" t="s">
        <v>57</v>
      </c>
      <c r="F1085" t="s">
        <v>31</v>
      </c>
      <c r="G1085" s="8">
        <f t="shared" si="762"/>
        <v>34.170859336812548</v>
      </c>
      <c r="H1085" s="8">
        <f t="shared" si="762"/>
        <v>31.168120732103766</v>
      </c>
      <c r="I1085" s="8">
        <f t="shared" si="762"/>
        <v>28.165382127396416</v>
      </c>
      <c r="J1085" s="8">
        <f t="shared" si="762"/>
        <v>27.071500779378947</v>
      </c>
      <c r="K1085" s="8">
        <f t="shared" si="762"/>
        <v>25.978957303224462</v>
      </c>
      <c r="L1085" s="8">
        <f t="shared" si="762"/>
        <v>24.887751698932011</v>
      </c>
      <c r="M1085" s="8">
        <f t="shared" si="762"/>
        <v>23.797883966502074</v>
      </c>
      <c r="N1085" s="8">
        <f t="shared" si="762"/>
        <v>22.709354105935123</v>
      </c>
      <c r="O1085" s="8">
        <f t="shared" si="762"/>
        <v>21.965869697626502</v>
      </c>
      <c r="P1085" s="8">
        <f t="shared" si="762"/>
        <v>21.223294626291548</v>
      </c>
      <c r="Q1085" s="8">
        <f t="shared" si="762"/>
        <v>20.48162889193026</v>
      </c>
      <c r="R1085" s="8">
        <f t="shared" si="762"/>
        <v>19.740872494542163</v>
      </c>
      <c r="S1085" s="8">
        <f t="shared" si="762"/>
        <v>19.001025434127499</v>
      </c>
      <c r="T1085" s="8">
        <f t="shared" si="762"/>
        <v>18.619494200174767</v>
      </c>
      <c r="U1085" s="8">
        <f t="shared" si="762"/>
        <v>18.23842529517054</v>
      </c>
      <c r="V1085" s="8">
        <f t="shared" si="762"/>
        <v>17.857818719114928</v>
      </c>
      <c r="W1085" s="8">
        <f t="shared" si="763"/>
        <v>17.477674472007699</v>
      </c>
      <c r="X1085" s="8">
        <f t="shared" si="763"/>
        <v>17.097992553849206</v>
      </c>
      <c r="Y1085" s="8">
        <f t="shared" si="763"/>
        <v>16.701553631320063</v>
      </c>
      <c r="Z1085" s="8">
        <f t="shared" si="763"/>
        <v>16.305598641496143</v>
      </c>
      <c r="AA1085" s="8">
        <f t="shared" si="763"/>
        <v>15.910127584377216</v>
      </c>
      <c r="AB1085" s="8">
        <f t="shared" si="763"/>
        <v>15.515140459963511</v>
      </c>
      <c r="AC1085" s="8">
        <f t="shared" si="763"/>
        <v>15.120637268254796</v>
      </c>
      <c r="AD1085" s="8">
        <f t="shared" si="763"/>
        <v>14.934796849625767</v>
      </c>
      <c r="AE1085" s="8">
        <f t="shared" si="763"/>
        <v>14.749178356120842</v>
      </c>
      <c r="AF1085" s="8">
        <f t="shared" si="763"/>
        <v>14.56378178774014</v>
      </c>
      <c r="AG1085" s="8">
        <f t="shared" si="763"/>
        <v>14.378607144483603</v>
      </c>
      <c r="AH1085" s="8">
        <f t="shared" si="763"/>
        <v>14.19365442635117</v>
      </c>
    </row>
    <row r="1086" spans="2:65" hidden="1" outlineLevel="1">
      <c r="B1086" t="str">
        <f t="shared" si="743"/>
        <v>Bio-methanol - Energy cost - Europe - USD/ton fuel</v>
      </c>
      <c r="C1086" t="str">
        <f>C1054</f>
        <v>Bio-methanol</v>
      </c>
      <c r="D1086" t="s">
        <v>43</v>
      </c>
      <c r="E1086" t="s">
        <v>8</v>
      </c>
      <c r="F1086" t="s">
        <v>31</v>
      </c>
      <c r="G1086" s="8">
        <f t="shared" si="762"/>
        <v>25.438353841149492</v>
      </c>
      <c r="H1086" s="8">
        <f t="shared" si="762"/>
        <v>24.341971480614855</v>
      </c>
      <c r="I1086" s="8">
        <f t="shared" si="762"/>
        <v>23.245589120080215</v>
      </c>
      <c r="J1086" s="8">
        <f t="shared" si="762"/>
        <v>22.345818441280453</v>
      </c>
      <c r="K1086" s="8">
        <f t="shared" si="762"/>
        <v>21.447148166879721</v>
      </c>
      <c r="L1086" s="8">
        <f t="shared" si="762"/>
        <v>20.549578296878501</v>
      </c>
      <c r="M1086" s="8">
        <f t="shared" si="762"/>
        <v>19.65310883127631</v>
      </c>
      <c r="N1086" s="8">
        <f t="shared" si="762"/>
        <v>18.757739770073631</v>
      </c>
      <c r="O1086" s="8">
        <f t="shared" si="762"/>
        <v>18.379340685000258</v>
      </c>
      <c r="P1086" s="8">
        <f t="shared" si="762"/>
        <v>18.001398817727466</v>
      </c>
      <c r="Q1086" s="8">
        <f t="shared" si="762"/>
        <v>17.623914168254778</v>
      </c>
      <c r="R1086" s="8">
        <f t="shared" si="762"/>
        <v>17.246886736582312</v>
      </c>
      <c r="S1086" s="8">
        <f t="shared" si="762"/>
        <v>16.870316522710187</v>
      </c>
      <c r="T1086" s="8">
        <f t="shared" si="762"/>
        <v>16.641509552206404</v>
      </c>
      <c r="U1086" s="8">
        <f t="shared" si="762"/>
        <v>16.412975563968619</v>
      </c>
      <c r="V1086" s="8">
        <f t="shared" si="762"/>
        <v>16.184714557996763</v>
      </c>
      <c r="W1086" s="8">
        <f t="shared" si="763"/>
        <v>15.956726534290841</v>
      </c>
      <c r="X1086" s="8">
        <f t="shared" si="763"/>
        <v>15.729011492850731</v>
      </c>
      <c r="Y1086" s="8">
        <f t="shared" si="763"/>
        <v>15.486378027326708</v>
      </c>
      <c r="Z1086" s="8">
        <f t="shared" si="763"/>
        <v>15.244036603543117</v>
      </c>
      <c r="AA1086" s="8">
        <f t="shared" si="763"/>
        <v>15.001987221500077</v>
      </c>
      <c r="AB1086" s="8">
        <f t="shared" si="763"/>
        <v>14.760229881197468</v>
      </c>
      <c r="AC1086" s="8">
        <f t="shared" si="763"/>
        <v>14.518764582635409</v>
      </c>
      <c r="AD1086" s="8">
        <f t="shared" si="763"/>
        <v>14.340330856378007</v>
      </c>
      <c r="AE1086" s="8">
        <f t="shared" si="763"/>
        <v>14.162110209788796</v>
      </c>
      <c r="AF1086" s="8">
        <f t="shared" si="763"/>
        <v>13.984102642867894</v>
      </c>
      <c r="AG1086" s="8">
        <f t="shared" si="763"/>
        <v>13.806308155615245</v>
      </c>
      <c r="AH1086" s="8">
        <f t="shared" si="763"/>
        <v>13.628726748030784</v>
      </c>
    </row>
    <row r="1087" spans="2:65" hidden="1" outlineLevel="1">
      <c r="B1087" t="str">
        <f t="shared" si="743"/>
        <v>Bio-methanol - Energy cost - Middle East - USD/ton fuel</v>
      </c>
      <c r="C1087" t="str">
        <f>C1054</f>
        <v>Bio-methanol</v>
      </c>
      <c r="D1087" t="s">
        <v>43</v>
      </c>
      <c r="E1087" t="s">
        <v>58</v>
      </c>
      <c r="F1087" t="s">
        <v>31</v>
      </c>
      <c r="G1087" s="8">
        <f t="shared" si="762"/>
        <v>19.479285775885376</v>
      </c>
      <c r="H1087" s="8">
        <f t="shared" si="762"/>
        <v>18.619713725020272</v>
      </c>
      <c r="I1087" s="8">
        <f t="shared" si="762"/>
        <v>17.760141674154923</v>
      </c>
      <c r="J1087" s="8">
        <f t="shared" si="762"/>
        <v>17.180349259980584</v>
      </c>
      <c r="K1087" s="8">
        <f t="shared" si="762"/>
        <v>16.601263775218349</v>
      </c>
      <c r="L1087" s="8">
        <f t="shared" si="762"/>
        <v>16.022885219868215</v>
      </c>
      <c r="M1087" s="8">
        <f t="shared" si="762"/>
        <v>15.445213593930184</v>
      </c>
      <c r="N1087" s="8">
        <f t="shared" si="762"/>
        <v>14.868248897404253</v>
      </c>
      <c r="O1087" s="8">
        <f t="shared" si="762"/>
        <v>14.459189219603001</v>
      </c>
      <c r="P1087" s="8">
        <f t="shared" si="762"/>
        <v>14.050628008501056</v>
      </c>
      <c r="Q1087" s="8">
        <f t="shared" si="762"/>
        <v>13.642565264098181</v>
      </c>
      <c r="R1087" s="8">
        <f t="shared" si="762"/>
        <v>13.235000986394613</v>
      </c>
      <c r="S1087" s="8">
        <f t="shared" si="762"/>
        <v>12.827935175390236</v>
      </c>
      <c r="T1087" s="8">
        <f t="shared" si="762"/>
        <v>12.620089257923889</v>
      </c>
      <c r="U1087" s="8">
        <f t="shared" si="762"/>
        <v>12.412493266419126</v>
      </c>
      <c r="V1087" s="8">
        <f t="shared" si="762"/>
        <v>12.205147200876008</v>
      </c>
      <c r="W1087" s="8">
        <f t="shared" si="763"/>
        <v>11.998051061294412</v>
      </c>
      <c r="X1087" s="8">
        <f t="shared" si="763"/>
        <v>11.7912048476744</v>
      </c>
      <c r="Y1087" s="8">
        <f t="shared" si="763"/>
        <v>11.522577166410642</v>
      </c>
      <c r="Z1087" s="8">
        <f t="shared" si="763"/>
        <v>11.25427723706756</v>
      </c>
      <c r="AA1087" s="8">
        <f t="shared" si="763"/>
        <v>10.986305059645039</v>
      </c>
      <c r="AB1087" s="8">
        <f t="shared" si="763"/>
        <v>10.718660634143193</v>
      </c>
      <c r="AC1087" s="8">
        <f t="shared" si="763"/>
        <v>10.451343960561879</v>
      </c>
      <c r="AD1087" s="8">
        <f t="shared" si="763"/>
        <v>10.32288828020285</v>
      </c>
      <c r="AE1087" s="8">
        <f t="shared" si="763"/>
        <v>10.194585998024348</v>
      </c>
      <c r="AF1087" s="8">
        <f t="shared" si="763"/>
        <v>10.066437114026311</v>
      </c>
      <c r="AG1087" s="8">
        <f t="shared" si="763"/>
        <v>9.9384416282087713</v>
      </c>
      <c r="AH1087" s="8">
        <f t="shared" si="763"/>
        <v>9.8105995405717543</v>
      </c>
    </row>
    <row r="1088" spans="2:65" ht="15.75" hidden="1" outlineLevel="1" thickBot="1">
      <c r="B1088" t="str">
        <f t="shared" si="743"/>
        <v/>
      </c>
    </row>
    <row r="1089" spans="2:65" hidden="1" outlineLevel="1">
      <c r="B1089" t="str">
        <f>_xlfn.TEXTJOIN(" - ",TRUE,C1089:F1089)</f>
        <v>Bio-methanol - Feedstock cost including feedstock feedstock cost - Africa - USD/ton fuel</v>
      </c>
      <c r="C1089" s="10" t="str">
        <f>C1065</f>
        <v>Bio-methanol</v>
      </c>
      <c r="D1089" s="10" t="s">
        <v>38</v>
      </c>
      <c r="E1089" s="10" t="s">
        <v>55</v>
      </c>
      <c r="F1089" s="10" t="s">
        <v>31</v>
      </c>
      <c r="G1089" s="125">
        <f>G1094</f>
        <v>204.49</v>
      </c>
      <c r="H1089" s="125">
        <f t="shared" ref="H1089:AH1089" si="764">H1094</f>
        <v>205.7</v>
      </c>
      <c r="I1089" s="125">
        <f t="shared" si="764"/>
        <v>206.91</v>
      </c>
      <c r="J1089" s="125">
        <f t="shared" si="764"/>
        <v>208.12</v>
      </c>
      <c r="K1089" s="125">
        <f t="shared" si="764"/>
        <v>209.32999999999998</v>
      </c>
      <c r="L1089" s="125">
        <f t="shared" si="764"/>
        <v>210.54</v>
      </c>
      <c r="M1089" s="125">
        <f t="shared" si="764"/>
        <v>211.75</v>
      </c>
      <c r="N1089" s="125">
        <f t="shared" si="764"/>
        <v>212.96</v>
      </c>
      <c r="O1089" s="125">
        <f t="shared" si="764"/>
        <v>214.41199999999978</v>
      </c>
      <c r="P1089" s="125">
        <f t="shared" si="764"/>
        <v>215.86400000000012</v>
      </c>
      <c r="Q1089" s="125">
        <f t="shared" si="764"/>
        <v>217.31599999999989</v>
      </c>
      <c r="R1089" s="125">
        <f t="shared" si="764"/>
        <v>218.76799999999966</v>
      </c>
      <c r="S1089" s="125">
        <f t="shared" si="764"/>
        <v>220.22</v>
      </c>
      <c r="T1089" s="125">
        <f t="shared" si="764"/>
        <v>221.43</v>
      </c>
      <c r="U1089" s="125">
        <f t="shared" si="764"/>
        <v>222.64</v>
      </c>
      <c r="V1089" s="125">
        <f t="shared" si="764"/>
        <v>223.85</v>
      </c>
      <c r="W1089" s="125">
        <f t="shared" si="764"/>
        <v>225.06</v>
      </c>
      <c r="X1089" s="125">
        <f t="shared" si="764"/>
        <v>226.26999999999998</v>
      </c>
      <c r="Y1089" s="125">
        <f t="shared" si="764"/>
        <v>227.48</v>
      </c>
      <c r="Z1089" s="125">
        <f t="shared" si="764"/>
        <v>228.69</v>
      </c>
      <c r="AA1089" s="125">
        <f t="shared" si="764"/>
        <v>229.9</v>
      </c>
      <c r="AB1089" s="125">
        <f t="shared" si="764"/>
        <v>231.10999999999999</v>
      </c>
      <c r="AC1089" s="125">
        <f t="shared" si="764"/>
        <v>232.32</v>
      </c>
      <c r="AD1089" s="125">
        <f t="shared" si="764"/>
        <v>233.53</v>
      </c>
      <c r="AE1089" s="125">
        <f t="shared" si="764"/>
        <v>234.74</v>
      </c>
      <c r="AF1089" s="125">
        <f t="shared" si="764"/>
        <v>235.95</v>
      </c>
      <c r="AG1089" s="125">
        <f t="shared" si="764"/>
        <v>237.16</v>
      </c>
      <c r="AH1089" s="125">
        <f t="shared" si="764"/>
        <v>238.37</v>
      </c>
      <c r="AJ1089" s="117" t="b">
        <f t="shared" ref="AJ1089:BK1089" si="765">G1072+G1075+G1078+G1089+G1192=G1066</f>
        <v>0</v>
      </c>
      <c r="AK1089" s="118" t="b">
        <f t="shared" si="765"/>
        <v>0</v>
      </c>
      <c r="AL1089" s="118" t="b">
        <f t="shared" si="765"/>
        <v>0</v>
      </c>
      <c r="AM1089" s="118" t="b">
        <f t="shared" si="765"/>
        <v>0</v>
      </c>
      <c r="AN1089" s="118" t="b">
        <f t="shared" si="765"/>
        <v>0</v>
      </c>
      <c r="AO1089" s="118" t="b">
        <f t="shared" si="765"/>
        <v>0</v>
      </c>
      <c r="AP1089" s="118" t="b">
        <f t="shared" si="765"/>
        <v>0</v>
      </c>
      <c r="AQ1089" s="118" t="b">
        <f t="shared" si="765"/>
        <v>0</v>
      </c>
      <c r="AR1089" s="118" t="b">
        <f t="shared" si="765"/>
        <v>0</v>
      </c>
      <c r="AS1089" s="118" t="b">
        <f t="shared" si="765"/>
        <v>0</v>
      </c>
      <c r="AT1089" s="118" t="b">
        <f t="shared" si="765"/>
        <v>0</v>
      </c>
      <c r="AU1089" s="118" t="b">
        <f t="shared" si="765"/>
        <v>0</v>
      </c>
      <c r="AV1089" s="118" t="b">
        <f t="shared" si="765"/>
        <v>0</v>
      </c>
      <c r="AW1089" s="118" t="b">
        <f t="shared" si="765"/>
        <v>0</v>
      </c>
      <c r="AX1089" s="118" t="b">
        <f t="shared" si="765"/>
        <v>0</v>
      </c>
      <c r="AY1089" s="118" t="b">
        <f t="shared" si="765"/>
        <v>0</v>
      </c>
      <c r="AZ1089" s="118" t="b">
        <f t="shared" si="765"/>
        <v>0</v>
      </c>
      <c r="BA1089" s="118" t="b">
        <f t="shared" si="765"/>
        <v>0</v>
      </c>
      <c r="BB1089" s="118" t="b">
        <f t="shared" si="765"/>
        <v>0</v>
      </c>
      <c r="BC1089" s="118" t="b">
        <f t="shared" si="765"/>
        <v>0</v>
      </c>
      <c r="BD1089" s="118" t="b">
        <f t="shared" si="765"/>
        <v>0</v>
      </c>
      <c r="BE1089" s="118" t="b">
        <f t="shared" si="765"/>
        <v>0</v>
      </c>
      <c r="BF1089" s="118" t="b">
        <f t="shared" si="765"/>
        <v>0</v>
      </c>
      <c r="BG1089" s="118" t="b">
        <f t="shared" si="765"/>
        <v>0</v>
      </c>
      <c r="BH1089" s="118" t="b">
        <f t="shared" si="765"/>
        <v>0</v>
      </c>
      <c r="BI1089" s="118" t="b">
        <f t="shared" si="765"/>
        <v>0</v>
      </c>
      <c r="BJ1089" s="118" t="b">
        <f t="shared" si="765"/>
        <v>0</v>
      </c>
      <c r="BK1089" s="119" t="b">
        <f t="shared" si="765"/>
        <v>0</v>
      </c>
      <c r="BL1089" s="1"/>
      <c r="BM1089" s="1"/>
    </row>
    <row r="1090" spans="2:65" hidden="1" outlineLevel="1">
      <c r="B1090" t="str">
        <f>_xlfn.TEXTJOIN(" - ",TRUE,C1090:F1090)</f>
        <v>Bio-methanol - Feedstock cost including feedstock feedstock cost - Americas - USD/ton fuel</v>
      </c>
      <c r="C1090" s="2" t="str">
        <f>C1065</f>
        <v>Bio-methanol</v>
      </c>
      <c r="D1090" s="2" t="s">
        <v>38</v>
      </c>
      <c r="E1090" s="2" t="s">
        <v>56</v>
      </c>
      <c r="F1090" s="2" t="s">
        <v>31</v>
      </c>
      <c r="G1090" s="126">
        <f t="shared" ref="G1090:AH1090" si="766">G1095</f>
        <v>166.2540000000001</v>
      </c>
      <c r="H1090" s="126">
        <f t="shared" si="766"/>
        <v>167.22200000000004</v>
      </c>
      <c r="I1090" s="126">
        <f t="shared" si="766"/>
        <v>168.19</v>
      </c>
      <c r="J1090" s="126">
        <f t="shared" si="766"/>
        <v>169.39999999999998</v>
      </c>
      <c r="K1090" s="126">
        <f t="shared" si="766"/>
        <v>170.61</v>
      </c>
      <c r="L1090" s="126">
        <f t="shared" si="766"/>
        <v>171.82</v>
      </c>
      <c r="M1090" s="126">
        <f t="shared" si="766"/>
        <v>173.03</v>
      </c>
      <c r="N1090" s="126">
        <f t="shared" si="766"/>
        <v>174.24</v>
      </c>
      <c r="O1090" s="126">
        <f t="shared" si="766"/>
        <v>175.2080000000002</v>
      </c>
      <c r="P1090" s="126">
        <f t="shared" si="766"/>
        <v>176.17600000000016</v>
      </c>
      <c r="Q1090" s="126">
        <f t="shared" si="766"/>
        <v>177.14400000000012</v>
      </c>
      <c r="R1090" s="126">
        <f t="shared" si="766"/>
        <v>178.11200000000005</v>
      </c>
      <c r="S1090" s="126">
        <f t="shared" si="766"/>
        <v>179.07999999999998</v>
      </c>
      <c r="T1090" s="126">
        <f t="shared" si="766"/>
        <v>180.04800000000023</v>
      </c>
      <c r="U1090" s="126">
        <f t="shared" si="766"/>
        <v>181.01600000000016</v>
      </c>
      <c r="V1090" s="126">
        <f t="shared" si="766"/>
        <v>181.98400000000009</v>
      </c>
      <c r="W1090" s="126">
        <f t="shared" si="766"/>
        <v>182.95200000000006</v>
      </c>
      <c r="X1090" s="126">
        <f t="shared" si="766"/>
        <v>183.92000000000002</v>
      </c>
      <c r="Y1090" s="126">
        <f t="shared" si="766"/>
        <v>185.13</v>
      </c>
      <c r="Z1090" s="126">
        <f t="shared" si="766"/>
        <v>186.34</v>
      </c>
      <c r="AA1090" s="126">
        <f t="shared" si="766"/>
        <v>187.55</v>
      </c>
      <c r="AB1090" s="126">
        <f t="shared" si="766"/>
        <v>188.76</v>
      </c>
      <c r="AC1090" s="126">
        <f t="shared" si="766"/>
        <v>189.97</v>
      </c>
      <c r="AD1090" s="126">
        <f t="shared" si="766"/>
        <v>190.93800000000022</v>
      </c>
      <c r="AE1090" s="126">
        <f t="shared" si="766"/>
        <v>191.90600000000015</v>
      </c>
      <c r="AF1090" s="126">
        <f t="shared" si="766"/>
        <v>192.87400000000011</v>
      </c>
      <c r="AG1090" s="126">
        <f t="shared" si="766"/>
        <v>193.84200000000004</v>
      </c>
      <c r="AH1090" s="126">
        <f t="shared" si="766"/>
        <v>194.81</v>
      </c>
      <c r="AJ1090" s="120" t="b">
        <f t="shared" ref="AJ1090:BK1090" si="767">G1072+G1075+G1079+G1090+G1192=G1067</f>
        <v>0</v>
      </c>
      <c r="AK1090" s="1" t="b">
        <f t="shared" si="767"/>
        <v>0</v>
      </c>
      <c r="AL1090" s="1" t="b">
        <f t="shared" si="767"/>
        <v>0</v>
      </c>
      <c r="AM1090" s="1" t="b">
        <f t="shared" si="767"/>
        <v>0</v>
      </c>
      <c r="AN1090" s="1" t="b">
        <f t="shared" si="767"/>
        <v>0</v>
      </c>
      <c r="AO1090" s="1" t="b">
        <f t="shared" si="767"/>
        <v>0</v>
      </c>
      <c r="AP1090" s="1" t="b">
        <f t="shared" si="767"/>
        <v>0</v>
      </c>
      <c r="AQ1090" s="1" t="b">
        <f t="shared" si="767"/>
        <v>0</v>
      </c>
      <c r="AR1090" s="1" t="b">
        <f t="shared" si="767"/>
        <v>0</v>
      </c>
      <c r="AS1090" s="1" t="b">
        <f t="shared" si="767"/>
        <v>0</v>
      </c>
      <c r="AT1090" s="1" t="b">
        <f t="shared" si="767"/>
        <v>0</v>
      </c>
      <c r="AU1090" s="1" t="b">
        <f t="shared" si="767"/>
        <v>0</v>
      </c>
      <c r="AV1090" s="1" t="b">
        <f t="shared" si="767"/>
        <v>0</v>
      </c>
      <c r="AW1090" s="1" t="b">
        <f t="shared" si="767"/>
        <v>0</v>
      </c>
      <c r="AX1090" s="1" t="b">
        <f t="shared" si="767"/>
        <v>0</v>
      </c>
      <c r="AY1090" s="1" t="b">
        <f t="shared" si="767"/>
        <v>0</v>
      </c>
      <c r="AZ1090" s="1" t="b">
        <f t="shared" si="767"/>
        <v>0</v>
      </c>
      <c r="BA1090" s="1" t="b">
        <f t="shared" si="767"/>
        <v>0</v>
      </c>
      <c r="BB1090" s="1" t="b">
        <f t="shared" si="767"/>
        <v>0</v>
      </c>
      <c r="BC1090" s="1" t="b">
        <f t="shared" si="767"/>
        <v>0</v>
      </c>
      <c r="BD1090" s="1" t="b">
        <f t="shared" si="767"/>
        <v>0</v>
      </c>
      <c r="BE1090" s="1" t="b">
        <f t="shared" si="767"/>
        <v>0</v>
      </c>
      <c r="BF1090" s="1" t="b">
        <f t="shared" si="767"/>
        <v>0</v>
      </c>
      <c r="BG1090" s="1" t="b">
        <f t="shared" si="767"/>
        <v>0</v>
      </c>
      <c r="BH1090" s="1" t="b">
        <f t="shared" si="767"/>
        <v>0</v>
      </c>
      <c r="BI1090" s="1" t="b">
        <f t="shared" si="767"/>
        <v>0</v>
      </c>
      <c r="BJ1090" s="1" t="b">
        <f t="shared" si="767"/>
        <v>0</v>
      </c>
      <c r="BK1090" s="121" t="b">
        <f t="shared" si="767"/>
        <v>0</v>
      </c>
      <c r="BL1090" s="1"/>
      <c r="BM1090" s="1"/>
    </row>
    <row r="1091" spans="2:65" hidden="1" outlineLevel="1">
      <c r="B1091" t="str">
        <f>_xlfn.TEXTJOIN(" - ",TRUE,C1091:F1091)</f>
        <v>Bio-methanol - Feedstock cost including feedstock feedstock cost - Asia - USD/ton fuel</v>
      </c>
      <c r="C1091" s="2" t="str">
        <f>C1065</f>
        <v>Bio-methanol</v>
      </c>
      <c r="D1091" s="2" t="s">
        <v>38</v>
      </c>
      <c r="E1091" s="2" t="s">
        <v>57</v>
      </c>
      <c r="F1091" s="2" t="s">
        <v>31</v>
      </c>
      <c r="G1091" s="126">
        <f t="shared" ref="G1091:AH1091" si="768">G1096</f>
        <v>146.41</v>
      </c>
      <c r="H1091" s="126">
        <f t="shared" si="768"/>
        <v>147.62</v>
      </c>
      <c r="I1091" s="126">
        <f t="shared" si="768"/>
        <v>148.82999999999998</v>
      </c>
      <c r="J1091" s="126">
        <f t="shared" si="768"/>
        <v>149.79800000000023</v>
      </c>
      <c r="K1091" s="126">
        <f t="shared" si="768"/>
        <v>150.76600000000016</v>
      </c>
      <c r="L1091" s="126">
        <f t="shared" si="768"/>
        <v>151.73400000000009</v>
      </c>
      <c r="M1091" s="126">
        <f t="shared" si="768"/>
        <v>152.70200000000006</v>
      </c>
      <c r="N1091" s="126">
        <f t="shared" si="768"/>
        <v>153.67000000000002</v>
      </c>
      <c r="O1091" s="126">
        <f t="shared" si="768"/>
        <v>154.88</v>
      </c>
      <c r="P1091" s="126">
        <f t="shared" si="768"/>
        <v>156.09</v>
      </c>
      <c r="Q1091" s="126">
        <f t="shared" si="768"/>
        <v>157.30000000000001</v>
      </c>
      <c r="R1091" s="126">
        <f t="shared" si="768"/>
        <v>158.51</v>
      </c>
      <c r="S1091" s="126">
        <f t="shared" si="768"/>
        <v>159.72</v>
      </c>
      <c r="T1091" s="126">
        <f t="shared" si="768"/>
        <v>160.93</v>
      </c>
      <c r="U1091" s="126">
        <f t="shared" si="768"/>
        <v>162.13999999999999</v>
      </c>
      <c r="V1091" s="126">
        <f t="shared" si="768"/>
        <v>163.35</v>
      </c>
      <c r="W1091" s="126">
        <f t="shared" si="768"/>
        <v>164.56</v>
      </c>
      <c r="X1091" s="126">
        <f t="shared" si="768"/>
        <v>165.76999999999998</v>
      </c>
      <c r="Y1091" s="126">
        <f t="shared" si="768"/>
        <v>166.73800000000023</v>
      </c>
      <c r="Z1091" s="126">
        <f t="shared" si="768"/>
        <v>167.70600000000016</v>
      </c>
      <c r="AA1091" s="126">
        <f t="shared" si="768"/>
        <v>168.67400000000009</v>
      </c>
      <c r="AB1091" s="126">
        <f t="shared" si="768"/>
        <v>169.64200000000005</v>
      </c>
      <c r="AC1091" s="126">
        <f t="shared" si="768"/>
        <v>170.61</v>
      </c>
      <c r="AD1091" s="126">
        <f t="shared" si="768"/>
        <v>171.82</v>
      </c>
      <c r="AE1091" s="126">
        <f t="shared" si="768"/>
        <v>173.03</v>
      </c>
      <c r="AF1091" s="126">
        <f t="shared" si="768"/>
        <v>174.24</v>
      </c>
      <c r="AG1091" s="126">
        <f t="shared" si="768"/>
        <v>175.45</v>
      </c>
      <c r="AH1091" s="126">
        <f t="shared" si="768"/>
        <v>176.66</v>
      </c>
      <c r="AJ1091" s="120" t="b">
        <f t="shared" ref="AJ1091:BK1091" si="769">G1072+G1075+G1080+G1091+G1192=G1068</f>
        <v>0</v>
      </c>
      <c r="AK1091" s="1" t="b">
        <f t="shared" si="769"/>
        <v>0</v>
      </c>
      <c r="AL1091" s="1" t="b">
        <f t="shared" si="769"/>
        <v>0</v>
      </c>
      <c r="AM1091" s="1" t="b">
        <f t="shared" si="769"/>
        <v>0</v>
      </c>
      <c r="AN1091" s="1" t="b">
        <f t="shared" si="769"/>
        <v>0</v>
      </c>
      <c r="AO1091" s="1" t="b">
        <f t="shared" si="769"/>
        <v>0</v>
      </c>
      <c r="AP1091" s="1" t="b">
        <f t="shared" si="769"/>
        <v>0</v>
      </c>
      <c r="AQ1091" s="1" t="b">
        <f t="shared" si="769"/>
        <v>0</v>
      </c>
      <c r="AR1091" s="1" t="b">
        <f t="shared" si="769"/>
        <v>0</v>
      </c>
      <c r="AS1091" s="1" t="b">
        <f t="shared" si="769"/>
        <v>0</v>
      </c>
      <c r="AT1091" s="1" t="b">
        <f t="shared" si="769"/>
        <v>0</v>
      </c>
      <c r="AU1091" s="1" t="b">
        <f t="shared" si="769"/>
        <v>0</v>
      </c>
      <c r="AV1091" s="1" t="b">
        <f t="shared" si="769"/>
        <v>0</v>
      </c>
      <c r="AW1091" s="1" t="b">
        <f t="shared" si="769"/>
        <v>0</v>
      </c>
      <c r="AX1091" s="1" t="b">
        <f t="shared" si="769"/>
        <v>0</v>
      </c>
      <c r="AY1091" s="1" t="b">
        <f t="shared" si="769"/>
        <v>0</v>
      </c>
      <c r="AZ1091" s="1" t="b">
        <f t="shared" si="769"/>
        <v>0</v>
      </c>
      <c r="BA1091" s="1" t="b">
        <f t="shared" si="769"/>
        <v>0</v>
      </c>
      <c r="BB1091" s="1" t="b">
        <f t="shared" si="769"/>
        <v>0</v>
      </c>
      <c r="BC1091" s="1" t="b">
        <f t="shared" si="769"/>
        <v>0</v>
      </c>
      <c r="BD1091" s="1" t="b">
        <f t="shared" si="769"/>
        <v>0</v>
      </c>
      <c r="BE1091" s="1" t="b">
        <f t="shared" si="769"/>
        <v>0</v>
      </c>
      <c r="BF1091" s="1" t="b">
        <f t="shared" si="769"/>
        <v>0</v>
      </c>
      <c r="BG1091" s="1" t="b">
        <f t="shared" si="769"/>
        <v>0</v>
      </c>
      <c r="BH1091" s="1" t="b">
        <f t="shared" si="769"/>
        <v>0</v>
      </c>
      <c r="BI1091" s="1" t="b">
        <f t="shared" si="769"/>
        <v>0</v>
      </c>
      <c r="BJ1091" s="1" t="b">
        <f t="shared" si="769"/>
        <v>0</v>
      </c>
      <c r="BK1091" s="121" t="b">
        <f t="shared" si="769"/>
        <v>0</v>
      </c>
      <c r="BL1091" s="1"/>
      <c r="BM1091" s="1"/>
    </row>
    <row r="1092" spans="2:65" hidden="1" outlineLevel="1">
      <c r="B1092" t="str">
        <f>_xlfn.TEXTJOIN(" - ",TRUE,C1092:F1092)</f>
        <v>Bio-methanol - Feedstock cost including feedstock feedstock cost - Europe - USD/ton fuel</v>
      </c>
      <c r="C1092" s="2" t="str">
        <f>C1065</f>
        <v>Bio-methanol</v>
      </c>
      <c r="D1092" s="2" t="s">
        <v>38</v>
      </c>
      <c r="E1092" s="2" t="s">
        <v>8</v>
      </c>
      <c r="F1092" s="2" t="s">
        <v>31</v>
      </c>
      <c r="G1092" s="126">
        <f t="shared" ref="G1092:AH1092" si="770">G1097</f>
        <v>179.07999999999998</v>
      </c>
      <c r="H1092" s="126">
        <f t="shared" si="770"/>
        <v>180.29</v>
      </c>
      <c r="I1092" s="126">
        <f t="shared" si="770"/>
        <v>181.5</v>
      </c>
      <c r="J1092" s="126">
        <f t="shared" si="770"/>
        <v>182.70999999999998</v>
      </c>
      <c r="K1092" s="126">
        <f t="shared" si="770"/>
        <v>183.92000000000002</v>
      </c>
      <c r="L1092" s="126">
        <f t="shared" si="770"/>
        <v>185.13</v>
      </c>
      <c r="M1092" s="126">
        <f t="shared" si="770"/>
        <v>186.34</v>
      </c>
      <c r="N1092" s="126">
        <f t="shared" si="770"/>
        <v>187.55</v>
      </c>
      <c r="O1092" s="126">
        <f t="shared" si="770"/>
        <v>188.76</v>
      </c>
      <c r="P1092" s="126">
        <f t="shared" si="770"/>
        <v>189.97</v>
      </c>
      <c r="Q1092" s="126">
        <f t="shared" si="770"/>
        <v>191.18</v>
      </c>
      <c r="R1092" s="126">
        <f t="shared" si="770"/>
        <v>192.39</v>
      </c>
      <c r="S1092" s="126">
        <f t="shared" si="770"/>
        <v>193.6</v>
      </c>
      <c r="T1092" s="126">
        <f t="shared" si="770"/>
        <v>194.56800000000021</v>
      </c>
      <c r="U1092" s="126">
        <f t="shared" si="770"/>
        <v>195.53600000000017</v>
      </c>
      <c r="V1092" s="126">
        <f t="shared" si="770"/>
        <v>196.5040000000001</v>
      </c>
      <c r="W1092" s="126">
        <f t="shared" si="770"/>
        <v>197.47200000000004</v>
      </c>
      <c r="X1092" s="126">
        <f t="shared" si="770"/>
        <v>198.44</v>
      </c>
      <c r="Y1092" s="126">
        <f t="shared" si="770"/>
        <v>199.65</v>
      </c>
      <c r="Z1092" s="126">
        <f t="shared" si="770"/>
        <v>200.85999999999999</v>
      </c>
      <c r="AA1092" s="126">
        <f t="shared" si="770"/>
        <v>202.07</v>
      </c>
      <c r="AB1092" s="126">
        <f t="shared" si="770"/>
        <v>203.28</v>
      </c>
      <c r="AC1092" s="126">
        <f t="shared" si="770"/>
        <v>204.49</v>
      </c>
      <c r="AD1092" s="126">
        <f t="shared" si="770"/>
        <v>205.7</v>
      </c>
      <c r="AE1092" s="126">
        <f t="shared" si="770"/>
        <v>206.91</v>
      </c>
      <c r="AF1092" s="126">
        <f t="shared" si="770"/>
        <v>208.12</v>
      </c>
      <c r="AG1092" s="126">
        <f t="shared" si="770"/>
        <v>209.32999999999998</v>
      </c>
      <c r="AH1092" s="126">
        <f t="shared" si="770"/>
        <v>210.54</v>
      </c>
      <c r="AJ1092" s="120" t="b">
        <f t="shared" ref="AJ1092:BK1092" si="771">G1072+G1075+G1081+G1092+G1192=G1069</f>
        <v>0</v>
      </c>
      <c r="AK1092" s="1" t="b">
        <f t="shared" si="771"/>
        <v>0</v>
      </c>
      <c r="AL1092" s="1" t="b">
        <f t="shared" si="771"/>
        <v>0</v>
      </c>
      <c r="AM1092" s="1" t="b">
        <f t="shared" si="771"/>
        <v>0</v>
      </c>
      <c r="AN1092" s="1" t="b">
        <f t="shared" si="771"/>
        <v>0</v>
      </c>
      <c r="AO1092" s="1" t="b">
        <f t="shared" si="771"/>
        <v>0</v>
      </c>
      <c r="AP1092" s="1" t="b">
        <f t="shared" si="771"/>
        <v>0</v>
      </c>
      <c r="AQ1092" s="1" t="b">
        <f t="shared" si="771"/>
        <v>0</v>
      </c>
      <c r="AR1092" s="1" t="b">
        <f t="shared" si="771"/>
        <v>0</v>
      </c>
      <c r="AS1092" s="1" t="b">
        <f t="shared" si="771"/>
        <v>0</v>
      </c>
      <c r="AT1092" s="1" t="b">
        <f t="shared" si="771"/>
        <v>0</v>
      </c>
      <c r="AU1092" s="1" t="b">
        <f t="shared" si="771"/>
        <v>0</v>
      </c>
      <c r="AV1092" s="1" t="b">
        <f t="shared" si="771"/>
        <v>0</v>
      </c>
      <c r="AW1092" s="1" t="b">
        <f t="shared" si="771"/>
        <v>0</v>
      </c>
      <c r="AX1092" s="1" t="b">
        <f t="shared" si="771"/>
        <v>0</v>
      </c>
      <c r="AY1092" s="1" t="b">
        <f t="shared" si="771"/>
        <v>0</v>
      </c>
      <c r="AZ1092" s="1" t="b">
        <f t="shared" si="771"/>
        <v>0</v>
      </c>
      <c r="BA1092" s="1" t="b">
        <f t="shared" si="771"/>
        <v>0</v>
      </c>
      <c r="BB1092" s="1" t="b">
        <f t="shared" si="771"/>
        <v>0</v>
      </c>
      <c r="BC1092" s="1" t="b">
        <f t="shared" si="771"/>
        <v>0</v>
      </c>
      <c r="BD1092" s="1" t="b">
        <f t="shared" si="771"/>
        <v>0</v>
      </c>
      <c r="BE1092" s="1" t="b">
        <f t="shared" si="771"/>
        <v>0</v>
      </c>
      <c r="BF1092" s="1" t="b">
        <f t="shared" si="771"/>
        <v>0</v>
      </c>
      <c r="BG1092" s="1" t="b">
        <f t="shared" si="771"/>
        <v>0</v>
      </c>
      <c r="BH1092" s="1" t="b">
        <f t="shared" si="771"/>
        <v>0</v>
      </c>
      <c r="BI1092" s="1" t="b">
        <f t="shared" si="771"/>
        <v>0</v>
      </c>
      <c r="BJ1092" s="1" t="b">
        <f t="shared" si="771"/>
        <v>0</v>
      </c>
      <c r="BK1092" s="121" t="b">
        <f t="shared" si="771"/>
        <v>0</v>
      </c>
      <c r="BL1092" s="1"/>
      <c r="BM1092" s="1"/>
    </row>
    <row r="1093" spans="2:65" ht="15.75" hidden="1" outlineLevel="1" thickBot="1">
      <c r="B1093" t="str">
        <f>_xlfn.TEXTJOIN(" - ",TRUE,C1093:F1093)</f>
        <v>Bio-methanol - Feedstock cost including feedstock feedstock cost - Middle East - USD/ton fuel</v>
      </c>
      <c r="C1093" s="13" t="str">
        <f>C1065</f>
        <v>Bio-methanol</v>
      </c>
      <c r="D1093" s="13" t="s">
        <v>38</v>
      </c>
      <c r="E1093" s="13" t="s">
        <v>58</v>
      </c>
      <c r="F1093" s="13" t="s">
        <v>31</v>
      </c>
      <c r="G1093" s="127">
        <f t="shared" ref="G1093:AH1093" si="772">G1098</f>
        <v>197.71400000000011</v>
      </c>
      <c r="H1093" s="127">
        <f t="shared" si="772"/>
        <v>198.68200000000004</v>
      </c>
      <c r="I1093" s="127">
        <f t="shared" si="772"/>
        <v>199.65</v>
      </c>
      <c r="J1093" s="127">
        <f t="shared" si="772"/>
        <v>200.61800000000022</v>
      </c>
      <c r="K1093" s="127">
        <f t="shared" si="772"/>
        <v>201.58600000000015</v>
      </c>
      <c r="L1093" s="127">
        <f t="shared" si="772"/>
        <v>202.55400000000012</v>
      </c>
      <c r="M1093" s="127">
        <f t="shared" si="772"/>
        <v>203.52200000000005</v>
      </c>
      <c r="N1093" s="127">
        <f t="shared" si="772"/>
        <v>204.49</v>
      </c>
      <c r="O1093" s="127">
        <f t="shared" si="772"/>
        <v>205.45800000000023</v>
      </c>
      <c r="P1093" s="127">
        <f t="shared" si="772"/>
        <v>206.42600000000016</v>
      </c>
      <c r="Q1093" s="127">
        <f t="shared" si="772"/>
        <v>207.39400000000012</v>
      </c>
      <c r="R1093" s="127">
        <f t="shared" si="772"/>
        <v>208.36200000000005</v>
      </c>
      <c r="S1093" s="127">
        <f t="shared" si="772"/>
        <v>209.32999999999998</v>
      </c>
      <c r="T1093" s="127">
        <f t="shared" si="772"/>
        <v>210.54</v>
      </c>
      <c r="U1093" s="127">
        <f t="shared" si="772"/>
        <v>211.75</v>
      </c>
      <c r="V1093" s="127">
        <f t="shared" si="772"/>
        <v>212.96</v>
      </c>
      <c r="W1093" s="127">
        <f t="shared" si="772"/>
        <v>214.17</v>
      </c>
      <c r="X1093" s="127">
        <f t="shared" si="772"/>
        <v>215.38</v>
      </c>
      <c r="Y1093" s="127">
        <f t="shared" si="772"/>
        <v>216.34800000000021</v>
      </c>
      <c r="Z1093" s="127">
        <f t="shared" si="772"/>
        <v>217.31600000000017</v>
      </c>
      <c r="AA1093" s="127">
        <f t="shared" si="772"/>
        <v>218.28400000000011</v>
      </c>
      <c r="AB1093" s="127">
        <f t="shared" si="772"/>
        <v>219.25200000000004</v>
      </c>
      <c r="AC1093" s="127">
        <f t="shared" si="772"/>
        <v>220.22</v>
      </c>
      <c r="AD1093" s="127">
        <f t="shared" si="772"/>
        <v>221.18800000000022</v>
      </c>
      <c r="AE1093" s="127">
        <f t="shared" si="772"/>
        <v>222.15600000000015</v>
      </c>
      <c r="AF1093" s="127">
        <f t="shared" si="772"/>
        <v>223.12400000000011</v>
      </c>
      <c r="AG1093" s="127">
        <f t="shared" si="772"/>
        <v>224.09200000000004</v>
      </c>
      <c r="AH1093" s="127">
        <f t="shared" si="772"/>
        <v>225.06</v>
      </c>
      <c r="AJ1093" s="122" t="b">
        <f t="shared" ref="AJ1093:BK1093" si="773">G1072+G1075+G1082+G1093+G1192=G1070</f>
        <v>0</v>
      </c>
      <c r="AK1093" s="123" t="b">
        <f t="shared" si="773"/>
        <v>0</v>
      </c>
      <c r="AL1093" s="123" t="b">
        <f t="shared" si="773"/>
        <v>0</v>
      </c>
      <c r="AM1093" s="123" t="b">
        <f t="shared" si="773"/>
        <v>0</v>
      </c>
      <c r="AN1093" s="123" t="b">
        <f t="shared" si="773"/>
        <v>0</v>
      </c>
      <c r="AO1093" s="123" t="b">
        <f t="shared" si="773"/>
        <v>0</v>
      </c>
      <c r="AP1093" s="123" t="b">
        <f t="shared" si="773"/>
        <v>0</v>
      </c>
      <c r="AQ1093" s="123" t="b">
        <f t="shared" si="773"/>
        <v>0</v>
      </c>
      <c r="AR1093" s="123" t="b">
        <f t="shared" si="773"/>
        <v>0</v>
      </c>
      <c r="AS1093" s="123" t="b">
        <f t="shared" si="773"/>
        <v>0</v>
      </c>
      <c r="AT1093" s="123" t="b">
        <f t="shared" si="773"/>
        <v>0</v>
      </c>
      <c r="AU1093" s="123" t="b">
        <f t="shared" si="773"/>
        <v>0</v>
      </c>
      <c r="AV1093" s="123" t="b">
        <f t="shared" si="773"/>
        <v>0</v>
      </c>
      <c r="AW1093" s="123" t="b">
        <f t="shared" si="773"/>
        <v>0</v>
      </c>
      <c r="AX1093" s="123" t="b">
        <f t="shared" si="773"/>
        <v>0</v>
      </c>
      <c r="AY1093" s="123" t="b">
        <f t="shared" si="773"/>
        <v>0</v>
      </c>
      <c r="AZ1093" s="123" t="b">
        <f t="shared" si="773"/>
        <v>0</v>
      </c>
      <c r="BA1093" s="123" t="b">
        <f t="shared" si="773"/>
        <v>0</v>
      </c>
      <c r="BB1093" s="123" t="b">
        <f t="shared" si="773"/>
        <v>0</v>
      </c>
      <c r="BC1093" s="123" t="b">
        <f t="shared" si="773"/>
        <v>0</v>
      </c>
      <c r="BD1093" s="123" t="b">
        <f t="shared" si="773"/>
        <v>0</v>
      </c>
      <c r="BE1093" s="123" t="b">
        <f t="shared" si="773"/>
        <v>0</v>
      </c>
      <c r="BF1093" s="123" t="b">
        <f t="shared" si="773"/>
        <v>0</v>
      </c>
      <c r="BG1093" s="123" t="b">
        <f t="shared" si="773"/>
        <v>0</v>
      </c>
      <c r="BH1093" s="123" t="b">
        <f t="shared" si="773"/>
        <v>0</v>
      </c>
      <c r="BI1093" s="123" t="b">
        <f t="shared" si="773"/>
        <v>0</v>
      </c>
      <c r="BJ1093" s="123" t="b">
        <f t="shared" si="773"/>
        <v>0</v>
      </c>
      <c r="BK1093" s="124" t="b">
        <f t="shared" si="773"/>
        <v>0</v>
      </c>
      <c r="BL1093" s="1"/>
      <c r="BM1093" s="1"/>
    </row>
    <row r="1094" spans="2:65" hidden="1" outlineLevel="1">
      <c r="B1094" t="str">
        <f t="shared" si="743"/>
        <v>Bio-methanol - Feedstock cost - Africa - USD/ton fuel</v>
      </c>
      <c r="C1094" t="str">
        <f>C1065</f>
        <v>Bio-methanol</v>
      </c>
      <c r="D1094" t="s">
        <v>44</v>
      </c>
      <c r="E1094" t="s">
        <v>55</v>
      </c>
      <c r="F1094" t="s">
        <v>31</v>
      </c>
      <c r="G1094" s="8">
        <f t="shared" ref="G1094:AH1098" si="774">INDEX(CostCalculations,MATCH($B1094,CostCalculations_Index,0),MATCH(G$4,CostCalculation_Year,0))</f>
        <v>204.49</v>
      </c>
      <c r="H1094" s="8">
        <f t="shared" si="774"/>
        <v>205.7</v>
      </c>
      <c r="I1094" s="8">
        <f t="shared" si="774"/>
        <v>206.91</v>
      </c>
      <c r="J1094" s="8">
        <f t="shared" si="774"/>
        <v>208.12</v>
      </c>
      <c r="K1094" s="8">
        <f t="shared" si="774"/>
        <v>209.32999999999998</v>
      </c>
      <c r="L1094" s="8">
        <f t="shared" si="774"/>
        <v>210.54</v>
      </c>
      <c r="M1094" s="8">
        <f t="shared" si="774"/>
        <v>211.75</v>
      </c>
      <c r="N1094" s="8">
        <f t="shared" si="774"/>
        <v>212.96</v>
      </c>
      <c r="O1094" s="8">
        <f t="shared" si="774"/>
        <v>214.41199999999978</v>
      </c>
      <c r="P1094" s="8">
        <f t="shared" si="774"/>
        <v>215.86400000000012</v>
      </c>
      <c r="Q1094" s="8">
        <f t="shared" si="774"/>
        <v>217.31599999999989</v>
      </c>
      <c r="R1094" s="8">
        <f t="shared" si="774"/>
        <v>218.76799999999966</v>
      </c>
      <c r="S1094" s="8">
        <f t="shared" si="774"/>
        <v>220.22</v>
      </c>
      <c r="T1094" s="8">
        <f t="shared" si="774"/>
        <v>221.43</v>
      </c>
      <c r="U1094" s="8">
        <f t="shared" si="774"/>
        <v>222.64</v>
      </c>
      <c r="V1094" s="8">
        <f t="shared" si="774"/>
        <v>223.85</v>
      </c>
      <c r="W1094" s="8">
        <f t="shared" si="774"/>
        <v>225.06</v>
      </c>
      <c r="X1094" s="8">
        <f t="shared" si="774"/>
        <v>226.26999999999998</v>
      </c>
      <c r="Y1094" s="8">
        <f t="shared" si="774"/>
        <v>227.48</v>
      </c>
      <c r="Z1094" s="8">
        <f t="shared" si="774"/>
        <v>228.69</v>
      </c>
      <c r="AA1094" s="8">
        <f t="shared" si="774"/>
        <v>229.9</v>
      </c>
      <c r="AB1094" s="8">
        <f t="shared" si="774"/>
        <v>231.10999999999999</v>
      </c>
      <c r="AC1094" s="8">
        <f t="shared" si="774"/>
        <v>232.32</v>
      </c>
      <c r="AD1094" s="8">
        <f t="shared" si="774"/>
        <v>233.53</v>
      </c>
      <c r="AE1094" s="8">
        <f t="shared" si="774"/>
        <v>234.74</v>
      </c>
      <c r="AF1094" s="8">
        <f t="shared" si="774"/>
        <v>235.95</v>
      </c>
      <c r="AG1094" s="8">
        <f t="shared" si="774"/>
        <v>237.16</v>
      </c>
      <c r="AH1094" s="8">
        <f t="shared" si="774"/>
        <v>238.37</v>
      </c>
    </row>
    <row r="1095" spans="2:65" hidden="1" outlineLevel="1">
      <c r="B1095" t="str">
        <f t="shared" si="743"/>
        <v>Bio-methanol - Feedstock cost - Americas - USD/ton fuel</v>
      </c>
      <c r="C1095" t="str">
        <f>C1065</f>
        <v>Bio-methanol</v>
      </c>
      <c r="D1095" t="s">
        <v>44</v>
      </c>
      <c r="E1095" t="s">
        <v>56</v>
      </c>
      <c r="F1095" t="s">
        <v>31</v>
      </c>
      <c r="G1095" s="8">
        <f t="shared" si="774"/>
        <v>166.2540000000001</v>
      </c>
      <c r="H1095" s="8">
        <f t="shared" si="774"/>
        <v>167.22200000000004</v>
      </c>
      <c r="I1095" s="8">
        <f t="shared" si="774"/>
        <v>168.19</v>
      </c>
      <c r="J1095" s="8">
        <f t="shared" si="774"/>
        <v>169.39999999999998</v>
      </c>
      <c r="K1095" s="8">
        <f t="shared" si="774"/>
        <v>170.61</v>
      </c>
      <c r="L1095" s="8">
        <f t="shared" si="774"/>
        <v>171.82</v>
      </c>
      <c r="M1095" s="8">
        <f t="shared" si="774"/>
        <v>173.03</v>
      </c>
      <c r="N1095" s="8">
        <f t="shared" si="774"/>
        <v>174.24</v>
      </c>
      <c r="O1095" s="8">
        <f t="shared" si="774"/>
        <v>175.2080000000002</v>
      </c>
      <c r="P1095" s="8">
        <f t="shared" si="774"/>
        <v>176.17600000000016</v>
      </c>
      <c r="Q1095" s="8">
        <f t="shared" si="774"/>
        <v>177.14400000000012</v>
      </c>
      <c r="R1095" s="8">
        <f t="shared" si="774"/>
        <v>178.11200000000005</v>
      </c>
      <c r="S1095" s="8">
        <f t="shared" si="774"/>
        <v>179.07999999999998</v>
      </c>
      <c r="T1095" s="8">
        <f t="shared" si="774"/>
        <v>180.04800000000023</v>
      </c>
      <c r="U1095" s="8">
        <f t="shared" si="774"/>
        <v>181.01600000000016</v>
      </c>
      <c r="V1095" s="8">
        <f t="shared" si="774"/>
        <v>181.98400000000009</v>
      </c>
      <c r="W1095" s="8">
        <f t="shared" si="774"/>
        <v>182.95200000000006</v>
      </c>
      <c r="X1095" s="8">
        <f t="shared" si="774"/>
        <v>183.92000000000002</v>
      </c>
      <c r="Y1095" s="8">
        <f t="shared" si="774"/>
        <v>185.13</v>
      </c>
      <c r="Z1095" s="8">
        <f t="shared" si="774"/>
        <v>186.34</v>
      </c>
      <c r="AA1095" s="8">
        <f t="shared" si="774"/>
        <v>187.55</v>
      </c>
      <c r="AB1095" s="8">
        <f t="shared" si="774"/>
        <v>188.76</v>
      </c>
      <c r="AC1095" s="8">
        <f t="shared" si="774"/>
        <v>189.97</v>
      </c>
      <c r="AD1095" s="8">
        <f t="shared" si="774"/>
        <v>190.93800000000022</v>
      </c>
      <c r="AE1095" s="8">
        <f t="shared" si="774"/>
        <v>191.90600000000015</v>
      </c>
      <c r="AF1095" s="8">
        <f t="shared" si="774"/>
        <v>192.87400000000011</v>
      </c>
      <c r="AG1095" s="8">
        <f t="shared" si="774"/>
        <v>193.84200000000004</v>
      </c>
      <c r="AH1095" s="8">
        <f t="shared" si="774"/>
        <v>194.81</v>
      </c>
    </row>
    <row r="1096" spans="2:65" hidden="1" outlineLevel="1">
      <c r="B1096" t="str">
        <f>_xlfn.TEXTJOIN(" - ",TRUE,C1096:F1096)</f>
        <v>Bio-methanol - Feedstock cost - Asia - USD/ton fuel</v>
      </c>
      <c r="C1096" t="str">
        <f>C1065</f>
        <v>Bio-methanol</v>
      </c>
      <c r="D1096" t="s">
        <v>44</v>
      </c>
      <c r="E1096" t="s">
        <v>57</v>
      </c>
      <c r="F1096" t="s">
        <v>31</v>
      </c>
      <c r="G1096" s="8">
        <f t="shared" si="774"/>
        <v>146.41</v>
      </c>
      <c r="H1096" s="8">
        <f t="shared" si="774"/>
        <v>147.62</v>
      </c>
      <c r="I1096" s="8">
        <f t="shared" si="774"/>
        <v>148.82999999999998</v>
      </c>
      <c r="J1096" s="8">
        <f t="shared" si="774"/>
        <v>149.79800000000023</v>
      </c>
      <c r="K1096" s="8">
        <f t="shared" si="774"/>
        <v>150.76600000000016</v>
      </c>
      <c r="L1096" s="8">
        <f t="shared" si="774"/>
        <v>151.73400000000009</v>
      </c>
      <c r="M1096" s="8">
        <f t="shared" si="774"/>
        <v>152.70200000000006</v>
      </c>
      <c r="N1096" s="8">
        <f t="shared" si="774"/>
        <v>153.67000000000002</v>
      </c>
      <c r="O1096" s="8">
        <f t="shared" si="774"/>
        <v>154.88</v>
      </c>
      <c r="P1096" s="8">
        <f t="shared" si="774"/>
        <v>156.09</v>
      </c>
      <c r="Q1096" s="8">
        <f t="shared" si="774"/>
        <v>157.30000000000001</v>
      </c>
      <c r="R1096" s="8">
        <f t="shared" si="774"/>
        <v>158.51</v>
      </c>
      <c r="S1096" s="8">
        <f t="shared" si="774"/>
        <v>159.72</v>
      </c>
      <c r="T1096" s="8">
        <f t="shared" si="774"/>
        <v>160.93</v>
      </c>
      <c r="U1096" s="8">
        <f t="shared" si="774"/>
        <v>162.13999999999999</v>
      </c>
      <c r="V1096" s="8">
        <f t="shared" si="774"/>
        <v>163.35</v>
      </c>
      <c r="W1096" s="8">
        <f t="shared" si="774"/>
        <v>164.56</v>
      </c>
      <c r="X1096" s="8">
        <f t="shared" si="774"/>
        <v>165.76999999999998</v>
      </c>
      <c r="Y1096" s="8">
        <f t="shared" si="774"/>
        <v>166.73800000000023</v>
      </c>
      <c r="Z1096" s="8">
        <f t="shared" si="774"/>
        <v>167.70600000000016</v>
      </c>
      <c r="AA1096" s="8">
        <f t="shared" si="774"/>
        <v>168.67400000000009</v>
      </c>
      <c r="AB1096" s="8">
        <f t="shared" si="774"/>
        <v>169.64200000000005</v>
      </c>
      <c r="AC1096" s="8">
        <f t="shared" si="774"/>
        <v>170.61</v>
      </c>
      <c r="AD1096" s="8">
        <f t="shared" si="774"/>
        <v>171.82</v>
      </c>
      <c r="AE1096" s="8">
        <f t="shared" si="774"/>
        <v>173.03</v>
      </c>
      <c r="AF1096" s="8">
        <f t="shared" si="774"/>
        <v>174.24</v>
      </c>
      <c r="AG1096" s="8">
        <f t="shared" si="774"/>
        <v>175.45</v>
      </c>
      <c r="AH1096" s="8">
        <f t="shared" si="774"/>
        <v>176.66</v>
      </c>
    </row>
    <row r="1097" spans="2:65" hidden="1" outlineLevel="1">
      <c r="B1097" t="str">
        <f t="shared" si="743"/>
        <v>Bio-methanol - Feedstock cost - Europe - USD/ton fuel</v>
      </c>
      <c r="C1097" t="str">
        <f>C1065</f>
        <v>Bio-methanol</v>
      </c>
      <c r="D1097" t="s">
        <v>44</v>
      </c>
      <c r="E1097" t="s">
        <v>8</v>
      </c>
      <c r="F1097" t="s">
        <v>31</v>
      </c>
      <c r="G1097" s="8">
        <f t="shared" si="774"/>
        <v>179.07999999999998</v>
      </c>
      <c r="H1097" s="8">
        <f t="shared" si="774"/>
        <v>180.29</v>
      </c>
      <c r="I1097" s="8">
        <f t="shared" si="774"/>
        <v>181.5</v>
      </c>
      <c r="J1097" s="8">
        <f t="shared" si="774"/>
        <v>182.70999999999998</v>
      </c>
      <c r="K1097" s="8">
        <f t="shared" si="774"/>
        <v>183.92000000000002</v>
      </c>
      <c r="L1097" s="8">
        <f t="shared" si="774"/>
        <v>185.13</v>
      </c>
      <c r="M1097" s="8">
        <f t="shared" si="774"/>
        <v>186.34</v>
      </c>
      <c r="N1097" s="8">
        <f t="shared" si="774"/>
        <v>187.55</v>
      </c>
      <c r="O1097" s="8">
        <f t="shared" si="774"/>
        <v>188.76</v>
      </c>
      <c r="P1097" s="8">
        <f t="shared" si="774"/>
        <v>189.97</v>
      </c>
      <c r="Q1097" s="8">
        <f t="shared" si="774"/>
        <v>191.18</v>
      </c>
      <c r="R1097" s="8">
        <f t="shared" si="774"/>
        <v>192.39</v>
      </c>
      <c r="S1097" s="8">
        <f t="shared" si="774"/>
        <v>193.6</v>
      </c>
      <c r="T1097" s="8">
        <f t="shared" si="774"/>
        <v>194.56800000000021</v>
      </c>
      <c r="U1097" s="8">
        <f t="shared" si="774"/>
        <v>195.53600000000017</v>
      </c>
      <c r="V1097" s="8">
        <f t="shared" si="774"/>
        <v>196.5040000000001</v>
      </c>
      <c r="W1097" s="8">
        <f t="shared" si="774"/>
        <v>197.47200000000004</v>
      </c>
      <c r="X1097" s="8">
        <f t="shared" si="774"/>
        <v>198.44</v>
      </c>
      <c r="Y1097" s="8">
        <f t="shared" si="774"/>
        <v>199.65</v>
      </c>
      <c r="Z1097" s="8">
        <f t="shared" si="774"/>
        <v>200.85999999999999</v>
      </c>
      <c r="AA1097" s="8">
        <f t="shared" si="774"/>
        <v>202.07</v>
      </c>
      <c r="AB1097" s="8">
        <f t="shared" si="774"/>
        <v>203.28</v>
      </c>
      <c r="AC1097" s="8">
        <f t="shared" si="774"/>
        <v>204.49</v>
      </c>
      <c r="AD1097" s="8">
        <f t="shared" si="774"/>
        <v>205.7</v>
      </c>
      <c r="AE1097" s="8">
        <f t="shared" si="774"/>
        <v>206.91</v>
      </c>
      <c r="AF1097" s="8">
        <f t="shared" si="774"/>
        <v>208.12</v>
      </c>
      <c r="AG1097" s="8">
        <f t="shared" si="774"/>
        <v>209.32999999999998</v>
      </c>
      <c r="AH1097" s="8">
        <f t="shared" si="774"/>
        <v>210.54</v>
      </c>
    </row>
    <row r="1098" spans="2:65" hidden="1" outlineLevel="1">
      <c r="B1098" t="str">
        <f>_xlfn.TEXTJOIN(" - ",TRUE,C1098:F1098)</f>
        <v>Bio-methanol - Feedstock cost - Middle East - USD/ton fuel</v>
      </c>
      <c r="C1098" t="str">
        <f>C1065</f>
        <v>Bio-methanol</v>
      </c>
      <c r="D1098" t="s">
        <v>44</v>
      </c>
      <c r="E1098" t="s">
        <v>58</v>
      </c>
      <c r="F1098" t="s">
        <v>31</v>
      </c>
      <c r="G1098" s="8">
        <f t="shared" si="774"/>
        <v>197.71400000000011</v>
      </c>
      <c r="H1098" s="8">
        <f t="shared" si="774"/>
        <v>198.68200000000004</v>
      </c>
      <c r="I1098" s="8">
        <f t="shared" si="774"/>
        <v>199.65</v>
      </c>
      <c r="J1098" s="8">
        <f t="shared" si="774"/>
        <v>200.61800000000022</v>
      </c>
      <c r="K1098" s="8">
        <f t="shared" si="774"/>
        <v>201.58600000000015</v>
      </c>
      <c r="L1098" s="8">
        <f t="shared" si="774"/>
        <v>202.55400000000012</v>
      </c>
      <c r="M1098" s="8">
        <f t="shared" si="774"/>
        <v>203.52200000000005</v>
      </c>
      <c r="N1098" s="8">
        <f t="shared" si="774"/>
        <v>204.49</v>
      </c>
      <c r="O1098" s="8">
        <f t="shared" si="774"/>
        <v>205.45800000000023</v>
      </c>
      <c r="P1098" s="8">
        <f t="shared" si="774"/>
        <v>206.42600000000016</v>
      </c>
      <c r="Q1098" s="8">
        <f t="shared" si="774"/>
        <v>207.39400000000012</v>
      </c>
      <c r="R1098" s="8">
        <f t="shared" si="774"/>
        <v>208.36200000000005</v>
      </c>
      <c r="S1098" s="8">
        <f t="shared" si="774"/>
        <v>209.32999999999998</v>
      </c>
      <c r="T1098" s="8">
        <f t="shared" si="774"/>
        <v>210.54</v>
      </c>
      <c r="U1098" s="8">
        <f t="shared" si="774"/>
        <v>211.75</v>
      </c>
      <c r="V1098" s="8">
        <f t="shared" si="774"/>
        <v>212.96</v>
      </c>
      <c r="W1098" s="8">
        <f t="shared" si="774"/>
        <v>214.17</v>
      </c>
      <c r="X1098" s="8">
        <f t="shared" si="774"/>
        <v>215.38</v>
      </c>
      <c r="Y1098" s="8">
        <f t="shared" si="774"/>
        <v>216.34800000000021</v>
      </c>
      <c r="Z1098" s="8">
        <f t="shared" si="774"/>
        <v>217.31600000000017</v>
      </c>
      <c r="AA1098" s="8">
        <f t="shared" si="774"/>
        <v>218.28400000000011</v>
      </c>
      <c r="AB1098" s="8">
        <f t="shared" si="774"/>
        <v>219.25200000000004</v>
      </c>
      <c r="AC1098" s="8">
        <f t="shared" si="774"/>
        <v>220.22</v>
      </c>
      <c r="AD1098" s="8">
        <f t="shared" si="774"/>
        <v>221.18800000000022</v>
      </c>
      <c r="AE1098" s="8">
        <f t="shared" si="774"/>
        <v>222.15600000000015</v>
      </c>
      <c r="AF1098" s="8">
        <f t="shared" si="774"/>
        <v>223.12400000000011</v>
      </c>
      <c r="AG1098" s="8">
        <f t="shared" si="774"/>
        <v>224.09200000000004</v>
      </c>
      <c r="AH1098" s="8">
        <f t="shared" si="774"/>
        <v>225.06</v>
      </c>
    </row>
    <row r="1099" spans="2:65" collapsed="1">
      <c r="I1099" s="28"/>
    </row>
    <row r="1100" spans="2:65">
      <c r="B1100" t="str">
        <f t="shared" ref="B1100:B1144" si="775">_xlfn.TEXTJOIN(" - ",TRUE,C1100:F1100)</f>
        <v>Bio-methane (liquefied) - Item - Region - Unit</v>
      </c>
      <c r="C1100" s="18" t="s">
        <v>23</v>
      </c>
      <c r="D1100" s="18" t="s">
        <v>28</v>
      </c>
      <c r="E1100" s="18" t="s">
        <v>1</v>
      </c>
      <c r="F1100" s="18" t="s">
        <v>29</v>
      </c>
      <c r="G1100" s="22">
        <v>2023</v>
      </c>
      <c r="H1100" s="22">
        <v>2024</v>
      </c>
      <c r="I1100" s="22">
        <v>2025</v>
      </c>
      <c r="J1100" s="22">
        <v>2026</v>
      </c>
      <c r="K1100" s="22">
        <v>2027</v>
      </c>
      <c r="L1100" s="22">
        <v>2028</v>
      </c>
      <c r="M1100" s="22">
        <v>2029</v>
      </c>
      <c r="N1100" s="22">
        <v>2030</v>
      </c>
      <c r="O1100" s="22">
        <v>2031</v>
      </c>
      <c r="P1100" s="22">
        <v>2032</v>
      </c>
      <c r="Q1100" s="22">
        <v>2033</v>
      </c>
      <c r="R1100" s="22">
        <v>2034</v>
      </c>
      <c r="S1100" s="22">
        <v>2035</v>
      </c>
      <c r="T1100" s="22">
        <v>2036</v>
      </c>
      <c r="U1100" s="22">
        <v>2037</v>
      </c>
      <c r="V1100" s="22">
        <v>2038</v>
      </c>
      <c r="W1100" s="22">
        <v>2039</v>
      </c>
      <c r="X1100" s="22">
        <v>2040</v>
      </c>
      <c r="Y1100" s="22">
        <v>2041</v>
      </c>
      <c r="Z1100" s="22">
        <v>2042</v>
      </c>
      <c r="AA1100" s="22">
        <v>2043</v>
      </c>
      <c r="AB1100" s="22">
        <v>2044</v>
      </c>
      <c r="AC1100" s="22">
        <v>2045</v>
      </c>
      <c r="AD1100" s="22">
        <v>2046</v>
      </c>
      <c r="AE1100" s="22">
        <v>2047</v>
      </c>
      <c r="AF1100" s="22">
        <v>2048</v>
      </c>
      <c r="AG1100" s="22">
        <v>2049</v>
      </c>
      <c r="AH1100" s="22">
        <v>2050</v>
      </c>
    </row>
    <row r="1101" spans="2:65" hidden="1" outlineLevel="1">
      <c r="B1101" t="str">
        <f t="shared" si="775"/>
        <v>Bio-methane (liquefied) - Total cost - Africa - USD/ton fuel</v>
      </c>
      <c r="C1101" s="112" t="str">
        <f>C1100</f>
        <v>Bio-methane (liquefied)</v>
      </c>
      <c r="D1101" s="112" t="s">
        <v>30</v>
      </c>
      <c r="E1101" s="112" t="s">
        <v>55</v>
      </c>
      <c r="F1101" s="112" t="s">
        <v>31</v>
      </c>
      <c r="G1101" s="114">
        <f t="shared" ref="G1101:V1105" si="776">INDEX(CostCalculations,MATCH($B1101,CostCalculations_Index,0),MATCH(G$4,CostCalculation_Year,0))</f>
        <v>1200.2217290434762</v>
      </c>
      <c r="H1101" s="114">
        <f t="shared" si="776"/>
        <v>1173.2232453023753</v>
      </c>
      <c r="I1101" s="114">
        <f t="shared" si="776"/>
        <v>1146.6166680786971</v>
      </c>
      <c r="J1101" s="114">
        <f t="shared" si="776"/>
        <v>1130.3192719326091</v>
      </c>
      <c r="K1101" s="114">
        <f t="shared" si="776"/>
        <v>1114.1040442836015</v>
      </c>
      <c r="L1101" s="114">
        <f t="shared" si="776"/>
        <v>1097.9709851316732</v>
      </c>
      <c r="M1101" s="114">
        <f t="shared" si="776"/>
        <v>1081.9200944768238</v>
      </c>
      <c r="N1101" s="114">
        <f t="shared" si="776"/>
        <v>1065.9513723190544</v>
      </c>
      <c r="O1101" s="114">
        <f t="shared" si="776"/>
        <v>1051.9457363592455</v>
      </c>
      <c r="P1101" s="114">
        <f t="shared" si="776"/>
        <v>1037.9357288444971</v>
      </c>
      <c r="Q1101" s="114">
        <f t="shared" si="776"/>
        <v>1023.9213497748094</v>
      </c>
      <c r="R1101" s="114">
        <f t="shared" si="776"/>
        <v>1009.9025991501869</v>
      </c>
      <c r="S1101" s="114">
        <f t="shared" si="776"/>
        <v>995.8794769706227</v>
      </c>
      <c r="T1101" s="114">
        <f t="shared" si="776"/>
        <v>982.54387889973668</v>
      </c>
      <c r="U1101" s="114">
        <f t="shared" si="776"/>
        <v>969.20622320977532</v>
      </c>
      <c r="V1101" s="114">
        <f t="shared" si="776"/>
        <v>955.86650990073758</v>
      </c>
      <c r="W1101" s="114">
        <f t="shared" ref="W1101:AH1105" si="777">INDEX(CostCalculations,MATCH($B1101,CostCalculations_Index,0),MATCH(W$4,CostCalculation_Year,0))</f>
        <v>942.52473897262439</v>
      </c>
      <c r="X1101" s="114">
        <f t="shared" si="777"/>
        <v>929.18091042543642</v>
      </c>
      <c r="Y1101" s="114">
        <f t="shared" si="777"/>
        <v>915.81748489977872</v>
      </c>
      <c r="Z1101" s="114">
        <f t="shared" si="777"/>
        <v>902.4519435837866</v>
      </c>
      <c r="AA1101" s="114">
        <f t="shared" si="777"/>
        <v>889.08428647746052</v>
      </c>
      <c r="AB1101" s="114">
        <f t="shared" si="777"/>
        <v>875.71451358080321</v>
      </c>
      <c r="AC1101" s="114">
        <f t="shared" si="777"/>
        <v>862.34262489381013</v>
      </c>
      <c r="AD1101" s="114">
        <f t="shared" si="777"/>
        <v>849.29613419117811</v>
      </c>
      <c r="AE1101" s="114">
        <f t="shared" si="777"/>
        <v>836.24860500198542</v>
      </c>
      <c r="AF1101" s="114">
        <f t="shared" si="777"/>
        <v>823.20003732623263</v>
      </c>
      <c r="AG1101" s="114">
        <f t="shared" si="777"/>
        <v>810.15043116391985</v>
      </c>
      <c r="AH1101" s="114">
        <f t="shared" si="777"/>
        <v>797.09978651504741</v>
      </c>
    </row>
    <row r="1102" spans="2:65" hidden="1" outlineLevel="1">
      <c r="B1102" t="str">
        <f t="shared" si="775"/>
        <v>Bio-methane (liquefied) - Total cost - Americas - USD/ton fuel</v>
      </c>
      <c r="C1102" t="str">
        <f>C1101</f>
        <v>Bio-methane (liquefied)</v>
      </c>
      <c r="D1102" t="s">
        <v>30</v>
      </c>
      <c r="E1102" t="s">
        <v>56</v>
      </c>
      <c r="F1102" t="s">
        <v>31</v>
      </c>
      <c r="G1102" s="115">
        <f t="shared" si="776"/>
        <v>1151.4766114670608</v>
      </c>
      <c r="H1102" s="115">
        <f t="shared" si="776"/>
        <v>1137.4312830390195</v>
      </c>
      <c r="I1102" s="115">
        <f t="shared" si="776"/>
        <v>1123.4308416932929</v>
      </c>
      <c r="J1102" s="115">
        <f t="shared" si="776"/>
        <v>1109.3714147856035</v>
      </c>
      <c r="K1102" s="115">
        <f t="shared" si="776"/>
        <v>1095.3107258246628</v>
      </c>
      <c r="L1102" s="115">
        <f t="shared" si="776"/>
        <v>1081.2487748104695</v>
      </c>
      <c r="M1102" s="115">
        <f t="shared" si="776"/>
        <v>1067.1855617430244</v>
      </c>
      <c r="N1102" s="115">
        <f t="shared" si="776"/>
        <v>1053.1210866223271</v>
      </c>
      <c r="O1102" s="115">
        <f t="shared" si="776"/>
        <v>1040.0167771460774</v>
      </c>
      <c r="P1102" s="115">
        <f t="shared" si="776"/>
        <v>1026.8979354434671</v>
      </c>
      <c r="Q1102" s="115">
        <f t="shared" si="776"/>
        <v>1013.764561514497</v>
      </c>
      <c r="R1102" s="115">
        <f t="shared" si="776"/>
        <v>1000.6166553591706</v>
      </c>
      <c r="S1102" s="115">
        <f t="shared" si="776"/>
        <v>987.45421697748077</v>
      </c>
      <c r="T1102" s="115">
        <f t="shared" si="776"/>
        <v>974.33663522063205</v>
      </c>
      <c r="U1102" s="115">
        <f t="shared" si="776"/>
        <v>961.21700077880928</v>
      </c>
      <c r="V1102" s="115">
        <f t="shared" si="776"/>
        <v>948.09531365201155</v>
      </c>
      <c r="W1102" s="115">
        <f t="shared" si="777"/>
        <v>934.97157384023978</v>
      </c>
      <c r="X1102" s="115">
        <f t="shared" si="777"/>
        <v>921.84578134349442</v>
      </c>
      <c r="Y1102" s="115">
        <f t="shared" si="777"/>
        <v>909.08750708349351</v>
      </c>
      <c r="Z1102" s="115">
        <f t="shared" si="777"/>
        <v>896.32840586204861</v>
      </c>
      <c r="AA1102" s="115">
        <f t="shared" si="777"/>
        <v>883.56847767915986</v>
      </c>
      <c r="AB1102" s="115">
        <f t="shared" si="777"/>
        <v>870.80772253482974</v>
      </c>
      <c r="AC1102" s="115">
        <f t="shared" si="777"/>
        <v>858.04614042905416</v>
      </c>
      <c r="AD1102" s="115">
        <f t="shared" si="777"/>
        <v>845.34546947340425</v>
      </c>
      <c r="AE1102" s="115">
        <f t="shared" si="777"/>
        <v>832.64417463387667</v>
      </c>
      <c r="AF1102" s="115">
        <f t="shared" si="777"/>
        <v>819.94225591047245</v>
      </c>
      <c r="AG1102" s="115">
        <f t="shared" si="777"/>
        <v>807.23971330319159</v>
      </c>
      <c r="AH1102" s="115">
        <f t="shared" si="777"/>
        <v>794.53654681203409</v>
      </c>
    </row>
    <row r="1103" spans="2:65" hidden="1" outlineLevel="1">
      <c r="B1103" t="str">
        <f t="shared" si="775"/>
        <v>Bio-methane (liquefied) - Total cost - Asia - USD/ton fuel</v>
      </c>
      <c r="C1103" t="str">
        <f>C1102</f>
        <v>Bio-methane (liquefied)</v>
      </c>
      <c r="D1103" t="s">
        <v>30</v>
      </c>
      <c r="E1103" t="s">
        <v>57</v>
      </c>
      <c r="F1103" t="s">
        <v>31</v>
      </c>
      <c r="G1103" s="115">
        <f t="shared" si="776"/>
        <v>1206.8592144049742</v>
      </c>
      <c r="H1103" s="115">
        <f t="shared" si="776"/>
        <v>1182.2095911697229</v>
      </c>
      <c r="I1103" s="115">
        <f t="shared" si="776"/>
        <v>1157.8865856440714</v>
      </c>
      <c r="J1103" s="115">
        <f t="shared" si="776"/>
        <v>1140.6989902827318</v>
      </c>
      <c r="K1103" s="115">
        <f t="shared" si="776"/>
        <v>1123.6530078879864</v>
      </c>
      <c r="L1103" s="115">
        <f t="shared" si="776"/>
        <v>1106.7486384598317</v>
      </c>
      <c r="M1103" s="115">
        <f t="shared" si="776"/>
        <v>1089.9858819982687</v>
      </c>
      <c r="N1103" s="115">
        <f t="shared" si="776"/>
        <v>1073.3647385032991</v>
      </c>
      <c r="O1103" s="115">
        <f t="shared" si="776"/>
        <v>1059.1067762252405</v>
      </c>
      <c r="P1103" s="115">
        <f t="shared" si="776"/>
        <v>1044.8431133716713</v>
      </c>
      <c r="Q1103" s="115">
        <f t="shared" si="776"/>
        <v>1030.5737499425927</v>
      </c>
      <c r="R1103" s="115">
        <f t="shared" si="776"/>
        <v>1016.2986859380069</v>
      </c>
      <c r="S1103" s="115">
        <f t="shared" si="776"/>
        <v>1002.0179213579079</v>
      </c>
      <c r="T1103" s="115">
        <f t="shared" si="776"/>
        <v>988.56936830710424</v>
      </c>
      <c r="U1103" s="115">
        <f t="shared" si="776"/>
        <v>975.1179169455994</v>
      </c>
      <c r="V1103" s="115">
        <f t="shared" si="776"/>
        <v>961.6635672733928</v>
      </c>
      <c r="W1103" s="115">
        <f t="shared" si="777"/>
        <v>948.20631929048466</v>
      </c>
      <c r="X1103" s="115">
        <f t="shared" si="777"/>
        <v>934.74617299687623</v>
      </c>
      <c r="Y1103" s="115">
        <f t="shared" si="777"/>
        <v>921.24229378385553</v>
      </c>
      <c r="Z1103" s="115">
        <f t="shared" si="777"/>
        <v>907.73538082756045</v>
      </c>
      <c r="AA1103" s="115">
        <f t="shared" si="777"/>
        <v>894.22543412799098</v>
      </c>
      <c r="AB1103" s="115">
        <f t="shared" si="777"/>
        <v>880.71245368514997</v>
      </c>
      <c r="AC1103" s="115">
        <f t="shared" si="777"/>
        <v>867.19643949903252</v>
      </c>
      <c r="AD1103" s="115">
        <f t="shared" si="777"/>
        <v>854.1767347229918</v>
      </c>
      <c r="AE1103" s="115">
        <f t="shared" si="777"/>
        <v>841.15563871249594</v>
      </c>
      <c r="AF1103" s="115">
        <f t="shared" si="777"/>
        <v>828.13315146754599</v>
      </c>
      <c r="AG1103" s="115">
        <f t="shared" si="777"/>
        <v>815.10927298814158</v>
      </c>
      <c r="AH1103" s="115">
        <f t="shared" si="777"/>
        <v>802.08400327428308</v>
      </c>
    </row>
    <row r="1104" spans="2:65" hidden="1" outlineLevel="1">
      <c r="B1104" t="str">
        <f t="shared" si="775"/>
        <v>Bio-methane (liquefied) - Total cost - Europe - USD/ton fuel</v>
      </c>
      <c r="C1104" t="str">
        <f>C1103</f>
        <v>Bio-methane (liquefied)</v>
      </c>
      <c r="D1104" t="s">
        <v>30</v>
      </c>
      <c r="E1104" t="s">
        <v>8</v>
      </c>
      <c r="F1104" t="s">
        <v>31</v>
      </c>
      <c r="G1104" s="115">
        <f t="shared" si="776"/>
        <v>1188.1833907966961</v>
      </c>
      <c r="H1104" s="115">
        <f t="shared" si="776"/>
        <v>1166.8944713432345</v>
      </c>
      <c r="I1104" s="115">
        <f t="shared" si="776"/>
        <v>1146.0170143731493</v>
      </c>
      <c r="J1104" s="115">
        <f t="shared" si="776"/>
        <v>1129.9929508868204</v>
      </c>
      <c r="K1104" s="115">
        <f t="shared" si="776"/>
        <v>1114.0519890354708</v>
      </c>
      <c r="L1104" s="115">
        <f t="shared" si="776"/>
        <v>1098.1941288191003</v>
      </c>
      <c r="M1104" s="115">
        <f t="shared" si="776"/>
        <v>1082.4193702377086</v>
      </c>
      <c r="N1104" s="115">
        <f t="shared" si="776"/>
        <v>1066.7277132912959</v>
      </c>
      <c r="O1104" s="115">
        <f t="shared" si="776"/>
        <v>1053.1697246347271</v>
      </c>
      <c r="P1104" s="115">
        <f t="shared" si="776"/>
        <v>1039.6088697089194</v>
      </c>
      <c r="Q1104" s="115">
        <f t="shared" si="776"/>
        <v>1026.0451485138726</v>
      </c>
      <c r="R1104" s="115">
        <f t="shared" si="776"/>
        <v>1012.4785610495902</v>
      </c>
      <c r="S1104" s="115">
        <f t="shared" si="776"/>
        <v>998.90910731606607</v>
      </c>
      <c r="T1104" s="115">
        <f t="shared" si="776"/>
        <v>985.6821349932261</v>
      </c>
      <c r="U1104" s="115">
        <f t="shared" si="776"/>
        <v>972.4534513619659</v>
      </c>
      <c r="V1104" s="115">
        <f t="shared" si="776"/>
        <v>959.22305642228457</v>
      </c>
      <c r="W1104" s="115">
        <f t="shared" si="777"/>
        <v>945.9909501741829</v>
      </c>
      <c r="X1104" s="115">
        <f t="shared" si="777"/>
        <v>932.75713261766077</v>
      </c>
      <c r="Y1104" s="115">
        <f t="shared" si="777"/>
        <v>919.48557825030389</v>
      </c>
      <c r="Z1104" s="115">
        <f t="shared" si="777"/>
        <v>906.21219309189496</v>
      </c>
      <c r="AA1104" s="115">
        <f t="shared" si="777"/>
        <v>892.93697714243478</v>
      </c>
      <c r="AB1104" s="115">
        <f t="shared" si="777"/>
        <v>879.65993040192552</v>
      </c>
      <c r="AC1104" s="115">
        <f t="shared" si="777"/>
        <v>866.38105287036308</v>
      </c>
      <c r="AD1104" s="115">
        <f t="shared" si="777"/>
        <v>853.25083320920658</v>
      </c>
      <c r="AE1104" s="115">
        <f t="shared" si="777"/>
        <v>840.11927776519394</v>
      </c>
      <c r="AF1104" s="115">
        <f t="shared" si="777"/>
        <v>826.98638653832631</v>
      </c>
      <c r="AG1104" s="115">
        <f t="shared" si="777"/>
        <v>813.85215952860369</v>
      </c>
      <c r="AH1104" s="115">
        <f t="shared" si="777"/>
        <v>800.71659673602596</v>
      </c>
    </row>
    <row r="1105" spans="2:65" hidden="1" outlineLevel="1">
      <c r="B1105" t="str">
        <f t="shared" si="775"/>
        <v>Bio-methane (liquefied) - Total cost - Middle East - USD/ton fuel</v>
      </c>
      <c r="C1105" s="113" t="str">
        <f>C1104</f>
        <v>Bio-methane (liquefied)</v>
      </c>
      <c r="D1105" s="113" t="s">
        <v>30</v>
      </c>
      <c r="E1105" s="113" t="s">
        <v>58</v>
      </c>
      <c r="F1105" s="113" t="s">
        <v>31</v>
      </c>
      <c r="G1105" s="116">
        <f t="shared" si="776"/>
        <v>1167.9948783821023</v>
      </c>
      <c r="H1105" s="116">
        <f t="shared" si="776"/>
        <v>1148.3780837756763</v>
      </c>
      <c r="I1105" s="116">
        <f t="shared" si="776"/>
        <v>1129.1045956917378</v>
      </c>
      <c r="J1105" s="116">
        <f t="shared" si="776"/>
        <v>1113.2154062568147</v>
      </c>
      <c r="K1105" s="116">
        <f t="shared" si="776"/>
        <v>1097.4737851264795</v>
      </c>
      <c r="L1105" s="116">
        <f t="shared" si="776"/>
        <v>1081.8797323007304</v>
      </c>
      <c r="M1105" s="116">
        <f t="shared" si="776"/>
        <v>1066.4332477795683</v>
      </c>
      <c r="N1105" s="116">
        <f t="shared" si="776"/>
        <v>1051.1343315629933</v>
      </c>
      <c r="O1105" s="116">
        <f t="shared" si="776"/>
        <v>1037.8144778380899</v>
      </c>
      <c r="P1105" s="116">
        <f t="shared" si="776"/>
        <v>1024.4914992572299</v>
      </c>
      <c r="Q1105" s="116">
        <f t="shared" si="776"/>
        <v>1011.1653958204129</v>
      </c>
      <c r="R1105" s="116">
        <f t="shared" si="776"/>
        <v>997.83616752764306</v>
      </c>
      <c r="S1105" s="116">
        <f t="shared" si="776"/>
        <v>984.50381437891326</v>
      </c>
      <c r="T1105" s="116">
        <f t="shared" si="776"/>
        <v>971.63422351933934</v>
      </c>
      <c r="U1105" s="116">
        <f t="shared" si="776"/>
        <v>958.7630658898471</v>
      </c>
      <c r="V1105" s="116">
        <f t="shared" si="776"/>
        <v>945.89034149043596</v>
      </c>
      <c r="W1105" s="116">
        <f t="shared" si="777"/>
        <v>933.01605032110592</v>
      </c>
      <c r="X1105" s="116">
        <f t="shared" si="777"/>
        <v>920.14019238185824</v>
      </c>
      <c r="Y1105" s="116">
        <f t="shared" si="777"/>
        <v>907.11566397020329</v>
      </c>
      <c r="Z1105" s="116">
        <f t="shared" si="777"/>
        <v>894.08908090265413</v>
      </c>
      <c r="AA1105" s="116">
        <f t="shared" si="777"/>
        <v>881.06044317921112</v>
      </c>
      <c r="AB1105" s="116">
        <f t="shared" si="777"/>
        <v>868.02975079987675</v>
      </c>
      <c r="AC1105" s="116">
        <f t="shared" si="777"/>
        <v>854.99700376464648</v>
      </c>
      <c r="AD1105" s="116">
        <f t="shared" si="777"/>
        <v>842.29449149079016</v>
      </c>
      <c r="AE1105" s="116">
        <f t="shared" si="777"/>
        <v>829.59101757351937</v>
      </c>
      <c r="AF1105" s="116">
        <f t="shared" si="777"/>
        <v>816.88658201283511</v>
      </c>
      <c r="AG1105" s="116">
        <f t="shared" si="777"/>
        <v>804.18118480873738</v>
      </c>
      <c r="AH1105" s="116">
        <f t="shared" si="777"/>
        <v>791.47482596122632</v>
      </c>
    </row>
    <row r="1106" spans="2:65" hidden="1" outlineLevel="1">
      <c r="B1106" t="str">
        <f t="shared" si="775"/>
        <v/>
      </c>
      <c r="C1106" s="2"/>
    </row>
    <row r="1107" spans="2:65" hidden="1" outlineLevel="1">
      <c r="B1107" t="str">
        <f t="shared" si="775"/>
        <v>Bio-methane (liquefied) - CAPEX including feedstock CAPEX - Global - USD/ton fuel</v>
      </c>
      <c r="C1107" s="4" t="str">
        <f>C1100</f>
        <v>Bio-methane (liquefied)</v>
      </c>
      <c r="D1107" s="4" t="s">
        <v>34</v>
      </c>
      <c r="E1107" s="4" t="s">
        <v>49</v>
      </c>
      <c r="F1107" s="4" t="s">
        <v>31</v>
      </c>
      <c r="G1107" s="129">
        <f t="shared" ref="G1107:AH1107" si="778">SUM(G1108:G1108)</f>
        <v>207.65791535428338</v>
      </c>
      <c r="H1107" s="129">
        <f t="shared" si="778"/>
        <v>204.81163652903632</v>
      </c>
      <c r="I1107" s="129">
        <f t="shared" si="778"/>
        <v>201.96535770378833</v>
      </c>
      <c r="J1107" s="129">
        <f t="shared" si="778"/>
        <v>199.11907887854031</v>
      </c>
      <c r="K1107" s="129">
        <f t="shared" si="778"/>
        <v>196.27280005329231</v>
      </c>
      <c r="L1107" s="129">
        <f t="shared" si="778"/>
        <v>193.42652122804429</v>
      </c>
      <c r="M1107" s="129">
        <f t="shared" si="778"/>
        <v>190.58024240279627</v>
      </c>
      <c r="N1107" s="129">
        <f t="shared" si="778"/>
        <v>187.73396357754828</v>
      </c>
      <c r="O1107" s="129">
        <f t="shared" si="778"/>
        <v>184.88768475230026</v>
      </c>
      <c r="P1107" s="129">
        <f t="shared" si="778"/>
        <v>182.04140592705227</v>
      </c>
      <c r="Q1107" s="129">
        <f t="shared" si="778"/>
        <v>179.19512710180425</v>
      </c>
      <c r="R1107" s="129">
        <f t="shared" si="778"/>
        <v>176.34884827655722</v>
      </c>
      <c r="S1107" s="129">
        <f t="shared" si="778"/>
        <v>173.5025694513092</v>
      </c>
      <c r="T1107" s="129">
        <f t="shared" si="778"/>
        <v>170.65629062606118</v>
      </c>
      <c r="U1107" s="129">
        <f t="shared" si="778"/>
        <v>167.81001180081319</v>
      </c>
      <c r="V1107" s="129">
        <f t="shared" si="778"/>
        <v>164.96373297556516</v>
      </c>
      <c r="W1107" s="129">
        <f t="shared" si="778"/>
        <v>162.11745415031717</v>
      </c>
      <c r="X1107" s="129">
        <f t="shared" si="778"/>
        <v>159.27117532506915</v>
      </c>
      <c r="Y1107" s="129">
        <f t="shared" si="778"/>
        <v>156.42489649982113</v>
      </c>
      <c r="Z1107" s="129">
        <f t="shared" si="778"/>
        <v>153.57861767457314</v>
      </c>
      <c r="AA1107" s="129">
        <f t="shared" si="778"/>
        <v>150.73233884932512</v>
      </c>
      <c r="AB1107" s="129">
        <f t="shared" si="778"/>
        <v>147.88606002407809</v>
      </c>
      <c r="AC1107" s="129">
        <f t="shared" si="778"/>
        <v>145.03978119883007</v>
      </c>
      <c r="AD1107" s="129">
        <f t="shared" si="778"/>
        <v>142.19350237358205</v>
      </c>
      <c r="AE1107" s="129">
        <f t="shared" si="778"/>
        <v>139.34722354833406</v>
      </c>
      <c r="AF1107" s="129">
        <f t="shared" si="778"/>
        <v>136.50094472308604</v>
      </c>
      <c r="AG1107" s="129">
        <f t="shared" si="778"/>
        <v>133.65466589783804</v>
      </c>
      <c r="AH1107" s="129">
        <f t="shared" si="778"/>
        <v>130.80838707259002</v>
      </c>
      <c r="BL1107" s="1"/>
      <c r="BM1107" s="1"/>
    </row>
    <row r="1108" spans="2:65" hidden="1" outlineLevel="1">
      <c r="B1108" t="str">
        <f t="shared" si="775"/>
        <v>Bio-methane (liquefied) - CAPEX - Global - USD/ton fuel</v>
      </c>
      <c r="C1108" t="str">
        <f>C1100</f>
        <v>Bio-methane (liquefied)</v>
      </c>
      <c r="D1108" t="s">
        <v>40</v>
      </c>
      <c r="E1108" t="s">
        <v>49</v>
      </c>
      <c r="F1108" t="s">
        <v>31</v>
      </c>
      <c r="G1108" s="8">
        <f t="shared" ref="G1108:AH1108" si="779">INDEX(CostCalculations,MATCH($B1108,CostCalculations_Index,0),MATCH(G$4,CostCalculation_Year,0))</f>
        <v>207.65791535428338</v>
      </c>
      <c r="H1108" s="8">
        <f t="shared" si="779"/>
        <v>204.81163652903632</v>
      </c>
      <c r="I1108" s="8">
        <f t="shared" si="779"/>
        <v>201.96535770378833</v>
      </c>
      <c r="J1108" s="8">
        <f t="shared" si="779"/>
        <v>199.11907887854031</v>
      </c>
      <c r="K1108" s="8">
        <f t="shared" si="779"/>
        <v>196.27280005329231</v>
      </c>
      <c r="L1108" s="8">
        <f t="shared" si="779"/>
        <v>193.42652122804429</v>
      </c>
      <c r="M1108" s="8">
        <f t="shared" si="779"/>
        <v>190.58024240279627</v>
      </c>
      <c r="N1108" s="8">
        <f t="shared" si="779"/>
        <v>187.73396357754828</v>
      </c>
      <c r="O1108" s="8">
        <f t="shared" si="779"/>
        <v>184.88768475230026</v>
      </c>
      <c r="P1108" s="8">
        <f t="shared" si="779"/>
        <v>182.04140592705227</v>
      </c>
      <c r="Q1108" s="8">
        <f t="shared" si="779"/>
        <v>179.19512710180425</v>
      </c>
      <c r="R1108" s="8">
        <f t="shared" si="779"/>
        <v>176.34884827655722</v>
      </c>
      <c r="S1108" s="8">
        <f t="shared" si="779"/>
        <v>173.5025694513092</v>
      </c>
      <c r="T1108" s="8">
        <f t="shared" si="779"/>
        <v>170.65629062606118</v>
      </c>
      <c r="U1108" s="8">
        <f t="shared" si="779"/>
        <v>167.81001180081319</v>
      </c>
      <c r="V1108" s="8">
        <f t="shared" si="779"/>
        <v>164.96373297556516</v>
      </c>
      <c r="W1108" s="8">
        <f t="shared" si="779"/>
        <v>162.11745415031717</v>
      </c>
      <c r="X1108" s="8">
        <f t="shared" si="779"/>
        <v>159.27117532506915</v>
      </c>
      <c r="Y1108" s="8">
        <f t="shared" si="779"/>
        <v>156.42489649982113</v>
      </c>
      <c r="Z1108" s="8">
        <f t="shared" si="779"/>
        <v>153.57861767457314</v>
      </c>
      <c r="AA1108" s="8">
        <f t="shared" si="779"/>
        <v>150.73233884932512</v>
      </c>
      <c r="AB1108" s="8">
        <f t="shared" si="779"/>
        <v>147.88606002407809</v>
      </c>
      <c r="AC1108" s="8">
        <f t="shared" si="779"/>
        <v>145.03978119883007</v>
      </c>
      <c r="AD1108" s="8">
        <f t="shared" si="779"/>
        <v>142.19350237358205</v>
      </c>
      <c r="AE1108" s="8">
        <f t="shared" si="779"/>
        <v>139.34722354833406</v>
      </c>
      <c r="AF1108" s="8">
        <f t="shared" si="779"/>
        <v>136.50094472308604</v>
      </c>
      <c r="AG1108" s="8">
        <f t="shared" si="779"/>
        <v>133.65466589783804</v>
      </c>
      <c r="AH1108" s="8">
        <f t="shared" si="779"/>
        <v>130.80838707259002</v>
      </c>
    </row>
    <row r="1109" spans="2:65" hidden="1" outlineLevel="1">
      <c r="B1109" t="str">
        <f t="shared" si="775"/>
        <v/>
      </c>
      <c r="G1109" s="8"/>
      <c r="H1109" s="8"/>
      <c r="I1109" s="8"/>
      <c r="J1109" s="8"/>
      <c r="K1109" s="8"/>
      <c r="L1109" s="8"/>
      <c r="M1109" s="8"/>
      <c r="N1109" s="8"/>
      <c r="O1109" s="8"/>
      <c r="P1109" s="8"/>
      <c r="Q1109" s="8"/>
      <c r="R1109" s="8"/>
      <c r="S1109" s="8"/>
      <c r="T1109" s="8"/>
      <c r="U1109" s="8"/>
      <c r="V1109" s="8"/>
      <c r="W1109" s="8"/>
      <c r="X1109" s="8"/>
      <c r="Y1109" s="8"/>
      <c r="Z1109" s="8"/>
      <c r="AA1109" s="8"/>
      <c r="AB1109" s="8"/>
      <c r="AC1109" s="8"/>
      <c r="AD1109" s="8"/>
      <c r="AE1109" s="8"/>
      <c r="AF1109" s="8"/>
      <c r="AG1109" s="8"/>
      <c r="AH1109" s="8"/>
    </row>
    <row r="1110" spans="2:65" hidden="1" outlineLevel="1">
      <c r="B1110" t="str">
        <f t="shared" si="775"/>
        <v>Bio-methane (liquefied) - OPEX including feedstock OPEX - Global - USD/ton fuel</v>
      </c>
      <c r="C1110" s="4" t="str">
        <f>C1101</f>
        <v>Bio-methane (liquefied)</v>
      </c>
      <c r="D1110" s="4" t="s">
        <v>35</v>
      </c>
      <c r="E1110" s="4" t="s">
        <v>49</v>
      </c>
      <c r="F1110" s="4" t="s">
        <v>31</v>
      </c>
      <c r="G1110" s="129">
        <f t="shared" ref="G1110:AH1110" si="780">SUM(G1111:G1111)</f>
        <v>330.60377619559495</v>
      </c>
      <c r="H1110" s="129">
        <f t="shared" si="780"/>
        <v>327.11905046348147</v>
      </c>
      <c r="I1110" s="129">
        <f t="shared" si="780"/>
        <v>323.63432473136709</v>
      </c>
      <c r="J1110" s="129">
        <f t="shared" si="780"/>
        <v>320.14959899925361</v>
      </c>
      <c r="K1110" s="129">
        <f t="shared" si="780"/>
        <v>316.66487326714105</v>
      </c>
      <c r="L1110" s="129">
        <f t="shared" si="780"/>
        <v>313.18014753502757</v>
      </c>
      <c r="M1110" s="129">
        <f t="shared" si="780"/>
        <v>309.6954218029141</v>
      </c>
      <c r="N1110" s="129">
        <f t="shared" si="780"/>
        <v>306.21069607080062</v>
      </c>
      <c r="O1110" s="129">
        <f t="shared" si="780"/>
        <v>302.72597033868715</v>
      </c>
      <c r="P1110" s="129">
        <f t="shared" si="780"/>
        <v>299.24124460657367</v>
      </c>
      <c r="Q1110" s="129">
        <f t="shared" si="780"/>
        <v>295.7565188744602</v>
      </c>
      <c r="R1110" s="129">
        <f t="shared" si="780"/>
        <v>292.27179314234763</v>
      </c>
      <c r="S1110" s="129">
        <f t="shared" si="780"/>
        <v>288.78706741023416</v>
      </c>
      <c r="T1110" s="129">
        <f t="shared" si="780"/>
        <v>285.30234167812068</v>
      </c>
      <c r="U1110" s="129">
        <f t="shared" si="780"/>
        <v>281.81761594600721</v>
      </c>
      <c r="V1110" s="129">
        <f t="shared" si="780"/>
        <v>278.33289021389373</v>
      </c>
      <c r="W1110" s="129">
        <f t="shared" si="780"/>
        <v>274.84816448178026</v>
      </c>
      <c r="X1110" s="129">
        <f t="shared" si="780"/>
        <v>271.36343874966769</v>
      </c>
      <c r="Y1110" s="129">
        <f t="shared" si="780"/>
        <v>267.87871301755422</v>
      </c>
      <c r="Z1110" s="129">
        <f t="shared" si="780"/>
        <v>264.39398728544074</v>
      </c>
      <c r="AA1110" s="129">
        <f t="shared" si="780"/>
        <v>260.90926155332727</v>
      </c>
      <c r="AB1110" s="129">
        <f t="shared" si="780"/>
        <v>257.42453582121379</v>
      </c>
      <c r="AC1110" s="129">
        <f t="shared" si="780"/>
        <v>253.93981008910123</v>
      </c>
      <c r="AD1110" s="129">
        <f t="shared" si="780"/>
        <v>250.45508435698866</v>
      </c>
      <c r="AE1110" s="129">
        <f t="shared" si="780"/>
        <v>246.97035862487519</v>
      </c>
      <c r="AF1110" s="129">
        <f t="shared" si="780"/>
        <v>243.48563289276171</v>
      </c>
      <c r="AG1110" s="129">
        <f t="shared" si="780"/>
        <v>240.00090716064824</v>
      </c>
      <c r="AH1110" s="129">
        <f t="shared" si="780"/>
        <v>236.51618142853476</v>
      </c>
      <c r="BL1110" s="1"/>
      <c r="BM1110" s="1"/>
    </row>
    <row r="1111" spans="2:65" hidden="1" outlineLevel="1">
      <c r="B1111" t="str">
        <f t="shared" si="775"/>
        <v>Bio-methane (liquefied) - OPEX - Global - USD/ton fuel</v>
      </c>
      <c r="C1111" t="str">
        <f>C1100</f>
        <v>Bio-methane (liquefied)</v>
      </c>
      <c r="D1111" t="s">
        <v>41</v>
      </c>
      <c r="E1111" t="s">
        <v>49</v>
      </c>
      <c r="F1111" t="s">
        <v>31</v>
      </c>
      <c r="G1111" s="8">
        <f t="shared" ref="G1111:AH1111" si="781">INDEX(CostCalculations,MATCH($B1111,CostCalculations_Index,0),MATCH(G$4,CostCalculation_Year,0))</f>
        <v>330.60377619559495</v>
      </c>
      <c r="H1111" s="8">
        <f t="shared" si="781"/>
        <v>327.11905046348147</v>
      </c>
      <c r="I1111" s="8">
        <f t="shared" si="781"/>
        <v>323.63432473136709</v>
      </c>
      <c r="J1111" s="8">
        <f t="shared" si="781"/>
        <v>320.14959899925361</v>
      </c>
      <c r="K1111" s="8">
        <f t="shared" si="781"/>
        <v>316.66487326714105</v>
      </c>
      <c r="L1111" s="8">
        <f t="shared" si="781"/>
        <v>313.18014753502757</v>
      </c>
      <c r="M1111" s="8">
        <f t="shared" si="781"/>
        <v>309.6954218029141</v>
      </c>
      <c r="N1111" s="8">
        <f t="shared" si="781"/>
        <v>306.21069607080062</v>
      </c>
      <c r="O1111" s="8">
        <f t="shared" si="781"/>
        <v>302.72597033868715</v>
      </c>
      <c r="P1111" s="8">
        <f t="shared" si="781"/>
        <v>299.24124460657367</v>
      </c>
      <c r="Q1111" s="8">
        <f t="shared" si="781"/>
        <v>295.7565188744602</v>
      </c>
      <c r="R1111" s="8">
        <f t="shared" si="781"/>
        <v>292.27179314234763</v>
      </c>
      <c r="S1111" s="8">
        <f t="shared" si="781"/>
        <v>288.78706741023416</v>
      </c>
      <c r="T1111" s="8">
        <f t="shared" si="781"/>
        <v>285.30234167812068</v>
      </c>
      <c r="U1111" s="8">
        <f t="shared" si="781"/>
        <v>281.81761594600721</v>
      </c>
      <c r="V1111" s="8">
        <f t="shared" si="781"/>
        <v>278.33289021389373</v>
      </c>
      <c r="W1111" s="8">
        <f t="shared" si="781"/>
        <v>274.84816448178026</v>
      </c>
      <c r="X1111" s="8">
        <f t="shared" si="781"/>
        <v>271.36343874966769</v>
      </c>
      <c r="Y1111" s="8">
        <f t="shared" si="781"/>
        <v>267.87871301755422</v>
      </c>
      <c r="Z1111" s="8">
        <f t="shared" si="781"/>
        <v>264.39398728544074</v>
      </c>
      <c r="AA1111" s="8">
        <f t="shared" si="781"/>
        <v>260.90926155332727</v>
      </c>
      <c r="AB1111" s="8">
        <f t="shared" si="781"/>
        <v>257.42453582121379</v>
      </c>
      <c r="AC1111" s="8">
        <f t="shared" si="781"/>
        <v>253.93981008910123</v>
      </c>
      <c r="AD1111" s="8">
        <f t="shared" si="781"/>
        <v>250.45508435698866</v>
      </c>
      <c r="AE1111" s="8">
        <f t="shared" si="781"/>
        <v>246.97035862487519</v>
      </c>
      <c r="AF1111" s="8">
        <f t="shared" si="781"/>
        <v>243.48563289276171</v>
      </c>
      <c r="AG1111" s="8">
        <f t="shared" si="781"/>
        <v>240.00090716064824</v>
      </c>
      <c r="AH1111" s="8">
        <f t="shared" si="781"/>
        <v>236.51618142853476</v>
      </c>
    </row>
    <row r="1112" spans="2:65" hidden="1" outlineLevel="1">
      <c r="B1112" t="str">
        <f t="shared" si="775"/>
        <v/>
      </c>
      <c r="G1112" s="8"/>
      <c r="H1112" s="8"/>
      <c r="I1112" s="8"/>
      <c r="J1112" s="8"/>
      <c r="K1112" s="8"/>
      <c r="L1112" s="8"/>
      <c r="M1112" s="8"/>
      <c r="N1112" s="8"/>
      <c r="O1112" s="8"/>
      <c r="P1112" s="8"/>
      <c r="Q1112" s="8"/>
      <c r="R1112" s="8"/>
      <c r="S1112" s="8"/>
      <c r="T1112" s="8"/>
      <c r="U1112" s="8"/>
      <c r="V1112" s="8"/>
      <c r="W1112" s="8"/>
      <c r="X1112" s="8"/>
      <c r="Y1112" s="8"/>
      <c r="Z1112" s="8"/>
      <c r="AA1112" s="8"/>
      <c r="AB1112" s="8"/>
      <c r="AC1112" s="8"/>
      <c r="AD1112" s="8"/>
      <c r="AE1112" s="8"/>
      <c r="AF1112" s="8"/>
      <c r="AG1112" s="8"/>
      <c r="AH1112" s="8"/>
    </row>
    <row r="1113" spans="2:65" hidden="1" outlineLevel="1">
      <c r="B1113" t="str">
        <f t="shared" si="775"/>
        <v>Bio-methane (liquefied) - Finance cost including feedstock finance cost - Africa - USD/ton fuel</v>
      </c>
      <c r="C1113" s="10" t="str">
        <f>C1104</f>
        <v>Bio-methane (liquefied)</v>
      </c>
      <c r="D1113" s="10" t="s">
        <v>36</v>
      </c>
      <c r="E1113" s="10" t="s">
        <v>55</v>
      </c>
      <c r="F1113" s="10" t="s">
        <v>31</v>
      </c>
      <c r="G1113" s="125">
        <f>G1118</f>
        <v>342.63556033456763</v>
      </c>
      <c r="H1113" s="125">
        <f t="shared" ref="H1113:AH1113" si="782">H1118</f>
        <v>337.93920027291</v>
      </c>
      <c r="I1113" s="125">
        <f t="shared" si="782"/>
        <v>333.24284021125078</v>
      </c>
      <c r="J1113" s="125">
        <f t="shared" si="782"/>
        <v>328.54648014959156</v>
      </c>
      <c r="K1113" s="125">
        <f t="shared" si="782"/>
        <v>323.85012008793234</v>
      </c>
      <c r="L1113" s="125">
        <f t="shared" si="782"/>
        <v>319.15376002627312</v>
      </c>
      <c r="M1113" s="125">
        <f t="shared" si="782"/>
        <v>314.4573999646139</v>
      </c>
      <c r="N1113" s="125">
        <f t="shared" si="782"/>
        <v>309.76103990295468</v>
      </c>
      <c r="O1113" s="125">
        <f t="shared" si="782"/>
        <v>305.06467984129546</v>
      </c>
      <c r="P1113" s="125">
        <f t="shared" si="782"/>
        <v>300.36831977963624</v>
      </c>
      <c r="Q1113" s="125">
        <f t="shared" si="782"/>
        <v>295.67195971797702</v>
      </c>
      <c r="R1113" s="125">
        <f t="shared" si="782"/>
        <v>290.97559965631945</v>
      </c>
      <c r="S1113" s="125">
        <f t="shared" si="782"/>
        <v>286.27923959466023</v>
      </c>
      <c r="T1113" s="125">
        <f t="shared" si="782"/>
        <v>281.58287953300101</v>
      </c>
      <c r="U1113" s="125">
        <f t="shared" si="782"/>
        <v>276.88651947134178</v>
      </c>
      <c r="V1113" s="125">
        <f t="shared" si="782"/>
        <v>272.19015940968256</v>
      </c>
      <c r="W1113" s="125">
        <f t="shared" si="782"/>
        <v>267.49379934802334</v>
      </c>
      <c r="X1113" s="125">
        <f t="shared" si="782"/>
        <v>262.79743928636412</v>
      </c>
      <c r="Y1113" s="125">
        <f t="shared" si="782"/>
        <v>258.1010792247049</v>
      </c>
      <c r="Z1113" s="125">
        <f t="shared" si="782"/>
        <v>253.40471916304571</v>
      </c>
      <c r="AA1113" s="125">
        <f t="shared" si="782"/>
        <v>248.70835910138649</v>
      </c>
      <c r="AB1113" s="125">
        <f t="shared" si="782"/>
        <v>244.01199903972886</v>
      </c>
      <c r="AC1113" s="125">
        <f t="shared" si="782"/>
        <v>239.31563897806964</v>
      </c>
      <c r="AD1113" s="125">
        <f t="shared" si="782"/>
        <v>234.61927891641042</v>
      </c>
      <c r="AE1113" s="125">
        <f t="shared" si="782"/>
        <v>229.92291885475123</v>
      </c>
      <c r="AF1113" s="125">
        <f t="shared" si="782"/>
        <v>225.22655879309201</v>
      </c>
      <c r="AG1113" s="125">
        <f t="shared" si="782"/>
        <v>220.53019873143279</v>
      </c>
      <c r="AH1113" s="125">
        <f t="shared" si="782"/>
        <v>215.83383866977357</v>
      </c>
      <c r="BL1113" s="1"/>
      <c r="BM1113" s="1"/>
    </row>
    <row r="1114" spans="2:65" hidden="1" outlineLevel="1">
      <c r="B1114" t="str">
        <f t="shared" si="775"/>
        <v>Bio-methane (liquefied) - Finance cost including feedstock finance cost - Americas - USD/ton fuel</v>
      </c>
      <c r="C1114" s="2" t="str">
        <f>C1104</f>
        <v>Bio-methane (liquefied)</v>
      </c>
      <c r="D1114" s="2" t="s">
        <v>36</v>
      </c>
      <c r="E1114" s="2" t="s">
        <v>56</v>
      </c>
      <c r="F1114" s="2" t="s">
        <v>31</v>
      </c>
      <c r="G1114" s="126">
        <f t="shared" ref="G1114:AH1114" si="783">G1119</f>
        <v>342.63556033456763</v>
      </c>
      <c r="H1114" s="126">
        <f t="shared" si="783"/>
        <v>337.93920027291</v>
      </c>
      <c r="I1114" s="126">
        <f t="shared" si="783"/>
        <v>333.24284021125078</v>
      </c>
      <c r="J1114" s="126">
        <f t="shared" si="783"/>
        <v>328.54648014959156</v>
      </c>
      <c r="K1114" s="126">
        <f t="shared" si="783"/>
        <v>323.85012008793234</v>
      </c>
      <c r="L1114" s="126">
        <f t="shared" si="783"/>
        <v>319.15376002627312</v>
      </c>
      <c r="M1114" s="126">
        <f t="shared" si="783"/>
        <v>314.4573999646139</v>
      </c>
      <c r="N1114" s="126">
        <f t="shared" si="783"/>
        <v>309.76103990295468</v>
      </c>
      <c r="O1114" s="126">
        <f t="shared" si="783"/>
        <v>305.06467984129546</v>
      </c>
      <c r="P1114" s="126">
        <f t="shared" si="783"/>
        <v>300.36831977963624</v>
      </c>
      <c r="Q1114" s="126">
        <f t="shared" si="783"/>
        <v>295.67195971797702</v>
      </c>
      <c r="R1114" s="126">
        <f t="shared" si="783"/>
        <v>290.97559965631945</v>
      </c>
      <c r="S1114" s="126">
        <f t="shared" si="783"/>
        <v>286.27923959466023</v>
      </c>
      <c r="T1114" s="126">
        <f t="shared" si="783"/>
        <v>281.58287953300101</v>
      </c>
      <c r="U1114" s="126">
        <f t="shared" si="783"/>
        <v>276.88651947134178</v>
      </c>
      <c r="V1114" s="126">
        <f t="shared" si="783"/>
        <v>272.19015940968256</v>
      </c>
      <c r="W1114" s="126">
        <f t="shared" si="783"/>
        <v>267.49379934802334</v>
      </c>
      <c r="X1114" s="126">
        <f t="shared" si="783"/>
        <v>262.79743928636412</v>
      </c>
      <c r="Y1114" s="126">
        <f t="shared" si="783"/>
        <v>258.1010792247049</v>
      </c>
      <c r="Z1114" s="126">
        <f t="shared" si="783"/>
        <v>253.40471916304571</v>
      </c>
      <c r="AA1114" s="126">
        <f t="shared" si="783"/>
        <v>248.70835910138649</v>
      </c>
      <c r="AB1114" s="126">
        <f t="shared" si="783"/>
        <v>244.01199903972886</v>
      </c>
      <c r="AC1114" s="126">
        <f t="shared" si="783"/>
        <v>239.31563897806964</v>
      </c>
      <c r="AD1114" s="126">
        <f t="shared" si="783"/>
        <v>234.61927891641042</v>
      </c>
      <c r="AE1114" s="126">
        <f t="shared" si="783"/>
        <v>229.92291885475123</v>
      </c>
      <c r="AF1114" s="126">
        <f t="shared" si="783"/>
        <v>225.22655879309201</v>
      </c>
      <c r="AG1114" s="126">
        <f t="shared" si="783"/>
        <v>220.53019873143279</v>
      </c>
      <c r="AH1114" s="126">
        <f t="shared" si="783"/>
        <v>215.83383866977357</v>
      </c>
      <c r="BL1114" s="1"/>
      <c r="BM1114" s="1"/>
    </row>
    <row r="1115" spans="2:65" hidden="1" outlineLevel="1">
      <c r="B1115" t="str">
        <f t="shared" si="775"/>
        <v>Bio-methane (liquefied) - Finance cost including feedstock finance cost - Asia - USD/ton fuel</v>
      </c>
      <c r="C1115" s="2" t="str">
        <f>C1104</f>
        <v>Bio-methane (liquefied)</v>
      </c>
      <c r="D1115" s="2" t="s">
        <v>36</v>
      </c>
      <c r="E1115" s="2" t="s">
        <v>57</v>
      </c>
      <c r="F1115" s="2" t="s">
        <v>31</v>
      </c>
      <c r="G1115" s="126">
        <f t="shared" ref="G1115:AH1115" si="784">G1120</f>
        <v>342.63556033456763</v>
      </c>
      <c r="H1115" s="126">
        <f t="shared" si="784"/>
        <v>337.93920027291</v>
      </c>
      <c r="I1115" s="126">
        <f t="shared" si="784"/>
        <v>333.24284021125078</v>
      </c>
      <c r="J1115" s="126">
        <f t="shared" si="784"/>
        <v>328.54648014959156</v>
      </c>
      <c r="K1115" s="126">
        <f t="shared" si="784"/>
        <v>323.85012008793234</v>
      </c>
      <c r="L1115" s="126">
        <f t="shared" si="784"/>
        <v>319.15376002627312</v>
      </c>
      <c r="M1115" s="126">
        <f t="shared" si="784"/>
        <v>314.4573999646139</v>
      </c>
      <c r="N1115" s="126">
        <f t="shared" si="784"/>
        <v>309.76103990295468</v>
      </c>
      <c r="O1115" s="126">
        <f t="shared" si="784"/>
        <v>305.06467984129546</v>
      </c>
      <c r="P1115" s="126">
        <f t="shared" si="784"/>
        <v>300.36831977963624</v>
      </c>
      <c r="Q1115" s="126">
        <f t="shared" si="784"/>
        <v>295.67195971797702</v>
      </c>
      <c r="R1115" s="126">
        <f t="shared" si="784"/>
        <v>290.97559965631945</v>
      </c>
      <c r="S1115" s="126">
        <f t="shared" si="784"/>
        <v>286.27923959466023</v>
      </c>
      <c r="T1115" s="126">
        <f t="shared" si="784"/>
        <v>281.58287953300101</v>
      </c>
      <c r="U1115" s="126">
        <f t="shared" si="784"/>
        <v>276.88651947134178</v>
      </c>
      <c r="V1115" s="126">
        <f t="shared" si="784"/>
        <v>272.19015940968256</v>
      </c>
      <c r="W1115" s="126">
        <f t="shared" si="784"/>
        <v>267.49379934802334</v>
      </c>
      <c r="X1115" s="126">
        <f t="shared" si="784"/>
        <v>262.79743928636412</v>
      </c>
      <c r="Y1115" s="126">
        <f t="shared" si="784"/>
        <v>258.1010792247049</v>
      </c>
      <c r="Z1115" s="126">
        <f t="shared" si="784"/>
        <v>253.40471916304571</v>
      </c>
      <c r="AA1115" s="126">
        <f t="shared" si="784"/>
        <v>248.70835910138649</v>
      </c>
      <c r="AB1115" s="126">
        <f t="shared" si="784"/>
        <v>244.01199903972886</v>
      </c>
      <c r="AC1115" s="126">
        <f t="shared" si="784"/>
        <v>239.31563897806964</v>
      </c>
      <c r="AD1115" s="126">
        <f t="shared" si="784"/>
        <v>234.61927891641042</v>
      </c>
      <c r="AE1115" s="126">
        <f t="shared" si="784"/>
        <v>229.92291885475123</v>
      </c>
      <c r="AF1115" s="126">
        <f t="shared" si="784"/>
        <v>225.22655879309201</v>
      </c>
      <c r="AG1115" s="126">
        <f t="shared" si="784"/>
        <v>220.53019873143279</v>
      </c>
      <c r="AH1115" s="126">
        <f t="shared" si="784"/>
        <v>215.83383866977357</v>
      </c>
      <c r="BL1115" s="1"/>
      <c r="BM1115" s="1"/>
    </row>
    <row r="1116" spans="2:65" hidden="1" outlineLevel="1">
      <c r="B1116" t="str">
        <f t="shared" si="775"/>
        <v>Bio-methane (liquefied) - Finance cost including feedstock finance cost - Europe - USD/ton fuel</v>
      </c>
      <c r="C1116" s="2" t="str">
        <f>C1104</f>
        <v>Bio-methane (liquefied)</v>
      </c>
      <c r="D1116" s="2" t="s">
        <v>36</v>
      </c>
      <c r="E1116" s="2" t="s">
        <v>8</v>
      </c>
      <c r="F1116" s="2" t="s">
        <v>31</v>
      </c>
      <c r="G1116" s="126">
        <f t="shared" ref="G1116:AH1116" si="785">G1121</f>
        <v>342.63556033456763</v>
      </c>
      <c r="H1116" s="126">
        <f t="shared" si="785"/>
        <v>337.93920027291</v>
      </c>
      <c r="I1116" s="126">
        <f t="shared" si="785"/>
        <v>333.24284021125078</v>
      </c>
      <c r="J1116" s="126">
        <f t="shared" si="785"/>
        <v>328.54648014959156</v>
      </c>
      <c r="K1116" s="126">
        <f t="shared" si="785"/>
        <v>323.85012008793234</v>
      </c>
      <c r="L1116" s="126">
        <f t="shared" si="785"/>
        <v>319.15376002627312</v>
      </c>
      <c r="M1116" s="126">
        <f t="shared" si="785"/>
        <v>314.4573999646139</v>
      </c>
      <c r="N1116" s="126">
        <f t="shared" si="785"/>
        <v>309.76103990295468</v>
      </c>
      <c r="O1116" s="126">
        <f t="shared" si="785"/>
        <v>305.06467984129546</v>
      </c>
      <c r="P1116" s="126">
        <f t="shared" si="785"/>
        <v>300.36831977963624</v>
      </c>
      <c r="Q1116" s="126">
        <f t="shared" si="785"/>
        <v>295.67195971797702</v>
      </c>
      <c r="R1116" s="126">
        <f t="shared" si="785"/>
        <v>290.97559965631945</v>
      </c>
      <c r="S1116" s="126">
        <f t="shared" si="785"/>
        <v>286.27923959466023</v>
      </c>
      <c r="T1116" s="126">
        <f t="shared" si="785"/>
        <v>281.58287953300101</v>
      </c>
      <c r="U1116" s="126">
        <f t="shared" si="785"/>
        <v>276.88651947134178</v>
      </c>
      <c r="V1116" s="126">
        <f t="shared" si="785"/>
        <v>272.19015940968256</v>
      </c>
      <c r="W1116" s="126">
        <f t="shared" si="785"/>
        <v>267.49379934802334</v>
      </c>
      <c r="X1116" s="126">
        <f t="shared" si="785"/>
        <v>262.79743928636412</v>
      </c>
      <c r="Y1116" s="126">
        <f t="shared" si="785"/>
        <v>258.1010792247049</v>
      </c>
      <c r="Z1116" s="126">
        <f t="shared" si="785"/>
        <v>253.40471916304571</v>
      </c>
      <c r="AA1116" s="126">
        <f t="shared" si="785"/>
        <v>248.70835910138649</v>
      </c>
      <c r="AB1116" s="126">
        <f t="shared" si="785"/>
        <v>244.01199903972886</v>
      </c>
      <c r="AC1116" s="126">
        <f t="shared" si="785"/>
        <v>239.31563897806964</v>
      </c>
      <c r="AD1116" s="126">
        <f t="shared" si="785"/>
        <v>234.61927891641042</v>
      </c>
      <c r="AE1116" s="126">
        <f t="shared" si="785"/>
        <v>229.92291885475123</v>
      </c>
      <c r="AF1116" s="126">
        <f t="shared" si="785"/>
        <v>225.22655879309201</v>
      </c>
      <c r="AG1116" s="126">
        <f t="shared" si="785"/>
        <v>220.53019873143279</v>
      </c>
      <c r="AH1116" s="126">
        <f t="shared" si="785"/>
        <v>215.83383866977357</v>
      </c>
      <c r="BL1116" s="1"/>
      <c r="BM1116" s="1"/>
    </row>
    <row r="1117" spans="2:65" hidden="1" outlineLevel="1">
      <c r="B1117" t="str">
        <f t="shared" si="775"/>
        <v>Bio-methane (liquefied) - Finance cost including feedstock finance cost - Middle East - USD/ton fuel</v>
      </c>
      <c r="C1117" s="13" t="str">
        <f>C1104</f>
        <v>Bio-methane (liquefied)</v>
      </c>
      <c r="D1117" s="13" t="s">
        <v>36</v>
      </c>
      <c r="E1117" s="13" t="s">
        <v>58</v>
      </c>
      <c r="F1117" s="13" t="s">
        <v>31</v>
      </c>
      <c r="G1117" s="127">
        <f t="shared" ref="G1117:AH1117" si="786">G1122</f>
        <v>342.63556033456763</v>
      </c>
      <c r="H1117" s="127">
        <f t="shared" si="786"/>
        <v>337.93920027291</v>
      </c>
      <c r="I1117" s="127">
        <f t="shared" si="786"/>
        <v>333.24284021125078</v>
      </c>
      <c r="J1117" s="127">
        <f t="shared" si="786"/>
        <v>328.54648014959156</v>
      </c>
      <c r="K1117" s="127">
        <f t="shared" si="786"/>
        <v>323.85012008793234</v>
      </c>
      <c r="L1117" s="127">
        <f t="shared" si="786"/>
        <v>319.15376002627312</v>
      </c>
      <c r="M1117" s="127">
        <f t="shared" si="786"/>
        <v>314.4573999646139</v>
      </c>
      <c r="N1117" s="127">
        <f t="shared" si="786"/>
        <v>309.76103990295468</v>
      </c>
      <c r="O1117" s="127">
        <f t="shared" si="786"/>
        <v>305.06467984129546</v>
      </c>
      <c r="P1117" s="127">
        <f t="shared" si="786"/>
        <v>300.36831977963624</v>
      </c>
      <c r="Q1117" s="127">
        <f t="shared" si="786"/>
        <v>295.67195971797702</v>
      </c>
      <c r="R1117" s="127">
        <f t="shared" si="786"/>
        <v>290.97559965631945</v>
      </c>
      <c r="S1117" s="127">
        <f t="shared" si="786"/>
        <v>286.27923959466023</v>
      </c>
      <c r="T1117" s="127">
        <f t="shared" si="786"/>
        <v>281.58287953300101</v>
      </c>
      <c r="U1117" s="127">
        <f t="shared" si="786"/>
        <v>276.88651947134178</v>
      </c>
      <c r="V1117" s="127">
        <f t="shared" si="786"/>
        <v>272.19015940968256</v>
      </c>
      <c r="W1117" s="127">
        <f t="shared" si="786"/>
        <v>267.49379934802334</v>
      </c>
      <c r="X1117" s="127">
        <f t="shared" si="786"/>
        <v>262.79743928636412</v>
      </c>
      <c r="Y1117" s="127">
        <f t="shared" si="786"/>
        <v>258.1010792247049</v>
      </c>
      <c r="Z1117" s="127">
        <f t="shared" si="786"/>
        <v>253.40471916304571</v>
      </c>
      <c r="AA1117" s="127">
        <f t="shared" si="786"/>
        <v>248.70835910138649</v>
      </c>
      <c r="AB1117" s="127">
        <f t="shared" si="786"/>
        <v>244.01199903972886</v>
      </c>
      <c r="AC1117" s="127">
        <f t="shared" si="786"/>
        <v>239.31563897806964</v>
      </c>
      <c r="AD1117" s="127">
        <f t="shared" si="786"/>
        <v>234.61927891641042</v>
      </c>
      <c r="AE1117" s="127">
        <f t="shared" si="786"/>
        <v>229.92291885475123</v>
      </c>
      <c r="AF1117" s="127">
        <f t="shared" si="786"/>
        <v>225.22655879309201</v>
      </c>
      <c r="AG1117" s="127">
        <f t="shared" si="786"/>
        <v>220.53019873143279</v>
      </c>
      <c r="AH1117" s="127">
        <f t="shared" si="786"/>
        <v>215.83383866977357</v>
      </c>
      <c r="BL1117" s="1"/>
      <c r="BM1117" s="1"/>
    </row>
    <row r="1118" spans="2:65" hidden="1" outlineLevel="1">
      <c r="B1118" t="str">
        <f t="shared" si="775"/>
        <v>Bio-methane (liquefied) - Finance cost - Africa - USD/ton fuel</v>
      </c>
      <c r="C1118" t="str">
        <f>C1100</f>
        <v>Bio-methane (liquefied)</v>
      </c>
      <c r="D1118" t="s">
        <v>42</v>
      </c>
      <c r="E1118" t="s">
        <v>55</v>
      </c>
      <c r="F1118" t="s">
        <v>31</v>
      </c>
      <c r="G1118" s="8">
        <f t="shared" ref="G1118:V1122" si="787">INDEX(CostCalculations,MATCH($B1118,CostCalculations_Index,0),MATCH(G$4,CostCalculation_Year,0))</f>
        <v>342.63556033456763</v>
      </c>
      <c r="H1118" s="8">
        <f t="shared" si="787"/>
        <v>337.93920027291</v>
      </c>
      <c r="I1118" s="8">
        <f t="shared" si="787"/>
        <v>333.24284021125078</v>
      </c>
      <c r="J1118" s="8">
        <f t="shared" si="787"/>
        <v>328.54648014959156</v>
      </c>
      <c r="K1118" s="8">
        <f t="shared" si="787"/>
        <v>323.85012008793234</v>
      </c>
      <c r="L1118" s="8">
        <f t="shared" si="787"/>
        <v>319.15376002627312</v>
      </c>
      <c r="M1118" s="8">
        <f t="shared" si="787"/>
        <v>314.4573999646139</v>
      </c>
      <c r="N1118" s="8">
        <f t="shared" si="787"/>
        <v>309.76103990295468</v>
      </c>
      <c r="O1118" s="8">
        <f t="shared" si="787"/>
        <v>305.06467984129546</v>
      </c>
      <c r="P1118" s="8">
        <f t="shared" si="787"/>
        <v>300.36831977963624</v>
      </c>
      <c r="Q1118" s="8">
        <f t="shared" si="787"/>
        <v>295.67195971797702</v>
      </c>
      <c r="R1118" s="8">
        <f t="shared" si="787"/>
        <v>290.97559965631945</v>
      </c>
      <c r="S1118" s="8">
        <f t="shared" si="787"/>
        <v>286.27923959466023</v>
      </c>
      <c r="T1118" s="8">
        <f t="shared" si="787"/>
        <v>281.58287953300101</v>
      </c>
      <c r="U1118" s="8">
        <f t="shared" si="787"/>
        <v>276.88651947134178</v>
      </c>
      <c r="V1118" s="8">
        <f t="shared" si="787"/>
        <v>272.19015940968256</v>
      </c>
      <c r="W1118" s="8">
        <f t="shared" ref="W1118:AH1122" si="788">INDEX(CostCalculations,MATCH($B1118,CostCalculations_Index,0),MATCH(W$4,CostCalculation_Year,0))</f>
        <v>267.49379934802334</v>
      </c>
      <c r="X1118" s="8">
        <f t="shared" si="788"/>
        <v>262.79743928636412</v>
      </c>
      <c r="Y1118" s="8">
        <f t="shared" si="788"/>
        <v>258.1010792247049</v>
      </c>
      <c r="Z1118" s="8">
        <f t="shared" si="788"/>
        <v>253.40471916304571</v>
      </c>
      <c r="AA1118" s="8">
        <f t="shared" si="788"/>
        <v>248.70835910138649</v>
      </c>
      <c r="AB1118" s="8">
        <f t="shared" si="788"/>
        <v>244.01199903972886</v>
      </c>
      <c r="AC1118" s="8">
        <f t="shared" si="788"/>
        <v>239.31563897806964</v>
      </c>
      <c r="AD1118" s="8">
        <f t="shared" si="788"/>
        <v>234.61927891641042</v>
      </c>
      <c r="AE1118" s="8">
        <f t="shared" si="788"/>
        <v>229.92291885475123</v>
      </c>
      <c r="AF1118" s="8">
        <f t="shared" si="788"/>
        <v>225.22655879309201</v>
      </c>
      <c r="AG1118" s="8">
        <f t="shared" si="788"/>
        <v>220.53019873143279</v>
      </c>
      <c r="AH1118" s="8">
        <f t="shared" si="788"/>
        <v>215.83383866977357</v>
      </c>
    </row>
    <row r="1119" spans="2:65" hidden="1" outlineLevel="1">
      <c r="B1119" t="str">
        <f t="shared" si="775"/>
        <v>Bio-methane (liquefied) - Finance cost - Americas - USD/ton fuel</v>
      </c>
      <c r="C1119" t="str">
        <f>C1100</f>
        <v>Bio-methane (liquefied)</v>
      </c>
      <c r="D1119" t="s">
        <v>42</v>
      </c>
      <c r="E1119" t="s">
        <v>56</v>
      </c>
      <c r="F1119" t="s">
        <v>31</v>
      </c>
      <c r="G1119" s="8">
        <f t="shared" si="787"/>
        <v>342.63556033456763</v>
      </c>
      <c r="H1119" s="8">
        <f t="shared" si="787"/>
        <v>337.93920027291</v>
      </c>
      <c r="I1119" s="8">
        <f t="shared" si="787"/>
        <v>333.24284021125078</v>
      </c>
      <c r="J1119" s="8">
        <f t="shared" si="787"/>
        <v>328.54648014959156</v>
      </c>
      <c r="K1119" s="8">
        <f t="shared" si="787"/>
        <v>323.85012008793234</v>
      </c>
      <c r="L1119" s="8">
        <f t="shared" si="787"/>
        <v>319.15376002627312</v>
      </c>
      <c r="M1119" s="8">
        <f t="shared" si="787"/>
        <v>314.4573999646139</v>
      </c>
      <c r="N1119" s="8">
        <f t="shared" si="787"/>
        <v>309.76103990295468</v>
      </c>
      <c r="O1119" s="8">
        <f t="shared" si="787"/>
        <v>305.06467984129546</v>
      </c>
      <c r="P1119" s="8">
        <f t="shared" si="787"/>
        <v>300.36831977963624</v>
      </c>
      <c r="Q1119" s="8">
        <f t="shared" si="787"/>
        <v>295.67195971797702</v>
      </c>
      <c r="R1119" s="8">
        <f t="shared" si="787"/>
        <v>290.97559965631945</v>
      </c>
      <c r="S1119" s="8">
        <f t="shared" si="787"/>
        <v>286.27923959466023</v>
      </c>
      <c r="T1119" s="8">
        <f t="shared" si="787"/>
        <v>281.58287953300101</v>
      </c>
      <c r="U1119" s="8">
        <f t="shared" si="787"/>
        <v>276.88651947134178</v>
      </c>
      <c r="V1119" s="8">
        <f t="shared" si="787"/>
        <v>272.19015940968256</v>
      </c>
      <c r="W1119" s="8">
        <f t="shared" si="788"/>
        <v>267.49379934802334</v>
      </c>
      <c r="X1119" s="8">
        <f t="shared" si="788"/>
        <v>262.79743928636412</v>
      </c>
      <c r="Y1119" s="8">
        <f t="shared" si="788"/>
        <v>258.1010792247049</v>
      </c>
      <c r="Z1119" s="8">
        <f t="shared" si="788"/>
        <v>253.40471916304571</v>
      </c>
      <c r="AA1119" s="8">
        <f t="shared" si="788"/>
        <v>248.70835910138649</v>
      </c>
      <c r="AB1119" s="8">
        <f t="shared" si="788"/>
        <v>244.01199903972886</v>
      </c>
      <c r="AC1119" s="8">
        <f t="shared" si="788"/>
        <v>239.31563897806964</v>
      </c>
      <c r="AD1119" s="8">
        <f t="shared" si="788"/>
        <v>234.61927891641042</v>
      </c>
      <c r="AE1119" s="8">
        <f t="shared" si="788"/>
        <v>229.92291885475123</v>
      </c>
      <c r="AF1119" s="8">
        <f t="shared" si="788"/>
        <v>225.22655879309201</v>
      </c>
      <c r="AG1119" s="8">
        <f t="shared" si="788"/>
        <v>220.53019873143279</v>
      </c>
      <c r="AH1119" s="8">
        <f t="shared" si="788"/>
        <v>215.83383866977357</v>
      </c>
    </row>
    <row r="1120" spans="2:65" hidden="1" outlineLevel="1">
      <c r="B1120" t="str">
        <f t="shared" si="775"/>
        <v>Bio-methane (liquefied) - Finance cost - Asia - USD/ton fuel</v>
      </c>
      <c r="C1120" t="str">
        <f>C1100</f>
        <v>Bio-methane (liquefied)</v>
      </c>
      <c r="D1120" t="s">
        <v>42</v>
      </c>
      <c r="E1120" t="s">
        <v>57</v>
      </c>
      <c r="F1120" t="s">
        <v>31</v>
      </c>
      <c r="G1120" s="8">
        <f t="shared" si="787"/>
        <v>342.63556033456763</v>
      </c>
      <c r="H1120" s="8">
        <f t="shared" si="787"/>
        <v>337.93920027291</v>
      </c>
      <c r="I1120" s="8">
        <f t="shared" si="787"/>
        <v>333.24284021125078</v>
      </c>
      <c r="J1120" s="8">
        <f t="shared" si="787"/>
        <v>328.54648014959156</v>
      </c>
      <c r="K1120" s="8">
        <f t="shared" si="787"/>
        <v>323.85012008793234</v>
      </c>
      <c r="L1120" s="8">
        <f t="shared" si="787"/>
        <v>319.15376002627312</v>
      </c>
      <c r="M1120" s="8">
        <f t="shared" si="787"/>
        <v>314.4573999646139</v>
      </c>
      <c r="N1120" s="8">
        <f t="shared" si="787"/>
        <v>309.76103990295468</v>
      </c>
      <c r="O1120" s="8">
        <f t="shared" si="787"/>
        <v>305.06467984129546</v>
      </c>
      <c r="P1120" s="8">
        <f t="shared" si="787"/>
        <v>300.36831977963624</v>
      </c>
      <c r="Q1120" s="8">
        <f t="shared" si="787"/>
        <v>295.67195971797702</v>
      </c>
      <c r="R1120" s="8">
        <f t="shared" si="787"/>
        <v>290.97559965631945</v>
      </c>
      <c r="S1120" s="8">
        <f t="shared" si="787"/>
        <v>286.27923959466023</v>
      </c>
      <c r="T1120" s="8">
        <f t="shared" si="787"/>
        <v>281.58287953300101</v>
      </c>
      <c r="U1120" s="8">
        <f t="shared" si="787"/>
        <v>276.88651947134178</v>
      </c>
      <c r="V1120" s="8">
        <f t="shared" si="787"/>
        <v>272.19015940968256</v>
      </c>
      <c r="W1120" s="8">
        <f t="shared" si="788"/>
        <v>267.49379934802334</v>
      </c>
      <c r="X1120" s="8">
        <f t="shared" si="788"/>
        <v>262.79743928636412</v>
      </c>
      <c r="Y1120" s="8">
        <f t="shared" si="788"/>
        <v>258.1010792247049</v>
      </c>
      <c r="Z1120" s="8">
        <f t="shared" si="788"/>
        <v>253.40471916304571</v>
      </c>
      <c r="AA1120" s="8">
        <f t="shared" si="788"/>
        <v>248.70835910138649</v>
      </c>
      <c r="AB1120" s="8">
        <f t="shared" si="788"/>
        <v>244.01199903972886</v>
      </c>
      <c r="AC1120" s="8">
        <f t="shared" si="788"/>
        <v>239.31563897806964</v>
      </c>
      <c r="AD1120" s="8">
        <f t="shared" si="788"/>
        <v>234.61927891641042</v>
      </c>
      <c r="AE1120" s="8">
        <f t="shared" si="788"/>
        <v>229.92291885475123</v>
      </c>
      <c r="AF1120" s="8">
        <f t="shared" si="788"/>
        <v>225.22655879309201</v>
      </c>
      <c r="AG1120" s="8">
        <f t="shared" si="788"/>
        <v>220.53019873143279</v>
      </c>
      <c r="AH1120" s="8">
        <f t="shared" si="788"/>
        <v>215.83383866977357</v>
      </c>
    </row>
    <row r="1121" spans="2:65" hidden="1" outlineLevel="1">
      <c r="B1121" t="str">
        <f t="shared" si="775"/>
        <v>Bio-methane (liquefied) - Finance cost - Europe - USD/ton fuel</v>
      </c>
      <c r="C1121" t="str">
        <f>C1100</f>
        <v>Bio-methane (liquefied)</v>
      </c>
      <c r="D1121" t="s">
        <v>42</v>
      </c>
      <c r="E1121" t="s">
        <v>8</v>
      </c>
      <c r="F1121" t="s">
        <v>31</v>
      </c>
      <c r="G1121" s="8">
        <f t="shared" si="787"/>
        <v>342.63556033456763</v>
      </c>
      <c r="H1121" s="8">
        <f t="shared" si="787"/>
        <v>337.93920027291</v>
      </c>
      <c r="I1121" s="8">
        <f t="shared" si="787"/>
        <v>333.24284021125078</v>
      </c>
      <c r="J1121" s="8">
        <f t="shared" si="787"/>
        <v>328.54648014959156</v>
      </c>
      <c r="K1121" s="8">
        <f t="shared" si="787"/>
        <v>323.85012008793234</v>
      </c>
      <c r="L1121" s="8">
        <f t="shared" si="787"/>
        <v>319.15376002627312</v>
      </c>
      <c r="M1121" s="8">
        <f t="shared" si="787"/>
        <v>314.4573999646139</v>
      </c>
      <c r="N1121" s="8">
        <f t="shared" si="787"/>
        <v>309.76103990295468</v>
      </c>
      <c r="O1121" s="8">
        <f t="shared" si="787"/>
        <v>305.06467984129546</v>
      </c>
      <c r="P1121" s="8">
        <f t="shared" si="787"/>
        <v>300.36831977963624</v>
      </c>
      <c r="Q1121" s="8">
        <f t="shared" si="787"/>
        <v>295.67195971797702</v>
      </c>
      <c r="R1121" s="8">
        <f t="shared" si="787"/>
        <v>290.97559965631945</v>
      </c>
      <c r="S1121" s="8">
        <f t="shared" si="787"/>
        <v>286.27923959466023</v>
      </c>
      <c r="T1121" s="8">
        <f t="shared" si="787"/>
        <v>281.58287953300101</v>
      </c>
      <c r="U1121" s="8">
        <f t="shared" si="787"/>
        <v>276.88651947134178</v>
      </c>
      <c r="V1121" s="8">
        <f t="shared" si="787"/>
        <v>272.19015940968256</v>
      </c>
      <c r="W1121" s="8">
        <f t="shared" si="788"/>
        <v>267.49379934802334</v>
      </c>
      <c r="X1121" s="8">
        <f t="shared" si="788"/>
        <v>262.79743928636412</v>
      </c>
      <c r="Y1121" s="8">
        <f t="shared" si="788"/>
        <v>258.1010792247049</v>
      </c>
      <c r="Z1121" s="8">
        <f t="shared" si="788"/>
        <v>253.40471916304571</v>
      </c>
      <c r="AA1121" s="8">
        <f t="shared" si="788"/>
        <v>248.70835910138649</v>
      </c>
      <c r="AB1121" s="8">
        <f t="shared" si="788"/>
        <v>244.01199903972886</v>
      </c>
      <c r="AC1121" s="8">
        <f t="shared" si="788"/>
        <v>239.31563897806964</v>
      </c>
      <c r="AD1121" s="8">
        <f t="shared" si="788"/>
        <v>234.61927891641042</v>
      </c>
      <c r="AE1121" s="8">
        <f t="shared" si="788"/>
        <v>229.92291885475123</v>
      </c>
      <c r="AF1121" s="8">
        <f t="shared" si="788"/>
        <v>225.22655879309201</v>
      </c>
      <c r="AG1121" s="8">
        <f t="shared" si="788"/>
        <v>220.53019873143279</v>
      </c>
      <c r="AH1121" s="8">
        <f t="shared" si="788"/>
        <v>215.83383866977357</v>
      </c>
    </row>
    <row r="1122" spans="2:65" hidden="1" outlineLevel="1">
      <c r="B1122" t="str">
        <f t="shared" si="775"/>
        <v>Bio-methane (liquefied) - Finance cost - Middle East - USD/ton fuel</v>
      </c>
      <c r="C1122" t="str">
        <f>C1100</f>
        <v>Bio-methane (liquefied)</v>
      </c>
      <c r="D1122" t="s">
        <v>42</v>
      </c>
      <c r="E1122" t="s">
        <v>58</v>
      </c>
      <c r="F1122" t="s">
        <v>31</v>
      </c>
      <c r="G1122" s="8">
        <f t="shared" si="787"/>
        <v>342.63556033456763</v>
      </c>
      <c r="H1122" s="8">
        <f t="shared" si="787"/>
        <v>337.93920027291</v>
      </c>
      <c r="I1122" s="8">
        <f t="shared" si="787"/>
        <v>333.24284021125078</v>
      </c>
      <c r="J1122" s="8">
        <f t="shared" si="787"/>
        <v>328.54648014959156</v>
      </c>
      <c r="K1122" s="8">
        <f t="shared" si="787"/>
        <v>323.85012008793234</v>
      </c>
      <c r="L1122" s="8">
        <f t="shared" si="787"/>
        <v>319.15376002627312</v>
      </c>
      <c r="M1122" s="8">
        <f t="shared" si="787"/>
        <v>314.4573999646139</v>
      </c>
      <c r="N1122" s="8">
        <f t="shared" si="787"/>
        <v>309.76103990295468</v>
      </c>
      <c r="O1122" s="8">
        <f t="shared" si="787"/>
        <v>305.06467984129546</v>
      </c>
      <c r="P1122" s="8">
        <f t="shared" si="787"/>
        <v>300.36831977963624</v>
      </c>
      <c r="Q1122" s="8">
        <f t="shared" si="787"/>
        <v>295.67195971797702</v>
      </c>
      <c r="R1122" s="8">
        <f t="shared" si="787"/>
        <v>290.97559965631945</v>
      </c>
      <c r="S1122" s="8">
        <f t="shared" si="787"/>
        <v>286.27923959466023</v>
      </c>
      <c r="T1122" s="8">
        <f t="shared" si="787"/>
        <v>281.58287953300101</v>
      </c>
      <c r="U1122" s="8">
        <f t="shared" si="787"/>
        <v>276.88651947134178</v>
      </c>
      <c r="V1122" s="8">
        <f t="shared" si="787"/>
        <v>272.19015940968256</v>
      </c>
      <c r="W1122" s="8">
        <f t="shared" si="788"/>
        <v>267.49379934802334</v>
      </c>
      <c r="X1122" s="8">
        <f t="shared" si="788"/>
        <v>262.79743928636412</v>
      </c>
      <c r="Y1122" s="8">
        <f t="shared" si="788"/>
        <v>258.1010792247049</v>
      </c>
      <c r="Z1122" s="8">
        <f t="shared" si="788"/>
        <v>253.40471916304571</v>
      </c>
      <c r="AA1122" s="8">
        <f t="shared" si="788"/>
        <v>248.70835910138649</v>
      </c>
      <c r="AB1122" s="8">
        <f t="shared" si="788"/>
        <v>244.01199903972886</v>
      </c>
      <c r="AC1122" s="8">
        <f t="shared" si="788"/>
        <v>239.31563897806964</v>
      </c>
      <c r="AD1122" s="8">
        <f t="shared" si="788"/>
        <v>234.61927891641042</v>
      </c>
      <c r="AE1122" s="8">
        <f t="shared" si="788"/>
        <v>229.92291885475123</v>
      </c>
      <c r="AF1122" s="8">
        <f t="shared" si="788"/>
        <v>225.22655879309201</v>
      </c>
      <c r="AG1122" s="8">
        <f t="shared" si="788"/>
        <v>220.53019873143279</v>
      </c>
      <c r="AH1122" s="8">
        <f t="shared" si="788"/>
        <v>215.83383866977357</v>
      </c>
    </row>
    <row r="1123" spans="2:65" ht="15.75" hidden="1" outlineLevel="1" thickBot="1">
      <c r="B1123" t="str">
        <f t="shared" si="775"/>
        <v/>
      </c>
      <c r="G1123" s="128"/>
    </row>
    <row r="1124" spans="2:65" hidden="1" outlineLevel="1">
      <c r="B1124" t="str">
        <f t="shared" si="775"/>
        <v>Bio-methane (liquefied) - Energy cost including feedstock energy cost - Africa - USD/ton fuel</v>
      </c>
      <c r="C1124" s="10" t="str">
        <f>C1100</f>
        <v>Bio-methane (liquefied)</v>
      </c>
      <c r="D1124" s="10" t="s">
        <v>37</v>
      </c>
      <c r="E1124" s="10" t="s">
        <v>55</v>
      </c>
      <c r="F1124" s="10" t="s">
        <v>31</v>
      </c>
      <c r="G1124" s="125">
        <f>G1129</f>
        <v>69.981595126557124</v>
      </c>
      <c r="H1124" s="125">
        <f t="shared" ref="H1124:AH1124" si="789">H1129</f>
        <v>61.869476140659096</v>
      </c>
      <c r="I1124" s="125">
        <f t="shared" si="789"/>
        <v>53.7292636721874</v>
      </c>
      <c r="J1124" s="125">
        <f t="shared" si="789"/>
        <v>51.518232281304975</v>
      </c>
      <c r="K1124" s="125">
        <f t="shared" si="789"/>
        <v>49.299369387502331</v>
      </c>
      <c r="L1124" s="125">
        <f t="shared" si="789"/>
        <v>47.072674990779397</v>
      </c>
      <c r="M1124" s="125">
        <f t="shared" si="789"/>
        <v>44.838149091135655</v>
      </c>
      <c r="N1124" s="125">
        <f t="shared" si="789"/>
        <v>42.595791688572248</v>
      </c>
      <c r="O1124" s="125">
        <f t="shared" si="789"/>
        <v>41.371520483968219</v>
      </c>
      <c r="P1124" s="125">
        <f t="shared" si="789"/>
        <v>40.142877724425517</v>
      </c>
      <c r="Q1124" s="125">
        <f t="shared" si="789"/>
        <v>38.909863409943561</v>
      </c>
      <c r="R1124" s="125">
        <f t="shared" si="789"/>
        <v>37.672477540523481</v>
      </c>
      <c r="S1124" s="125">
        <f t="shared" si="789"/>
        <v>36.430720116164863</v>
      </c>
      <c r="T1124" s="125">
        <f t="shared" si="789"/>
        <v>35.876486800484471</v>
      </c>
      <c r="U1124" s="125">
        <f t="shared" si="789"/>
        <v>35.320195865728472</v>
      </c>
      <c r="V1124" s="125">
        <f t="shared" si="789"/>
        <v>34.761847311896595</v>
      </c>
      <c r="W1124" s="125">
        <f t="shared" si="789"/>
        <v>34.201441138989011</v>
      </c>
      <c r="X1124" s="125">
        <f t="shared" si="789"/>
        <v>33.638977347005977</v>
      </c>
      <c r="Y1124" s="125">
        <f t="shared" si="789"/>
        <v>33.056916576553654</v>
      </c>
      <c r="Z1124" s="125">
        <f t="shared" si="789"/>
        <v>32.4727400157674</v>
      </c>
      <c r="AA1124" s="125">
        <f t="shared" si="789"/>
        <v>31.886447664646887</v>
      </c>
      <c r="AB1124" s="125">
        <f t="shared" si="789"/>
        <v>31.298039523192703</v>
      </c>
      <c r="AC1124" s="125">
        <f t="shared" si="789"/>
        <v>30.707515591404441</v>
      </c>
      <c r="AD1124" s="125">
        <f t="shared" si="789"/>
        <v>30.442389643977016</v>
      </c>
      <c r="AE1124" s="125">
        <f t="shared" si="789"/>
        <v>30.17622520998988</v>
      </c>
      <c r="AF1124" s="125">
        <f t="shared" si="789"/>
        <v>29.909022289442703</v>
      </c>
      <c r="AG1124" s="125">
        <f t="shared" si="789"/>
        <v>29.640780882335655</v>
      </c>
      <c r="AH1124" s="125">
        <f t="shared" si="789"/>
        <v>29.371500988668895</v>
      </c>
      <c r="AJ1124" s="117" t="e">
        <f>G1107+G1110+G1113+G1124+#REF!=G1101</f>
        <v>#REF!</v>
      </c>
      <c r="AK1124" s="118" t="e">
        <f>H1107+H1110+H1113+H1124+#REF!=H1101</f>
        <v>#REF!</v>
      </c>
      <c r="AL1124" s="118" t="e">
        <f>I1107+I1110+I1113+I1124+#REF!=I1101</f>
        <v>#REF!</v>
      </c>
      <c r="AM1124" s="118" t="e">
        <f>J1107+J1110+J1113+J1124+#REF!=J1101</f>
        <v>#REF!</v>
      </c>
      <c r="AN1124" s="118" t="e">
        <f>K1107+K1110+K1113+K1124+#REF!=K1101</f>
        <v>#REF!</v>
      </c>
      <c r="AO1124" s="118" t="e">
        <f>L1107+L1110+L1113+L1124+#REF!=L1101</f>
        <v>#REF!</v>
      </c>
      <c r="AP1124" s="118" t="e">
        <f>M1107+M1110+M1113+M1124+#REF!=M1101</f>
        <v>#REF!</v>
      </c>
      <c r="AQ1124" s="118" t="e">
        <f>N1107+N1110+N1113+N1124+#REF!=N1101</f>
        <v>#REF!</v>
      </c>
      <c r="AR1124" s="118" t="e">
        <f>O1107+O1110+O1113+O1124+#REF!=O1101</f>
        <v>#REF!</v>
      </c>
      <c r="AS1124" s="118" t="e">
        <f>P1107+P1110+P1113+P1124+#REF!=P1101</f>
        <v>#REF!</v>
      </c>
      <c r="AT1124" s="118" t="e">
        <f>Q1107+Q1110+Q1113+Q1124+#REF!=Q1101</f>
        <v>#REF!</v>
      </c>
      <c r="AU1124" s="118" t="e">
        <f>R1107+R1110+R1113+R1124+#REF!=R1101</f>
        <v>#REF!</v>
      </c>
      <c r="AV1124" s="118" t="e">
        <f>S1107+S1110+S1113+S1124+#REF!=S1101</f>
        <v>#REF!</v>
      </c>
      <c r="AW1124" s="118" t="e">
        <f>T1107+T1110+T1113+T1124+#REF!=T1101</f>
        <v>#REF!</v>
      </c>
      <c r="AX1124" s="118" t="e">
        <f>U1107+U1110+U1113+U1124+#REF!=U1101</f>
        <v>#REF!</v>
      </c>
      <c r="AY1124" s="118" t="e">
        <f>V1107+V1110+V1113+V1124+#REF!=V1101</f>
        <v>#REF!</v>
      </c>
      <c r="AZ1124" s="118" t="e">
        <f>W1107+W1110+W1113+W1124+#REF!=W1101</f>
        <v>#REF!</v>
      </c>
      <c r="BA1124" s="118" t="e">
        <f>X1107+X1110+X1113+X1124+#REF!=X1101</f>
        <v>#REF!</v>
      </c>
      <c r="BB1124" s="118" t="e">
        <f>Y1107+Y1110+Y1113+Y1124+#REF!=Y1101</f>
        <v>#REF!</v>
      </c>
      <c r="BC1124" s="118" t="e">
        <f>Z1107+Z1110+Z1113+Z1124+#REF!=Z1101</f>
        <v>#REF!</v>
      </c>
      <c r="BD1124" s="118" t="e">
        <f>AA1107+AA1110+AA1113+AA1124+#REF!=AA1101</f>
        <v>#REF!</v>
      </c>
      <c r="BE1124" s="118" t="e">
        <f>AB1107+AB1110+AB1113+AB1124+#REF!=AB1101</f>
        <v>#REF!</v>
      </c>
      <c r="BF1124" s="118" t="e">
        <f>AC1107+AC1110+AC1113+AC1124+#REF!=AC1101</f>
        <v>#REF!</v>
      </c>
      <c r="BG1124" s="118" t="e">
        <f>AD1107+AD1110+AD1113+AD1124+#REF!=AD1101</f>
        <v>#REF!</v>
      </c>
      <c r="BH1124" s="118" t="e">
        <f>AE1107+AE1110+AE1113+AE1124+#REF!=AE1101</f>
        <v>#REF!</v>
      </c>
      <c r="BI1124" s="118" t="e">
        <f>AF1107+AF1110+AF1113+AF1124+#REF!=AF1101</f>
        <v>#REF!</v>
      </c>
      <c r="BJ1124" s="118" t="e">
        <f>AG1107+AG1110+AG1113+AG1124+#REF!=AG1101</f>
        <v>#REF!</v>
      </c>
      <c r="BK1124" s="119" t="e">
        <f>AH1107+AH1110+AH1113+AH1124+#REF!=AH1101</f>
        <v>#REF!</v>
      </c>
      <c r="BL1124" s="1"/>
      <c r="BM1124" s="1"/>
    </row>
    <row r="1125" spans="2:65" hidden="1" outlineLevel="1">
      <c r="B1125" t="str">
        <f t="shared" si="775"/>
        <v>Bio-methane (liquefied) - Energy cost including feedstock energy cost - Americas - USD/ton fuel</v>
      </c>
      <c r="C1125" s="2" t="str">
        <f>C1100</f>
        <v>Bio-methane (liquefied)</v>
      </c>
      <c r="D1125" s="2" t="s">
        <v>37</v>
      </c>
      <c r="E1125" s="2" t="s">
        <v>56</v>
      </c>
      <c r="F1125" s="2" t="s">
        <v>31</v>
      </c>
      <c r="G1125" s="126">
        <f t="shared" ref="G1125:AH1125" si="790">G1130</f>
        <v>43.970477550141368</v>
      </c>
      <c r="H1125" s="126">
        <f t="shared" si="790"/>
        <v>43.133513877303159</v>
      </c>
      <c r="I1125" s="126">
        <f t="shared" si="790"/>
        <v>42.29343728678333</v>
      </c>
      <c r="J1125" s="126">
        <f t="shared" si="790"/>
        <v>40.818375134299309</v>
      </c>
      <c r="K1125" s="126">
        <f t="shared" si="790"/>
        <v>39.338050928563419</v>
      </c>
      <c r="L1125" s="126">
        <f t="shared" si="790"/>
        <v>37.852464669575596</v>
      </c>
      <c r="M1125" s="126">
        <f t="shared" si="790"/>
        <v>36.361616357336416</v>
      </c>
      <c r="N1125" s="126">
        <f t="shared" si="790"/>
        <v>34.86550599184482</v>
      </c>
      <c r="O1125" s="126">
        <f t="shared" si="790"/>
        <v>34.173561270800185</v>
      </c>
      <c r="P1125" s="126">
        <f t="shared" si="790"/>
        <v>33.479084323395696</v>
      </c>
      <c r="Q1125" s="126">
        <f t="shared" si="790"/>
        <v>32.782075149631332</v>
      </c>
      <c r="R1125" s="126">
        <f t="shared" si="790"/>
        <v>32.082533749507107</v>
      </c>
      <c r="S1125" s="126">
        <f t="shared" si="790"/>
        <v>31.380460123022885</v>
      </c>
      <c r="T1125" s="126">
        <f t="shared" si="790"/>
        <v>30.819243121379898</v>
      </c>
      <c r="U1125" s="126">
        <f t="shared" si="790"/>
        <v>30.25597343476251</v>
      </c>
      <c r="V1125" s="126">
        <f t="shared" si="790"/>
        <v>29.690651063170606</v>
      </c>
      <c r="W1125" s="126">
        <f t="shared" si="790"/>
        <v>29.123276006604488</v>
      </c>
      <c r="X1125" s="126">
        <f t="shared" si="790"/>
        <v>28.553848265063923</v>
      </c>
      <c r="Y1125" s="126">
        <f t="shared" si="790"/>
        <v>28.35193876026846</v>
      </c>
      <c r="Z1125" s="126">
        <f t="shared" si="790"/>
        <v>28.149202294029187</v>
      </c>
      <c r="AA1125" s="126">
        <f t="shared" si="790"/>
        <v>27.94563886634614</v>
      </c>
      <c r="AB1125" s="126">
        <f t="shared" si="790"/>
        <v>27.741248477219195</v>
      </c>
      <c r="AC1125" s="126">
        <f t="shared" si="790"/>
        <v>27.536031126648442</v>
      </c>
      <c r="AD1125" s="126">
        <f t="shared" si="790"/>
        <v>27.391724926203018</v>
      </c>
      <c r="AE1125" s="126">
        <f t="shared" si="790"/>
        <v>27.246794841881083</v>
      </c>
      <c r="AF1125" s="126">
        <f t="shared" si="790"/>
        <v>27.101240873682528</v>
      </c>
      <c r="AG1125" s="126">
        <f t="shared" si="790"/>
        <v>26.955063021607373</v>
      </c>
      <c r="AH1125" s="126">
        <f t="shared" si="790"/>
        <v>26.808261285655636</v>
      </c>
      <c r="AJ1125" s="120" t="e">
        <f>G1107+G1110+G1114+G1125+#REF!=G1102</f>
        <v>#REF!</v>
      </c>
      <c r="AK1125" s="1" t="e">
        <f>H1107+H1110+H1114+H1125+#REF!=H1102</f>
        <v>#REF!</v>
      </c>
      <c r="AL1125" s="1" t="e">
        <f>I1107+I1110+I1114+I1125+#REF!=I1102</f>
        <v>#REF!</v>
      </c>
      <c r="AM1125" s="1" t="e">
        <f>J1107+J1110+J1114+J1125+#REF!=J1102</f>
        <v>#REF!</v>
      </c>
      <c r="AN1125" s="1" t="e">
        <f>K1107+K1110+K1114+K1125+#REF!=K1102</f>
        <v>#REF!</v>
      </c>
      <c r="AO1125" s="1" t="e">
        <f>L1107+L1110+L1114+L1125+#REF!=L1102</f>
        <v>#REF!</v>
      </c>
      <c r="AP1125" s="1" t="e">
        <f>M1107+M1110+M1114+M1125+#REF!=M1102</f>
        <v>#REF!</v>
      </c>
      <c r="AQ1125" s="1" t="e">
        <f>N1107+N1110+N1114+N1125+#REF!=N1102</f>
        <v>#REF!</v>
      </c>
      <c r="AR1125" s="1" t="e">
        <f>O1107+O1110+O1114+O1125+#REF!=O1102</f>
        <v>#REF!</v>
      </c>
      <c r="AS1125" s="1" t="e">
        <f>P1107+P1110+P1114+P1125+#REF!=P1102</f>
        <v>#REF!</v>
      </c>
      <c r="AT1125" s="1" t="e">
        <f>Q1107+Q1110+Q1114+Q1125+#REF!=Q1102</f>
        <v>#REF!</v>
      </c>
      <c r="AU1125" s="1" t="e">
        <f>R1107+R1110+R1114+R1125+#REF!=R1102</f>
        <v>#REF!</v>
      </c>
      <c r="AV1125" s="1" t="e">
        <f>S1107+S1110+S1114+S1125+#REF!=S1102</f>
        <v>#REF!</v>
      </c>
      <c r="AW1125" s="1" t="e">
        <f>T1107+T1110+T1114+T1125+#REF!=T1102</f>
        <v>#REF!</v>
      </c>
      <c r="AX1125" s="1" t="e">
        <f>U1107+U1110+U1114+U1125+#REF!=U1102</f>
        <v>#REF!</v>
      </c>
      <c r="AY1125" s="1" t="e">
        <f>V1107+V1110+V1114+V1125+#REF!=V1102</f>
        <v>#REF!</v>
      </c>
      <c r="AZ1125" s="1" t="e">
        <f>W1107+W1110+W1114+W1125+#REF!=W1102</f>
        <v>#REF!</v>
      </c>
      <c r="BA1125" s="1" t="e">
        <f>X1107+X1110+X1114+X1125+#REF!=X1102</f>
        <v>#REF!</v>
      </c>
      <c r="BB1125" s="1" t="e">
        <f>Y1107+Y1110+Y1114+Y1125+#REF!=Y1102</f>
        <v>#REF!</v>
      </c>
      <c r="BC1125" s="1" t="e">
        <f>Z1107+Z1110+Z1114+Z1125+#REF!=Z1102</f>
        <v>#REF!</v>
      </c>
      <c r="BD1125" s="1" t="e">
        <f>AA1107+AA1110+AA1114+AA1125+#REF!=AA1102</f>
        <v>#REF!</v>
      </c>
      <c r="BE1125" s="1" t="e">
        <f>AB1107+AB1110+AB1114+AB1125+#REF!=AB1102</f>
        <v>#REF!</v>
      </c>
      <c r="BF1125" s="1" t="e">
        <f>AC1107+AC1110+AC1114+AC1125+#REF!=AC1102</f>
        <v>#REF!</v>
      </c>
      <c r="BG1125" s="1" t="e">
        <f>AD1107+AD1110+AD1114+AD1125+#REF!=AD1102</f>
        <v>#REF!</v>
      </c>
      <c r="BH1125" s="1" t="e">
        <f>AE1107+AE1110+AE1114+AE1125+#REF!=AE1102</f>
        <v>#REF!</v>
      </c>
      <c r="BI1125" s="1" t="e">
        <f>AF1107+AF1110+AF1114+AF1125+#REF!=AF1102</f>
        <v>#REF!</v>
      </c>
      <c r="BJ1125" s="1" t="e">
        <f>AG1107+AG1110+AG1114+AG1125+#REF!=AG1102</f>
        <v>#REF!</v>
      </c>
      <c r="BK1125" s="121" t="e">
        <f>AH1107+AH1110+AH1114+AH1125+#REF!=AH1102</f>
        <v>#REF!</v>
      </c>
      <c r="BL1125" s="1"/>
      <c r="BM1125" s="1"/>
    </row>
    <row r="1126" spans="2:65" hidden="1" outlineLevel="1">
      <c r="B1126" t="str">
        <f t="shared" si="775"/>
        <v>Bio-methane (liquefied) - Energy cost including feedstock energy cost - Asia - USD/ton fuel</v>
      </c>
      <c r="C1126" s="2" t="str">
        <f>C1100</f>
        <v>Bio-methane (liquefied)</v>
      </c>
      <c r="D1126" s="2" t="s">
        <v>37</v>
      </c>
      <c r="E1126" s="2" t="s">
        <v>57</v>
      </c>
      <c r="F1126" s="2" t="s">
        <v>31</v>
      </c>
      <c r="G1126" s="126">
        <f t="shared" ref="G1126:AH1126" si="791">G1131</f>
        <v>77.834080488055108</v>
      </c>
      <c r="H1126" s="126">
        <f t="shared" si="791"/>
        <v>71.115822008006759</v>
      </c>
      <c r="I1126" s="126">
        <f t="shared" si="791"/>
        <v>64.374181237561601</v>
      </c>
      <c r="J1126" s="126">
        <f t="shared" si="791"/>
        <v>62.017950631427631</v>
      </c>
      <c r="K1126" s="126">
        <f t="shared" si="791"/>
        <v>59.653332991887112</v>
      </c>
      <c r="L1126" s="126">
        <f t="shared" si="791"/>
        <v>57.280328318937748</v>
      </c>
      <c r="M1126" s="126">
        <f t="shared" si="791"/>
        <v>54.898936612580677</v>
      </c>
      <c r="N1126" s="126">
        <f t="shared" si="791"/>
        <v>52.509157872817042</v>
      </c>
      <c r="O1126" s="126">
        <f t="shared" si="791"/>
        <v>50.90756034996317</v>
      </c>
      <c r="P1126" s="126">
        <f t="shared" si="791"/>
        <v>49.300262251599818</v>
      </c>
      <c r="Q1126" s="126">
        <f t="shared" si="791"/>
        <v>47.687263577726945</v>
      </c>
      <c r="R1126" s="126">
        <f t="shared" si="791"/>
        <v>46.06856432834347</v>
      </c>
      <c r="S1126" s="126">
        <f t="shared" si="791"/>
        <v>44.444164503449962</v>
      </c>
      <c r="T1126" s="126">
        <f t="shared" si="791"/>
        <v>43.651976207852059</v>
      </c>
      <c r="U1126" s="126">
        <f t="shared" si="791"/>
        <v>42.856889601552574</v>
      </c>
      <c r="V1126" s="126">
        <f t="shared" si="791"/>
        <v>42.058904684551834</v>
      </c>
      <c r="W1126" s="126">
        <f t="shared" si="791"/>
        <v>41.258021456849292</v>
      </c>
      <c r="X1126" s="126">
        <f t="shared" si="791"/>
        <v>40.454239918445765</v>
      </c>
      <c r="Y1126" s="126">
        <f t="shared" si="791"/>
        <v>39.606725460630514</v>
      </c>
      <c r="Z1126" s="126">
        <f t="shared" si="791"/>
        <v>38.756177259541239</v>
      </c>
      <c r="AA1126" s="126">
        <f t="shared" si="791"/>
        <v>37.902595315177329</v>
      </c>
      <c r="AB1126" s="126">
        <f t="shared" si="791"/>
        <v>37.04597962753936</v>
      </c>
      <c r="AC1126" s="126">
        <f t="shared" si="791"/>
        <v>36.186330196626805</v>
      </c>
      <c r="AD1126" s="126">
        <f t="shared" si="791"/>
        <v>35.822990175790714</v>
      </c>
      <c r="AE1126" s="126">
        <f t="shared" si="791"/>
        <v>35.458258920500349</v>
      </c>
      <c r="AF1126" s="126">
        <f t="shared" si="791"/>
        <v>35.09213643075595</v>
      </c>
      <c r="AG1126" s="126">
        <f t="shared" si="791"/>
        <v>34.72462270655739</v>
      </c>
      <c r="AH1126" s="126">
        <f t="shared" si="791"/>
        <v>34.355717747904563</v>
      </c>
      <c r="AJ1126" s="120" t="e">
        <f>G1107+G1110+G1115+G1126+#REF!=G1103</f>
        <v>#REF!</v>
      </c>
      <c r="AK1126" s="1" t="e">
        <f>H1107+H1110+H1115+H1126+#REF!=H1103</f>
        <v>#REF!</v>
      </c>
      <c r="AL1126" s="1" t="e">
        <f>I1107+I1110+I1115+I1126+#REF!=I1103</f>
        <v>#REF!</v>
      </c>
      <c r="AM1126" s="1" t="e">
        <f>J1107+J1110+J1115+J1126+#REF!=J1103</f>
        <v>#REF!</v>
      </c>
      <c r="AN1126" s="1" t="e">
        <f>K1107+K1110+K1115+K1126+#REF!=K1103</f>
        <v>#REF!</v>
      </c>
      <c r="AO1126" s="1" t="e">
        <f>L1107+L1110+L1115+L1126+#REF!=L1103</f>
        <v>#REF!</v>
      </c>
      <c r="AP1126" s="1" t="e">
        <f>M1107+M1110+M1115+M1126+#REF!=M1103</f>
        <v>#REF!</v>
      </c>
      <c r="AQ1126" s="1" t="e">
        <f>N1107+N1110+N1115+N1126+#REF!=N1103</f>
        <v>#REF!</v>
      </c>
      <c r="AR1126" s="1" t="e">
        <f>O1107+O1110+O1115+O1126+#REF!=O1103</f>
        <v>#REF!</v>
      </c>
      <c r="AS1126" s="1" t="e">
        <f>P1107+P1110+P1115+P1126+#REF!=P1103</f>
        <v>#REF!</v>
      </c>
      <c r="AT1126" s="1" t="e">
        <f>Q1107+Q1110+Q1115+Q1126+#REF!=Q1103</f>
        <v>#REF!</v>
      </c>
      <c r="AU1126" s="1" t="e">
        <f>R1107+R1110+R1115+R1126+#REF!=R1103</f>
        <v>#REF!</v>
      </c>
      <c r="AV1126" s="1" t="e">
        <f>S1107+S1110+S1115+S1126+#REF!=S1103</f>
        <v>#REF!</v>
      </c>
      <c r="AW1126" s="1" t="e">
        <f>T1107+T1110+T1115+T1126+#REF!=T1103</f>
        <v>#REF!</v>
      </c>
      <c r="AX1126" s="1" t="e">
        <f>U1107+U1110+U1115+U1126+#REF!=U1103</f>
        <v>#REF!</v>
      </c>
      <c r="AY1126" s="1" t="e">
        <f>V1107+V1110+V1115+V1126+#REF!=V1103</f>
        <v>#REF!</v>
      </c>
      <c r="AZ1126" s="1" t="e">
        <f>W1107+W1110+W1115+W1126+#REF!=W1103</f>
        <v>#REF!</v>
      </c>
      <c r="BA1126" s="1" t="e">
        <f>X1107+X1110+X1115+X1126+#REF!=X1103</f>
        <v>#REF!</v>
      </c>
      <c r="BB1126" s="1" t="e">
        <f>Y1107+Y1110+Y1115+Y1126+#REF!=Y1103</f>
        <v>#REF!</v>
      </c>
      <c r="BC1126" s="1" t="e">
        <f>Z1107+Z1110+Z1115+Z1126+#REF!=Z1103</f>
        <v>#REF!</v>
      </c>
      <c r="BD1126" s="1" t="e">
        <f>AA1107+AA1110+AA1115+AA1126+#REF!=AA1103</f>
        <v>#REF!</v>
      </c>
      <c r="BE1126" s="1" t="e">
        <f>AB1107+AB1110+AB1115+AB1126+#REF!=AB1103</f>
        <v>#REF!</v>
      </c>
      <c r="BF1126" s="1" t="e">
        <f>AC1107+AC1110+AC1115+AC1126+#REF!=AC1103</f>
        <v>#REF!</v>
      </c>
      <c r="BG1126" s="1" t="e">
        <f>AD1107+AD1110+AD1115+AD1126+#REF!=AD1103</f>
        <v>#REF!</v>
      </c>
      <c r="BH1126" s="1" t="e">
        <f>AE1107+AE1110+AE1115+AE1126+#REF!=AE1103</f>
        <v>#REF!</v>
      </c>
      <c r="BI1126" s="1" t="e">
        <f>AF1107+AF1110+AF1115+AF1126+#REF!=AF1103</f>
        <v>#REF!</v>
      </c>
      <c r="BJ1126" s="1" t="e">
        <f>AG1107+AG1110+AG1115+AG1126+#REF!=AG1103</f>
        <v>#REF!</v>
      </c>
      <c r="BK1126" s="121" t="e">
        <f>AH1107+AH1110+AH1115+AH1126+#REF!=AH1103</f>
        <v>#REF!</v>
      </c>
      <c r="BL1126" s="1"/>
      <c r="BM1126" s="1"/>
    </row>
    <row r="1127" spans="2:65" hidden="1" outlineLevel="1">
      <c r="B1127" t="str">
        <f t="shared" si="775"/>
        <v>Bio-methane (liquefied) - Energy cost including feedstock energy cost - Europe - USD/ton fuel</v>
      </c>
      <c r="C1127" s="2" t="str">
        <f>C1100</f>
        <v>Bio-methane (liquefied)</v>
      </c>
      <c r="D1127" s="2" t="s">
        <v>37</v>
      </c>
      <c r="E1127" s="2" t="s">
        <v>8</v>
      </c>
      <c r="F1127" s="2" t="s">
        <v>31</v>
      </c>
      <c r="G1127" s="126">
        <f t="shared" ref="G1127:AH1127" si="792">G1132</f>
        <v>57.943256879776996</v>
      </c>
      <c r="H1127" s="126">
        <f t="shared" si="792"/>
        <v>55.540702181518348</v>
      </c>
      <c r="I1127" s="126">
        <f t="shared" si="792"/>
        <v>53.129609966639606</v>
      </c>
      <c r="J1127" s="126">
        <f t="shared" si="792"/>
        <v>51.191911235516265</v>
      </c>
      <c r="K1127" s="126">
        <f t="shared" si="792"/>
        <v>49.247314139371603</v>
      </c>
      <c r="L1127" s="126">
        <f t="shared" si="792"/>
        <v>47.295818678206651</v>
      </c>
      <c r="M1127" s="126">
        <f t="shared" si="792"/>
        <v>45.337424852020348</v>
      </c>
      <c r="N1127" s="126">
        <f t="shared" si="792"/>
        <v>43.372132660813818</v>
      </c>
      <c r="O1127" s="126">
        <f t="shared" si="792"/>
        <v>42.595508759449871</v>
      </c>
      <c r="P1127" s="126">
        <f t="shared" si="792"/>
        <v>41.816018588847896</v>
      </c>
      <c r="Q1127" s="126">
        <f t="shared" si="792"/>
        <v>41.033662149006759</v>
      </c>
      <c r="R1127" s="126">
        <f t="shared" si="792"/>
        <v>40.248439439926756</v>
      </c>
      <c r="S1127" s="126">
        <f t="shared" si="792"/>
        <v>39.460350461608165</v>
      </c>
      <c r="T1127" s="126">
        <f t="shared" si="792"/>
        <v>39.014742893973903</v>
      </c>
      <c r="U1127" s="126">
        <f t="shared" si="792"/>
        <v>38.567424017919087</v>
      </c>
      <c r="V1127" s="126">
        <f t="shared" si="792"/>
        <v>38.118393833443605</v>
      </c>
      <c r="W1127" s="126">
        <f t="shared" si="792"/>
        <v>37.667652340547491</v>
      </c>
      <c r="X1127" s="126">
        <f t="shared" si="792"/>
        <v>37.215199539230433</v>
      </c>
      <c r="Y1127" s="126">
        <f t="shared" si="792"/>
        <v>36.725009927078887</v>
      </c>
      <c r="Z1127" s="126">
        <f t="shared" si="792"/>
        <v>36.232989523875723</v>
      </c>
      <c r="AA1127" s="126">
        <f t="shared" si="792"/>
        <v>35.739138329621177</v>
      </c>
      <c r="AB1127" s="126">
        <f t="shared" si="792"/>
        <v>35.243456344314978</v>
      </c>
      <c r="AC1127" s="126">
        <f t="shared" si="792"/>
        <v>34.745943567957454</v>
      </c>
      <c r="AD1127" s="126">
        <f t="shared" si="792"/>
        <v>34.397088662005487</v>
      </c>
      <c r="AE1127" s="126">
        <f t="shared" si="792"/>
        <v>34.046897973198419</v>
      </c>
      <c r="AF1127" s="126">
        <f t="shared" si="792"/>
        <v>33.695371501536471</v>
      </c>
      <c r="AG1127" s="126">
        <f t="shared" si="792"/>
        <v>33.342509247019528</v>
      </c>
      <c r="AH1127" s="126">
        <f t="shared" si="792"/>
        <v>32.988311209647478</v>
      </c>
      <c r="AJ1127" s="120" t="e">
        <f>G1107+G1110+G1116+G1127+#REF!=G1104</f>
        <v>#REF!</v>
      </c>
      <c r="AK1127" s="1" t="e">
        <f>H1107+H1110+H1116+H1127+#REF!=H1104</f>
        <v>#REF!</v>
      </c>
      <c r="AL1127" s="1" t="e">
        <f>I1107+I1110+I1116+I1127+#REF!=I1104</f>
        <v>#REF!</v>
      </c>
      <c r="AM1127" s="1" t="e">
        <f>J1107+J1110+J1116+J1127+#REF!=J1104</f>
        <v>#REF!</v>
      </c>
      <c r="AN1127" s="1" t="e">
        <f>K1107+K1110+K1116+K1127+#REF!=K1104</f>
        <v>#REF!</v>
      </c>
      <c r="AO1127" s="1" t="e">
        <f>L1107+L1110+L1116+L1127+#REF!=L1104</f>
        <v>#REF!</v>
      </c>
      <c r="AP1127" s="1" t="e">
        <f>M1107+M1110+M1116+M1127+#REF!=M1104</f>
        <v>#REF!</v>
      </c>
      <c r="AQ1127" s="1" t="e">
        <f>N1107+N1110+N1116+N1127+#REF!=N1104</f>
        <v>#REF!</v>
      </c>
      <c r="AR1127" s="1" t="e">
        <f>O1107+O1110+O1116+O1127+#REF!=O1104</f>
        <v>#REF!</v>
      </c>
      <c r="AS1127" s="1" t="e">
        <f>P1107+P1110+P1116+P1127+#REF!=P1104</f>
        <v>#REF!</v>
      </c>
      <c r="AT1127" s="1" t="e">
        <f>Q1107+Q1110+Q1116+Q1127+#REF!=Q1104</f>
        <v>#REF!</v>
      </c>
      <c r="AU1127" s="1" t="e">
        <f>R1107+R1110+R1116+R1127+#REF!=R1104</f>
        <v>#REF!</v>
      </c>
      <c r="AV1127" s="1" t="e">
        <f>S1107+S1110+S1116+S1127+#REF!=S1104</f>
        <v>#REF!</v>
      </c>
      <c r="AW1127" s="1" t="e">
        <f>T1107+T1110+T1116+T1127+#REF!=T1104</f>
        <v>#REF!</v>
      </c>
      <c r="AX1127" s="1" t="e">
        <f>U1107+U1110+U1116+U1127+#REF!=U1104</f>
        <v>#REF!</v>
      </c>
      <c r="AY1127" s="1" t="e">
        <f>V1107+V1110+V1116+V1127+#REF!=V1104</f>
        <v>#REF!</v>
      </c>
      <c r="AZ1127" s="1" t="e">
        <f>W1107+W1110+W1116+W1127+#REF!=W1104</f>
        <v>#REF!</v>
      </c>
      <c r="BA1127" s="1" t="e">
        <f>X1107+X1110+X1116+X1127+#REF!=X1104</f>
        <v>#REF!</v>
      </c>
      <c r="BB1127" s="1" t="e">
        <f>Y1107+Y1110+Y1116+Y1127+#REF!=Y1104</f>
        <v>#REF!</v>
      </c>
      <c r="BC1127" s="1" t="e">
        <f>Z1107+Z1110+Z1116+Z1127+#REF!=Z1104</f>
        <v>#REF!</v>
      </c>
      <c r="BD1127" s="1" t="e">
        <f>AA1107+AA1110+AA1116+AA1127+#REF!=AA1104</f>
        <v>#REF!</v>
      </c>
      <c r="BE1127" s="1" t="e">
        <f>AB1107+AB1110+AB1116+AB1127+#REF!=AB1104</f>
        <v>#REF!</v>
      </c>
      <c r="BF1127" s="1" t="e">
        <f>AC1107+AC1110+AC1116+AC1127+#REF!=AC1104</f>
        <v>#REF!</v>
      </c>
      <c r="BG1127" s="1" t="e">
        <f>AD1107+AD1110+AD1116+AD1127+#REF!=AD1104</f>
        <v>#REF!</v>
      </c>
      <c r="BH1127" s="1" t="e">
        <f>AE1107+AE1110+AE1116+AE1127+#REF!=AE1104</f>
        <v>#REF!</v>
      </c>
      <c r="BI1127" s="1" t="e">
        <f>AF1107+AF1110+AF1116+AF1127+#REF!=AF1104</f>
        <v>#REF!</v>
      </c>
      <c r="BJ1127" s="1" t="e">
        <f>AG1107+AG1110+AG1116+AG1127+#REF!=AG1104</f>
        <v>#REF!</v>
      </c>
      <c r="BK1127" s="121" t="e">
        <f>AH1107+AH1110+AH1116+AH1127+#REF!=AH1104</f>
        <v>#REF!</v>
      </c>
      <c r="BL1127" s="1"/>
      <c r="BM1127" s="1"/>
    </row>
    <row r="1128" spans="2:65" ht="15.75" hidden="1" outlineLevel="1" thickBot="1">
      <c r="B1128" t="str">
        <f t="shared" si="775"/>
        <v>Bio-methane (liquefied) - Energy cost including feedstock energy cost - Middle East - USD/ton fuel</v>
      </c>
      <c r="C1128" s="13" t="str">
        <f>C1100</f>
        <v>Bio-methane (liquefied)</v>
      </c>
      <c r="D1128" s="13" t="s">
        <v>37</v>
      </c>
      <c r="E1128" s="13" t="s">
        <v>58</v>
      </c>
      <c r="F1128" s="13" t="s">
        <v>31</v>
      </c>
      <c r="G1128" s="127">
        <f t="shared" ref="G1128:AH1128" si="793">G1133</f>
        <v>44.369744465183125</v>
      </c>
      <c r="H1128" s="127">
        <f t="shared" si="793"/>
        <v>42.484314613959889</v>
      </c>
      <c r="I1128" s="127">
        <f t="shared" si="793"/>
        <v>40.592191285228083</v>
      </c>
      <c r="J1128" s="127">
        <f t="shared" si="793"/>
        <v>39.358366605510518</v>
      </c>
      <c r="K1128" s="127">
        <f t="shared" si="793"/>
        <v>38.120110230380043</v>
      </c>
      <c r="L1128" s="127">
        <f t="shared" si="793"/>
        <v>36.877422159836598</v>
      </c>
      <c r="M1128" s="127">
        <f t="shared" si="793"/>
        <v>35.630302393880221</v>
      </c>
      <c r="N1128" s="127">
        <f t="shared" si="793"/>
        <v>34.378750932510926</v>
      </c>
      <c r="O1128" s="127">
        <f t="shared" si="793"/>
        <v>33.510261962812841</v>
      </c>
      <c r="P1128" s="127">
        <f t="shared" si="793"/>
        <v>32.638648137158455</v>
      </c>
      <c r="Q1128" s="127">
        <f t="shared" si="793"/>
        <v>31.763909455547182</v>
      </c>
      <c r="R1128" s="127">
        <f t="shared" si="793"/>
        <v>30.88604591797959</v>
      </c>
      <c r="S1128" s="127">
        <f t="shared" si="793"/>
        <v>30.00505752445541</v>
      </c>
      <c r="T1128" s="127">
        <f t="shared" si="793"/>
        <v>29.586831420087236</v>
      </c>
      <c r="U1128" s="127">
        <f t="shared" si="793"/>
        <v>29.167038545800349</v>
      </c>
      <c r="V1128" s="127">
        <f t="shared" si="793"/>
        <v>28.745678901594903</v>
      </c>
      <c r="W1128" s="127">
        <f t="shared" si="793"/>
        <v>28.322752487470645</v>
      </c>
      <c r="X1128" s="127">
        <f t="shared" si="793"/>
        <v>27.89825930342769</v>
      </c>
      <c r="Y1128" s="127">
        <f t="shared" si="793"/>
        <v>27.325095646978163</v>
      </c>
      <c r="Z1128" s="127">
        <f t="shared" si="793"/>
        <v>26.749877334634842</v>
      </c>
      <c r="AA1128" s="127">
        <f t="shared" si="793"/>
        <v>26.172604366397408</v>
      </c>
      <c r="AB1128" s="127">
        <f t="shared" si="793"/>
        <v>25.593276742266163</v>
      </c>
      <c r="AC1128" s="127">
        <f t="shared" si="793"/>
        <v>25.011894462240768</v>
      </c>
      <c r="AD1128" s="127">
        <f t="shared" si="793"/>
        <v>24.760746943588863</v>
      </c>
      <c r="AE1128" s="127">
        <f t="shared" si="793"/>
        <v>24.508637781523692</v>
      </c>
      <c r="AF1128" s="127">
        <f t="shared" si="793"/>
        <v>24.255566976045078</v>
      </c>
      <c r="AG1128" s="127">
        <f t="shared" si="793"/>
        <v>24.001534527153105</v>
      </c>
      <c r="AH1128" s="127">
        <f t="shared" si="793"/>
        <v>23.746540434847862</v>
      </c>
      <c r="AJ1128" s="122" t="e">
        <f>G1107+G1110+G1117+G1128+#REF!=G1105</f>
        <v>#REF!</v>
      </c>
      <c r="AK1128" s="123" t="e">
        <f>H1107+H1110+H1117+H1128+#REF!=H1105</f>
        <v>#REF!</v>
      </c>
      <c r="AL1128" s="123" t="e">
        <f>I1107+I1110+I1117+I1128+#REF!=I1105</f>
        <v>#REF!</v>
      </c>
      <c r="AM1128" s="123" t="e">
        <f>J1107+J1110+J1117+J1128+#REF!=J1105</f>
        <v>#REF!</v>
      </c>
      <c r="AN1128" s="123" t="e">
        <f>K1107+K1110+K1117+K1128+#REF!=K1105</f>
        <v>#REF!</v>
      </c>
      <c r="AO1128" s="123" t="e">
        <f>L1107+L1110+L1117+L1128+#REF!=L1105</f>
        <v>#REF!</v>
      </c>
      <c r="AP1128" s="123" t="e">
        <f>M1107+M1110+M1117+M1128+#REF!=M1105</f>
        <v>#REF!</v>
      </c>
      <c r="AQ1128" s="123" t="e">
        <f>N1107+N1110+N1117+N1128+#REF!=N1105</f>
        <v>#REF!</v>
      </c>
      <c r="AR1128" s="123" t="e">
        <f>O1107+O1110+O1117+O1128+#REF!=O1105</f>
        <v>#REF!</v>
      </c>
      <c r="AS1128" s="123" t="e">
        <f>P1107+P1110+P1117+P1128+#REF!=P1105</f>
        <v>#REF!</v>
      </c>
      <c r="AT1128" s="123" t="e">
        <f>Q1107+Q1110+Q1117+Q1128+#REF!=Q1105</f>
        <v>#REF!</v>
      </c>
      <c r="AU1128" s="123" t="e">
        <f>R1107+R1110+R1117+R1128+#REF!=R1105</f>
        <v>#REF!</v>
      </c>
      <c r="AV1128" s="123" t="e">
        <f>S1107+S1110+S1117+S1128+#REF!=S1105</f>
        <v>#REF!</v>
      </c>
      <c r="AW1128" s="123" t="e">
        <f>T1107+T1110+T1117+T1128+#REF!=T1105</f>
        <v>#REF!</v>
      </c>
      <c r="AX1128" s="123" t="e">
        <f>U1107+U1110+U1117+U1128+#REF!=U1105</f>
        <v>#REF!</v>
      </c>
      <c r="AY1128" s="123" t="e">
        <f>V1107+V1110+V1117+V1128+#REF!=V1105</f>
        <v>#REF!</v>
      </c>
      <c r="AZ1128" s="123" t="e">
        <f>W1107+W1110+W1117+W1128+#REF!=W1105</f>
        <v>#REF!</v>
      </c>
      <c r="BA1128" s="123" t="e">
        <f>X1107+X1110+X1117+X1128+#REF!=X1105</f>
        <v>#REF!</v>
      </c>
      <c r="BB1128" s="123" t="e">
        <f>Y1107+Y1110+Y1117+Y1128+#REF!=Y1105</f>
        <v>#REF!</v>
      </c>
      <c r="BC1128" s="123" t="e">
        <f>Z1107+Z1110+Z1117+Z1128+#REF!=Z1105</f>
        <v>#REF!</v>
      </c>
      <c r="BD1128" s="123" t="e">
        <f>AA1107+AA1110+AA1117+AA1128+#REF!=AA1105</f>
        <v>#REF!</v>
      </c>
      <c r="BE1128" s="123" t="e">
        <f>AB1107+AB1110+AB1117+AB1128+#REF!=AB1105</f>
        <v>#REF!</v>
      </c>
      <c r="BF1128" s="123" t="e">
        <f>AC1107+AC1110+AC1117+AC1128+#REF!=AC1105</f>
        <v>#REF!</v>
      </c>
      <c r="BG1128" s="123" t="e">
        <f>AD1107+AD1110+AD1117+AD1128+#REF!=AD1105</f>
        <v>#REF!</v>
      </c>
      <c r="BH1128" s="123" t="e">
        <f>AE1107+AE1110+AE1117+AE1128+#REF!=AE1105</f>
        <v>#REF!</v>
      </c>
      <c r="BI1128" s="123" t="e">
        <f>AF1107+AF1110+AF1117+AF1128+#REF!=AF1105</f>
        <v>#REF!</v>
      </c>
      <c r="BJ1128" s="123" t="e">
        <f>AG1107+AG1110+AG1117+AG1128+#REF!=AG1105</f>
        <v>#REF!</v>
      </c>
      <c r="BK1128" s="124" t="e">
        <f>AH1107+AH1110+AH1117+AH1128+#REF!=AH1105</f>
        <v>#REF!</v>
      </c>
      <c r="BL1128" s="1"/>
      <c r="BM1128" s="1"/>
    </row>
    <row r="1129" spans="2:65" hidden="1" outlineLevel="1">
      <c r="B1129" t="str">
        <f t="shared" si="775"/>
        <v>Bio-methane (liquefied) - Energy cost - Africa - USD/ton fuel</v>
      </c>
      <c r="C1129" t="str">
        <f>C1100</f>
        <v>Bio-methane (liquefied)</v>
      </c>
      <c r="D1129" t="s">
        <v>43</v>
      </c>
      <c r="E1129" t="s">
        <v>55</v>
      </c>
      <c r="F1129" t="s">
        <v>31</v>
      </c>
      <c r="G1129" s="8">
        <f t="shared" ref="G1129:V1133" si="794">INDEX(CostCalculations,MATCH($B1129,CostCalculations_Index,0),MATCH(G$4,CostCalculation_Year,0))</f>
        <v>69.981595126557124</v>
      </c>
      <c r="H1129" s="8">
        <f t="shared" si="794"/>
        <v>61.869476140659096</v>
      </c>
      <c r="I1129" s="8">
        <f t="shared" si="794"/>
        <v>53.7292636721874</v>
      </c>
      <c r="J1129" s="8">
        <f t="shared" si="794"/>
        <v>51.518232281304975</v>
      </c>
      <c r="K1129" s="8">
        <f t="shared" si="794"/>
        <v>49.299369387502331</v>
      </c>
      <c r="L1129" s="8">
        <f t="shared" si="794"/>
        <v>47.072674990779397</v>
      </c>
      <c r="M1129" s="8">
        <f t="shared" si="794"/>
        <v>44.838149091135655</v>
      </c>
      <c r="N1129" s="8">
        <f t="shared" si="794"/>
        <v>42.595791688572248</v>
      </c>
      <c r="O1129" s="8">
        <f t="shared" si="794"/>
        <v>41.371520483968219</v>
      </c>
      <c r="P1129" s="8">
        <f t="shared" si="794"/>
        <v>40.142877724425517</v>
      </c>
      <c r="Q1129" s="8">
        <f t="shared" si="794"/>
        <v>38.909863409943561</v>
      </c>
      <c r="R1129" s="8">
        <f t="shared" si="794"/>
        <v>37.672477540523481</v>
      </c>
      <c r="S1129" s="8">
        <f t="shared" si="794"/>
        <v>36.430720116164863</v>
      </c>
      <c r="T1129" s="8">
        <f t="shared" si="794"/>
        <v>35.876486800484471</v>
      </c>
      <c r="U1129" s="8">
        <f t="shared" si="794"/>
        <v>35.320195865728472</v>
      </c>
      <c r="V1129" s="8">
        <f t="shared" si="794"/>
        <v>34.761847311896595</v>
      </c>
      <c r="W1129" s="8">
        <f t="shared" ref="W1129:AH1133" si="795">INDEX(CostCalculations,MATCH($B1129,CostCalculations_Index,0),MATCH(W$4,CostCalculation_Year,0))</f>
        <v>34.201441138989011</v>
      </c>
      <c r="X1129" s="8">
        <f t="shared" si="795"/>
        <v>33.638977347005977</v>
      </c>
      <c r="Y1129" s="8">
        <f t="shared" si="795"/>
        <v>33.056916576553654</v>
      </c>
      <c r="Z1129" s="8">
        <f t="shared" si="795"/>
        <v>32.4727400157674</v>
      </c>
      <c r="AA1129" s="8">
        <f t="shared" si="795"/>
        <v>31.886447664646887</v>
      </c>
      <c r="AB1129" s="8">
        <f t="shared" si="795"/>
        <v>31.298039523192703</v>
      </c>
      <c r="AC1129" s="8">
        <f t="shared" si="795"/>
        <v>30.707515591404441</v>
      </c>
      <c r="AD1129" s="8">
        <f t="shared" si="795"/>
        <v>30.442389643977016</v>
      </c>
      <c r="AE1129" s="8">
        <f t="shared" si="795"/>
        <v>30.17622520998988</v>
      </c>
      <c r="AF1129" s="8">
        <f t="shared" si="795"/>
        <v>29.909022289442703</v>
      </c>
      <c r="AG1129" s="8">
        <f t="shared" si="795"/>
        <v>29.640780882335655</v>
      </c>
      <c r="AH1129" s="8">
        <f t="shared" si="795"/>
        <v>29.371500988668895</v>
      </c>
    </row>
    <row r="1130" spans="2:65" hidden="1" outlineLevel="1">
      <c r="B1130" t="str">
        <f t="shared" si="775"/>
        <v>Bio-methane (liquefied) - Energy cost - Americas - USD/ton fuel</v>
      </c>
      <c r="C1130" t="str">
        <f>C1100</f>
        <v>Bio-methane (liquefied)</v>
      </c>
      <c r="D1130" t="s">
        <v>43</v>
      </c>
      <c r="E1130" t="s">
        <v>56</v>
      </c>
      <c r="F1130" t="s">
        <v>31</v>
      </c>
      <c r="G1130" s="8">
        <f t="shared" si="794"/>
        <v>43.970477550141368</v>
      </c>
      <c r="H1130" s="8">
        <f t="shared" si="794"/>
        <v>43.133513877303159</v>
      </c>
      <c r="I1130" s="8">
        <f t="shared" si="794"/>
        <v>42.29343728678333</v>
      </c>
      <c r="J1130" s="8">
        <f t="shared" si="794"/>
        <v>40.818375134299309</v>
      </c>
      <c r="K1130" s="8">
        <f t="shared" si="794"/>
        <v>39.338050928563419</v>
      </c>
      <c r="L1130" s="8">
        <f t="shared" si="794"/>
        <v>37.852464669575596</v>
      </c>
      <c r="M1130" s="8">
        <f t="shared" si="794"/>
        <v>36.361616357336416</v>
      </c>
      <c r="N1130" s="8">
        <f t="shared" si="794"/>
        <v>34.86550599184482</v>
      </c>
      <c r="O1130" s="8">
        <f t="shared" si="794"/>
        <v>34.173561270800185</v>
      </c>
      <c r="P1130" s="8">
        <f t="shared" si="794"/>
        <v>33.479084323395696</v>
      </c>
      <c r="Q1130" s="8">
        <f t="shared" si="794"/>
        <v>32.782075149631332</v>
      </c>
      <c r="R1130" s="8">
        <f t="shared" si="794"/>
        <v>32.082533749507107</v>
      </c>
      <c r="S1130" s="8">
        <f t="shared" si="794"/>
        <v>31.380460123022885</v>
      </c>
      <c r="T1130" s="8">
        <f t="shared" si="794"/>
        <v>30.819243121379898</v>
      </c>
      <c r="U1130" s="8">
        <f t="shared" si="794"/>
        <v>30.25597343476251</v>
      </c>
      <c r="V1130" s="8">
        <f t="shared" si="794"/>
        <v>29.690651063170606</v>
      </c>
      <c r="W1130" s="8">
        <f t="shared" si="795"/>
        <v>29.123276006604488</v>
      </c>
      <c r="X1130" s="8">
        <f t="shared" si="795"/>
        <v>28.553848265063923</v>
      </c>
      <c r="Y1130" s="8">
        <f t="shared" si="795"/>
        <v>28.35193876026846</v>
      </c>
      <c r="Z1130" s="8">
        <f t="shared" si="795"/>
        <v>28.149202294029187</v>
      </c>
      <c r="AA1130" s="8">
        <f t="shared" si="795"/>
        <v>27.94563886634614</v>
      </c>
      <c r="AB1130" s="8">
        <f t="shared" si="795"/>
        <v>27.741248477219195</v>
      </c>
      <c r="AC1130" s="8">
        <f t="shared" si="795"/>
        <v>27.536031126648442</v>
      </c>
      <c r="AD1130" s="8">
        <f t="shared" si="795"/>
        <v>27.391724926203018</v>
      </c>
      <c r="AE1130" s="8">
        <f t="shared" si="795"/>
        <v>27.246794841881083</v>
      </c>
      <c r="AF1130" s="8">
        <f t="shared" si="795"/>
        <v>27.101240873682528</v>
      </c>
      <c r="AG1130" s="8">
        <f t="shared" si="795"/>
        <v>26.955063021607373</v>
      </c>
      <c r="AH1130" s="8">
        <f t="shared" si="795"/>
        <v>26.808261285655636</v>
      </c>
    </row>
    <row r="1131" spans="2:65" hidden="1" outlineLevel="1">
      <c r="B1131" t="str">
        <f t="shared" si="775"/>
        <v>Bio-methane (liquefied) - Energy cost - Asia - USD/ton fuel</v>
      </c>
      <c r="C1131" t="str">
        <f>C1100</f>
        <v>Bio-methane (liquefied)</v>
      </c>
      <c r="D1131" t="s">
        <v>43</v>
      </c>
      <c r="E1131" t="s">
        <v>57</v>
      </c>
      <c r="F1131" t="s">
        <v>31</v>
      </c>
      <c r="G1131" s="8">
        <f t="shared" si="794"/>
        <v>77.834080488055108</v>
      </c>
      <c r="H1131" s="8">
        <f t="shared" si="794"/>
        <v>71.115822008006759</v>
      </c>
      <c r="I1131" s="8">
        <f t="shared" si="794"/>
        <v>64.374181237561601</v>
      </c>
      <c r="J1131" s="8">
        <f t="shared" si="794"/>
        <v>62.017950631427631</v>
      </c>
      <c r="K1131" s="8">
        <f t="shared" si="794"/>
        <v>59.653332991887112</v>
      </c>
      <c r="L1131" s="8">
        <f t="shared" si="794"/>
        <v>57.280328318937748</v>
      </c>
      <c r="M1131" s="8">
        <f t="shared" si="794"/>
        <v>54.898936612580677</v>
      </c>
      <c r="N1131" s="8">
        <f t="shared" si="794"/>
        <v>52.509157872817042</v>
      </c>
      <c r="O1131" s="8">
        <f t="shared" si="794"/>
        <v>50.90756034996317</v>
      </c>
      <c r="P1131" s="8">
        <f t="shared" si="794"/>
        <v>49.300262251599818</v>
      </c>
      <c r="Q1131" s="8">
        <f t="shared" si="794"/>
        <v>47.687263577726945</v>
      </c>
      <c r="R1131" s="8">
        <f t="shared" si="794"/>
        <v>46.06856432834347</v>
      </c>
      <c r="S1131" s="8">
        <f t="shared" si="794"/>
        <v>44.444164503449962</v>
      </c>
      <c r="T1131" s="8">
        <f t="shared" si="794"/>
        <v>43.651976207852059</v>
      </c>
      <c r="U1131" s="8">
        <f t="shared" si="794"/>
        <v>42.856889601552574</v>
      </c>
      <c r="V1131" s="8">
        <f t="shared" si="794"/>
        <v>42.058904684551834</v>
      </c>
      <c r="W1131" s="8">
        <f t="shared" si="795"/>
        <v>41.258021456849292</v>
      </c>
      <c r="X1131" s="8">
        <f t="shared" si="795"/>
        <v>40.454239918445765</v>
      </c>
      <c r="Y1131" s="8">
        <f t="shared" si="795"/>
        <v>39.606725460630514</v>
      </c>
      <c r="Z1131" s="8">
        <f t="shared" si="795"/>
        <v>38.756177259541239</v>
      </c>
      <c r="AA1131" s="8">
        <f t="shared" si="795"/>
        <v>37.902595315177329</v>
      </c>
      <c r="AB1131" s="8">
        <f t="shared" si="795"/>
        <v>37.04597962753936</v>
      </c>
      <c r="AC1131" s="8">
        <f t="shared" si="795"/>
        <v>36.186330196626805</v>
      </c>
      <c r="AD1131" s="8">
        <f t="shared" si="795"/>
        <v>35.822990175790714</v>
      </c>
      <c r="AE1131" s="8">
        <f t="shared" si="795"/>
        <v>35.458258920500349</v>
      </c>
      <c r="AF1131" s="8">
        <f t="shared" si="795"/>
        <v>35.09213643075595</v>
      </c>
      <c r="AG1131" s="8">
        <f t="shared" si="795"/>
        <v>34.72462270655739</v>
      </c>
      <c r="AH1131" s="8">
        <f t="shared" si="795"/>
        <v>34.355717747904563</v>
      </c>
    </row>
    <row r="1132" spans="2:65" hidden="1" outlineLevel="1">
      <c r="B1132" t="str">
        <f t="shared" si="775"/>
        <v>Bio-methane (liquefied) - Energy cost - Europe - USD/ton fuel</v>
      </c>
      <c r="C1132" t="str">
        <f>C1100</f>
        <v>Bio-methane (liquefied)</v>
      </c>
      <c r="D1132" t="s">
        <v>43</v>
      </c>
      <c r="E1132" t="s">
        <v>8</v>
      </c>
      <c r="F1132" t="s">
        <v>31</v>
      </c>
      <c r="G1132" s="8">
        <f t="shared" si="794"/>
        <v>57.943256879776996</v>
      </c>
      <c r="H1132" s="8">
        <f t="shared" si="794"/>
        <v>55.540702181518348</v>
      </c>
      <c r="I1132" s="8">
        <f t="shared" si="794"/>
        <v>53.129609966639606</v>
      </c>
      <c r="J1132" s="8">
        <f t="shared" si="794"/>
        <v>51.191911235516265</v>
      </c>
      <c r="K1132" s="8">
        <f t="shared" si="794"/>
        <v>49.247314139371603</v>
      </c>
      <c r="L1132" s="8">
        <f t="shared" si="794"/>
        <v>47.295818678206651</v>
      </c>
      <c r="M1132" s="8">
        <f t="shared" si="794"/>
        <v>45.337424852020348</v>
      </c>
      <c r="N1132" s="8">
        <f t="shared" si="794"/>
        <v>43.372132660813818</v>
      </c>
      <c r="O1132" s="8">
        <f t="shared" si="794"/>
        <v>42.595508759449871</v>
      </c>
      <c r="P1132" s="8">
        <f t="shared" si="794"/>
        <v>41.816018588847896</v>
      </c>
      <c r="Q1132" s="8">
        <f t="shared" si="794"/>
        <v>41.033662149006759</v>
      </c>
      <c r="R1132" s="8">
        <f t="shared" si="794"/>
        <v>40.248439439926756</v>
      </c>
      <c r="S1132" s="8">
        <f t="shared" si="794"/>
        <v>39.460350461608165</v>
      </c>
      <c r="T1132" s="8">
        <f t="shared" si="794"/>
        <v>39.014742893973903</v>
      </c>
      <c r="U1132" s="8">
        <f t="shared" si="794"/>
        <v>38.567424017919087</v>
      </c>
      <c r="V1132" s="8">
        <f t="shared" si="794"/>
        <v>38.118393833443605</v>
      </c>
      <c r="W1132" s="8">
        <f t="shared" si="795"/>
        <v>37.667652340547491</v>
      </c>
      <c r="X1132" s="8">
        <f t="shared" si="795"/>
        <v>37.215199539230433</v>
      </c>
      <c r="Y1132" s="8">
        <f t="shared" si="795"/>
        <v>36.725009927078887</v>
      </c>
      <c r="Z1132" s="8">
        <f t="shared" si="795"/>
        <v>36.232989523875723</v>
      </c>
      <c r="AA1132" s="8">
        <f t="shared" si="795"/>
        <v>35.739138329621177</v>
      </c>
      <c r="AB1132" s="8">
        <f t="shared" si="795"/>
        <v>35.243456344314978</v>
      </c>
      <c r="AC1132" s="8">
        <f t="shared" si="795"/>
        <v>34.745943567957454</v>
      </c>
      <c r="AD1132" s="8">
        <f t="shared" si="795"/>
        <v>34.397088662005487</v>
      </c>
      <c r="AE1132" s="8">
        <f t="shared" si="795"/>
        <v>34.046897973198419</v>
      </c>
      <c r="AF1132" s="8">
        <f t="shared" si="795"/>
        <v>33.695371501536471</v>
      </c>
      <c r="AG1132" s="8">
        <f t="shared" si="795"/>
        <v>33.342509247019528</v>
      </c>
      <c r="AH1132" s="8">
        <f t="shared" si="795"/>
        <v>32.988311209647478</v>
      </c>
    </row>
    <row r="1133" spans="2:65" hidden="1" outlineLevel="1">
      <c r="B1133" t="str">
        <f t="shared" si="775"/>
        <v>Bio-methane (liquefied) - Energy cost - Middle East - USD/ton fuel</v>
      </c>
      <c r="C1133" t="str">
        <f>C1100</f>
        <v>Bio-methane (liquefied)</v>
      </c>
      <c r="D1133" t="s">
        <v>43</v>
      </c>
      <c r="E1133" t="s">
        <v>58</v>
      </c>
      <c r="F1133" t="s">
        <v>31</v>
      </c>
      <c r="G1133" s="8">
        <f t="shared" si="794"/>
        <v>44.369744465183125</v>
      </c>
      <c r="H1133" s="8">
        <f t="shared" si="794"/>
        <v>42.484314613959889</v>
      </c>
      <c r="I1133" s="8">
        <f t="shared" si="794"/>
        <v>40.592191285228083</v>
      </c>
      <c r="J1133" s="8">
        <f t="shared" si="794"/>
        <v>39.358366605510518</v>
      </c>
      <c r="K1133" s="8">
        <f t="shared" si="794"/>
        <v>38.120110230380043</v>
      </c>
      <c r="L1133" s="8">
        <f t="shared" si="794"/>
        <v>36.877422159836598</v>
      </c>
      <c r="M1133" s="8">
        <f t="shared" si="794"/>
        <v>35.630302393880221</v>
      </c>
      <c r="N1133" s="8">
        <f t="shared" si="794"/>
        <v>34.378750932510926</v>
      </c>
      <c r="O1133" s="8">
        <f t="shared" si="794"/>
        <v>33.510261962812841</v>
      </c>
      <c r="P1133" s="8">
        <f t="shared" si="794"/>
        <v>32.638648137158455</v>
      </c>
      <c r="Q1133" s="8">
        <f t="shared" si="794"/>
        <v>31.763909455547182</v>
      </c>
      <c r="R1133" s="8">
        <f t="shared" si="794"/>
        <v>30.88604591797959</v>
      </c>
      <c r="S1133" s="8">
        <f t="shared" si="794"/>
        <v>30.00505752445541</v>
      </c>
      <c r="T1133" s="8">
        <f t="shared" si="794"/>
        <v>29.586831420087236</v>
      </c>
      <c r="U1133" s="8">
        <f t="shared" si="794"/>
        <v>29.167038545800349</v>
      </c>
      <c r="V1133" s="8">
        <f t="shared" si="794"/>
        <v>28.745678901594903</v>
      </c>
      <c r="W1133" s="8">
        <f t="shared" si="795"/>
        <v>28.322752487470645</v>
      </c>
      <c r="X1133" s="8">
        <f t="shared" si="795"/>
        <v>27.89825930342769</v>
      </c>
      <c r="Y1133" s="8">
        <f t="shared" si="795"/>
        <v>27.325095646978163</v>
      </c>
      <c r="Z1133" s="8">
        <f t="shared" si="795"/>
        <v>26.749877334634842</v>
      </c>
      <c r="AA1133" s="8">
        <f t="shared" si="795"/>
        <v>26.172604366397408</v>
      </c>
      <c r="AB1133" s="8">
        <f t="shared" si="795"/>
        <v>25.593276742266163</v>
      </c>
      <c r="AC1133" s="8">
        <f t="shared" si="795"/>
        <v>25.011894462240768</v>
      </c>
      <c r="AD1133" s="8">
        <f t="shared" si="795"/>
        <v>24.760746943588863</v>
      </c>
      <c r="AE1133" s="8">
        <f t="shared" si="795"/>
        <v>24.508637781523692</v>
      </c>
      <c r="AF1133" s="8">
        <f t="shared" si="795"/>
        <v>24.255566976045078</v>
      </c>
      <c r="AG1133" s="8">
        <f t="shared" si="795"/>
        <v>24.001534527153105</v>
      </c>
      <c r="AH1133" s="8">
        <f t="shared" si="795"/>
        <v>23.746540434847862</v>
      </c>
    </row>
    <row r="1134" spans="2:65" ht="15.75" hidden="1" outlineLevel="1" thickBot="1">
      <c r="B1134" t="str">
        <f t="shared" si="775"/>
        <v/>
      </c>
    </row>
    <row r="1135" spans="2:65" hidden="1" outlineLevel="1">
      <c r="B1135" t="str">
        <f t="shared" si="775"/>
        <v>Bio-methane (liquefied) - Feedstock cost including feedstock feedstock cost - Africa - USD/ton fuel</v>
      </c>
      <c r="C1135" s="10" t="str">
        <f>C1111</f>
        <v>Bio-methane (liquefied)</v>
      </c>
      <c r="D1135" s="10" t="s">
        <v>38</v>
      </c>
      <c r="E1135" s="10" t="s">
        <v>55</v>
      </c>
      <c r="F1135" s="10" t="s">
        <v>31</v>
      </c>
      <c r="G1135" s="125">
        <f>G1140</f>
        <v>249.3428820324732</v>
      </c>
      <c r="H1135" s="125">
        <f t="shared" ref="H1135:AH1135" si="796">H1140</f>
        <v>241.48388189628835</v>
      </c>
      <c r="I1135" s="125">
        <f t="shared" si="796"/>
        <v>234.04488176010346</v>
      </c>
      <c r="J1135" s="125">
        <f t="shared" si="796"/>
        <v>230.9858816239186</v>
      </c>
      <c r="K1135" s="125">
        <f t="shared" si="796"/>
        <v>228.01688148773368</v>
      </c>
      <c r="L1135" s="125">
        <f t="shared" si="796"/>
        <v>225.13788135154877</v>
      </c>
      <c r="M1135" s="125">
        <f t="shared" si="796"/>
        <v>222.34888121536383</v>
      </c>
      <c r="N1135" s="125">
        <f t="shared" si="796"/>
        <v>219.64988107917867</v>
      </c>
      <c r="O1135" s="125">
        <f t="shared" si="796"/>
        <v>217.8958809429943</v>
      </c>
      <c r="P1135" s="125">
        <f t="shared" si="796"/>
        <v>216.14188080680935</v>
      </c>
      <c r="Q1135" s="125">
        <f t="shared" si="796"/>
        <v>214.38788067062438</v>
      </c>
      <c r="R1135" s="125">
        <f t="shared" si="796"/>
        <v>212.63388053443921</v>
      </c>
      <c r="S1135" s="125">
        <f t="shared" si="796"/>
        <v>210.87988039825427</v>
      </c>
      <c r="T1135" s="125">
        <f t="shared" si="796"/>
        <v>209.12588026206933</v>
      </c>
      <c r="U1135" s="125">
        <f t="shared" si="796"/>
        <v>207.3718801258847</v>
      </c>
      <c r="V1135" s="125">
        <f t="shared" si="796"/>
        <v>205.61787998969956</v>
      </c>
      <c r="W1135" s="125">
        <f t="shared" si="796"/>
        <v>203.86387985351459</v>
      </c>
      <c r="X1135" s="125">
        <f t="shared" si="796"/>
        <v>202.10987971732942</v>
      </c>
      <c r="Y1135" s="125">
        <f t="shared" si="796"/>
        <v>200.35587958114482</v>
      </c>
      <c r="Z1135" s="125">
        <f t="shared" si="796"/>
        <v>198.60187944495965</v>
      </c>
      <c r="AA1135" s="125">
        <f t="shared" si="796"/>
        <v>196.84787930877471</v>
      </c>
      <c r="AB1135" s="125">
        <f t="shared" si="796"/>
        <v>195.09387917258977</v>
      </c>
      <c r="AC1135" s="125">
        <f t="shared" si="796"/>
        <v>193.3398790364048</v>
      </c>
      <c r="AD1135" s="125">
        <f t="shared" si="796"/>
        <v>191.58587890022</v>
      </c>
      <c r="AE1135" s="125">
        <f t="shared" si="796"/>
        <v>189.83187876403505</v>
      </c>
      <c r="AF1135" s="125">
        <f t="shared" si="796"/>
        <v>188.07787862785011</v>
      </c>
      <c r="AG1135" s="125">
        <f t="shared" si="796"/>
        <v>186.32387849166514</v>
      </c>
      <c r="AH1135" s="125">
        <f t="shared" si="796"/>
        <v>184.5698783554802</v>
      </c>
      <c r="AJ1135" s="117" t="b">
        <f t="shared" ref="AJ1135:BK1135" si="797">G1118+G1121+G1124+G1135+G1405=G1112</f>
        <v>0</v>
      </c>
      <c r="AK1135" s="118" t="b">
        <f t="shared" si="797"/>
        <v>0</v>
      </c>
      <c r="AL1135" s="118" t="b">
        <f t="shared" si="797"/>
        <v>0</v>
      </c>
      <c r="AM1135" s="118" t="b">
        <f t="shared" si="797"/>
        <v>0</v>
      </c>
      <c r="AN1135" s="118" t="b">
        <f t="shared" si="797"/>
        <v>0</v>
      </c>
      <c r="AO1135" s="118" t="b">
        <f t="shared" si="797"/>
        <v>0</v>
      </c>
      <c r="AP1135" s="118" t="b">
        <f t="shared" si="797"/>
        <v>0</v>
      </c>
      <c r="AQ1135" s="118" t="b">
        <f t="shared" si="797"/>
        <v>0</v>
      </c>
      <c r="AR1135" s="118" t="b">
        <f t="shared" si="797"/>
        <v>0</v>
      </c>
      <c r="AS1135" s="118" t="b">
        <f t="shared" si="797"/>
        <v>0</v>
      </c>
      <c r="AT1135" s="118" t="b">
        <f t="shared" si="797"/>
        <v>0</v>
      </c>
      <c r="AU1135" s="118" t="b">
        <f t="shared" si="797"/>
        <v>0</v>
      </c>
      <c r="AV1135" s="118" t="b">
        <f t="shared" si="797"/>
        <v>0</v>
      </c>
      <c r="AW1135" s="118" t="b">
        <f t="shared" si="797"/>
        <v>0</v>
      </c>
      <c r="AX1135" s="118" t="b">
        <f t="shared" si="797"/>
        <v>0</v>
      </c>
      <c r="AY1135" s="118" t="b">
        <f t="shared" si="797"/>
        <v>0</v>
      </c>
      <c r="AZ1135" s="118" t="b">
        <f t="shared" si="797"/>
        <v>0</v>
      </c>
      <c r="BA1135" s="118" t="b">
        <f t="shared" si="797"/>
        <v>0</v>
      </c>
      <c r="BB1135" s="118" t="b">
        <f t="shared" si="797"/>
        <v>0</v>
      </c>
      <c r="BC1135" s="118" t="b">
        <f t="shared" si="797"/>
        <v>0</v>
      </c>
      <c r="BD1135" s="118" t="b">
        <f t="shared" si="797"/>
        <v>0</v>
      </c>
      <c r="BE1135" s="118" t="b">
        <f t="shared" si="797"/>
        <v>0</v>
      </c>
      <c r="BF1135" s="118" t="b">
        <f t="shared" si="797"/>
        <v>0</v>
      </c>
      <c r="BG1135" s="118" t="b">
        <f t="shared" si="797"/>
        <v>0</v>
      </c>
      <c r="BH1135" s="118" t="b">
        <f t="shared" si="797"/>
        <v>0</v>
      </c>
      <c r="BI1135" s="118" t="b">
        <f t="shared" si="797"/>
        <v>0</v>
      </c>
      <c r="BJ1135" s="118" t="b">
        <f t="shared" si="797"/>
        <v>0</v>
      </c>
      <c r="BK1135" s="119" t="b">
        <f t="shared" si="797"/>
        <v>0</v>
      </c>
      <c r="BL1135" s="1"/>
      <c r="BM1135" s="1"/>
    </row>
    <row r="1136" spans="2:65" hidden="1" outlineLevel="1">
      <c r="B1136" t="str">
        <f t="shared" si="775"/>
        <v>Bio-methane (liquefied) - Feedstock cost including feedstock feedstock cost - Americas - USD/ton fuel</v>
      </c>
      <c r="C1136" s="2" t="str">
        <f>C1111</f>
        <v>Bio-methane (liquefied)</v>
      </c>
      <c r="D1136" s="2" t="s">
        <v>38</v>
      </c>
      <c r="E1136" s="2" t="s">
        <v>56</v>
      </c>
      <c r="F1136" s="2" t="s">
        <v>31</v>
      </c>
      <c r="G1136" s="126">
        <f t="shared" ref="G1136:AH1136" si="798">G1141</f>
        <v>226.60888203247345</v>
      </c>
      <c r="H1136" s="126">
        <f t="shared" si="798"/>
        <v>224.42788189628848</v>
      </c>
      <c r="I1136" s="126">
        <f t="shared" si="798"/>
        <v>222.29488176010349</v>
      </c>
      <c r="J1136" s="126">
        <f t="shared" si="798"/>
        <v>220.73788162391878</v>
      </c>
      <c r="K1136" s="126">
        <f t="shared" si="798"/>
        <v>219.1848814877338</v>
      </c>
      <c r="L1136" s="126">
        <f t="shared" si="798"/>
        <v>217.63588135154885</v>
      </c>
      <c r="M1136" s="126">
        <f t="shared" si="798"/>
        <v>216.09088121536385</v>
      </c>
      <c r="N1136" s="126">
        <f t="shared" si="798"/>
        <v>214.54988107917876</v>
      </c>
      <c r="O1136" s="126">
        <f t="shared" si="798"/>
        <v>213.16488094299427</v>
      </c>
      <c r="P1136" s="126">
        <f t="shared" si="798"/>
        <v>211.76788080680927</v>
      </c>
      <c r="Q1136" s="126">
        <f t="shared" si="798"/>
        <v>210.3588806706243</v>
      </c>
      <c r="R1136" s="126">
        <f t="shared" si="798"/>
        <v>208.93788053443922</v>
      </c>
      <c r="S1136" s="126">
        <f t="shared" si="798"/>
        <v>207.50488039825424</v>
      </c>
      <c r="T1136" s="126">
        <f t="shared" si="798"/>
        <v>205.97588026206927</v>
      </c>
      <c r="U1136" s="126">
        <f t="shared" si="798"/>
        <v>204.44688012588463</v>
      </c>
      <c r="V1136" s="126">
        <f t="shared" si="798"/>
        <v>202.91787998969954</v>
      </c>
      <c r="W1136" s="126">
        <f t="shared" si="798"/>
        <v>201.38887985351457</v>
      </c>
      <c r="X1136" s="126">
        <f t="shared" si="798"/>
        <v>199.85987971732948</v>
      </c>
      <c r="Y1136" s="126">
        <f t="shared" si="798"/>
        <v>198.33087958114484</v>
      </c>
      <c r="Z1136" s="126">
        <f t="shared" si="798"/>
        <v>196.80187944495975</v>
      </c>
      <c r="AA1136" s="126">
        <f t="shared" si="798"/>
        <v>195.27287930877478</v>
      </c>
      <c r="AB1136" s="126">
        <f t="shared" si="798"/>
        <v>193.7438791725898</v>
      </c>
      <c r="AC1136" s="126">
        <f t="shared" si="798"/>
        <v>192.21487903640482</v>
      </c>
      <c r="AD1136" s="126">
        <f t="shared" si="798"/>
        <v>190.6858789002201</v>
      </c>
      <c r="AE1136" s="126">
        <f t="shared" si="798"/>
        <v>189.15687876403513</v>
      </c>
      <c r="AF1136" s="126">
        <f t="shared" si="798"/>
        <v>187.62787862785015</v>
      </c>
      <c r="AG1136" s="126">
        <f t="shared" si="798"/>
        <v>186.09887849166518</v>
      </c>
      <c r="AH1136" s="126">
        <f t="shared" si="798"/>
        <v>184.5698783554802</v>
      </c>
      <c r="AJ1136" s="120" t="b">
        <f t="shared" ref="AJ1136:BK1136" si="799">G1118+G1121+G1125+G1136+G1405=G1113</f>
        <v>0</v>
      </c>
      <c r="AK1136" s="1" t="b">
        <f t="shared" si="799"/>
        <v>0</v>
      </c>
      <c r="AL1136" s="1" t="b">
        <f t="shared" si="799"/>
        <v>0</v>
      </c>
      <c r="AM1136" s="1" t="b">
        <f t="shared" si="799"/>
        <v>0</v>
      </c>
      <c r="AN1136" s="1" t="b">
        <f t="shared" si="799"/>
        <v>0</v>
      </c>
      <c r="AO1136" s="1" t="b">
        <f t="shared" si="799"/>
        <v>0</v>
      </c>
      <c r="AP1136" s="1" t="b">
        <f t="shared" si="799"/>
        <v>0</v>
      </c>
      <c r="AQ1136" s="1" t="b">
        <f t="shared" si="799"/>
        <v>0</v>
      </c>
      <c r="AR1136" s="1" t="b">
        <f t="shared" si="799"/>
        <v>0</v>
      </c>
      <c r="AS1136" s="1" t="b">
        <f t="shared" si="799"/>
        <v>0</v>
      </c>
      <c r="AT1136" s="1" t="b">
        <f t="shared" si="799"/>
        <v>0</v>
      </c>
      <c r="AU1136" s="1" t="b">
        <f t="shared" si="799"/>
        <v>0</v>
      </c>
      <c r="AV1136" s="1" t="b">
        <f t="shared" si="799"/>
        <v>0</v>
      </c>
      <c r="AW1136" s="1" t="b">
        <f t="shared" si="799"/>
        <v>0</v>
      </c>
      <c r="AX1136" s="1" t="b">
        <f t="shared" si="799"/>
        <v>0</v>
      </c>
      <c r="AY1136" s="1" t="b">
        <f t="shared" si="799"/>
        <v>0</v>
      </c>
      <c r="AZ1136" s="1" t="b">
        <f t="shared" si="799"/>
        <v>0</v>
      </c>
      <c r="BA1136" s="1" t="b">
        <f t="shared" si="799"/>
        <v>0</v>
      </c>
      <c r="BB1136" s="1" t="b">
        <f t="shared" si="799"/>
        <v>0</v>
      </c>
      <c r="BC1136" s="1" t="b">
        <f t="shared" si="799"/>
        <v>0</v>
      </c>
      <c r="BD1136" s="1" t="b">
        <f t="shared" si="799"/>
        <v>0</v>
      </c>
      <c r="BE1136" s="1" t="b">
        <f t="shared" si="799"/>
        <v>0</v>
      </c>
      <c r="BF1136" s="1" t="b">
        <f t="shared" si="799"/>
        <v>0</v>
      </c>
      <c r="BG1136" s="1" t="b">
        <f t="shared" si="799"/>
        <v>0</v>
      </c>
      <c r="BH1136" s="1" t="b">
        <f t="shared" si="799"/>
        <v>0</v>
      </c>
      <c r="BI1136" s="1" t="b">
        <f t="shared" si="799"/>
        <v>0</v>
      </c>
      <c r="BJ1136" s="1" t="b">
        <f t="shared" si="799"/>
        <v>0</v>
      </c>
      <c r="BK1136" s="121" t="b">
        <f t="shared" si="799"/>
        <v>0</v>
      </c>
      <c r="BL1136" s="1"/>
      <c r="BM1136" s="1"/>
    </row>
    <row r="1137" spans="2:65" hidden="1" outlineLevel="1">
      <c r="B1137" t="str">
        <f t="shared" si="775"/>
        <v>Bio-methane (liquefied) - Feedstock cost including feedstock feedstock cost - Asia - USD/ton fuel</v>
      </c>
      <c r="C1137" s="2" t="str">
        <f>C1111</f>
        <v>Bio-methane (liquefied)</v>
      </c>
      <c r="D1137" s="2" t="s">
        <v>38</v>
      </c>
      <c r="E1137" s="2" t="s">
        <v>57</v>
      </c>
      <c r="F1137" s="2" t="s">
        <v>31</v>
      </c>
      <c r="G1137" s="126">
        <f t="shared" ref="G1137:AH1137" si="800">G1142</f>
        <v>248.1278820324732</v>
      </c>
      <c r="H1137" s="126">
        <f t="shared" si="800"/>
        <v>241.22388189628833</v>
      </c>
      <c r="I1137" s="126">
        <f t="shared" si="800"/>
        <v>234.66988176010346</v>
      </c>
      <c r="J1137" s="126">
        <f t="shared" si="800"/>
        <v>230.8658816239186</v>
      </c>
      <c r="K1137" s="126">
        <f t="shared" si="800"/>
        <v>227.21188148773371</v>
      </c>
      <c r="L1137" s="126">
        <f t="shared" si="800"/>
        <v>223.70788135154876</v>
      </c>
      <c r="M1137" s="126">
        <f t="shared" si="800"/>
        <v>220.35388121536383</v>
      </c>
      <c r="N1137" s="126">
        <f t="shared" si="800"/>
        <v>217.14988107917873</v>
      </c>
      <c r="O1137" s="126">
        <f t="shared" si="800"/>
        <v>215.52088094299427</v>
      </c>
      <c r="P1137" s="126">
        <f t="shared" si="800"/>
        <v>213.89188080680933</v>
      </c>
      <c r="Q1137" s="126">
        <f t="shared" si="800"/>
        <v>212.26288067062436</v>
      </c>
      <c r="R1137" s="126">
        <f t="shared" si="800"/>
        <v>210.63388053443921</v>
      </c>
      <c r="S1137" s="126">
        <f t="shared" si="800"/>
        <v>209.00488039825427</v>
      </c>
      <c r="T1137" s="126">
        <f t="shared" si="800"/>
        <v>207.3758802620693</v>
      </c>
      <c r="U1137" s="126">
        <f t="shared" si="800"/>
        <v>205.74688012588467</v>
      </c>
      <c r="V1137" s="126">
        <f t="shared" si="800"/>
        <v>204.11787998969956</v>
      </c>
      <c r="W1137" s="126">
        <f t="shared" si="800"/>
        <v>202.48887985351459</v>
      </c>
      <c r="X1137" s="126">
        <f t="shared" si="800"/>
        <v>200.85987971732945</v>
      </c>
      <c r="Y1137" s="126">
        <f t="shared" si="800"/>
        <v>199.23087958114485</v>
      </c>
      <c r="Z1137" s="126">
        <f t="shared" si="800"/>
        <v>197.60187944495971</v>
      </c>
      <c r="AA1137" s="126">
        <f t="shared" si="800"/>
        <v>195.97287930877474</v>
      </c>
      <c r="AB1137" s="126">
        <f t="shared" si="800"/>
        <v>194.34387917258979</v>
      </c>
      <c r="AC1137" s="126">
        <f t="shared" si="800"/>
        <v>192.71487903640482</v>
      </c>
      <c r="AD1137" s="126">
        <f t="shared" si="800"/>
        <v>191.08587890022005</v>
      </c>
      <c r="AE1137" s="126">
        <f t="shared" si="800"/>
        <v>189.45687876403511</v>
      </c>
      <c r="AF1137" s="126">
        <f t="shared" si="800"/>
        <v>187.82787862785014</v>
      </c>
      <c r="AG1137" s="126">
        <f t="shared" si="800"/>
        <v>186.19887849166517</v>
      </c>
      <c r="AH1137" s="126">
        <f t="shared" si="800"/>
        <v>184.5698783554802</v>
      </c>
      <c r="AJ1137" s="120" t="b">
        <f t="shared" ref="AJ1137:BK1137" si="801">G1118+G1121+G1126+G1137+G1405=G1114</f>
        <v>0</v>
      </c>
      <c r="AK1137" s="1" t="b">
        <f t="shared" si="801"/>
        <v>0</v>
      </c>
      <c r="AL1137" s="1" t="b">
        <f t="shared" si="801"/>
        <v>0</v>
      </c>
      <c r="AM1137" s="1" t="b">
        <f t="shared" si="801"/>
        <v>0</v>
      </c>
      <c r="AN1137" s="1" t="b">
        <f t="shared" si="801"/>
        <v>0</v>
      </c>
      <c r="AO1137" s="1" t="b">
        <f t="shared" si="801"/>
        <v>0</v>
      </c>
      <c r="AP1137" s="1" t="b">
        <f t="shared" si="801"/>
        <v>0</v>
      </c>
      <c r="AQ1137" s="1" t="b">
        <f t="shared" si="801"/>
        <v>0</v>
      </c>
      <c r="AR1137" s="1" t="b">
        <f t="shared" si="801"/>
        <v>0</v>
      </c>
      <c r="AS1137" s="1" t="b">
        <f t="shared" si="801"/>
        <v>0</v>
      </c>
      <c r="AT1137" s="1" t="b">
        <f t="shared" si="801"/>
        <v>0</v>
      </c>
      <c r="AU1137" s="1" t="b">
        <f t="shared" si="801"/>
        <v>0</v>
      </c>
      <c r="AV1137" s="1" t="b">
        <f t="shared" si="801"/>
        <v>0</v>
      </c>
      <c r="AW1137" s="1" t="b">
        <f t="shared" si="801"/>
        <v>0</v>
      </c>
      <c r="AX1137" s="1" t="b">
        <f t="shared" si="801"/>
        <v>0</v>
      </c>
      <c r="AY1137" s="1" t="b">
        <f t="shared" si="801"/>
        <v>0</v>
      </c>
      <c r="AZ1137" s="1" t="b">
        <f t="shared" si="801"/>
        <v>0</v>
      </c>
      <c r="BA1137" s="1" t="b">
        <f t="shared" si="801"/>
        <v>0</v>
      </c>
      <c r="BB1137" s="1" t="b">
        <f t="shared" si="801"/>
        <v>0</v>
      </c>
      <c r="BC1137" s="1" t="b">
        <f t="shared" si="801"/>
        <v>0</v>
      </c>
      <c r="BD1137" s="1" t="b">
        <f t="shared" si="801"/>
        <v>0</v>
      </c>
      <c r="BE1137" s="1" t="b">
        <f t="shared" si="801"/>
        <v>0</v>
      </c>
      <c r="BF1137" s="1" t="b">
        <f t="shared" si="801"/>
        <v>0</v>
      </c>
      <c r="BG1137" s="1" t="b">
        <f t="shared" si="801"/>
        <v>0</v>
      </c>
      <c r="BH1137" s="1" t="b">
        <f t="shared" si="801"/>
        <v>0</v>
      </c>
      <c r="BI1137" s="1" t="b">
        <f t="shared" si="801"/>
        <v>0</v>
      </c>
      <c r="BJ1137" s="1" t="b">
        <f t="shared" si="801"/>
        <v>0</v>
      </c>
      <c r="BK1137" s="121" t="b">
        <f t="shared" si="801"/>
        <v>0</v>
      </c>
      <c r="BL1137" s="1"/>
      <c r="BM1137" s="1"/>
    </row>
    <row r="1138" spans="2:65" hidden="1" outlineLevel="1">
      <c r="B1138" t="str">
        <f t="shared" si="775"/>
        <v>Bio-methane (liquefied) - Feedstock cost including feedstock feedstock cost - Europe - USD/ton fuel</v>
      </c>
      <c r="C1138" s="2" t="str">
        <f>C1111</f>
        <v>Bio-methane (liquefied)</v>
      </c>
      <c r="D1138" s="2" t="s">
        <v>38</v>
      </c>
      <c r="E1138" s="2" t="s">
        <v>8</v>
      </c>
      <c r="F1138" s="2" t="s">
        <v>31</v>
      </c>
      <c r="G1138" s="126">
        <f t="shared" ref="G1138:AH1138" si="802">G1143</f>
        <v>249.3428820324732</v>
      </c>
      <c r="H1138" s="126">
        <f t="shared" si="802"/>
        <v>241.48388189628835</v>
      </c>
      <c r="I1138" s="126">
        <f t="shared" si="802"/>
        <v>234.04488176010346</v>
      </c>
      <c r="J1138" s="126">
        <f t="shared" si="802"/>
        <v>230.9858816239186</v>
      </c>
      <c r="K1138" s="126">
        <f t="shared" si="802"/>
        <v>228.01688148773368</v>
      </c>
      <c r="L1138" s="126">
        <f t="shared" si="802"/>
        <v>225.13788135154877</v>
      </c>
      <c r="M1138" s="126">
        <f t="shared" si="802"/>
        <v>222.34888121536383</v>
      </c>
      <c r="N1138" s="126">
        <f t="shared" si="802"/>
        <v>219.64988107917867</v>
      </c>
      <c r="O1138" s="126">
        <f t="shared" si="802"/>
        <v>217.8958809429943</v>
      </c>
      <c r="P1138" s="126">
        <f t="shared" si="802"/>
        <v>216.14188080680935</v>
      </c>
      <c r="Q1138" s="126">
        <f t="shared" si="802"/>
        <v>214.38788067062438</v>
      </c>
      <c r="R1138" s="126">
        <f t="shared" si="802"/>
        <v>212.63388053443921</v>
      </c>
      <c r="S1138" s="126">
        <f t="shared" si="802"/>
        <v>210.87988039825427</v>
      </c>
      <c r="T1138" s="126">
        <f t="shared" si="802"/>
        <v>209.12588026206933</v>
      </c>
      <c r="U1138" s="126">
        <f t="shared" si="802"/>
        <v>207.3718801258847</v>
      </c>
      <c r="V1138" s="126">
        <f t="shared" si="802"/>
        <v>205.61787998969956</v>
      </c>
      <c r="W1138" s="126">
        <f t="shared" si="802"/>
        <v>203.86387985351459</v>
      </c>
      <c r="X1138" s="126">
        <f t="shared" si="802"/>
        <v>202.10987971732942</v>
      </c>
      <c r="Y1138" s="126">
        <f t="shared" si="802"/>
        <v>200.35587958114482</v>
      </c>
      <c r="Z1138" s="126">
        <f t="shared" si="802"/>
        <v>198.60187944495965</v>
      </c>
      <c r="AA1138" s="126">
        <f t="shared" si="802"/>
        <v>196.84787930877471</v>
      </c>
      <c r="AB1138" s="126">
        <f t="shared" si="802"/>
        <v>195.09387917258977</v>
      </c>
      <c r="AC1138" s="126">
        <f t="shared" si="802"/>
        <v>193.3398790364048</v>
      </c>
      <c r="AD1138" s="126">
        <f t="shared" si="802"/>
        <v>191.58587890022</v>
      </c>
      <c r="AE1138" s="126">
        <f t="shared" si="802"/>
        <v>189.83187876403505</v>
      </c>
      <c r="AF1138" s="126">
        <f t="shared" si="802"/>
        <v>188.07787862785011</v>
      </c>
      <c r="AG1138" s="126">
        <f t="shared" si="802"/>
        <v>186.32387849166514</v>
      </c>
      <c r="AH1138" s="126">
        <f t="shared" si="802"/>
        <v>184.5698783554802</v>
      </c>
      <c r="AJ1138" s="120" t="b">
        <f t="shared" ref="AJ1138:BK1138" si="803">G1118+G1121+G1127+G1138+G1405=G1115</f>
        <v>0</v>
      </c>
      <c r="AK1138" s="1" t="b">
        <f t="shared" si="803"/>
        <v>0</v>
      </c>
      <c r="AL1138" s="1" t="b">
        <f t="shared" si="803"/>
        <v>0</v>
      </c>
      <c r="AM1138" s="1" t="b">
        <f t="shared" si="803"/>
        <v>0</v>
      </c>
      <c r="AN1138" s="1" t="b">
        <f t="shared" si="803"/>
        <v>0</v>
      </c>
      <c r="AO1138" s="1" t="b">
        <f t="shared" si="803"/>
        <v>0</v>
      </c>
      <c r="AP1138" s="1" t="b">
        <f t="shared" si="803"/>
        <v>0</v>
      </c>
      <c r="AQ1138" s="1" t="b">
        <f t="shared" si="803"/>
        <v>0</v>
      </c>
      <c r="AR1138" s="1" t="b">
        <f t="shared" si="803"/>
        <v>0</v>
      </c>
      <c r="AS1138" s="1" t="b">
        <f t="shared" si="803"/>
        <v>0</v>
      </c>
      <c r="AT1138" s="1" t="b">
        <f t="shared" si="803"/>
        <v>0</v>
      </c>
      <c r="AU1138" s="1" t="b">
        <f t="shared" si="803"/>
        <v>0</v>
      </c>
      <c r="AV1138" s="1" t="b">
        <f t="shared" si="803"/>
        <v>0</v>
      </c>
      <c r="AW1138" s="1" t="b">
        <f t="shared" si="803"/>
        <v>0</v>
      </c>
      <c r="AX1138" s="1" t="b">
        <f t="shared" si="803"/>
        <v>0</v>
      </c>
      <c r="AY1138" s="1" t="b">
        <f t="shared" si="803"/>
        <v>0</v>
      </c>
      <c r="AZ1138" s="1" t="b">
        <f t="shared" si="803"/>
        <v>0</v>
      </c>
      <c r="BA1138" s="1" t="b">
        <f t="shared" si="803"/>
        <v>0</v>
      </c>
      <c r="BB1138" s="1" t="b">
        <f t="shared" si="803"/>
        <v>0</v>
      </c>
      <c r="BC1138" s="1" t="b">
        <f t="shared" si="803"/>
        <v>0</v>
      </c>
      <c r="BD1138" s="1" t="b">
        <f t="shared" si="803"/>
        <v>0</v>
      </c>
      <c r="BE1138" s="1" t="b">
        <f t="shared" si="803"/>
        <v>0</v>
      </c>
      <c r="BF1138" s="1" t="b">
        <f t="shared" si="803"/>
        <v>0</v>
      </c>
      <c r="BG1138" s="1" t="b">
        <f t="shared" si="803"/>
        <v>0</v>
      </c>
      <c r="BH1138" s="1" t="b">
        <f t="shared" si="803"/>
        <v>0</v>
      </c>
      <c r="BI1138" s="1" t="b">
        <f t="shared" si="803"/>
        <v>0</v>
      </c>
      <c r="BJ1138" s="1" t="b">
        <f t="shared" si="803"/>
        <v>0</v>
      </c>
      <c r="BK1138" s="121" t="b">
        <f t="shared" si="803"/>
        <v>0</v>
      </c>
      <c r="BL1138" s="1"/>
      <c r="BM1138" s="1"/>
    </row>
    <row r="1139" spans="2:65" ht="15.75" hidden="1" outlineLevel="1" thickBot="1">
      <c r="B1139" t="str">
        <f t="shared" si="775"/>
        <v>Bio-methane (liquefied) - Feedstock cost including feedstock feedstock cost - Middle East - USD/ton fuel</v>
      </c>
      <c r="C1139" s="13" t="str">
        <f>C1111</f>
        <v>Bio-methane (liquefied)</v>
      </c>
      <c r="D1139" s="13" t="s">
        <v>38</v>
      </c>
      <c r="E1139" s="13" t="s">
        <v>58</v>
      </c>
      <c r="F1139" s="13" t="s">
        <v>31</v>
      </c>
      <c r="G1139" s="127">
        <f t="shared" ref="G1139:AH1139" si="804">G1144</f>
        <v>242.72788203247325</v>
      </c>
      <c r="H1139" s="127">
        <f t="shared" si="804"/>
        <v>236.0238818962884</v>
      </c>
      <c r="I1139" s="127">
        <f t="shared" si="804"/>
        <v>229.66988176010346</v>
      </c>
      <c r="J1139" s="127">
        <f t="shared" si="804"/>
        <v>226.0418816239187</v>
      </c>
      <c r="K1139" s="127">
        <f t="shared" si="804"/>
        <v>222.56588148773378</v>
      </c>
      <c r="L1139" s="127">
        <f t="shared" si="804"/>
        <v>219.24188135154881</v>
      </c>
      <c r="M1139" s="127">
        <f t="shared" si="804"/>
        <v>216.06988121536386</v>
      </c>
      <c r="N1139" s="127">
        <f t="shared" si="804"/>
        <v>213.04988107917882</v>
      </c>
      <c r="O1139" s="127">
        <f t="shared" si="804"/>
        <v>211.62588094299426</v>
      </c>
      <c r="P1139" s="127">
        <f t="shared" si="804"/>
        <v>210.20188080680927</v>
      </c>
      <c r="Q1139" s="127">
        <f t="shared" si="804"/>
        <v>208.77788067062428</v>
      </c>
      <c r="R1139" s="127">
        <f t="shared" si="804"/>
        <v>207.35388053443921</v>
      </c>
      <c r="S1139" s="127">
        <f t="shared" si="804"/>
        <v>205.92988039825423</v>
      </c>
      <c r="T1139" s="127">
        <f t="shared" si="804"/>
        <v>204.50588026206924</v>
      </c>
      <c r="U1139" s="127">
        <f t="shared" si="804"/>
        <v>203.0818801258846</v>
      </c>
      <c r="V1139" s="127">
        <f t="shared" si="804"/>
        <v>201.65787998969955</v>
      </c>
      <c r="W1139" s="127">
        <f t="shared" si="804"/>
        <v>200.23387985351457</v>
      </c>
      <c r="X1139" s="127">
        <f t="shared" si="804"/>
        <v>198.80987971732949</v>
      </c>
      <c r="Y1139" s="127">
        <f t="shared" si="804"/>
        <v>197.38587958114485</v>
      </c>
      <c r="Z1139" s="127">
        <f t="shared" si="804"/>
        <v>195.96187944495981</v>
      </c>
      <c r="AA1139" s="127">
        <f t="shared" si="804"/>
        <v>194.53787930877482</v>
      </c>
      <c r="AB1139" s="127">
        <f t="shared" si="804"/>
        <v>193.11387917258983</v>
      </c>
      <c r="AC1139" s="127">
        <f t="shared" si="804"/>
        <v>191.68987903640485</v>
      </c>
      <c r="AD1139" s="127">
        <f t="shared" si="804"/>
        <v>190.26587890022014</v>
      </c>
      <c r="AE1139" s="127">
        <f t="shared" si="804"/>
        <v>188.84187876403516</v>
      </c>
      <c r="AF1139" s="127">
        <f t="shared" si="804"/>
        <v>187.41787862785017</v>
      </c>
      <c r="AG1139" s="127">
        <f t="shared" si="804"/>
        <v>185.99387849166519</v>
      </c>
      <c r="AH1139" s="127">
        <f t="shared" si="804"/>
        <v>184.5698783554802</v>
      </c>
      <c r="AJ1139" s="122" t="b">
        <f t="shared" ref="AJ1139:BK1139" si="805">G1118+G1121+G1128+G1139+G1405=G1116</f>
        <v>0</v>
      </c>
      <c r="AK1139" s="123" t="b">
        <f t="shared" si="805"/>
        <v>0</v>
      </c>
      <c r="AL1139" s="123" t="b">
        <f t="shared" si="805"/>
        <v>0</v>
      </c>
      <c r="AM1139" s="123" t="b">
        <f t="shared" si="805"/>
        <v>0</v>
      </c>
      <c r="AN1139" s="123" t="b">
        <f t="shared" si="805"/>
        <v>0</v>
      </c>
      <c r="AO1139" s="123" t="b">
        <f t="shared" si="805"/>
        <v>0</v>
      </c>
      <c r="AP1139" s="123" t="b">
        <f t="shared" si="805"/>
        <v>0</v>
      </c>
      <c r="AQ1139" s="123" t="b">
        <f t="shared" si="805"/>
        <v>0</v>
      </c>
      <c r="AR1139" s="123" t="b">
        <f t="shared" si="805"/>
        <v>0</v>
      </c>
      <c r="AS1139" s="123" t="b">
        <f t="shared" si="805"/>
        <v>0</v>
      </c>
      <c r="AT1139" s="123" t="b">
        <f t="shared" si="805"/>
        <v>0</v>
      </c>
      <c r="AU1139" s="123" t="b">
        <f t="shared" si="805"/>
        <v>0</v>
      </c>
      <c r="AV1139" s="123" t="b">
        <f t="shared" si="805"/>
        <v>0</v>
      </c>
      <c r="AW1139" s="123" t="b">
        <f t="shared" si="805"/>
        <v>0</v>
      </c>
      <c r="AX1139" s="123" t="b">
        <f t="shared" si="805"/>
        <v>0</v>
      </c>
      <c r="AY1139" s="123" t="b">
        <f t="shared" si="805"/>
        <v>0</v>
      </c>
      <c r="AZ1139" s="123" t="b">
        <f t="shared" si="805"/>
        <v>0</v>
      </c>
      <c r="BA1139" s="123" t="b">
        <f t="shared" si="805"/>
        <v>0</v>
      </c>
      <c r="BB1139" s="123" t="b">
        <f t="shared" si="805"/>
        <v>0</v>
      </c>
      <c r="BC1139" s="123" t="b">
        <f t="shared" si="805"/>
        <v>0</v>
      </c>
      <c r="BD1139" s="123" t="b">
        <f t="shared" si="805"/>
        <v>0</v>
      </c>
      <c r="BE1139" s="123" t="b">
        <f t="shared" si="805"/>
        <v>0</v>
      </c>
      <c r="BF1139" s="123" t="b">
        <f t="shared" si="805"/>
        <v>0</v>
      </c>
      <c r="BG1139" s="123" t="b">
        <f t="shared" si="805"/>
        <v>0</v>
      </c>
      <c r="BH1139" s="123" t="b">
        <f t="shared" si="805"/>
        <v>0</v>
      </c>
      <c r="BI1139" s="123" t="b">
        <f t="shared" si="805"/>
        <v>0</v>
      </c>
      <c r="BJ1139" s="123" t="b">
        <f t="shared" si="805"/>
        <v>0</v>
      </c>
      <c r="BK1139" s="124" t="b">
        <f t="shared" si="805"/>
        <v>0</v>
      </c>
      <c r="BL1139" s="1"/>
      <c r="BM1139" s="1"/>
    </row>
    <row r="1140" spans="2:65" hidden="1" outlineLevel="1">
      <c r="B1140" t="str">
        <f t="shared" si="775"/>
        <v>Bio-methane (liquefied) - Feedstock cost - Africa - USD/ton fuel</v>
      </c>
      <c r="C1140" t="str">
        <f>C1111</f>
        <v>Bio-methane (liquefied)</v>
      </c>
      <c r="D1140" t="s">
        <v>44</v>
      </c>
      <c r="E1140" t="s">
        <v>55</v>
      </c>
      <c r="F1140" t="s">
        <v>31</v>
      </c>
      <c r="G1140" s="8">
        <f t="shared" ref="G1140:AH1144" si="806">INDEX(CostCalculations,MATCH($B1140,CostCalculations_Index,0),MATCH(G$4,CostCalculation_Year,0))</f>
        <v>249.3428820324732</v>
      </c>
      <c r="H1140" s="8">
        <f t="shared" si="806"/>
        <v>241.48388189628835</v>
      </c>
      <c r="I1140" s="8">
        <f t="shared" si="806"/>
        <v>234.04488176010346</v>
      </c>
      <c r="J1140" s="8">
        <f t="shared" si="806"/>
        <v>230.9858816239186</v>
      </c>
      <c r="K1140" s="8">
        <f t="shared" si="806"/>
        <v>228.01688148773368</v>
      </c>
      <c r="L1140" s="8">
        <f t="shared" si="806"/>
        <v>225.13788135154877</v>
      </c>
      <c r="M1140" s="8">
        <f t="shared" si="806"/>
        <v>222.34888121536383</v>
      </c>
      <c r="N1140" s="8">
        <f t="shared" si="806"/>
        <v>219.64988107917867</v>
      </c>
      <c r="O1140" s="8">
        <f t="shared" si="806"/>
        <v>217.8958809429943</v>
      </c>
      <c r="P1140" s="8">
        <f t="shared" si="806"/>
        <v>216.14188080680935</v>
      </c>
      <c r="Q1140" s="8">
        <f t="shared" si="806"/>
        <v>214.38788067062438</v>
      </c>
      <c r="R1140" s="8">
        <f t="shared" si="806"/>
        <v>212.63388053443921</v>
      </c>
      <c r="S1140" s="8">
        <f t="shared" si="806"/>
        <v>210.87988039825427</v>
      </c>
      <c r="T1140" s="8">
        <f t="shared" si="806"/>
        <v>209.12588026206933</v>
      </c>
      <c r="U1140" s="8">
        <f t="shared" si="806"/>
        <v>207.3718801258847</v>
      </c>
      <c r="V1140" s="8">
        <f t="shared" si="806"/>
        <v>205.61787998969956</v>
      </c>
      <c r="W1140" s="8">
        <f t="shared" si="806"/>
        <v>203.86387985351459</v>
      </c>
      <c r="X1140" s="8">
        <f t="shared" si="806"/>
        <v>202.10987971732942</v>
      </c>
      <c r="Y1140" s="8">
        <f t="shared" si="806"/>
        <v>200.35587958114482</v>
      </c>
      <c r="Z1140" s="8">
        <f t="shared" si="806"/>
        <v>198.60187944495965</v>
      </c>
      <c r="AA1140" s="8">
        <f t="shared" si="806"/>
        <v>196.84787930877471</v>
      </c>
      <c r="AB1140" s="8">
        <f t="shared" si="806"/>
        <v>195.09387917258977</v>
      </c>
      <c r="AC1140" s="8">
        <f t="shared" si="806"/>
        <v>193.3398790364048</v>
      </c>
      <c r="AD1140" s="8">
        <f t="shared" si="806"/>
        <v>191.58587890022</v>
      </c>
      <c r="AE1140" s="8">
        <f t="shared" si="806"/>
        <v>189.83187876403505</v>
      </c>
      <c r="AF1140" s="8">
        <f t="shared" si="806"/>
        <v>188.07787862785011</v>
      </c>
      <c r="AG1140" s="8">
        <f t="shared" si="806"/>
        <v>186.32387849166514</v>
      </c>
      <c r="AH1140" s="8">
        <f t="shared" si="806"/>
        <v>184.5698783554802</v>
      </c>
    </row>
    <row r="1141" spans="2:65" hidden="1" outlineLevel="1">
      <c r="B1141" t="str">
        <f t="shared" si="775"/>
        <v>Bio-methane (liquefied) - Feedstock cost - Americas - USD/ton fuel</v>
      </c>
      <c r="C1141" t="str">
        <f>C1111</f>
        <v>Bio-methane (liquefied)</v>
      </c>
      <c r="D1141" t="s">
        <v>44</v>
      </c>
      <c r="E1141" t="s">
        <v>56</v>
      </c>
      <c r="F1141" t="s">
        <v>31</v>
      </c>
      <c r="G1141" s="8">
        <f t="shared" si="806"/>
        <v>226.60888203247345</v>
      </c>
      <c r="H1141" s="8">
        <f t="shared" si="806"/>
        <v>224.42788189628848</v>
      </c>
      <c r="I1141" s="8">
        <f t="shared" si="806"/>
        <v>222.29488176010349</v>
      </c>
      <c r="J1141" s="8">
        <f t="shared" si="806"/>
        <v>220.73788162391878</v>
      </c>
      <c r="K1141" s="8">
        <f t="shared" si="806"/>
        <v>219.1848814877338</v>
      </c>
      <c r="L1141" s="8">
        <f t="shared" si="806"/>
        <v>217.63588135154885</v>
      </c>
      <c r="M1141" s="8">
        <f t="shared" si="806"/>
        <v>216.09088121536385</v>
      </c>
      <c r="N1141" s="8">
        <f t="shared" si="806"/>
        <v>214.54988107917876</v>
      </c>
      <c r="O1141" s="8">
        <f t="shared" si="806"/>
        <v>213.16488094299427</v>
      </c>
      <c r="P1141" s="8">
        <f t="shared" si="806"/>
        <v>211.76788080680927</v>
      </c>
      <c r="Q1141" s="8">
        <f t="shared" si="806"/>
        <v>210.3588806706243</v>
      </c>
      <c r="R1141" s="8">
        <f t="shared" si="806"/>
        <v>208.93788053443922</v>
      </c>
      <c r="S1141" s="8">
        <f t="shared" si="806"/>
        <v>207.50488039825424</v>
      </c>
      <c r="T1141" s="8">
        <f t="shared" si="806"/>
        <v>205.97588026206927</v>
      </c>
      <c r="U1141" s="8">
        <f t="shared" si="806"/>
        <v>204.44688012588463</v>
      </c>
      <c r="V1141" s="8">
        <f t="shared" si="806"/>
        <v>202.91787998969954</v>
      </c>
      <c r="W1141" s="8">
        <f t="shared" si="806"/>
        <v>201.38887985351457</v>
      </c>
      <c r="X1141" s="8">
        <f t="shared" si="806"/>
        <v>199.85987971732948</v>
      </c>
      <c r="Y1141" s="8">
        <f t="shared" si="806"/>
        <v>198.33087958114484</v>
      </c>
      <c r="Z1141" s="8">
        <f t="shared" si="806"/>
        <v>196.80187944495975</v>
      </c>
      <c r="AA1141" s="8">
        <f t="shared" si="806"/>
        <v>195.27287930877478</v>
      </c>
      <c r="AB1141" s="8">
        <f t="shared" si="806"/>
        <v>193.7438791725898</v>
      </c>
      <c r="AC1141" s="8">
        <f t="shared" si="806"/>
        <v>192.21487903640482</v>
      </c>
      <c r="AD1141" s="8">
        <f t="shared" si="806"/>
        <v>190.6858789002201</v>
      </c>
      <c r="AE1141" s="8">
        <f t="shared" si="806"/>
        <v>189.15687876403513</v>
      </c>
      <c r="AF1141" s="8">
        <f t="shared" si="806"/>
        <v>187.62787862785015</v>
      </c>
      <c r="AG1141" s="8">
        <f t="shared" si="806"/>
        <v>186.09887849166518</v>
      </c>
      <c r="AH1141" s="8">
        <f t="shared" si="806"/>
        <v>184.5698783554802</v>
      </c>
    </row>
    <row r="1142" spans="2:65" hidden="1" outlineLevel="1">
      <c r="B1142" t="str">
        <f t="shared" si="775"/>
        <v>Bio-methane (liquefied) - Feedstock cost - Asia - USD/ton fuel</v>
      </c>
      <c r="C1142" t="str">
        <f>C1111</f>
        <v>Bio-methane (liquefied)</v>
      </c>
      <c r="D1142" t="s">
        <v>44</v>
      </c>
      <c r="E1142" t="s">
        <v>57</v>
      </c>
      <c r="F1142" t="s">
        <v>31</v>
      </c>
      <c r="G1142" s="8">
        <f t="shared" si="806"/>
        <v>248.1278820324732</v>
      </c>
      <c r="H1142" s="8">
        <f t="shared" si="806"/>
        <v>241.22388189628833</v>
      </c>
      <c r="I1142" s="8">
        <f t="shared" si="806"/>
        <v>234.66988176010346</v>
      </c>
      <c r="J1142" s="8">
        <f t="shared" si="806"/>
        <v>230.8658816239186</v>
      </c>
      <c r="K1142" s="8">
        <f t="shared" si="806"/>
        <v>227.21188148773371</v>
      </c>
      <c r="L1142" s="8">
        <f t="shared" si="806"/>
        <v>223.70788135154876</v>
      </c>
      <c r="M1142" s="8">
        <f t="shared" si="806"/>
        <v>220.35388121536383</v>
      </c>
      <c r="N1142" s="8">
        <f t="shared" si="806"/>
        <v>217.14988107917873</v>
      </c>
      <c r="O1142" s="8">
        <f t="shared" si="806"/>
        <v>215.52088094299427</v>
      </c>
      <c r="P1142" s="8">
        <f t="shared" si="806"/>
        <v>213.89188080680933</v>
      </c>
      <c r="Q1142" s="8">
        <f t="shared" si="806"/>
        <v>212.26288067062436</v>
      </c>
      <c r="R1142" s="8">
        <f t="shared" si="806"/>
        <v>210.63388053443921</v>
      </c>
      <c r="S1142" s="8">
        <f t="shared" si="806"/>
        <v>209.00488039825427</v>
      </c>
      <c r="T1142" s="8">
        <f t="shared" si="806"/>
        <v>207.3758802620693</v>
      </c>
      <c r="U1142" s="8">
        <f t="shared" si="806"/>
        <v>205.74688012588467</v>
      </c>
      <c r="V1142" s="8">
        <f t="shared" si="806"/>
        <v>204.11787998969956</v>
      </c>
      <c r="W1142" s="8">
        <f t="shared" si="806"/>
        <v>202.48887985351459</v>
      </c>
      <c r="X1142" s="8">
        <f t="shared" si="806"/>
        <v>200.85987971732945</v>
      </c>
      <c r="Y1142" s="8">
        <f t="shared" si="806"/>
        <v>199.23087958114485</v>
      </c>
      <c r="Z1142" s="8">
        <f t="shared" si="806"/>
        <v>197.60187944495971</v>
      </c>
      <c r="AA1142" s="8">
        <f t="shared" si="806"/>
        <v>195.97287930877474</v>
      </c>
      <c r="AB1142" s="8">
        <f t="shared" si="806"/>
        <v>194.34387917258979</v>
      </c>
      <c r="AC1142" s="8">
        <f t="shared" si="806"/>
        <v>192.71487903640482</v>
      </c>
      <c r="AD1142" s="8">
        <f t="shared" si="806"/>
        <v>191.08587890022005</v>
      </c>
      <c r="AE1142" s="8">
        <f t="shared" si="806"/>
        <v>189.45687876403511</v>
      </c>
      <c r="AF1142" s="8">
        <f t="shared" si="806"/>
        <v>187.82787862785014</v>
      </c>
      <c r="AG1142" s="8">
        <f t="shared" si="806"/>
        <v>186.19887849166517</v>
      </c>
      <c r="AH1142" s="8">
        <f t="shared" si="806"/>
        <v>184.5698783554802</v>
      </c>
    </row>
    <row r="1143" spans="2:65" hidden="1" outlineLevel="1">
      <c r="B1143" t="str">
        <f t="shared" si="775"/>
        <v>Bio-methane (liquefied) - Feedstock cost - Europe - USD/ton fuel</v>
      </c>
      <c r="C1143" t="str">
        <f>C1111</f>
        <v>Bio-methane (liquefied)</v>
      </c>
      <c r="D1143" t="s">
        <v>44</v>
      </c>
      <c r="E1143" t="s">
        <v>8</v>
      </c>
      <c r="F1143" t="s">
        <v>31</v>
      </c>
      <c r="G1143" s="8">
        <f t="shared" si="806"/>
        <v>249.3428820324732</v>
      </c>
      <c r="H1143" s="8">
        <f t="shared" si="806"/>
        <v>241.48388189628835</v>
      </c>
      <c r="I1143" s="8">
        <f t="shared" si="806"/>
        <v>234.04488176010346</v>
      </c>
      <c r="J1143" s="8">
        <f t="shared" si="806"/>
        <v>230.9858816239186</v>
      </c>
      <c r="K1143" s="8">
        <f t="shared" si="806"/>
        <v>228.01688148773368</v>
      </c>
      <c r="L1143" s="8">
        <f t="shared" si="806"/>
        <v>225.13788135154877</v>
      </c>
      <c r="M1143" s="8">
        <f t="shared" si="806"/>
        <v>222.34888121536383</v>
      </c>
      <c r="N1143" s="8">
        <f t="shared" si="806"/>
        <v>219.64988107917867</v>
      </c>
      <c r="O1143" s="8">
        <f t="shared" si="806"/>
        <v>217.8958809429943</v>
      </c>
      <c r="P1143" s="8">
        <f t="shared" si="806"/>
        <v>216.14188080680935</v>
      </c>
      <c r="Q1143" s="8">
        <f t="shared" si="806"/>
        <v>214.38788067062438</v>
      </c>
      <c r="R1143" s="8">
        <f t="shared" si="806"/>
        <v>212.63388053443921</v>
      </c>
      <c r="S1143" s="8">
        <f t="shared" si="806"/>
        <v>210.87988039825427</v>
      </c>
      <c r="T1143" s="8">
        <f t="shared" si="806"/>
        <v>209.12588026206933</v>
      </c>
      <c r="U1143" s="8">
        <f t="shared" si="806"/>
        <v>207.3718801258847</v>
      </c>
      <c r="V1143" s="8">
        <f t="shared" si="806"/>
        <v>205.61787998969956</v>
      </c>
      <c r="W1143" s="8">
        <f t="shared" si="806"/>
        <v>203.86387985351459</v>
      </c>
      <c r="X1143" s="8">
        <f t="shared" si="806"/>
        <v>202.10987971732942</v>
      </c>
      <c r="Y1143" s="8">
        <f t="shared" si="806"/>
        <v>200.35587958114482</v>
      </c>
      <c r="Z1143" s="8">
        <f t="shared" si="806"/>
        <v>198.60187944495965</v>
      </c>
      <c r="AA1143" s="8">
        <f t="shared" si="806"/>
        <v>196.84787930877471</v>
      </c>
      <c r="AB1143" s="8">
        <f t="shared" si="806"/>
        <v>195.09387917258977</v>
      </c>
      <c r="AC1143" s="8">
        <f t="shared" si="806"/>
        <v>193.3398790364048</v>
      </c>
      <c r="AD1143" s="8">
        <f t="shared" si="806"/>
        <v>191.58587890022</v>
      </c>
      <c r="AE1143" s="8">
        <f t="shared" si="806"/>
        <v>189.83187876403505</v>
      </c>
      <c r="AF1143" s="8">
        <f t="shared" si="806"/>
        <v>188.07787862785011</v>
      </c>
      <c r="AG1143" s="8">
        <f t="shared" si="806"/>
        <v>186.32387849166514</v>
      </c>
      <c r="AH1143" s="8">
        <f t="shared" si="806"/>
        <v>184.5698783554802</v>
      </c>
    </row>
    <row r="1144" spans="2:65" hidden="1" outlineLevel="1">
      <c r="B1144" t="str">
        <f t="shared" si="775"/>
        <v>Bio-methane (liquefied) - Feedstock cost - Middle East - USD/ton fuel</v>
      </c>
      <c r="C1144" t="str">
        <f>C1111</f>
        <v>Bio-methane (liquefied)</v>
      </c>
      <c r="D1144" t="s">
        <v>44</v>
      </c>
      <c r="E1144" t="s">
        <v>58</v>
      </c>
      <c r="F1144" t="s">
        <v>31</v>
      </c>
      <c r="G1144" s="8">
        <f t="shared" si="806"/>
        <v>242.72788203247325</v>
      </c>
      <c r="H1144" s="8">
        <f t="shared" si="806"/>
        <v>236.0238818962884</v>
      </c>
      <c r="I1144" s="8">
        <f t="shared" si="806"/>
        <v>229.66988176010346</v>
      </c>
      <c r="J1144" s="8">
        <f t="shared" si="806"/>
        <v>226.0418816239187</v>
      </c>
      <c r="K1144" s="8">
        <f t="shared" si="806"/>
        <v>222.56588148773378</v>
      </c>
      <c r="L1144" s="8">
        <f t="shared" si="806"/>
        <v>219.24188135154881</v>
      </c>
      <c r="M1144" s="8">
        <f t="shared" si="806"/>
        <v>216.06988121536386</v>
      </c>
      <c r="N1144" s="8">
        <f t="shared" si="806"/>
        <v>213.04988107917882</v>
      </c>
      <c r="O1144" s="8">
        <f t="shared" si="806"/>
        <v>211.62588094299426</v>
      </c>
      <c r="P1144" s="8">
        <f t="shared" si="806"/>
        <v>210.20188080680927</v>
      </c>
      <c r="Q1144" s="8">
        <f t="shared" si="806"/>
        <v>208.77788067062428</v>
      </c>
      <c r="R1144" s="8">
        <f t="shared" si="806"/>
        <v>207.35388053443921</v>
      </c>
      <c r="S1144" s="8">
        <f t="shared" si="806"/>
        <v>205.92988039825423</v>
      </c>
      <c r="T1144" s="8">
        <f t="shared" si="806"/>
        <v>204.50588026206924</v>
      </c>
      <c r="U1144" s="8">
        <f t="shared" si="806"/>
        <v>203.0818801258846</v>
      </c>
      <c r="V1144" s="8">
        <f t="shared" si="806"/>
        <v>201.65787998969955</v>
      </c>
      <c r="W1144" s="8">
        <f t="shared" si="806"/>
        <v>200.23387985351457</v>
      </c>
      <c r="X1144" s="8">
        <f t="shared" si="806"/>
        <v>198.80987971732949</v>
      </c>
      <c r="Y1144" s="8">
        <f t="shared" si="806"/>
        <v>197.38587958114485</v>
      </c>
      <c r="Z1144" s="8">
        <f t="shared" si="806"/>
        <v>195.96187944495981</v>
      </c>
      <c r="AA1144" s="8">
        <f t="shared" si="806"/>
        <v>194.53787930877482</v>
      </c>
      <c r="AB1144" s="8">
        <f t="shared" si="806"/>
        <v>193.11387917258983</v>
      </c>
      <c r="AC1144" s="8">
        <f t="shared" si="806"/>
        <v>191.68987903640485</v>
      </c>
      <c r="AD1144" s="8">
        <f t="shared" si="806"/>
        <v>190.26587890022014</v>
      </c>
      <c r="AE1144" s="8">
        <f t="shared" si="806"/>
        <v>188.84187876403516</v>
      </c>
      <c r="AF1144" s="8">
        <f t="shared" si="806"/>
        <v>187.41787862785017</v>
      </c>
      <c r="AG1144" s="8">
        <f t="shared" si="806"/>
        <v>185.99387849166519</v>
      </c>
      <c r="AH1144" s="8">
        <f t="shared" si="806"/>
        <v>184.5698783554802</v>
      </c>
    </row>
    <row r="1145" spans="2:65" collapsed="1">
      <c r="I1145" s="28"/>
    </row>
    <row r="1146" spans="2:65">
      <c r="B1146" t="str">
        <f t="shared" ref="B1146:B1190" si="807">_xlfn.TEXTJOIN(" - ",TRUE,C1146:F1146)</f>
        <v>Bio-oil (HTL) - Item - Region - Unit</v>
      </c>
      <c r="C1146" s="18" t="s">
        <v>105</v>
      </c>
      <c r="D1146" s="18" t="s">
        <v>28</v>
      </c>
      <c r="E1146" s="18" t="s">
        <v>1</v>
      </c>
      <c r="F1146" s="18" t="s">
        <v>29</v>
      </c>
      <c r="G1146" s="22">
        <v>2023</v>
      </c>
      <c r="H1146" s="22">
        <v>2024</v>
      </c>
      <c r="I1146" s="22">
        <v>2025</v>
      </c>
      <c r="J1146" s="22">
        <v>2026</v>
      </c>
      <c r="K1146" s="22">
        <v>2027</v>
      </c>
      <c r="L1146" s="22">
        <v>2028</v>
      </c>
      <c r="M1146" s="22">
        <v>2029</v>
      </c>
      <c r="N1146" s="22">
        <v>2030</v>
      </c>
      <c r="O1146" s="22">
        <v>2031</v>
      </c>
      <c r="P1146" s="22">
        <v>2032</v>
      </c>
      <c r="Q1146" s="22">
        <v>2033</v>
      </c>
      <c r="R1146" s="22">
        <v>2034</v>
      </c>
      <c r="S1146" s="22">
        <v>2035</v>
      </c>
      <c r="T1146" s="22">
        <v>2036</v>
      </c>
      <c r="U1146" s="22">
        <v>2037</v>
      </c>
      <c r="V1146" s="22">
        <v>2038</v>
      </c>
      <c r="W1146" s="22">
        <v>2039</v>
      </c>
      <c r="X1146" s="22">
        <v>2040</v>
      </c>
      <c r="Y1146" s="22">
        <v>2041</v>
      </c>
      <c r="Z1146" s="22">
        <v>2042</v>
      </c>
      <c r="AA1146" s="22">
        <v>2043</v>
      </c>
      <c r="AB1146" s="22">
        <v>2044</v>
      </c>
      <c r="AC1146" s="22">
        <v>2045</v>
      </c>
      <c r="AD1146" s="22">
        <v>2046</v>
      </c>
      <c r="AE1146" s="22">
        <v>2047</v>
      </c>
      <c r="AF1146" s="22">
        <v>2048</v>
      </c>
      <c r="AG1146" s="22">
        <v>2049</v>
      </c>
      <c r="AH1146" s="22">
        <v>2050</v>
      </c>
    </row>
    <row r="1147" spans="2:65" hidden="1" outlineLevel="1">
      <c r="B1147" t="str">
        <f t="shared" si="807"/>
        <v>Bio-oil (HTL) - Total cost - Africa - USD/ton fuel</v>
      </c>
      <c r="C1147" s="112" t="str">
        <f>C1146</f>
        <v>Bio-oil (HTL)</v>
      </c>
      <c r="D1147" s="112" t="s">
        <v>30</v>
      </c>
      <c r="E1147" s="112" t="s">
        <v>55</v>
      </c>
      <c r="F1147" s="112" t="s">
        <v>31</v>
      </c>
      <c r="G1147" s="130">
        <f t="shared" ref="G1147:V1151" si="808">INDEX(CostCalculations,MATCH($B1147,CostCalculations_Index,0),MATCH(G$4,CostCalculation_Year,0))</f>
        <v>0</v>
      </c>
      <c r="H1147" s="130">
        <f t="shared" si="808"/>
        <v>0</v>
      </c>
      <c r="I1147" s="130">
        <f t="shared" si="808"/>
        <v>0</v>
      </c>
      <c r="J1147" s="130">
        <f t="shared" si="808"/>
        <v>0</v>
      </c>
      <c r="K1147" s="130">
        <f t="shared" si="808"/>
        <v>0</v>
      </c>
      <c r="L1147" s="130">
        <f t="shared" si="808"/>
        <v>0</v>
      </c>
      <c r="M1147" s="130">
        <f t="shared" si="808"/>
        <v>0</v>
      </c>
      <c r="N1147" s="114">
        <f t="shared" si="808"/>
        <v>1093.4070590911426</v>
      </c>
      <c r="O1147" s="114">
        <f t="shared" si="808"/>
        <v>1083.210451997054</v>
      </c>
      <c r="P1147" s="114">
        <f t="shared" si="808"/>
        <v>1072.5415584484999</v>
      </c>
      <c r="Q1147" s="114">
        <f t="shared" si="808"/>
        <v>1061.4038386727352</v>
      </c>
      <c r="R1147" s="114">
        <f t="shared" si="808"/>
        <v>1049.8007528970429</v>
      </c>
      <c r="S1147" s="114">
        <f t="shared" si="808"/>
        <v>1037.7357613487077</v>
      </c>
      <c r="T1147" s="114">
        <f t="shared" si="808"/>
        <v>1031.0676229604751</v>
      </c>
      <c r="U1147" s="114">
        <f t="shared" si="808"/>
        <v>1024.0743746699904</v>
      </c>
      <c r="V1147" s="114">
        <f t="shared" si="808"/>
        <v>1016.75714556257</v>
      </c>
      <c r="W1147" s="114">
        <f t="shared" ref="W1147:AH1151" si="809">INDEX(CostCalculations,MATCH($B1147,CostCalculations_Index,0),MATCH(W$4,CostCalculation_Year,0))</f>
        <v>1009.1170647235149</v>
      </c>
      <c r="X1147" s="114">
        <f t="shared" si="809"/>
        <v>1001.1552612381367</v>
      </c>
      <c r="Y1147" s="114">
        <f t="shared" si="809"/>
        <v>993.03975525447072</v>
      </c>
      <c r="Z1147" s="114">
        <f t="shared" si="809"/>
        <v>984.77361707626528</v>
      </c>
      <c r="AA1147" s="114">
        <f t="shared" si="809"/>
        <v>976.35618644486794</v>
      </c>
      <c r="AB1147" s="114">
        <f t="shared" si="809"/>
        <v>967.78680310162315</v>
      </c>
      <c r="AC1147" s="114">
        <f t="shared" si="809"/>
        <v>959.06480678787739</v>
      </c>
      <c r="AD1147" s="114">
        <f t="shared" si="809"/>
        <v>951.81299267977693</v>
      </c>
      <c r="AE1147" s="114">
        <f t="shared" si="809"/>
        <v>944.4856617714122</v>
      </c>
      <c r="AF1147" s="114">
        <f t="shared" si="809"/>
        <v>937.0823980032626</v>
      </c>
      <c r="AG1147" s="114">
        <f t="shared" si="809"/>
        <v>929.60278531581196</v>
      </c>
      <c r="AH1147" s="114">
        <f t="shared" si="809"/>
        <v>922.04640764954365</v>
      </c>
    </row>
    <row r="1148" spans="2:65" hidden="1" outlineLevel="1">
      <c r="B1148" t="str">
        <f t="shared" si="807"/>
        <v>Bio-oil (HTL) - Total cost - Americas - USD/ton fuel</v>
      </c>
      <c r="C1148" t="str">
        <f>C1147</f>
        <v>Bio-oil (HTL)</v>
      </c>
      <c r="D1148" t="s">
        <v>30</v>
      </c>
      <c r="E1148" t="s">
        <v>56</v>
      </c>
      <c r="F1148" t="s">
        <v>31</v>
      </c>
      <c r="G1148" s="131">
        <f t="shared" si="808"/>
        <v>0</v>
      </c>
      <c r="H1148" s="131">
        <f t="shared" si="808"/>
        <v>0</v>
      </c>
      <c r="I1148" s="131">
        <f t="shared" si="808"/>
        <v>0</v>
      </c>
      <c r="J1148" s="131">
        <f t="shared" si="808"/>
        <v>0</v>
      </c>
      <c r="K1148" s="131">
        <f t="shared" si="808"/>
        <v>0</v>
      </c>
      <c r="L1148" s="131">
        <f t="shared" si="808"/>
        <v>0</v>
      </c>
      <c r="M1148" s="131">
        <f t="shared" si="808"/>
        <v>0</v>
      </c>
      <c r="N1148" s="115">
        <f t="shared" si="808"/>
        <v>1032.4724200402782</v>
      </c>
      <c r="O1148" s="115">
        <f t="shared" si="808"/>
        <v>1023.8276190138519</v>
      </c>
      <c r="P1148" s="115">
        <f t="shared" si="808"/>
        <v>1014.6964974060115</v>
      </c>
      <c r="Q1148" s="115">
        <f t="shared" si="808"/>
        <v>1005.0810595558892</v>
      </c>
      <c r="R1148" s="115">
        <f t="shared" si="808"/>
        <v>994.98330980263779</v>
      </c>
      <c r="S1148" s="115">
        <f t="shared" si="808"/>
        <v>984.40525248541542</v>
      </c>
      <c r="T1148" s="115">
        <f t="shared" si="808"/>
        <v>977.63973948673549</v>
      </c>
      <c r="U1148" s="115">
        <f t="shared" si="808"/>
        <v>970.55214264910069</v>
      </c>
      <c r="V1148" s="115">
        <f t="shared" si="808"/>
        <v>963.14358835031828</v>
      </c>
      <c r="W1148" s="115">
        <f t="shared" si="809"/>
        <v>955.41520296818214</v>
      </c>
      <c r="X1148" s="115">
        <f t="shared" si="809"/>
        <v>947.3681128804933</v>
      </c>
      <c r="Y1148" s="115">
        <f t="shared" si="809"/>
        <v>940.6171591207933</v>
      </c>
      <c r="Z1148" s="115">
        <f t="shared" si="809"/>
        <v>933.68923987513892</v>
      </c>
      <c r="AA1148" s="115">
        <f t="shared" si="809"/>
        <v>926.58409707994292</v>
      </c>
      <c r="AB1148" s="115">
        <f t="shared" si="809"/>
        <v>919.30147267161124</v>
      </c>
      <c r="AC1148" s="115">
        <f t="shared" si="809"/>
        <v>911.84110858655617</v>
      </c>
      <c r="AD1148" s="115">
        <f t="shared" si="809"/>
        <v>904.8214389752668</v>
      </c>
      <c r="AE1148" s="115">
        <f t="shared" si="809"/>
        <v>897.71856133297592</v>
      </c>
      <c r="AF1148" s="115">
        <f t="shared" si="809"/>
        <v>890.532225706688</v>
      </c>
      <c r="AG1148" s="115">
        <f t="shared" si="809"/>
        <v>883.26218214340963</v>
      </c>
      <c r="AH1148" s="115">
        <f t="shared" si="809"/>
        <v>875.9081806901479</v>
      </c>
    </row>
    <row r="1149" spans="2:65" hidden="1" outlineLevel="1">
      <c r="B1149" t="str">
        <f t="shared" si="807"/>
        <v>Bio-oil (HTL) - Total cost - Asia - USD/ton fuel</v>
      </c>
      <c r="C1149" t="str">
        <f>C1148</f>
        <v>Bio-oil (HTL)</v>
      </c>
      <c r="D1149" t="s">
        <v>30</v>
      </c>
      <c r="E1149" t="s">
        <v>57</v>
      </c>
      <c r="F1149" t="s">
        <v>31</v>
      </c>
      <c r="G1149" s="131">
        <f t="shared" si="808"/>
        <v>0</v>
      </c>
      <c r="H1149" s="131">
        <f t="shared" si="808"/>
        <v>0</v>
      </c>
      <c r="I1149" s="131">
        <f t="shared" si="808"/>
        <v>0</v>
      </c>
      <c r="J1149" s="131">
        <f t="shared" si="808"/>
        <v>0</v>
      </c>
      <c r="K1149" s="131">
        <f t="shared" si="808"/>
        <v>0</v>
      </c>
      <c r="L1149" s="131">
        <f t="shared" si="808"/>
        <v>0</v>
      </c>
      <c r="M1149" s="131">
        <f t="shared" si="808"/>
        <v>0</v>
      </c>
      <c r="N1149" s="115">
        <f t="shared" si="808"/>
        <v>1074.1233568142111</v>
      </c>
      <c r="O1149" s="115">
        <f t="shared" si="808"/>
        <v>1062.1970184661764</v>
      </c>
      <c r="P1149" s="115">
        <f t="shared" si="808"/>
        <v>1049.8046766467421</v>
      </c>
      <c r="Q1149" s="115">
        <f t="shared" si="808"/>
        <v>1036.9508435459798</v>
      </c>
      <c r="R1149" s="115">
        <f t="shared" si="808"/>
        <v>1023.6400313539801</v>
      </c>
      <c r="S1149" s="115">
        <f t="shared" si="808"/>
        <v>1009.8767522608453</v>
      </c>
      <c r="T1149" s="115">
        <f t="shared" si="808"/>
        <v>1002.2111028263073</v>
      </c>
      <c r="U1149" s="115">
        <f t="shared" si="808"/>
        <v>994.2270954103742</v>
      </c>
      <c r="V1149" s="115">
        <f t="shared" si="808"/>
        <v>985.92632041434615</v>
      </c>
      <c r="W1149" s="115">
        <f t="shared" si="809"/>
        <v>977.31036823950308</v>
      </c>
      <c r="X1149" s="115">
        <f t="shared" si="809"/>
        <v>968.38082928714016</v>
      </c>
      <c r="Y1149" s="115">
        <f t="shared" si="809"/>
        <v>958.97477025433864</v>
      </c>
      <c r="Z1149" s="115">
        <f t="shared" si="809"/>
        <v>949.43793815482525</v>
      </c>
      <c r="AA1149" s="115">
        <f t="shared" si="809"/>
        <v>939.76938627133063</v>
      </c>
      <c r="AB1149" s="115">
        <f t="shared" si="809"/>
        <v>929.96816788658123</v>
      </c>
      <c r="AC1149" s="115">
        <f t="shared" si="809"/>
        <v>920.03333628330643</v>
      </c>
      <c r="AD1149" s="115">
        <f t="shared" si="809"/>
        <v>912.32910497268438</v>
      </c>
      <c r="AE1149" s="115">
        <f t="shared" si="809"/>
        <v>904.55712405908503</v>
      </c>
      <c r="AF1149" s="115">
        <f t="shared" si="809"/>
        <v>896.71683615798406</v>
      </c>
      <c r="AG1149" s="115">
        <f t="shared" si="809"/>
        <v>888.80768388485876</v>
      </c>
      <c r="AH1149" s="115">
        <f t="shared" si="809"/>
        <v>880.82910985518618</v>
      </c>
    </row>
    <row r="1150" spans="2:65" hidden="1" outlineLevel="1">
      <c r="B1150" t="str">
        <f t="shared" si="807"/>
        <v>Bio-oil (HTL) - Total cost - Europe - USD/ton fuel</v>
      </c>
      <c r="C1150" t="str">
        <f>C1149</f>
        <v>Bio-oil (HTL)</v>
      </c>
      <c r="D1150" t="s">
        <v>30</v>
      </c>
      <c r="E1150" t="s">
        <v>8</v>
      </c>
      <c r="F1150" t="s">
        <v>31</v>
      </c>
      <c r="G1150" s="131">
        <f t="shared" si="808"/>
        <v>0</v>
      </c>
      <c r="H1150" s="131">
        <f t="shared" si="808"/>
        <v>0</v>
      </c>
      <c r="I1150" s="131">
        <f t="shared" si="808"/>
        <v>0</v>
      </c>
      <c r="J1150" s="131">
        <f t="shared" si="808"/>
        <v>0</v>
      </c>
      <c r="K1150" s="131">
        <f t="shared" si="808"/>
        <v>0</v>
      </c>
      <c r="L1150" s="131">
        <f t="shared" si="808"/>
        <v>0</v>
      </c>
      <c r="M1150" s="131">
        <f t="shared" si="808"/>
        <v>0</v>
      </c>
      <c r="N1150" s="115">
        <f t="shared" si="808"/>
        <v>1073.3256144107522</v>
      </c>
      <c r="O1150" s="115">
        <f t="shared" si="808"/>
        <v>1064.4066441185987</v>
      </c>
      <c r="P1150" s="115">
        <f t="shared" si="808"/>
        <v>1054.9975711503496</v>
      </c>
      <c r="Q1150" s="115">
        <f t="shared" si="808"/>
        <v>1045.1006642508876</v>
      </c>
      <c r="R1150" s="115">
        <f t="shared" si="808"/>
        <v>1034.7181921651204</v>
      </c>
      <c r="S1150" s="115">
        <f t="shared" si="808"/>
        <v>1023.8524236379635</v>
      </c>
      <c r="T1150" s="115">
        <f t="shared" si="808"/>
        <v>1017.2355653660223</v>
      </c>
      <c r="U1150" s="115">
        <f t="shared" si="808"/>
        <v>1010.2869367765707</v>
      </c>
      <c r="V1150" s="115">
        <f t="shared" si="808"/>
        <v>1003.0074769225342</v>
      </c>
      <c r="W1150" s="115">
        <f t="shared" si="809"/>
        <v>995.39812485682205</v>
      </c>
      <c r="X1150" s="115">
        <f t="shared" si="809"/>
        <v>987.45981963235317</v>
      </c>
      <c r="Y1150" s="115">
        <f t="shared" si="809"/>
        <v>979.49554365480037</v>
      </c>
      <c r="Z1150" s="115">
        <f t="shared" si="809"/>
        <v>971.37643681018392</v>
      </c>
      <c r="AA1150" s="115">
        <f t="shared" si="809"/>
        <v>963.10192777741986</v>
      </c>
      <c r="AB1150" s="115">
        <f t="shared" si="809"/>
        <v>954.67144523541538</v>
      </c>
      <c r="AC1150" s="115">
        <f t="shared" si="809"/>
        <v>946.08441786308549</v>
      </c>
      <c r="AD1150" s="115">
        <f t="shared" si="809"/>
        <v>938.46604794449604</v>
      </c>
      <c r="AE1150" s="115">
        <f t="shared" si="809"/>
        <v>930.77845261124594</v>
      </c>
      <c r="AF1150" s="115">
        <f t="shared" si="809"/>
        <v>923.02109669495417</v>
      </c>
      <c r="AG1150" s="115">
        <f t="shared" si="809"/>
        <v>915.19344502724027</v>
      </c>
      <c r="AH1150" s="115">
        <f t="shared" si="809"/>
        <v>907.29496243972437</v>
      </c>
    </row>
    <row r="1151" spans="2:65" hidden="1" outlineLevel="1">
      <c r="B1151" t="str">
        <f t="shared" si="807"/>
        <v>Bio-oil (HTL) - Total cost - Middle East - USD/ton fuel</v>
      </c>
      <c r="C1151" s="113" t="str">
        <f>C1150</f>
        <v>Bio-oil (HTL)</v>
      </c>
      <c r="D1151" s="113" t="s">
        <v>30</v>
      </c>
      <c r="E1151" s="113" t="s">
        <v>58</v>
      </c>
      <c r="F1151" s="113" t="s">
        <v>31</v>
      </c>
      <c r="G1151" s="132">
        <f t="shared" si="808"/>
        <v>0</v>
      </c>
      <c r="H1151" s="132">
        <f t="shared" si="808"/>
        <v>0</v>
      </c>
      <c r="I1151" s="132">
        <f t="shared" si="808"/>
        <v>0</v>
      </c>
      <c r="J1151" s="132">
        <f t="shared" si="808"/>
        <v>0</v>
      </c>
      <c r="K1151" s="132">
        <f t="shared" si="808"/>
        <v>0</v>
      </c>
      <c r="L1151" s="132">
        <f t="shared" si="808"/>
        <v>0</v>
      </c>
      <c r="M1151" s="132">
        <f t="shared" si="808"/>
        <v>0</v>
      </c>
      <c r="N1151" s="116">
        <f t="shared" si="808"/>
        <v>1057.8676995165365</v>
      </c>
      <c r="O1151" s="116">
        <f t="shared" si="808"/>
        <v>1048.638010481242</v>
      </c>
      <c r="P1151" s="116">
        <f t="shared" si="808"/>
        <v>1038.9291765232856</v>
      </c>
      <c r="Q1151" s="116">
        <f t="shared" si="808"/>
        <v>1028.7436710673119</v>
      </c>
      <c r="R1151" s="116">
        <f t="shared" si="808"/>
        <v>1018.0839675379905</v>
      </c>
      <c r="S1151" s="116">
        <f t="shared" si="808"/>
        <v>1006.9525393599938</v>
      </c>
      <c r="T1151" s="116">
        <f t="shared" si="808"/>
        <v>1000.9063306525518</v>
      </c>
      <c r="U1151" s="116">
        <f t="shared" si="808"/>
        <v>994.53214024569172</v>
      </c>
      <c r="V1151" s="116">
        <f t="shared" si="808"/>
        <v>987.83082787916555</v>
      </c>
      <c r="W1151" s="116">
        <f t="shared" si="809"/>
        <v>980.80325329270931</v>
      </c>
      <c r="X1151" s="116">
        <f t="shared" si="809"/>
        <v>973.45027622606858</v>
      </c>
      <c r="Y1151" s="116">
        <f t="shared" si="809"/>
        <v>965.3591733473761</v>
      </c>
      <c r="Z1151" s="116">
        <f t="shared" si="809"/>
        <v>957.11428871391126</v>
      </c>
      <c r="AA1151" s="116">
        <f t="shared" si="809"/>
        <v>948.714981144783</v>
      </c>
      <c r="AB1151" s="116">
        <f t="shared" si="809"/>
        <v>940.16060945909624</v>
      </c>
      <c r="AC1151" s="116">
        <f t="shared" si="809"/>
        <v>931.45053247595922</v>
      </c>
      <c r="AD1151" s="116">
        <f t="shared" si="809"/>
        <v>924.19546249376276</v>
      </c>
      <c r="AE1151" s="116">
        <f t="shared" si="809"/>
        <v>916.86120274686562</v>
      </c>
      <c r="AF1151" s="116">
        <f t="shared" si="809"/>
        <v>909.44736796220582</v>
      </c>
      <c r="AG1151" s="116">
        <f t="shared" si="809"/>
        <v>901.95357286672424</v>
      </c>
      <c r="AH1151" s="116">
        <f t="shared" si="809"/>
        <v>894.379432187362</v>
      </c>
    </row>
    <row r="1152" spans="2:65" hidden="1" outlineLevel="1">
      <c r="B1152" t="str">
        <f t="shared" si="807"/>
        <v/>
      </c>
      <c r="C1152" s="2"/>
      <c r="G1152" s="45"/>
      <c r="H1152" s="45"/>
      <c r="I1152" s="45"/>
      <c r="J1152" s="45"/>
      <c r="K1152" s="45"/>
      <c r="L1152" s="45"/>
      <c r="M1152" s="45"/>
    </row>
    <row r="1153" spans="2:65" hidden="1" outlineLevel="1">
      <c r="B1153" t="str">
        <f t="shared" si="807"/>
        <v>Bio-oil (HTL) - CAPEX including feedstock CAPEX - Global - USD/ton fuel</v>
      </c>
      <c r="C1153" s="4" t="str">
        <f>C1146</f>
        <v>Bio-oil (HTL)</v>
      </c>
      <c r="D1153" s="4" t="s">
        <v>34</v>
      </c>
      <c r="E1153" s="4" t="s">
        <v>49</v>
      </c>
      <c r="F1153" s="4" t="s">
        <v>31</v>
      </c>
      <c r="G1153" s="133" t="e">
        <f t="shared" ref="G1153:AH1153" si="810">SUM(G1154:G1154)</f>
        <v>#DIV/0!</v>
      </c>
      <c r="H1153" s="133" t="e">
        <f t="shared" si="810"/>
        <v>#DIV/0!</v>
      </c>
      <c r="I1153" s="133" t="e">
        <f t="shared" si="810"/>
        <v>#DIV/0!</v>
      </c>
      <c r="J1153" s="133" t="e">
        <f t="shared" si="810"/>
        <v>#DIV/0!</v>
      </c>
      <c r="K1153" s="133" t="e">
        <f t="shared" si="810"/>
        <v>#DIV/0!</v>
      </c>
      <c r="L1153" s="133" t="e">
        <f t="shared" si="810"/>
        <v>#DIV/0!</v>
      </c>
      <c r="M1153" s="133" t="e">
        <f t="shared" si="810"/>
        <v>#DIV/0!</v>
      </c>
      <c r="N1153" s="129">
        <f t="shared" si="810"/>
        <v>99.222248599135</v>
      </c>
      <c r="O1153" s="129">
        <f t="shared" si="810"/>
        <v>98.031581615943281</v>
      </c>
      <c r="P1153" s="129">
        <f t="shared" si="810"/>
        <v>96.84091463275351</v>
      </c>
      <c r="Q1153" s="129">
        <f t="shared" si="810"/>
        <v>95.650247649563724</v>
      </c>
      <c r="R1153" s="129">
        <f t="shared" si="810"/>
        <v>94.459580666374436</v>
      </c>
      <c r="S1153" s="129">
        <f t="shared" si="810"/>
        <v>93.268913683184891</v>
      </c>
      <c r="T1153" s="129">
        <f t="shared" si="810"/>
        <v>92.673580191590247</v>
      </c>
      <c r="U1153" s="129">
        <f t="shared" si="810"/>
        <v>92.078246699995361</v>
      </c>
      <c r="V1153" s="129">
        <f t="shared" si="810"/>
        <v>91.482913208400475</v>
      </c>
      <c r="W1153" s="129">
        <f t="shared" si="810"/>
        <v>90.887579716805831</v>
      </c>
      <c r="X1153" s="129">
        <f t="shared" si="810"/>
        <v>90.292246225211173</v>
      </c>
      <c r="Y1153" s="129">
        <f t="shared" si="810"/>
        <v>89.696912733616287</v>
      </c>
      <c r="Z1153" s="129">
        <f t="shared" si="810"/>
        <v>89.101579242021643</v>
      </c>
      <c r="AA1153" s="129">
        <f t="shared" si="810"/>
        <v>88.506245750426757</v>
      </c>
      <c r="AB1153" s="129">
        <f t="shared" si="810"/>
        <v>87.910912258831857</v>
      </c>
      <c r="AC1153" s="129">
        <f t="shared" si="810"/>
        <v>87.315578767237213</v>
      </c>
      <c r="AD1153" s="129">
        <f t="shared" si="810"/>
        <v>86.720245275642327</v>
      </c>
      <c r="AE1153" s="129">
        <f t="shared" si="810"/>
        <v>86.124911784047683</v>
      </c>
      <c r="AF1153" s="129">
        <f t="shared" si="810"/>
        <v>85.529578292452783</v>
      </c>
      <c r="AG1153" s="129">
        <f t="shared" si="810"/>
        <v>84.934244800857897</v>
      </c>
      <c r="AH1153" s="129">
        <f t="shared" si="810"/>
        <v>84.338911309263253</v>
      </c>
      <c r="BL1153" s="1"/>
      <c r="BM1153" s="1"/>
    </row>
    <row r="1154" spans="2:65" hidden="1" outlineLevel="1">
      <c r="B1154" t="str">
        <f t="shared" si="807"/>
        <v>Bio-oil (HTL) - CAPEX - Global - USD/ton fuel</v>
      </c>
      <c r="C1154" t="str">
        <f>C1146</f>
        <v>Bio-oil (HTL)</v>
      </c>
      <c r="D1154" t="s">
        <v>40</v>
      </c>
      <c r="E1154" t="s">
        <v>49</v>
      </c>
      <c r="F1154" t="s">
        <v>31</v>
      </c>
      <c r="G1154" s="36" t="e">
        <f t="shared" ref="G1154:AH1154" si="811">INDEX(CostCalculations,MATCH($B1154,CostCalculations_Index,0),MATCH(G$4,CostCalculation_Year,0))</f>
        <v>#DIV/0!</v>
      </c>
      <c r="H1154" s="36" t="e">
        <f t="shared" si="811"/>
        <v>#DIV/0!</v>
      </c>
      <c r="I1154" s="36" t="e">
        <f t="shared" si="811"/>
        <v>#DIV/0!</v>
      </c>
      <c r="J1154" s="36" t="e">
        <f t="shared" si="811"/>
        <v>#DIV/0!</v>
      </c>
      <c r="K1154" s="36" t="e">
        <f t="shared" si="811"/>
        <v>#DIV/0!</v>
      </c>
      <c r="L1154" s="36" t="e">
        <f t="shared" si="811"/>
        <v>#DIV/0!</v>
      </c>
      <c r="M1154" s="36" t="e">
        <f t="shared" si="811"/>
        <v>#DIV/0!</v>
      </c>
      <c r="N1154" s="8">
        <f t="shared" si="811"/>
        <v>99.222248599135</v>
      </c>
      <c r="O1154" s="8">
        <f t="shared" si="811"/>
        <v>98.031581615943281</v>
      </c>
      <c r="P1154" s="8">
        <f t="shared" si="811"/>
        <v>96.84091463275351</v>
      </c>
      <c r="Q1154" s="8">
        <f t="shared" si="811"/>
        <v>95.650247649563724</v>
      </c>
      <c r="R1154" s="8">
        <f t="shared" si="811"/>
        <v>94.459580666374436</v>
      </c>
      <c r="S1154" s="8">
        <f t="shared" si="811"/>
        <v>93.268913683184891</v>
      </c>
      <c r="T1154" s="8">
        <f t="shared" si="811"/>
        <v>92.673580191590247</v>
      </c>
      <c r="U1154" s="8">
        <f t="shared" si="811"/>
        <v>92.078246699995361</v>
      </c>
      <c r="V1154" s="8">
        <f t="shared" si="811"/>
        <v>91.482913208400475</v>
      </c>
      <c r="W1154" s="8">
        <f t="shared" si="811"/>
        <v>90.887579716805831</v>
      </c>
      <c r="X1154" s="8">
        <f t="shared" si="811"/>
        <v>90.292246225211173</v>
      </c>
      <c r="Y1154" s="8">
        <f t="shared" si="811"/>
        <v>89.696912733616287</v>
      </c>
      <c r="Z1154" s="8">
        <f t="shared" si="811"/>
        <v>89.101579242021643</v>
      </c>
      <c r="AA1154" s="8">
        <f t="shared" si="811"/>
        <v>88.506245750426757</v>
      </c>
      <c r="AB1154" s="8">
        <f t="shared" si="811"/>
        <v>87.910912258831857</v>
      </c>
      <c r="AC1154" s="8">
        <f t="shared" si="811"/>
        <v>87.315578767237213</v>
      </c>
      <c r="AD1154" s="8">
        <f t="shared" si="811"/>
        <v>86.720245275642327</v>
      </c>
      <c r="AE1154" s="8">
        <f t="shared" si="811"/>
        <v>86.124911784047683</v>
      </c>
      <c r="AF1154" s="8">
        <f t="shared" si="811"/>
        <v>85.529578292452783</v>
      </c>
      <c r="AG1154" s="8">
        <f t="shared" si="811"/>
        <v>84.934244800857897</v>
      </c>
      <c r="AH1154" s="8">
        <f t="shared" si="811"/>
        <v>84.338911309263253</v>
      </c>
    </row>
    <row r="1155" spans="2:65" hidden="1" outlineLevel="1">
      <c r="B1155" t="str">
        <f t="shared" si="807"/>
        <v/>
      </c>
      <c r="G1155" s="36"/>
      <c r="H1155" s="36"/>
      <c r="I1155" s="36"/>
      <c r="J1155" s="36"/>
      <c r="K1155" s="36"/>
      <c r="L1155" s="36"/>
      <c r="M1155" s="36"/>
      <c r="N1155" s="8"/>
      <c r="O1155" s="8"/>
      <c r="P1155" s="8"/>
      <c r="Q1155" s="8"/>
      <c r="R1155" s="8"/>
      <c r="S1155" s="8"/>
      <c r="T1155" s="8"/>
      <c r="U1155" s="8"/>
      <c r="V1155" s="8"/>
      <c r="W1155" s="8"/>
      <c r="X1155" s="8"/>
      <c r="Y1155" s="8"/>
      <c r="Z1155" s="8"/>
      <c r="AA1155" s="8"/>
      <c r="AB1155" s="8"/>
      <c r="AC1155" s="8"/>
      <c r="AD1155" s="8"/>
      <c r="AE1155" s="8"/>
      <c r="AF1155" s="8"/>
      <c r="AG1155" s="8"/>
      <c r="AH1155" s="8"/>
    </row>
    <row r="1156" spans="2:65" hidden="1" outlineLevel="1">
      <c r="B1156" t="str">
        <f t="shared" si="807"/>
        <v>Bio-oil (HTL) - OPEX including feedstock OPEX - Global - USD/ton fuel</v>
      </c>
      <c r="C1156" s="4" t="str">
        <f>C1147</f>
        <v>Bio-oil (HTL)</v>
      </c>
      <c r="D1156" s="4" t="s">
        <v>35</v>
      </c>
      <c r="E1156" s="4" t="s">
        <v>49</v>
      </c>
      <c r="F1156" s="4" t="s">
        <v>31</v>
      </c>
      <c r="G1156" s="133">
        <f t="shared" ref="G1156:AH1156" si="812">SUM(G1157:G1157)</f>
        <v>0</v>
      </c>
      <c r="H1156" s="133">
        <f t="shared" si="812"/>
        <v>0</v>
      </c>
      <c r="I1156" s="133">
        <f t="shared" si="812"/>
        <v>0</v>
      </c>
      <c r="J1156" s="133">
        <f t="shared" si="812"/>
        <v>0</v>
      </c>
      <c r="K1156" s="133">
        <f t="shared" si="812"/>
        <v>0</v>
      </c>
      <c r="L1156" s="133">
        <f t="shared" si="812"/>
        <v>0</v>
      </c>
      <c r="M1156" s="133">
        <f t="shared" si="812"/>
        <v>0</v>
      </c>
      <c r="N1156" s="129">
        <f t="shared" si="812"/>
        <v>321.41145340894582</v>
      </c>
      <c r="O1156" s="129">
        <f t="shared" si="812"/>
        <v>317.55451596802141</v>
      </c>
      <c r="P1156" s="129">
        <f t="shared" si="812"/>
        <v>313.69757852711427</v>
      </c>
      <c r="Q1156" s="129">
        <f t="shared" si="812"/>
        <v>309.84064108620714</v>
      </c>
      <c r="R1156" s="129">
        <f t="shared" si="812"/>
        <v>305.98370364530001</v>
      </c>
      <c r="S1156" s="129">
        <f t="shared" si="812"/>
        <v>302.12676620439288</v>
      </c>
      <c r="T1156" s="129">
        <f t="shared" si="812"/>
        <v>300.19829748393931</v>
      </c>
      <c r="U1156" s="129">
        <f t="shared" si="812"/>
        <v>298.26982876348575</v>
      </c>
      <c r="V1156" s="129">
        <f t="shared" si="812"/>
        <v>296.34136004303218</v>
      </c>
      <c r="W1156" s="129">
        <f t="shared" si="812"/>
        <v>294.41289132257862</v>
      </c>
      <c r="X1156" s="129">
        <f t="shared" si="812"/>
        <v>292.48442260212505</v>
      </c>
      <c r="Y1156" s="129">
        <f t="shared" si="812"/>
        <v>290.55595388167148</v>
      </c>
      <c r="Z1156" s="129">
        <f t="shared" si="812"/>
        <v>288.62748516121792</v>
      </c>
      <c r="AA1156" s="129">
        <f t="shared" si="812"/>
        <v>286.69901644076435</v>
      </c>
      <c r="AB1156" s="129">
        <f t="shared" si="812"/>
        <v>284.77054772031079</v>
      </c>
      <c r="AC1156" s="129">
        <f t="shared" si="812"/>
        <v>282.84207899985677</v>
      </c>
      <c r="AD1156" s="129">
        <f t="shared" si="812"/>
        <v>280.9136102794032</v>
      </c>
      <c r="AE1156" s="129">
        <f t="shared" si="812"/>
        <v>278.98514155894964</v>
      </c>
      <c r="AF1156" s="129">
        <f t="shared" si="812"/>
        <v>277.05667283849607</v>
      </c>
      <c r="AG1156" s="129">
        <f t="shared" si="812"/>
        <v>275.1282041180425</v>
      </c>
      <c r="AH1156" s="129">
        <f t="shared" si="812"/>
        <v>273.19973539758894</v>
      </c>
      <c r="BL1156" s="1"/>
      <c r="BM1156" s="1"/>
    </row>
    <row r="1157" spans="2:65" hidden="1" outlineLevel="1">
      <c r="B1157" t="str">
        <f t="shared" si="807"/>
        <v>Bio-oil (HTL) - OPEX - Global - USD/ton fuel</v>
      </c>
      <c r="C1157" t="str">
        <f>C1146</f>
        <v>Bio-oil (HTL)</v>
      </c>
      <c r="D1157" t="s">
        <v>41</v>
      </c>
      <c r="E1157" t="s">
        <v>49</v>
      </c>
      <c r="F1157" t="s">
        <v>31</v>
      </c>
      <c r="G1157" s="36">
        <f t="shared" ref="G1157:AH1157" si="813">INDEX(CostCalculations,MATCH($B1157,CostCalculations_Index,0),MATCH(G$4,CostCalculation_Year,0))</f>
        <v>0</v>
      </c>
      <c r="H1157" s="36">
        <f t="shared" si="813"/>
        <v>0</v>
      </c>
      <c r="I1157" s="36">
        <f t="shared" si="813"/>
        <v>0</v>
      </c>
      <c r="J1157" s="36">
        <f t="shared" si="813"/>
        <v>0</v>
      </c>
      <c r="K1157" s="36">
        <f t="shared" si="813"/>
        <v>0</v>
      </c>
      <c r="L1157" s="36">
        <f t="shared" si="813"/>
        <v>0</v>
      </c>
      <c r="M1157" s="36">
        <f t="shared" si="813"/>
        <v>0</v>
      </c>
      <c r="N1157" s="8">
        <f t="shared" si="813"/>
        <v>321.41145340894582</v>
      </c>
      <c r="O1157" s="8">
        <f t="shared" si="813"/>
        <v>317.55451596802141</v>
      </c>
      <c r="P1157" s="8">
        <f t="shared" si="813"/>
        <v>313.69757852711427</v>
      </c>
      <c r="Q1157" s="8">
        <f t="shared" si="813"/>
        <v>309.84064108620714</v>
      </c>
      <c r="R1157" s="8">
        <f t="shared" si="813"/>
        <v>305.98370364530001</v>
      </c>
      <c r="S1157" s="8">
        <f t="shared" si="813"/>
        <v>302.12676620439288</v>
      </c>
      <c r="T1157" s="8">
        <f t="shared" si="813"/>
        <v>300.19829748393931</v>
      </c>
      <c r="U1157" s="8">
        <f t="shared" si="813"/>
        <v>298.26982876348575</v>
      </c>
      <c r="V1157" s="8">
        <f t="shared" si="813"/>
        <v>296.34136004303218</v>
      </c>
      <c r="W1157" s="8">
        <f t="shared" si="813"/>
        <v>294.41289132257862</v>
      </c>
      <c r="X1157" s="8">
        <f t="shared" si="813"/>
        <v>292.48442260212505</v>
      </c>
      <c r="Y1157" s="8">
        <f t="shared" si="813"/>
        <v>290.55595388167148</v>
      </c>
      <c r="Z1157" s="8">
        <f t="shared" si="813"/>
        <v>288.62748516121792</v>
      </c>
      <c r="AA1157" s="8">
        <f t="shared" si="813"/>
        <v>286.69901644076435</v>
      </c>
      <c r="AB1157" s="8">
        <f t="shared" si="813"/>
        <v>284.77054772031079</v>
      </c>
      <c r="AC1157" s="8">
        <f t="shared" si="813"/>
        <v>282.84207899985677</v>
      </c>
      <c r="AD1157" s="8">
        <f t="shared" si="813"/>
        <v>280.9136102794032</v>
      </c>
      <c r="AE1157" s="8">
        <f t="shared" si="813"/>
        <v>278.98514155894964</v>
      </c>
      <c r="AF1157" s="8">
        <f t="shared" si="813"/>
        <v>277.05667283849607</v>
      </c>
      <c r="AG1157" s="8">
        <f t="shared" si="813"/>
        <v>275.1282041180425</v>
      </c>
      <c r="AH1157" s="8">
        <f t="shared" si="813"/>
        <v>273.19973539758894</v>
      </c>
    </row>
    <row r="1158" spans="2:65" hidden="1" outlineLevel="1">
      <c r="B1158" t="str">
        <f t="shared" si="807"/>
        <v/>
      </c>
      <c r="G1158" s="36"/>
      <c r="H1158" s="36"/>
      <c r="I1158" s="36"/>
      <c r="J1158" s="36"/>
      <c r="K1158" s="36"/>
      <c r="L1158" s="36"/>
      <c r="M1158" s="36"/>
      <c r="N1158" s="8"/>
      <c r="O1158" s="8"/>
      <c r="P1158" s="8"/>
      <c r="Q1158" s="8"/>
      <c r="R1158" s="8"/>
      <c r="S1158" s="8"/>
      <c r="T1158" s="8"/>
      <c r="U1158" s="8"/>
      <c r="V1158" s="8"/>
      <c r="W1158" s="8"/>
      <c r="X1158" s="8"/>
      <c r="Y1158" s="8"/>
      <c r="Z1158" s="8"/>
      <c r="AA1158" s="8"/>
      <c r="AB1158" s="8"/>
      <c r="AC1158" s="8"/>
      <c r="AD1158" s="8"/>
      <c r="AE1158" s="8"/>
      <c r="AF1158" s="8"/>
      <c r="AG1158" s="8"/>
      <c r="AH1158" s="8"/>
    </row>
    <row r="1159" spans="2:65" hidden="1" outlineLevel="1">
      <c r="B1159" t="str">
        <f t="shared" si="807"/>
        <v>Bio-oil (HTL) - Finance cost including feedstock finance cost - Africa - USD/ton fuel</v>
      </c>
      <c r="C1159" s="10" t="str">
        <f>C1150</f>
        <v>Bio-oil (HTL)</v>
      </c>
      <c r="D1159" s="10" t="s">
        <v>36</v>
      </c>
      <c r="E1159" s="10" t="s">
        <v>55</v>
      </c>
      <c r="F1159" s="10" t="s">
        <v>31</v>
      </c>
      <c r="G1159" s="134">
        <f>G1164</f>
        <v>0</v>
      </c>
      <c r="H1159" s="134">
        <f t="shared" ref="H1159:AH1159" si="814">H1164</f>
        <v>0</v>
      </c>
      <c r="I1159" s="134">
        <f t="shared" si="814"/>
        <v>0</v>
      </c>
      <c r="J1159" s="134">
        <f t="shared" si="814"/>
        <v>0</v>
      </c>
      <c r="K1159" s="134">
        <f t="shared" si="814"/>
        <v>0</v>
      </c>
      <c r="L1159" s="134">
        <f t="shared" si="814"/>
        <v>0</v>
      </c>
      <c r="M1159" s="134">
        <f t="shared" si="814"/>
        <v>0</v>
      </c>
      <c r="N1159" s="125">
        <f t="shared" si="814"/>
        <v>163.71671018857279</v>
      </c>
      <c r="O1159" s="125">
        <f t="shared" si="814"/>
        <v>161.75210966630644</v>
      </c>
      <c r="P1159" s="125">
        <f t="shared" si="814"/>
        <v>159.7875091440433</v>
      </c>
      <c r="Q1159" s="125">
        <f t="shared" si="814"/>
        <v>157.82290862178019</v>
      </c>
      <c r="R1159" s="125">
        <f t="shared" si="814"/>
        <v>155.85830809951784</v>
      </c>
      <c r="S1159" s="125">
        <f t="shared" si="814"/>
        <v>153.8937075772551</v>
      </c>
      <c r="T1159" s="125">
        <f t="shared" si="814"/>
        <v>152.91140731612393</v>
      </c>
      <c r="U1159" s="125">
        <f t="shared" si="814"/>
        <v>151.92910705499236</v>
      </c>
      <c r="V1159" s="125">
        <f t="shared" si="814"/>
        <v>150.94680679386079</v>
      </c>
      <c r="W1159" s="125">
        <f t="shared" si="814"/>
        <v>149.96450653272964</v>
      </c>
      <c r="X1159" s="125">
        <f t="shared" si="814"/>
        <v>148.98220627159847</v>
      </c>
      <c r="Y1159" s="125">
        <f t="shared" si="814"/>
        <v>147.9999060104669</v>
      </c>
      <c r="Z1159" s="125">
        <f t="shared" si="814"/>
        <v>147.01760574933573</v>
      </c>
      <c r="AA1159" s="125">
        <f t="shared" si="814"/>
        <v>146.03530548820416</v>
      </c>
      <c r="AB1159" s="125">
        <f t="shared" si="814"/>
        <v>145.05300522707259</v>
      </c>
      <c r="AC1159" s="125">
        <f t="shared" si="814"/>
        <v>144.07070496594142</v>
      </c>
      <c r="AD1159" s="125">
        <f t="shared" si="814"/>
        <v>143.08840470480985</v>
      </c>
      <c r="AE1159" s="125">
        <f t="shared" si="814"/>
        <v>142.10610444367867</v>
      </c>
      <c r="AF1159" s="125">
        <f t="shared" si="814"/>
        <v>141.12380418254713</v>
      </c>
      <c r="AG1159" s="125">
        <f t="shared" si="814"/>
        <v>140.14150392141556</v>
      </c>
      <c r="AH1159" s="125">
        <f t="shared" si="814"/>
        <v>139.15920366028439</v>
      </c>
      <c r="BL1159" s="1"/>
      <c r="BM1159" s="1"/>
    </row>
    <row r="1160" spans="2:65" hidden="1" outlineLevel="1">
      <c r="B1160" t="str">
        <f t="shared" si="807"/>
        <v>Bio-oil (HTL) - Finance cost including feedstock finance cost - Americas - USD/ton fuel</v>
      </c>
      <c r="C1160" s="2" t="str">
        <f>C1150</f>
        <v>Bio-oil (HTL)</v>
      </c>
      <c r="D1160" s="2" t="s">
        <v>36</v>
      </c>
      <c r="E1160" s="2" t="s">
        <v>56</v>
      </c>
      <c r="F1160" s="2" t="s">
        <v>31</v>
      </c>
      <c r="G1160" s="135">
        <f t="shared" ref="G1160:AH1160" si="815">G1165</f>
        <v>0</v>
      </c>
      <c r="H1160" s="135">
        <f t="shared" si="815"/>
        <v>0</v>
      </c>
      <c r="I1160" s="135">
        <f t="shared" si="815"/>
        <v>0</v>
      </c>
      <c r="J1160" s="135">
        <f t="shared" si="815"/>
        <v>0</v>
      </c>
      <c r="K1160" s="135">
        <f t="shared" si="815"/>
        <v>0</v>
      </c>
      <c r="L1160" s="135">
        <f t="shared" si="815"/>
        <v>0</v>
      </c>
      <c r="M1160" s="135">
        <f t="shared" si="815"/>
        <v>0</v>
      </c>
      <c r="N1160" s="126">
        <f t="shared" si="815"/>
        <v>163.71671018857279</v>
      </c>
      <c r="O1160" s="126">
        <f t="shared" si="815"/>
        <v>161.75210966630644</v>
      </c>
      <c r="P1160" s="126">
        <f t="shared" si="815"/>
        <v>159.7875091440433</v>
      </c>
      <c r="Q1160" s="126">
        <f t="shared" si="815"/>
        <v>157.82290862178019</v>
      </c>
      <c r="R1160" s="126">
        <f t="shared" si="815"/>
        <v>155.85830809951784</v>
      </c>
      <c r="S1160" s="126">
        <f t="shared" si="815"/>
        <v>153.8937075772551</v>
      </c>
      <c r="T1160" s="126">
        <f t="shared" si="815"/>
        <v>152.91140731612393</v>
      </c>
      <c r="U1160" s="126">
        <f t="shared" si="815"/>
        <v>151.92910705499236</v>
      </c>
      <c r="V1160" s="126">
        <f t="shared" si="815"/>
        <v>150.94680679386079</v>
      </c>
      <c r="W1160" s="126">
        <f t="shared" si="815"/>
        <v>149.96450653272964</v>
      </c>
      <c r="X1160" s="126">
        <f t="shared" si="815"/>
        <v>148.98220627159847</v>
      </c>
      <c r="Y1160" s="126">
        <f t="shared" si="815"/>
        <v>147.9999060104669</v>
      </c>
      <c r="Z1160" s="126">
        <f t="shared" si="815"/>
        <v>147.01760574933573</v>
      </c>
      <c r="AA1160" s="126">
        <f t="shared" si="815"/>
        <v>146.03530548820416</v>
      </c>
      <c r="AB1160" s="126">
        <f t="shared" si="815"/>
        <v>145.05300522707259</v>
      </c>
      <c r="AC1160" s="126">
        <f t="shared" si="815"/>
        <v>144.07070496594142</v>
      </c>
      <c r="AD1160" s="126">
        <f t="shared" si="815"/>
        <v>143.08840470480985</v>
      </c>
      <c r="AE1160" s="126">
        <f t="shared" si="815"/>
        <v>142.10610444367867</v>
      </c>
      <c r="AF1160" s="126">
        <f t="shared" si="815"/>
        <v>141.12380418254713</v>
      </c>
      <c r="AG1160" s="126">
        <f t="shared" si="815"/>
        <v>140.14150392141556</v>
      </c>
      <c r="AH1160" s="126">
        <f t="shared" si="815"/>
        <v>139.15920366028439</v>
      </c>
      <c r="BL1160" s="1"/>
      <c r="BM1160" s="1"/>
    </row>
    <row r="1161" spans="2:65" hidden="1" outlineLevel="1">
      <c r="B1161" t="str">
        <f t="shared" si="807"/>
        <v>Bio-oil (HTL) - Finance cost including feedstock finance cost - Asia - USD/ton fuel</v>
      </c>
      <c r="C1161" s="2" t="str">
        <f>C1150</f>
        <v>Bio-oil (HTL)</v>
      </c>
      <c r="D1161" s="2" t="s">
        <v>36</v>
      </c>
      <c r="E1161" s="2" t="s">
        <v>57</v>
      </c>
      <c r="F1161" s="2" t="s">
        <v>31</v>
      </c>
      <c r="G1161" s="135">
        <f t="shared" ref="G1161:AH1161" si="816">G1166</f>
        <v>0</v>
      </c>
      <c r="H1161" s="135">
        <f t="shared" si="816"/>
        <v>0</v>
      </c>
      <c r="I1161" s="135">
        <f t="shared" si="816"/>
        <v>0</v>
      </c>
      <c r="J1161" s="135">
        <f t="shared" si="816"/>
        <v>0</v>
      </c>
      <c r="K1161" s="135">
        <f t="shared" si="816"/>
        <v>0</v>
      </c>
      <c r="L1161" s="135">
        <f t="shared" si="816"/>
        <v>0</v>
      </c>
      <c r="M1161" s="135">
        <f t="shared" si="816"/>
        <v>0</v>
      </c>
      <c r="N1161" s="126">
        <f t="shared" si="816"/>
        <v>163.71671018857279</v>
      </c>
      <c r="O1161" s="126">
        <f t="shared" si="816"/>
        <v>161.75210966630644</v>
      </c>
      <c r="P1161" s="126">
        <f t="shared" si="816"/>
        <v>159.7875091440433</v>
      </c>
      <c r="Q1161" s="126">
        <f t="shared" si="816"/>
        <v>157.82290862178019</v>
      </c>
      <c r="R1161" s="126">
        <f t="shared" si="816"/>
        <v>155.85830809951784</v>
      </c>
      <c r="S1161" s="126">
        <f t="shared" si="816"/>
        <v>153.8937075772551</v>
      </c>
      <c r="T1161" s="126">
        <f t="shared" si="816"/>
        <v>152.91140731612393</v>
      </c>
      <c r="U1161" s="126">
        <f t="shared" si="816"/>
        <v>151.92910705499236</v>
      </c>
      <c r="V1161" s="126">
        <f t="shared" si="816"/>
        <v>150.94680679386079</v>
      </c>
      <c r="W1161" s="126">
        <f t="shared" si="816"/>
        <v>149.96450653272964</v>
      </c>
      <c r="X1161" s="126">
        <f t="shared" si="816"/>
        <v>148.98220627159847</v>
      </c>
      <c r="Y1161" s="126">
        <f t="shared" si="816"/>
        <v>147.9999060104669</v>
      </c>
      <c r="Z1161" s="126">
        <f t="shared" si="816"/>
        <v>147.01760574933573</v>
      </c>
      <c r="AA1161" s="126">
        <f t="shared" si="816"/>
        <v>146.03530548820416</v>
      </c>
      <c r="AB1161" s="126">
        <f t="shared" si="816"/>
        <v>145.05300522707259</v>
      </c>
      <c r="AC1161" s="126">
        <f t="shared" si="816"/>
        <v>144.07070496594142</v>
      </c>
      <c r="AD1161" s="126">
        <f t="shared" si="816"/>
        <v>143.08840470480985</v>
      </c>
      <c r="AE1161" s="126">
        <f t="shared" si="816"/>
        <v>142.10610444367867</v>
      </c>
      <c r="AF1161" s="126">
        <f t="shared" si="816"/>
        <v>141.12380418254713</v>
      </c>
      <c r="AG1161" s="126">
        <f t="shared" si="816"/>
        <v>140.14150392141556</v>
      </c>
      <c r="AH1161" s="126">
        <f t="shared" si="816"/>
        <v>139.15920366028439</v>
      </c>
      <c r="BL1161" s="1"/>
      <c r="BM1161" s="1"/>
    </row>
    <row r="1162" spans="2:65" hidden="1" outlineLevel="1">
      <c r="B1162" t="str">
        <f t="shared" si="807"/>
        <v>Bio-oil (HTL) - Finance cost including feedstock finance cost - Europe - USD/ton fuel</v>
      </c>
      <c r="C1162" s="2" t="str">
        <f>C1150</f>
        <v>Bio-oil (HTL)</v>
      </c>
      <c r="D1162" s="2" t="s">
        <v>36</v>
      </c>
      <c r="E1162" s="2" t="s">
        <v>8</v>
      </c>
      <c r="F1162" s="2" t="s">
        <v>31</v>
      </c>
      <c r="G1162" s="135">
        <f t="shared" ref="G1162:AH1162" si="817">G1167</f>
        <v>0</v>
      </c>
      <c r="H1162" s="135">
        <f t="shared" si="817"/>
        <v>0</v>
      </c>
      <c r="I1162" s="135">
        <f t="shared" si="817"/>
        <v>0</v>
      </c>
      <c r="J1162" s="135">
        <f t="shared" si="817"/>
        <v>0</v>
      </c>
      <c r="K1162" s="135">
        <f t="shared" si="817"/>
        <v>0</v>
      </c>
      <c r="L1162" s="135">
        <f t="shared" si="817"/>
        <v>0</v>
      </c>
      <c r="M1162" s="135">
        <f t="shared" si="817"/>
        <v>0</v>
      </c>
      <c r="N1162" s="126">
        <f t="shared" si="817"/>
        <v>163.71671018857279</v>
      </c>
      <c r="O1162" s="126">
        <f t="shared" si="817"/>
        <v>161.75210966630644</v>
      </c>
      <c r="P1162" s="126">
        <f t="shared" si="817"/>
        <v>159.7875091440433</v>
      </c>
      <c r="Q1162" s="126">
        <f t="shared" si="817"/>
        <v>157.82290862178019</v>
      </c>
      <c r="R1162" s="126">
        <f t="shared" si="817"/>
        <v>155.85830809951784</v>
      </c>
      <c r="S1162" s="126">
        <f t="shared" si="817"/>
        <v>153.8937075772551</v>
      </c>
      <c r="T1162" s="126">
        <f t="shared" si="817"/>
        <v>152.91140731612393</v>
      </c>
      <c r="U1162" s="126">
        <f t="shared" si="817"/>
        <v>151.92910705499236</v>
      </c>
      <c r="V1162" s="126">
        <f t="shared" si="817"/>
        <v>150.94680679386079</v>
      </c>
      <c r="W1162" s="126">
        <f t="shared" si="817"/>
        <v>149.96450653272964</v>
      </c>
      <c r="X1162" s="126">
        <f t="shared" si="817"/>
        <v>148.98220627159847</v>
      </c>
      <c r="Y1162" s="126">
        <f t="shared" si="817"/>
        <v>147.9999060104669</v>
      </c>
      <c r="Z1162" s="126">
        <f t="shared" si="817"/>
        <v>147.01760574933573</v>
      </c>
      <c r="AA1162" s="126">
        <f t="shared" si="817"/>
        <v>146.03530548820416</v>
      </c>
      <c r="AB1162" s="126">
        <f t="shared" si="817"/>
        <v>145.05300522707259</v>
      </c>
      <c r="AC1162" s="126">
        <f t="shared" si="817"/>
        <v>144.07070496594142</v>
      </c>
      <c r="AD1162" s="126">
        <f t="shared" si="817"/>
        <v>143.08840470480985</v>
      </c>
      <c r="AE1162" s="126">
        <f t="shared" si="817"/>
        <v>142.10610444367867</v>
      </c>
      <c r="AF1162" s="126">
        <f t="shared" si="817"/>
        <v>141.12380418254713</v>
      </c>
      <c r="AG1162" s="126">
        <f t="shared" si="817"/>
        <v>140.14150392141556</v>
      </c>
      <c r="AH1162" s="126">
        <f t="shared" si="817"/>
        <v>139.15920366028439</v>
      </c>
      <c r="BL1162" s="1"/>
      <c r="BM1162" s="1"/>
    </row>
    <row r="1163" spans="2:65" hidden="1" outlineLevel="1">
      <c r="B1163" t="str">
        <f t="shared" si="807"/>
        <v>Bio-oil (HTL) - Finance cost including feedstock finance cost - Middle East - USD/ton fuel</v>
      </c>
      <c r="C1163" s="13" t="str">
        <f>C1150</f>
        <v>Bio-oil (HTL)</v>
      </c>
      <c r="D1163" s="13" t="s">
        <v>36</v>
      </c>
      <c r="E1163" s="13" t="s">
        <v>58</v>
      </c>
      <c r="F1163" s="13" t="s">
        <v>31</v>
      </c>
      <c r="G1163" s="136">
        <f t="shared" ref="G1163:AH1163" si="818">G1168</f>
        <v>0</v>
      </c>
      <c r="H1163" s="136">
        <f t="shared" si="818"/>
        <v>0</v>
      </c>
      <c r="I1163" s="136">
        <f t="shared" si="818"/>
        <v>0</v>
      </c>
      <c r="J1163" s="136">
        <f t="shared" si="818"/>
        <v>0</v>
      </c>
      <c r="K1163" s="136">
        <f t="shared" si="818"/>
        <v>0</v>
      </c>
      <c r="L1163" s="136">
        <f t="shared" si="818"/>
        <v>0</v>
      </c>
      <c r="M1163" s="136">
        <f t="shared" si="818"/>
        <v>0</v>
      </c>
      <c r="N1163" s="127">
        <f t="shared" si="818"/>
        <v>163.71671018857279</v>
      </c>
      <c r="O1163" s="127">
        <f t="shared" si="818"/>
        <v>161.75210966630644</v>
      </c>
      <c r="P1163" s="127">
        <f t="shared" si="818"/>
        <v>159.7875091440433</v>
      </c>
      <c r="Q1163" s="127">
        <f t="shared" si="818"/>
        <v>157.82290862178019</v>
      </c>
      <c r="R1163" s="127">
        <f t="shared" si="818"/>
        <v>155.85830809951784</v>
      </c>
      <c r="S1163" s="127">
        <f t="shared" si="818"/>
        <v>153.8937075772551</v>
      </c>
      <c r="T1163" s="127">
        <f t="shared" si="818"/>
        <v>152.91140731612393</v>
      </c>
      <c r="U1163" s="127">
        <f t="shared" si="818"/>
        <v>151.92910705499236</v>
      </c>
      <c r="V1163" s="127">
        <f t="shared" si="818"/>
        <v>150.94680679386079</v>
      </c>
      <c r="W1163" s="127">
        <f t="shared" si="818"/>
        <v>149.96450653272964</v>
      </c>
      <c r="X1163" s="127">
        <f t="shared" si="818"/>
        <v>148.98220627159847</v>
      </c>
      <c r="Y1163" s="127">
        <f t="shared" si="818"/>
        <v>147.9999060104669</v>
      </c>
      <c r="Z1163" s="127">
        <f t="shared" si="818"/>
        <v>147.01760574933573</v>
      </c>
      <c r="AA1163" s="127">
        <f t="shared" si="818"/>
        <v>146.03530548820416</v>
      </c>
      <c r="AB1163" s="127">
        <f t="shared" si="818"/>
        <v>145.05300522707259</v>
      </c>
      <c r="AC1163" s="127">
        <f t="shared" si="818"/>
        <v>144.07070496594142</v>
      </c>
      <c r="AD1163" s="127">
        <f t="shared" si="818"/>
        <v>143.08840470480985</v>
      </c>
      <c r="AE1163" s="127">
        <f t="shared" si="818"/>
        <v>142.10610444367867</v>
      </c>
      <c r="AF1163" s="127">
        <f t="shared" si="818"/>
        <v>141.12380418254713</v>
      </c>
      <c r="AG1163" s="127">
        <f t="shared" si="818"/>
        <v>140.14150392141556</v>
      </c>
      <c r="AH1163" s="127">
        <f t="shared" si="818"/>
        <v>139.15920366028439</v>
      </c>
      <c r="BL1163" s="1"/>
      <c r="BM1163" s="1"/>
    </row>
    <row r="1164" spans="2:65" hidden="1" outlineLevel="1">
      <c r="B1164" t="str">
        <f t="shared" si="807"/>
        <v>Bio-oil (HTL) - Finance cost - Africa - USD/ton fuel</v>
      </c>
      <c r="C1164" t="str">
        <f>C1146</f>
        <v>Bio-oil (HTL)</v>
      </c>
      <c r="D1164" t="s">
        <v>42</v>
      </c>
      <c r="E1164" t="s">
        <v>55</v>
      </c>
      <c r="F1164" t="s">
        <v>31</v>
      </c>
      <c r="G1164" s="36">
        <f t="shared" ref="G1164:V1168" si="819">INDEX(CostCalculations,MATCH($B1164,CostCalculations_Index,0),MATCH(G$4,CostCalculation_Year,0))</f>
        <v>0</v>
      </c>
      <c r="H1164" s="36">
        <f t="shared" si="819"/>
        <v>0</v>
      </c>
      <c r="I1164" s="36">
        <f t="shared" si="819"/>
        <v>0</v>
      </c>
      <c r="J1164" s="36">
        <f t="shared" si="819"/>
        <v>0</v>
      </c>
      <c r="K1164" s="36">
        <f t="shared" si="819"/>
        <v>0</v>
      </c>
      <c r="L1164" s="36">
        <f t="shared" si="819"/>
        <v>0</v>
      </c>
      <c r="M1164" s="36">
        <f t="shared" si="819"/>
        <v>0</v>
      </c>
      <c r="N1164" s="8">
        <f t="shared" si="819"/>
        <v>163.71671018857279</v>
      </c>
      <c r="O1164" s="8">
        <f t="shared" si="819"/>
        <v>161.75210966630644</v>
      </c>
      <c r="P1164" s="8">
        <f t="shared" si="819"/>
        <v>159.7875091440433</v>
      </c>
      <c r="Q1164" s="8">
        <f t="shared" si="819"/>
        <v>157.82290862178019</v>
      </c>
      <c r="R1164" s="8">
        <f t="shared" si="819"/>
        <v>155.85830809951784</v>
      </c>
      <c r="S1164" s="8">
        <f t="shared" si="819"/>
        <v>153.8937075772551</v>
      </c>
      <c r="T1164" s="8">
        <f t="shared" si="819"/>
        <v>152.91140731612393</v>
      </c>
      <c r="U1164" s="8">
        <f t="shared" si="819"/>
        <v>151.92910705499236</v>
      </c>
      <c r="V1164" s="8">
        <f t="shared" si="819"/>
        <v>150.94680679386079</v>
      </c>
      <c r="W1164" s="8">
        <f t="shared" ref="W1164:AH1168" si="820">INDEX(CostCalculations,MATCH($B1164,CostCalculations_Index,0),MATCH(W$4,CostCalculation_Year,0))</f>
        <v>149.96450653272964</v>
      </c>
      <c r="X1164" s="8">
        <f t="shared" si="820"/>
        <v>148.98220627159847</v>
      </c>
      <c r="Y1164" s="8">
        <f t="shared" si="820"/>
        <v>147.9999060104669</v>
      </c>
      <c r="Z1164" s="8">
        <f t="shared" si="820"/>
        <v>147.01760574933573</v>
      </c>
      <c r="AA1164" s="8">
        <f t="shared" si="820"/>
        <v>146.03530548820416</v>
      </c>
      <c r="AB1164" s="8">
        <f t="shared" si="820"/>
        <v>145.05300522707259</v>
      </c>
      <c r="AC1164" s="8">
        <f t="shared" si="820"/>
        <v>144.07070496594142</v>
      </c>
      <c r="AD1164" s="8">
        <f t="shared" si="820"/>
        <v>143.08840470480985</v>
      </c>
      <c r="AE1164" s="8">
        <f t="shared" si="820"/>
        <v>142.10610444367867</v>
      </c>
      <c r="AF1164" s="8">
        <f t="shared" si="820"/>
        <v>141.12380418254713</v>
      </c>
      <c r="AG1164" s="8">
        <f t="shared" si="820"/>
        <v>140.14150392141556</v>
      </c>
      <c r="AH1164" s="8">
        <f t="shared" si="820"/>
        <v>139.15920366028439</v>
      </c>
    </row>
    <row r="1165" spans="2:65" hidden="1" outlineLevel="1">
      <c r="B1165" t="str">
        <f t="shared" si="807"/>
        <v>Bio-oil (HTL) - Finance cost - Americas - USD/ton fuel</v>
      </c>
      <c r="C1165" t="str">
        <f>C1146</f>
        <v>Bio-oil (HTL)</v>
      </c>
      <c r="D1165" t="s">
        <v>42</v>
      </c>
      <c r="E1165" t="s">
        <v>56</v>
      </c>
      <c r="F1165" t="s">
        <v>31</v>
      </c>
      <c r="G1165" s="36">
        <f t="shared" si="819"/>
        <v>0</v>
      </c>
      <c r="H1165" s="36">
        <f t="shared" si="819"/>
        <v>0</v>
      </c>
      <c r="I1165" s="36">
        <f t="shared" si="819"/>
        <v>0</v>
      </c>
      <c r="J1165" s="36">
        <f t="shared" si="819"/>
        <v>0</v>
      </c>
      <c r="K1165" s="36">
        <f t="shared" si="819"/>
        <v>0</v>
      </c>
      <c r="L1165" s="36">
        <f t="shared" si="819"/>
        <v>0</v>
      </c>
      <c r="M1165" s="36">
        <f t="shared" si="819"/>
        <v>0</v>
      </c>
      <c r="N1165" s="8">
        <f t="shared" si="819"/>
        <v>163.71671018857279</v>
      </c>
      <c r="O1165" s="8">
        <f t="shared" si="819"/>
        <v>161.75210966630644</v>
      </c>
      <c r="P1165" s="8">
        <f t="shared" si="819"/>
        <v>159.7875091440433</v>
      </c>
      <c r="Q1165" s="8">
        <f t="shared" si="819"/>
        <v>157.82290862178019</v>
      </c>
      <c r="R1165" s="8">
        <f t="shared" si="819"/>
        <v>155.85830809951784</v>
      </c>
      <c r="S1165" s="8">
        <f t="shared" si="819"/>
        <v>153.8937075772551</v>
      </c>
      <c r="T1165" s="8">
        <f t="shared" si="819"/>
        <v>152.91140731612393</v>
      </c>
      <c r="U1165" s="8">
        <f t="shared" si="819"/>
        <v>151.92910705499236</v>
      </c>
      <c r="V1165" s="8">
        <f t="shared" si="819"/>
        <v>150.94680679386079</v>
      </c>
      <c r="W1165" s="8">
        <f t="shared" si="820"/>
        <v>149.96450653272964</v>
      </c>
      <c r="X1165" s="8">
        <f t="shared" si="820"/>
        <v>148.98220627159847</v>
      </c>
      <c r="Y1165" s="8">
        <f t="shared" si="820"/>
        <v>147.9999060104669</v>
      </c>
      <c r="Z1165" s="8">
        <f t="shared" si="820"/>
        <v>147.01760574933573</v>
      </c>
      <c r="AA1165" s="8">
        <f t="shared" si="820"/>
        <v>146.03530548820416</v>
      </c>
      <c r="AB1165" s="8">
        <f t="shared" si="820"/>
        <v>145.05300522707259</v>
      </c>
      <c r="AC1165" s="8">
        <f t="shared" si="820"/>
        <v>144.07070496594142</v>
      </c>
      <c r="AD1165" s="8">
        <f t="shared" si="820"/>
        <v>143.08840470480985</v>
      </c>
      <c r="AE1165" s="8">
        <f t="shared" si="820"/>
        <v>142.10610444367867</v>
      </c>
      <c r="AF1165" s="8">
        <f t="shared" si="820"/>
        <v>141.12380418254713</v>
      </c>
      <c r="AG1165" s="8">
        <f t="shared" si="820"/>
        <v>140.14150392141556</v>
      </c>
      <c r="AH1165" s="8">
        <f t="shared" si="820"/>
        <v>139.15920366028439</v>
      </c>
    </row>
    <row r="1166" spans="2:65" hidden="1" outlineLevel="1">
      <c r="B1166" t="str">
        <f t="shared" si="807"/>
        <v>Bio-oil (HTL) - Finance cost - Asia - USD/ton fuel</v>
      </c>
      <c r="C1166" t="str">
        <f>C1146</f>
        <v>Bio-oil (HTL)</v>
      </c>
      <c r="D1166" t="s">
        <v>42</v>
      </c>
      <c r="E1166" t="s">
        <v>57</v>
      </c>
      <c r="F1166" t="s">
        <v>31</v>
      </c>
      <c r="G1166" s="36">
        <f t="shared" si="819"/>
        <v>0</v>
      </c>
      <c r="H1166" s="36">
        <f t="shared" si="819"/>
        <v>0</v>
      </c>
      <c r="I1166" s="36">
        <f t="shared" si="819"/>
        <v>0</v>
      </c>
      <c r="J1166" s="36">
        <f t="shared" si="819"/>
        <v>0</v>
      </c>
      <c r="K1166" s="36">
        <f t="shared" si="819"/>
        <v>0</v>
      </c>
      <c r="L1166" s="36">
        <f t="shared" si="819"/>
        <v>0</v>
      </c>
      <c r="M1166" s="36">
        <f t="shared" si="819"/>
        <v>0</v>
      </c>
      <c r="N1166" s="8">
        <f t="shared" si="819"/>
        <v>163.71671018857279</v>
      </c>
      <c r="O1166" s="8">
        <f t="shared" si="819"/>
        <v>161.75210966630644</v>
      </c>
      <c r="P1166" s="8">
        <f t="shared" si="819"/>
        <v>159.7875091440433</v>
      </c>
      <c r="Q1166" s="8">
        <f t="shared" si="819"/>
        <v>157.82290862178019</v>
      </c>
      <c r="R1166" s="8">
        <f t="shared" si="819"/>
        <v>155.85830809951784</v>
      </c>
      <c r="S1166" s="8">
        <f t="shared" si="819"/>
        <v>153.8937075772551</v>
      </c>
      <c r="T1166" s="8">
        <f t="shared" si="819"/>
        <v>152.91140731612393</v>
      </c>
      <c r="U1166" s="8">
        <f t="shared" si="819"/>
        <v>151.92910705499236</v>
      </c>
      <c r="V1166" s="8">
        <f t="shared" si="819"/>
        <v>150.94680679386079</v>
      </c>
      <c r="W1166" s="8">
        <f t="shared" si="820"/>
        <v>149.96450653272964</v>
      </c>
      <c r="X1166" s="8">
        <f t="shared" si="820"/>
        <v>148.98220627159847</v>
      </c>
      <c r="Y1166" s="8">
        <f t="shared" si="820"/>
        <v>147.9999060104669</v>
      </c>
      <c r="Z1166" s="8">
        <f t="shared" si="820"/>
        <v>147.01760574933573</v>
      </c>
      <c r="AA1166" s="8">
        <f t="shared" si="820"/>
        <v>146.03530548820416</v>
      </c>
      <c r="AB1166" s="8">
        <f t="shared" si="820"/>
        <v>145.05300522707259</v>
      </c>
      <c r="AC1166" s="8">
        <f t="shared" si="820"/>
        <v>144.07070496594142</v>
      </c>
      <c r="AD1166" s="8">
        <f t="shared" si="820"/>
        <v>143.08840470480985</v>
      </c>
      <c r="AE1166" s="8">
        <f t="shared" si="820"/>
        <v>142.10610444367867</v>
      </c>
      <c r="AF1166" s="8">
        <f t="shared" si="820"/>
        <v>141.12380418254713</v>
      </c>
      <c r="AG1166" s="8">
        <f t="shared" si="820"/>
        <v>140.14150392141556</v>
      </c>
      <c r="AH1166" s="8">
        <f t="shared" si="820"/>
        <v>139.15920366028439</v>
      </c>
    </row>
    <row r="1167" spans="2:65" hidden="1" outlineLevel="1">
      <c r="B1167" t="str">
        <f t="shared" si="807"/>
        <v>Bio-oil (HTL) - Finance cost - Europe - USD/ton fuel</v>
      </c>
      <c r="C1167" t="str">
        <f>C1146</f>
        <v>Bio-oil (HTL)</v>
      </c>
      <c r="D1167" t="s">
        <v>42</v>
      </c>
      <c r="E1167" t="s">
        <v>8</v>
      </c>
      <c r="F1167" t="s">
        <v>31</v>
      </c>
      <c r="G1167" s="36">
        <f t="shared" si="819"/>
        <v>0</v>
      </c>
      <c r="H1167" s="36">
        <f t="shared" si="819"/>
        <v>0</v>
      </c>
      <c r="I1167" s="36">
        <f t="shared" si="819"/>
        <v>0</v>
      </c>
      <c r="J1167" s="36">
        <f t="shared" si="819"/>
        <v>0</v>
      </c>
      <c r="K1167" s="36">
        <f t="shared" si="819"/>
        <v>0</v>
      </c>
      <c r="L1167" s="36">
        <f t="shared" si="819"/>
        <v>0</v>
      </c>
      <c r="M1167" s="36">
        <f t="shared" si="819"/>
        <v>0</v>
      </c>
      <c r="N1167" s="8">
        <f t="shared" si="819"/>
        <v>163.71671018857279</v>
      </c>
      <c r="O1167" s="8">
        <f t="shared" si="819"/>
        <v>161.75210966630644</v>
      </c>
      <c r="P1167" s="8">
        <f t="shared" si="819"/>
        <v>159.7875091440433</v>
      </c>
      <c r="Q1167" s="8">
        <f t="shared" si="819"/>
        <v>157.82290862178019</v>
      </c>
      <c r="R1167" s="8">
        <f t="shared" si="819"/>
        <v>155.85830809951784</v>
      </c>
      <c r="S1167" s="8">
        <f t="shared" si="819"/>
        <v>153.8937075772551</v>
      </c>
      <c r="T1167" s="8">
        <f t="shared" si="819"/>
        <v>152.91140731612393</v>
      </c>
      <c r="U1167" s="8">
        <f t="shared" si="819"/>
        <v>151.92910705499236</v>
      </c>
      <c r="V1167" s="8">
        <f t="shared" si="819"/>
        <v>150.94680679386079</v>
      </c>
      <c r="W1167" s="8">
        <f t="shared" si="820"/>
        <v>149.96450653272964</v>
      </c>
      <c r="X1167" s="8">
        <f t="shared" si="820"/>
        <v>148.98220627159847</v>
      </c>
      <c r="Y1167" s="8">
        <f t="shared" si="820"/>
        <v>147.9999060104669</v>
      </c>
      <c r="Z1167" s="8">
        <f t="shared" si="820"/>
        <v>147.01760574933573</v>
      </c>
      <c r="AA1167" s="8">
        <f t="shared" si="820"/>
        <v>146.03530548820416</v>
      </c>
      <c r="AB1167" s="8">
        <f t="shared" si="820"/>
        <v>145.05300522707259</v>
      </c>
      <c r="AC1167" s="8">
        <f t="shared" si="820"/>
        <v>144.07070496594142</v>
      </c>
      <c r="AD1167" s="8">
        <f t="shared" si="820"/>
        <v>143.08840470480985</v>
      </c>
      <c r="AE1167" s="8">
        <f t="shared" si="820"/>
        <v>142.10610444367867</v>
      </c>
      <c r="AF1167" s="8">
        <f t="shared" si="820"/>
        <v>141.12380418254713</v>
      </c>
      <c r="AG1167" s="8">
        <f t="shared" si="820"/>
        <v>140.14150392141556</v>
      </c>
      <c r="AH1167" s="8">
        <f t="shared" si="820"/>
        <v>139.15920366028439</v>
      </c>
    </row>
    <row r="1168" spans="2:65" hidden="1" outlineLevel="1">
      <c r="B1168" t="str">
        <f t="shared" si="807"/>
        <v>Bio-oil (HTL) - Finance cost - Middle East - USD/ton fuel</v>
      </c>
      <c r="C1168" t="str">
        <f>C1146</f>
        <v>Bio-oil (HTL)</v>
      </c>
      <c r="D1168" t="s">
        <v>42</v>
      </c>
      <c r="E1168" t="s">
        <v>58</v>
      </c>
      <c r="F1168" t="s">
        <v>31</v>
      </c>
      <c r="G1168" s="36">
        <f t="shared" si="819"/>
        <v>0</v>
      </c>
      <c r="H1168" s="36">
        <f t="shared" si="819"/>
        <v>0</v>
      </c>
      <c r="I1168" s="36">
        <f t="shared" si="819"/>
        <v>0</v>
      </c>
      <c r="J1168" s="36">
        <f t="shared" si="819"/>
        <v>0</v>
      </c>
      <c r="K1168" s="36">
        <f t="shared" si="819"/>
        <v>0</v>
      </c>
      <c r="L1168" s="36">
        <f t="shared" si="819"/>
        <v>0</v>
      </c>
      <c r="M1168" s="36">
        <f t="shared" si="819"/>
        <v>0</v>
      </c>
      <c r="N1168" s="8">
        <f t="shared" si="819"/>
        <v>163.71671018857279</v>
      </c>
      <c r="O1168" s="8">
        <f t="shared" si="819"/>
        <v>161.75210966630644</v>
      </c>
      <c r="P1168" s="8">
        <f t="shared" si="819"/>
        <v>159.7875091440433</v>
      </c>
      <c r="Q1168" s="8">
        <f t="shared" si="819"/>
        <v>157.82290862178019</v>
      </c>
      <c r="R1168" s="8">
        <f t="shared" si="819"/>
        <v>155.85830809951784</v>
      </c>
      <c r="S1168" s="8">
        <f t="shared" si="819"/>
        <v>153.8937075772551</v>
      </c>
      <c r="T1168" s="8">
        <f t="shared" si="819"/>
        <v>152.91140731612393</v>
      </c>
      <c r="U1168" s="8">
        <f t="shared" si="819"/>
        <v>151.92910705499236</v>
      </c>
      <c r="V1168" s="8">
        <f t="shared" si="819"/>
        <v>150.94680679386079</v>
      </c>
      <c r="W1168" s="8">
        <f t="shared" si="820"/>
        <v>149.96450653272964</v>
      </c>
      <c r="X1168" s="8">
        <f t="shared" si="820"/>
        <v>148.98220627159847</v>
      </c>
      <c r="Y1168" s="8">
        <f t="shared" si="820"/>
        <v>147.9999060104669</v>
      </c>
      <c r="Z1168" s="8">
        <f t="shared" si="820"/>
        <v>147.01760574933573</v>
      </c>
      <c r="AA1168" s="8">
        <f t="shared" si="820"/>
        <v>146.03530548820416</v>
      </c>
      <c r="AB1168" s="8">
        <f t="shared" si="820"/>
        <v>145.05300522707259</v>
      </c>
      <c r="AC1168" s="8">
        <f t="shared" si="820"/>
        <v>144.07070496594142</v>
      </c>
      <c r="AD1168" s="8">
        <f t="shared" si="820"/>
        <v>143.08840470480985</v>
      </c>
      <c r="AE1168" s="8">
        <f t="shared" si="820"/>
        <v>142.10610444367867</v>
      </c>
      <c r="AF1168" s="8">
        <f t="shared" si="820"/>
        <v>141.12380418254713</v>
      </c>
      <c r="AG1168" s="8">
        <f t="shared" si="820"/>
        <v>140.14150392141556</v>
      </c>
      <c r="AH1168" s="8">
        <f t="shared" si="820"/>
        <v>139.15920366028439</v>
      </c>
    </row>
    <row r="1169" spans="2:65" ht="15.75" hidden="1" outlineLevel="1" thickBot="1">
      <c r="B1169" t="str">
        <f t="shared" si="807"/>
        <v/>
      </c>
      <c r="G1169" s="137"/>
      <c r="H1169" s="45"/>
      <c r="I1169" s="45"/>
      <c r="J1169" s="45"/>
      <c r="K1169" s="45"/>
      <c r="L1169" s="45"/>
      <c r="M1169" s="45"/>
    </row>
    <row r="1170" spans="2:65" hidden="1" outlineLevel="1">
      <c r="B1170" t="str">
        <f t="shared" si="807"/>
        <v>Bio-oil (HTL) - Energy cost including feedstock energy cost - Africa - USD/ton fuel</v>
      </c>
      <c r="C1170" s="10" t="str">
        <f>C1146</f>
        <v>Bio-oil (HTL)</v>
      </c>
      <c r="D1170" s="10" t="s">
        <v>37</v>
      </c>
      <c r="E1170" s="10" t="s">
        <v>55</v>
      </c>
      <c r="F1170" s="10" t="s">
        <v>31</v>
      </c>
      <c r="G1170" s="134">
        <f>G1175</f>
        <v>0</v>
      </c>
      <c r="H1170" s="134">
        <f t="shared" ref="H1170:AH1170" si="821">H1175</f>
        <v>0</v>
      </c>
      <c r="I1170" s="134">
        <f t="shared" si="821"/>
        <v>0</v>
      </c>
      <c r="J1170" s="134">
        <f t="shared" si="821"/>
        <v>0</v>
      </c>
      <c r="K1170" s="134">
        <f t="shared" si="821"/>
        <v>0</v>
      </c>
      <c r="L1170" s="134">
        <f t="shared" si="821"/>
        <v>0</v>
      </c>
      <c r="M1170" s="134">
        <f t="shared" si="821"/>
        <v>0</v>
      </c>
      <c r="N1170" s="125">
        <f t="shared" si="821"/>
        <v>28.008812897662576</v>
      </c>
      <c r="O1170" s="125">
        <f t="shared" si="821"/>
        <v>27.137978077940755</v>
      </c>
      <c r="P1170" s="125">
        <f t="shared" si="821"/>
        <v>26.268392984923963</v>
      </c>
      <c r="Q1170" s="125">
        <f t="shared" si="821"/>
        <v>25.400057618611843</v>
      </c>
      <c r="R1170" s="125">
        <f t="shared" si="821"/>
        <v>24.532971979005112</v>
      </c>
      <c r="S1170" s="125">
        <f t="shared" si="821"/>
        <v>23.667136066103495</v>
      </c>
      <c r="T1170" s="125">
        <f t="shared" si="821"/>
        <v>23.250955982451714</v>
      </c>
      <c r="U1170" s="125">
        <f t="shared" si="821"/>
        <v>22.835364124624419</v>
      </c>
      <c r="V1170" s="125">
        <f t="shared" si="821"/>
        <v>22.420360492621437</v>
      </c>
      <c r="W1170" s="125">
        <f t="shared" si="821"/>
        <v>22.005945086442861</v>
      </c>
      <c r="X1170" s="125">
        <f t="shared" si="821"/>
        <v>21.592117906088863</v>
      </c>
      <c r="Y1170" s="125">
        <f t="shared" si="821"/>
        <v>21.167647807796744</v>
      </c>
      <c r="Z1170" s="125">
        <f t="shared" si="821"/>
        <v>20.743782565149747</v>
      </c>
      <c r="AA1170" s="125">
        <f t="shared" si="821"/>
        <v>20.32052217814768</v>
      </c>
      <c r="AB1170" s="125">
        <f t="shared" si="821"/>
        <v>19.897866646790909</v>
      </c>
      <c r="AC1170" s="125">
        <f t="shared" si="821"/>
        <v>19.475815971079165</v>
      </c>
      <c r="AD1170" s="125">
        <f t="shared" si="821"/>
        <v>19.261595600643414</v>
      </c>
      <c r="AE1170" s="125">
        <f t="shared" si="821"/>
        <v>19.047672109557293</v>
      </c>
      <c r="AF1170" s="125">
        <f t="shared" si="821"/>
        <v>18.834045497820629</v>
      </c>
      <c r="AG1170" s="125">
        <f t="shared" si="821"/>
        <v>18.620715765433513</v>
      </c>
      <c r="AH1170" s="125">
        <f t="shared" si="821"/>
        <v>18.40768291239602</v>
      </c>
      <c r="AJ1170" s="117" t="e">
        <f>G1153+G1156+G1159+G1170+#REF!=G1147</f>
        <v>#DIV/0!</v>
      </c>
      <c r="AK1170" s="118" t="e">
        <f>H1153+H1156+H1159+H1170+#REF!=H1147</f>
        <v>#DIV/0!</v>
      </c>
      <c r="AL1170" s="118" t="e">
        <f>I1153+I1156+I1159+I1170+#REF!=I1147</f>
        <v>#DIV/0!</v>
      </c>
      <c r="AM1170" s="118" t="e">
        <f>J1153+J1156+J1159+J1170+#REF!=J1147</f>
        <v>#DIV/0!</v>
      </c>
      <c r="AN1170" s="118" t="e">
        <f>K1153+K1156+K1159+K1170+#REF!=K1147</f>
        <v>#DIV/0!</v>
      </c>
      <c r="AO1170" s="118" t="e">
        <f>L1153+L1156+L1159+L1170+#REF!=L1147</f>
        <v>#DIV/0!</v>
      </c>
      <c r="AP1170" s="118" t="e">
        <f>M1153+M1156+M1159+M1170+#REF!=M1147</f>
        <v>#DIV/0!</v>
      </c>
      <c r="AQ1170" s="118" t="e">
        <f>N1153+N1156+N1159+N1170+#REF!=N1147</f>
        <v>#REF!</v>
      </c>
      <c r="AR1170" s="118" t="e">
        <f>O1153+O1156+O1159+O1170+#REF!=O1147</f>
        <v>#REF!</v>
      </c>
      <c r="AS1170" s="118" t="e">
        <f>P1153+P1156+P1159+P1170+#REF!=P1147</f>
        <v>#REF!</v>
      </c>
      <c r="AT1170" s="118" t="e">
        <f>Q1153+Q1156+Q1159+Q1170+#REF!=Q1147</f>
        <v>#REF!</v>
      </c>
      <c r="AU1170" s="118" t="e">
        <f>R1153+R1156+R1159+R1170+#REF!=R1147</f>
        <v>#REF!</v>
      </c>
      <c r="AV1170" s="118" t="e">
        <f>S1153+S1156+S1159+S1170+#REF!=S1147</f>
        <v>#REF!</v>
      </c>
      <c r="AW1170" s="118" t="e">
        <f>T1153+T1156+T1159+T1170+#REF!=T1147</f>
        <v>#REF!</v>
      </c>
      <c r="AX1170" s="118" t="e">
        <f>U1153+U1156+U1159+U1170+#REF!=U1147</f>
        <v>#REF!</v>
      </c>
      <c r="AY1170" s="118" t="e">
        <f>V1153+V1156+V1159+V1170+#REF!=V1147</f>
        <v>#REF!</v>
      </c>
      <c r="AZ1170" s="118" t="e">
        <f>W1153+W1156+W1159+W1170+#REF!=W1147</f>
        <v>#REF!</v>
      </c>
      <c r="BA1170" s="118" t="e">
        <f>X1153+X1156+X1159+X1170+#REF!=X1147</f>
        <v>#REF!</v>
      </c>
      <c r="BB1170" s="118" t="e">
        <f>Y1153+Y1156+Y1159+Y1170+#REF!=Y1147</f>
        <v>#REF!</v>
      </c>
      <c r="BC1170" s="118" t="e">
        <f>Z1153+Z1156+Z1159+Z1170+#REF!=Z1147</f>
        <v>#REF!</v>
      </c>
      <c r="BD1170" s="118" t="e">
        <f>AA1153+AA1156+AA1159+AA1170+#REF!=AA1147</f>
        <v>#REF!</v>
      </c>
      <c r="BE1170" s="118" t="e">
        <f>AB1153+AB1156+AB1159+AB1170+#REF!=AB1147</f>
        <v>#REF!</v>
      </c>
      <c r="BF1170" s="118" t="e">
        <f>AC1153+AC1156+AC1159+AC1170+#REF!=AC1147</f>
        <v>#REF!</v>
      </c>
      <c r="BG1170" s="118" t="e">
        <f>AD1153+AD1156+AD1159+AD1170+#REF!=AD1147</f>
        <v>#REF!</v>
      </c>
      <c r="BH1170" s="118" t="e">
        <f>AE1153+AE1156+AE1159+AE1170+#REF!=AE1147</f>
        <v>#REF!</v>
      </c>
      <c r="BI1170" s="118" t="e">
        <f>AF1153+AF1156+AF1159+AF1170+#REF!=AF1147</f>
        <v>#REF!</v>
      </c>
      <c r="BJ1170" s="118" t="e">
        <f>AG1153+AG1156+AG1159+AG1170+#REF!=AG1147</f>
        <v>#REF!</v>
      </c>
      <c r="BK1170" s="119" t="e">
        <f>AH1153+AH1156+AH1159+AH1170+#REF!=AH1147</f>
        <v>#REF!</v>
      </c>
      <c r="BL1170" s="1"/>
      <c r="BM1170" s="1"/>
    </row>
    <row r="1171" spans="2:65" hidden="1" outlineLevel="1">
      <c r="B1171" t="str">
        <f t="shared" si="807"/>
        <v>Bio-oil (HTL) - Energy cost including feedstock energy cost - Americas - USD/ton fuel</v>
      </c>
      <c r="C1171" s="2" t="str">
        <f>C1146</f>
        <v>Bio-oil (HTL)</v>
      </c>
      <c r="D1171" s="2" t="s">
        <v>37</v>
      </c>
      <c r="E1171" s="2" t="s">
        <v>56</v>
      </c>
      <c r="F1171" s="2" t="s">
        <v>31</v>
      </c>
      <c r="G1171" s="135">
        <f t="shared" ref="G1171:AH1171" si="822">G1176</f>
        <v>0</v>
      </c>
      <c r="H1171" s="135">
        <f t="shared" si="822"/>
        <v>0</v>
      </c>
      <c r="I1171" s="135">
        <f t="shared" si="822"/>
        <v>0</v>
      </c>
      <c r="J1171" s="135">
        <f t="shared" si="822"/>
        <v>0</v>
      </c>
      <c r="K1171" s="135">
        <f t="shared" si="822"/>
        <v>0</v>
      </c>
      <c r="L1171" s="135">
        <f t="shared" si="822"/>
        <v>0</v>
      </c>
      <c r="M1171" s="135">
        <f t="shared" si="822"/>
        <v>0</v>
      </c>
      <c r="N1171" s="126">
        <f t="shared" si="822"/>
        <v>22.925772598561775</v>
      </c>
      <c r="O1171" s="126">
        <f t="shared" si="822"/>
        <v>22.416419453849073</v>
      </c>
      <c r="P1171" s="126">
        <f t="shared" si="822"/>
        <v>21.907790214234101</v>
      </c>
      <c r="Q1171" s="126">
        <f t="shared" si="822"/>
        <v>21.399884879716854</v>
      </c>
      <c r="R1171" s="126">
        <f t="shared" si="822"/>
        <v>20.892703450297333</v>
      </c>
      <c r="S1171" s="126">
        <f t="shared" si="822"/>
        <v>20.386245925975444</v>
      </c>
      <c r="T1171" s="126">
        <f t="shared" si="822"/>
        <v>19.973440242705291</v>
      </c>
      <c r="U1171" s="126">
        <f t="shared" si="822"/>
        <v>19.561221374713785</v>
      </c>
      <c r="V1171" s="126">
        <f t="shared" si="822"/>
        <v>19.14958932200085</v>
      </c>
      <c r="W1171" s="126">
        <f t="shared" si="822"/>
        <v>18.738544084566659</v>
      </c>
      <c r="X1171" s="126">
        <f t="shared" si="822"/>
        <v>18.328085662411073</v>
      </c>
      <c r="Y1171" s="126">
        <f t="shared" si="822"/>
        <v>18.154864896602287</v>
      </c>
      <c r="Z1171" s="126">
        <f t="shared" si="822"/>
        <v>17.981880539992265</v>
      </c>
      <c r="AA1171" s="126">
        <f t="shared" si="822"/>
        <v>17.809132592581044</v>
      </c>
      <c r="AB1171" s="126">
        <f t="shared" si="822"/>
        <v>17.636621054368536</v>
      </c>
      <c r="AC1171" s="126">
        <f t="shared" si="822"/>
        <v>17.464345925354785</v>
      </c>
      <c r="AD1171" s="126">
        <f t="shared" si="822"/>
        <v>17.331370319575854</v>
      </c>
      <c r="AE1171" s="126">
        <f t="shared" si="822"/>
        <v>17.198573067804258</v>
      </c>
      <c r="AF1171" s="126">
        <f t="shared" si="822"/>
        <v>17.065954170039962</v>
      </c>
      <c r="AG1171" s="126">
        <f t="shared" si="822"/>
        <v>16.933513626282959</v>
      </c>
      <c r="AH1171" s="126">
        <f t="shared" si="822"/>
        <v>16.801251436533249</v>
      </c>
      <c r="AJ1171" s="120" t="e">
        <f>G1153+G1156+G1160+G1171+#REF!=G1148</f>
        <v>#DIV/0!</v>
      </c>
      <c r="AK1171" s="1" t="e">
        <f>H1153+H1156+H1160+H1171+#REF!=H1148</f>
        <v>#DIV/0!</v>
      </c>
      <c r="AL1171" s="1" t="e">
        <f>I1153+I1156+I1160+I1171+#REF!=I1148</f>
        <v>#DIV/0!</v>
      </c>
      <c r="AM1171" s="1" t="e">
        <f>J1153+J1156+J1160+J1171+#REF!=J1148</f>
        <v>#DIV/0!</v>
      </c>
      <c r="AN1171" s="1" t="e">
        <f>K1153+K1156+K1160+K1171+#REF!=K1148</f>
        <v>#DIV/0!</v>
      </c>
      <c r="AO1171" s="1" t="e">
        <f>L1153+L1156+L1160+L1171+#REF!=L1148</f>
        <v>#DIV/0!</v>
      </c>
      <c r="AP1171" s="1" t="e">
        <f>M1153+M1156+M1160+M1171+#REF!=M1148</f>
        <v>#DIV/0!</v>
      </c>
      <c r="AQ1171" s="1" t="e">
        <f>N1153+N1156+N1160+N1171+#REF!=N1148</f>
        <v>#REF!</v>
      </c>
      <c r="AR1171" s="1" t="e">
        <f>O1153+O1156+O1160+O1171+#REF!=O1148</f>
        <v>#REF!</v>
      </c>
      <c r="AS1171" s="1" t="e">
        <f>P1153+P1156+P1160+P1171+#REF!=P1148</f>
        <v>#REF!</v>
      </c>
      <c r="AT1171" s="1" t="e">
        <f>Q1153+Q1156+Q1160+Q1171+#REF!=Q1148</f>
        <v>#REF!</v>
      </c>
      <c r="AU1171" s="1" t="e">
        <f>R1153+R1156+R1160+R1171+#REF!=R1148</f>
        <v>#REF!</v>
      </c>
      <c r="AV1171" s="1" t="e">
        <f>S1153+S1156+S1160+S1171+#REF!=S1148</f>
        <v>#REF!</v>
      </c>
      <c r="AW1171" s="1" t="e">
        <f>T1153+T1156+T1160+T1171+#REF!=T1148</f>
        <v>#REF!</v>
      </c>
      <c r="AX1171" s="1" t="e">
        <f>U1153+U1156+U1160+U1171+#REF!=U1148</f>
        <v>#REF!</v>
      </c>
      <c r="AY1171" s="1" t="e">
        <f>V1153+V1156+V1160+V1171+#REF!=V1148</f>
        <v>#REF!</v>
      </c>
      <c r="AZ1171" s="1" t="e">
        <f>W1153+W1156+W1160+W1171+#REF!=W1148</f>
        <v>#REF!</v>
      </c>
      <c r="BA1171" s="1" t="e">
        <f>X1153+X1156+X1160+X1171+#REF!=X1148</f>
        <v>#REF!</v>
      </c>
      <c r="BB1171" s="1" t="e">
        <f>Y1153+Y1156+Y1160+Y1171+#REF!=Y1148</f>
        <v>#REF!</v>
      </c>
      <c r="BC1171" s="1" t="e">
        <f>Z1153+Z1156+Z1160+Z1171+#REF!=Z1148</f>
        <v>#REF!</v>
      </c>
      <c r="BD1171" s="1" t="e">
        <f>AA1153+AA1156+AA1160+AA1171+#REF!=AA1148</f>
        <v>#REF!</v>
      </c>
      <c r="BE1171" s="1" t="e">
        <f>AB1153+AB1156+AB1160+AB1171+#REF!=AB1148</f>
        <v>#REF!</v>
      </c>
      <c r="BF1171" s="1" t="e">
        <f>AC1153+AC1156+AC1160+AC1171+#REF!=AC1148</f>
        <v>#REF!</v>
      </c>
      <c r="BG1171" s="1" t="e">
        <f>AD1153+AD1156+AD1160+AD1171+#REF!=AD1148</f>
        <v>#REF!</v>
      </c>
      <c r="BH1171" s="1" t="e">
        <f>AE1153+AE1156+AE1160+AE1171+#REF!=AE1148</f>
        <v>#REF!</v>
      </c>
      <c r="BI1171" s="1" t="e">
        <f>AF1153+AF1156+AF1160+AF1171+#REF!=AF1148</f>
        <v>#REF!</v>
      </c>
      <c r="BJ1171" s="1" t="e">
        <f>AG1153+AG1156+AG1160+AG1171+#REF!=AG1148</f>
        <v>#REF!</v>
      </c>
      <c r="BK1171" s="121" t="e">
        <f>AH1153+AH1156+AH1160+AH1171+#REF!=AH1148</f>
        <v>#REF!</v>
      </c>
      <c r="BL1171" s="1"/>
      <c r="BM1171" s="1"/>
    </row>
    <row r="1172" spans="2:65" hidden="1" outlineLevel="1">
      <c r="B1172" t="str">
        <f t="shared" si="807"/>
        <v>Bio-oil (HTL) - Energy cost including feedstock energy cost - Asia - USD/ton fuel</v>
      </c>
      <c r="C1172" s="2" t="str">
        <f>C1146</f>
        <v>Bio-oil (HTL)</v>
      </c>
      <c r="D1172" s="2" t="s">
        <v>37</v>
      </c>
      <c r="E1172" s="2" t="s">
        <v>57</v>
      </c>
      <c r="F1172" s="2" t="s">
        <v>31</v>
      </c>
      <c r="G1172" s="135">
        <f t="shared" ref="G1172:AH1172" si="823">G1177</f>
        <v>0</v>
      </c>
      <c r="H1172" s="135">
        <f t="shared" si="823"/>
        <v>0</v>
      </c>
      <c r="I1172" s="135">
        <f t="shared" si="823"/>
        <v>0</v>
      </c>
      <c r="J1172" s="135">
        <f t="shared" si="823"/>
        <v>0</v>
      </c>
      <c r="K1172" s="135">
        <f t="shared" si="823"/>
        <v>0</v>
      </c>
      <c r="L1172" s="135">
        <f t="shared" si="823"/>
        <v>0</v>
      </c>
      <c r="M1172" s="135">
        <f t="shared" si="823"/>
        <v>0</v>
      </c>
      <c r="N1172" s="126">
        <f t="shared" si="823"/>
        <v>34.527335212509463</v>
      </c>
      <c r="O1172" s="126">
        <f t="shared" si="823"/>
        <v>33.393219311678408</v>
      </c>
      <c r="P1172" s="126">
        <f t="shared" si="823"/>
        <v>32.260733073873553</v>
      </c>
      <c r="Q1172" s="126">
        <f t="shared" si="823"/>
        <v>31.129876499094891</v>
      </c>
      <c r="R1172" s="126">
        <f t="shared" si="823"/>
        <v>30.000649587341687</v>
      </c>
      <c r="S1172" s="126">
        <f t="shared" si="823"/>
        <v>28.873052338614315</v>
      </c>
      <c r="T1172" s="126">
        <f t="shared" si="823"/>
        <v>28.29012168889658</v>
      </c>
      <c r="U1172" s="126">
        <f t="shared" si="823"/>
        <v>27.708019599344272</v>
      </c>
      <c r="V1172" s="126">
        <f t="shared" si="823"/>
        <v>27.126746069957587</v>
      </c>
      <c r="W1172" s="126">
        <f t="shared" si="823"/>
        <v>26.546301100736152</v>
      </c>
      <c r="X1172" s="126">
        <f t="shared" si="823"/>
        <v>25.966684691680509</v>
      </c>
      <c r="Y1172" s="126">
        <f t="shared" si="823"/>
        <v>25.361748831872703</v>
      </c>
      <c r="Z1172" s="126">
        <f t="shared" si="823"/>
        <v>24.757680249278636</v>
      </c>
      <c r="AA1172" s="126">
        <f t="shared" si="823"/>
        <v>24.154478943897953</v>
      </c>
      <c r="AB1172" s="126">
        <f t="shared" si="823"/>
        <v>23.552144915731006</v>
      </c>
      <c r="AC1172" s="126">
        <f t="shared" si="823"/>
        <v>22.950678164777436</v>
      </c>
      <c r="AD1172" s="126">
        <f t="shared" si="823"/>
        <v>22.666024515208182</v>
      </c>
      <c r="AE1172" s="126">
        <f t="shared" si="823"/>
        <v>22.381768587473442</v>
      </c>
      <c r="AF1172" s="126">
        <f t="shared" si="823"/>
        <v>22.09791038157341</v>
      </c>
      <c r="AG1172" s="126">
        <f t="shared" si="823"/>
        <v>21.814449897507988</v>
      </c>
      <c r="AH1172" s="126">
        <f t="shared" si="823"/>
        <v>21.531387135277079</v>
      </c>
      <c r="AJ1172" s="120" t="e">
        <f>G1153+G1156+G1161+G1172+#REF!=G1149</f>
        <v>#DIV/0!</v>
      </c>
      <c r="AK1172" s="1" t="e">
        <f>H1153+H1156+H1161+H1172+#REF!=H1149</f>
        <v>#DIV/0!</v>
      </c>
      <c r="AL1172" s="1" t="e">
        <f>I1153+I1156+I1161+I1172+#REF!=I1149</f>
        <v>#DIV/0!</v>
      </c>
      <c r="AM1172" s="1" t="e">
        <f>J1153+J1156+J1161+J1172+#REF!=J1149</f>
        <v>#DIV/0!</v>
      </c>
      <c r="AN1172" s="1" t="e">
        <f>K1153+K1156+K1161+K1172+#REF!=K1149</f>
        <v>#DIV/0!</v>
      </c>
      <c r="AO1172" s="1" t="e">
        <f>L1153+L1156+L1161+L1172+#REF!=L1149</f>
        <v>#DIV/0!</v>
      </c>
      <c r="AP1172" s="1" t="e">
        <f>M1153+M1156+M1161+M1172+#REF!=M1149</f>
        <v>#DIV/0!</v>
      </c>
      <c r="AQ1172" s="1" t="e">
        <f>N1153+N1156+N1161+N1172+#REF!=N1149</f>
        <v>#REF!</v>
      </c>
      <c r="AR1172" s="1" t="e">
        <f>O1153+O1156+O1161+O1172+#REF!=O1149</f>
        <v>#REF!</v>
      </c>
      <c r="AS1172" s="1" t="e">
        <f>P1153+P1156+P1161+P1172+#REF!=P1149</f>
        <v>#REF!</v>
      </c>
      <c r="AT1172" s="1" t="e">
        <f>Q1153+Q1156+Q1161+Q1172+#REF!=Q1149</f>
        <v>#REF!</v>
      </c>
      <c r="AU1172" s="1" t="e">
        <f>R1153+R1156+R1161+R1172+#REF!=R1149</f>
        <v>#REF!</v>
      </c>
      <c r="AV1172" s="1" t="e">
        <f>S1153+S1156+S1161+S1172+#REF!=S1149</f>
        <v>#REF!</v>
      </c>
      <c r="AW1172" s="1" t="e">
        <f>T1153+T1156+T1161+T1172+#REF!=T1149</f>
        <v>#REF!</v>
      </c>
      <c r="AX1172" s="1" t="e">
        <f>U1153+U1156+U1161+U1172+#REF!=U1149</f>
        <v>#REF!</v>
      </c>
      <c r="AY1172" s="1" t="e">
        <f>V1153+V1156+V1161+V1172+#REF!=V1149</f>
        <v>#REF!</v>
      </c>
      <c r="AZ1172" s="1" t="e">
        <f>W1153+W1156+W1161+W1172+#REF!=W1149</f>
        <v>#REF!</v>
      </c>
      <c r="BA1172" s="1" t="e">
        <f>X1153+X1156+X1161+X1172+#REF!=X1149</f>
        <v>#REF!</v>
      </c>
      <c r="BB1172" s="1" t="e">
        <f>Y1153+Y1156+Y1161+Y1172+#REF!=Y1149</f>
        <v>#REF!</v>
      </c>
      <c r="BC1172" s="1" t="e">
        <f>Z1153+Z1156+Z1161+Z1172+#REF!=Z1149</f>
        <v>#REF!</v>
      </c>
      <c r="BD1172" s="1" t="e">
        <f>AA1153+AA1156+AA1161+AA1172+#REF!=AA1149</f>
        <v>#REF!</v>
      </c>
      <c r="BE1172" s="1" t="e">
        <f>AB1153+AB1156+AB1161+AB1172+#REF!=AB1149</f>
        <v>#REF!</v>
      </c>
      <c r="BF1172" s="1" t="e">
        <f>AC1153+AC1156+AC1161+AC1172+#REF!=AC1149</f>
        <v>#REF!</v>
      </c>
      <c r="BG1172" s="1" t="e">
        <f>AD1153+AD1156+AD1161+AD1172+#REF!=AD1149</f>
        <v>#REF!</v>
      </c>
      <c r="BH1172" s="1" t="e">
        <f>AE1153+AE1156+AE1161+AE1172+#REF!=AE1149</f>
        <v>#REF!</v>
      </c>
      <c r="BI1172" s="1" t="e">
        <f>AF1153+AF1156+AF1161+AF1172+#REF!=AF1149</f>
        <v>#REF!</v>
      </c>
      <c r="BJ1172" s="1" t="e">
        <f>AG1153+AG1156+AG1161+AG1172+#REF!=AG1149</f>
        <v>#REF!</v>
      </c>
      <c r="BK1172" s="121" t="e">
        <f>AH1153+AH1156+AH1161+AH1172+#REF!=AH1149</f>
        <v>#REF!</v>
      </c>
      <c r="BL1172" s="1"/>
      <c r="BM1172" s="1"/>
    </row>
    <row r="1173" spans="2:65" hidden="1" outlineLevel="1">
      <c r="B1173" t="str">
        <f t="shared" si="807"/>
        <v>Bio-oil (HTL) - Energy cost including feedstock energy cost - Europe - USD/ton fuel</v>
      </c>
      <c r="C1173" s="2" t="str">
        <f>C1146</f>
        <v>Bio-oil (HTL)</v>
      </c>
      <c r="D1173" s="2" t="s">
        <v>37</v>
      </c>
      <c r="E1173" s="2" t="s">
        <v>8</v>
      </c>
      <c r="F1173" s="2" t="s">
        <v>31</v>
      </c>
      <c r="G1173" s="135">
        <f t="shared" ref="G1173:AH1173" si="824">G1178</f>
        <v>0</v>
      </c>
      <c r="H1173" s="135">
        <f t="shared" si="824"/>
        <v>0</v>
      </c>
      <c r="I1173" s="135">
        <f t="shared" si="824"/>
        <v>0</v>
      </c>
      <c r="J1173" s="135">
        <f t="shared" si="824"/>
        <v>0</v>
      </c>
      <c r="K1173" s="135">
        <f t="shared" si="824"/>
        <v>0</v>
      </c>
      <c r="L1173" s="135">
        <f t="shared" si="824"/>
        <v>0</v>
      </c>
      <c r="M1173" s="135">
        <f t="shared" si="824"/>
        <v>0</v>
      </c>
      <c r="N1173" s="126">
        <f t="shared" si="824"/>
        <v>28.519294993999274</v>
      </c>
      <c r="O1173" s="126">
        <f t="shared" si="824"/>
        <v>27.940862927206791</v>
      </c>
      <c r="P1173" s="126">
        <f t="shared" si="824"/>
        <v>27.363250260665311</v>
      </c>
      <c r="Q1173" s="126">
        <f t="shared" si="824"/>
        <v>26.786456994374099</v>
      </c>
      <c r="R1173" s="126">
        <f t="shared" si="824"/>
        <v>26.210483128333337</v>
      </c>
      <c r="S1173" s="126">
        <f t="shared" si="824"/>
        <v>25.635328662543206</v>
      </c>
      <c r="T1173" s="126">
        <f t="shared" si="824"/>
        <v>25.284807699794289</v>
      </c>
      <c r="U1173" s="126">
        <f t="shared" si="824"/>
        <v>24.934775960642973</v>
      </c>
      <c r="V1173" s="126">
        <f t="shared" si="824"/>
        <v>24.585233445089184</v>
      </c>
      <c r="W1173" s="126">
        <f t="shared" si="824"/>
        <v>24.23618015313291</v>
      </c>
      <c r="X1173" s="126">
        <f t="shared" si="824"/>
        <v>23.887616084773974</v>
      </c>
      <c r="Y1173" s="126">
        <f t="shared" si="824"/>
        <v>23.516472689579896</v>
      </c>
      <c r="Z1173" s="126">
        <f t="shared" si="824"/>
        <v>23.145852675310945</v>
      </c>
      <c r="AA1173" s="126">
        <f t="shared" si="824"/>
        <v>22.775756041967284</v>
      </c>
      <c r="AB1173" s="126">
        <f t="shared" si="824"/>
        <v>22.40618278954874</v>
      </c>
      <c r="AC1173" s="126">
        <f t="shared" si="824"/>
        <v>22.037132918055491</v>
      </c>
      <c r="AD1173" s="126">
        <f t="shared" si="824"/>
        <v>21.763824042575106</v>
      </c>
      <c r="AE1173" s="126">
        <f t="shared" si="824"/>
        <v>21.490897036596305</v>
      </c>
      <c r="AF1173" s="126">
        <f t="shared" si="824"/>
        <v>21.218351900119281</v>
      </c>
      <c r="AG1173" s="126">
        <f t="shared" si="824"/>
        <v>20.946188633143937</v>
      </c>
      <c r="AH1173" s="126">
        <f t="shared" si="824"/>
        <v>20.674407235670177</v>
      </c>
      <c r="AJ1173" s="120" t="e">
        <f>G1153+G1156+G1162+G1173+#REF!=G1150</f>
        <v>#DIV/0!</v>
      </c>
      <c r="AK1173" s="1" t="e">
        <f>H1153+H1156+H1162+H1173+#REF!=H1150</f>
        <v>#DIV/0!</v>
      </c>
      <c r="AL1173" s="1" t="e">
        <f>I1153+I1156+I1162+I1173+#REF!=I1150</f>
        <v>#DIV/0!</v>
      </c>
      <c r="AM1173" s="1" t="e">
        <f>J1153+J1156+J1162+J1173+#REF!=J1150</f>
        <v>#DIV/0!</v>
      </c>
      <c r="AN1173" s="1" t="e">
        <f>K1153+K1156+K1162+K1173+#REF!=K1150</f>
        <v>#DIV/0!</v>
      </c>
      <c r="AO1173" s="1" t="e">
        <f>L1153+L1156+L1162+L1173+#REF!=L1150</f>
        <v>#DIV/0!</v>
      </c>
      <c r="AP1173" s="1" t="e">
        <f>M1153+M1156+M1162+M1173+#REF!=M1150</f>
        <v>#DIV/0!</v>
      </c>
      <c r="AQ1173" s="1" t="e">
        <f>N1153+N1156+N1162+N1173+#REF!=N1150</f>
        <v>#REF!</v>
      </c>
      <c r="AR1173" s="1" t="e">
        <f>O1153+O1156+O1162+O1173+#REF!=O1150</f>
        <v>#REF!</v>
      </c>
      <c r="AS1173" s="1" t="e">
        <f>P1153+P1156+P1162+P1173+#REF!=P1150</f>
        <v>#REF!</v>
      </c>
      <c r="AT1173" s="1" t="e">
        <f>Q1153+Q1156+Q1162+Q1173+#REF!=Q1150</f>
        <v>#REF!</v>
      </c>
      <c r="AU1173" s="1" t="e">
        <f>R1153+R1156+R1162+R1173+#REF!=R1150</f>
        <v>#REF!</v>
      </c>
      <c r="AV1173" s="1" t="e">
        <f>S1153+S1156+S1162+S1173+#REF!=S1150</f>
        <v>#REF!</v>
      </c>
      <c r="AW1173" s="1" t="e">
        <f>T1153+T1156+T1162+T1173+#REF!=T1150</f>
        <v>#REF!</v>
      </c>
      <c r="AX1173" s="1" t="e">
        <f>U1153+U1156+U1162+U1173+#REF!=U1150</f>
        <v>#REF!</v>
      </c>
      <c r="AY1173" s="1" t="e">
        <f>V1153+V1156+V1162+V1173+#REF!=V1150</f>
        <v>#REF!</v>
      </c>
      <c r="AZ1173" s="1" t="e">
        <f>W1153+W1156+W1162+W1173+#REF!=W1150</f>
        <v>#REF!</v>
      </c>
      <c r="BA1173" s="1" t="e">
        <f>X1153+X1156+X1162+X1173+#REF!=X1150</f>
        <v>#REF!</v>
      </c>
      <c r="BB1173" s="1" t="e">
        <f>Y1153+Y1156+Y1162+Y1173+#REF!=Y1150</f>
        <v>#REF!</v>
      </c>
      <c r="BC1173" s="1" t="e">
        <f>Z1153+Z1156+Z1162+Z1173+#REF!=Z1150</f>
        <v>#REF!</v>
      </c>
      <c r="BD1173" s="1" t="e">
        <f>AA1153+AA1156+AA1162+AA1173+#REF!=AA1150</f>
        <v>#REF!</v>
      </c>
      <c r="BE1173" s="1" t="e">
        <f>AB1153+AB1156+AB1162+AB1173+#REF!=AB1150</f>
        <v>#REF!</v>
      </c>
      <c r="BF1173" s="1" t="e">
        <f>AC1153+AC1156+AC1162+AC1173+#REF!=AC1150</f>
        <v>#REF!</v>
      </c>
      <c r="BG1173" s="1" t="e">
        <f>AD1153+AD1156+AD1162+AD1173+#REF!=AD1150</f>
        <v>#REF!</v>
      </c>
      <c r="BH1173" s="1" t="e">
        <f>AE1153+AE1156+AE1162+AE1173+#REF!=AE1150</f>
        <v>#REF!</v>
      </c>
      <c r="BI1173" s="1" t="e">
        <f>AF1153+AF1156+AF1162+AF1173+#REF!=AF1150</f>
        <v>#REF!</v>
      </c>
      <c r="BJ1173" s="1" t="e">
        <f>AG1153+AG1156+AG1162+AG1173+#REF!=AG1150</f>
        <v>#REF!</v>
      </c>
      <c r="BK1173" s="121" t="e">
        <f>AH1153+AH1156+AH1162+AH1173+#REF!=AH1150</f>
        <v>#REF!</v>
      </c>
      <c r="BL1173" s="1"/>
      <c r="BM1173" s="1"/>
    </row>
    <row r="1174" spans="2:65" ht="15.75" hidden="1" outlineLevel="1" thickBot="1">
      <c r="B1174" t="str">
        <f t="shared" si="807"/>
        <v>Bio-oil (HTL) - Energy cost including feedstock energy cost - Middle East - USD/ton fuel</v>
      </c>
      <c r="C1174" s="13" t="str">
        <f>C1146</f>
        <v>Bio-oil (HTL)</v>
      </c>
      <c r="D1174" s="13" t="s">
        <v>37</v>
      </c>
      <c r="E1174" s="13" t="s">
        <v>58</v>
      </c>
      <c r="F1174" s="13" t="s">
        <v>31</v>
      </c>
      <c r="G1174" s="136">
        <f t="shared" ref="G1174:AH1174" si="825">G1179</f>
        <v>0</v>
      </c>
      <c r="H1174" s="136">
        <f t="shared" si="825"/>
        <v>0</v>
      </c>
      <c r="I1174" s="136">
        <f t="shared" si="825"/>
        <v>0</v>
      </c>
      <c r="J1174" s="136">
        <f t="shared" si="825"/>
        <v>0</v>
      </c>
      <c r="K1174" s="136">
        <f t="shared" si="825"/>
        <v>0</v>
      </c>
      <c r="L1174" s="136">
        <f t="shared" si="825"/>
        <v>0</v>
      </c>
      <c r="M1174" s="136">
        <f t="shared" si="825"/>
        <v>0</v>
      </c>
      <c r="N1174" s="127">
        <f t="shared" si="825"/>
        <v>22.605707379829585</v>
      </c>
      <c r="O1174" s="127">
        <f t="shared" si="825"/>
        <v>21.981322994528728</v>
      </c>
      <c r="P1174" s="127">
        <f t="shared" si="825"/>
        <v>21.3578319334555</v>
      </c>
      <c r="Q1174" s="127">
        <f t="shared" si="825"/>
        <v>20.735234196609536</v>
      </c>
      <c r="R1174" s="127">
        <f t="shared" si="825"/>
        <v>20.113529783991197</v>
      </c>
      <c r="S1174" s="127">
        <f t="shared" si="825"/>
        <v>19.492718695600299</v>
      </c>
      <c r="T1174" s="127">
        <f t="shared" si="825"/>
        <v>19.174734662129126</v>
      </c>
      <c r="U1174" s="127">
        <f t="shared" si="825"/>
        <v>18.85719853203226</v>
      </c>
      <c r="V1174" s="127">
        <f t="shared" si="825"/>
        <v>18.540110305309806</v>
      </c>
      <c r="W1174" s="127">
        <f t="shared" si="825"/>
        <v>18.223469981961575</v>
      </c>
      <c r="X1174" s="127">
        <f t="shared" si="825"/>
        <v>17.907277561987655</v>
      </c>
      <c r="Y1174" s="127">
        <f t="shared" si="825"/>
        <v>17.497336741317316</v>
      </c>
      <c r="Z1174" s="127">
        <f t="shared" si="825"/>
        <v>17.087983299366162</v>
      </c>
      <c r="AA1174" s="127">
        <f t="shared" si="825"/>
        <v>16.679217236134008</v>
      </c>
      <c r="AB1174" s="127">
        <f t="shared" si="825"/>
        <v>16.271038551621039</v>
      </c>
      <c r="AC1174" s="127">
        <f t="shared" si="825"/>
        <v>15.863447245827025</v>
      </c>
      <c r="AD1174" s="127">
        <f t="shared" si="825"/>
        <v>15.666690426572224</v>
      </c>
      <c r="AE1174" s="127">
        <f t="shared" si="825"/>
        <v>15.470208518984192</v>
      </c>
      <c r="AF1174" s="127">
        <f t="shared" si="825"/>
        <v>15.274001523062848</v>
      </c>
      <c r="AG1174" s="127">
        <f t="shared" si="825"/>
        <v>15.078069438808232</v>
      </c>
      <c r="AH1174" s="127">
        <f t="shared" si="825"/>
        <v>14.882412266220385</v>
      </c>
      <c r="AJ1174" s="122" t="e">
        <f>G1153+G1156+G1163+G1174+#REF!=G1151</f>
        <v>#DIV/0!</v>
      </c>
      <c r="AK1174" s="123" t="e">
        <f>H1153+H1156+H1163+H1174+#REF!=H1151</f>
        <v>#DIV/0!</v>
      </c>
      <c r="AL1174" s="123" t="e">
        <f>I1153+I1156+I1163+I1174+#REF!=I1151</f>
        <v>#DIV/0!</v>
      </c>
      <c r="AM1174" s="123" t="e">
        <f>J1153+J1156+J1163+J1174+#REF!=J1151</f>
        <v>#DIV/0!</v>
      </c>
      <c r="AN1174" s="123" t="e">
        <f>K1153+K1156+K1163+K1174+#REF!=K1151</f>
        <v>#DIV/0!</v>
      </c>
      <c r="AO1174" s="123" t="e">
        <f>L1153+L1156+L1163+L1174+#REF!=L1151</f>
        <v>#DIV/0!</v>
      </c>
      <c r="AP1174" s="123" t="e">
        <f>M1153+M1156+M1163+M1174+#REF!=M1151</f>
        <v>#DIV/0!</v>
      </c>
      <c r="AQ1174" s="123" t="e">
        <f>N1153+N1156+N1163+N1174+#REF!=N1151</f>
        <v>#REF!</v>
      </c>
      <c r="AR1174" s="123" t="e">
        <f>O1153+O1156+O1163+O1174+#REF!=O1151</f>
        <v>#REF!</v>
      </c>
      <c r="AS1174" s="123" t="e">
        <f>P1153+P1156+P1163+P1174+#REF!=P1151</f>
        <v>#REF!</v>
      </c>
      <c r="AT1174" s="123" t="e">
        <f>Q1153+Q1156+Q1163+Q1174+#REF!=Q1151</f>
        <v>#REF!</v>
      </c>
      <c r="AU1174" s="123" t="e">
        <f>R1153+R1156+R1163+R1174+#REF!=R1151</f>
        <v>#REF!</v>
      </c>
      <c r="AV1174" s="123" t="e">
        <f>S1153+S1156+S1163+S1174+#REF!=S1151</f>
        <v>#REF!</v>
      </c>
      <c r="AW1174" s="123" t="e">
        <f>T1153+T1156+T1163+T1174+#REF!=T1151</f>
        <v>#REF!</v>
      </c>
      <c r="AX1174" s="123" t="e">
        <f>U1153+U1156+U1163+U1174+#REF!=U1151</f>
        <v>#REF!</v>
      </c>
      <c r="AY1174" s="123" t="e">
        <f>V1153+V1156+V1163+V1174+#REF!=V1151</f>
        <v>#REF!</v>
      </c>
      <c r="AZ1174" s="123" t="e">
        <f>W1153+W1156+W1163+W1174+#REF!=W1151</f>
        <v>#REF!</v>
      </c>
      <c r="BA1174" s="123" t="e">
        <f>X1153+X1156+X1163+X1174+#REF!=X1151</f>
        <v>#REF!</v>
      </c>
      <c r="BB1174" s="123" t="e">
        <f>Y1153+Y1156+Y1163+Y1174+#REF!=Y1151</f>
        <v>#REF!</v>
      </c>
      <c r="BC1174" s="123" t="e">
        <f>Z1153+Z1156+Z1163+Z1174+#REF!=Z1151</f>
        <v>#REF!</v>
      </c>
      <c r="BD1174" s="123" t="e">
        <f>AA1153+AA1156+AA1163+AA1174+#REF!=AA1151</f>
        <v>#REF!</v>
      </c>
      <c r="BE1174" s="123" t="e">
        <f>AB1153+AB1156+AB1163+AB1174+#REF!=AB1151</f>
        <v>#REF!</v>
      </c>
      <c r="BF1174" s="123" t="e">
        <f>AC1153+AC1156+AC1163+AC1174+#REF!=AC1151</f>
        <v>#REF!</v>
      </c>
      <c r="BG1174" s="123" t="e">
        <f>AD1153+AD1156+AD1163+AD1174+#REF!=AD1151</f>
        <v>#REF!</v>
      </c>
      <c r="BH1174" s="123" t="e">
        <f>AE1153+AE1156+AE1163+AE1174+#REF!=AE1151</f>
        <v>#REF!</v>
      </c>
      <c r="BI1174" s="123" t="e">
        <f>AF1153+AF1156+AF1163+AF1174+#REF!=AF1151</f>
        <v>#REF!</v>
      </c>
      <c r="BJ1174" s="123" t="e">
        <f>AG1153+AG1156+AG1163+AG1174+#REF!=AG1151</f>
        <v>#REF!</v>
      </c>
      <c r="BK1174" s="124" t="e">
        <f>AH1153+AH1156+AH1163+AH1174+#REF!=AH1151</f>
        <v>#REF!</v>
      </c>
      <c r="BL1174" s="1"/>
      <c r="BM1174" s="1"/>
    </row>
    <row r="1175" spans="2:65" hidden="1" outlineLevel="1">
      <c r="B1175" t="str">
        <f t="shared" si="807"/>
        <v>Bio-oil (HTL) - Energy cost - Africa - USD/ton fuel</v>
      </c>
      <c r="C1175" t="str">
        <f>C1146</f>
        <v>Bio-oil (HTL)</v>
      </c>
      <c r="D1175" t="s">
        <v>43</v>
      </c>
      <c r="E1175" t="s">
        <v>55</v>
      </c>
      <c r="F1175" t="s">
        <v>31</v>
      </c>
      <c r="G1175" s="36">
        <f t="shared" ref="G1175:V1179" si="826">INDEX(CostCalculations,MATCH($B1175,CostCalculations_Index,0),MATCH(G$4,CostCalculation_Year,0))</f>
        <v>0</v>
      </c>
      <c r="H1175" s="36">
        <f t="shared" si="826"/>
        <v>0</v>
      </c>
      <c r="I1175" s="36">
        <f t="shared" si="826"/>
        <v>0</v>
      </c>
      <c r="J1175" s="36">
        <f t="shared" si="826"/>
        <v>0</v>
      </c>
      <c r="K1175" s="36">
        <f t="shared" si="826"/>
        <v>0</v>
      </c>
      <c r="L1175" s="36">
        <f t="shared" si="826"/>
        <v>0</v>
      </c>
      <c r="M1175" s="36">
        <f t="shared" si="826"/>
        <v>0</v>
      </c>
      <c r="N1175" s="8">
        <f t="shared" si="826"/>
        <v>28.008812897662576</v>
      </c>
      <c r="O1175" s="8">
        <f t="shared" si="826"/>
        <v>27.137978077940755</v>
      </c>
      <c r="P1175" s="8">
        <f t="shared" si="826"/>
        <v>26.268392984923963</v>
      </c>
      <c r="Q1175" s="8">
        <f t="shared" si="826"/>
        <v>25.400057618611843</v>
      </c>
      <c r="R1175" s="8">
        <f t="shared" si="826"/>
        <v>24.532971979005112</v>
      </c>
      <c r="S1175" s="8">
        <f t="shared" si="826"/>
        <v>23.667136066103495</v>
      </c>
      <c r="T1175" s="8">
        <f t="shared" si="826"/>
        <v>23.250955982451714</v>
      </c>
      <c r="U1175" s="8">
        <f t="shared" si="826"/>
        <v>22.835364124624419</v>
      </c>
      <c r="V1175" s="8">
        <f t="shared" si="826"/>
        <v>22.420360492621437</v>
      </c>
      <c r="W1175" s="8">
        <f t="shared" ref="W1175:AH1179" si="827">INDEX(CostCalculations,MATCH($B1175,CostCalculations_Index,0),MATCH(W$4,CostCalculation_Year,0))</f>
        <v>22.005945086442861</v>
      </c>
      <c r="X1175" s="8">
        <f t="shared" si="827"/>
        <v>21.592117906088863</v>
      </c>
      <c r="Y1175" s="8">
        <f t="shared" si="827"/>
        <v>21.167647807796744</v>
      </c>
      <c r="Z1175" s="8">
        <f t="shared" si="827"/>
        <v>20.743782565149747</v>
      </c>
      <c r="AA1175" s="8">
        <f t="shared" si="827"/>
        <v>20.32052217814768</v>
      </c>
      <c r="AB1175" s="8">
        <f t="shared" si="827"/>
        <v>19.897866646790909</v>
      </c>
      <c r="AC1175" s="8">
        <f t="shared" si="827"/>
        <v>19.475815971079165</v>
      </c>
      <c r="AD1175" s="8">
        <f t="shared" si="827"/>
        <v>19.261595600643414</v>
      </c>
      <c r="AE1175" s="8">
        <f t="shared" si="827"/>
        <v>19.047672109557293</v>
      </c>
      <c r="AF1175" s="8">
        <f t="shared" si="827"/>
        <v>18.834045497820629</v>
      </c>
      <c r="AG1175" s="8">
        <f t="shared" si="827"/>
        <v>18.620715765433513</v>
      </c>
      <c r="AH1175" s="8">
        <f t="shared" si="827"/>
        <v>18.40768291239602</v>
      </c>
    </row>
    <row r="1176" spans="2:65" hidden="1" outlineLevel="1">
      <c r="B1176" t="str">
        <f t="shared" si="807"/>
        <v>Bio-oil (HTL) - Energy cost - Americas - USD/ton fuel</v>
      </c>
      <c r="C1176" t="str">
        <f>C1146</f>
        <v>Bio-oil (HTL)</v>
      </c>
      <c r="D1176" t="s">
        <v>43</v>
      </c>
      <c r="E1176" t="s">
        <v>56</v>
      </c>
      <c r="F1176" t="s">
        <v>31</v>
      </c>
      <c r="G1176" s="36">
        <f t="shared" si="826"/>
        <v>0</v>
      </c>
      <c r="H1176" s="36">
        <f t="shared" si="826"/>
        <v>0</v>
      </c>
      <c r="I1176" s="36">
        <f t="shared" si="826"/>
        <v>0</v>
      </c>
      <c r="J1176" s="36">
        <f t="shared" si="826"/>
        <v>0</v>
      </c>
      <c r="K1176" s="36">
        <f t="shared" si="826"/>
        <v>0</v>
      </c>
      <c r="L1176" s="36">
        <f t="shared" si="826"/>
        <v>0</v>
      </c>
      <c r="M1176" s="36">
        <f t="shared" si="826"/>
        <v>0</v>
      </c>
      <c r="N1176" s="8">
        <f t="shared" si="826"/>
        <v>22.925772598561775</v>
      </c>
      <c r="O1176" s="8">
        <f t="shared" si="826"/>
        <v>22.416419453849073</v>
      </c>
      <c r="P1176" s="8">
        <f t="shared" si="826"/>
        <v>21.907790214234101</v>
      </c>
      <c r="Q1176" s="8">
        <f t="shared" si="826"/>
        <v>21.399884879716854</v>
      </c>
      <c r="R1176" s="8">
        <f t="shared" si="826"/>
        <v>20.892703450297333</v>
      </c>
      <c r="S1176" s="8">
        <f t="shared" si="826"/>
        <v>20.386245925975444</v>
      </c>
      <c r="T1176" s="8">
        <f t="shared" si="826"/>
        <v>19.973440242705291</v>
      </c>
      <c r="U1176" s="8">
        <f t="shared" si="826"/>
        <v>19.561221374713785</v>
      </c>
      <c r="V1176" s="8">
        <f t="shared" si="826"/>
        <v>19.14958932200085</v>
      </c>
      <c r="W1176" s="8">
        <f t="shared" si="827"/>
        <v>18.738544084566659</v>
      </c>
      <c r="X1176" s="8">
        <f t="shared" si="827"/>
        <v>18.328085662411073</v>
      </c>
      <c r="Y1176" s="8">
        <f t="shared" si="827"/>
        <v>18.154864896602287</v>
      </c>
      <c r="Z1176" s="8">
        <f t="shared" si="827"/>
        <v>17.981880539992265</v>
      </c>
      <c r="AA1176" s="8">
        <f t="shared" si="827"/>
        <v>17.809132592581044</v>
      </c>
      <c r="AB1176" s="8">
        <f t="shared" si="827"/>
        <v>17.636621054368536</v>
      </c>
      <c r="AC1176" s="8">
        <f t="shared" si="827"/>
        <v>17.464345925354785</v>
      </c>
      <c r="AD1176" s="8">
        <f t="shared" si="827"/>
        <v>17.331370319575854</v>
      </c>
      <c r="AE1176" s="8">
        <f t="shared" si="827"/>
        <v>17.198573067804258</v>
      </c>
      <c r="AF1176" s="8">
        <f t="shared" si="827"/>
        <v>17.065954170039962</v>
      </c>
      <c r="AG1176" s="8">
        <f t="shared" si="827"/>
        <v>16.933513626282959</v>
      </c>
      <c r="AH1176" s="8">
        <f t="shared" si="827"/>
        <v>16.801251436533249</v>
      </c>
    </row>
    <row r="1177" spans="2:65" hidden="1" outlineLevel="1">
      <c r="B1177" t="str">
        <f t="shared" si="807"/>
        <v>Bio-oil (HTL) - Energy cost - Asia - USD/ton fuel</v>
      </c>
      <c r="C1177" t="str">
        <f>C1146</f>
        <v>Bio-oil (HTL)</v>
      </c>
      <c r="D1177" t="s">
        <v>43</v>
      </c>
      <c r="E1177" t="s">
        <v>57</v>
      </c>
      <c r="F1177" t="s">
        <v>31</v>
      </c>
      <c r="G1177" s="36">
        <f t="shared" si="826"/>
        <v>0</v>
      </c>
      <c r="H1177" s="36">
        <f t="shared" si="826"/>
        <v>0</v>
      </c>
      <c r="I1177" s="36">
        <f t="shared" si="826"/>
        <v>0</v>
      </c>
      <c r="J1177" s="36">
        <f t="shared" si="826"/>
        <v>0</v>
      </c>
      <c r="K1177" s="36">
        <f t="shared" si="826"/>
        <v>0</v>
      </c>
      <c r="L1177" s="36">
        <f t="shared" si="826"/>
        <v>0</v>
      </c>
      <c r="M1177" s="36">
        <f t="shared" si="826"/>
        <v>0</v>
      </c>
      <c r="N1177" s="8">
        <f t="shared" si="826"/>
        <v>34.527335212509463</v>
      </c>
      <c r="O1177" s="8">
        <f t="shared" si="826"/>
        <v>33.393219311678408</v>
      </c>
      <c r="P1177" s="8">
        <f t="shared" si="826"/>
        <v>32.260733073873553</v>
      </c>
      <c r="Q1177" s="8">
        <f t="shared" si="826"/>
        <v>31.129876499094891</v>
      </c>
      <c r="R1177" s="8">
        <f t="shared" si="826"/>
        <v>30.000649587341687</v>
      </c>
      <c r="S1177" s="8">
        <f t="shared" si="826"/>
        <v>28.873052338614315</v>
      </c>
      <c r="T1177" s="8">
        <f t="shared" si="826"/>
        <v>28.29012168889658</v>
      </c>
      <c r="U1177" s="8">
        <f t="shared" si="826"/>
        <v>27.708019599344272</v>
      </c>
      <c r="V1177" s="8">
        <f t="shared" si="826"/>
        <v>27.126746069957587</v>
      </c>
      <c r="W1177" s="8">
        <f t="shared" si="827"/>
        <v>26.546301100736152</v>
      </c>
      <c r="X1177" s="8">
        <f t="shared" si="827"/>
        <v>25.966684691680509</v>
      </c>
      <c r="Y1177" s="8">
        <f t="shared" si="827"/>
        <v>25.361748831872703</v>
      </c>
      <c r="Z1177" s="8">
        <f t="shared" si="827"/>
        <v>24.757680249278636</v>
      </c>
      <c r="AA1177" s="8">
        <f t="shared" si="827"/>
        <v>24.154478943897953</v>
      </c>
      <c r="AB1177" s="8">
        <f t="shared" si="827"/>
        <v>23.552144915731006</v>
      </c>
      <c r="AC1177" s="8">
        <f t="shared" si="827"/>
        <v>22.950678164777436</v>
      </c>
      <c r="AD1177" s="8">
        <f t="shared" si="827"/>
        <v>22.666024515208182</v>
      </c>
      <c r="AE1177" s="8">
        <f t="shared" si="827"/>
        <v>22.381768587473442</v>
      </c>
      <c r="AF1177" s="8">
        <f t="shared" si="827"/>
        <v>22.09791038157341</v>
      </c>
      <c r="AG1177" s="8">
        <f t="shared" si="827"/>
        <v>21.814449897507988</v>
      </c>
      <c r="AH1177" s="8">
        <f t="shared" si="827"/>
        <v>21.531387135277079</v>
      </c>
    </row>
    <row r="1178" spans="2:65" hidden="1" outlineLevel="1">
      <c r="B1178" t="str">
        <f t="shared" si="807"/>
        <v>Bio-oil (HTL) - Energy cost - Europe - USD/ton fuel</v>
      </c>
      <c r="C1178" t="str">
        <f>C1146</f>
        <v>Bio-oil (HTL)</v>
      </c>
      <c r="D1178" t="s">
        <v>43</v>
      </c>
      <c r="E1178" t="s">
        <v>8</v>
      </c>
      <c r="F1178" t="s">
        <v>31</v>
      </c>
      <c r="G1178" s="36">
        <f t="shared" si="826"/>
        <v>0</v>
      </c>
      <c r="H1178" s="36">
        <f t="shared" si="826"/>
        <v>0</v>
      </c>
      <c r="I1178" s="36">
        <f t="shared" si="826"/>
        <v>0</v>
      </c>
      <c r="J1178" s="36">
        <f t="shared" si="826"/>
        <v>0</v>
      </c>
      <c r="K1178" s="36">
        <f t="shared" si="826"/>
        <v>0</v>
      </c>
      <c r="L1178" s="36">
        <f t="shared" si="826"/>
        <v>0</v>
      </c>
      <c r="M1178" s="36">
        <f t="shared" si="826"/>
        <v>0</v>
      </c>
      <c r="N1178" s="8">
        <f t="shared" si="826"/>
        <v>28.519294993999274</v>
      </c>
      <c r="O1178" s="8">
        <f t="shared" si="826"/>
        <v>27.940862927206791</v>
      </c>
      <c r="P1178" s="8">
        <f t="shared" si="826"/>
        <v>27.363250260665311</v>
      </c>
      <c r="Q1178" s="8">
        <f t="shared" si="826"/>
        <v>26.786456994374099</v>
      </c>
      <c r="R1178" s="8">
        <f t="shared" si="826"/>
        <v>26.210483128333337</v>
      </c>
      <c r="S1178" s="8">
        <f t="shared" si="826"/>
        <v>25.635328662543206</v>
      </c>
      <c r="T1178" s="8">
        <f t="shared" si="826"/>
        <v>25.284807699794289</v>
      </c>
      <c r="U1178" s="8">
        <f t="shared" si="826"/>
        <v>24.934775960642973</v>
      </c>
      <c r="V1178" s="8">
        <f t="shared" si="826"/>
        <v>24.585233445089184</v>
      </c>
      <c r="W1178" s="8">
        <f t="shared" si="827"/>
        <v>24.23618015313291</v>
      </c>
      <c r="X1178" s="8">
        <f t="shared" si="827"/>
        <v>23.887616084773974</v>
      </c>
      <c r="Y1178" s="8">
        <f t="shared" si="827"/>
        <v>23.516472689579896</v>
      </c>
      <c r="Z1178" s="8">
        <f t="shared" si="827"/>
        <v>23.145852675310945</v>
      </c>
      <c r="AA1178" s="8">
        <f t="shared" si="827"/>
        <v>22.775756041967284</v>
      </c>
      <c r="AB1178" s="8">
        <f t="shared" si="827"/>
        <v>22.40618278954874</v>
      </c>
      <c r="AC1178" s="8">
        <f t="shared" si="827"/>
        <v>22.037132918055491</v>
      </c>
      <c r="AD1178" s="8">
        <f t="shared" si="827"/>
        <v>21.763824042575106</v>
      </c>
      <c r="AE1178" s="8">
        <f t="shared" si="827"/>
        <v>21.490897036596305</v>
      </c>
      <c r="AF1178" s="8">
        <f t="shared" si="827"/>
        <v>21.218351900119281</v>
      </c>
      <c r="AG1178" s="8">
        <f t="shared" si="827"/>
        <v>20.946188633143937</v>
      </c>
      <c r="AH1178" s="8">
        <f t="shared" si="827"/>
        <v>20.674407235670177</v>
      </c>
    </row>
    <row r="1179" spans="2:65" hidden="1" outlineLevel="1">
      <c r="B1179" t="str">
        <f t="shared" si="807"/>
        <v>Bio-oil (HTL) - Energy cost - Middle East - USD/ton fuel</v>
      </c>
      <c r="C1179" t="str">
        <f>C1146</f>
        <v>Bio-oil (HTL)</v>
      </c>
      <c r="D1179" t="s">
        <v>43</v>
      </c>
      <c r="E1179" t="s">
        <v>58</v>
      </c>
      <c r="F1179" t="s">
        <v>31</v>
      </c>
      <c r="G1179" s="36">
        <f t="shared" si="826"/>
        <v>0</v>
      </c>
      <c r="H1179" s="36">
        <f t="shared" si="826"/>
        <v>0</v>
      </c>
      <c r="I1179" s="36">
        <f t="shared" si="826"/>
        <v>0</v>
      </c>
      <c r="J1179" s="36">
        <f t="shared" si="826"/>
        <v>0</v>
      </c>
      <c r="K1179" s="36">
        <f t="shared" si="826"/>
        <v>0</v>
      </c>
      <c r="L1179" s="36">
        <f t="shared" si="826"/>
        <v>0</v>
      </c>
      <c r="M1179" s="36">
        <f t="shared" si="826"/>
        <v>0</v>
      </c>
      <c r="N1179" s="8">
        <f t="shared" si="826"/>
        <v>22.605707379829585</v>
      </c>
      <c r="O1179" s="8">
        <f t="shared" si="826"/>
        <v>21.981322994528728</v>
      </c>
      <c r="P1179" s="8">
        <f t="shared" si="826"/>
        <v>21.3578319334555</v>
      </c>
      <c r="Q1179" s="8">
        <f t="shared" si="826"/>
        <v>20.735234196609536</v>
      </c>
      <c r="R1179" s="8">
        <f t="shared" si="826"/>
        <v>20.113529783991197</v>
      </c>
      <c r="S1179" s="8">
        <f t="shared" si="826"/>
        <v>19.492718695600299</v>
      </c>
      <c r="T1179" s="8">
        <f t="shared" si="826"/>
        <v>19.174734662129126</v>
      </c>
      <c r="U1179" s="8">
        <f t="shared" si="826"/>
        <v>18.85719853203226</v>
      </c>
      <c r="V1179" s="8">
        <f t="shared" si="826"/>
        <v>18.540110305309806</v>
      </c>
      <c r="W1179" s="8">
        <f t="shared" si="827"/>
        <v>18.223469981961575</v>
      </c>
      <c r="X1179" s="8">
        <f t="shared" si="827"/>
        <v>17.907277561987655</v>
      </c>
      <c r="Y1179" s="8">
        <f t="shared" si="827"/>
        <v>17.497336741317316</v>
      </c>
      <c r="Z1179" s="8">
        <f t="shared" si="827"/>
        <v>17.087983299366162</v>
      </c>
      <c r="AA1179" s="8">
        <f t="shared" si="827"/>
        <v>16.679217236134008</v>
      </c>
      <c r="AB1179" s="8">
        <f t="shared" si="827"/>
        <v>16.271038551621039</v>
      </c>
      <c r="AC1179" s="8">
        <f t="shared" si="827"/>
        <v>15.863447245827025</v>
      </c>
      <c r="AD1179" s="8">
        <f t="shared" si="827"/>
        <v>15.666690426572224</v>
      </c>
      <c r="AE1179" s="8">
        <f t="shared" si="827"/>
        <v>15.470208518984192</v>
      </c>
      <c r="AF1179" s="8">
        <f t="shared" si="827"/>
        <v>15.274001523062848</v>
      </c>
      <c r="AG1179" s="8">
        <f t="shared" si="827"/>
        <v>15.078069438808232</v>
      </c>
      <c r="AH1179" s="8">
        <f t="shared" si="827"/>
        <v>14.882412266220385</v>
      </c>
    </row>
    <row r="1180" spans="2:65" ht="15.75" hidden="1" outlineLevel="1" thickBot="1">
      <c r="B1180" t="str">
        <f t="shared" si="807"/>
        <v/>
      </c>
      <c r="G1180" s="45"/>
      <c r="H1180" s="45"/>
      <c r="I1180" s="45"/>
      <c r="J1180" s="45"/>
      <c r="K1180" s="45"/>
      <c r="L1180" s="45"/>
      <c r="M1180" s="45"/>
    </row>
    <row r="1181" spans="2:65" hidden="1" outlineLevel="1">
      <c r="B1181" t="str">
        <f t="shared" si="807"/>
        <v>Bio-oil (HTL) - Feedstock cost including feedstock feedstock cost - Africa - USD/ton fuel</v>
      </c>
      <c r="C1181" s="10" t="str">
        <f>C1157</f>
        <v>Bio-oil (HTL)</v>
      </c>
      <c r="D1181" s="10" t="s">
        <v>38</v>
      </c>
      <c r="E1181" s="10" t="s">
        <v>55</v>
      </c>
      <c r="F1181" s="10" t="s">
        <v>31</v>
      </c>
      <c r="G1181" s="134">
        <f>G1186</f>
        <v>0</v>
      </c>
      <c r="H1181" s="134">
        <f t="shared" ref="H1181:AH1181" si="828">H1186</f>
        <v>0</v>
      </c>
      <c r="I1181" s="134">
        <f t="shared" si="828"/>
        <v>0</v>
      </c>
      <c r="J1181" s="134">
        <f t="shared" si="828"/>
        <v>0</v>
      </c>
      <c r="K1181" s="134">
        <f t="shared" si="828"/>
        <v>0</v>
      </c>
      <c r="L1181" s="134">
        <f t="shared" si="828"/>
        <v>0</v>
      </c>
      <c r="M1181" s="134">
        <f t="shared" si="828"/>
        <v>0</v>
      </c>
      <c r="N1181" s="125">
        <f t="shared" si="828"/>
        <v>481.0478339968264</v>
      </c>
      <c r="O1181" s="125">
        <f t="shared" si="828"/>
        <v>478.734266668842</v>
      </c>
      <c r="P1181" s="125">
        <f t="shared" si="828"/>
        <v>475.94716315966485</v>
      </c>
      <c r="Q1181" s="125">
        <f t="shared" si="828"/>
        <v>472.6899836965722</v>
      </c>
      <c r="R1181" s="125">
        <f t="shared" si="828"/>
        <v>468.96618850684553</v>
      </c>
      <c r="S1181" s="125">
        <f t="shared" si="828"/>
        <v>464.77923781777139</v>
      </c>
      <c r="T1181" s="125">
        <f t="shared" si="828"/>
        <v>462.0333819863697</v>
      </c>
      <c r="U1181" s="125">
        <f t="shared" si="828"/>
        <v>458.96182802689265</v>
      </c>
      <c r="V1181" s="125">
        <f t="shared" si="828"/>
        <v>455.56570502465507</v>
      </c>
      <c r="W1181" s="125">
        <f t="shared" si="828"/>
        <v>451.84614206495809</v>
      </c>
      <c r="X1181" s="125">
        <f t="shared" si="828"/>
        <v>447.80426823311319</v>
      </c>
      <c r="Y1181" s="125">
        <f t="shared" si="828"/>
        <v>443.61933482091933</v>
      </c>
      <c r="Z1181" s="125">
        <f t="shared" si="828"/>
        <v>439.28316435854009</v>
      </c>
      <c r="AA1181" s="125">
        <f t="shared" si="828"/>
        <v>434.79509658732508</v>
      </c>
      <c r="AB1181" s="125">
        <f t="shared" si="828"/>
        <v>430.15447124861703</v>
      </c>
      <c r="AC1181" s="125">
        <f t="shared" si="828"/>
        <v>425.36062808376283</v>
      </c>
      <c r="AD1181" s="125">
        <f t="shared" si="828"/>
        <v>421.82913681927812</v>
      </c>
      <c r="AE1181" s="125">
        <f t="shared" si="828"/>
        <v>418.22183187517879</v>
      </c>
      <c r="AF1181" s="125">
        <f t="shared" si="828"/>
        <v>414.53829719194601</v>
      </c>
      <c r="AG1181" s="125">
        <f t="shared" si="828"/>
        <v>410.77811671006248</v>
      </c>
      <c r="AH1181" s="125">
        <f t="shared" si="828"/>
        <v>406.94087437001093</v>
      </c>
      <c r="AJ1181" s="117" t="b">
        <f t="shared" ref="AJ1181:BK1181" si="829">G1164+G1167+G1170+G1181+G1451=G1158</f>
        <v>1</v>
      </c>
      <c r="AK1181" s="118" t="b">
        <f t="shared" si="829"/>
        <v>1</v>
      </c>
      <c r="AL1181" s="118" t="b">
        <f t="shared" si="829"/>
        <v>1</v>
      </c>
      <c r="AM1181" s="118" t="b">
        <f t="shared" si="829"/>
        <v>1</v>
      </c>
      <c r="AN1181" s="118" t="b">
        <f t="shared" si="829"/>
        <v>1</v>
      </c>
      <c r="AO1181" s="118" t="b">
        <f t="shared" si="829"/>
        <v>1</v>
      </c>
      <c r="AP1181" s="118" t="b">
        <f t="shared" si="829"/>
        <v>1</v>
      </c>
      <c r="AQ1181" s="118" t="b">
        <f t="shared" si="829"/>
        <v>0</v>
      </c>
      <c r="AR1181" s="118" t="b">
        <f t="shared" si="829"/>
        <v>0</v>
      </c>
      <c r="AS1181" s="118" t="b">
        <f t="shared" si="829"/>
        <v>0</v>
      </c>
      <c r="AT1181" s="118" t="b">
        <f t="shared" si="829"/>
        <v>0</v>
      </c>
      <c r="AU1181" s="118" t="b">
        <f t="shared" si="829"/>
        <v>0</v>
      </c>
      <c r="AV1181" s="118" t="b">
        <f t="shared" si="829"/>
        <v>0</v>
      </c>
      <c r="AW1181" s="118" t="b">
        <f t="shared" si="829"/>
        <v>0</v>
      </c>
      <c r="AX1181" s="118" t="b">
        <f t="shared" si="829"/>
        <v>0</v>
      </c>
      <c r="AY1181" s="118" t="b">
        <f t="shared" si="829"/>
        <v>0</v>
      </c>
      <c r="AZ1181" s="118" t="b">
        <f t="shared" si="829"/>
        <v>0</v>
      </c>
      <c r="BA1181" s="118" t="b">
        <f t="shared" si="829"/>
        <v>0</v>
      </c>
      <c r="BB1181" s="118" t="b">
        <f t="shared" si="829"/>
        <v>0</v>
      </c>
      <c r="BC1181" s="118" t="b">
        <f t="shared" si="829"/>
        <v>0</v>
      </c>
      <c r="BD1181" s="118" t="b">
        <f t="shared" si="829"/>
        <v>0</v>
      </c>
      <c r="BE1181" s="118" t="b">
        <f t="shared" si="829"/>
        <v>0</v>
      </c>
      <c r="BF1181" s="118" t="b">
        <f t="shared" si="829"/>
        <v>0</v>
      </c>
      <c r="BG1181" s="118" t="b">
        <f t="shared" si="829"/>
        <v>0</v>
      </c>
      <c r="BH1181" s="118" t="b">
        <f t="shared" si="829"/>
        <v>0</v>
      </c>
      <c r="BI1181" s="118" t="b">
        <f t="shared" si="829"/>
        <v>0</v>
      </c>
      <c r="BJ1181" s="118" t="b">
        <f t="shared" si="829"/>
        <v>0</v>
      </c>
      <c r="BK1181" s="119" t="b">
        <f t="shared" si="829"/>
        <v>0</v>
      </c>
      <c r="BL1181" s="1"/>
      <c r="BM1181" s="1"/>
    </row>
    <row r="1182" spans="2:65" hidden="1" outlineLevel="1">
      <c r="B1182" t="str">
        <f t="shared" si="807"/>
        <v>Bio-oil (HTL) - Feedstock cost including feedstock feedstock cost - Americas - USD/ton fuel</v>
      </c>
      <c r="C1182" s="2" t="str">
        <f>C1157</f>
        <v>Bio-oil (HTL)</v>
      </c>
      <c r="D1182" s="2" t="s">
        <v>38</v>
      </c>
      <c r="E1182" s="2" t="s">
        <v>56</v>
      </c>
      <c r="F1182" s="2" t="s">
        <v>31</v>
      </c>
      <c r="G1182" s="135">
        <f t="shared" ref="G1182:AH1182" si="830">G1187</f>
        <v>0</v>
      </c>
      <c r="H1182" s="135">
        <f t="shared" si="830"/>
        <v>0</v>
      </c>
      <c r="I1182" s="135">
        <f t="shared" si="830"/>
        <v>0</v>
      </c>
      <c r="J1182" s="135">
        <f t="shared" si="830"/>
        <v>0</v>
      </c>
      <c r="K1182" s="135">
        <f t="shared" si="830"/>
        <v>0</v>
      </c>
      <c r="L1182" s="135">
        <f t="shared" si="830"/>
        <v>0</v>
      </c>
      <c r="M1182" s="135">
        <f t="shared" si="830"/>
        <v>0</v>
      </c>
      <c r="N1182" s="126">
        <f t="shared" si="830"/>
        <v>425.19623524506272</v>
      </c>
      <c r="O1182" s="126">
        <f t="shared" si="830"/>
        <v>424.0729923097316</v>
      </c>
      <c r="P1182" s="126">
        <f t="shared" si="830"/>
        <v>422.46270488786644</v>
      </c>
      <c r="Q1182" s="126">
        <f t="shared" si="830"/>
        <v>420.36737731862132</v>
      </c>
      <c r="R1182" s="126">
        <f t="shared" si="830"/>
        <v>417.78901394114814</v>
      </c>
      <c r="S1182" s="126">
        <f t="shared" si="830"/>
        <v>414.72961909460707</v>
      </c>
      <c r="T1182" s="126">
        <f t="shared" si="830"/>
        <v>411.88301425237671</v>
      </c>
      <c r="U1182" s="126">
        <f t="shared" si="830"/>
        <v>408.71373875591348</v>
      </c>
      <c r="V1182" s="126">
        <f t="shared" si="830"/>
        <v>405.22291898302399</v>
      </c>
      <c r="W1182" s="126">
        <f t="shared" si="830"/>
        <v>401.41168131150141</v>
      </c>
      <c r="X1182" s="126">
        <f t="shared" si="830"/>
        <v>397.28115211914752</v>
      </c>
      <c r="Y1182" s="126">
        <f t="shared" si="830"/>
        <v>394.20952159843631</v>
      </c>
      <c r="Z1182" s="126">
        <f t="shared" si="830"/>
        <v>390.96068918257129</v>
      </c>
      <c r="AA1182" s="126">
        <f t="shared" si="830"/>
        <v>387.53439680796663</v>
      </c>
      <c r="AB1182" s="126">
        <f t="shared" si="830"/>
        <v>383.93038641102754</v>
      </c>
      <c r="AC1182" s="126">
        <f t="shared" si="830"/>
        <v>380.14839992816593</v>
      </c>
      <c r="AD1182" s="126">
        <f t="shared" si="830"/>
        <v>376.76780839583563</v>
      </c>
      <c r="AE1182" s="126">
        <f t="shared" si="830"/>
        <v>373.30383047849568</v>
      </c>
      <c r="AF1182" s="126">
        <f t="shared" si="830"/>
        <v>369.75621622315202</v>
      </c>
      <c r="AG1182" s="126">
        <f t="shared" si="830"/>
        <v>366.12471567681075</v>
      </c>
      <c r="AH1182" s="126">
        <f t="shared" si="830"/>
        <v>362.40907888647797</v>
      </c>
      <c r="AJ1182" s="120" t="b">
        <f t="shared" ref="AJ1182:BK1182" si="831">G1164+G1167+G1171+G1182+G1451=G1159</f>
        <v>1</v>
      </c>
      <c r="AK1182" s="1" t="b">
        <f t="shared" si="831"/>
        <v>1</v>
      </c>
      <c r="AL1182" s="1" t="b">
        <f t="shared" si="831"/>
        <v>1</v>
      </c>
      <c r="AM1182" s="1" t="b">
        <f t="shared" si="831"/>
        <v>1</v>
      </c>
      <c r="AN1182" s="1" t="b">
        <f t="shared" si="831"/>
        <v>1</v>
      </c>
      <c r="AO1182" s="1" t="b">
        <f t="shared" si="831"/>
        <v>1</v>
      </c>
      <c r="AP1182" s="1" t="b">
        <f t="shared" si="831"/>
        <v>1</v>
      </c>
      <c r="AQ1182" s="1" t="b">
        <f t="shared" si="831"/>
        <v>0</v>
      </c>
      <c r="AR1182" s="1" t="b">
        <f t="shared" si="831"/>
        <v>0</v>
      </c>
      <c r="AS1182" s="1" t="b">
        <f t="shared" si="831"/>
        <v>0</v>
      </c>
      <c r="AT1182" s="1" t="b">
        <f t="shared" si="831"/>
        <v>0</v>
      </c>
      <c r="AU1182" s="1" t="b">
        <f t="shared" si="831"/>
        <v>0</v>
      </c>
      <c r="AV1182" s="1" t="b">
        <f t="shared" si="831"/>
        <v>0</v>
      </c>
      <c r="AW1182" s="1" t="b">
        <f t="shared" si="831"/>
        <v>0</v>
      </c>
      <c r="AX1182" s="1" t="b">
        <f t="shared" si="831"/>
        <v>0</v>
      </c>
      <c r="AY1182" s="1" t="b">
        <f t="shared" si="831"/>
        <v>0</v>
      </c>
      <c r="AZ1182" s="1" t="b">
        <f t="shared" si="831"/>
        <v>0</v>
      </c>
      <c r="BA1182" s="1" t="b">
        <f t="shared" si="831"/>
        <v>0</v>
      </c>
      <c r="BB1182" s="1" t="b">
        <f t="shared" si="831"/>
        <v>0</v>
      </c>
      <c r="BC1182" s="1" t="b">
        <f t="shared" si="831"/>
        <v>0</v>
      </c>
      <c r="BD1182" s="1" t="b">
        <f t="shared" si="831"/>
        <v>0</v>
      </c>
      <c r="BE1182" s="1" t="b">
        <f t="shared" si="831"/>
        <v>0</v>
      </c>
      <c r="BF1182" s="1" t="b">
        <f t="shared" si="831"/>
        <v>0</v>
      </c>
      <c r="BG1182" s="1" t="b">
        <f t="shared" si="831"/>
        <v>0</v>
      </c>
      <c r="BH1182" s="1" t="b">
        <f t="shared" si="831"/>
        <v>0</v>
      </c>
      <c r="BI1182" s="1" t="b">
        <f t="shared" si="831"/>
        <v>0</v>
      </c>
      <c r="BJ1182" s="1" t="b">
        <f t="shared" si="831"/>
        <v>0</v>
      </c>
      <c r="BK1182" s="121" t="b">
        <f t="shared" si="831"/>
        <v>0</v>
      </c>
      <c r="BL1182" s="1"/>
      <c r="BM1182" s="1"/>
    </row>
    <row r="1183" spans="2:65" hidden="1" outlineLevel="1">
      <c r="B1183" t="str">
        <f t="shared" si="807"/>
        <v>Bio-oil (HTL) - Feedstock cost including feedstock feedstock cost - Asia - USD/ton fuel</v>
      </c>
      <c r="C1183" s="2" t="str">
        <f>C1157</f>
        <v>Bio-oil (HTL)</v>
      </c>
      <c r="D1183" s="2" t="s">
        <v>38</v>
      </c>
      <c r="E1183" s="2" t="s">
        <v>57</v>
      </c>
      <c r="F1183" s="2" t="s">
        <v>31</v>
      </c>
      <c r="G1183" s="135">
        <f t="shared" ref="G1183:AH1183" si="832">G1188</f>
        <v>0</v>
      </c>
      <c r="H1183" s="135">
        <f t="shared" si="832"/>
        <v>0</v>
      </c>
      <c r="I1183" s="135">
        <f t="shared" si="832"/>
        <v>0</v>
      </c>
      <c r="J1183" s="135">
        <f t="shared" si="832"/>
        <v>0</v>
      </c>
      <c r="K1183" s="135">
        <f t="shared" si="832"/>
        <v>0</v>
      </c>
      <c r="L1183" s="135">
        <f t="shared" si="832"/>
        <v>0</v>
      </c>
      <c r="M1183" s="135">
        <f t="shared" si="832"/>
        <v>0</v>
      </c>
      <c r="N1183" s="126">
        <f t="shared" si="832"/>
        <v>455.24560940504801</v>
      </c>
      <c r="O1183" s="126">
        <f t="shared" si="832"/>
        <v>451.46559190422693</v>
      </c>
      <c r="P1183" s="126">
        <f t="shared" si="832"/>
        <v>447.21794126895747</v>
      </c>
      <c r="Q1183" s="126">
        <f t="shared" si="832"/>
        <v>442.50716968933398</v>
      </c>
      <c r="R1183" s="126">
        <f t="shared" si="832"/>
        <v>437.33778935544603</v>
      </c>
      <c r="S1183" s="126">
        <f t="shared" si="832"/>
        <v>431.71431245739808</v>
      </c>
      <c r="T1183" s="126">
        <f t="shared" si="832"/>
        <v>428.13769614575722</v>
      </c>
      <c r="U1183" s="126">
        <f t="shared" si="832"/>
        <v>424.24189329255654</v>
      </c>
      <c r="V1183" s="126">
        <f t="shared" si="832"/>
        <v>420.02849429909509</v>
      </c>
      <c r="W1183" s="126">
        <f t="shared" si="832"/>
        <v>415.49908956665286</v>
      </c>
      <c r="X1183" s="126">
        <f t="shared" si="832"/>
        <v>410.65526949652502</v>
      </c>
      <c r="Y1183" s="126">
        <f t="shared" si="832"/>
        <v>405.36024879671123</v>
      </c>
      <c r="Z1183" s="126">
        <f t="shared" si="832"/>
        <v>399.93358775297122</v>
      </c>
      <c r="AA1183" s="126">
        <f t="shared" si="832"/>
        <v>394.37433964803745</v>
      </c>
      <c r="AB1183" s="126">
        <f t="shared" si="832"/>
        <v>388.68155776463504</v>
      </c>
      <c r="AC1183" s="126">
        <f t="shared" si="832"/>
        <v>382.85429538549363</v>
      </c>
      <c r="AD1183" s="126">
        <f t="shared" si="832"/>
        <v>378.94082019762084</v>
      </c>
      <c r="AE1183" s="126">
        <f t="shared" si="832"/>
        <v>374.95919768493553</v>
      </c>
      <c r="AF1183" s="126">
        <f t="shared" si="832"/>
        <v>370.90887046291465</v>
      </c>
      <c r="AG1183" s="126">
        <f t="shared" si="832"/>
        <v>366.78928114703479</v>
      </c>
      <c r="AH1183" s="126">
        <f t="shared" si="832"/>
        <v>362.59987235277254</v>
      </c>
      <c r="AJ1183" s="120" t="b">
        <f t="shared" ref="AJ1183:BK1183" si="833">G1164+G1167+G1172+G1183+G1451=G1160</f>
        <v>1</v>
      </c>
      <c r="AK1183" s="1" t="b">
        <f t="shared" si="833"/>
        <v>1</v>
      </c>
      <c r="AL1183" s="1" t="b">
        <f t="shared" si="833"/>
        <v>1</v>
      </c>
      <c r="AM1183" s="1" t="b">
        <f t="shared" si="833"/>
        <v>1</v>
      </c>
      <c r="AN1183" s="1" t="b">
        <f t="shared" si="833"/>
        <v>1</v>
      </c>
      <c r="AO1183" s="1" t="b">
        <f t="shared" si="833"/>
        <v>1</v>
      </c>
      <c r="AP1183" s="1" t="b">
        <f t="shared" si="833"/>
        <v>1</v>
      </c>
      <c r="AQ1183" s="1" t="b">
        <f t="shared" si="833"/>
        <v>0</v>
      </c>
      <c r="AR1183" s="1" t="b">
        <f t="shared" si="833"/>
        <v>0</v>
      </c>
      <c r="AS1183" s="1" t="b">
        <f t="shared" si="833"/>
        <v>0</v>
      </c>
      <c r="AT1183" s="1" t="b">
        <f t="shared" si="833"/>
        <v>0</v>
      </c>
      <c r="AU1183" s="1" t="b">
        <f t="shared" si="833"/>
        <v>0</v>
      </c>
      <c r="AV1183" s="1" t="b">
        <f t="shared" si="833"/>
        <v>0</v>
      </c>
      <c r="AW1183" s="1" t="b">
        <f t="shared" si="833"/>
        <v>0</v>
      </c>
      <c r="AX1183" s="1" t="b">
        <f t="shared" si="833"/>
        <v>0</v>
      </c>
      <c r="AY1183" s="1" t="b">
        <f t="shared" si="833"/>
        <v>0</v>
      </c>
      <c r="AZ1183" s="1" t="b">
        <f t="shared" si="833"/>
        <v>0</v>
      </c>
      <c r="BA1183" s="1" t="b">
        <f t="shared" si="833"/>
        <v>0</v>
      </c>
      <c r="BB1183" s="1" t="b">
        <f t="shared" si="833"/>
        <v>0</v>
      </c>
      <c r="BC1183" s="1" t="b">
        <f t="shared" si="833"/>
        <v>0</v>
      </c>
      <c r="BD1183" s="1" t="b">
        <f t="shared" si="833"/>
        <v>0</v>
      </c>
      <c r="BE1183" s="1" t="b">
        <f t="shared" si="833"/>
        <v>0</v>
      </c>
      <c r="BF1183" s="1" t="b">
        <f t="shared" si="833"/>
        <v>0</v>
      </c>
      <c r="BG1183" s="1" t="b">
        <f t="shared" si="833"/>
        <v>0</v>
      </c>
      <c r="BH1183" s="1" t="b">
        <f t="shared" si="833"/>
        <v>0</v>
      </c>
      <c r="BI1183" s="1" t="b">
        <f t="shared" si="833"/>
        <v>0</v>
      </c>
      <c r="BJ1183" s="1" t="b">
        <f t="shared" si="833"/>
        <v>0</v>
      </c>
      <c r="BK1183" s="121" t="b">
        <f t="shared" si="833"/>
        <v>0</v>
      </c>
      <c r="BL1183" s="1"/>
      <c r="BM1183" s="1"/>
    </row>
    <row r="1184" spans="2:65" hidden="1" outlineLevel="1">
      <c r="B1184" t="str">
        <f t="shared" si="807"/>
        <v>Bio-oil (HTL) - Feedstock cost including feedstock feedstock cost - Europe - USD/ton fuel</v>
      </c>
      <c r="C1184" s="2" t="str">
        <f>C1157</f>
        <v>Bio-oil (HTL)</v>
      </c>
      <c r="D1184" s="2" t="s">
        <v>38</v>
      </c>
      <c r="E1184" s="2" t="s">
        <v>8</v>
      </c>
      <c r="F1184" s="2" t="s">
        <v>31</v>
      </c>
      <c r="G1184" s="135">
        <f t="shared" ref="G1184:AH1184" si="834">G1189</f>
        <v>0</v>
      </c>
      <c r="H1184" s="135">
        <f t="shared" si="834"/>
        <v>0</v>
      </c>
      <c r="I1184" s="135">
        <f t="shared" si="834"/>
        <v>0</v>
      </c>
      <c r="J1184" s="135">
        <f t="shared" si="834"/>
        <v>0</v>
      </c>
      <c r="K1184" s="135">
        <f t="shared" si="834"/>
        <v>0</v>
      </c>
      <c r="L1184" s="135">
        <f t="shared" si="834"/>
        <v>0</v>
      </c>
      <c r="M1184" s="135">
        <f t="shared" si="834"/>
        <v>0</v>
      </c>
      <c r="N1184" s="126">
        <f t="shared" si="834"/>
        <v>460.45590722009916</v>
      </c>
      <c r="O1184" s="126">
        <f t="shared" si="834"/>
        <v>459.12757394112066</v>
      </c>
      <c r="P1184" s="126">
        <f t="shared" si="834"/>
        <v>457.30831858577329</v>
      </c>
      <c r="Q1184" s="126">
        <f t="shared" si="834"/>
        <v>455.00040989896235</v>
      </c>
      <c r="R1184" s="126">
        <f t="shared" si="834"/>
        <v>452.2061166255948</v>
      </c>
      <c r="S1184" s="126">
        <f t="shared" si="834"/>
        <v>448.92770751058737</v>
      </c>
      <c r="T1184" s="126">
        <f t="shared" si="834"/>
        <v>446.16747267457447</v>
      </c>
      <c r="U1184" s="126">
        <f t="shared" si="834"/>
        <v>443.07497829745427</v>
      </c>
      <c r="V1184" s="126">
        <f t="shared" si="834"/>
        <v>439.65116343215152</v>
      </c>
      <c r="W1184" s="126">
        <f t="shared" si="834"/>
        <v>435.89696713157514</v>
      </c>
      <c r="X1184" s="126">
        <f t="shared" si="834"/>
        <v>431.81332844864443</v>
      </c>
      <c r="Y1184" s="126">
        <f t="shared" si="834"/>
        <v>427.72629833946576</v>
      </c>
      <c r="Z1184" s="126">
        <f t="shared" si="834"/>
        <v>423.48391398229762</v>
      </c>
      <c r="AA1184" s="126">
        <f t="shared" si="834"/>
        <v>419.08560405605732</v>
      </c>
      <c r="AB1184" s="126">
        <f t="shared" si="834"/>
        <v>414.53079723965135</v>
      </c>
      <c r="AC1184" s="126">
        <f t="shared" si="834"/>
        <v>409.81892221199467</v>
      </c>
      <c r="AD1184" s="126">
        <f t="shared" si="834"/>
        <v>405.97996364206551</v>
      </c>
      <c r="AE1184" s="126">
        <f t="shared" si="834"/>
        <v>402.07139778797369</v>
      </c>
      <c r="AF1184" s="126">
        <f t="shared" si="834"/>
        <v>398.09268948133888</v>
      </c>
      <c r="AG1184" s="126">
        <f t="shared" si="834"/>
        <v>394.04330355378045</v>
      </c>
      <c r="AH1184" s="126">
        <f t="shared" si="834"/>
        <v>389.92270483691755</v>
      </c>
      <c r="AJ1184" s="120" t="b">
        <f t="shared" ref="AJ1184:BK1184" si="835">G1164+G1167+G1173+G1184+G1451=G1161</f>
        <v>1</v>
      </c>
      <c r="AK1184" s="1" t="b">
        <f t="shared" si="835"/>
        <v>1</v>
      </c>
      <c r="AL1184" s="1" t="b">
        <f t="shared" si="835"/>
        <v>1</v>
      </c>
      <c r="AM1184" s="1" t="b">
        <f t="shared" si="835"/>
        <v>1</v>
      </c>
      <c r="AN1184" s="1" t="b">
        <f t="shared" si="835"/>
        <v>1</v>
      </c>
      <c r="AO1184" s="1" t="b">
        <f t="shared" si="835"/>
        <v>1</v>
      </c>
      <c r="AP1184" s="1" t="b">
        <f t="shared" si="835"/>
        <v>1</v>
      </c>
      <c r="AQ1184" s="1" t="b">
        <f t="shared" si="835"/>
        <v>0</v>
      </c>
      <c r="AR1184" s="1" t="b">
        <f t="shared" si="835"/>
        <v>0</v>
      </c>
      <c r="AS1184" s="1" t="b">
        <f t="shared" si="835"/>
        <v>0</v>
      </c>
      <c r="AT1184" s="1" t="b">
        <f t="shared" si="835"/>
        <v>0</v>
      </c>
      <c r="AU1184" s="1" t="b">
        <f t="shared" si="835"/>
        <v>0</v>
      </c>
      <c r="AV1184" s="1" t="b">
        <f t="shared" si="835"/>
        <v>0</v>
      </c>
      <c r="AW1184" s="1" t="b">
        <f t="shared" si="835"/>
        <v>0</v>
      </c>
      <c r="AX1184" s="1" t="b">
        <f t="shared" si="835"/>
        <v>0</v>
      </c>
      <c r="AY1184" s="1" t="b">
        <f t="shared" si="835"/>
        <v>0</v>
      </c>
      <c r="AZ1184" s="1" t="b">
        <f t="shared" si="835"/>
        <v>0</v>
      </c>
      <c r="BA1184" s="1" t="b">
        <f t="shared" si="835"/>
        <v>0</v>
      </c>
      <c r="BB1184" s="1" t="b">
        <f t="shared" si="835"/>
        <v>0</v>
      </c>
      <c r="BC1184" s="1" t="b">
        <f t="shared" si="835"/>
        <v>0</v>
      </c>
      <c r="BD1184" s="1" t="b">
        <f t="shared" si="835"/>
        <v>0</v>
      </c>
      <c r="BE1184" s="1" t="b">
        <f t="shared" si="835"/>
        <v>0</v>
      </c>
      <c r="BF1184" s="1" t="b">
        <f t="shared" si="835"/>
        <v>0</v>
      </c>
      <c r="BG1184" s="1" t="b">
        <f t="shared" si="835"/>
        <v>0</v>
      </c>
      <c r="BH1184" s="1" t="b">
        <f t="shared" si="835"/>
        <v>0</v>
      </c>
      <c r="BI1184" s="1" t="b">
        <f t="shared" si="835"/>
        <v>0</v>
      </c>
      <c r="BJ1184" s="1" t="b">
        <f t="shared" si="835"/>
        <v>0</v>
      </c>
      <c r="BK1184" s="121" t="b">
        <f t="shared" si="835"/>
        <v>0</v>
      </c>
      <c r="BL1184" s="1"/>
      <c r="BM1184" s="1"/>
    </row>
    <row r="1185" spans="2:65" ht="15.75" hidden="1" outlineLevel="1" thickBot="1">
      <c r="B1185" t="str">
        <f t="shared" si="807"/>
        <v>Bio-oil (HTL) - Feedstock cost including feedstock feedstock cost - Middle East - USD/ton fuel</v>
      </c>
      <c r="C1185" s="13" t="str">
        <f>C1157</f>
        <v>Bio-oil (HTL)</v>
      </c>
      <c r="D1185" s="13" t="s">
        <v>38</v>
      </c>
      <c r="E1185" s="13" t="s">
        <v>58</v>
      </c>
      <c r="F1185" s="13" t="s">
        <v>31</v>
      </c>
      <c r="G1185" s="136">
        <f t="shared" ref="G1185:AH1185" si="836">G1190</f>
        <v>0</v>
      </c>
      <c r="H1185" s="136">
        <f t="shared" si="836"/>
        <v>0</v>
      </c>
      <c r="I1185" s="136">
        <f t="shared" si="836"/>
        <v>0</v>
      </c>
      <c r="J1185" s="136">
        <f t="shared" si="836"/>
        <v>0</v>
      </c>
      <c r="K1185" s="136">
        <f t="shared" si="836"/>
        <v>0</v>
      </c>
      <c r="L1185" s="136">
        <f t="shared" si="836"/>
        <v>0</v>
      </c>
      <c r="M1185" s="136">
        <f t="shared" si="836"/>
        <v>0</v>
      </c>
      <c r="N1185" s="127">
        <f t="shared" si="836"/>
        <v>450.91157994005334</v>
      </c>
      <c r="O1185" s="127">
        <f t="shared" si="836"/>
        <v>449.31848023644221</v>
      </c>
      <c r="P1185" s="127">
        <f t="shared" si="836"/>
        <v>447.24534228591898</v>
      </c>
      <c r="Q1185" s="127">
        <f t="shared" si="836"/>
        <v>444.69463951315123</v>
      </c>
      <c r="R1185" s="127">
        <f t="shared" si="836"/>
        <v>441.66884534280695</v>
      </c>
      <c r="S1185" s="127">
        <f t="shared" si="836"/>
        <v>438.17043319956065</v>
      </c>
      <c r="T1185" s="127">
        <f t="shared" si="836"/>
        <v>435.94831099876905</v>
      </c>
      <c r="U1185" s="127">
        <f t="shared" si="836"/>
        <v>433.39775919518604</v>
      </c>
      <c r="V1185" s="127">
        <f t="shared" si="836"/>
        <v>430.51963752856233</v>
      </c>
      <c r="W1185" s="127">
        <f t="shared" si="836"/>
        <v>427.31480573863365</v>
      </c>
      <c r="X1185" s="127">
        <f t="shared" si="836"/>
        <v>423.78412356514622</v>
      </c>
      <c r="Y1185" s="127">
        <f t="shared" si="836"/>
        <v>419.60906398030409</v>
      </c>
      <c r="Z1185" s="127">
        <f t="shared" si="836"/>
        <v>415.27963526196964</v>
      </c>
      <c r="AA1185" s="127">
        <f t="shared" si="836"/>
        <v>410.79519622925375</v>
      </c>
      <c r="AB1185" s="127">
        <f t="shared" si="836"/>
        <v>406.15510570126003</v>
      </c>
      <c r="AC1185" s="127">
        <f t="shared" si="836"/>
        <v>401.35872249709678</v>
      </c>
      <c r="AD1185" s="127">
        <f t="shared" si="836"/>
        <v>397.80651180733514</v>
      </c>
      <c r="AE1185" s="127">
        <f t="shared" si="836"/>
        <v>394.17483644120534</v>
      </c>
      <c r="AF1185" s="127">
        <f t="shared" si="836"/>
        <v>390.46331112564695</v>
      </c>
      <c r="AG1185" s="127">
        <f t="shared" si="836"/>
        <v>386.67155058760017</v>
      </c>
      <c r="AH1185" s="127">
        <f t="shared" si="836"/>
        <v>382.799169554005</v>
      </c>
      <c r="AJ1185" s="122" t="b">
        <f t="shared" ref="AJ1185:BK1185" si="837">G1164+G1167+G1174+G1185+G1451=G1162</f>
        <v>1</v>
      </c>
      <c r="AK1185" s="123" t="b">
        <f t="shared" si="837"/>
        <v>1</v>
      </c>
      <c r="AL1185" s="123" t="b">
        <f t="shared" si="837"/>
        <v>1</v>
      </c>
      <c r="AM1185" s="123" t="b">
        <f t="shared" si="837"/>
        <v>1</v>
      </c>
      <c r="AN1185" s="123" t="b">
        <f t="shared" si="837"/>
        <v>1</v>
      </c>
      <c r="AO1185" s="123" t="b">
        <f t="shared" si="837"/>
        <v>1</v>
      </c>
      <c r="AP1185" s="123" t="b">
        <f t="shared" si="837"/>
        <v>1</v>
      </c>
      <c r="AQ1185" s="123" t="b">
        <f t="shared" si="837"/>
        <v>0</v>
      </c>
      <c r="AR1185" s="123" t="b">
        <f t="shared" si="837"/>
        <v>0</v>
      </c>
      <c r="AS1185" s="123" t="b">
        <f t="shared" si="837"/>
        <v>0</v>
      </c>
      <c r="AT1185" s="123" t="b">
        <f t="shared" si="837"/>
        <v>0</v>
      </c>
      <c r="AU1185" s="123" t="b">
        <f t="shared" si="837"/>
        <v>0</v>
      </c>
      <c r="AV1185" s="123" t="b">
        <f t="shared" si="837"/>
        <v>0</v>
      </c>
      <c r="AW1185" s="123" t="b">
        <f t="shared" si="837"/>
        <v>0</v>
      </c>
      <c r="AX1185" s="123" t="b">
        <f t="shared" si="837"/>
        <v>0</v>
      </c>
      <c r="AY1185" s="123" t="b">
        <f t="shared" si="837"/>
        <v>0</v>
      </c>
      <c r="AZ1185" s="123" t="b">
        <f t="shared" si="837"/>
        <v>0</v>
      </c>
      <c r="BA1185" s="123" t="b">
        <f t="shared" si="837"/>
        <v>0</v>
      </c>
      <c r="BB1185" s="123" t="b">
        <f t="shared" si="837"/>
        <v>0</v>
      </c>
      <c r="BC1185" s="123" t="b">
        <f t="shared" si="837"/>
        <v>0</v>
      </c>
      <c r="BD1185" s="123" t="b">
        <f t="shared" si="837"/>
        <v>0</v>
      </c>
      <c r="BE1185" s="123" t="b">
        <f t="shared" si="837"/>
        <v>0</v>
      </c>
      <c r="BF1185" s="123" t="b">
        <f t="shared" si="837"/>
        <v>0</v>
      </c>
      <c r="BG1185" s="123" t="b">
        <f t="shared" si="837"/>
        <v>0</v>
      </c>
      <c r="BH1185" s="123" t="b">
        <f t="shared" si="837"/>
        <v>0</v>
      </c>
      <c r="BI1185" s="123" t="b">
        <f t="shared" si="837"/>
        <v>0</v>
      </c>
      <c r="BJ1185" s="123" t="b">
        <f t="shared" si="837"/>
        <v>0</v>
      </c>
      <c r="BK1185" s="124" t="b">
        <f t="shared" si="837"/>
        <v>0</v>
      </c>
      <c r="BL1185" s="1"/>
      <c r="BM1185" s="1"/>
    </row>
    <row r="1186" spans="2:65" hidden="1" outlineLevel="1">
      <c r="B1186" t="str">
        <f t="shared" si="807"/>
        <v>Bio-oil (HTL) - Feedstock cost - Africa - USD/ton fuel</v>
      </c>
      <c r="C1186" t="str">
        <f>C1157</f>
        <v>Bio-oil (HTL)</v>
      </c>
      <c r="D1186" t="s">
        <v>44</v>
      </c>
      <c r="E1186" t="s">
        <v>55</v>
      </c>
      <c r="F1186" t="s">
        <v>31</v>
      </c>
      <c r="G1186" s="36">
        <f t="shared" ref="G1186:AH1190" si="838">INDEX(CostCalculations,MATCH($B1186,CostCalculations_Index,0),MATCH(G$4,CostCalculation_Year,0))</f>
        <v>0</v>
      </c>
      <c r="H1186" s="36">
        <f t="shared" si="838"/>
        <v>0</v>
      </c>
      <c r="I1186" s="36">
        <f t="shared" si="838"/>
        <v>0</v>
      </c>
      <c r="J1186" s="36">
        <f t="shared" si="838"/>
        <v>0</v>
      </c>
      <c r="K1186" s="36">
        <f t="shared" si="838"/>
        <v>0</v>
      </c>
      <c r="L1186" s="36">
        <f t="shared" si="838"/>
        <v>0</v>
      </c>
      <c r="M1186" s="36">
        <f t="shared" si="838"/>
        <v>0</v>
      </c>
      <c r="N1186" s="8">
        <f t="shared" si="838"/>
        <v>481.0478339968264</v>
      </c>
      <c r="O1186" s="8">
        <f t="shared" si="838"/>
        <v>478.734266668842</v>
      </c>
      <c r="P1186" s="8">
        <f t="shared" si="838"/>
        <v>475.94716315966485</v>
      </c>
      <c r="Q1186" s="8">
        <f t="shared" si="838"/>
        <v>472.6899836965722</v>
      </c>
      <c r="R1186" s="8">
        <f t="shared" si="838"/>
        <v>468.96618850684553</v>
      </c>
      <c r="S1186" s="8">
        <f t="shared" si="838"/>
        <v>464.77923781777139</v>
      </c>
      <c r="T1186" s="8">
        <f t="shared" si="838"/>
        <v>462.0333819863697</v>
      </c>
      <c r="U1186" s="8">
        <f t="shared" si="838"/>
        <v>458.96182802689265</v>
      </c>
      <c r="V1186" s="8">
        <f t="shared" si="838"/>
        <v>455.56570502465507</v>
      </c>
      <c r="W1186" s="8">
        <f t="shared" si="838"/>
        <v>451.84614206495809</v>
      </c>
      <c r="X1186" s="8">
        <f t="shared" si="838"/>
        <v>447.80426823311319</v>
      </c>
      <c r="Y1186" s="8">
        <f t="shared" si="838"/>
        <v>443.61933482091933</v>
      </c>
      <c r="Z1186" s="8">
        <f t="shared" si="838"/>
        <v>439.28316435854009</v>
      </c>
      <c r="AA1186" s="8">
        <f t="shared" si="838"/>
        <v>434.79509658732508</v>
      </c>
      <c r="AB1186" s="8">
        <f t="shared" si="838"/>
        <v>430.15447124861703</v>
      </c>
      <c r="AC1186" s="8">
        <f t="shared" si="838"/>
        <v>425.36062808376283</v>
      </c>
      <c r="AD1186" s="8">
        <f t="shared" si="838"/>
        <v>421.82913681927812</v>
      </c>
      <c r="AE1186" s="8">
        <f t="shared" si="838"/>
        <v>418.22183187517879</v>
      </c>
      <c r="AF1186" s="8">
        <f t="shared" si="838"/>
        <v>414.53829719194601</v>
      </c>
      <c r="AG1186" s="8">
        <f t="shared" si="838"/>
        <v>410.77811671006248</v>
      </c>
      <c r="AH1186" s="8">
        <f t="shared" si="838"/>
        <v>406.94087437001093</v>
      </c>
    </row>
    <row r="1187" spans="2:65" hidden="1" outlineLevel="1">
      <c r="B1187" t="str">
        <f t="shared" si="807"/>
        <v>Bio-oil (HTL) - Feedstock cost - Americas - USD/ton fuel</v>
      </c>
      <c r="C1187" t="str">
        <f>C1157</f>
        <v>Bio-oil (HTL)</v>
      </c>
      <c r="D1187" t="s">
        <v>44</v>
      </c>
      <c r="E1187" t="s">
        <v>56</v>
      </c>
      <c r="F1187" t="s">
        <v>31</v>
      </c>
      <c r="G1187" s="36">
        <f t="shared" si="838"/>
        <v>0</v>
      </c>
      <c r="H1187" s="36">
        <f t="shared" si="838"/>
        <v>0</v>
      </c>
      <c r="I1187" s="36">
        <f t="shared" si="838"/>
        <v>0</v>
      </c>
      <c r="J1187" s="36">
        <f t="shared" si="838"/>
        <v>0</v>
      </c>
      <c r="K1187" s="36">
        <f t="shared" si="838"/>
        <v>0</v>
      </c>
      <c r="L1187" s="36">
        <f t="shared" si="838"/>
        <v>0</v>
      </c>
      <c r="M1187" s="36">
        <f t="shared" si="838"/>
        <v>0</v>
      </c>
      <c r="N1187" s="8">
        <f t="shared" si="838"/>
        <v>425.19623524506272</v>
      </c>
      <c r="O1187" s="8">
        <f t="shared" si="838"/>
        <v>424.0729923097316</v>
      </c>
      <c r="P1187" s="8">
        <f t="shared" si="838"/>
        <v>422.46270488786644</v>
      </c>
      <c r="Q1187" s="8">
        <f t="shared" si="838"/>
        <v>420.36737731862132</v>
      </c>
      <c r="R1187" s="8">
        <f t="shared" si="838"/>
        <v>417.78901394114814</v>
      </c>
      <c r="S1187" s="8">
        <f t="shared" si="838"/>
        <v>414.72961909460707</v>
      </c>
      <c r="T1187" s="8">
        <f t="shared" si="838"/>
        <v>411.88301425237671</v>
      </c>
      <c r="U1187" s="8">
        <f t="shared" si="838"/>
        <v>408.71373875591348</v>
      </c>
      <c r="V1187" s="8">
        <f t="shared" si="838"/>
        <v>405.22291898302399</v>
      </c>
      <c r="W1187" s="8">
        <f t="shared" si="838"/>
        <v>401.41168131150141</v>
      </c>
      <c r="X1187" s="8">
        <f t="shared" si="838"/>
        <v>397.28115211914752</v>
      </c>
      <c r="Y1187" s="8">
        <f t="shared" si="838"/>
        <v>394.20952159843631</v>
      </c>
      <c r="Z1187" s="8">
        <f t="shared" si="838"/>
        <v>390.96068918257129</v>
      </c>
      <c r="AA1187" s="8">
        <f t="shared" si="838"/>
        <v>387.53439680796663</v>
      </c>
      <c r="AB1187" s="8">
        <f t="shared" si="838"/>
        <v>383.93038641102754</v>
      </c>
      <c r="AC1187" s="8">
        <f t="shared" si="838"/>
        <v>380.14839992816593</v>
      </c>
      <c r="AD1187" s="8">
        <f t="shared" si="838"/>
        <v>376.76780839583563</v>
      </c>
      <c r="AE1187" s="8">
        <f t="shared" si="838"/>
        <v>373.30383047849568</v>
      </c>
      <c r="AF1187" s="8">
        <f t="shared" si="838"/>
        <v>369.75621622315202</v>
      </c>
      <c r="AG1187" s="8">
        <f t="shared" si="838"/>
        <v>366.12471567681075</v>
      </c>
      <c r="AH1187" s="8">
        <f t="shared" si="838"/>
        <v>362.40907888647797</v>
      </c>
    </row>
    <row r="1188" spans="2:65" hidden="1" outlineLevel="1">
      <c r="B1188" t="str">
        <f t="shared" si="807"/>
        <v>Bio-oil (HTL) - Feedstock cost - Asia - USD/ton fuel</v>
      </c>
      <c r="C1188" t="str">
        <f>C1157</f>
        <v>Bio-oil (HTL)</v>
      </c>
      <c r="D1188" t="s">
        <v>44</v>
      </c>
      <c r="E1188" t="s">
        <v>57</v>
      </c>
      <c r="F1188" t="s">
        <v>31</v>
      </c>
      <c r="G1188" s="36">
        <f t="shared" si="838"/>
        <v>0</v>
      </c>
      <c r="H1188" s="36">
        <f t="shared" si="838"/>
        <v>0</v>
      </c>
      <c r="I1188" s="36">
        <f t="shared" si="838"/>
        <v>0</v>
      </c>
      <c r="J1188" s="36">
        <f t="shared" si="838"/>
        <v>0</v>
      </c>
      <c r="K1188" s="36">
        <f t="shared" si="838"/>
        <v>0</v>
      </c>
      <c r="L1188" s="36">
        <f t="shared" si="838"/>
        <v>0</v>
      </c>
      <c r="M1188" s="36">
        <f t="shared" si="838"/>
        <v>0</v>
      </c>
      <c r="N1188" s="8">
        <f t="shared" si="838"/>
        <v>455.24560940504801</v>
      </c>
      <c r="O1188" s="8">
        <f t="shared" si="838"/>
        <v>451.46559190422693</v>
      </c>
      <c r="P1188" s="8">
        <f t="shared" si="838"/>
        <v>447.21794126895747</v>
      </c>
      <c r="Q1188" s="8">
        <f t="shared" si="838"/>
        <v>442.50716968933398</v>
      </c>
      <c r="R1188" s="8">
        <f t="shared" si="838"/>
        <v>437.33778935544603</v>
      </c>
      <c r="S1188" s="8">
        <f t="shared" si="838"/>
        <v>431.71431245739808</v>
      </c>
      <c r="T1188" s="8">
        <f t="shared" si="838"/>
        <v>428.13769614575722</v>
      </c>
      <c r="U1188" s="8">
        <f t="shared" si="838"/>
        <v>424.24189329255654</v>
      </c>
      <c r="V1188" s="8">
        <f t="shared" si="838"/>
        <v>420.02849429909509</v>
      </c>
      <c r="W1188" s="8">
        <f t="shared" si="838"/>
        <v>415.49908956665286</v>
      </c>
      <c r="X1188" s="8">
        <f t="shared" si="838"/>
        <v>410.65526949652502</v>
      </c>
      <c r="Y1188" s="8">
        <f t="shared" si="838"/>
        <v>405.36024879671123</v>
      </c>
      <c r="Z1188" s="8">
        <f t="shared" si="838"/>
        <v>399.93358775297122</v>
      </c>
      <c r="AA1188" s="8">
        <f t="shared" si="838"/>
        <v>394.37433964803745</v>
      </c>
      <c r="AB1188" s="8">
        <f t="shared" si="838"/>
        <v>388.68155776463504</v>
      </c>
      <c r="AC1188" s="8">
        <f t="shared" si="838"/>
        <v>382.85429538549363</v>
      </c>
      <c r="AD1188" s="8">
        <f t="shared" si="838"/>
        <v>378.94082019762084</v>
      </c>
      <c r="AE1188" s="8">
        <f t="shared" si="838"/>
        <v>374.95919768493553</v>
      </c>
      <c r="AF1188" s="8">
        <f t="shared" si="838"/>
        <v>370.90887046291465</v>
      </c>
      <c r="AG1188" s="8">
        <f t="shared" si="838"/>
        <v>366.78928114703479</v>
      </c>
      <c r="AH1188" s="8">
        <f t="shared" si="838"/>
        <v>362.59987235277254</v>
      </c>
    </row>
    <row r="1189" spans="2:65" hidden="1" outlineLevel="1">
      <c r="B1189" t="str">
        <f t="shared" si="807"/>
        <v>Bio-oil (HTL) - Feedstock cost - Europe - USD/ton fuel</v>
      </c>
      <c r="C1189" t="str">
        <f>C1157</f>
        <v>Bio-oil (HTL)</v>
      </c>
      <c r="D1189" t="s">
        <v>44</v>
      </c>
      <c r="E1189" t="s">
        <v>8</v>
      </c>
      <c r="F1189" t="s">
        <v>31</v>
      </c>
      <c r="G1189" s="36">
        <f t="shared" si="838"/>
        <v>0</v>
      </c>
      <c r="H1189" s="36">
        <f t="shared" si="838"/>
        <v>0</v>
      </c>
      <c r="I1189" s="36">
        <f t="shared" si="838"/>
        <v>0</v>
      </c>
      <c r="J1189" s="36">
        <f t="shared" si="838"/>
        <v>0</v>
      </c>
      <c r="K1189" s="36">
        <f t="shared" si="838"/>
        <v>0</v>
      </c>
      <c r="L1189" s="36">
        <f t="shared" si="838"/>
        <v>0</v>
      </c>
      <c r="M1189" s="36">
        <f t="shared" si="838"/>
        <v>0</v>
      </c>
      <c r="N1189" s="8">
        <f t="shared" si="838"/>
        <v>460.45590722009916</v>
      </c>
      <c r="O1189" s="8">
        <f t="shared" si="838"/>
        <v>459.12757394112066</v>
      </c>
      <c r="P1189" s="8">
        <f t="shared" si="838"/>
        <v>457.30831858577329</v>
      </c>
      <c r="Q1189" s="8">
        <f t="shared" si="838"/>
        <v>455.00040989896235</v>
      </c>
      <c r="R1189" s="8">
        <f t="shared" si="838"/>
        <v>452.2061166255948</v>
      </c>
      <c r="S1189" s="8">
        <f t="shared" si="838"/>
        <v>448.92770751058737</v>
      </c>
      <c r="T1189" s="8">
        <f t="shared" si="838"/>
        <v>446.16747267457447</v>
      </c>
      <c r="U1189" s="8">
        <f t="shared" si="838"/>
        <v>443.07497829745427</v>
      </c>
      <c r="V1189" s="8">
        <f t="shared" si="838"/>
        <v>439.65116343215152</v>
      </c>
      <c r="W1189" s="8">
        <f t="shared" si="838"/>
        <v>435.89696713157514</v>
      </c>
      <c r="X1189" s="8">
        <f t="shared" si="838"/>
        <v>431.81332844864443</v>
      </c>
      <c r="Y1189" s="8">
        <f t="shared" si="838"/>
        <v>427.72629833946576</v>
      </c>
      <c r="Z1189" s="8">
        <f t="shared" si="838"/>
        <v>423.48391398229762</v>
      </c>
      <c r="AA1189" s="8">
        <f t="shared" si="838"/>
        <v>419.08560405605732</v>
      </c>
      <c r="AB1189" s="8">
        <f t="shared" si="838"/>
        <v>414.53079723965135</v>
      </c>
      <c r="AC1189" s="8">
        <f t="shared" si="838"/>
        <v>409.81892221199467</v>
      </c>
      <c r="AD1189" s="8">
        <f t="shared" si="838"/>
        <v>405.97996364206551</v>
      </c>
      <c r="AE1189" s="8">
        <f t="shared" si="838"/>
        <v>402.07139778797369</v>
      </c>
      <c r="AF1189" s="8">
        <f t="shared" si="838"/>
        <v>398.09268948133888</v>
      </c>
      <c r="AG1189" s="8">
        <f t="shared" si="838"/>
        <v>394.04330355378045</v>
      </c>
      <c r="AH1189" s="8">
        <f t="shared" si="838"/>
        <v>389.92270483691755</v>
      </c>
    </row>
    <row r="1190" spans="2:65" hidden="1" outlineLevel="1">
      <c r="B1190" t="str">
        <f t="shared" si="807"/>
        <v>Bio-oil (HTL) - Feedstock cost - Middle East - USD/ton fuel</v>
      </c>
      <c r="C1190" t="str">
        <f>C1157</f>
        <v>Bio-oil (HTL)</v>
      </c>
      <c r="D1190" t="s">
        <v>44</v>
      </c>
      <c r="E1190" t="s">
        <v>58</v>
      </c>
      <c r="F1190" t="s">
        <v>31</v>
      </c>
      <c r="G1190" s="36">
        <f t="shared" si="838"/>
        <v>0</v>
      </c>
      <c r="H1190" s="36">
        <f t="shared" si="838"/>
        <v>0</v>
      </c>
      <c r="I1190" s="36">
        <f t="shared" si="838"/>
        <v>0</v>
      </c>
      <c r="J1190" s="36">
        <f t="shared" si="838"/>
        <v>0</v>
      </c>
      <c r="K1190" s="36">
        <f t="shared" si="838"/>
        <v>0</v>
      </c>
      <c r="L1190" s="36">
        <f t="shared" si="838"/>
        <v>0</v>
      </c>
      <c r="M1190" s="36">
        <f t="shared" si="838"/>
        <v>0</v>
      </c>
      <c r="N1190" s="8">
        <f t="shared" si="838"/>
        <v>450.91157994005334</v>
      </c>
      <c r="O1190" s="8">
        <f t="shared" si="838"/>
        <v>449.31848023644221</v>
      </c>
      <c r="P1190" s="8">
        <f t="shared" si="838"/>
        <v>447.24534228591898</v>
      </c>
      <c r="Q1190" s="8">
        <f t="shared" si="838"/>
        <v>444.69463951315123</v>
      </c>
      <c r="R1190" s="8">
        <f t="shared" si="838"/>
        <v>441.66884534280695</v>
      </c>
      <c r="S1190" s="8">
        <f t="shared" si="838"/>
        <v>438.17043319956065</v>
      </c>
      <c r="T1190" s="8">
        <f t="shared" si="838"/>
        <v>435.94831099876905</v>
      </c>
      <c r="U1190" s="8">
        <f t="shared" si="838"/>
        <v>433.39775919518604</v>
      </c>
      <c r="V1190" s="8">
        <f t="shared" si="838"/>
        <v>430.51963752856233</v>
      </c>
      <c r="W1190" s="8">
        <f t="shared" si="838"/>
        <v>427.31480573863365</v>
      </c>
      <c r="X1190" s="8">
        <f t="shared" si="838"/>
        <v>423.78412356514622</v>
      </c>
      <c r="Y1190" s="8">
        <f t="shared" si="838"/>
        <v>419.60906398030409</v>
      </c>
      <c r="Z1190" s="8">
        <f t="shared" si="838"/>
        <v>415.27963526196964</v>
      </c>
      <c r="AA1190" s="8">
        <f t="shared" si="838"/>
        <v>410.79519622925375</v>
      </c>
      <c r="AB1190" s="8">
        <f t="shared" si="838"/>
        <v>406.15510570126003</v>
      </c>
      <c r="AC1190" s="8">
        <f t="shared" si="838"/>
        <v>401.35872249709678</v>
      </c>
      <c r="AD1190" s="8">
        <f t="shared" si="838"/>
        <v>397.80651180733514</v>
      </c>
      <c r="AE1190" s="8">
        <f t="shared" si="838"/>
        <v>394.17483644120534</v>
      </c>
      <c r="AF1190" s="8">
        <f t="shared" si="838"/>
        <v>390.46331112564695</v>
      </c>
      <c r="AG1190" s="8">
        <f t="shared" si="838"/>
        <v>386.67155058760017</v>
      </c>
      <c r="AH1190" s="8">
        <f t="shared" si="838"/>
        <v>382.799169554005</v>
      </c>
    </row>
    <row r="1191" spans="2:65" collapsed="1">
      <c r="I1191" s="28"/>
    </row>
    <row r="1192" spans="2:65">
      <c r="B1192" t="str">
        <f t="shared" ref="B1192:B1236" si="839">_xlfn.TEXTJOIN(" - ",TRUE,C1192:F1192)</f>
        <v>Bio-oil (Pyrolysis) - Item - Region - Unit</v>
      </c>
      <c r="C1192" s="18" t="s">
        <v>106</v>
      </c>
      <c r="D1192" s="18" t="s">
        <v>28</v>
      </c>
      <c r="E1192" s="18" t="s">
        <v>1</v>
      </c>
      <c r="F1192" s="18" t="s">
        <v>29</v>
      </c>
      <c r="G1192" s="22">
        <v>2023</v>
      </c>
      <c r="H1192" s="22">
        <v>2024</v>
      </c>
      <c r="I1192" s="22">
        <v>2025</v>
      </c>
      <c r="J1192" s="22">
        <v>2026</v>
      </c>
      <c r="K1192" s="22">
        <v>2027</v>
      </c>
      <c r="L1192" s="22">
        <v>2028</v>
      </c>
      <c r="M1192" s="22">
        <v>2029</v>
      </c>
      <c r="N1192" s="22">
        <v>2030</v>
      </c>
      <c r="O1192" s="22">
        <v>2031</v>
      </c>
      <c r="P1192" s="22">
        <v>2032</v>
      </c>
      <c r="Q1192" s="22">
        <v>2033</v>
      </c>
      <c r="R1192" s="22">
        <v>2034</v>
      </c>
      <c r="S1192" s="22">
        <v>2035</v>
      </c>
      <c r="T1192" s="22">
        <v>2036</v>
      </c>
      <c r="U1192" s="22">
        <v>2037</v>
      </c>
      <c r="V1192" s="22">
        <v>2038</v>
      </c>
      <c r="W1192" s="22">
        <v>2039</v>
      </c>
      <c r="X1192" s="22">
        <v>2040</v>
      </c>
      <c r="Y1192" s="22">
        <v>2041</v>
      </c>
      <c r="Z1192" s="22">
        <v>2042</v>
      </c>
      <c r="AA1192" s="22">
        <v>2043</v>
      </c>
      <c r="AB1192" s="22">
        <v>2044</v>
      </c>
      <c r="AC1192" s="22">
        <v>2045</v>
      </c>
      <c r="AD1192" s="22">
        <v>2046</v>
      </c>
      <c r="AE1192" s="22">
        <v>2047</v>
      </c>
      <c r="AF1192" s="22">
        <v>2048</v>
      </c>
      <c r="AG1192" s="22">
        <v>2049</v>
      </c>
      <c r="AH1192" s="22">
        <v>2050</v>
      </c>
    </row>
    <row r="1193" spans="2:65" hidden="1" outlineLevel="1">
      <c r="B1193" t="str">
        <f t="shared" si="839"/>
        <v>Bio-oil (Pyrolysis) - Total cost - Africa - USD/ton fuel</v>
      </c>
      <c r="C1193" s="112" t="str">
        <f>C1192</f>
        <v>Bio-oil (Pyrolysis)</v>
      </c>
      <c r="D1193" s="112" t="s">
        <v>30</v>
      </c>
      <c r="E1193" s="112" t="s">
        <v>55</v>
      </c>
      <c r="F1193" s="112" t="s">
        <v>31</v>
      </c>
      <c r="G1193" s="130">
        <f t="shared" ref="G1193:V1197" si="840">INDEX(CostCalculations,MATCH($B1193,CostCalculations_Index,0),MATCH(G$4,CostCalculation_Year,0))</f>
        <v>0</v>
      </c>
      <c r="H1193" s="130">
        <f t="shared" si="840"/>
        <v>0</v>
      </c>
      <c r="I1193" s="130">
        <f t="shared" si="840"/>
        <v>0</v>
      </c>
      <c r="J1193" s="130">
        <f t="shared" si="840"/>
        <v>0</v>
      </c>
      <c r="K1193" s="130">
        <f t="shared" si="840"/>
        <v>0</v>
      </c>
      <c r="L1193" s="130">
        <f t="shared" si="840"/>
        <v>0</v>
      </c>
      <c r="M1193" s="130">
        <f t="shared" si="840"/>
        <v>0</v>
      </c>
      <c r="N1193" s="114">
        <f t="shared" si="840"/>
        <v>1205.8572347903994</v>
      </c>
      <c r="O1193" s="114">
        <f t="shared" si="840"/>
        <v>1196.5101819418062</v>
      </c>
      <c r="P1193" s="114">
        <f t="shared" si="840"/>
        <v>1186.1781738363345</v>
      </c>
      <c r="Q1193" s="114">
        <f t="shared" si="840"/>
        <v>1174.8684077467158</v>
      </c>
      <c r="R1193" s="114">
        <f t="shared" si="840"/>
        <v>1162.5880809456987</v>
      </c>
      <c r="S1193" s="114">
        <f t="shared" si="840"/>
        <v>1149.3443907060403</v>
      </c>
      <c r="T1193" s="114">
        <f t="shared" si="840"/>
        <v>1143.0493417595849</v>
      </c>
      <c r="U1193" s="114">
        <f t="shared" si="840"/>
        <v>1136.0768407067326</v>
      </c>
      <c r="V1193" s="114">
        <f t="shared" si="840"/>
        <v>1128.4292360449385</v>
      </c>
      <c r="W1193" s="114">
        <f t="shared" ref="W1193:AH1197" si="841">INDEX(CostCalculations,MATCH($B1193,CostCalculations_Index,0),MATCH(W$4,CostCalculation_Year,0))</f>
        <v>1120.108876271629</v>
      </c>
      <c r="X1193" s="114">
        <f t="shared" si="841"/>
        <v>1111.1181098842517</v>
      </c>
      <c r="Y1193" s="114">
        <f t="shared" si="841"/>
        <v>1101.8214945291136</v>
      </c>
      <c r="Z1193" s="114">
        <f t="shared" si="841"/>
        <v>1092.2103061095904</v>
      </c>
      <c r="AA1193" s="114">
        <f t="shared" si="841"/>
        <v>1082.2831712876882</v>
      </c>
      <c r="AB1193" s="114">
        <f t="shared" si="841"/>
        <v>1072.0387167254005</v>
      </c>
      <c r="AC1193" s="114">
        <f t="shared" si="841"/>
        <v>1061.4755690847292</v>
      </c>
      <c r="AD1193" s="114">
        <f t="shared" si="841"/>
        <v>1053.6915483717087</v>
      </c>
      <c r="AE1193" s="114">
        <f t="shared" si="841"/>
        <v>1045.7498352050902</v>
      </c>
      <c r="AF1193" s="114">
        <f t="shared" si="841"/>
        <v>1037.6495641810736</v>
      </c>
      <c r="AG1193" s="114">
        <f t="shared" si="841"/>
        <v>1029.3898698958633</v>
      </c>
      <c r="AH1193" s="114">
        <f t="shared" si="841"/>
        <v>1020.9698869456644</v>
      </c>
    </row>
    <row r="1194" spans="2:65" hidden="1" outlineLevel="1">
      <c r="B1194" t="str">
        <f t="shared" si="839"/>
        <v>Bio-oil (Pyrolysis) - Total cost - Americas - USD/ton fuel</v>
      </c>
      <c r="C1194" t="str">
        <f>C1193</f>
        <v>Bio-oil (Pyrolysis)</v>
      </c>
      <c r="D1194" t="s">
        <v>30</v>
      </c>
      <c r="E1194" t="s">
        <v>56</v>
      </c>
      <c r="F1194" t="s">
        <v>31</v>
      </c>
      <c r="G1194" s="131">
        <f t="shared" si="840"/>
        <v>0</v>
      </c>
      <c r="H1194" s="131">
        <f t="shared" si="840"/>
        <v>0</v>
      </c>
      <c r="I1194" s="131">
        <f t="shared" si="840"/>
        <v>0</v>
      </c>
      <c r="J1194" s="131">
        <f t="shared" si="840"/>
        <v>0</v>
      </c>
      <c r="K1194" s="131">
        <f t="shared" si="840"/>
        <v>0</v>
      </c>
      <c r="L1194" s="131">
        <f t="shared" si="840"/>
        <v>0</v>
      </c>
      <c r="M1194" s="131">
        <f t="shared" si="840"/>
        <v>0</v>
      </c>
      <c r="N1194" s="115">
        <f t="shared" si="840"/>
        <v>1031.9153760178683</v>
      </c>
      <c r="O1194" s="115">
        <f t="shared" si="840"/>
        <v>1024.6305249622953</v>
      </c>
      <c r="P1194" s="115">
        <f t="shared" si="840"/>
        <v>1016.332621374733</v>
      </c>
      <c r="Q1194" s="115">
        <f t="shared" si="840"/>
        <v>1007.0258342806187</v>
      </c>
      <c r="R1194" s="115">
        <f t="shared" si="840"/>
        <v>996.71433270538978</v>
      </c>
      <c r="S1194" s="115">
        <f t="shared" si="840"/>
        <v>985.40228567450015</v>
      </c>
      <c r="T1194" s="115">
        <f t="shared" si="840"/>
        <v>978.56056187949434</v>
      </c>
      <c r="U1194" s="115">
        <f t="shared" si="840"/>
        <v>971.04768312368378</v>
      </c>
      <c r="V1194" s="115">
        <f t="shared" si="840"/>
        <v>962.86599227290606</v>
      </c>
      <c r="W1194" s="115">
        <f t="shared" si="841"/>
        <v>954.01783219297215</v>
      </c>
      <c r="X1194" s="115">
        <f t="shared" si="841"/>
        <v>944.50554574970852</v>
      </c>
      <c r="Y1194" s="115">
        <f t="shared" si="841"/>
        <v>937.70816184541729</v>
      </c>
      <c r="Z1194" s="115">
        <f t="shared" si="841"/>
        <v>930.54219799920634</v>
      </c>
      <c r="AA1194" s="115">
        <f t="shared" si="841"/>
        <v>923.00711743881675</v>
      </c>
      <c r="AB1194" s="115">
        <f t="shared" si="841"/>
        <v>915.1023833919711</v>
      </c>
      <c r="AC1194" s="115">
        <f t="shared" si="841"/>
        <v>906.82745908640732</v>
      </c>
      <c r="AD1194" s="115">
        <f t="shared" si="841"/>
        <v>899.07853995226299</v>
      </c>
      <c r="AE1194" s="115">
        <f t="shared" si="841"/>
        <v>891.15617713729887</v>
      </c>
      <c r="AF1194" s="115">
        <f t="shared" si="841"/>
        <v>883.0598507392865</v>
      </c>
      <c r="AG1194" s="115">
        <f t="shared" si="841"/>
        <v>874.78904085599902</v>
      </c>
      <c r="AH1194" s="115">
        <f t="shared" si="841"/>
        <v>866.34322758520989</v>
      </c>
    </row>
    <row r="1195" spans="2:65" hidden="1" outlineLevel="1">
      <c r="B1195" t="str">
        <f t="shared" si="839"/>
        <v>Bio-oil (Pyrolysis) - Total cost - Asia - USD/ton fuel</v>
      </c>
      <c r="C1195" t="str">
        <f>C1194</f>
        <v>Bio-oil (Pyrolysis)</v>
      </c>
      <c r="D1195" t="s">
        <v>30</v>
      </c>
      <c r="E1195" t="s">
        <v>57</v>
      </c>
      <c r="F1195" t="s">
        <v>31</v>
      </c>
      <c r="G1195" s="131">
        <f t="shared" si="840"/>
        <v>0</v>
      </c>
      <c r="H1195" s="131">
        <f t="shared" si="840"/>
        <v>0</v>
      </c>
      <c r="I1195" s="131">
        <f t="shared" si="840"/>
        <v>0</v>
      </c>
      <c r="J1195" s="131">
        <f t="shared" si="840"/>
        <v>0</v>
      </c>
      <c r="K1195" s="131">
        <f t="shared" si="840"/>
        <v>0</v>
      </c>
      <c r="L1195" s="131">
        <f t="shared" si="840"/>
        <v>0</v>
      </c>
      <c r="M1195" s="131">
        <f t="shared" si="840"/>
        <v>0</v>
      </c>
      <c r="N1195" s="115">
        <f t="shared" si="840"/>
        <v>1074.1925634144241</v>
      </c>
      <c r="O1195" s="115">
        <f t="shared" si="840"/>
        <v>1061.2681888247887</v>
      </c>
      <c r="P1195" s="115">
        <f t="shared" si="840"/>
        <v>1047.3711373155029</v>
      </c>
      <c r="Q1195" s="115">
        <f t="shared" si="840"/>
        <v>1032.5107942419595</v>
      </c>
      <c r="R1195" s="115">
        <f t="shared" si="840"/>
        <v>1016.6965449595452</v>
      </c>
      <c r="S1195" s="115">
        <f t="shared" si="840"/>
        <v>999.93777482367886</v>
      </c>
      <c r="T1195" s="115">
        <f t="shared" si="840"/>
        <v>991.79500858533493</v>
      </c>
      <c r="U1195" s="115">
        <f t="shared" si="840"/>
        <v>982.98833434054654</v>
      </c>
      <c r="V1195" s="115">
        <f t="shared" si="840"/>
        <v>973.52106012401543</v>
      </c>
      <c r="W1195" s="115">
        <f t="shared" si="841"/>
        <v>963.39649397040489</v>
      </c>
      <c r="X1195" s="115">
        <f t="shared" si="841"/>
        <v>952.61794391440799</v>
      </c>
      <c r="Y1195" s="115">
        <f t="shared" si="841"/>
        <v>940.54378792104512</v>
      </c>
      <c r="Z1195" s="115">
        <f t="shared" si="841"/>
        <v>928.19582001231583</v>
      </c>
      <c r="AA1195" s="115">
        <f t="shared" si="841"/>
        <v>915.57207101630274</v>
      </c>
      <c r="AB1195" s="115">
        <f t="shared" si="841"/>
        <v>902.67057176107505</v>
      </c>
      <c r="AC1195" s="115">
        <f t="shared" si="841"/>
        <v>889.48935307471083</v>
      </c>
      <c r="AD1195" s="115">
        <f t="shared" si="841"/>
        <v>880.86056568715776</v>
      </c>
      <c r="AE1195" s="115">
        <f t="shared" si="841"/>
        <v>872.09003186399514</v>
      </c>
      <c r="AF1195" s="115">
        <f t="shared" si="841"/>
        <v>863.17659224541399</v>
      </c>
      <c r="AG1195" s="115">
        <f t="shared" si="841"/>
        <v>854.11908747160624</v>
      </c>
      <c r="AH1195" s="115">
        <f t="shared" si="841"/>
        <v>844.91635818276359</v>
      </c>
    </row>
    <row r="1196" spans="2:65" hidden="1" outlineLevel="1">
      <c r="B1196" t="str">
        <f t="shared" si="839"/>
        <v>Bio-oil (Pyrolysis) - Total cost - Europe - USD/ton fuel</v>
      </c>
      <c r="C1196" t="str">
        <f>C1195</f>
        <v>Bio-oil (Pyrolysis)</v>
      </c>
      <c r="D1196" t="s">
        <v>30</v>
      </c>
      <c r="E1196" t="s">
        <v>8</v>
      </c>
      <c r="F1196" t="s">
        <v>31</v>
      </c>
      <c r="G1196" s="131">
        <f t="shared" si="840"/>
        <v>0</v>
      </c>
      <c r="H1196" s="131">
        <f t="shared" si="840"/>
        <v>0</v>
      </c>
      <c r="I1196" s="131">
        <f t="shared" si="840"/>
        <v>0</v>
      </c>
      <c r="J1196" s="131">
        <f t="shared" si="840"/>
        <v>0</v>
      </c>
      <c r="K1196" s="131">
        <f t="shared" si="840"/>
        <v>0</v>
      </c>
      <c r="L1196" s="131">
        <f t="shared" si="840"/>
        <v>0</v>
      </c>
      <c r="M1196" s="131">
        <f t="shared" si="840"/>
        <v>0</v>
      </c>
      <c r="N1196" s="115">
        <f t="shared" si="840"/>
        <v>1127.9284970918402</v>
      </c>
      <c r="O1196" s="115">
        <f t="shared" si="840"/>
        <v>1120.5073017144762</v>
      </c>
      <c r="P1196" s="115">
        <f t="shared" si="840"/>
        <v>1112.0649884182671</v>
      </c>
      <c r="Q1196" s="115">
        <f t="shared" si="840"/>
        <v>1102.6062761926114</v>
      </c>
      <c r="R1196" s="115">
        <f t="shared" si="840"/>
        <v>1092.1358840269183</v>
      </c>
      <c r="S1196" s="115">
        <f t="shared" si="840"/>
        <v>1080.6585309106149</v>
      </c>
      <c r="T1196" s="115">
        <f t="shared" si="840"/>
        <v>1074.0450772794061</v>
      </c>
      <c r="U1196" s="115">
        <f t="shared" si="840"/>
        <v>1066.7405238026934</v>
      </c>
      <c r="V1196" s="115">
        <f t="shared" si="840"/>
        <v>1058.7468237105609</v>
      </c>
      <c r="W1196" s="115">
        <f t="shared" si="841"/>
        <v>1050.0659302330598</v>
      </c>
      <c r="X1196" s="115">
        <f t="shared" si="841"/>
        <v>1040.6997966002609</v>
      </c>
      <c r="Y1196" s="115">
        <f t="shared" si="841"/>
        <v>1031.6474111341922</v>
      </c>
      <c r="Z1196" s="115">
        <f t="shared" si="841"/>
        <v>1022.2718888323058</v>
      </c>
      <c r="AA1196" s="115">
        <f t="shared" si="841"/>
        <v>1012.5720413467486</v>
      </c>
      <c r="AB1196" s="115">
        <f t="shared" si="841"/>
        <v>1002.546680329647</v>
      </c>
      <c r="AC1196" s="115">
        <f t="shared" si="841"/>
        <v>992.19461743314446</v>
      </c>
      <c r="AD1196" s="115">
        <f t="shared" si="841"/>
        <v>983.72872230414555</v>
      </c>
      <c r="AE1196" s="115">
        <f t="shared" si="841"/>
        <v>975.1180440240887</v>
      </c>
      <c r="AF1196" s="115">
        <f t="shared" si="841"/>
        <v>966.36146944274219</v>
      </c>
      <c r="AG1196" s="115">
        <f t="shared" si="841"/>
        <v>957.45788540987428</v>
      </c>
      <c r="AH1196" s="115">
        <f t="shared" si="841"/>
        <v>948.40617877525358</v>
      </c>
    </row>
    <row r="1197" spans="2:65" hidden="1" outlineLevel="1">
      <c r="B1197" t="str">
        <f t="shared" si="839"/>
        <v>Bio-oil (Pyrolysis) - Total cost - Middle East - USD/ton fuel</v>
      </c>
      <c r="C1197" s="113" t="str">
        <f>C1196</f>
        <v>Bio-oil (Pyrolysis)</v>
      </c>
      <c r="D1197" s="113" t="s">
        <v>30</v>
      </c>
      <c r="E1197" s="113" t="s">
        <v>58</v>
      </c>
      <c r="F1197" s="113" t="s">
        <v>31</v>
      </c>
      <c r="G1197" s="132">
        <f t="shared" si="840"/>
        <v>0</v>
      </c>
      <c r="H1197" s="132">
        <f t="shared" si="840"/>
        <v>0</v>
      </c>
      <c r="I1197" s="132">
        <f t="shared" si="840"/>
        <v>0</v>
      </c>
      <c r="J1197" s="132">
        <f t="shared" si="840"/>
        <v>0</v>
      </c>
      <c r="K1197" s="132">
        <f t="shared" si="840"/>
        <v>0</v>
      </c>
      <c r="L1197" s="132">
        <f t="shared" si="840"/>
        <v>0</v>
      </c>
      <c r="M1197" s="132">
        <f t="shared" si="840"/>
        <v>0</v>
      </c>
      <c r="N1197" s="116">
        <f t="shared" si="840"/>
        <v>1127.396548774869</v>
      </c>
      <c r="O1197" s="116">
        <f t="shared" si="840"/>
        <v>1119.0499903792877</v>
      </c>
      <c r="P1197" s="116">
        <f t="shared" si="840"/>
        <v>1109.7049524301312</v>
      </c>
      <c r="Q1197" s="116">
        <f t="shared" si="840"/>
        <v>1099.3665796507039</v>
      </c>
      <c r="R1197" s="116">
        <f t="shared" si="840"/>
        <v>1088.0400167643174</v>
      </c>
      <c r="S1197" s="116">
        <f t="shared" si="840"/>
        <v>1075.7304084942953</v>
      </c>
      <c r="T1197" s="116">
        <f t="shared" si="840"/>
        <v>1070.5946346838011</v>
      </c>
      <c r="U1197" s="116">
        <f t="shared" si="840"/>
        <v>1064.7757272995009</v>
      </c>
      <c r="V1197" s="116">
        <f t="shared" si="840"/>
        <v>1058.2754746000755</v>
      </c>
      <c r="W1197" s="116">
        <f t="shared" si="841"/>
        <v>1051.0956648441766</v>
      </c>
      <c r="X1197" s="116">
        <f t="shared" si="841"/>
        <v>1043.2380862904747</v>
      </c>
      <c r="Y1197" s="116">
        <f t="shared" si="841"/>
        <v>1033.6328959226428</v>
      </c>
      <c r="Z1197" s="116">
        <f t="shared" si="841"/>
        <v>1023.7066177571471</v>
      </c>
      <c r="AA1197" s="116">
        <f t="shared" si="841"/>
        <v>1013.4579181377374</v>
      </c>
      <c r="AB1197" s="116">
        <f t="shared" si="841"/>
        <v>1002.8854634081499</v>
      </c>
      <c r="AC1197" s="116">
        <f t="shared" si="841"/>
        <v>991.98791991213011</v>
      </c>
      <c r="AD1197" s="116">
        <f t="shared" si="841"/>
        <v>983.83392753325302</v>
      </c>
      <c r="AE1197" s="116">
        <f t="shared" si="841"/>
        <v>975.51464862753039</v>
      </c>
      <c r="AF1197" s="116">
        <f t="shared" si="841"/>
        <v>967.02928182699588</v>
      </c>
      <c r="AG1197" s="116">
        <f t="shared" si="841"/>
        <v>958.37702576368542</v>
      </c>
      <c r="AH1197" s="116">
        <f t="shared" si="841"/>
        <v>949.55707906963494</v>
      </c>
    </row>
    <row r="1198" spans="2:65" hidden="1" outlineLevel="1">
      <c r="B1198" t="str">
        <f t="shared" si="839"/>
        <v/>
      </c>
      <c r="C1198" s="2"/>
      <c r="G1198" s="45"/>
      <c r="H1198" s="45"/>
      <c r="I1198" s="45"/>
      <c r="J1198" s="45"/>
      <c r="K1198" s="45"/>
      <c r="L1198" s="45"/>
      <c r="M1198" s="45"/>
    </row>
    <row r="1199" spans="2:65" hidden="1" outlineLevel="1">
      <c r="B1199" t="str">
        <f t="shared" si="839"/>
        <v>Bio-oil (Pyrolysis) - CAPEX including feedstock CAPEX - Global - USD/ton fuel</v>
      </c>
      <c r="C1199" s="4" t="str">
        <f>C1192</f>
        <v>Bio-oil (Pyrolysis)</v>
      </c>
      <c r="D1199" s="4" t="s">
        <v>34</v>
      </c>
      <c r="E1199" s="4" t="s">
        <v>49</v>
      </c>
      <c r="F1199" s="4" t="s">
        <v>31</v>
      </c>
      <c r="G1199" s="133" t="e">
        <f t="shared" ref="G1199:AH1199" si="842">SUM(G1200:G1200)</f>
        <v>#DIV/0!</v>
      </c>
      <c r="H1199" s="133" t="e">
        <f t="shared" si="842"/>
        <v>#DIV/0!</v>
      </c>
      <c r="I1199" s="133" t="e">
        <f t="shared" si="842"/>
        <v>#DIV/0!</v>
      </c>
      <c r="J1199" s="133" t="e">
        <f t="shared" si="842"/>
        <v>#DIV/0!</v>
      </c>
      <c r="K1199" s="133" t="e">
        <f t="shared" si="842"/>
        <v>#DIV/0!</v>
      </c>
      <c r="L1199" s="133" t="e">
        <f t="shared" si="842"/>
        <v>#DIV/0!</v>
      </c>
      <c r="M1199" s="133" t="e">
        <f t="shared" si="842"/>
        <v>#DIV/0!</v>
      </c>
      <c r="N1199" s="129">
        <f t="shared" si="842"/>
        <v>77.533333333333331</v>
      </c>
      <c r="O1199" s="129">
        <f t="shared" si="842"/>
        <v>75.982666666666532</v>
      </c>
      <c r="P1199" s="129">
        <f t="shared" si="842"/>
        <v>74.432000000000215</v>
      </c>
      <c r="Q1199" s="129">
        <f t="shared" si="842"/>
        <v>72.881333333333416</v>
      </c>
      <c r="R1199" s="129">
        <f t="shared" si="842"/>
        <v>71.330666666666602</v>
      </c>
      <c r="S1199" s="129">
        <f t="shared" si="842"/>
        <v>69.77999999999993</v>
      </c>
      <c r="T1199" s="129">
        <f t="shared" si="842"/>
        <v>69.263111111111115</v>
      </c>
      <c r="U1199" s="129">
        <f t="shared" si="842"/>
        <v>68.746222222222187</v>
      </c>
      <c r="V1199" s="129">
        <f t="shared" si="842"/>
        <v>68.229333333333244</v>
      </c>
      <c r="W1199" s="129">
        <f t="shared" si="842"/>
        <v>67.712444444444429</v>
      </c>
      <c r="X1199" s="129">
        <f t="shared" si="842"/>
        <v>67.195555555555501</v>
      </c>
      <c r="Y1199" s="129">
        <f t="shared" si="842"/>
        <v>66.678666666666558</v>
      </c>
      <c r="Z1199" s="129">
        <f t="shared" si="842"/>
        <v>66.161777777777758</v>
      </c>
      <c r="AA1199" s="129">
        <f t="shared" si="842"/>
        <v>65.644888888888815</v>
      </c>
      <c r="AB1199" s="129">
        <f t="shared" si="842"/>
        <v>65.127999999999886</v>
      </c>
      <c r="AC1199" s="129">
        <f t="shared" si="842"/>
        <v>64.611111111111072</v>
      </c>
      <c r="AD1199" s="129">
        <f t="shared" si="842"/>
        <v>64.094222222222143</v>
      </c>
      <c r="AE1199" s="129">
        <f t="shared" si="842"/>
        <v>63.577333333333321</v>
      </c>
      <c r="AF1199" s="129">
        <f t="shared" si="842"/>
        <v>63.060444444444393</v>
      </c>
      <c r="AG1199" s="129">
        <f t="shared" si="842"/>
        <v>62.543555555555457</v>
      </c>
      <c r="AH1199" s="129">
        <f t="shared" si="842"/>
        <v>62.026666666666642</v>
      </c>
      <c r="BL1199" s="1"/>
      <c r="BM1199" s="1"/>
    </row>
    <row r="1200" spans="2:65" hidden="1" outlineLevel="1">
      <c r="B1200" t="str">
        <f t="shared" si="839"/>
        <v>Bio-oil (Pyrolysis) - CAPEX - Global - USD/ton fuel</v>
      </c>
      <c r="C1200" t="str">
        <f>C1192</f>
        <v>Bio-oil (Pyrolysis)</v>
      </c>
      <c r="D1200" t="s">
        <v>40</v>
      </c>
      <c r="E1200" t="s">
        <v>49</v>
      </c>
      <c r="F1200" t="s">
        <v>31</v>
      </c>
      <c r="G1200" s="36" t="e">
        <f t="shared" ref="G1200:AH1200" si="843">INDEX(CostCalculations,MATCH($B1200,CostCalculations_Index,0),MATCH(G$4,CostCalculation_Year,0))</f>
        <v>#DIV/0!</v>
      </c>
      <c r="H1200" s="36" t="e">
        <f t="shared" si="843"/>
        <v>#DIV/0!</v>
      </c>
      <c r="I1200" s="36" t="e">
        <f t="shared" si="843"/>
        <v>#DIV/0!</v>
      </c>
      <c r="J1200" s="36" t="e">
        <f t="shared" si="843"/>
        <v>#DIV/0!</v>
      </c>
      <c r="K1200" s="36" t="e">
        <f t="shared" si="843"/>
        <v>#DIV/0!</v>
      </c>
      <c r="L1200" s="36" t="e">
        <f t="shared" si="843"/>
        <v>#DIV/0!</v>
      </c>
      <c r="M1200" s="36" t="e">
        <f t="shared" si="843"/>
        <v>#DIV/0!</v>
      </c>
      <c r="N1200" s="8">
        <f t="shared" si="843"/>
        <v>77.533333333333331</v>
      </c>
      <c r="O1200" s="8">
        <f t="shared" si="843"/>
        <v>75.982666666666532</v>
      </c>
      <c r="P1200" s="8">
        <f t="shared" si="843"/>
        <v>74.432000000000215</v>
      </c>
      <c r="Q1200" s="8">
        <f t="shared" si="843"/>
        <v>72.881333333333416</v>
      </c>
      <c r="R1200" s="8">
        <f t="shared" si="843"/>
        <v>71.330666666666602</v>
      </c>
      <c r="S1200" s="8">
        <f t="shared" si="843"/>
        <v>69.77999999999993</v>
      </c>
      <c r="T1200" s="8">
        <f t="shared" si="843"/>
        <v>69.263111111111115</v>
      </c>
      <c r="U1200" s="8">
        <f t="shared" si="843"/>
        <v>68.746222222222187</v>
      </c>
      <c r="V1200" s="8">
        <f t="shared" si="843"/>
        <v>68.229333333333244</v>
      </c>
      <c r="W1200" s="8">
        <f t="shared" si="843"/>
        <v>67.712444444444429</v>
      </c>
      <c r="X1200" s="8">
        <f t="shared" si="843"/>
        <v>67.195555555555501</v>
      </c>
      <c r="Y1200" s="8">
        <f t="shared" si="843"/>
        <v>66.678666666666558</v>
      </c>
      <c r="Z1200" s="8">
        <f t="shared" si="843"/>
        <v>66.161777777777758</v>
      </c>
      <c r="AA1200" s="8">
        <f t="shared" si="843"/>
        <v>65.644888888888815</v>
      </c>
      <c r="AB1200" s="8">
        <f t="shared" si="843"/>
        <v>65.127999999999886</v>
      </c>
      <c r="AC1200" s="8">
        <f t="shared" si="843"/>
        <v>64.611111111111072</v>
      </c>
      <c r="AD1200" s="8">
        <f t="shared" si="843"/>
        <v>64.094222222222143</v>
      </c>
      <c r="AE1200" s="8">
        <f t="shared" si="843"/>
        <v>63.577333333333321</v>
      </c>
      <c r="AF1200" s="8">
        <f t="shared" si="843"/>
        <v>63.060444444444393</v>
      </c>
      <c r="AG1200" s="8">
        <f t="shared" si="843"/>
        <v>62.543555555555457</v>
      </c>
      <c r="AH1200" s="8">
        <f t="shared" si="843"/>
        <v>62.026666666666642</v>
      </c>
    </row>
    <row r="1201" spans="2:65" hidden="1" outlineLevel="1">
      <c r="B1201" t="str">
        <f t="shared" si="839"/>
        <v/>
      </c>
      <c r="G1201" s="36"/>
      <c r="H1201" s="36"/>
      <c r="I1201" s="36"/>
      <c r="J1201" s="36"/>
      <c r="K1201" s="36"/>
      <c r="L1201" s="36"/>
      <c r="M1201" s="36"/>
      <c r="N1201" s="8"/>
      <c r="O1201" s="8"/>
      <c r="P1201" s="8"/>
      <c r="Q1201" s="8"/>
      <c r="R1201" s="8"/>
      <c r="S1201" s="8"/>
      <c r="T1201" s="8"/>
      <c r="U1201" s="8"/>
      <c r="V1201" s="8"/>
      <c r="W1201" s="8"/>
      <c r="X1201" s="8"/>
      <c r="Y1201" s="8"/>
      <c r="Z1201" s="8"/>
      <c r="AA1201" s="8"/>
      <c r="AB1201" s="8"/>
      <c r="AC1201" s="8"/>
      <c r="AD1201" s="8"/>
      <c r="AE1201" s="8"/>
      <c r="AF1201" s="8"/>
      <c r="AG1201" s="8"/>
      <c r="AH1201" s="8"/>
    </row>
    <row r="1202" spans="2:65" hidden="1" outlineLevel="1">
      <c r="B1202" t="str">
        <f t="shared" si="839"/>
        <v>Bio-oil (Pyrolysis) - OPEX including feedstock OPEX - Global - USD/ton fuel</v>
      </c>
      <c r="C1202" s="4" t="str">
        <f>C1193</f>
        <v>Bio-oil (Pyrolysis)</v>
      </c>
      <c r="D1202" s="4" t="s">
        <v>35</v>
      </c>
      <c r="E1202" s="4" t="s">
        <v>49</v>
      </c>
      <c r="F1202" s="4" t="s">
        <v>31</v>
      </c>
      <c r="G1202" s="133">
        <f t="shared" ref="G1202:AH1202" si="844">SUM(G1203:G1203)</f>
        <v>0</v>
      </c>
      <c r="H1202" s="133">
        <f t="shared" si="844"/>
        <v>0</v>
      </c>
      <c r="I1202" s="133">
        <f t="shared" si="844"/>
        <v>0</v>
      </c>
      <c r="J1202" s="133">
        <f t="shared" si="844"/>
        <v>0</v>
      </c>
      <c r="K1202" s="133">
        <f t="shared" si="844"/>
        <v>0</v>
      </c>
      <c r="L1202" s="133">
        <f t="shared" si="844"/>
        <v>0</v>
      </c>
      <c r="M1202" s="133">
        <f t="shared" si="844"/>
        <v>0</v>
      </c>
      <c r="N1202" s="129">
        <f t="shared" si="844"/>
        <v>91.493268053855545</v>
      </c>
      <c r="O1202" s="129">
        <f t="shared" si="844"/>
        <v>89.663402692778277</v>
      </c>
      <c r="P1202" s="129">
        <f t="shared" si="844"/>
        <v>87.833537331701578</v>
      </c>
      <c r="Q1202" s="129">
        <f t="shared" si="844"/>
        <v>86.003671970624296</v>
      </c>
      <c r="R1202" s="129">
        <f t="shared" si="844"/>
        <v>84.173806609547029</v>
      </c>
      <c r="S1202" s="129">
        <f t="shared" si="844"/>
        <v>82.343941248469903</v>
      </c>
      <c r="T1202" s="129">
        <f t="shared" si="844"/>
        <v>81.733986128110956</v>
      </c>
      <c r="U1202" s="129">
        <f t="shared" si="844"/>
        <v>81.124031007751867</v>
      </c>
      <c r="V1202" s="129">
        <f t="shared" si="844"/>
        <v>80.514075887392778</v>
      </c>
      <c r="W1202" s="129">
        <f t="shared" si="844"/>
        <v>79.904120767033831</v>
      </c>
      <c r="X1202" s="129">
        <f t="shared" si="844"/>
        <v>79.294165646674742</v>
      </c>
      <c r="Y1202" s="129">
        <f t="shared" si="844"/>
        <v>78.684210526315653</v>
      </c>
      <c r="Z1202" s="129">
        <f t="shared" si="844"/>
        <v>78.074255405956706</v>
      </c>
      <c r="AA1202" s="129">
        <f t="shared" si="844"/>
        <v>77.464300285597616</v>
      </c>
      <c r="AB1202" s="129">
        <f t="shared" si="844"/>
        <v>76.854345165238513</v>
      </c>
      <c r="AC1202" s="129">
        <f t="shared" si="844"/>
        <v>76.244390044879566</v>
      </c>
      <c r="AD1202" s="129">
        <f t="shared" si="844"/>
        <v>75.634434924520477</v>
      </c>
      <c r="AE1202" s="129">
        <f t="shared" si="844"/>
        <v>75.02447980416153</v>
      </c>
      <c r="AF1202" s="129">
        <f t="shared" si="844"/>
        <v>74.414524683802441</v>
      </c>
      <c r="AG1202" s="129">
        <f t="shared" si="844"/>
        <v>73.804569563443351</v>
      </c>
      <c r="AH1202" s="129">
        <f t="shared" si="844"/>
        <v>73.194614443084404</v>
      </c>
      <c r="BL1202" s="1"/>
      <c r="BM1202" s="1"/>
    </row>
    <row r="1203" spans="2:65" hidden="1" outlineLevel="1">
      <c r="B1203" t="str">
        <f t="shared" si="839"/>
        <v>Bio-oil (Pyrolysis) - OPEX - Global - USD/ton fuel</v>
      </c>
      <c r="C1203" t="str">
        <f>C1192</f>
        <v>Bio-oil (Pyrolysis)</v>
      </c>
      <c r="D1203" t="s">
        <v>41</v>
      </c>
      <c r="E1203" t="s">
        <v>49</v>
      </c>
      <c r="F1203" t="s">
        <v>31</v>
      </c>
      <c r="G1203" s="36">
        <f t="shared" ref="G1203:AH1203" si="845">INDEX(CostCalculations,MATCH($B1203,CostCalculations_Index,0),MATCH(G$4,CostCalculation_Year,0))</f>
        <v>0</v>
      </c>
      <c r="H1203" s="36">
        <f t="shared" si="845"/>
        <v>0</v>
      </c>
      <c r="I1203" s="36">
        <f t="shared" si="845"/>
        <v>0</v>
      </c>
      <c r="J1203" s="36">
        <f t="shared" si="845"/>
        <v>0</v>
      </c>
      <c r="K1203" s="36">
        <f t="shared" si="845"/>
        <v>0</v>
      </c>
      <c r="L1203" s="36">
        <f t="shared" si="845"/>
        <v>0</v>
      </c>
      <c r="M1203" s="36">
        <f t="shared" si="845"/>
        <v>0</v>
      </c>
      <c r="N1203" s="8">
        <f t="shared" si="845"/>
        <v>91.493268053855545</v>
      </c>
      <c r="O1203" s="8">
        <f t="shared" si="845"/>
        <v>89.663402692778277</v>
      </c>
      <c r="P1203" s="8">
        <f t="shared" si="845"/>
        <v>87.833537331701578</v>
      </c>
      <c r="Q1203" s="8">
        <f t="shared" si="845"/>
        <v>86.003671970624296</v>
      </c>
      <c r="R1203" s="8">
        <f t="shared" si="845"/>
        <v>84.173806609547029</v>
      </c>
      <c r="S1203" s="8">
        <f t="shared" si="845"/>
        <v>82.343941248469903</v>
      </c>
      <c r="T1203" s="8">
        <f t="shared" si="845"/>
        <v>81.733986128110956</v>
      </c>
      <c r="U1203" s="8">
        <f t="shared" si="845"/>
        <v>81.124031007751867</v>
      </c>
      <c r="V1203" s="8">
        <f t="shared" si="845"/>
        <v>80.514075887392778</v>
      </c>
      <c r="W1203" s="8">
        <f t="shared" si="845"/>
        <v>79.904120767033831</v>
      </c>
      <c r="X1203" s="8">
        <f t="shared" si="845"/>
        <v>79.294165646674742</v>
      </c>
      <c r="Y1203" s="8">
        <f t="shared" si="845"/>
        <v>78.684210526315653</v>
      </c>
      <c r="Z1203" s="8">
        <f t="shared" si="845"/>
        <v>78.074255405956706</v>
      </c>
      <c r="AA1203" s="8">
        <f t="shared" si="845"/>
        <v>77.464300285597616</v>
      </c>
      <c r="AB1203" s="8">
        <f t="shared" si="845"/>
        <v>76.854345165238513</v>
      </c>
      <c r="AC1203" s="8">
        <f t="shared" si="845"/>
        <v>76.244390044879566</v>
      </c>
      <c r="AD1203" s="8">
        <f t="shared" si="845"/>
        <v>75.634434924520477</v>
      </c>
      <c r="AE1203" s="8">
        <f t="shared" si="845"/>
        <v>75.02447980416153</v>
      </c>
      <c r="AF1203" s="8">
        <f t="shared" si="845"/>
        <v>74.414524683802441</v>
      </c>
      <c r="AG1203" s="8">
        <f t="shared" si="845"/>
        <v>73.804569563443351</v>
      </c>
      <c r="AH1203" s="8">
        <f t="shared" si="845"/>
        <v>73.194614443084404</v>
      </c>
    </row>
    <row r="1204" spans="2:65" hidden="1" outlineLevel="1">
      <c r="B1204" t="str">
        <f t="shared" si="839"/>
        <v/>
      </c>
      <c r="G1204" s="36"/>
      <c r="H1204" s="36"/>
      <c r="I1204" s="36"/>
      <c r="J1204" s="36"/>
      <c r="K1204" s="36"/>
      <c r="L1204" s="36"/>
      <c r="M1204" s="36"/>
      <c r="N1204" s="8"/>
      <c r="O1204" s="8"/>
      <c r="P1204" s="8"/>
      <c r="Q1204" s="8"/>
      <c r="R1204" s="8"/>
      <c r="S1204" s="8"/>
      <c r="T1204" s="8"/>
      <c r="U1204" s="8"/>
      <c r="V1204" s="8"/>
      <c r="W1204" s="8"/>
      <c r="X1204" s="8"/>
      <c r="Y1204" s="8"/>
      <c r="Z1204" s="8"/>
      <c r="AA1204" s="8"/>
      <c r="AB1204" s="8"/>
      <c r="AC1204" s="8"/>
      <c r="AD1204" s="8"/>
      <c r="AE1204" s="8"/>
      <c r="AF1204" s="8"/>
      <c r="AG1204" s="8"/>
      <c r="AH1204" s="8"/>
    </row>
    <row r="1205" spans="2:65" hidden="1" outlineLevel="1">
      <c r="B1205" t="str">
        <f t="shared" si="839"/>
        <v>Bio-oil (Pyrolysis) - Finance cost including feedstock finance cost - Africa - USD/ton fuel</v>
      </c>
      <c r="C1205" s="10" t="str">
        <f>C1196</f>
        <v>Bio-oil (Pyrolysis)</v>
      </c>
      <c r="D1205" s="10" t="s">
        <v>36</v>
      </c>
      <c r="E1205" s="10" t="s">
        <v>55</v>
      </c>
      <c r="F1205" s="10" t="s">
        <v>31</v>
      </c>
      <c r="G1205" s="134">
        <f>G1210</f>
        <v>0</v>
      </c>
      <c r="H1205" s="134">
        <f t="shared" ref="H1205:AH1205" si="846">H1210</f>
        <v>0</v>
      </c>
      <c r="I1205" s="134">
        <f t="shared" si="846"/>
        <v>0</v>
      </c>
      <c r="J1205" s="134">
        <f t="shared" si="846"/>
        <v>0</v>
      </c>
      <c r="K1205" s="134">
        <f t="shared" si="846"/>
        <v>0</v>
      </c>
      <c r="L1205" s="134">
        <f t="shared" si="846"/>
        <v>0</v>
      </c>
      <c r="M1205" s="134">
        <f t="shared" si="846"/>
        <v>0</v>
      </c>
      <c r="N1205" s="125">
        <f t="shared" si="846"/>
        <v>127.93000000000002</v>
      </c>
      <c r="O1205" s="125">
        <f t="shared" si="846"/>
        <v>125.3713999999998</v>
      </c>
      <c r="P1205" s="125">
        <f t="shared" si="846"/>
        <v>122.81280000000037</v>
      </c>
      <c r="Q1205" s="125">
        <f t="shared" si="846"/>
        <v>120.25420000000014</v>
      </c>
      <c r="R1205" s="125">
        <f t="shared" si="846"/>
        <v>117.69559999999991</v>
      </c>
      <c r="S1205" s="125">
        <f t="shared" si="846"/>
        <v>115.1369999999999</v>
      </c>
      <c r="T1205" s="125">
        <f t="shared" si="846"/>
        <v>114.28413333333336</v>
      </c>
      <c r="U1205" s="125">
        <f t="shared" si="846"/>
        <v>113.43126666666662</v>
      </c>
      <c r="V1205" s="125">
        <f t="shared" si="846"/>
        <v>112.57839999999987</v>
      </c>
      <c r="W1205" s="125">
        <f t="shared" si="846"/>
        <v>111.72553333333333</v>
      </c>
      <c r="X1205" s="125">
        <f t="shared" si="846"/>
        <v>110.87266666666659</v>
      </c>
      <c r="Y1205" s="125">
        <f t="shared" si="846"/>
        <v>110.01979999999985</v>
      </c>
      <c r="Z1205" s="125">
        <f t="shared" si="846"/>
        <v>109.1669333333333</v>
      </c>
      <c r="AA1205" s="125">
        <f t="shared" si="846"/>
        <v>108.31406666666656</v>
      </c>
      <c r="AB1205" s="125">
        <f t="shared" si="846"/>
        <v>107.46119999999982</v>
      </c>
      <c r="AC1205" s="125">
        <f t="shared" si="846"/>
        <v>106.60833333333328</v>
      </c>
      <c r="AD1205" s="125">
        <f t="shared" si="846"/>
        <v>105.75546666666654</v>
      </c>
      <c r="AE1205" s="125">
        <f t="shared" si="846"/>
        <v>104.90259999999999</v>
      </c>
      <c r="AF1205" s="125">
        <f t="shared" si="846"/>
        <v>104.04973333333325</v>
      </c>
      <c r="AG1205" s="125">
        <f t="shared" si="846"/>
        <v>103.19686666666651</v>
      </c>
      <c r="AH1205" s="125">
        <f t="shared" si="846"/>
        <v>102.34399999999998</v>
      </c>
      <c r="BL1205" s="1"/>
      <c r="BM1205" s="1"/>
    </row>
    <row r="1206" spans="2:65" hidden="1" outlineLevel="1">
      <c r="B1206" t="str">
        <f t="shared" si="839"/>
        <v>Bio-oil (Pyrolysis) - Finance cost including feedstock finance cost - Americas - USD/ton fuel</v>
      </c>
      <c r="C1206" s="2" t="str">
        <f>C1196</f>
        <v>Bio-oil (Pyrolysis)</v>
      </c>
      <c r="D1206" s="2" t="s">
        <v>36</v>
      </c>
      <c r="E1206" s="2" t="s">
        <v>56</v>
      </c>
      <c r="F1206" s="2" t="s">
        <v>31</v>
      </c>
      <c r="G1206" s="135">
        <f t="shared" ref="G1206:AH1206" si="847">G1211</f>
        <v>0</v>
      </c>
      <c r="H1206" s="135">
        <f t="shared" si="847"/>
        <v>0</v>
      </c>
      <c r="I1206" s="135">
        <f t="shared" si="847"/>
        <v>0</v>
      </c>
      <c r="J1206" s="135">
        <f t="shared" si="847"/>
        <v>0</v>
      </c>
      <c r="K1206" s="135">
        <f t="shared" si="847"/>
        <v>0</v>
      </c>
      <c r="L1206" s="135">
        <f t="shared" si="847"/>
        <v>0</v>
      </c>
      <c r="M1206" s="135">
        <f t="shared" si="847"/>
        <v>0</v>
      </c>
      <c r="N1206" s="126">
        <f t="shared" si="847"/>
        <v>127.93000000000002</v>
      </c>
      <c r="O1206" s="126">
        <f t="shared" si="847"/>
        <v>125.3713999999998</v>
      </c>
      <c r="P1206" s="126">
        <f t="shared" si="847"/>
        <v>122.81280000000037</v>
      </c>
      <c r="Q1206" s="126">
        <f t="shared" si="847"/>
        <v>120.25420000000014</v>
      </c>
      <c r="R1206" s="126">
        <f t="shared" si="847"/>
        <v>117.69559999999991</v>
      </c>
      <c r="S1206" s="126">
        <f t="shared" si="847"/>
        <v>115.1369999999999</v>
      </c>
      <c r="T1206" s="126">
        <f t="shared" si="847"/>
        <v>114.28413333333336</v>
      </c>
      <c r="U1206" s="126">
        <f t="shared" si="847"/>
        <v>113.43126666666662</v>
      </c>
      <c r="V1206" s="126">
        <f t="shared" si="847"/>
        <v>112.57839999999987</v>
      </c>
      <c r="W1206" s="126">
        <f t="shared" si="847"/>
        <v>111.72553333333333</v>
      </c>
      <c r="X1206" s="126">
        <f t="shared" si="847"/>
        <v>110.87266666666659</v>
      </c>
      <c r="Y1206" s="126">
        <f t="shared" si="847"/>
        <v>110.01979999999985</v>
      </c>
      <c r="Z1206" s="126">
        <f t="shared" si="847"/>
        <v>109.1669333333333</v>
      </c>
      <c r="AA1206" s="126">
        <f t="shared" si="847"/>
        <v>108.31406666666656</v>
      </c>
      <c r="AB1206" s="126">
        <f t="shared" si="847"/>
        <v>107.46119999999982</v>
      </c>
      <c r="AC1206" s="126">
        <f t="shared" si="847"/>
        <v>106.60833333333328</v>
      </c>
      <c r="AD1206" s="126">
        <f t="shared" si="847"/>
        <v>105.75546666666654</v>
      </c>
      <c r="AE1206" s="126">
        <f t="shared" si="847"/>
        <v>104.90259999999999</v>
      </c>
      <c r="AF1206" s="126">
        <f t="shared" si="847"/>
        <v>104.04973333333325</v>
      </c>
      <c r="AG1206" s="126">
        <f t="shared" si="847"/>
        <v>103.19686666666651</v>
      </c>
      <c r="AH1206" s="126">
        <f t="shared" si="847"/>
        <v>102.34399999999998</v>
      </c>
      <c r="BL1206" s="1"/>
      <c r="BM1206" s="1"/>
    </row>
    <row r="1207" spans="2:65" hidden="1" outlineLevel="1">
      <c r="B1207" t="str">
        <f t="shared" si="839"/>
        <v>Bio-oil (Pyrolysis) - Finance cost including feedstock finance cost - Asia - USD/ton fuel</v>
      </c>
      <c r="C1207" s="2" t="str">
        <f>C1196</f>
        <v>Bio-oil (Pyrolysis)</v>
      </c>
      <c r="D1207" s="2" t="s">
        <v>36</v>
      </c>
      <c r="E1207" s="2" t="s">
        <v>57</v>
      </c>
      <c r="F1207" s="2" t="s">
        <v>31</v>
      </c>
      <c r="G1207" s="135">
        <f t="shared" ref="G1207:AH1207" si="848">G1212</f>
        <v>0</v>
      </c>
      <c r="H1207" s="135">
        <f t="shared" si="848"/>
        <v>0</v>
      </c>
      <c r="I1207" s="135">
        <f t="shared" si="848"/>
        <v>0</v>
      </c>
      <c r="J1207" s="135">
        <f t="shared" si="848"/>
        <v>0</v>
      </c>
      <c r="K1207" s="135">
        <f t="shared" si="848"/>
        <v>0</v>
      </c>
      <c r="L1207" s="135">
        <f t="shared" si="848"/>
        <v>0</v>
      </c>
      <c r="M1207" s="135">
        <f t="shared" si="848"/>
        <v>0</v>
      </c>
      <c r="N1207" s="126">
        <f t="shared" si="848"/>
        <v>127.93000000000002</v>
      </c>
      <c r="O1207" s="126">
        <f t="shared" si="848"/>
        <v>125.3713999999998</v>
      </c>
      <c r="P1207" s="126">
        <f t="shared" si="848"/>
        <v>122.81280000000037</v>
      </c>
      <c r="Q1207" s="126">
        <f t="shared" si="848"/>
        <v>120.25420000000014</v>
      </c>
      <c r="R1207" s="126">
        <f t="shared" si="848"/>
        <v>117.69559999999991</v>
      </c>
      <c r="S1207" s="126">
        <f t="shared" si="848"/>
        <v>115.1369999999999</v>
      </c>
      <c r="T1207" s="126">
        <f t="shared" si="848"/>
        <v>114.28413333333336</v>
      </c>
      <c r="U1207" s="126">
        <f t="shared" si="848"/>
        <v>113.43126666666662</v>
      </c>
      <c r="V1207" s="126">
        <f t="shared" si="848"/>
        <v>112.57839999999987</v>
      </c>
      <c r="W1207" s="126">
        <f t="shared" si="848"/>
        <v>111.72553333333333</v>
      </c>
      <c r="X1207" s="126">
        <f t="shared" si="848"/>
        <v>110.87266666666659</v>
      </c>
      <c r="Y1207" s="126">
        <f t="shared" si="848"/>
        <v>110.01979999999985</v>
      </c>
      <c r="Z1207" s="126">
        <f t="shared" si="848"/>
        <v>109.1669333333333</v>
      </c>
      <c r="AA1207" s="126">
        <f t="shared" si="848"/>
        <v>108.31406666666656</v>
      </c>
      <c r="AB1207" s="126">
        <f t="shared" si="848"/>
        <v>107.46119999999982</v>
      </c>
      <c r="AC1207" s="126">
        <f t="shared" si="848"/>
        <v>106.60833333333328</v>
      </c>
      <c r="AD1207" s="126">
        <f t="shared" si="848"/>
        <v>105.75546666666654</v>
      </c>
      <c r="AE1207" s="126">
        <f t="shared" si="848"/>
        <v>104.90259999999999</v>
      </c>
      <c r="AF1207" s="126">
        <f t="shared" si="848"/>
        <v>104.04973333333325</v>
      </c>
      <c r="AG1207" s="126">
        <f t="shared" si="848"/>
        <v>103.19686666666651</v>
      </c>
      <c r="AH1207" s="126">
        <f t="shared" si="848"/>
        <v>102.34399999999998</v>
      </c>
      <c r="BL1207" s="1"/>
      <c r="BM1207" s="1"/>
    </row>
    <row r="1208" spans="2:65" hidden="1" outlineLevel="1">
      <c r="B1208" t="str">
        <f t="shared" si="839"/>
        <v>Bio-oil (Pyrolysis) - Finance cost including feedstock finance cost - Europe - USD/ton fuel</v>
      </c>
      <c r="C1208" s="2" t="str">
        <f>C1196</f>
        <v>Bio-oil (Pyrolysis)</v>
      </c>
      <c r="D1208" s="2" t="s">
        <v>36</v>
      </c>
      <c r="E1208" s="2" t="s">
        <v>8</v>
      </c>
      <c r="F1208" s="2" t="s">
        <v>31</v>
      </c>
      <c r="G1208" s="135">
        <f t="shared" ref="G1208:AH1208" si="849">G1213</f>
        <v>0</v>
      </c>
      <c r="H1208" s="135">
        <f t="shared" si="849"/>
        <v>0</v>
      </c>
      <c r="I1208" s="135">
        <f t="shared" si="849"/>
        <v>0</v>
      </c>
      <c r="J1208" s="135">
        <f t="shared" si="849"/>
        <v>0</v>
      </c>
      <c r="K1208" s="135">
        <f t="shared" si="849"/>
        <v>0</v>
      </c>
      <c r="L1208" s="135">
        <f t="shared" si="849"/>
        <v>0</v>
      </c>
      <c r="M1208" s="135">
        <f t="shared" si="849"/>
        <v>0</v>
      </c>
      <c r="N1208" s="126">
        <f t="shared" si="849"/>
        <v>127.93000000000002</v>
      </c>
      <c r="O1208" s="126">
        <f t="shared" si="849"/>
        <v>125.3713999999998</v>
      </c>
      <c r="P1208" s="126">
        <f t="shared" si="849"/>
        <v>122.81280000000037</v>
      </c>
      <c r="Q1208" s="126">
        <f t="shared" si="849"/>
        <v>120.25420000000014</v>
      </c>
      <c r="R1208" s="126">
        <f t="shared" si="849"/>
        <v>117.69559999999991</v>
      </c>
      <c r="S1208" s="126">
        <f t="shared" si="849"/>
        <v>115.1369999999999</v>
      </c>
      <c r="T1208" s="126">
        <f t="shared" si="849"/>
        <v>114.28413333333336</v>
      </c>
      <c r="U1208" s="126">
        <f t="shared" si="849"/>
        <v>113.43126666666662</v>
      </c>
      <c r="V1208" s="126">
        <f t="shared" si="849"/>
        <v>112.57839999999987</v>
      </c>
      <c r="W1208" s="126">
        <f t="shared" si="849"/>
        <v>111.72553333333333</v>
      </c>
      <c r="X1208" s="126">
        <f t="shared" si="849"/>
        <v>110.87266666666659</v>
      </c>
      <c r="Y1208" s="126">
        <f t="shared" si="849"/>
        <v>110.01979999999985</v>
      </c>
      <c r="Z1208" s="126">
        <f t="shared" si="849"/>
        <v>109.1669333333333</v>
      </c>
      <c r="AA1208" s="126">
        <f t="shared" si="849"/>
        <v>108.31406666666656</v>
      </c>
      <c r="AB1208" s="126">
        <f t="shared" si="849"/>
        <v>107.46119999999982</v>
      </c>
      <c r="AC1208" s="126">
        <f t="shared" si="849"/>
        <v>106.60833333333328</v>
      </c>
      <c r="AD1208" s="126">
        <f t="shared" si="849"/>
        <v>105.75546666666654</v>
      </c>
      <c r="AE1208" s="126">
        <f t="shared" si="849"/>
        <v>104.90259999999999</v>
      </c>
      <c r="AF1208" s="126">
        <f t="shared" si="849"/>
        <v>104.04973333333325</v>
      </c>
      <c r="AG1208" s="126">
        <f t="shared" si="849"/>
        <v>103.19686666666651</v>
      </c>
      <c r="AH1208" s="126">
        <f t="shared" si="849"/>
        <v>102.34399999999998</v>
      </c>
      <c r="BL1208" s="1"/>
      <c r="BM1208" s="1"/>
    </row>
    <row r="1209" spans="2:65" hidden="1" outlineLevel="1">
      <c r="B1209" t="str">
        <f t="shared" si="839"/>
        <v>Bio-oil (Pyrolysis) - Finance cost including feedstock finance cost - Middle East - USD/ton fuel</v>
      </c>
      <c r="C1209" s="13" t="str">
        <f>C1196</f>
        <v>Bio-oil (Pyrolysis)</v>
      </c>
      <c r="D1209" s="13" t="s">
        <v>36</v>
      </c>
      <c r="E1209" s="13" t="s">
        <v>58</v>
      </c>
      <c r="F1209" s="13" t="s">
        <v>31</v>
      </c>
      <c r="G1209" s="136">
        <f t="shared" ref="G1209:AH1209" si="850">G1214</f>
        <v>0</v>
      </c>
      <c r="H1209" s="136">
        <f t="shared" si="850"/>
        <v>0</v>
      </c>
      <c r="I1209" s="136">
        <f t="shared" si="850"/>
        <v>0</v>
      </c>
      <c r="J1209" s="136">
        <f t="shared" si="850"/>
        <v>0</v>
      </c>
      <c r="K1209" s="136">
        <f t="shared" si="850"/>
        <v>0</v>
      </c>
      <c r="L1209" s="136">
        <f t="shared" si="850"/>
        <v>0</v>
      </c>
      <c r="M1209" s="136">
        <f t="shared" si="850"/>
        <v>0</v>
      </c>
      <c r="N1209" s="127">
        <f t="shared" si="850"/>
        <v>127.93000000000002</v>
      </c>
      <c r="O1209" s="127">
        <f t="shared" si="850"/>
        <v>125.3713999999998</v>
      </c>
      <c r="P1209" s="127">
        <f t="shared" si="850"/>
        <v>122.81280000000037</v>
      </c>
      <c r="Q1209" s="127">
        <f t="shared" si="850"/>
        <v>120.25420000000014</v>
      </c>
      <c r="R1209" s="127">
        <f t="shared" si="850"/>
        <v>117.69559999999991</v>
      </c>
      <c r="S1209" s="127">
        <f t="shared" si="850"/>
        <v>115.1369999999999</v>
      </c>
      <c r="T1209" s="127">
        <f t="shared" si="850"/>
        <v>114.28413333333336</v>
      </c>
      <c r="U1209" s="127">
        <f t="shared" si="850"/>
        <v>113.43126666666662</v>
      </c>
      <c r="V1209" s="127">
        <f t="shared" si="850"/>
        <v>112.57839999999987</v>
      </c>
      <c r="W1209" s="127">
        <f t="shared" si="850"/>
        <v>111.72553333333333</v>
      </c>
      <c r="X1209" s="127">
        <f t="shared" si="850"/>
        <v>110.87266666666659</v>
      </c>
      <c r="Y1209" s="127">
        <f t="shared" si="850"/>
        <v>110.01979999999985</v>
      </c>
      <c r="Z1209" s="127">
        <f t="shared" si="850"/>
        <v>109.1669333333333</v>
      </c>
      <c r="AA1209" s="127">
        <f t="shared" si="850"/>
        <v>108.31406666666656</v>
      </c>
      <c r="AB1209" s="127">
        <f t="shared" si="850"/>
        <v>107.46119999999982</v>
      </c>
      <c r="AC1209" s="127">
        <f t="shared" si="850"/>
        <v>106.60833333333328</v>
      </c>
      <c r="AD1209" s="127">
        <f t="shared" si="850"/>
        <v>105.75546666666654</v>
      </c>
      <c r="AE1209" s="127">
        <f t="shared" si="850"/>
        <v>104.90259999999999</v>
      </c>
      <c r="AF1209" s="127">
        <f t="shared" si="850"/>
        <v>104.04973333333325</v>
      </c>
      <c r="AG1209" s="127">
        <f t="shared" si="850"/>
        <v>103.19686666666651</v>
      </c>
      <c r="AH1209" s="127">
        <f t="shared" si="850"/>
        <v>102.34399999999998</v>
      </c>
      <c r="BL1209" s="1"/>
      <c r="BM1209" s="1"/>
    </row>
    <row r="1210" spans="2:65" hidden="1" outlineLevel="1">
      <c r="B1210" t="str">
        <f t="shared" si="839"/>
        <v>Bio-oil (Pyrolysis) - Finance cost - Africa - USD/ton fuel</v>
      </c>
      <c r="C1210" t="str">
        <f>C1192</f>
        <v>Bio-oil (Pyrolysis)</v>
      </c>
      <c r="D1210" t="s">
        <v>42</v>
      </c>
      <c r="E1210" t="s">
        <v>55</v>
      </c>
      <c r="F1210" t="s">
        <v>31</v>
      </c>
      <c r="G1210" s="36">
        <f t="shared" ref="G1210:V1214" si="851">INDEX(CostCalculations,MATCH($B1210,CostCalculations_Index,0),MATCH(G$4,CostCalculation_Year,0))</f>
        <v>0</v>
      </c>
      <c r="H1210" s="36">
        <f t="shared" si="851"/>
        <v>0</v>
      </c>
      <c r="I1210" s="36">
        <f t="shared" si="851"/>
        <v>0</v>
      </c>
      <c r="J1210" s="36">
        <f t="shared" si="851"/>
        <v>0</v>
      </c>
      <c r="K1210" s="36">
        <f t="shared" si="851"/>
        <v>0</v>
      </c>
      <c r="L1210" s="36">
        <f t="shared" si="851"/>
        <v>0</v>
      </c>
      <c r="M1210" s="36">
        <f t="shared" si="851"/>
        <v>0</v>
      </c>
      <c r="N1210" s="8">
        <f t="shared" si="851"/>
        <v>127.93000000000002</v>
      </c>
      <c r="O1210" s="8">
        <f t="shared" si="851"/>
        <v>125.3713999999998</v>
      </c>
      <c r="P1210" s="8">
        <f t="shared" si="851"/>
        <v>122.81280000000037</v>
      </c>
      <c r="Q1210" s="8">
        <f t="shared" si="851"/>
        <v>120.25420000000014</v>
      </c>
      <c r="R1210" s="8">
        <f t="shared" si="851"/>
        <v>117.69559999999991</v>
      </c>
      <c r="S1210" s="8">
        <f t="shared" si="851"/>
        <v>115.1369999999999</v>
      </c>
      <c r="T1210" s="8">
        <f t="shared" si="851"/>
        <v>114.28413333333336</v>
      </c>
      <c r="U1210" s="8">
        <f t="shared" si="851"/>
        <v>113.43126666666662</v>
      </c>
      <c r="V1210" s="8">
        <f t="shared" si="851"/>
        <v>112.57839999999987</v>
      </c>
      <c r="W1210" s="8">
        <f t="shared" ref="W1210:AH1214" si="852">INDEX(CostCalculations,MATCH($B1210,CostCalculations_Index,0),MATCH(W$4,CostCalculation_Year,0))</f>
        <v>111.72553333333333</v>
      </c>
      <c r="X1210" s="8">
        <f t="shared" si="852"/>
        <v>110.87266666666659</v>
      </c>
      <c r="Y1210" s="8">
        <f t="shared" si="852"/>
        <v>110.01979999999985</v>
      </c>
      <c r="Z1210" s="8">
        <f t="shared" si="852"/>
        <v>109.1669333333333</v>
      </c>
      <c r="AA1210" s="8">
        <f t="shared" si="852"/>
        <v>108.31406666666656</v>
      </c>
      <c r="AB1210" s="8">
        <f t="shared" si="852"/>
        <v>107.46119999999982</v>
      </c>
      <c r="AC1210" s="8">
        <f t="shared" si="852"/>
        <v>106.60833333333328</v>
      </c>
      <c r="AD1210" s="8">
        <f t="shared" si="852"/>
        <v>105.75546666666654</v>
      </c>
      <c r="AE1210" s="8">
        <f t="shared" si="852"/>
        <v>104.90259999999999</v>
      </c>
      <c r="AF1210" s="8">
        <f t="shared" si="852"/>
        <v>104.04973333333325</v>
      </c>
      <c r="AG1210" s="8">
        <f t="shared" si="852"/>
        <v>103.19686666666651</v>
      </c>
      <c r="AH1210" s="8">
        <f t="shared" si="852"/>
        <v>102.34399999999998</v>
      </c>
    </row>
    <row r="1211" spans="2:65" hidden="1" outlineLevel="1">
      <c r="B1211" t="str">
        <f t="shared" si="839"/>
        <v>Bio-oil (Pyrolysis) - Finance cost - Americas - USD/ton fuel</v>
      </c>
      <c r="C1211" t="str">
        <f>C1192</f>
        <v>Bio-oil (Pyrolysis)</v>
      </c>
      <c r="D1211" t="s">
        <v>42</v>
      </c>
      <c r="E1211" t="s">
        <v>56</v>
      </c>
      <c r="F1211" t="s">
        <v>31</v>
      </c>
      <c r="G1211" s="36">
        <f t="shared" si="851"/>
        <v>0</v>
      </c>
      <c r="H1211" s="36">
        <f t="shared" si="851"/>
        <v>0</v>
      </c>
      <c r="I1211" s="36">
        <f t="shared" si="851"/>
        <v>0</v>
      </c>
      <c r="J1211" s="36">
        <f t="shared" si="851"/>
        <v>0</v>
      </c>
      <c r="K1211" s="36">
        <f t="shared" si="851"/>
        <v>0</v>
      </c>
      <c r="L1211" s="36">
        <f t="shared" si="851"/>
        <v>0</v>
      </c>
      <c r="M1211" s="36">
        <f t="shared" si="851"/>
        <v>0</v>
      </c>
      <c r="N1211" s="8">
        <f t="shared" si="851"/>
        <v>127.93000000000002</v>
      </c>
      <c r="O1211" s="8">
        <f t="shared" si="851"/>
        <v>125.3713999999998</v>
      </c>
      <c r="P1211" s="8">
        <f t="shared" si="851"/>
        <v>122.81280000000037</v>
      </c>
      <c r="Q1211" s="8">
        <f t="shared" si="851"/>
        <v>120.25420000000014</v>
      </c>
      <c r="R1211" s="8">
        <f t="shared" si="851"/>
        <v>117.69559999999991</v>
      </c>
      <c r="S1211" s="8">
        <f t="shared" si="851"/>
        <v>115.1369999999999</v>
      </c>
      <c r="T1211" s="8">
        <f t="shared" si="851"/>
        <v>114.28413333333336</v>
      </c>
      <c r="U1211" s="8">
        <f t="shared" si="851"/>
        <v>113.43126666666662</v>
      </c>
      <c r="V1211" s="8">
        <f t="shared" si="851"/>
        <v>112.57839999999987</v>
      </c>
      <c r="W1211" s="8">
        <f t="shared" si="852"/>
        <v>111.72553333333333</v>
      </c>
      <c r="X1211" s="8">
        <f t="shared" si="852"/>
        <v>110.87266666666659</v>
      </c>
      <c r="Y1211" s="8">
        <f t="shared" si="852"/>
        <v>110.01979999999985</v>
      </c>
      <c r="Z1211" s="8">
        <f t="shared" si="852"/>
        <v>109.1669333333333</v>
      </c>
      <c r="AA1211" s="8">
        <f t="shared" si="852"/>
        <v>108.31406666666656</v>
      </c>
      <c r="AB1211" s="8">
        <f t="shared" si="852"/>
        <v>107.46119999999982</v>
      </c>
      <c r="AC1211" s="8">
        <f t="shared" si="852"/>
        <v>106.60833333333328</v>
      </c>
      <c r="AD1211" s="8">
        <f t="shared" si="852"/>
        <v>105.75546666666654</v>
      </c>
      <c r="AE1211" s="8">
        <f t="shared" si="852"/>
        <v>104.90259999999999</v>
      </c>
      <c r="AF1211" s="8">
        <f t="shared" si="852"/>
        <v>104.04973333333325</v>
      </c>
      <c r="AG1211" s="8">
        <f t="shared" si="852"/>
        <v>103.19686666666651</v>
      </c>
      <c r="AH1211" s="8">
        <f t="shared" si="852"/>
        <v>102.34399999999998</v>
      </c>
    </row>
    <row r="1212" spans="2:65" hidden="1" outlineLevel="1">
      <c r="B1212" t="str">
        <f t="shared" si="839"/>
        <v>Bio-oil (Pyrolysis) - Finance cost - Asia - USD/ton fuel</v>
      </c>
      <c r="C1212" t="str">
        <f>C1192</f>
        <v>Bio-oil (Pyrolysis)</v>
      </c>
      <c r="D1212" t="s">
        <v>42</v>
      </c>
      <c r="E1212" t="s">
        <v>57</v>
      </c>
      <c r="F1212" t="s">
        <v>31</v>
      </c>
      <c r="G1212" s="36">
        <f t="shared" si="851"/>
        <v>0</v>
      </c>
      <c r="H1212" s="36">
        <f t="shared" si="851"/>
        <v>0</v>
      </c>
      <c r="I1212" s="36">
        <f t="shared" si="851"/>
        <v>0</v>
      </c>
      <c r="J1212" s="36">
        <f t="shared" si="851"/>
        <v>0</v>
      </c>
      <c r="K1212" s="36">
        <f t="shared" si="851"/>
        <v>0</v>
      </c>
      <c r="L1212" s="36">
        <f t="shared" si="851"/>
        <v>0</v>
      </c>
      <c r="M1212" s="36">
        <f t="shared" si="851"/>
        <v>0</v>
      </c>
      <c r="N1212" s="8">
        <f t="shared" si="851"/>
        <v>127.93000000000002</v>
      </c>
      <c r="O1212" s="8">
        <f t="shared" si="851"/>
        <v>125.3713999999998</v>
      </c>
      <c r="P1212" s="8">
        <f t="shared" si="851"/>
        <v>122.81280000000037</v>
      </c>
      <c r="Q1212" s="8">
        <f t="shared" si="851"/>
        <v>120.25420000000014</v>
      </c>
      <c r="R1212" s="8">
        <f t="shared" si="851"/>
        <v>117.69559999999991</v>
      </c>
      <c r="S1212" s="8">
        <f t="shared" si="851"/>
        <v>115.1369999999999</v>
      </c>
      <c r="T1212" s="8">
        <f t="shared" si="851"/>
        <v>114.28413333333336</v>
      </c>
      <c r="U1212" s="8">
        <f t="shared" si="851"/>
        <v>113.43126666666662</v>
      </c>
      <c r="V1212" s="8">
        <f t="shared" si="851"/>
        <v>112.57839999999987</v>
      </c>
      <c r="W1212" s="8">
        <f t="shared" si="852"/>
        <v>111.72553333333333</v>
      </c>
      <c r="X1212" s="8">
        <f t="shared" si="852"/>
        <v>110.87266666666659</v>
      </c>
      <c r="Y1212" s="8">
        <f t="shared" si="852"/>
        <v>110.01979999999985</v>
      </c>
      <c r="Z1212" s="8">
        <f t="shared" si="852"/>
        <v>109.1669333333333</v>
      </c>
      <c r="AA1212" s="8">
        <f t="shared" si="852"/>
        <v>108.31406666666656</v>
      </c>
      <c r="AB1212" s="8">
        <f t="shared" si="852"/>
        <v>107.46119999999982</v>
      </c>
      <c r="AC1212" s="8">
        <f t="shared" si="852"/>
        <v>106.60833333333328</v>
      </c>
      <c r="AD1212" s="8">
        <f t="shared" si="852"/>
        <v>105.75546666666654</v>
      </c>
      <c r="AE1212" s="8">
        <f t="shared" si="852"/>
        <v>104.90259999999999</v>
      </c>
      <c r="AF1212" s="8">
        <f t="shared" si="852"/>
        <v>104.04973333333325</v>
      </c>
      <c r="AG1212" s="8">
        <f t="shared" si="852"/>
        <v>103.19686666666651</v>
      </c>
      <c r="AH1212" s="8">
        <f t="shared" si="852"/>
        <v>102.34399999999998</v>
      </c>
    </row>
    <row r="1213" spans="2:65" hidden="1" outlineLevel="1">
      <c r="B1213" t="str">
        <f t="shared" si="839"/>
        <v>Bio-oil (Pyrolysis) - Finance cost - Europe - USD/ton fuel</v>
      </c>
      <c r="C1213" t="str">
        <f>C1192</f>
        <v>Bio-oil (Pyrolysis)</v>
      </c>
      <c r="D1213" t="s">
        <v>42</v>
      </c>
      <c r="E1213" t="s">
        <v>8</v>
      </c>
      <c r="F1213" t="s">
        <v>31</v>
      </c>
      <c r="G1213" s="36">
        <f t="shared" si="851"/>
        <v>0</v>
      </c>
      <c r="H1213" s="36">
        <f t="shared" si="851"/>
        <v>0</v>
      </c>
      <c r="I1213" s="36">
        <f t="shared" si="851"/>
        <v>0</v>
      </c>
      <c r="J1213" s="36">
        <f t="shared" si="851"/>
        <v>0</v>
      </c>
      <c r="K1213" s="36">
        <f t="shared" si="851"/>
        <v>0</v>
      </c>
      <c r="L1213" s="36">
        <f t="shared" si="851"/>
        <v>0</v>
      </c>
      <c r="M1213" s="36">
        <f t="shared" si="851"/>
        <v>0</v>
      </c>
      <c r="N1213" s="8">
        <f t="shared" si="851"/>
        <v>127.93000000000002</v>
      </c>
      <c r="O1213" s="8">
        <f t="shared" si="851"/>
        <v>125.3713999999998</v>
      </c>
      <c r="P1213" s="8">
        <f t="shared" si="851"/>
        <v>122.81280000000037</v>
      </c>
      <c r="Q1213" s="8">
        <f t="shared" si="851"/>
        <v>120.25420000000014</v>
      </c>
      <c r="R1213" s="8">
        <f t="shared" si="851"/>
        <v>117.69559999999991</v>
      </c>
      <c r="S1213" s="8">
        <f t="shared" si="851"/>
        <v>115.1369999999999</v>
      </c>
      <c r="T1213" s="8">
        <f t="shared" si="851"/>
        <v>114.28413333333336</v>
      </c>
      <c r="U1213" s="8">
        <f t="shared" si="851"/>
        <v>113.43126666666662</v>
      </c>
      <c r="V1213" s="8">
        <f t="shared" si="851"/>
        <v>112.57839999999987</v>
      </c>
      <c r="W1213" s="8">
        <f t="shared" si="852"/>
        <v>111.72553333333333</v>
      </c>
      <c r="X1213" s="8">
        <f t="shared" si="852"/>
        <v>110.87266666666659</v>
      </c>
      <c r="Y1213" s="8">
        <f t="shared" si="852"/>
        <v>110.01979999999985</v>
      </c>
      <c r="Z1213" s="8">
        <f t="shared" si="852"/>
        <v>109.1669333333333</v>
      </c>
      <c r="AA1213" s="8">
        <f t="shared" si="852"/>
        <v>108.31406666666656</v>
      </c>
      <c r="AB1213" s="8">
        <f t="shared" si="852"/>
        <v>107.46119999999982</v>
      </c>
      <c r="AC1213" s="8">
        <f t="shared" si="852"/>
        <v>106.60833333333328</v>
      </c>
      <c r="AD1213" s="8">
        <f t="shared" si="852"/>
        <v>105.75546666666654</v>
      </c>
      <c r="AE1213" s="8">
        <f t="shared" si="852"/>
        <v>104.90259999999999</v>
      </c>
      <c r="AF1213" s="8">
        <f t="shared" si="852"/>
        <v>104.04973333333325</v>
      </c>
      <c r="AG1213" s="8">
        <f t="shared" si="852"/>
        <v>103.19686666666651</v>
      </c>
      <c r="AH1213" s="8">
        <f t="shared" si="852"/>
        <v>102.34399999999998</v>
      </c>
    </row>
    <row r="1214" spans="2:65" hidden="1" outlineLevel="1">
      <c r="B1214" t="str">
        <f t="shared" si="839"/>
        <v>Bio-oil (Pyrolysis) - Finance cost - Middle East - USD/ton fuel</v>
      </c>
      <c r="C1214" t="str">
        <f>C1192</f>
        <v>Bio-oil (Pyrolysis)</v>
      </c>
      <c r="D1214" t="s">
        <v>42</v>
      </c>
      <c r="E1214" t="s">
        <v>58</v>
      </c>
      <c r="F1214" t="s">
        <v>31</v>
      </c>
      <c r="G1214" s="36">
        <f t="shared" si="851"/>
        <v>0</v>
      </c>
      <c r="H1214" s="36">
        <f t="shared" si="851"/>
        <v>0</v>
      </c>
      <c r="I1214" s="36">
        <f t="shared" si="851"/>
        <v>0</v>
      </c>
      <c r="J1214" s="36">
        <f t="shared" si="851"/>
        <v>0</v>
      </c>
      <c r="K1214" s="36">
        <f t="shared" si="851"/>
        <v>0</v>
      </c>
      <c r="L1214" s="36">
        <f t="shared" si="851"/>
        <v>0</v>
      </c>
      <c r="M1214" s="36">
        <f t="shared" si="851"/>
        <v>0</v>
      </c>
      <c r="N1214" s="8">
        <f t="shared" si="851"/>
        <v>127.93000000000002</v>
      </c>
      <c r="O1214" s="8">
        <f t="shared" si="851"/>
        <v>125.3713999999998</v>
      </c>
      <c r="P1214" s="8">
        <f t="shared" si="851"/>
        <v>122.81280000000037</v>
      </c>
      <c r="Q1214" s="8">
        <f t="shared" si="851"/>
        <v>120.25420000000014</v>
      </c>
      <c r="R1214" s="8">
        <f t="shared" si="851"/>
        <v>117.69559999999991</v>
      </c>
      <c r="S1214" s="8">
        <f t="shared" si="851"/>
        <v>115.1369999999999</v>
      </c>
      <c r="T1214" s="8">
        <f t="shared" si="851"/>
        <v>114.28413333333336</v>
      </c>
      <c r="U1214" s="8">
        <f t="shared" si="851"/>
        <v>113.43126666666662</v>
      </c>
      <c r="V1214" s="8">
        <f t="shared" si="851"/>
        <v>112.57839999999987</v>
      </c>
      <c r="W1214" s="8">
        <f t="shared" si="852"/>
        <v>111.72553333333333</v>
      </c>
      <c r="X1214" s="8">
        <f t="shared" si="852"/>
        <v>110.87266666666659</v>
      </c>
      <c r="Y1214" s="8">
        <f t="shared" si="852"/>
        <v>110.01979999999985</v>
      </c>
      <c r="Z1214" s="8">
        <f t="shared" si="852"/>
        <v>109.1669333333333</v>
      </c>
      <c r="AA1214" s="8">
        <f t="shared" si="852"/>
        <v>108.31406666666656</v>
      </c>
      <c r="AB1214" s="8">
        <f t="shared" si="852"/>
        <v>107.46119999999982</v>
      </c>
      <c r="AC1214" s="8">
        <f t="shared" si="852"/>
        <v>106.60833333333328</v>
      </c>
      <c r="AD1214" s="8">
        <f t="shared" si="852"/>
        <v>105.75546666666654</v>
      </c>
      <c r="AE1214" s="8">
        <f t="shared" si="852"/>
        <v>104.90259999999999</v>
      </c>
      <c r="AF1214" s="8">
        <f t="shared" si="852"/>
        <v>104.04973333333325</v>
      </c>
      <c r="AG1214" s="8">
        <f t="shared" si="852"/>
        <v>103.19686666666651</v>
      </c>
      <c r="AH1214" s="8">
        <f t="shared" si="852"/>
        <v>102.34399999999998</v>
      </c>
    </row>
    <row r="1215" spans="2:65" ht="15.75" hidden="1" outlineLevel="1" thickBot="1">
      <c r="B1215" t="str">
        <f t="shared" si="839"/>
        <v/>
      </c>
      <c r="G1215" s="137"/>
      <c r="H1215" s="45"/>
      <c r="I1215" s="45"/>
      <c r="J1215" s="45"/>
      <c r="K1215" s="45"/>
      <c r="L1215" s="45"/>
      <c r="M1215" s="45"/>
    </row>
    <row r="1216" spans="2:65" hidden="1" outlineLevel="1">
      <c r="B1216" t="str">
        <f t="shared" si="839"/>
        <v>Bio-oil (Pyrolysis) - Energy cost including feedstock energy cost - Africa - USD/ton fuel</v>
      </c>
      <c r="C1216" s="10" t="str">
        <f>C1192</f>
        <v>Bio-oil (Pyrolysis)</v>
      </c>
      <c r="D1216" s="10" t="s">
        <v>37</v>
      </c>
      <c r="E1216" s="10" t="s">
        <v>55</v>
      </c>
      <c r="F1216" s="10" t="s">
        <v>31</v>
      </c>
      <c r="G1216" s="134">
        <f>G1221</f>
        <v>0</v>
      </c>
      <c r="H1216" s="134">
        <f t="shared" ref="H1216:AH1216" si="853">H1221</f>
        <v>0</v>
      </c>
      <c r="I1216" s="134">
        <f t="shared" si="853"/>
        <v>0</v>
      </c>
      <c r="J1216" s="134">
        <f t="shared" si="853"/>
        <v>0</v>
      </c>
      <c r="K1216" s="134">
        <f t="shared" si="853"/>
        <v>0</v>
      </c>
      <c r="L1216" s="134">
        <f t="shared" si="853"/>
        <v>0</v>
      </c>
      <c r="M1216" s="134">
        <f t="shared" si="853"/>
        <v>0</v>
      </c>
      <c r="N1216" s="125">
        <f t="shared" si="853"/>
        <v>20.494762123430423</v>
      </c>
      <c r="O1216" s="125">
        <f t="shared" si="853"/>
        <v>19.872143472728538</v>
      </c>
      <c r="P1216" s="125">
        <f t="shared" si="853"/>
        <v>19.249524822026657</v>
      </c>
      <c r="Q1216" s="125">
        <f t="shared" si="853"/>
        <v>18.62690617132451</v>
      </c>
      <c r="R1216" s="125">
        <f t="shared" si="853"/>
        <v>18.004287520622629</v>
      </c>
      <c r="S1216" s="125">
        <f t="shared" si="853"/>
        <v>17.381668869920812</v>
      </c>
      <c r="T1216" s="125">
        <f t="shared" si="853"/>
        <v>17.088612501978194</v>
      </c>
      <c r="U1216" s="125">
        <f t="shared" si="853"/>
        <v>16.795556134035646</v>
      </c>
      <c r="V1216" s="125">
        <f t="shared" si="853"/>
        <v>16.502499766093031</v>
      </c>
      <c r="W1216" s="125">
        <f t="shared" si="853"/>
        <v>16.209443398150412</v>
      </c>
      <c r="X1216" s="125">
        <f t="shared" si="853"/>
        <v>15.916387030207929</v>
      </c>
      <c r="Y1216" s="125">
        <f t="shared" si="853"/>
        <v>15.615045621630456</v>
      </c>
      <c r="Z1216" s="125">
        <f t="shared" si="853"/>
        <v>15.313704213052983</v>
      </c>
      <c r="AA1216" s="125">
        <f t="shared" si="853"/>
        <v>15.012362804475377</v>
      </c>
      <c r="AB1216" s="125">
        <f t="shared" si="853"/>
        <v>14.711021395897903</v>
      </c>
      <c r="AC1216" s="125">
        <f t="shared" si="853"/>
        <v>14.409679987320365</v>
      </c>
      <c r="AD1216" s="125">
        <f t="shared" si="853"/>
        <v>14.261773553625442</v>
      </c>
      <c r="AE1216" s="125">
        <f t="shared" si="853"/>
        <v>14.113867119930589</v>
      </c>
      <c r="AF1216" s="125">
        <f t="shared" si="853"/>
        <v>13.965960686235666</v>
      </c>
      <c r="AG1216" s="125">
        <f t="shared" si="853"/>
        <v>13.818054252540746</v>
      </c>
      <c r="AH1216" s="125">
        <f t="shared" si="853"/>
        <v>13.670147818845892</v>
      </c>
      <c r="AJ1216" s="117" t="e">
        <f>G1199+G1202+G1205+G1216+#REF!=G1193</f>
        <v>#DIV/0!</v>
      </c>
      <c r="AK1216" s="118" t="e">
        <f>H1199+H1202+H1205+H1216+#REF!=H1193</f>
        <v>#DIV/0!</v>
      </c>
      <c r="AL1216" s="118" t="e">
        <f>I1199+I1202+I1205+I1216+#REF!=I1193</f>
        <v>#DIV/0!</v>
      </c>
      <c r="AM1216" s="118" t="e">
        <f>J1199+J1202+J1205+J1216+#REF!=J1193</f>
        <v>#DIV/0!</v>
      </c>
      <c r="AN1216" s="118" t="e">
        <f>K1199+K1202+K1205+K1216+#REF!=K1193</f>
        <v>#DIV/0!</v>
      </c>
      <c r="AO1216" s="118" t="e">
        <f>L1199+L1202+L1205+L1216+#REF!=L1193</f>
        <v>#DIV/0!</v>
      </c>
      <c r="AP1216" s="118" t="e">
        <f>M1199+M1202+M1205+M1216+#REF!=M1193</f>
        <v>#DIV/0!</v>
      </c>
      <c r="AQ1216" s="118" t="e">
        <f>N1199+N1202+N1205+N1216+#REF!=N1193</f>
        <v>#REF!</v>
      </c>
      <c r="AR1216" s="118" t="e">
        <f>O1199+O1202+O1205+O1216+#REF!=O1193</f>
        <v>#REF!</v>
      </c>
      <c r="AS1216" s="118" t="e">
        <f>P1199+P1202+P1205+P1216+#REF!=P1193</f>
        <v>#REF!</v>
      </c>
      <c r="AT1216" s="118" t="e">
        <f>Q1199+Q1202+Q1205+Q1216+#REF!=Q1193</f>
        <v>#REF!</v>
      </c>
      <c r="AU1216" s="118" t="e">
        <f>R1199+R1202+R1205+R1216+#REF!=R1193</f>
        <v>#REF!</v>
      </c>
      <c r="AV1216" s="118" t="e">
        <f>S1199+S1202+S1205+S1216+#REF!=S1193</f>
        <v>#REF!</v>
      </c>
      <c r="AW1216" s="118" t="e">
        <f>T1199+T1202+T1205+T1216+#REF!=T1193</f>
        <v>#REF!</v>
      </c>
      <c r="AX1216" s="118" t="e">
        <f>U1199+U1202+U1205+U1216+#REF!=U1193</f>
        <v>#REF!</v>
      </c>
      <c r="AY1216" s="118" t="e">
        <f>V1199+V1202+V1205+V1216+#REF!=V1193</f>
        <v>#REF!</v>
      </c>
      <c r="AZ1216" s="118" t="e">
        <f>W1199+W1202+W1205+W1216+#REF!=W1193</f>
        <v>#REF!</v>
      </c>
      <c r="BA1216" s="118" t="e">
        <f>X1199+X1202+X1205+X1216+#REF!=X1193</f>
        <v>#REF!</v>
      </c>
      <c r="BB1216" s="118" t="e">
        <f>Y1199+Y1202+Y1205+Y1216+#REF!=Y1193</f>
        <v>#REF!</v>
      </c>
      <c r="BC1216" s="118" t="e">
        <f>Z1199+Z1202+Z1205+Z1216+#REF!=Z1193</f>
        <v>#REF!</v>
      </c>
      <c r="BD1216" s="118" t="e">
        <f>AA1199+AA1202+AA1205+AA1216+#REF!=AA1193</f>
        <v>#REF!</v>
      </c>
      <c r="BE1216" s="118" t="e">
        <f>AB1199+AB1202+AB1205+AB1216+#REF!=AB1193</f>
        <v>#REF!</v>
      </c>
      <c r="BF1216" s="118" t="e">
        <f>AC1199+AC1202+AC1205+AC1216+#REF!=AC1193</f>
        <v>#REF!</v>
      </c>
      <c r="BG1216" s="118" t="e">
        <f>AD1199+AD1202+AD1205+AD1216+#REF!=AD1193</f>
        <v>#REF!</v>
      </c>
      <c r="BH1216" s="118" t="e">
        <f>AE1199+AE1202+AE1205+AE1216+#REF!=AE1193</f>
        <v>#REF!</v>
      </c>
      <c r="BI1216" s="118" t="e">
        <f>AF1199+AF1202+AF1205+AF1216+#REF!=AF1193</f>
        <v>#REF!</v>
      </c>
      <c r="BJ1216" s="118" t="e">
        <f>AG1199+AG1202+AG1205+AG1216+#REF!=AG1193</f>
        <v>#REF!</v>
      </c>
      <c r="BK1216" s="119" t="e">
        <f>AH1199+AH1202+AH1205+AH1216+#REF!=AH1193</f>
        <v>#REF!</v>
      </c>
      <c r="BL1216" s="1"/>
      <c r="BM1216" s="1"/>
    </row>
    <row r="1217" spans="2:65" hidden="1" outlineLevel="1">
      <c r="B1217" t="str">
        <f t="shared" si="839"/>
        <v>Bio-oil (Pyrolysis) - Energy cost including feedstock energy cost - Americas - USD/ton fuel</v>
      </c>
      <c r="C1217" s="2" t="str">
        <f>C1192</f>
        <v>Bio-oil (Pyrolysis)</v>
      </c>
      <c r="D1217" s="2" t="s">
        <v>37</v>
      </c>
      <c r="E1217" s="2" t="s">
        <v>56</v>
      </c>
      <c r="F1217" s="2" t="s">
        <v>31</v>
      </c>
      <c r="G1217" s="135">
        <f t="shared" ref="G1217:AH1217" si="854">G1222</f>
        <v>0</v>
      </c>
      <c r="H1217" s="135">
        <f t="shared" si="854"/>
        <v>0</v>
      </c>
      <c r="I1217" s="135">
        <f t="shared" si="854"/>
        <v>0</v>
      </c>
      <c r="J1217" s="135">
        <f t="shared" si="854"/>
        <v>0</v>
      </c>
      <c r="K1217" s="135">
        <f t="shared" si="854"/>
        <v>0</v>
      </c>
      <c r="L1217" s="135">
        <f t="shared" si="854"/>
        <v>0</v>
      </c>
      <c r="M1217" s="135">
        <f t="shared" si="854"/>
        <v>0</v>
      </c>
      <c r="N1217" s="126">
        <f t="shared" si="854"/>
        <v>16.775372009521831</v>
      </c>
      <c r="O1217" s="126">
        <f t="shared" si="854"/>
        <v>16.414719705807716</v>
      </c>
      <c r="P1217" s="126">
        <f t="shared" si="854"/>
        <v>16.054067402093601</v>
      </c>
      <c r="Q1217" s="126">
        <f t="shared" si="854"/>
        <v>15.693415098379484</v>
      </c>
      <c r="R1217" s="126">
        <f t="shared" si="854"/>
        <v>15.332762794665367</v>
      </c>
      <c r="S1217" s="126">
        <f t="shared" si="854"/>
        <v>14.972110490951186</v>
      </c>
      <c r="T1217" s="126">
        <f t="shared" si="854"/>
        <v>14.679756862324826</v>
      </c>
      <c r="U1217" s="126">
        <f t="shared" si="854"/>
        <v>14.387403233698466</v>
      </c>
      <c r="V1217" s="126">
        <f t="shared" si="854"/>
        <v>14.09504960507204</v>
      </c>
      <c r="W1217" s="126">
        <f t="shared" si="854"/>
        <v>13.802695976445682</v>
      </c>
      <c r="X1217" s="126">
        <f t="shared" si="854"/>
        <v>13.510342347819289</v>
      </c>
      <c r="Y1217" s="126">
        <f t="shared" si="854"/>
        <v>13.392562375804628</v>
      </c>
      <c r="Z1217" s="126">
        <f t="shared" si="854"/>
        <v>13.274782403789969</v>
      </c>
      <c r="AA1217" s="126">
        <f t="shared" si="854"/>
        <v>13.157002431775341</v>
      </c>
      <c r="AB1217" s="126">
        <f t="shared" si="854"/>
        <v>13.03922245976068</v>
      </c>
      <c r="AC1217" s="126">
        <f t="shared" si="854"/>
        <v>12.921442487746019</v>
      </c>
      <c r="AD1217" s="126">
        <f t="shared" si="854"/>
        <v>12.832585835389422</v>
      </c>
      <c r="AE1217" s="126">
        <f t="shared" si="854"/>
        <v>12.743729183032855</v>
      </c>
      <c r="AF1217" s="126">
        <f t="shared" si="854"/>
        <v>12.65487253067629</v>
      </c>
      <c r="AG1217" s="126">
        <f t="shared" si="854"/>
        <v>12.566015878319725</v>
      </c>
      <c r="AH1217" s="126">
        <f t="shared" si="854"/>
        <v>12.47715922596316</v>
      </c>
      <c r="AJ1217" s="120" t="e">
        <f>G1199+G1202+G1206+G1217+#REF!=G1194</f>
        <v>#DIV/0!</v>
      </c>
      <c r="AK1217" s="1" t="e">
        <f>H1199+H1202+H1206+H1217+#REF!=H1194</f>
        <v>#DIV/0!</v>
      </c>
      <c r="AL1217" s="1" t="e">
        <f>I1199+I1202+I1206+I1217+#REF!=I1194</f>
        <v>#DIV/0!</v>
      </c>
      <c r="AM1217" s="1" t="e">
        <f>J1199+J1202+J1206+J1217+#REF!=J1194</f>
        <v>#DIV/0!</v>
      </c>
      <c r="AN1217" s="1" t="e">
        <f>K1199+K1202+K1206+K1217+#REF!=K1194</f>
        <v>#DIV/0!</v>
      </c>
      <c r="AO1217" s="1" t="e">
        <f>L1199+L1202+L1206+L1217+#REF!=L1194</f>
        <v>#DIV/0!</v>
      </c>
      <c r="AP1217" s="1" t="e">
        <f>M1199+M1202+M1206+M1217+#REF!=M1194</f>
        <v>#DIV/0!</v>
      </c>
      <c r="AQ1217" s="1" t="e">
        <f>N1199+N1202+N1206+N1217+#REF!=N1194</f>
        <v>#REF!</v>
      </c>
      <c r="AR1217" s="1" t="e">
        <f>O1199+O1202+O1206+O1217+#REF!=O1194</f>
        <v>#REF!</v>
      </c>
      <c r="AS1217" s="1" t="e">
        <f>P1199+P1202+P1206+P1217+#REF!=P1194</f>
        <v>#REF!</v>
      </c>
      <c r="AT1217" s="1" t="e">
        <f>Q1199+Q1202+Q1206+Q1217+#REF!=Q1194</f>
        <v>#REF!</v>
      </c>
      <c r="AU1217" s="1" t="e">
        <f>R1199+R1202+R1206+R1217+#REF!=R1194</f>
        <v>#REF!</v>
      </c>
      <c r="AV1217" s="1" t="e">
        <f>S1199+S1202+S1206+S1217+#REF!=S1194</f>
        <v>#REF!</v>
      </c>
      <c r="AW1217" s="1" t="e">
        <f>T1199+T1202+T1206+T1217+#REF!=T1194</f>
        <v>#REF!</v>
      </c>
      <c r="AX1217" s="1" t="e">
        <f>U1199+U1202+U1206+U1217+#REF!=U1194</f>
        <v>#REF!</v>
      </c>
      <c r="AY1217" s="1" t="e">
        <f>V1199+V1202+V1206+V1217+#REF!=V1194</f>
        <v>#REF!</v>
      </c>
      <c r="AZ1217" s="1" t="e">
        <f>W1199+W1202+W1206+W1217+#REF!=W1194</f>
        <v>#REF!</v>
      </c>
      <c r="BA1217" s="1" t="e">
        <f>X1199+X1202+X1206+X1217+#REF!=X1194</f>
        <v>#REF!</v>
      </c>
      <c r="BB1217" s="1" t="e">
        <f>Y1199+Y1202+Y1206+Y1217+#REF!=Y1194</f>
        <v>#REF!</v>
      </c>
      <c r="BC1217" s="1" t="e">
        <f>Z1199+Z1202+Z1206+Z1217+#REF!=Z1194</f>
        <v>#REF!</v>
      </c>
      <c r="BD1217" s="1" t="e">
        <f>AA1199+AA1202+AA1206+AA1217+#REF!=AA1194</f>
        <v>#REF!</v>
      </c>
      <c r="BE1217" s="1" t="e">
        <f>AB1199+AB1202+AB1206+AB1217+#REF!=AB1194</f>
        <v>#REF!</v>
      </c>
      <c r="BF1217" s="1" t="e">
        <f>AC1199+AC1202+AC1206+AC1217+#REF!=AC1194</f>
        <v>#REF!</v>
      </c>
      <c r="BG1217" s="1" t="e">
        <f>AD1199+AD1202+AD1206+AD1217+#REF!=AD1194</f>
        <v>#REF!</v>
      </c>
      <c r="BH1217" s="1" t="e">
        <f>AE1199+AE1202+AE1206+AE1217+#REF!=AE1194</f>
        <v>#REF!</v>
      </c>
      <c r="BI1217" s="1" t="e">
        <f>AF1199+AF1202+AF1206+AF1217+#REF!=AF1194</f>
        <v>#REF!</v>
      </c>
      <c r="BJ1217" s="1" t="e">
        <f>AG1199+AG1202+AG1206+AG1217+#REF!=AG1194</f>
        <v>#REF!</v>
      </c>
      <c r="BK1217" s="121" t="e">
        <f>AH1199+AH1202+AH1206+AH1217+#REF!=AH1194</f>
        <v>#REF!</v>
      </c>
      <c r="BL1217" s="1"/>
      <c r="BM1217" s="1"/>
    </row>
    <row r="1218" spans="2:65" hidden="1" outlineLevel="1">
      <c r="B1218" t="str">
        <f t="shared" si="839"/>
        <v>Bio-oil (Pyrolysis) - Energy cost including feedstock energy cost - Asia - USD/ton fuel</v>
      </c>
      <c r="C1218" s="2" t="str">
        <f>C1192</f>
        <v>Bio-oil (Pyrolysis)</v>
      </c>
      <c r="D1218" s="2" t="s">
        <v>37</v>
      </c>
      <c r="E1218" s="2" t="s">
        <v>57</v>
      </c>
      <c r="F1218" s="2" t="s">
        <v>31</v>
      </c>
      <c r="G1218" s="135">
        <f t="shared" ref="G1218:AH1218" si="855">G1223</f>
        <v>0</v>
      </c>
      <c r="H1218" s="135">
        <f t="shared" si="855"/>
        <v>0</v>
      </c>
      <c r="I1218" s="135">
        <f t="shared" si="855"/>
        <v>0</v>
      </c>
      <c r="J1218" s="135">
        <f t="shared" si="855"/>
        <v>0</v>
      </c>
      <c r="K1218" s="135">
        <f t="shared" si="855"/>
        <v>0</v>
      </c>
      <c r="L1218" s="135">
        <f t="shared" si="855"/>
        <v>0</v>
      </c>
      <c r="M1218" s="135">
        <f t="shared" si="855"/>
        <v>0</v>
      </c>
      <c r="N1218" s="126">
        <f t="shared" si="855"/>
        <v>25.264531007502224</v>
      </c>
      <c r="O1218" s="126">
        <f t="shared" si="855"/>
        <v>24.452626620601823</v>
      </c>
      <c r="P1218" s="126">
        <f t="shared" si="855"/>
        <v>23.640722233701684</v>
      </c>
      <c r="Q1218" s="126">
        <f t="shared" si="855"/>
        <v>22.828817846801815</v>
      </c>
      <c r="R1218" s="126">
        <f t="shared" si="855"/>
        <v>22.01691345990168</v>
      </c>
      <c r="S1218" s="126">
        <f t="shared" si="855"/>
        <v>21.205009073001541</v>
      </c>
      <c r="T1218" s="126">
        <f t="shared" si="855"/>
        <v>20.792217212067769</v>
      </c>
      <c r="U1218" s="126">
        <f t="shared" si="855"/>
        <v>20.379425351133992</v>
      </c>
      <c r="V1218" s="126">
        <f t="shared" si="855"/>
        <v>19.966633490200351</v>
      </c>
      <c r="W1218" s="126">
        <f t="shared" si="855"/>
        <v>19.553841629266575</v>
      </c>
      <c r="X1218" s="126">
        <f t="shared" si="855"/>
        <v>19.141049768333065</v>
      </c>
      <c r="Y1218" s="126">
        <f t="shared" si="855"/>
        <v>18.708968925123372</v>
      </c>
      <c r="Z1218" s="126">
        <f t="shared" si="855"/>
        <v>18.27688808191381</v>
      </c>
      <c r="AA1218" s="126">
        <f t="shared" si="855"/>
        <v>17.844807238704117</v>
      </c>
      <c r="AB1218" s="126">
        <f t="shared" si="855"/>
        <v>17.412726395494555</v>
      </c>
      <c r="AC1218" s="126">
        <f t="shared" si="855"/>
        <v>16.980645552284862</v>
      </c>
      <c r="AD1218" s="126">
        <f t="shared" si="855"/>
        <v>16.782499004704672</v>
      </c>
      <c r="AE1218" s="126">
        <f t="shared" si="855"/>
        <v>16.584352457124414</v>
      </c>
      <c r="AF1218" s="126">
        <f t="shared" si="855"/>
        <v>16.386205909544227</v>
      </c>
      <c r="AG1218" s="126">
        <f t="shared" si="855"/>
        <v>16.188059361964036</v>
      </c>
      <c r="AH1218" s="126">
        <f t="shared" si="855"/>
        <v>15.98991281438378</v>
      </c>
      <c r="AJ1218" s="120" t="e">
        <f>G1199+G1202+G1207+G1218+#REF!=G1195</f>
        <v>#DIV/0!</v>
      </c>
      <c r="AK1218" s="1" t="e">
        <f>H1199+H1202+H1207+H1218+#REF!=H1195</f>
        <v>#DIV/0!</v>
      </c>
      <c r="AL1218" s="1" t="e">
        <f>I1199+I1202+I1207+I1218+#REF!=I1195</f>
        <v>#DIV/0!</v>
      </c>
      <c r="AM1218" s="1" t="e">
        <f>J1199+J1202+J1207+J1218+#REF!=J1195</f>
        <v>#DIV/0!</v>
      </c>
      <c r="AN1218" s="1" t="e">
        <f>K1199+K1202+K1207+K1218+#REF!=K1195</f>
        <v>#DIV/0!</v>
      </c>
      <c r="AO1218" s="1" t="e">
        <f>L1199+L1202+L1207+L1218+#REF!=L1195</f>
        <v>#DIV/0!</v>
      </c>
      <c r="AP1218" s="1" t="e">
        <f>M1199+M1202+M1207+M1218+#REF!=M1195</f>
        <v>#DIV/0!</v>
      </c>
      <c r="AQ1218" s="1" t="e">
        <f>N1199+N1202+N1207+N1218+#REF!=N1195</f>
        <v>#REF!</v>
      </c>
      <c r="AR1218" s="1" t="e">
        <f>O1199+O1202+O1207+O1218+#REF!=O1195</f>
        <v>#REF!</v>
      </c>
      <c r="AS1218" s="1" t="e">
        <f>P1199+P1202+P1207+P1218+#REF!=P1195</f>
        <v>#REF!</v>
      </c>
      <c r="AT1218" s="1" t="e">
        <f>Q1199+Q1202+Q1207+Q1218+#REF!=Q1195</f>
        <v>#REF!</v>
      </c>
      <c r="AU1218" s="1" t="e">
        <f>R1199+R1202+R1207+R1218+#REF!=R1195</f>
        <v>#REF!</v>
      </c>
      <c r="AV1218" s="1" t="e">
        <f>S1199+S1202+S1207+S1218+#REF!=S1195</f>
        <v>#REF!</v>
      </c>
      <c r="AW1218" s="1" t="e">
        <f>T1199+T1202+T1207+T1218+#REF!=T1195</f>
        <v>#REF!</v>
      </c>
      <c r="AX1218" s="1" t="e">
        <f>U1199+U1202+U1207+U1218+#REF!=U1195</f>
        <v>#REF!</v>
      </c>
      <c r="AY1218" s="1" t="e">
        <f>V1199+V1202+V1207+V1218+#REF!=V1195</f>
        <v>#REF!</v>
      </c>
      <c r="AZ1218" s="1" t="e">
        <f>W1199+W1202+W1207+W1218+#REF!=W1195</f>
        <v>#REF!</v>
      </c>
      <c r="BA1218" s="1" t="e">
        <f>X1199+X1202+X1207+X1218+#REF!=X1195</f>
        <v>#REF!</v>
      </c>
      <c r="BB1218" s="1" t="e">
        <f>Y1199+Y1202+Y1207+Y1218+#REF!=Y1195</f>
        <v>#REF!</v>
      </c>
      <c r="BC1218" s="1" t="e">
        <f>Z1199+Z1202+Z1207+Z1218+#REF!=Z1195</f>
        <v>#REF!</v>
      </c>
      <c r="BD1218" s="1" t="e">
        <f>AA1199+AA1202+AA1207+AA1218+#REF!=AA1195</f>
        <v>#REF!</v>
      </c>
      <c r="BE1218" s="1" t="e">
        <f>AB1199+AB1202+AB1207+AB1218+#REF!=AB1195</f>
        <v>#REF!</v>
      </c>
      <c r="BF1218" s="1" t="e">
        <f>AC1199+AC1202+AC1207+AC1218+#REF!=AC1195</f>
        <v>#REF!</v>
      </c>
      <c r="BG1218" s="1" t="e">
        <f>AD1199+AD1202+AD1207+AD1218+#REF!=AD1195</f>
        <v>#REF!</v>
      </c>
      <c r="BH1218" s="1" t="e">
        <f>AE1199+AE1202+AE1207+AE1218+#REF!=AE1195</f>
        <v>#REF!</v>
      </c>
      <c r="BI1218" s="1" t="e">
        <f>AF1199+AF1202+AF1207+AF1218+#REF!=AF1195</f>
        <v>#REF!</v>
      </c>
      <c r="BJ1218" s="1" t="e">
        <f>AG1199+AG1202+AG1207+AG1218+#REF!=AG1195</f>
        <v>#REF!</v>
      </c>
      <c r="BK1218" s="121" t="e">
        <f>AH1199+AH1202+AH1207+AH1218+#REF!=AH1195</f>
        <v>#REF!</v>
      </c>
      <c r="BL1218" s="1"/>
      <c r="BM1218" s="1"/>
    </row>
    <row r="1219" spans="2:65" hidden="1" outlineLevel="1">
      <c r="B1219" t="str">
        <f t="shared" si="839"/>
        <v>Bio-oil (Pyrolysis) - Energy cost including feedstock energy cost - Europe - USD/ton fuel</v>
      </c>
      <c r="C1219" s="2" t="str">
        <f>C1192</f>
        <v>Bio-oil (Pyrolysis)</v>
      </c>
      <c r="D1219" s="2" t="s">
        <v>37</v>
      </c>
      <c r="E1219" s="2" t="s">
        <v>8</v>
      </c>
      <c r="F1219" s="2" t="s">
        <v>31</v>
      </c>
      <c r="G1219" s="135">
        <f t="shared" ref="G1219:AH1219" si="856">G1224</f>
        <v>0</v>
      </c>
      <c r="H1219" s="135">
        <f t="shared" si="856"/>
        <v>0</v>
      </c>
      <c r="I1219" s="135">
        <f t="shared" si="856"/>
        <v>0</v>
      </c>
      <c r="J1219" s="135">
        <f t="shared" si="856"/>
        <v>0</v>
      </c>
      <c r="K1219" s="135">
        <f t="shared" si="856"/>
        <v>0</v>
      </c>
      <c r="L1219" s="135">
        <f t="shared" si="856"/>
        <v>0</v>
      </c>
      <c r="M1219" s="135">
        <f t="shared" si="856"/>
        <v>0</v>
      </c>
      <c r="N1219" s="126">
        <f t="shared" si="856"/>
        <v>20.868294881527561</v>
      </c>
      <c r="O1219" s="126">
        <f t="shared" si="856"/>
        <v>20.460066525465614</v>
      </c>
      <c r="P1219" s="126">
        <f t="shared" si="856"/>
        <v>20.051838169404064</v>
      </c>
      <c r="Q1219" s="126">
        <f t="shared" si="856"/>
        <v>19.64360981334238</v>
      </c>
      <c r="R1219" s="126">
        <f t="shared" si="856"/>
        <v>19.235381457280695</v>
      </c>
      <c r="S1219" s="126">
        <f t="shared" si="856"/>
        <v>18.827153101219146</v>
      </c>
      <c r="T1219" s="126">
        <f t="shared" si="856"/>
        <v>18.583420023457375</v>
      </c>
      <c r="U1219" s="126">
        <f t="shared" si="856"/>
        <v>18.339686945695668</v>
      </c>
      <c r="V1219" s="126">
        <f t="shared" si="856"/>
        <v>18.095953867933964</v>
      </c>
      <c r="W1219" s="126">
        <f t="shared" si="856"/>
        <v>17.852220790172261</v>
      </c>
      <c r="X1219" s="126">
        <f t="shared" si="856"/>
        <v>17.608487712410422</v>
      </c>
      <c r="Y1219" s="126">
        <f t="shared" si="856"/>
        <v>17.347737322630667</v>
      </c>
      <c r="Z1219" s="126">
        <f t="shared" si="856"/>
        <v>17.086986932850841</v>
      </c>
      <c r="AA1219" s="126">
        <f t="shared" si="856"/>
        <v>16.826236543071087</v>
      </c>
      <c r="AB1219" s="126">
        <f t="shared" si="856"/>
        <v>16.565486153291264</v>
      </c>
      <c r="AC1219" s="126">
        <f t="shared" si="856"/>
        <v>16.304735763511509</v>
      </c>
      <c r="AD1219" s="126">
        <f t="shared" si="856"/>
        <v>16.114486909162757</v>
      </c>
      <c r="AE1219" s="126">
        <f t="shared" si="856"/>
        <v>15.924238054813937</v>
      </c>
      <c r="AF1219" s="126">
        <f t="shared" si="856"/>
        <v>15.733989200465185</v>
      </c>
      <c r="AG1219" s="126">
        <f t="shared" si="856"/>
        <v>15.543740346116433</v>
      </c>
      <c r="AH1219" s="126">
        <f t="shared" si="856"/>
        <v>15.353491491767615</v>
      </c>
      <c r="AJ1219" s="120" t="e">
        <f>G1199+G1202+G1208+G1219+#REF!=G1196</f>
        <v>#DIV/0!</v>
      </c>
      <c r="AK1219" s="1" t="e">
        <f>H1199+H1202+H1208+H1219+#REF!=H1196</f>
        <v>#DIV/0!</v>
      </c>
      <c r="AL1219" s="1" t="e">
        <f>I1199+I1202+I1208+I1219+#REF!=I1196</f>
        <v>#DIV/0!</v>
      </c>
      <c r="AM1219" s="1" t="e">
        <f>J1199+J1202+J1208+J1219+#REF!=J1196</f>
        <v>#DIV/0!</v>
      </c>
      <c r="AN1219" s="1" t="e">
        <f>K1199+K1202+K1208+K1219+#REF!=K1196</f>
        <v>#DIV/0!</v>
      </c>
      <c r="AO1219" s="1" t="e">
        <f>L1199+L1202+L1208+L1219+#REF!=L1196</f>
        <v>#DIV/0!</v>
      </c>
      <c r="AP1219" s="1" t="e">
        <f>M1199+M1202+M1208+M1219+#REF!=M1196</f>
        <v>#DIV/0!</v>
      </c>
      <c r="AQ1219" s="1" t="e">
        <f>N1199+N1202+N1208+N1219+#REF!=N1196</f>
        <v>#REF!</v>
      </c>
      <c r="AR1219" s="1" t="e">
        <f>O1199+O1202+O1208+O1219+#REF!=O1196</f>
        <v>#REF!</v>
      </c>
      <c r="AS1219" s="1" t="e">
        <f>P1199+P1202+P1208+P1219+#REF!=P1196</f>
        <v>#REF!</v>
      </c>
      <c r="AT1219" s="1" t="e">
        <f>Q1199+Q1202+Q1208+Q1219+#REF!=Q1196</f>
        <v>#REF!</v>
      </c>
      <c r="AU1219" s="1" t="e">
        <f>R1199+R1202+R1208+R1219+#REF!=R1196</f>
        <v>#REF!</v>
      </c>
      <c r="AV1219" s="1" t="e">
        <f>S1199+S1202+S1208+S1219+#REF!=S1196</f>
        <v>#REF!</v>
      </c>
      <c r="AW1219" s="1" t="e">
        <f>T1199+T1202+T1208+T1219+#REF!=T1196</f>
        <v>#REF!</v>
      </c>
      <c r="AX1219" s="1" t="e">
        <f>U1199+U1202+U1208+U1219+#REF!=U1196</f>
        <v>#REF!</v>
      </c>
      <c r="AY1219" s="1" t="e">
        <f>V1199+V1202+V1208+V1219+#REF!=V1196</f>
        <v>#REF!</v>
      </c>
      <c r="AZ1219" s="1" t="e">
        <f>W1199+W1202+W1208+W1219+#REF!=W1196</f>
        <v>#REF!</v>
      </c>
      <c r="BA1219" s="1" t="e">
        <f>X1199+X1202+X1208+X1219+#REF!=X1196</f>
        <v>#REF!</v>
      </c>
      <c r="BB1219" s="1" t="e">
        <f>Y1199+Y1202+Y1208+Y1219+#REF!=Y1196</f>
        <v>#REF!</v>
      </c>
      <c r="BC1219" s="1" t="e">
        <f>Z1199+Z1202+Z1208+Z1219+#REF!=Z1196</f>
        <v>#REF!</v>
      </c>
      <c r="BD1219" s="1" t="e">
        <f>AA1199+AA1202+AA1208+AA1219+#REF!=AA1196</f>
        <v>#REF!</v>
      </c>
      <c r="BE1219" s="1" t="e">
        <f>AB1199+AB1202+AB1208+AB1219+#REF!=AB1196</f>
        <v>#REF!</v>
      </c>
      <c r="BF1219" s="1" t="e">
        <f>AC1199+AC1202+AC1208+AC1219+#REF!=AC1196</f>
        <v>#REF!</v>
      </c>
      <c r="BG1219" s="1" t="e">
        <f>AD1199+AD1202+AD1208+AD1219+#REF!=AD1196</f>
        <v>#REF!</v>
      </c>
      <c r="BH1219" s="1" t="e">
        <f>AE1199+AE1202+AE1208+AE1219+#REF!=AE1196</f>
        <v>#REF!</v>
      </c>
      <c r="BI1219" s="1" t="e">
        <f>AF1199+AF1202+AF1208+AF1219+#REF!=AF1196</f>
        <v>#REF!</v>
      </c>
      <c r="BJ1219" s="1" t="e">
        <f>AG1199+AG1202+AG1208+AG1219+#REF!=AG1196</f>
        <v>#REF!</v>
      </c>
      <c r="BK1219" s="121" t="e">
        <f>AH1199+AH1202+AH1208+AH1219+#REF!=AH1196</f>
        <v>#REF!</v>
      </c>
      <c r="BL1219" s="1"/>
      <c r="BM1219" s="1"/>
    </row>
    <row r="1220" spans="2:65" ht="15.75" hidden="1" outlineLevel="1" thickBot="1">
      <c r="B1220" t="str">
        <f t="shared" si="839"/>
        <v>Bio-oil (Pyrolysis) - Energy cost including feedstock energy cost - Middle East - USD/ton fuel</v>
      </c>
      <c r="C1220" s="13" t="str">
        <f>C1192</f>
        <v>Bio-oil (Pyrolysis)</v>
      </c>
      <c r="D1220" s="13" t="s">
        <v>37</v>
      </c>
      <c r="E1220" s="13" t="s">
        <v>58</v>
      </c>
      <c r="F1220" s="13" t="s">
        <v>31</v>
      </c>
      <c r="G1220" s="136">
        <f t="shared" ref="G1220:AH1220" si="857">G1225</f>
        <v>0</v>
      </c>
      <c r="H1220" s="136">
        <f t="shared" si="857"/>
        <v>0</v>
      </c>
      <c r="I1220" s="136">
        <f t="shared" si="857"/>
        <v>0</v>
      </c>
      <c r="J1220" s="136">
        <f t="shared" si="857"/>
        <v>0</v>
      </c>
      <c r="K1220" s="136">
        <f t="shared" si="857"/>
        <v>0</v>
      </c>
      <c r="L1220" s="136">
        <f t="shared" si="857"/>
        <v>0</v>
      </c>
      <c r="M1220" s="136">
        <f t="shared" si="857"/>
        <v>0</v>
      </c>
      <c r="N1220" s="127">
        <f t="shared" si="857"/>
        <v>16.54117213300913</v>
      </c>
      <c r="O1220" s="127">
        <f t="shared" si="857"/>
        <v>16.096114567309272</v>
      </c>
      <c r="P1220" s="127">
        <f t="shared" si="857"/>
        <v>15.651057001609544</v>
      </c>
      <c r="Q1220" s="127">
        <f t="shared" si="857"/>
        <v>15.205999435909686</v>
      </c>
      <c r="R1220" s="127">
        <f t="shared" si="857"/>
        <v>14.76094187020996</v>
      </c>
      <c r="S1220" s="127">
        <f t="shared" si="857"/>
        <v>14.315884304510233</v>
      </c>
      <c r="T1220" s="127">
        <f t="shared" si="857"/>
        <v>14.092737120859796</v>
      </c>
      <c r="U1220" s="127">
        <f t="shared" si="857"/>
        <v>13.869589937209359</v>
      </c>
      <c r="V1220" s="127">
        <f t="shared" si="857"/>
        <v>13.646442753558988</v>
      </c>
      <c r="W1220" s="127">
        <f t="shared" si="857"/>
        <v>13.42329556990855</v>
      </c>
      <c r="X1220" s="127">
        <f t="shared" si="857"/>
        <v>13.200148386258112</v>
      </c>
      <c r="Y1220" s="127">
        <f t="shared" si="857"/>
        <v>12.907514049438412</v>
      </c>
      <c r="Z1220" s="127">
        <f t="shared" si="857"/>
        <v>12.614879712618777</v>
      </c>
      <c r="AA1220" s="127">
        <f t="shared" si="857"/>
        <v>12.322245375799074</v>
      </c>
      <c r="AB1220" s="127">
        <f t="shared" si="857"/>
        <v>12.029611038979439</v>
      </c>
      <c r="AC1220" s="127">
        <f t="shared" si="857"/>
        <v>11.736976702159705</v>
      </c>
      <c r="AD1220" s="127">
        <f t="shared" si="857"/>
        <v>11.600014652527594</v>
      </c>
      <c r="AE1220" s="127">
        <f t="shared" si="857"/>
        <v>11.463052602895518</v>
      </c>
      <c r="AF1220" s="127">
        <f t="shared" si="857"/>
        <v>11.326090553263407</v>
      </c>
      <c r="AG1220" s="127">
        <f t="shared" si="857"/>
        <v>11.189128503631297</v>
      </c>
      <c r="AH1220" s="127">
        <f t="shared" si="857"/>
        <v>11.05216645399922</v>
      </c>
      <c r="AJ1220" s="122" t="e">
        <f>G1199+G1202+G1209+G1220+#REF!=G1197</f>
        <v>#DIV/0!</v>
      </c>
      <c r="AK1220" s="123" t="e">
        <f>H1199+H1202+H1209+H1220+#REF!=H1197</f>
        <v>#DIV/0!</v>
      </c>
      <c r="AL1220" s="123" t="e">
        <f>I1199+I1202+I1209+I1220+#REF!=I1197</f>
        <v>#DIV/0!</v>
      </c>
      <c r="AM1220" s="123" t="e">
        <f>J1199+J1202+J1209+J1220+#REF!=J1197</f>
        <v>#DIV/0!</v>
      </c>
      <c r="AN1220" s="123" t="e">
        <f>K1199+K1202+K1209+K1220+#REF!=K1197</f>
        <v>#DIV/0!</v>
      </c>
      <c r="AO1220" s="123" t="e">
        <f>L1199+L1202+L1209+L1220+#REF!=L1197</f>
        <v>#DIV/0!</v>
      </c>
      <c r="AP1220" s="123" t="e">
        <f>M1199+M1202+M1209+M1220+#REF!=M1197</f>
        <v>#DIV/0!</v>
      </c>
      <c r="AQ1220" s="123" t="e">
        <f>N1199+N1202+N1209+N1220+#REF!=N1197</f>
        <v>#REF!</v>
      </c>
      <c r="AR1220" s="123" t="e">
        <f>O1199+O1202+O1209+O1220+#REF!=O1197</f>
        <v>#REF!</v>
      </c>
      <c r="AS1220" s="123" t="e">
        <f>P1199+P1202+P1209+P1220+#REF!=P1197</f>
        <v>#REF!</v>
      </c>
      <c r="AT1220" s="123" t="e">
        <f>Q1199+Q1202+Q1209+Q1220+#REF!=Q1197</f>
        <v>#REF!</v>
      </c>
      <c r="AU1220" s="123" t="e">
        <f>R1199+R1202+R1209+R1220+#REF!=R1197</f>
        <v>#REF!</v>
      </c>
      <c r="AV1220" s="123" t="e">
        <f>S1199+S1202+S1209+S1220+#REF!=S1197</f>
        <v>#REF!</v>
      </c>
      <c r="AW1220" s="123" t="e">
        <f>T1199+T1202+T1209+T1220+#REF!=T1197</f>
        <v>#REF!</v>
      </c>
      <c r="AX1220" s="123" t="e">
        <f>U1199+U1202+U1209+U1220+#REF!=U1197</f>
        <v>#REF!</v>
      </c>
      <c r="AY1220" s="123" t="e">
        <f>V1199+V1202+V1209+V1220+#REF!=V1197</f>
        <v>#REF!</v>
      </c>
      <c r="AZ1220" s="123" t="e">
        <f>W1199+W1202+W1209+W1220+#REF!=W1197</f>
        <v>#REF!</v>
      </c>
      <c r="BA1220" s="123" t="e">
        <f>X1199+X1202+X1209+X1220+#REF!=X1197</f>
        <v>#REF!</v>
      </c>
      <c r="BB1220" s="123" t="e">
        <f>Y1199+Y1202+Y1209+Y1220+#REF!=Y1197</f>
        <v>#REF!</v>
      </c>
      <c r="BC1220" s="123" t="e">
        <f>Z1199+Z1202+Z1209+Z1220+#REF!=Z1197</f>
        <v>#REF!</v>
      </c>
      <c r="BD1220" s="123" t="e">
        <f>AA1199+AA1202+AA1209+AA1220+#REF!=AA1197</f>
        <v>#REF!</v>
      </c>
      <c r="BE1220" s="123" t="e">
        <f>AB1199+AB1202+AB1209+AB1220+#REF!=AB1197</f>
        <v>#REF!</v>
      </c>
      <c r="BF1220" s="123" t="e">
        <f>AC1199+AC1202+AC1209+AC1220+#REF!=AC1197</f>
        <v>#REF!</v>
      </c>
      <c r="BG1220" s="123" t="e">
        <f>AD1199+AD1202+AD1209+AD1220+#REF!=AD1197</f>
        <v>#REF!</v>
      </c>
      <c r="BH1220" s="123" t="e">
        <f>AE1199+AE1202+AE1209+AE1220+#REF!=AE1197</f>
        <v>#REF!</v>
      </c>
      <c r="BI1220" s="123" t="e">
        <f>AF1199+AF1202+AF1209+AF1220+#REF!=AF1197</f>
        <v>#REF!</v>
      </c>
      <c r="BJ1220" s="123" t="e">
        <f>AG1199+AG1202+AG1209+AG1220+#REF!=AG1197</f>
        <v>#REF!</v>
      </c>
      <c r="BK1220" s="124" t="e">
        <f>AH1199+AH1202+AH1209+AH1220+#REF!=AH1197</f>
        <v>#REF!</v>
      </c>
      <c r="BL1220" s="1"/>
      <c r="BM1220" s="1"/>
    </row>
    <row r="1221" spans="2:65" hidden="1" outlineLevel="1">
      <c r="B1221" t="str">
        <f t="shared" si="839"/>
        <v>Bio-oil (Pyrolysis) - Energy cost - Africa - USD/ton fuel</v>
      </c>
      <c r="C1221" t="str">
        <f>C1192</f>
        <v>Bio-oil (Pyrolysis)</v>
      </c>
      <c r="D1221" t="s">
        <v>43</v>
      </c>
      <c r="E1221" t="s">
        <v>55</v>
      </c>
      <c r="F1221" t="s">
        <v>31</v>
      </c>
      <c r="G1221" s="36">
        <f t="shared" ref="G1221:V1225" si="858">INDEX(CostCalculations,MATCH($B1221,CostCalculations_Index,0),MATCH(G$4,CostCalculation_Year,0))</f>
        <v>0</v>
      </c>
      <c r="H1221" s="36">
        <f t="shared" si="858"/>
        <v>0</v>
      </c>
      <c r="I1221" s="36">
        <f t="shared" si="858"/>
        <v>0</v>
      </c>
      <c r="J1221" s="36">
        <f t="shared" si="858"/>
        <v>0</v>
      </c>
      <c r="K1221" s="36">
        <f t="shared" si="858"/>
        <v>0</v>
      </c>
      <c r="L1221" s="36">
        <f t="shared" si="858"/>
        <v>0</v>
      </c>
      <c r="M1221" s="36">
        <f t="shared" si="858"/>
        <v>0</v>
      </c>
      <c r="N1221" s="8">
        <f t="shared" si="858"/>
        <v>20.494762123430423</v>
      </c>
      <c r="O1221" s="8">
        <f t="shared" si="858"/>
        <v>19.872143472728538</v>
      </c>
      <c r="P1221" s="8">
        <f t="shared" si="858"/>
        <v>19.249524822026657</v>
      </c>
      <c r="Q1221" s="8">
        <f t="shared" si="858"/>
        <v>18.62690617132451</v>
      </c>
      <c r="R1221" s="8">
        <f t="shared" si="858"/>
        <v>18.004287520622629</v>
      </c>
      <c r="S1221" s="8">
        <f t="shared" si="858"/>
        <v>17.381668869920812</v>
      </c>
      <c r="T1221" s="8">
        <f t="shared" si="858"/>
        <v>17.088612501978194</v>
      </c>
      <c r="U1221" s="8">
        <f t="shared" si="858"/>
        <v>16.795556134035646</v>
      </c>
      <c r="V1221" s="8">
        <f t="shared" si="858"/>
        <v>16.502499766093031</v>
      </c>
      <c r="W1221" s="8">
        <f t="shared" ref="W1221:AH1225" si="859">INDEX(CostCalculations,MATCH($B1221,CostCalculations_Index,0),MATCH(W$4,CostCalculation_Year,0))</f>
        <v>16.209443398150412</v>
      </c>
      <c r="X1221" s="8">
        <f t="shared" si="859"/>
        <v>15.916387030207929</v>
      </c>
      <c r="Y1221" s="8">
        <f t="shared" si="859"/>
        <v>15.615045621630456</v>
      </c>
      <c r="Z1221" s="8">
        <f t="shared" si="859"/>
        <v>15.313704213052983</v>
      </c>
      <c r="AA1221" s="8">
        <f t="shared" si="859"/>
        <v>15.012362804475377</v>
      </c>
      <c r="AB1221" s="8">
        <f t="shared" si="859"/>
        <v>14.711021395897903</v>
      </c>
      <c r="AC1221" s="8">
        <f t="shared" si="859"/>
        <v>14.409679987320365</v>
      </c>
      <c r="AD1221" s="8">
        <f t="shared" si="859"/>
        <v>14.261773553625442</v>
      </c>
      <c r="AE1221" s="8">
        <f t="shared" si="859"/>
        <v>14.113867119930589</v>
      </c>
      <c r="AF1221" s="8">
        <f t="shared" si="859"/>
        <v>13.965960686235666</v>
      </c>
      <c r="AG1221" s="8">
        <f t="shared" si="859"/>
        <v>13.818054252540746</v>
      </c>
      <c r="AH1221" s="8">
        <f t="shared" si="859"/>
        <v>13.670147818845892</v>
      </c>
    </row>
    <row r="1222" spans="2:65" hidden="1" outlineLevel="1">
      <c r="B1222" t="str">
        <f t="shared" si="839"/>
        <v>Bio-oil (Pyrolysis) - Energy cost - Americas - USD/ton fuel</v>
      </c>
      <c r="C1222" t="str">
        <f>C1192</f>
        <v>Bio-oil (Pyrolysis)</v>
      </c>
      <c r="D1222" t="s">
        <v>43</v>
      </c>
      <c r="E1222" t="s">
        <v>56</v>
      </c>
      <c r="F1222" t="s">
        <v>31</v>
      </c>
      <c r="G1222" s="36">
        <f t="shared" si="858"/>
        <v>0</v>
      </c>
      <c r="H1222" s="36">
        <f t="shared" si="858"/>
        <v>0</v>
      </c>
      <c r="I1222" s="36">
        <f t="shared" si="858"/>
        <v>0</v>
      </c>
      <c r="J1222" s="36">
        <f t="shared" si="858"/>
        <v>0</v>
      </c>
      <c r="K1222" s="36">
        <f t="shared" si="858"/>
        <v>0</v>
      </c>
      <c r="L1222" s="36">
        <f t="shared" si="858"/>
        <v>0</v>
      </c>
      <c r="M1222" s="36">
        <f t="shared" si="858"/>
        <v>0</v>
      </c>
      <c r="N1222" s="8">
        <f t="shared" si="858"/>
        <v>16.775372009521831</v>
      </c>
      <c r="O1222" s="8">
        <f t="shared" si="858"/>
        <v>16.414719705807716</v>
      </c>
      <c r="P1222" s="8">
        <f t="shared" si="858"/>
        <v>16.054067402093601</v>
      </c>
      <c r="Q1222" s="8">
        <f t="shared" si="858"/>
        <v>15.693415098379484</v>
      </c>
      <c r="R1222" s="8">
        <f t="shared" si="858"/>
        <v>15.332762794665367</v>
      </c>
      <c r="S1222" s="8">
        <f t="shared" si="858"/>
        <v>14.972110490951186</v>
      </c>
      <c r="T1222" s="8">
        <f t="shared" si="858"/>
        <v>14.679756862324826</v>
      </c>
      <c r="U1222" s="8">
        <f t="shared" si="858"/>
        <v>14.387403233698466</v>
      </c>
      <c r="V1222" s="8">
        <f t="shared" si="858"/>
        <v>14.09504960507204</v>
      </c>
      <c r="W1222" s="8">
        <f t="shared" si="859"/>
        <v>13.802695976445682</v>
      </c>
      <c r="X1222" s="8">
        <f t="shared" si="859"/>
        <v>13.510342347819289</v>
      </c>
      <c r="Y1222" s="8">
        <f t="shared" si="859"/>
        <v>13.392562375804628</v>
      </c>
      <c r="Z1222" s="8">
        <f t="shared" si="859"/>
        <v>13.274782403789969</v>
      </c>
      <c r="AA1222" s="8">
        <f t="shared" si="859"/>
        <v>13.157002431775341</v>
      </c>
      <c r="AB1222" s="8">
        <f t="shared" si="859"/>
        <v>13.03922245976068</v>
      </c>
      <c r="AC1222" s="8">
        <f t="shared" si="859"/>
        <v>12.921442487746019</v>
      </c>
      <c r="AD1222" s="8">
        <f t="shared" si="859"/>
        <v>12.832585835389422</v>
      </c>
      <c r="AE1222" s="8">
        <f t="shared" si="859"/>
        <v>12.743729183032855</v>
      </c>
      <c r="AF1222" s="8">
        <f t="shared" si="859"/>
        <v>12.65487253067629</v>
      </c>
      <c r="AG1222" s="8">
        <f t="shared" si="859"/>
        <v>12.566015878319725</v>
      </c>
      <c r="AH1222" s="8">
        <f t="shared" si="859"/>
        <v>12.47715922596316</v>
      </c>
    </row>
    <row r="1223" spans="2:65" hidden="1" outlineLevel="1">
      <c r="B1223" t="str">
        <f t="shared" si="839"/>
        <v>Bio-oil (Pyrolysis) - Energy cost - Asia - USD/ton fuel</v>
      </c>
      <c r="C1223" t="str">
        <f>C1192</f>
        <v>Bio-oil (Pyrolysis)</v>
      </c>
      <c r="D1223" t="s">
        <v>43</v>
      </c>
      <c r="E1223" t="s">
        <v>57</v>
      </c>
      <c r="F1223" t="s">
        <v>31</v>
      </c>
      <c r="G1223" s="36">
        <f t="shared" si="858"/>
        <v>0</v>
      </c>
      <c r="H1223" s="36">
        <f t="shared" si="858"/>
        <v>0</v>
      </c>
      <c r="I1223" s="36">
        <f t="shared" si="858"/>
        <v>0</v>
      </c>
      <c r="J1223" s="36">
        <f t="shared" si="858"/>
        <v>0</v>
      </c>
      <c r="K1223" s="36">
        <f t="shared" si="858"/>
        <v>0</v>
      </c>
      <c r="L1223" s="36">
        <f t="shared" si="858"/>
        <v>0</v>
      </c>
      <c r="M1223" s="36">
        <f t="shared" si="858"/>
        <v>0</v>
      </c>
      <c r="N1223" s="8">
        <f t="shared" si="858"/>
        <v>25.264531007502224</v>
      </c>
      <c r="O1223" s="8">
        <f t="shared" si="858"/>
        <v>24.452626620601823</v>
      </c>
      <c r="P1223" s="8">
        <f t="shared" si="858"/>
        <v>23.640722233701684</v>
      </c>
      <c r="Q1223" s="8">
        <f t="shared" si="858"/>
        <v>22.828817846801815</v>
      </c>
      <c r="R1223" s="8">
        <f t="shared" si="858"/>
        <v>22.01691345990168</v>
      </c>
      <c r="S1223" s="8">
        <f t="shared" si="858"/>
        <v>21.205009073001541</v>
      </c>
      <c r="T1223" s="8">
        <f t="shared" si="858"/>
        <v>20.792217212067769</v>
      </c>
      <c r="U1223" s="8">
        <f t="shared" si="858"/>
        <v>20.379425351133992</v>
      </c>
      <c r="V1223" s="8">
        <f t="shared" si="858"/>
        <v>19.966633490200351</v>
      </c>
      <c r="W1223" s="8">
        <f t="shared" si="859"/>
        <v>19.553841629266575</v>
      </c>
      <c r="X1223" s="8">
        <f t="shared" si="859"/>
        <v>19.141049768333065</v>
      </c>
      <c r="Y1223" s="8">
        <f t="shared" si="859"/>
        <v>18.708968925123372</v>
      </c>
      <c r="Z1223" s="8">
        <f t="shared" si="859"/>
        <v>18.27688808191381</v>
      </c>
      <c r="AA1223" s="8">
        <f t="shared" si="859"/>
        <v>17.844807238704117</v>
      </c>
      <c r="AB1223" s="8">
        <f t="shared" si="859"/>
        <v>17.412726395494555</v>
      </c>
      <c r="AC1223" s="8">
        <f t="shared" si="859"/>
        <v>16.980645552284862</v>
      </c>
      <c r="AD1223" s="8">
        <f t="shared" si="859"/>
        <v>16.782499004704672</v>
      </c>
      <c r="AE1223" s="8">
        <f t="shared" si="859"/>
        <v>16.584352457124414</v>
      </c>
      <c r="AF1223" s="8">
        <f t="shared" si="859"/>
        <v>16.386205909544227</v>
      </c>
      <c r="AG1223" s="8">
        <f t="shared" si="859"/>
        <v>16.188059361964036</v>
      </c>
      <c r="AH1223" s="8">
        <f t="shared" si="859"/>
        <v>15.98991281438378</v>
      </c>
    </row>
    <row r="1224" spans="2:65" hidden="1" outlineLevel="1">
      <c r="B1224" t="str">
        <f t="shared" si="839"/>
        <v>Bio-oil (Pyrolysis) - Energy cost - Europe - USD/ton fuel</v>
      </c>
      <c r="C1224" t="str">
        <f>C1192</f>
        <v>Bio-oil (Pyrolysis)</v>
      </c>
      <c r="D1224" t="s">
        <v>43</v>
      </c>
      <c r="E1224" t="s">
        <v>8</v>
      </c>
      <c r="F1224" t="s">
        <v>31</v>
      </c>
      <c r="G1224" s="36">
        <f t="shared" si="858"/>
        <v>0</v>
      </c>
      <c r="H1224" s="36">
        <f t="shared" si="858"/>
        <v>0</v>
      </c>
      <c r="I1224" s="36">
        <f t="shared" si="858"/>
        <v>0</v>
      </c>
      <c r="J1224" s="36">
        <f t="shared" si="858"/>
        <v>0</v>
      </c>
      <c r="K1224" s="36">
        <f t="shared" si="858"/>
        <v>0</v>
      </c>
      <c r="L1224" s="36">
        <f t="shared" si="858"/>
        <v>0</v>
      </c>
      <c r="M1224" s="36">
        <f t="shared" si="858"/>
        <v>0</v>
      </c>
      <c r="N1224" s="8">
        <f t="shared" si="858"/>
        <v>20.868294881527561</v>
      </c>
      <c r="O1224" s="8">
        <f t="shared" si="858"/>
        <v>20.460066525465614</v>
      </c>
      <c r="P1224" s="8">
        <f t="shared" si="858"/>
        <v>20.051838169404064</v>
      </c>
      <c r="Q1224" s="8">
        <f t="shared" si="858"/>
        <v>19.64360981334238</v>
      </c>
      <c r="R1224" s="8">
        <f t="shared" si="858"/>
        <v>19.235381457280695</v>
      </c>
      <c r="S1224" s="8">
        <f t="shared" si="858"/>
        <v>18.827153101219146</v>
      </c>
      <c r="T1224" s="8">
        <f t="shared" si="858"/>
        <v>18.583420023457375</v>
      </c>
      <c r="U1224" s="8">
        <f t="shared" si="858"/>
        <v>18.339686945695668</v>
      </c>
      <c r="V1224" s="8">
        <f t="shared" si="858"/>
        <v>18.095953867933964</v>
      </c>
      <c r="W1224" s="8">
        <f t="shared" si="859"/>
        <v>17.852220790172261</v>
      </c>
      <c r="X1224" s="8">
        <f t="shared" si="859"/>
        <v>17.608487712410422</v>
      </c>
      <c r="Y1224" s="8">
        <f t="shared" si="859"/>
        <v>17.347737322630667</v>
      </c>
      <c r="Z1224" s="8">
        <f t="shared" si="859"/>
        <v>17.086986932850841</v>
      </c>
      <c r="AA1224" s="8">
        <f t="shared" si="859"/>
        <v>16.826236543071087</v>
      </c>
      <c r="AB1224" s="8">
        <f t="shared" si="859"/>
        <v>16.565486153291264</v>
      </c>
      <c r="AC1224" s="8">
        <f t="shared" si="859"/>
        <v>16.304735763511509</v>
      </c>
      <c r="AD1224" s="8">
        <f t="shared" si="859"/>
        <v>16.114486909162757</v>
      </c>
      <c r="AE1224" s="8">
        <f t="shared" si="859"/>
        <v>15.924238054813937</v>
      </c>
      <c r="AF1224" s="8">
        <f t="shared" si="859"/>
        <v>15.733989200465185</v>
      </c>
      <c r="AG1224" s="8">
        <f t="shared" si="859"/>
        <v>15.543740346116433</v>
      </c>
      <c r="AH1224" s="8">
        <f t="shared" si="859"/>
        <v>15.353491491767615</v>
      </c>
    </row>
    <row r="1225" spans="2:65" hidden="1" outlineLevel="1">
      <c r="B1225" t="str">
        <f t="shared" si="839"/>
        <v>Bio-oil (Pyrolysis) - Energy cost - Middle East - USD/ton fuel</v>
      </c>
      <c r="C1225" t="str">
        <f>C1192</f>
        <v>Bio-oil (Pyrolysis)</v>
      </c>
      <c r="D1225" t="s">
        <v>43</v>
      </c>
      <c r="E1225" t="s">
        <v>58</v>
      </c>
      <c r="F1225" t="s">
        <v>31</v>
      </c>
      <c r="G1225" s="36">
        <f t="shared" si="858"/>
        <v>0</v>
      </c>
      <c r="H1225" s="36">
        <f t="shared" si="858"/>
        <v>0</v>
      </c>
      <c r="I1225" s="36">
        <f t="shared" si="858"/>
        <v>0</v>
      </c>
      <c r="J1225" s="36">
        <f t="shared" si="858"/>
        <v>0</v>
      </c>
      <c r="K1225" s="36">
        <f t="shared" si="858"/>
        <v>0</v>
      </c>
      <c r="L1225" s="36">
        <f t="shared" si="858"/>
        <v>0</v>
      </c>
      <c r="M1225" s="36">
        <f t="shared" si="858"/>
        <v>0</v>
      </c>
      <c r="N1225" s="8">
        <f t="shared" si="858"/>
        <v>16.54117213300913</v>
      </c>
      <c r="O1225" s="8">
        <f t="shared" si="858"/>
        <v>16.096114567309272</v>
      </c>
      <c r="P1225" s="8">
        <f t="shared" si="858"/>
        <v>15.651057001609544</v>
      </c>
      <c r="Q1225" s="8">
        <f t="shared" si="858"/>
        <v>15.205999435909686</v>
      </c>
      <c r="R1225" s="8">
        <f t="shared" si="858"/>
        <v>14.76094187020996</v>
      </c>
      <c r="S1225" s="8">
        <f t="shared" si="858"/>
        <v>14.315884304510233</v>
      </c>
      <c r="T1225" s="8">
        <f t="shared" si="858"/>
        <v>14.092737120859796</v>
      </c>
      <c r="U1225" s="8">
        <f t="shared" si="858"/>
        <v>13.869589937209359</v>
      </c>
      <c r="V1225" s="8">
        <f t="shared" si="858"/>
        <v>13.646442753558988</v>
      </c>
      <c r="W1225" s="8">
        <f t="shared" si="859"/>
        <v>13.42329556990855</v>
      </c>
      <c r="X1225" s="8">
        <f t="shared" si="859"/>
        <v>13.200148386258112</v>
      </c>
      <c r="Y1225" s="8">
        <f t="shared" si="859"/>
        <v>12.907514049438412</v>
      </c>
      <c r="Z1225" s="8">
        <f t="shared" si="859"/>
        <v>12.614879712618777</v>
      </c>
      <c r="AA1225" s="8">
        <f t="shared" si="859"/>
        <v>12.322245375799074</v>
      </c>
      <c r="AB1225" s="8">
        <f t="shared" si="859"/>
        <v>12.029611038979439</v>
      </c>
      <c r="AC1225" s="8">
        <f t="shared" si="859"/>
        <v>11.736976702159705</v>
      </c>
      <c r="AD1225" s="8">
        <f t="shared" si="859"/>
        <v>11.600014652527594</v>
      </c>
      <c r="AE1225" s="8">
        <f t="shared" si="859"/>
        <v>11.463052602895518</v>
      </c>
      <c r="AF1225" s="8">
        <f t="shared" si="859"/>
        <v>11.326090553263407</v>
      </c>
      <c r="AG1225" s="8">
        <f t="shared" si="859"/>
        <v>11.189128503631297</v>
      </c>
      <c r="AH1225" s="8">
        <f t="shared" si="859"/>
        <v>11.05216645399922</v>
      </c>
    </row>
    <row r="1226" spans="2:65" ht="15.75" hidden="1" outlineLevel="1" thickBot="1">
      <c r="B1226" t="str">
        <f t="shared" si="839"/>
        <v/>
      </c>
      <c r="G1226" s="45"/>
      <c r="H1226" s="45"/>
      <c r="I1226" s="45"/>
      <c r="J1226" s="45"/>
      <c r="K1226" s="45"/>
      <c r="L1226" s="45"/>
      <c r="M1226" s="45"/>
    </row>
    <row r="1227" spans="2:65" hidden="1" outlineLevel="1">
      <c r="B1227" t="str">
        <f t="shared" si="839"/>
        <v>Bio-oil (Pyrolysis) - Feedstock cost including feedstock feedstock cost - Africa - USD/ton fuel</v>
      </c>
      <c r="C1227" s="10" t="str">
        <f>C1203</f>
        <v>Bio-oil (Pyrolysis)</v>
      </c>
      <c r="D1227" s="10" t="s">
        <v>38</v>
      </c>
      <c r="E1227" s="10" t="s">
        <v>55</v>
      </c>
      <c r="F1227" s="10" t="s">
        <v>31</v>
      </c>
      <c r="G1227" s="134">
        <f>G1232</f>
        <v>0</v>
      </c>
      <c r="H1227" s="134">
        <f t="shared" ref="H1227:AH1227" si="860">H1232</f>
        <v>0</v>
      </c>
      <c r="I1227" s="134">
        <f t="shared" si="860"/>
        <v>0</v>
      </c>
      <c r="J1227" s="134">
        <f t="shared" si="860"/>
        <v>0</v>
      </c>
      <c r="K1227" s="134">
        <f t="shared" si="860"/>
        <v>0</v>
      </c>
      <c r="L1227" s="134">
        <f t="shared" si="860"/>
        <v>0</v>
      </c>
      <c r="M1227" s="134">
        <f t="shared" si="860"/>
        <v>0</v>
      </c>
      <c r="N1227" s="125">
        <f t="shared" si="860"/>
        <v>888.40587127978006</v>
      </c>
      <c r="O1227" s="125">
        <f t="shared" si="860"/>
        <v>885.62056910963304</v>
      </c>
      <c r="P1227" s="125">
        <f t="shared" si="860"/>
        <v>881.85031168260571</v>
      </c>
      <c r="Q1227" s="125">
        <f t="shared" si="860"/>
        <v>877.10229627143349</v>
      </c>
      <c r="R1227" s="125">
        <f t="shared" si="860"/>
        <v>871.38372014886249</v>
      </c>
      <c r="S1227" s="125">
        <f t="shared" si="860"/>
        <v>864.70178058764964</v>
      </c>
      <c r="T1227" s="125">
        <f t="shared" si="860"/>
        <v>860.67949868505139</v>
      </c>
      <c r="U1227" s="125">
        <f t="shared" si="860"/>
        <v>855.97976467605633</v>
      </c>
      <c r="V1227" s="125">
        <f t="shared" si="860"/>
        <v>850.60492705811953</v>
      </c>
      <c r="W1227" s="125">
        <f t="shared" si="860"/>
        <v>844.55733432866714</v>
      </c>
      <c r="X1227" s="125">
        <f t="shared" si="860"/>
        <v>837.83933498514693</v>
      </c>
      <c r="Y1227" s="125">
        <f t="shared" si="860"/>
        <v>830.82377171450116</v>
      </c>
      <c r="Z1227" s="125">
        <f t="shared" si="860"/>
        <v>823.49363537946965</v>
      </c>
      <c r="AA1227" s="125">
        <f t="shared" si="860"/>
        <v>815.84755264205978</v>
      </c>
      <c r="AB1227" s="125">
        <f t="shared" si="860"/>
        <v>807.88415016426438</v>
      </c>
      <c r="AC1227" s="125">
        <f t="shared" si="860"/>
        <v>799.60205460808493</v>
      </c>
      <c r="AD1227" s="125">
        <f t="shared" si="860"/>
        <v>793.945651004674</v>
      </c>
      <c r="AE1227" s="125">
        <f t="shared" si="860"/>
        <v>788.13155494766465</v>
      </c>
      <c r="AF1227" s="125">
        <f t="shared" si="860"/>
        <v>782.15890103325785</v>
      </c>
      <c r="AG1227" s="125">
        <f t="shared" si="860"/>
        <v>776.02682385765729</v>
      </c>
      <c r="AH1227" s="125">
        <f t="shared" si="860"/>
        <v>769.73445801706748</v>
      </c>
      <c r="AJ1227" s="117" t="b">
        <f t="shared" ref="AJ1227:BK1227" si="861">G1210+G1213+G1216+G1227+G1497=G1204</f>
        <v>1</v>
      </c>
      <c r="AK1227" s="118" t="b">
        <f t="shared" si="861"/>
        <v>1</v>
      </c>
      <c r="AL1227" s="118" t="b">
        <f t="shared" si="861"/>
        <v>1</v>
      </c>
      <c r="AM1227" s="118" t="b">
        <f t="shared" si="861"/>
        <v>1</v>
      </c>
      <c r="AN1227" s="118" t="b">
        <f t="shared" si="861"/>
        <v>1</v>
      </c>
      <c r="AO1227" s="118" t="b">
        <f t="shared" si="861"/>
        <v>1</v>
      </c>
      <c r="AP1227" s="118" t="b">
        <f t="shared" si="861"/>
        <v>1</v>
      </c>
      <c r="AQ1227" s="118" t="b">
        <f t="shared" si="861"/>
        <v>0</v>
      </c>
      <c r="AR1227" s="118" t="b">
        <f t="shared" si="861"/>
        <v>0</v>
      </c>
      <c r="AS1227" s="118" t="b">
        <f t="shared" si="861"/>
        <v>0</v>
      </c>
      <c r="AT1227" s="118" t="b">
        <f t="shared" si="861"/>
        <v>0</v>
      </c>
      <c r="AU1227" s="118" t="b">
        <f t="shared" si="861"/>
        <v>0</v>
      </c>
      <c r="AV1227" s="118" t="b">
        <f t="shared" si="861"/>
        <v>0</v>
      </c>
      <c r="AW1227" s="118" t="b">
        <f t="shared" si="861"/>
        <v>0</v>
      </c>
      <c r="AX1227" s="118" t="b">
        <f t="shared" si="861"/>
        <v>0</v>
      </c>
      <c r="AY1227" s="118" t="b">
        <f t="shared" si="861"/>
        <v>0</v>
      </c>
      <c r="AZ1227" s="118" t="b">
        <f t="shared" si="861"/>
        <v>0</v>
      </c>
      <c r="BA1227" s="118" t="b">
        <f t="shared" si="861"/>
        <v>0</v>
      </c>
      <c r="BB1227" s="118" t="b">
        <f t="shared" si="861"/>
        <v>0</v>
      </c>
      <c r="BC1227" s="118" t="b">
        <f t="shared" si="861"/>
        <v>0</v>
      </c>
      <c r="BD1227" s="118" t="b">
        <f t="shared" si="861"/>
        <v>0</v>
      </c>
      <c r="BE1227" s="118" t="b">
        <f t="shared" si="861"/>
        <v>0</v>
      </c>
      <c r="BF1227" s="118" t="b">
        <f t="shared" si="861"/>
        <v>0</v>
      </c>
      <c r="BG1227" s="118" t="b">
        <f t="shared" si="861"/>
        <v>0</v>
      </c>
      <c r="BH1227" s="118" t="b">
        <f t="shared" si="861"/>
        <v>0</v>
      </c>
      <c r="BI1227" s="118" t="b">
        <f t="shared" si="861"/>
        <v>0</v>
      </c>
      <c r="BJ1227" s="118" t="b">
        <f t="shared" si="861"/>
        <v>0</v>
      </c>
      <c r="BK1227" s="119" t="b">
        <f t="shared" si="861"/>
        <v>0</v>
      </c>
      <c r="BL1227" s="1"/>
      <c r="BM1227" s="1"/>
    </row>
    <row r="1228" spans="2:65" hidden="1" outlineLevel="1">
      <c r="B1228" t="str">
        <f t="shared" si="839"/>
        <v>Bio-oil (Pyrolysis) - Feedstock cost including feedstock feedstock cost - Americas - USD/ton fuel</v>
      </c>
      <c r="C1228" s="2" t="str">
        <f>C1203</f>
        <v>Bio-oil (Pyrolysis)</v>
      </c>
      <c r="D1228" s="2" t="s">
        <v>38</v>
      </c>
      <c r="E1228" s="2" t="s">
        <v>56</v>
      </c>
      <c r="F1228" s="2" t="s">
        <v>31</v>
      </c>
      <c r="G1228" s="135">
        <f t="shared" ref="G1228:AH1228" si="862">G1233</f>
        <v>0</v>
      </c>
      <c r="H1228" s="135">
        <f t="shared" si="862"/>
        <v>0</v>
      </c>
      <c r="I1228" s="135">
        <f t="shared" si="862"/>
        <v>0</v>
      </c>
      <c r="J1228" s="135">
        <f t="shared" si="862"/>
        <v>0</v>
      </c>
      <c r="K1228" s="135">
        <f t="shared" si="862"/>
        <v>0</v>
      </c>
      <c r="L1228" s="135">
        <f t="shared" si="862"/>
        <v>0</v>
      </c>
      <c r="M1228" s="135">
        <f t="shared" si="862"/>
        <v>0</v>
      </c>
      <c r="N1228" s="126">
        <f t="shared" si="862"/>
        <v>718.18340262115771</v>
      </c>
      <c r="O1228" s="126">
        <f t="shared" si="862"/>
        <v>717.19833589704308</v>
      </c>
      <c r="P1228" s="126">
        <f t="shared" si="862"/>
        <v>715.20021664093724</v>
      </c>
      <c r="Q1228" s="126">
        <f t="shared" si="862"/>
        <v>712.19321387828131</v>
      </c>
      <c r="R1228" s="126">
        <f t="shared" si="862"/>
        <v>708.18149663451084</v>
      </c>
      <c r="S1228" s="126">
        <f t="shared" si="862"/>
        <v>703.16923393507921</v>
      </c>
      <c r="T1228" s="126">
        <f t="shared" si="862"/>
        <v>698.59957444461418</v>
      </c>
      <c r="U1228" s="126">
        <f t="shared" si="862"/>
        <v>693.35875999334462</v>
      </c>
      <c r="V1228" s="126">
        <f t="shared" si="862"/>
        <v>687.44913344710812</v>
      </c>
      <c r="W1228" s="126">
        <f t="shared" si="862"/>
        <v>680.87303767171488</v>
      </c>
      <c r="X1228" s="126">
        <f t="shared" si="862"/>
        <v>673.63281553299248</v>
      </c>
      <c r="Y1228" s="126">
        <f t="shared" si="862"/>
        <v>668.93292227663062</v>
      </c>
      <c r="Z1228" s="126">
        <f t="shared" si="862"/>
        <v>663.86444907834868</v>
      </c>
      <c r="AA1228" s="126">
        <f t="shared" si="862"/>
        <v>658.42685916588835</v>
      </c>
      <c r="AB1228" s="126">
        <f t="shared" si="862"/>
        <v>652.61961576697217</v>
      </c>
      <c r="AC1228" s="126">
        <f t="shared" si="862"/>
        <v>646.44218210933741</v>
      </c>
      <c r="AD1228" s="126">
        <f t="shared" si="862"/>
        <v>640.76183030346442</v>
      </c>
      <c r="AE1228" s="126">
        <f t="shared" si="862"/>
        <v>634.90803481677119</v>
      </c>
      <c r="AF1228" s="126">
        <f t="shared" si="862"/>
        <v>628.88027574703017</v>
      </c>
      <c r="AG1228" s="126">
        <f t="shared" si="862"/>
        <v>622.67803319201403</v>
      </c>
      <c r="AH1228" s="126">
        <f t="shared" si="862"/>
        <v>616.30078724949567</v>
      </c>
      <c r="AJ1228" s="120" t="b">
        <f t="shared" ref="AJ1228:BK1228" si="863">G1210+G1213+G1217+G1228+G1497=G1205</f>
        <v>1</v>
      </c>
      <c r="AK1228" s="1" t="b">
        <f t="shared" si="863"/>
        <v>1</v>
      </c>
      <c r="AL1228" s="1" t="b">
        <f t="shared" si="863"/>
        <v>1</v>
      </c>
      <c r="AM1228" s="1" t="b">
        <f t="shared" si="863"/>
        <v>1</v>
      </c>
      <c r="AN1228" s="1" t="b">
        <f t="shared" si="863"/>
        <v>1</v>
      </c>
      <c r="AO1228" s="1" t="b">
        <f t="shared" si="863"/>
        <v>1</v>
      </c>
      <c r="AP1228" s="1" t="b">
        <f t="shared" si="863"/>
        <v>1</v>
      </c>
      <c r="AQ1228" s="1" t="b">
        <f t="shared" si="863"/>
        <v>0</v>
      </c>
      <c r="AR1228" s="1" t="b">
        <f t="shared" si="863"/>
        <v>0</v>
      </c>
      <c r="AS1228" s="1" t="b">
        <f t="shared" si="863"/>
        <v>0</v>
      </c>
      <c r="AT1228" s="1" t="b">
        <f t="shared" si="863"/>
        <v>0</v>
      </c>
      <c r="AU1228" s="1" t="b">
        <f t="shared" si="863"/>
        <v>0</v>
      </c>
      <c r="AV1228" s="1" t="b">
        <f t="shared" si="863"/>
        <v>0</v>
      </c>
      <c r="AW1228" s="1" t="b">
        <f t="shared" si="863"/>
        <v>0</v>
      </c>
      <c r="AX1228" s="1" t="b">
        <f t="shared" si="863"/>
        <v>0</v>
      </c>
      <c r="AY1228" s="1" t="b">
        <f t="shared" si="863"/>
        <v>0</v>
      </c>
      <c r="AZ1228" s="1" t="b">
        <f t="shared" si="863"/>
        <v>0</v>
      </c>
      <c r="BA1228" s="1" t="b">
        <f t="shared" si="863"/>
        <v>0</v>
      </c>
      <c r="BB1228" s="1" t="b">
        <f t="shared" si="863"/>
        <v>0</v>
      </c>
      <c r="BC1228" s="1" t="b">
        <f t="shared" si="863"/>
        <v>0</v>
      </c>
      <c r="BD1228" s="1" t="b">
        <f t="shared" si="863"/>
        <v>0</v>
      </c>
      <c r="BE1228" s="1" t="b">
        <f t="shared" si="863"/>
        <v>0</v>
      </c>
      <c r="BF1228" s="1" t="b">
        <f t="shared" si="863"/>
        <v>0</v>
      </c>
      <c r="BG1228" s="1" t="b">
        <f t="shared" si="863"/>
        <v>0</v>
      </c>
      <c r="BH1228" s="1" t="b">
        <f t="shared" si="863"/>
        <v>0</v>
      </c>
      <c r="BI1228" s="1" t="b">
        <f t="shared" si="863"/>
        <v>0</v>
      </c>
      <c r="BJ1228" s="1" t="b">
        <f t="shared" si="863"/>
        <v>0</v>
      </c>
      <c r="BK1228" s="121" t="b">
        <f t="shared" si="863"/>
        <v>0</v>
      </c>
      <c r="BL1228" s="1"/>
      <c r="BM1228" s="1"/>
    </row>
    <row r="1229" spans="2:65" hidden="1" outlineLevel="1">
      <c r="B1229" t="str">
        <f t="shared" si="839"/>
        <v>Bio-oil (Pyrolysis) - Feedstock cost including feedstock feedstock cost - Asia - USD/ton fuel</v>
      </c>
      <c r="C1229" s="2" t="str">
        <f>C1203</f>
        <v>Bio-oil (Pyrolysis)</v>
      </c>
      <c r="D1229" s="2" t="s">
        <v>38</v>
      </c>
      <c r="E1229" s="2" t="s">
        <v>57</v>
      </c>
      <c r="F1229" s="2" t="s">
        <v>31</v>
      </c>
      <c r="G1229" s="135">
        <f t="shared" ref="G1229:AH1229" si="864">G1234</f>
        <v>0</v>
      </c>
      <c r="H1229" s="135">
        <f t="shared" si="864"/>
        <v>0</v>
      </c>
      <c r="I1229" s="135">
        <f t="shared" si="864"/>
        <v>0</v>
      </c>
      <c r="J1229" s="135">
        <f t="shared" si="864"/>
        <v>0</v>
      </c>
      <c r="K1229" s="135">
        <f t="shared" si="864"/>
        <v>0</v>
      </c>
      <c r="L1229" s="135">
        <f t="shared" si="864"/>
        <v>0</v>
      </c>
      <c r="M1229" s="135">
        <f t="shared" si="864"/>
        <v>0</v>
      </c>
      <c r="N1229" s="126">
        <f t="shared" si="864"/>
        <v>751.9714310197329</v>
      </c>
      <c r="O1229" s="126">
        <f t="shared" si="864"/>
        <v>745.79809284474231</v>
      </c>
      <c r="P1229" s="126">
        <f t="shared" si="864"/>
        <v>738.65207775009912</v>
      </c>
      <c r="Q1229" s="126">
        <f t="shared" si="864"/>
        <v>730.54277109119971</v>
      </c>
      <c r="R1229" s="126">
        <f t="shared" si="864"/>
        <v>721.4795582234301</v>
      </c>
      <c r="S1229" s="126">
        <f t="shared" si="864"/>
        <v>711.4718245022076</v>
      </c>
      <c r="T1229" s="126">
        <f t="shared" si="864"/>
        <v>705.72156080071181</v>
      </c>
      <c r="U1229" s="126">
        <f t="shared" si="864"/>
        <v>699.30738909277181</v>
      </c>
      <c r="V1229" s="126">
        <f t="shared" si="864"/>
        <v>692.2326174130892</v>
      </c>
      <c r="W1229" s="126">
        <f t="shared" si="864"/>
        <v>684.50055379632681</v>
      </c>
      <c r="X1229" s="126">
        <f t="shared" si="864"/>
        <v>676.11450627717818</v>
      </c>
      <c r="Y1229" s="126">
        <f t="shared" si="864"/>
        <v>666.45214180293965</v>
      </c>
      <c r="Z1229" s="126">
        <f t="shared" si="864"/>
        <v>656.51596541333424</v>
      </c>
      <c r="AA1229" s="126">
        <f t="shared" si="864"/>
        <v>646.30400793644571</v>
      </c>
      <c r="AB1229" s="126">
        <f t="shared" si="864"/>
        <v>635.81430020034236</v>
      </c>
      <c r="AC1229" s="126">
        <f t="shared" si="864"/>
        <v>625.04487303310214</v>
      </c>
      <c r="AD1229" s="126">
        <f t="shared" si="864"/>
        <v>618.59394286904399</v>
      </c>
      <c r="AE1229" s="126">
        <f t="shared" si="864"/>
        <v>612.00126626937583</v>
      </c>
      <c r="AF1229" s="126">
        <f t="shared" si="864"/>
        <v>605.26568387428972</v>
      </c>
      <c r="AG1229" s="126">
        <f t="shared" si="864"/>
        <v>598.3860363239769</v>
      </c>
      <c r="AH1229" s="126">
        <f t="shared" si="864"/>
        <v>591.36116425862872</v>
      </c>
      <c r="AJ1229" s="120" t="b">
        <f t="shared" ref="AJ1229:BK1229" si="865">G1210+G1213+G1218+G1229+G1497=G1206</f>
        <v>1</v>
      </c>
      <c r="AK1229" s="1" t="b">
        <f t="shared" si="865"/>
        <v>1</v>
      </c>
      <c r="AL1229" s="1" t="b">
        <f t="shared" si="865"/>
        <v>1</v>
      </c>
      <c r="AM1229" s="1" t="b">
        <f t="shared" si="865"/>
        <v>1</v>
      </c>
      <c r="AN1229" s="1" t="b">
        <f t="shared" si="865"/>
        <v>1</v>
      </c>
      <c r="AO1229" s="1" t="b">
        <f t="shared" si="865"/>
        <v>1</v>
      </c>
      <c r="AP1229" s="1" t="b">
        <f t="shared" si="865"/>
        <v>1</v>
      </c>
      <c r="AQ1229" s="1" t="b">
        <f t="shared" si="865"/>
        <v>0</v>
      </c>
      <c r="AR1229" s="1" t="b">
        <f t="shared" si="865"/>
        <v>0</v>
      </c>
      <c r="AS1229" s="1" t="b">
        <f t="shared" si="865"/>
        <v>0</v>
      </c>
      <c r="AT1229" s="1" t="b">
        <f t="shared" si="865"/>
        <v>0</v>
      </c>
      <c r="AU1229" s="1" t="b">
        <f t="shared" si="865"/>
        <v>0</v>
      </c>
      <c r="AV1229" s="1" t="b">
        <f t="shared" si="865"/>
        <v>0</v>
      </c>
      <c r="AW1229" s="1" t="b">
        <f t="shared" si="865"/>
        <v>0</v>
      </c>
      <c r="AX1229" s="1" t="b">
        <f t="shared" si="865"/>
        <v>0</v>
      </c>
      <c r="AY1229" s="1" t="b">
        <f t="shared" si="865"/>
        <v>0</v>
      </c>
      <c r="AZ1229" s="1" t="b">
        <f t="shared" si="865"/>
        <v>0</v>
      </c>
      <c r="BA1229" s="1" t="b">
        <f t="shared" si="865"/>
        <v>0</v>
      </c>
      <c r="BB1229" s="1" t="b">
        <f t="shared" si="865"/>
        <v>0</v>
      </c>
      <c r="BC1229" s="1" t="b">
        <f t="shared" si="865"/>
        <v>0</v>
      </c>
      <c r="BD1229" s="1" t="b">
        <f t="shared" si="865"/>
        <v>0</v>
      </c>
      <c r="BE1229" s="1" t="b">
        <f t="shared" si="865"/>
        <v>0</v>
      </c>
      <c r="BF1229" s="1" t="b">
        <f t="shared" si="865"/>
        <v>0</v>
      </c>
      <c r="BG1229" s="1" t="b">
        <f t="shared" si="865"/>
        <v>0</v>
      </c>
      <c r="BH1229" s="1" t="b">
        <f t="shared" si="865"/>
        <v>0</v>
      </c>
      <c r="BI1229" s="1" t="b">
        <f t="shared" si="865"/>
        <v>0</v>
      </c>
      <c r="BJ1229" s="1" t="b">
        <f t="shared" si="865"/>
        <v>0</v>
      </c>
      <c r="BK1229" s="121" t="b">
        <f t="shared" si="865"/>
        <v>0</v>
      </c>
      <c r="BL1229" s="1"/>
      <c r="BM1229" s="1"/>
    </row>
    <row r="1230" spans="2:65" hidden="1" outlineLevel="1">
      <c r="B1230" t="str">
        <f t="shared" si="839"/>
        <v>Bio-oil (Pyrolysis) - Feedstock cost including feedstock feedstock cost - Europe - USD/ton fuel</v>
      </c>
      <c r="C1230" s="2" t="str">
        <f>C1203</f>
        <v>Bio-oil (Pyrolysis)</v>
      </c>
      <c r="D1230" s="2" t="s">
        <v>38</v>
      </c>
      <c r="E1230" s="2" t="s">
        <v>8</v>
      </c>
      <c r="F1230" s="2" t="s">
        <v>31</v>
      </c>
      <c r="G1230" s="135">
        <f t="shared" ref="G1230:AH1230" si="866">G1235</f>
        <v>0</v>
      </c>
      <c r="H1230" s="135">
        <f t="shared" si="866"/>
        <v>0</v>
      </c>
      <c r="I1230" s="135">
        <f t="shared" si="866"/>
        <v>0</v>
      </c>
      <c r="J1230" s="135">
        <f t="shared" si="866"/>
        <v>0</v>
      </c>
      <c r="K1230" s="135">
        <f t="shared" si="866"/>
        <v>0</v>
      </c>
      <c r="L1230" s="135">
        <f t="shared" si="866"/>
        <v>0</v>
      </c>
      <c r="M1230" s="135">
        <f t="shared" si="866"/>
        <v>0</v>
      </c>
      <c r="N1230" s="126">
        <f t="shared" si="866"/>
        <v>810.10360082312388</v>
      </c>
      <c r="O1230" s="126">
        <f t="shared" si="866"/>
        <v>809.02976582956603</v>
      </c>
      <c r="P1230" s="126">
        <f t="shared" si="866"/>
        <v>806.9348129171608</v>
      </c>
      <c r="Q1230" s="126">
        <f t="shared" si="866"/>
        <v>803.82346107531123</v>
      </c>
      <c r="R1230" s="126">
        <f t="shared" si="866"/>
        <v>799.70042929342412</v>
      </c>
      <c r="S1230" s="126">
        <f t="shared" si="866"/>
        <v>794.57043656092594</v>
      </c>
      <c r="T1230" s="126">
        <f t="shared" si="866"/>
        <v>790.18042668339331</v>
      </c>
      <c r="U1230" s="126">
        <f t="shared" si="866"/>
        <v>785.09931696035699</v>
      </c>
      <c r="V1230" s="126">
        <f t="shared" si="866"/>
        <v>779.32906062190114</v>
      </c>
      <c r="W1230" s="126">
        <f t="shared" si="866"/>
        <v>772.87161089807591</v>
      </c>
      <c r="X1230" s="126">
        <f t="shared" si="866"/>
        <v>765.72892101895377</v>
      </c>
      <c r="Y1230" s="126">
        <f t="shared" si="866"/>
        <v>758.91699661857956</v>
      </c>
      <c r="Z1230" s="126">
        <f t="shared" si="866"/>
        <v>751.78193538238713</v>
      </c>
      <c r="AA1230" s="126">
        <f t="shared" si="866"/>
        <v>744.32254896252448</v>
      </c>
      <c r="AB1230" s="126">
        <f t="shared" si="866"/>
        <v>736.53764901111754</v>
      </c>
      <c r="AC1230" s="126">
        <f t="shared" si="866"/>
        <v>728.42604718030896</v>
      </c>
      <c r="AD1230" s="126">
        <f t="shared" si="866"/>
        <v>722.1301115815736</v>
      </c>
      <c r="AE1230" s="126">
        <f t="shared" si="866"/>
        <v>715.68939283177997</v>
      </c>
      <c r="AF1230" s="126">
        <f t="shared" si="866"/>
        <v>709.1027777806969</v>
      </c>
      <c r="AG1230" s="126">
        <f t="shared" si="866"/>
        <v>702.36915327809254</v>
      </c>
      <c r="AH1230" s="126">
        <f t="shared" si="866"/>
        <v>695.48740617373494</v>
      </c>
      <c r="AJ1230" s="120" t="b">
        <f t="shared" ref="AJ1230:BK1230" si="867">G1210+G1213+G1219+G1230+G1497=G1207</f>
        <v>1</v>
      </c>
      <c r="AK1230" s="1" t="b">
        <f t="shared" si="867"/>
        <v>1</v>
      </c>
      <c r="AL1230" s="1" t="b">
        <f t="shared" si="867"/>
        <v>1</v>
      </c>
      <c r="AM1230" s="1" t="b">
        <f t="shared" si="867"/>
        <v>1</v>
      </c>
      <c r="AN1230" s="1" t="b">
        <f t="shared" si="867"/>
        <v>1</v>
      </c>
      <c r="AO1230" s="1" t="b">
        <f t="shared" si="867"/>
        <v>1</v>
      </c>
      <c r="AP1230" s="1" t="b">
        <f t="shared" si="867"/>
        <v>1</v>
      </c>
      <c r="AQ1230" s="1" t="b">
        <f t="shared" si="867"/>
        <v>0</v>
      </c>
      <c r="AR1230" s="1" t="b">
        <f t="shared" si="867"/>
        <v>0</v>
      </c>
      <c r="AS1230" s="1" t="b">
        <f t="shared" si="867"/>
        <v>0</v>
      </c>
      <c r="AT1230" s="1" t="b">
        <f t="shared" si="867"/>
        <v>0</v>
      </c>
      <c r="AU1230" s="1" t="b">
        <f t="shared" si="867"/>
        <v>0</v>
      </c>
      <c r="AV1230" s="1" t="b">
        <f t="shared" si="867"/>
        <v>0</v>
      </c>
      <c r="AW1230" s="1" t="b">
        <f t="shared" si="867"/>
        <v>0</v>
      </c>
      <c r="AX1230" s="1" t="b">
        <f t="shared" si="867"/>
        <v>0</v>
      </c>
      <c r="AY1230" s="1" t="b">
        <f t="shared" si="867"/>
        <v>0</v>
      </c>
      <c r="AZ1230" s="1" t="b">
        <f t="shared" si="867"/>
        <v>0</v>
      </c>
      <c r="BA1230" s="1" t="b">
        <f t="shared" si="867"/>
        <v>0</v>
      </c>
      <c r="BB1230" s="1" t="b">
        <f t="shared" si="867"/>
        <v>0</v>
      </c>
      <c r="BC1230" s="1" t="b">
        <f t="shared" si="867"/>
        <v>0</v>
      </c>
      <c r="BD1230" s="1" t="b">
        <f t="shared" si="867"/>
        <v>0</v>
      </c>
      <c r="BE1230" s="1" t="b">
        <f t="shared" si="867"/>
        <v>0</v>
      </c>
      <c r="BF1230" s="1" t="b">
        <f t="shared" si="867"/>
        <v>0</v>
      </c>
      <c r="BG1230" s="1" t="b">
        <f t="shared" si="867"/>
        <v>0</v>
      </c>
      <c r="BH1230" s="1" t="b">
        <f t="shared" si="867"/>
        <v>0</v>
      </c>
      <c r="BI1230" s="1" t="b">
        <f t="shared" si="867"/>
        <v>0</v>
      </c>
      <c r="BJ1230" s="1" t="b">
        <f t="shared" si="867"/>
        <v>0</v>
      </c>
      <c r="BK1230" s="121" t="b">
        <f t="shared" si="867"/>
        <v>0</v>
      </c>
      <c r="BL1230" s="1"/>
      <c r="BM1230" s="1"/>
    </row>
    <row r="1231" spans="2:65" ht="15.75" hidden="1" outlineLevel="1" thickBot="1">
      <c r="B1231" t="str">
        <f t="shared" si="839"/>
        <v>Bio-oil (Pyrolysis) - Feedstock cost including feedstock feedstock cost - Middle East - USD/ton fuel</v>
      </c>
      <c r="C1231" s="13" t="str">
        <f>C1203</f>
        <v>Bio-oil (Pyrolysis)</v>
      </c>
      <c r="D1231" s="13" t="s">
        <v>38</v>
      </c>
      <c r="E1231" s="13" t="s">
        <v>58</v>
      </c>
      <c r="F1231" s="13" t="s">
        <v>31</v>
      </c>
      <c r="G1231" s="136">
        <f t="shared" ref="G1231:AH1231" si="868">G1236</f>
        <v>0</v>
      </c>
      <c r="H1231" s="136">
        <f t="shared" si="868"/>
        <v>0</v>
      </c>
      <c r="I1231" s="136">
        <f t="shared" si="868"/>
        <v>0</v>
      </c>
      <c r="J1231" s="136">
        <f t="shared" si="868"/>
        <v>0</v>
      </c>
      <c r="K1231" s="136">
        <f t="shared" si="868"/>
        <v>0</v>
      </c>
      <c r="L1231" s="136">
        <f t="shared" si="868"/>
        <v>0</v>
      </c>
      <c r="M1231" s="136">
        <f t="shared" si="868"/>
        <v>0</v>
      </c>
      <c r="N1231" s="127">
        <f t="shared" si="868"/>
        <v>813.89877525467091</v>
      </c>
      <c r="O1231" s="127">
        <f t="shared" si="868"/>
        <v>811.9364064525339</v>
      </c>
      <c r="P1231" s="127">
        <f t="shared" si="868"/>
        <v>808.97555809681944</v>
      </c>
      <c r="Q1231" s="127">
        <f t="shared" si="868"/>
        <v>805.02137491083624</v>
      </c>
      <c r="R1231" s="127">
        <f t="shared" si="868"/>
        <v>800.07900161789394</v>
      </c>
      <c r="S1231" s="127">
        <f t="shared" si="868"/>
        <v>794.15358294131534</v>
      </c>
      <c r="T1231" s="127">
        <f t="shared" si="868"/>
        <v>791.22066699038601</v>
      </c>
      <c r="U1231" s="127">
        <f t="shared" si="868"/>
        <v>787.60461746565079</v>
      </c>
      <c r="V1231" s="127">
        <f t="shared" si="868"/>
        <v>783.30722262579081</v>
      </c>
      <c r="W1231" s="127">
        <f t="shared" si="868"/>
        <v>778.3302707294564</v>
      </c>
      <c r="X1231" s="127">
        <f t="shared" si="868"/>
        <v>772.67555003531993</v>
      </c>
      <c r="Y1231" s="127">
        <f t="shared" si="868"/>
        <v>765.34270468022237</v>
      </c>
      <c r="Z1231" s="127">
        <f t="shared" si="868"/>
        <v>757.68877152746052</v>
      </c>
      <c r="AA1231" s="127">
        <f t="shared" si="868"/>
        <v>749.71241692078524</v>
      </c>
      <c r="AB1231" s="127">
        <f t="shared" si="868"/>
        <v>741.41230720393219</v>
      </c>
      <c r="AC1231" s="127">
        <f t="shared" si="868"/>
        <v>732.78710872064642</v>
      </c>
      <c r="AD1231" s="127">
        <f t="shared" si="868"/>
        <v>726.74978906731621</v>
      </c>
      <c r="AE1231" s="127">
        <f t="shared" si="868"/>
        <v>720.54718288714002</v>
      </c>
      <c r="AF1231" s="127">
        <f t="shared" si="868"/>
        <v>714.17848881215241</v>
      </c>
      <c r="AG1231" s="127">
        <f t="shared" si="868"/>
        <v>707.64290547438884</v>
      </c>
      <c r="AH1231" s="127">
        <f t="shared" si="868"/>
        <v>700.93963150588468</v>
      </c>
      <c r="AJ1231" s="122" t="b">
        <f t="shared" ref="AJ1231:BK1231" si="869">G1210+G1213+G1220+G1231+G1497=G1208</f>
        <v>1</v>
      </c>
      <c r="AK1231" s="123" t="b">
        <f t="shared" si="869"/>
        <v>1</v>
      </c>
      <c r="AL1231" s="123" t="b">
        <f t="shared" si="869"/>
        <v>1</v>
      </c>
      <c r="AM1231" s="123" t="b">
        <f t="shared" si="869"/>
        <v>1</v>
      </c>
      <c r="AN1231" s="123" t="b">
        <f t="shared" si="869"/>
        <v>1</v>
      </c>
      <c r="AO1231" s="123" t="b">
        <f t="shared" si="869"/>
        <v>1</v>
      </c>
      <c r="AP1231" s="123" t="b">
        <f t="shared" si="869"/>
        <v>1</v>
      </c>
      <c r="AQ1231" s="123" t="b">
        <f t="shared" si="869"/>
        <v>0</v>
      </c>
      <c r="AR1231" s="123" t="b">
        <f t="shared" si="869"/>
        <v>0</v>
      </c>
      <c r="AS1231" s="123" t="b">
        <f t="shared" si="869"/>
        <v>0</v>
      </c>
      <c r="AT1231" s="123" t="b">
        <f t="shared" si="869"/>
        <v>0</v>
      </c>
      <c r="AU1231" s="123" t="b">
        <f t="shared" si="869"/>
        <v>0</v>
      </c>
      <c r="AV1231" s="123" t="b">
        <f t="shared" si="869"/>
        <v>0</v>
      </c>
      <c r="AW1231" s="123" t="b">
        <f t="shared" si="869"/>
        <v>0</v>
      </c>
      <c r="AX1231" s="123" t="b">
        <f t="shared" si="869"/>
        <v>0</v>
      </c>
      <c r="AY1231" s="123" t="b">
        <f t="shared" si="869"/>
        <v>0</v>
      </c>
      <c r="AZ1231" s="123" t="b">
        <f t="shared" si="869"/>
        <v>0</v>
      </c>
      <c r="BA1231" s="123" t="b">
        <f t="shared" si="869"/>
        <v>0</v>
      </c>
      <c r="BB1231" s="123" t="b">
        <f t="shared" si="869"/>
        <v>0</v>
      </c>
      <c r="BC1231" s="123" t="b">
        <f t="shared" si="869"/>
        <v>0</v>
      </c>
      <c r="BD1231" s="123" t="b">
        <f t="shared" si="869"/>
        <v>0</v>
      </c>
      <c r="BE1231" s="123" t="b">
        <f t="shared" si="869"/>
        <v>0</v>
      </c>
      <c r="BF1231" s="123" t="b">
        <f t="shared" si="869"/>
        <v>0</v>
      </c>
      <c r="BG1231" s="123" t="b">
        <f t="shared" si="869"/>
        <v>0</v>
      </c>
      <c r="BH1231" s="123" t="b">
        <f t="shared" si="869"/>
        <v>0</v>
      </c>
      <c r="BI1231" s="123" t="b">
        <f t="shared" si="869"/>
        <v>0</v>
      </c>
      <c r="BJ1231" s="123" t="b">
        <f t="shared" si="869"/>
        <v>0</v>
      </c>
      <c r="BK1231" s="124" t="b">
        <f t="shared" si="869"/>
        <v>0</v>
      </c>
      <c r="BL1231" s="1"/>
      <c r="BM1231" s="1"/>
    </row>
    <row r="1232" spans="2:65" hidden="1" outlineLevel="1">
      <c r="B1232" t="str">
        <f t="shared" si="839"/>
        <v>Bio-oil (Pyrolysis) - Feedstock cost - Africa - USD/ton fuel</v>
      </c>
      <c r="C1232" t="str">
        <f>C1203</f>
        <v>Bio-oil (Pyrolysis)</v>
      </c>
      <c r="D1232" t="s">
        <v>44</v>
      </c>
      <c r="E1232" t="s">
        <v>55</v>
      </c>
      <c r="F1232" t="s">
        <v>31</v>
      </c>
      <c r="G1232" s="36">
        <f t="shared" ref="G1232:AH1236" si="870">INDEX(CostCalculations,MATCH($B1232,CostCalculations_Index,0),MATCH(G$4,CostCalculation_Year,0))</f>
        <v>0</v>
      </c>
      <c r="H1232" s="36">
        <f t="shared" si="870"/>
        <v>0</v>
      </c>
      <c r="I1232" s="36">
        <f t="shared" si="870"/>
        <v>0</v>
      </c>
      <c r="J1232" s="36">
        <f t="shared" si="870"/>
        <v>0</v>
      </c>
      <c r="K1232" s="36">
        <f t="shared" si="870"/>
        <v>0</v>
      </c>
      <c r="L1232" s="36">
        <f t="shared" si="870"/>
        <v>0</v>
      </c>
      <c r="M1232" s="36">
        <f t="shared" si="870"/>
        <v>0</v>
      </c>
      <c r="N1232" s="8">
        <f t="shared" si="870"/>
        <v>888.40587127978006</v>
      </c>
      <c r="O1232" s="8">
        <f t="shared" si="870"/>
        <v>885.62056910963304</v>
      </c>
      <c r="P1232" s="8">
        <f t="shared" si="870"/>
        <v>881.85031168260571</v>
      </c>
      <c r="Q1232" s="8">
        <f t="shared" si="870"/>
        <v>877.10229627143349</v>
      </c>
      <c r="R1232" s="8">
        <f t="shared" si="870"/>
        <v>871.38372014886249</v>
      </c>
      <c r="S1232" s="8">
        <f t="shared" si="870"/>
        <v>864.70178058764964</v>
      </c>
      <c r="T1232" s="8">
        <f t="shared" si="870"/>
        <v>860.67949868505139</v>
      </c>
      <c r="U1232" s="8">
        <f t="shared" si="870"/>
        <v>855.97976467605633</v>
      </c>
      <c r="V1232" s="8">
        <f t="shared" si="870"/>
        <v>850.60492705811953</v>
      </c>
      <c r="W1232" s="8">
        <f t="shared" si="870"/>
        <v>844.55733432866714</v>
      </c>
      <c r="X1232" s="8">
        <f t="shared" si="870"/>
        <v>837.83933498514693</v>
      </c>
      <c r="Y1232" s="8">
        <f t="shared" si="870"/>
        <v>830.82377171450116</v>
      </c>
      <c r="Z1232" s="8">
        <f t="shared" si="870"/>
        <v>823.49363537946965</v>
      </c>
      <c r="AA1232" s="8">
        <f t="shared" si="870"/>
        <v>815.84755264205978</v>
      </c>
      <c r="AB1232" s="8">
        <f t="shared" si="870"/>
        <v>807.88415016426438</v>
      </c>
      <c r="AC1232" s="8">
        <f t="shared" si="870"/>
        <v>799.60205460808493</v>
      </c>
      <c r="AD1232" s="8">
        <f t="shared" si="870"/>
        <v>793.945651004674</v>
      </c>
      <c r="AE1232" s="8">
        <f t="shared" si="870"/>
        <v>788.13155494766465</v>
      </c>
      <c r="AF1232" s="8">
        <f t="shared" si="870"/>
        <v>782.15890103325785</v>
      </c>
      <c r="AG1232" s="8">
        <f t="shared" si="870"/>
        <v>776.02682385765729</v>
      </c>
      <c r="AH1232" s="8">
        <f t="shared" si="870"/>
        <v>769.73445801706748</v>
      </c>
    </row>
    <row r="1233" spans="2:65" hidden="1" outlineLevel="1">
      <c r="B1233" t="str">
        <f t="shared" si="839"/>
        <v>Bio-oil (Pyrolysis) - Feedstock cost - Americas - USD/ton fuel</v>
      </c>
      <c r="C1233" t="str">
        <f>C1203</f>
        <v>Bio-oil (Pyrolysis)</v>
      </c>
      <c r="D1233" t="s">
        <v>44</v>
      </c>
      <c r="E1233" t="s">
        <v>56</v>
      </c>
      <c r="F1233" t="s">
        <v>31</v>
      </c>
      <c r="G1233" s="36">
        <f t="shared" si="870"/>
        <v>0</v>
      </c>
      <c r="H1233" s="36">
        <f t="shared" si="870"/>
        <v>0</v>
      </c>
      <c r="I1233" s="36">
        <f t="shared" si="870"/>
        <v>0</v>
      </c>
      <c r="J1233" s="36">
        <f t="shared" si="870"/>
        <v>0</v>
      </c>
      <c r="K1233" s="36">
        <f t="shared" si="870"/>
        <v>0</v>
      </c>
      <c r="L1233" s="36">
        <f t="shared" si="870"/>
        <v>0</v>
      </c>
      <c r="M1233" s="36">
        <f t="shared" si="870"/>
        <v>0</v>
      </c>
      <c r="N1233" s="8">
        <f t="shared" si="870"/>
        <v>718.18340262115771</v>
      </c>
      <c r="O1233" s="8">
        <f t="shared" si="870"/>
        <v>717.19833589704308</v>
      </c>
      <c r="P1233" s="8">
        <f t="shared" si="870"/>
        <v>715.20021664093724</v>
      </c>
      <c r="Q1233" s="8">
        <f t="shared" si="870"/>
        <v>712.19321387828131</v>
      </c>
      <c r="R1233" s="8">
        <f t="shared" si="870"/>
        <v>708.18149663451084</v>
      </c>
      <c r="S1233" s="8">
        <f t="shared" si="870"/>
        <v>703.16923393507921</v>
      </c>
      <c r="T1233" s="8">
        <f t="shared" si="870"/>
        <v>698.59957444461418</v>
      </c>
      <c r="U1233" s="8">
        <f t="shared" si="870"/>
        <v>693.35875999334462</v>
      </c>
      <c r="V1233" s="8">
        <f t="shared" si="870"/>
        <v>687.44913344710812</v>
      </c>
      <c r="W1233" s="8">
        <f t="shared" si="870"/>
        <v>680.87303767171488</v>
      </c>
      <c r="X1233" s="8">
        <f t="shared" si="870"/>
        <v>673.63281553299248</v>
      </c>
      <c r="Y1233" s="8">
        <f t="shared" si="870"/>
        <v>668.93292227663062</v>
      </c>
      <c r="Z1233" s="8">
        <f t="shared" si="870"/>
        <v>663.86444907834868</v>
      </c>
      <c r="AA1233" s="8">
        <f t="shared" si="870"/>
        <v>658.42685916588835</v>
      </c>
      <c r="AB1233" s="8">
        <f t="shared" si="870"/>
        <v>652.61961576697217</v>
      </c>
      <c r="AC1233" s="8">
        <f t="shared" si="870"/>
        <v>646.44218210933741</v>
      </c>
      <c r="AD1233" s="8">
        <f t="shared" si="870"/>
        <v>640.76183030346442</v>
      </c>
      <c r="AE1233" s="8">
        <f t="shared" si="870"/>
        <v>634.90803481677119</v>
      </c>
      <c r="AF1233" s="8">
        <f t="shared" si="870"/>
        <v>628.88027574703017</v>
      </c>
      <c r="AG1233" s="8">
        <f t="shared" si="870"/>
        <v>622.67803319201403</v>
      </c>
      <c r="AH1233" s="8">
        <f t="shared" si="870"/>
        <v>616.30078724949567</v>
      </c>
    </row>
    <row r="1234" spans="2:65" hidden="1" outlineLevel="1">
      <c r="B1234" t="str">
        <f t="shared" si="839"/>
        <v>Bio-oil (Pyrolysis) - Feedstock cost - Asia - USD/ton fuel</v>
      </c>
      <c r="C1234" t="str">
        <f>C1203</f>
        <v>Bio-oil (Pyrolysis)</v>
      </c>
      <c r="D1234" t="s">
        <v>44</v>
      </c>
      <c r="E1234" t="s">
        <v>57</v>
      </c>
      <c r="F1234" t="s">
        <v>31</v>
      </c>
      <c r="G1234" s="36">
        <f t="shared" si="870"/>
        <v>0</v>
      </c>
      <c r="H1234" s="36">
        <f t="shared" si="870"/>
        <v>0</v>
      </c>
      <c r="I1234" s="36">
        <f t="shared" si="870"/>
        <v>0</v>
      </c>
      <c r="J1234" s="36">
        <f t="shared" si="870"/>
        <v>0</v>
      </c>
      <c r="K1234" s="36">
        <f t="shared" si="870"/>
        <v>0</v>
      </c>
      <c r="L1234" s="36">
        <f t="shared" si="870"/>
        <v>0</v>
      </c>
      <c r="M1234" s="36">
        <f t="shared" si="870"/>
        <v>0</v>
      </c>
      <c r="N1234" s="8">
        <f t="shared" si="870"/>
        <v>751.9714310197329</v>
      </c>
      <c r="O1234" s="8">
        <f t="shared" si="870"/>
        <v>745.79809284474231</v>
      </c>
      <c r="P1234" s="8">
        <f t="shared" si="870"/>
        <v>738.65207775009912</v>
      </c>
      <c r="Q1234" s="8">
        <f t="shared" si="870"/>
        <v>730.54277109119971</v>
      </c>
      <c r="R1234" s="8">
        <f t="shared" si="870"/>
        <v>721.4795582234301</v>
      </c>
      <c r="S1234" s="8">
        <f t="shared" si="870"/>
        <v>711.4718245022076</v>
      </c>
      <c r="T1234" s="8">
        <f t="shared" si="870"/>
        <v>705.72156080071181</v>
      </c>
      <c r="U1234" s="8">
        <f t="shared" si="870"/>
        <v>699.30738909277181</v>
      </c>
      <c r="V1234" s="8">
        <f t="shared" si="870"/>
        <v>692.2326174130892</v>
      </c>
      <c r="W1234" s="8">
        <f t="shared" si="870"/>
        <v>684.50055379632681</v>
      </c>
      <c r="X1234" s="8">
        <f t="shared" si="870"/>
        <v>676.11450627717818</v>
      </c>
      <c r="Y1234" s="8">
        <f t="shared" si="870"/>
        <v>666.45214180293965</v>
      </c>
      <c r="Z1234" s="8">
        <f t="shared" si="870"/>
        <v>656.51596541333424</v>
      </c>
      <c r="AA1234" s="8">
        <f t="shared" si="870"/>
        <v>646.30400793644571</v>
      </c>
      <c r="AB1234" s="8">
        <f t="shared" si="870"/>
        <v>635.81430020034236</v>
      </c>
      <c r="AC1234" s="8">
        <f t="shared" si="870"/>
        <v>625.04487303310214</v>
      </c>
      <c r="AD1234" s="8">
        <f t="shared" si="870"/>
        <v>618.59394286904399</v>
      </c>
      <c r="AE1234" s="8">
        <f t="shared" si="870"/>
        <v>612.00126626937583</v>
      </c>
      <c r="AF1234" s="8">
        <f t="shared" si="870"/>
        <v>605.26568387428972</v>
      </c>
      <c r="AG1234" s="8">
        <f t="shared" si="870"/>
        <v>598.3860363239769</v>
      </c>
      <c r="AH1234" s="8">
        <f t="shared" si="870"/>
        <v>591.36116425862872</v>
      </c>
    </row>
    <row r="1235" spans="2:65" hidden="1" outlineLevel="1">
      <c r="B1235" t="str">
        <f t="shared" si="839"/>
        <v>Bio-oil (Pyrolysis) - Feedstock cost - Europe - USD/ton fuel</v>
      </c>
      <c r="C1235" t="str">
        <f>C1203</f>
        <v>Bio-oil (Pyrolysis)</v>
      </c>
      <c r="D1235" t="s">
        <v>44</v>
      </c>
      <c r="E1235" t="s">
        <v>8</v>
      </c>
      <c r="F1235" t="s">
        <v>31</v>
      </c>
      <c r="G1235" s="36">
        <f t="shared" si="870"/>
        <v>0</v>
      </c>
      <c r="H1235" s="36">
        <f t="shared" si="870"/>
        <v>0</v>
      </c>
      <c r="I1235" s="36">
        <f t="shared" si="870"/>
        <v>0</v>
      </c>
      <c r="J1235" s="36">
        <f t="shared" si="870"/>
        <v>0</v>
      </c>
      <c r="K1235" s="36">
        <f t="shared" si="870"/>
        <v>0</v>
      </c>
      <c r="L1235" s="36">
        <f t="shared" si="870"/>
        <v>0</v>
      </c>
      <c r="M1235" s="36">
        <f t="shared" si="870"/>
        <v>0</v>
      </c>
      <c r="N1235" s="8">
        <f t="shared" si="870"/>
        <v>810.10360082312388</v>
      </c>
      <c r="O1235" s="8">
        <f t="shared" si="870"/>
        <v>809.02976582956603</v>
      </c>
      <c r="P1235" s="8">
        <f t="shared" si="870"/>
        <v>806.9348129171608</v>
      </c>
      <c r="Q1235" s="8">
        <f t="shared" si="870"/>
        <v>803.82346107531123</v>
      </c>
      <c r="R1235" s="8">
        <f t="shared" si="870"/>
        <v>799.70042929342412</v>
      </c>
      <c r="S1235" s="8">
        <f t="shared" si="870"/>
        <v>794.57043656092594</v>
      </c>
      <c r="T1235" s="8">
        <f t="shared" si="870"/>
        <v>790.18042668339331</v>
      </c>
      <c r="U1235" s="8">
        <f t="shared" si="870"/>
        <v>785.09931696035699</v>
      </c>
      <c r="V1235" s="8">
        <f t="shared" si="870"/>
        <v>779.32906062190114</v>
      </c>
      <c r="W1235" s="8">
        <f t="shared" si="870"/>
        <v>772.87161089807591</v>
      </c>
      <c r="X1235" s="8">
        <f t="shared" si="870"/>
        <v>765.72892101895377</v>
      </c>
      <c r="Y1235" s="8">
        <f t="shared" si="870"/>
        <v>758.91699661857956</v>
      </c>
      <c r="Z1235" s="8">
        <f t="shared" si="870"/>
        <v>751.78193538238713</v>
      </c>
      <c r="AA1235" s="8">
        <f t="shared" si="870"/>
        <v>744.32254896252448</v>
      </c>
      <c r="AB1235" s="8">
        <f t="shared" si="870"/>
        <v>736.53764901111754</v>
      </c>
      <c r="AC1235" s="8">
        <f t="shared" si="870"/>
        <v>728.42604718030896</v>
      </c>
      <c r="AD1235" s="8">
        <f t="shared" si="870"/>
        <v>722.1301115815736</v>
      </c>
      <c r="AE1235" s="8">
        <f t="shared" si="870"/>
        <v>715.68939283177997</v>
      </c>
      <c r="AF1235" s="8">
        <f t="shared" si="870"/>
        <v>709.1027777806969</v>
      </c>
      <c r="AG1235" s="8">
        <f t="shared" si="870"/>
        <v>702.36915327809254</v>
      </c>
      <c r="AH1235" s="8">
        <f t="shared" si="870"/>
        <v>695.48740617373494</v>
      </c>
    </row>
    <row r="1236" spans="2:65" hidden="1" outlineLevel="1">
      <c r="B1236" t="str">
        <f t="shared" si="839"/>
        <v>Bio-oil (Pyrolysis) - Feedstock cost - Middle East - USD/ton fuel</v>
      </c>
      <c r="C1236" t="str">
        <f>C1203</f>
        <v>Bio-oil (Pyrolysis)</v>
      </c>
      <c r="D1236" t="s">
        <v>44</v>
      </c>
      <c r="E1236" t="s">
        <v>58</v>
      </c>
      <c r="F1236" t="s">
        <v>31</v>
      </c>
      <c r="G1236" s="36">
        <f t="shared" si="870"/>
        <v>0</v>
      </c>
      <c r="H1236" s="36">
        <f t="shared" si="870"/>
        <v>0</v>
      </c>
      <c r="I1236" s="36">
        <f t="shared" si="870"/>
        <v>0</v>
      </c>
      <c r="J1236" s="36">
        <f t="shared" si="870"/>
        <v>0</v>
      </c>
      <c r="K1236" s="36">
        <f t="shared" si="870"/>
        <v>0</v>
      </c>
      <c r="L1236" s="36">
        <f t="shared" si="870"/>
        <v>0</v>
      </c>
      <c r="M1236" s="36">
        <f t="shared" si="870"/>
        <v>0</v>
      </c>
      <c r="N1236" s="8">
        <f t="shared" si="870"/>
        <v>813.89877525467091</v>
      </c>
      <c r="O1236" s="8">
        <f t="shared" si="870"/>
        <v>811.9364064525339</v>
      </c>
      <c r="P1236" s="8">
        <f t="shared" si="870"/>
        <v>808.97555809681944</v>
      </c>
      <c r="Q1236" s="8">
        <f t="shared" si="870"/>
        <v>805.02137491083624</v>
      </c>
      <c r="R1236" s="8">
        <f t="shared" si="870"/>
        <v>800.07900161789394</v>
      </c>
      <c r="S1236" s="8">
        <f t="shared" si="870"/>
        <v>794.15358294131534</v>
      </c>
      <c r="T1236" s="8">
        <f t="shared" si="870"/>
        <v>791.22066699038601</v>
      </c>
      <c r="U1236" s="8">
        <f t="shared" si="870"/>
        <v>787.60461746565079</v>
      </c>
      <c r="V1236" s="8">
        <f t="shared" si="870"/>
        <v>783.30722262579081</v>
      </c>
      <c r="W1236" s="8">
        <f t="shared" si="870"/>
        <v>778.3302707294564</v>
      </c>
      <c r="X1236" s="8">
        <f t="shared" si="870"/>
        <v>772.67555003531993</v>
      </c>
      <c r="Y1236" s="8">
        <f t="shared" si="870"/>
        <v>765.34270468022237</v>
      </c>
      <c r="Z1236" s="8">
        <f t="shared" si="870"/>
        <v>757.68877152746052</v>
      </c>
      <c r="AA1236" s="8">
        <f t="shared" si="870"/>
        <v>749.71241692078524</v>
      </c>
      <c r="AB1236" s="8">
        <f t="shared" si="870"/>
        <v>741.41230720393219</v>
      </c>
      <c r="AC1236" s="8">
        <f t="shared" si="870"/>
        <v>732.78710872064642</v>
      </c>
      <c r="AD1236" s="8">
        <f t="shared" si="870"/>
        <v>726.74978906731621</v>
      </c>
      <c r="AE1236" s="8">
        <f t="shared" si="870"/>
        <v>720.54718288714002</v>
      </c>
      <c r="AF1236" s="8">
        <f t="shared" si="870"/>
        <v>714.17848881215241</v>
      </c>
      <c r="AG1236" s="8">
        <f t="shared" si="870"/>
        <v>707.64290547438884</v>
      </c>
      <c r="AH1236" s="8">
        <f t="shared" si="870"/>
        <v>700.93963150588468</v>
      </c>
    </row>
    <row r="1237" spans="2:65" collapsed="1">
      <c r="E1237" t="s">
        <v>107</v>
      </c>
    </row>
    <row r="1238" spans="2:65">
      <c r="B1238" t="str">
        <f t="shared" ref="B1238:B1273" si="871">_xlfn.TEXTJOIN(" - ",TRUE,C1238:F1238)</f>
        <v>Nitrogen - Item - Region - Unit</v>
      </c>
      <c r="C1238" s="55" t="s">
        <v>63</v>
      </c>
      <c r="D1238" s="55" t="s">
        <v>28</v>
      </c>
      <c r="E1238" s="55" t="s">
        <v>1</v>
      </c>
      <c r="F1238" s="55" t="s">
        <v>29</v>
      </c>
      <c r="G1238" s="51">
        <v>2023</v>
      </c>
      <c r="H1238" s="51">
        <v>2024</v>
      </c>
      <c r="I1238" s="51">
        <v>2025</v>
      </c>
      <c r="J1238" s="51">
        <v>2026</v>
      </c>
      <c r="K1238" s="51">
        <v>2027</v>
      </c>
      <c r="L1238" s="51">
        <v>2028</v>
      </c>
      <c r="M1238" s="51">
        <v>2029</v>
      </c>
      <c r="N1238" s="51">
        <v>2030</v>
      </c>
      <c r="O1238" s="51">
        <v>2031</v>
      </c>
      <c r="P1238" s="51">
        <v>2032</v>
      </c>
      <c r="Q1238" s="51">
        <v>2033</v>
      </c>
      <c r="R1238" s="51">
        <v>2034</v>
      </c>
      <c r="S1238" s="51">
        <v>2035</v>
      </c>
      <c r="T1238" s="51">
        <v>2036</v>
      </c>
      <c r="U1238" s="51">
        <v>2037</v>
      </c>
      <c r="V1238" s="51">
        <v>2038</v>
      </c>
      <c r="W1238" s="51">
        <v>2039</v>
      </c>
      <c r="X1238" s="51">
        <v>2040</v>
      </c>
      <c r="Y1238" s="51">
        <v>2041</v>
      </c>
      <c r="Z1238" s="51">
        <v>2042</v>
      </c>
      <c r="AA1238" s="51">
        <v>2043</v>
      </c>
      <c r="AB1238" s="51">
        <v>2044</v>
      </c>
      <c r="AC1238" s="51">
        <v>2045</v>
      </c>
      <c r="AD1238" s="51">
        <v>2046</v>
      </c>
      <c r="AE1238" s="51">
        <v>2047</v>
      </c>
      <c r="AF1238" s="51">
        <v>2048</v>
      </c>
      <c r="AG1238" s="51">
        <v>2049</v>
      </c>
      <c r="AH1238" s="51">
        <v>2050</v>
      </c>
    </row>
    <row r="1239" spans="2:65" hidden="1" outlineLevel="1">
      <c r="B1239" t="str">
        <f t="shared" si="871"/>
        <v>Nitrogen - Total cost - Africa - USD/ton fuel</v>
      </c>
      <c r="C1239" s="112" t="str">
        <f>C1238</f>
        <v>Nitrogen</v>
      </c>
      <c r="D1239" s="112" t="s">
        <v>30</v>
      </c>
      <c r="E1239" s="112" t="s">
        <v>55</v>
      </c>
      <c r="F1239" s="112" t="s">
        <v>31</v>
      </c>
      <c r="G1239" s="114">
        <f t="shared" ref="G1239:V1243" si="872">INDEX(CostCalculations,MATCH($B1239,CostCalculations_Index,0),MATCH(G$4,CostCalculation_Year,0))</f>
        <v>62.382424191379783</v>
      </c>
      <c r="H1239" s="114">
        <f t="shared" si="872"/>
        <v>55.997325174045116</v>
      </c>
      <c r="I1239" s="114">
        <f t="shared" si="872"/>
        <v>49.612226156710058</v>
      </c>
      <c r="J1239" s="114">
        <f t="shared" si="872"/>
        <v>43.887331731968366</v>
      </c>
      <c r="K1239" s="114">
        <f t="shared" si="872"/>
        <v>38.177728194232856</v>
      </c>
      <c r="L1239" s="114">
        <f t="shared" si="872"/>
        <v>32.483415543503462</v>
      </c>
      <c r="M1239" s="114">
        <f t="shared" si="872"/>
        <v>26.804393779780085</v>
      </c>
      <c r="N1239" s="114">
        <f t="shared" si="872"/>
        <v>21.140662903062857</v>
      </c>
      <c r="O1239" s="114">
        <f t="shared" si="872"/>
        <v>20.734778086352062</v>
      </c>
      <c r="P1239" s="114">
        <f t="shared" si="872"/>
        <v>20.328893269641238</v>
      </c>
      <c r="Q1239" s="114">
        <f t="shared" si="872"/>
        <v>19.923008452930322</v>
      </c>
      <c r="R1239" s="114">
        <f t="shared" si="872"/>
        <v>19.517123636219502</v>
      </c>
      <c r="S1239" s="114">
        <f t="shared" si="872"/>
        <v>19.111238819508699</v>
      </c>
      <c r="T1239" s="114">
        <f t="shared" si="872"/>
        <v>18.818302092647272</v>
      </c>
      <c r="U1239" s="114">
        <f t="shared" si="872"/>
        <v>18.525365365785873</v>
      </c>
      <c r="V1239" s="114">
        <f t="shared" si="872"/>
        <v>18.232428638924446</v>
      </c>
      <c r="W1239" s="114">
        <f t="shared" ref="W1239:AH1243" si="873">INDEX(CostCalculations,MATCH($B1239,CostCalculations_Index,0),MATCH(W$4,CostCalculation_Year,0))</f>
        <v>17.939491912063019</v>
      </c>
      <c r="X1239" s="114">
        <f t="shared" si="873"/>
        <v>17.646555185201638</v>
      </c>
      <c r="Y1239" s="114">
        <f t="shared" si="873"/>
        <v>17.350778996535915</v>
      </c>
      <c r="Z1239" s="114">
        <f t="shared" si="873"/>
        <v>17.055002807870196</v>
      </c>
      <c r="AA1239" s="114">
        <f t="shared" si="873"/>
        <v>16.759226619204426</v>
      </c>
      <c r="AB1239" s="114">
        <f t="shared" si="873"/>
        <v>16.463450430538703</v>
      </c>
      <c r="AC1239" s="114">
        <f t="shared" si="873"/>
        <v>16.167674241872959</v>
      </c>
      <c r="AD1239" s="114">
        <f t="shared" si="873"/>
        <v>15.924483522587945</v>
      </c>
      <c r="AE1239" s="114">
        <f t="shared" si="873"/>
        <v>15.681292803302957</v>
      </c>
      <c r="AF1239" s="114">
        <f t="shared" si="873"/>
        <v>15.438102084017945</v>
      </c>
      <c r="AG1239" s="114">
        <f t="shared" si="873"/>
        <v>15.194911364732933</v>
      </c>
      <c r="AH1239" s="114">
        <f t="shared" si="873"/>
        <v>14.951720645447942</v>
      </c>
    </row>
    <row r="1240" spans="2:65" hidden="1" outlineLevel="1">
      <c r="B1240" t="str">
        <f t="shared" si="871"/>
        <v>Nitrogen - Total cost - Americas - USD/ton fuel</v>
      </c>
      <c r="C1240" t="str">
        <f>C1239</f>
        <v>Nitrogen</v>
      </c>
      <c r="D1240" t="s">
        <v>30</v>
      </c>
      <c r="E1240" t="s">
        <v>56</v>
      </c>
      <c r="F1240" t="s">
        <v>31</v>
      </c>
      <c r="G1240" s="115">
        <f t="shared" si="872"/>
        <v>57.607847265415415</v>
      </c>
      <c r="H1240" s="115">
        <f t="shared" si="872"/>
        <v>52.564037713433983</v>
      </c>
      <c r="I1240" s="115">
        <f t="shared" si="872"/>
        <v>47.520228161452508</v>
      </c>
      <c r="J1240" s="115">
        <f t="shared" si="872"/>
        <v>41.968823942107136</v>
      </c>
      <c r="K1240" s="115">
        <f t="shared" si="872"/>
        <v>36.427693799463867</v>
      </c>
      <c r="L1240" s="115">
        <f t="shared" si="872"/>
        <v>30.896837733522634</v>
      </c>
      <c r="M1240" s="115">
        <f t="shared" si="872"/>
        <v>25.376255744283551</v>
      </c>
      <c r="N1240" s="115">
        <f t="shared" si="872"/>
        <v>19.865947831746368</v>
      </c>
      <c r="O1240" s="115">
        <f t="shared" si="872"/>
        <v>19.549844522340834</v>
      </c>
      <c r="P1240" s="115">
        <f t="shared" si="872"/>
        <v>19.233741212935282</v>
      </c>
      <c r="Q1240" s="115">
        <f t="shared" si="872"/>
        <v>18.917637903529727</v>
      </c>
      <c r="R1240" s="115">
        <f t="shared" si="872"/>
        <v>18.601534594124175</v>
      </c>
      <c r="S1240" s="115">
        <f t="shared" si="872"/>
        <v>18.285431284718598</v>
      </c>
      <c r="T1240" s="115">
        <f t="shared" si="872"/>
        <v>17.992735401750984</v>
      </c>
      <c r="U1240" s="115">
        <f t="shared" si="872"/>
        <v>17.70003951878337</v>
      </c>
      <c r="V1240" s="115">
        <f t="shared" si="872"/>
        <v>17.407343635815735</v>
      </c>
      <c r="W1240" s="115">
        <f t="shared" si="873"/>
        <v>17.114647752848121</v>
      </c>
      <c r="X1240" s="115">
        <f t="shared" si="873"/>
        <v>16.821951869880493</v>
      </c>
      <c r="Y1240" s="115">
        <f t="shared" si="873"/>
        <v>16.589086137642596</v>
      </c>
      <c r="Z1240" s="115">
        <f t="shared" si="873"/>
        <v>16.356220405404699</v>
      </c>
      <c r="AA1240" s="115">
        <f t="shared" si="873"/>
        <v>16.123354673166808</v>
      </c>
      <c r="AB1240" s="115">
        <f t="shared" si="873"/>
        <v>15.890488940928911</v>
      </c>
      <c r="AC1240" s="115">
        <f t="shared" si="873"/>
        <v>15.657623208691012</v>
      </c>
      <c r="AD1240" s="115">
        <f t="shared" si="873"/>
        <v>15.434670120825308</v>
      </c>
      <c r="AE1240" s="115">
        <f t="shared" si="873"/>
        <v>15.211717032959616</v>
      </c>
      <c r="AF1240" s="115">
        <f t="shared" si="873"/>
        <v>14.988763945093925</v>
      </c>
      <c r="AG1240" s="115">
        <f t="shared" si="873"/>
        <v>14.765810857228233</v>
      </c>
      <c r="AH1240" s="115">
        <f t="shared" si="873"/>
        <v>14.542857769362541</v>
      </c>
    </row>
    <row r="1241" spans="2:65" hidden="1" outlineLevel="1">
      <c r="B1241" t="str">
        <f t="shared" si="871"/>
        <v>Nitrogen - Total cost - Asia - USD/ton fuel</v>
      </c>
      <c r="C1241" t="str">
        <f>C1240</f>
        <v>Nitrogen</v>
      </c>
      <c r="D1241" t="s">
        <v>30</v>
      </c>
      <c r="E1241" t="s">
        <v>57</v>
      </c>
      <c r="F1241" t="s">
        <v>31</v>
      </c>
      <c r="G1241" s="115">
        <f t="shared" si="872"/>
        <v>63.823819214424681</v>
      </c>
      <c r="H1241" s="115">
        <f t="shared" si="872"/>
        <v>57.691679746103915</v>
      </c>
      <c r="I1241" s="115">
        <f t="shared" si="872"/>
        <v>51.559540277783768</v>
      </c>
      <c r="J1241" s="115">
        <f t="shared" si="872"/>
        <v>45.769954197792259</v>
      </c>
      <c r="K1241" s="115">
        <f t="shared" si="872"/>
        <v>39.996743669398164</v>
      </c>
      <c r="L1241" s="115">
        <f t="shared" si="872"/>
        <v>34.239908692601006</v>
      </c>
      <c r="M1241" s="115">
        <f t="shared" si="872"/>
        <v>28.499449267400983</v>
      </c>
      <c r="N1241" s="115">
        <f t="shared" si="872"/>
        <v>22.775365393798197</v>
      </c>
      <c r="O1241" s="115">
        <f t="shared" si="872"/>
        <v>22.304608279929006</v>
      </c>
      <c r="P1241" s="115">
        <f t="shared" si="872"/>
        <v>21.833851166059876</v>
      </c>
      <c r="Q1241" s="115">
        <f t="shared" si="872"/>
        <v>21.363094052190831</v>
      </c>
      <c r="R1241" s="115">
        <f t="shared" si="872"/>
        <v>20.892336938321705</v>
      </c>
      <c r="S1241" s="115">
        <f t="shared" si="872"/>
        <v>20.421579824452571</v>
      </c>
      <c r="T1241" s="115">
        <f t="shared" si="872"/>
        <v>20.087607166211807</v>
      </c>
      <c r="U1241" s="115">
        <f t="shared" si="872"/>
        <v>19.753634507971043</v>
      </c>
      <c r="V1241" s="115">
        <f t="shared" si="872"/>
        <v>19.419661849730325</v>
      </c>
      <c r="W1241" s="115">
        <f t="shared" si="873"/>
        <v>19.085689191489564</v>
      </c>
      <c r="X1241" s="115">
        <f t="shared" si="873"/>
        <v>18.751716533248889</v>
      </c>
      <c r="Y1241" s="115">
        <f t="shared" si="873"/>
        <v>18.411133125486174</v>
      </c>
      <c r="Z1241" s="115">
        <f t="shared" si="873"/>
        <v>18.070549717723505</v>
      </c>
      <c r="AA1241" s="115">
        <f t="shared" si="873"/>
        <v>17.72996630996079</v>
      </c>
      <c r="AB1241" s="115">
        <f t="shared" si="873"/>
        <v>17.389382902198118</v>
      </c>
      <c r="AC1241" s="115">
        <f t="shared" si="873"/>
        <v>17.048799494435407</v>
      </c>
      <c r="AD1241" s="115">
        <f t="shared" si="873"/>
        <v>16.788390406441305</v>
      </c>
      <c r="AE1241" s="115">
        <f t="shared" si="873"/>
        <v>16.527981318447186</v>
      </c>
      <c r="AF1241" s="115">
        <f t="shared" si="873"/>
        <v>16.267572230453087</v>
      </c>
      <c r="AG1241" s="115">
        <f t="shared" si="873"/>
        <v>16.007163142458989</v>
      </c>
      <c r="AH1241" s="115">
        <f t="shared" si="873"/>
        <v>15.746754054464866</v>
      </c>
    </row>
    <row r="1242" spans="2:65" hidden="1" outlineLevel="1">
      <c r="B1242" t="str">
        <f t="shared" si="871"/>
        <v>Nitrogen - Total cost - Europe - USD/ton fuel</v>
      </c>
      <c r="C1242" t="str">
        <f>C1241</f>
        <v>Nitrogen</v>
      </c>
      <c r="D1242" t="s">
        <v>30</v>
      </c>
      <c r="E1242" t="s">
        <v>8</v>
      </c>
      <c r="F1242" t="s">
        <v>31</v>
      </c>
      <c r="G1242" s="115">
        <f t="shared" si="872"/>
        <v>60.172677845373265</v>
      </c>
      <c r="H1242" s="115">
        <f t="shared" si="872"/>
        <v>54.837603566500185</v>
      </c>
      <c r="I1242" s="115">
        <f t="shared" si="872"/>
        <v>49.502529287627134</v>
      </c>
      <c r="J1242" s="115">
        <f t="shared" si="872"/>
        <v>43.828821654708456</v>
      </c>
      <c r="K1242" s="115">
        <f t="shared" si="872"/>
        <v>38.168582971636823</v>
      </c>
      <c r="L1242" s="115">
        <f t="shared" si="872"/>
        <v>32.521813238412349</v>
      </c>
      <c r="M1242" s="115">
        <f t="shared" si="872"/>
        <v>26.888512455034856</v>
      </c>
      <c r="N1242" s="115">
        <f t="shared" si="872"/>
        <v>21.268680621504462</v>
      </c>
      <c r="O1242" s="115">
        <f t="shared" si="872"/>
        <v>20.936271974636554</v>
      </c>
      <c r="P1242" s="115">
        <f t="shared" si="872"/>
        <v>20.603863327768757</v>
      </c>
      <c r="Q1242" s="115">
        <f t="shared" si="872"/>
        <v>20.271454680900913</v>
      </c>
      <c r="R1242" s="115">
        <f t="shared" si="872"/>
        <v>19.939046034033069</v>
      </c>
      <c r="S1242" s="115">
        <f t="shared" si="872"/>
        <v>19.606637387165271</v>
      </c>
      <c r="T1242" s="115">
        <f t="shared" si="872"/>
        <v>19.330604813790011</v>
      </c>
      <c r="U1242" s="115">
        <f t="shared" si="872"/>
        <v>19.054572240414775</v>
      </c>
      <c r="V1242" s="115">
        <f t="shared" si="872"/>
        <v>18.778539667039539</v>
      </c>
      <c r="W1242" s="115">
        <f t="shared" si="873"/>
        <v>18.502507093664299</v>
      </c>
      <c r="X1242" s="115">
        <f t="shared" si="873"/>
        <v>18.226474520289017</v>
      </c>
      <c r="Y1242" s="115">
        <f t="shared" si="873"/>
        <v>17.944609747698756</v>
      </c>
      <c r="Z1242" s="115">
        <f t="shared" si="873"/>
        <v>17.662744975108474</v>
      </c>
      <c r="AA1242" s="115">
        <f t="shared" si="873"/>
        <v>17.380880202518213</v>
      </c>
      <c r="AB1242" s="115">
        <f t="shared" si="873"/>
        <v>17.099015429927928</v>
      </c>
      <c r="AC1242" s="115">
        <f t="shared" si="873"/>
        <v>16.81715065733767</v>
      </c>
      <c r="AD1242" s="115">
        <f t="shared" si="873"/>
        <v>16.55944827885304</v>
      </c>
      <c r="AE1242" s="115">
        <f t="shared" si="873"/>
        <v>16.301745900368388</v>
      </c>
      <c r="AF1242" s="115">
        <f t="shared" si="873"/>
        <v>16.044043521883761</v>
      </c>
      <c r="AG1242" s="115">
        <f t="shared" si="873"/>
        <v>15.786341143399135</v>
      </c>
      <c r="AH1242" s="115">
        <f t="shared" si="873"/>
        <v>15.528638764914483</v>
      </c>
    </row>
    <row r="1243" spans="2:65" hidden="1" outlineLevel="1">
      <c r="B1243" t="str">
        <f t="shared" si="871"/>
        <v>Nitrogen - Total cost - Middle East - USD/ton fuel</v>
      </c>
      <c r="C1243" s="113" t="str">
        <f>C1242</f>
        <v>Nitrogen</v>
      </c>
      <c r="D1243" s="113" t="s">
        <v>30</v>
      </c>
      <c r="E1243" s="113" t="s">
        <v>58</v>
      </c>
      <c r="F1243" s="113" t="s">
        <v>31</v>
      </c>
      <c r="G1243" s="116">
        <f t="shared" si="872"/>
        <v>57.681136334762741</v>
      </c>
      <c r="H1243" s="116">
        <f t="shared" si="872"/>
        <v>52.445074638095505</v>
      </c>
      <c r="I1243" s="116">
        <f t="shared" si="872"/>
        <v>47.209012941428185</v>
      </c>
      <c r="J1243" s="116">
        <f t="shared" si="872"/>
        <v>41.707041219472472</v>
      </c>
      <c r="K1243" s="116">
        <f t="shared" si="872"/>
        <v>36.213722313520933</v>
      </c>
      <c r="L1243" s="116">
        <f t="shared" si="872"/>
        <v>30.729056223573529</v>
      </c>
      <c r="M1243" s="116">
        <f t="shared" si="872"/>
        <v>25.253042949630256</v>
      </c>
      <c r="N1243" s="116">
        <f t="shared" si="872"/>
        <v>19.785682491691063</v>
      </c>
      <c r="O1243" s="116">
        <f t="shared" si="872"/>
        <v>19.440651681739325</v>
      </c>
      <c r="P1243" s="116">
        <f t="shared" si="872"/>
        <v>19.095620871787613</v>
      </c>
      <c r="Q1243" s="116">
        <f t="shared" si="872"/>
        <v>18.750590061835851</v>
      </c>
      <c r="R1243" s="116">
        <f t="shared" si="872"/>
        <v>18.405559251884142</v>
      </c>
      <c r="S1243" s="116">
        <f t="shared" si="872"/>
        <v>18.060528441932426</v>
      </c>
      <c r="T1243" s="116">
        <f t="shared" si="872"/>
        <v>17.791551097687908</v>
      </c>
      <c r="U1243" s="116">
        <f t="shared" si="872"/>
        <v>17.522573753443393</v>
      </c>
      <c r="V1243" s="116">
        <f t="shared" si="872"/>
        <v>17.253596409198899</v>
      </c>
      <c r="W1243" s="116">
        <f t="shared" si="873"/>
        <v>16.98461906495438</v>
      </c>
      <c r="X1243" s="116">
        <f t="shared" si="873"/>
        <v>16.715641720709861</v>
      </c>
      <c r="Y1243" s="116">
        <f t="shared" si="873"/>
        <v>16.422849633000681</v>
      </c>
      <c r="Z1243" s="116">
        <f t="shared" si="873"/>
        <v>16.130057545291525</v>
      </c>
      <c r="AA1243" s="116">
        <f t="shared" si="873"/>
        <v>15.83726545758234</v>
      </c>
      <c r="AB1243" s="116">
        <f t="shared" si="873"/>
        <v>15.544473369873183</v>
      </c>
      <c r="AC1243" s="116">
        <f t="shared" si="873"/>
        <v>15.251681282163991</v>
      </c>
      <c r="AD1243" s="116">
        <f t="shared" si="873"/>
        <v>15.012241438932278</v>
      </c>
      <c r="AE1243" s="116">
        <f t="shared" si="873"/>
        <v>14.772801595700578</v>
      </c>
      <c r="AF1243" s="116">
        <f t="shared" si="873"/>
        <v>14.533361752468865</v>
      </c>
      <c r="AG1243" s="116">
        <f t="shared" si="873"/>
        <v>14.293921909237154</v>
      </c>
      <c r="AH1243" s="116">
        <f t="shared" si="873"/>
        <v>14.054482066005454</v>
      </c>
    </row>
    <row r="1244" spans="2:65" hidden="1" outlineLevel="1">
      <c r="B1244" t="str">
        <f t="shared" si="871"/>
        <v/>
      </c>
      <c r="C1244" s="2"/>
    </row>
    <row r="1245" spans="2:65" hidden="1" outlineLevel="1">
      <c r="B1245" t="str">
        <f t="shared" si="871"/>
        <v>Nitrogen - CAPEX including feedstock CAPEX - Global - USD/ton fuel</v>
      </c>
      <c r="C1245" s="4" t="str">
        <f>C1238</f>
        <v>Nitrogen</v>
      </c>
      <c r="D1245" s="4" t="s">
        <v>34</v>
      </c>
      <c r="E1245" s="4" t="s">
        <v>49</v>
      </c>
      <c r="F1245" s="4" t="s">
        <v>31</v>
      </c>
      <c r="G1245" s="129">
        <f t="shared" ref="G1245:AH1245" si="874">SUM(G1246:G1246)</f>
        <v>12.866666666666667</v>
      </c>
      <c r="H1245" s="129">
        <f t="shared" si="874"/>
        <v>11.6</v>
      </c>
      <c r="I1245" s="129">
        <f t="shared" si="874"/>
        <v>10.333333333333334</v>
      </c>
      <c r="J1245" s="129">
        <f t="shared" si="874"/>
        <v>9</v>
      </c>
      <c r="K1245" s="129">
        <f t="shared" si="874"/>
        <v>7.666666666666667</v>
      </c>
      <c r="L1245" s="129">
        <f t="shared" si="874"/>
        <v>6.333333333333333</v>
      </c>
      <c r="M1245" s="129">
        <f t="shared" si="874"/>
        <v>5</v>
      </c>
      <c r="N1245" s="129">
        <f t="shared" si="874"/>
        <v>3.6666666666666665</v>
      </c>
      <c r="O1245" s="129">
        <f t="shared" si="874"/>
        <v>3.6166666666666667</v>
      </c>
      <c r="P1245" s="129">
        <f t="shared" si="874"/>
        <v>3.5666666666666669</v>
      </c>
      <c r="Q1245" s="129">
        <f t="shared" si="874"/>
        <v>3.5166666666666666</v>
      </c>
      <c r="R1245" s="129">
        <f t="shared" si="874"/>
        <v>3.4666666666666668</v>
      </c>
      <c r="S1245" s="129">
        <f t="shared" si="874"/>
        <v>3.4166666666666665</v>
      </c>
      <c r="T1245" s="129">
        <f t="shared" si="874"/>
        <v>3.3666666666666667</v>
      </c>
      <c r="U1245" s="129">
        <f t="shared" si="874"/>
        <v>3.3166666666666669</v>
      </c>
      <c r="V1245" s="129">
        <f t="shared" si="874"/>
        <v>3.2666666666666666</v>
      </c>
      <c r="W1245" s="129">
        <f t="shared" si="874"/>
        <v>3.2166666666666668</v>
      </c>
      <c r="X1245" s="129">
        <f t="shared" si="874"/>
        <v>3.1666666666666665</v>
      </c>
      <c r="Y1245" s="129">
        <f t="shared" si="874"/>
        <v>3.1166666666666667</v>
      </c>
      <c r="Z1245" s="129">
        <f t="shared" si="874"/>
        <v>3.0666666666666669</v>
      </c>
      <c r="AA1245" s="129">
        <f t="shared" si="874"/>
        <v>3.0166666666666666</v>
      </c>
      <c r="AB1245" s="129">
        <f t="shared" si="874"/>
        <v>2.9666666666666668</v>
      </c>
      <c r="AC1245" s="129">
        <f t="shared" si="874"/>
        <v>2.9166666666666665</v>
      </c>
      <c r="AD1245" s="129">
        <f t="shared" si="874"/>
        <v>2.8666666666666667</v>
      </c>
      <c r="AE1245" s="129">
        <f t="shared" si="874"/>
        <v>2.8166666666666669</v>
      </c>
      <c r="AF1245" s="129">
        <f t="shared" si="874"/>
        <v>2.7666666666666666</v>
      </c>
      <c r="AG1245" s="129">
        <f t="shared" si="874"/>
        <v>2.7166666666666668</v>
      </c>
      <c r="AH1245" s="129">
        <f t="shared" si="874"/>
        <v>2.6666666666666665</v>
      </c>
      <c r="BL1245" s="1"/>
      <c r="BM1245" s="1"/>
    </row>
    <row r="1246" spans="2:65" hidden="1" outlineLevel="1">
      <c r="B1246" t="str">
        <f t="shared" si="871"/>
        <v>Nitrogen - CAPEX - Global - USD/ton fuel</v>
      </c>
      <c r="C1246" t="str">
        <f>C1238</f>
        <v>Nitrogen</v>
      </c>
      <c r="D1246" t="s">
        <v>40</v>
      </c>
      <c r="E1246" t="s">
        <v>49</v>
      </c>
      <c r="F1246" t="s">
        <v>31</v>
      </c>
      <c r="G1246" s="8">
        <f t="shared" ref="G1246:AH1246" si="875">INDEX(CostCalculations,MATCH($B1246,CostCalculations_Index,0),MATCH(G$4,CostCalculation_Year,0))</f>
        <v>12.866666666666667</v>
      </c>
      <c r="H1246" s="8">
        <f t="shared" si="875"/>
        <v>11.6</v>
      </c>
      <c r="I1246" s="8">
        <f t="shared" si="875"/>
        <v>10.333333333333334</v>
      </c>
      <c r="J1246" s="8">
        <f t="shared" si="875"/>
        <v>9</v>
      </c>
      <c r="K1246" s="8">
        <f t="shared" si="875"/>
        <v>7.666666666666667</v>
      </c>
      <c r="L1246" s="8">
        <f t="shared" si="875"/>
        <v>6.333333333333333</v>
      </c>
      <c r="M1246" s="8">
        <f t="shared" si="875"/>
        <v>5</v>
      </c>
      <c r="N1246" s="8">
        <f t="shared" si="875"/>
        <v>3.6666666666666665</v>
      </c>
      <c r="O1246" s="8">
        <f t="shared" si="875"/>
        <v>3.6166666666666667</v>
      </c>
      <c r="P1246" s="8">
        <f t="shared" si="875"/>
        <v>3.5666666666666669</v>
      </c>
      <c r="Q1246" s="8">
        <f t="shared" si="875"/>
        <v>3.5166666666666666</v>
      </c>
      <c r="R1246" s="8">
        <f t="shared" si="875"/>
        <v>3.4666666666666668</v>
      </c>
      <c r="S1246" s="8">
        <f t="shared" si="875"/>
        <v>3.4166666666666665</v>
      </c>
      <c r="T1246" s="8">
        <f t="shared" si="875"/>
        <v>3.3666666666666667</v>
      </c>
      <c r="U1246" s="8">
        <f t="shared" si="875"/>
        <v>3.3166666666666669</v>
      </c>
      <c r="V1246" s="8">
        <f t="shared" si="875"/>
        <v>3.2666666666666666</v>
      </c>
      <c r="W1246" s="8">
        <f t="shared" si="875"/>
        <v>3.2166666666666668</v>
      </c>
      <c r="X1246" s="8">
        <f t="shared" si="875"/>
        <v>3.1666666666666665</v>
      </c>
      <c r="Y1246" s="8">
        <f t="shared" si="875"/>
        <v>3.1166666666666667</v>
      </c>
      <c r="Z1246" s="8">
        <f t="shared" si="875"/>
        <v>3.0666666666666669</v>
      </c>
      <c r="AA1246" s="8">
        <f t="shared" si="875"/>
        <v>3.0166666666666666</v>
      </c>
      <c r="AB1246" s="8">
        <f t="shared" si="875"/>
        <v>2.9666666666666668</v>
      </c>
      <c r="AC1246" s="8">
        <f t="shared" si="875"/>
        <v>2.9166666666666665</v>
      </c>
      <c r="AD1246" s="8">
        <f t="shared" si="875"/>
        <v>2.8666666666666667</v>
      </c>
      <c r="AE1246" s="8">
        <f t="shared" si="875"/>
        <v>2.8166666666666669</v>
      </c>
      <c r="AF1246" s="8">
        <f t="shared" si="875"/>
        <v>2.7666666666666666</v>
      </c>
      <c r="AG1246" s="8">
        <f t="shared" si="875"/>
        <v>2.7166666666666668</v>
      </c>
      <c r="AH1246" s="8">
        <f t="shared" si="875"/>
        <v>2.6666666666666665</v>
      </c>
    </row>
    <row r="1247" spans="2:65" hidden="1" outlineLevel="1">
      <c r="B1247" t="str">
        <f t="shared" si="871"/>
        <v/>
      </c>
      <c r="G1247" s="8"/>
      <c r="H1247" s="8"/>
      <c r="I1247" s="8"/>
      <c r="J1247" s="8"/>
      <c r="K1247" s="8"/>
      <c r="L1247" s="8"/>
      <c r="M1247" s="8"/>
      <c r="N1247" s="8"/>
      <c r="O1247" s="8"/>
      <c r="P1247" s="8"/>
      <c r="Q1247" s="8"/>
      <c r="R1247" s="8"/>
      <c r="S1247" s="8"/>
      <c r="T1247" s="8"/>
      <c r="U1247" s="8"/>
      <c r="V1247" s="8"/>
      <c r="W1247" s="8"/>
      <c r="X1247" s="8"/>
      <c r="Y1247" s="8"/>
      <c r="Z1247" s="8"/>
      <c r="AA1247" s="8"/>
      <c r="AB1247" s="8"/>
      <c r="AC1247" s="8"/>
      <c r="AD1247" s="8"/>
      <c r="AE1247" s="8"/>
      <c r="AF1247" s="8"/>
      <c r="AG1247" s="8"/>
      <c r="AH1247" s="8"/>
    </row>
    <row r="1248" spans="2:65" hidden="1" outlineLevel="1">
      <c r="B1248" t="str">
        <f t="shared" si="871"/>
        <v>Nitrogen - OPEX including feedstock OPEX - Global - USD/ton fuel</v>
      </c>
      <c r="C1248" s="4" t="str">
        <f>C1239</f>
        <v>Nitrogen</v>
      </c>
      <c r="D1248" s="4" t="s">
        <v>35</v>
      </c>
      <c r="E1248" s="4" t="s">
        <v>49</v>
      </c>
      <c r="F1248" s="4" t="s">
        <v>31</v>
      </c>
      <c r="G1248" s="129">
        <f t="shared" ref="G1248:AH1248" si="876">SUM(G1249:G1249)</f>
        <v>15.44</v>
      </c>
      <c r="H1248" s="129">
        <f t="shared" si="876"/>
        <v>13.92</v>
      </c>
      <c r="I1248" s="129">
        <f t="shared" si="876"/>
        <v>12.4</v>
      </c>
      <c r="J1248" s="129">
        <f t="shared" si="876"/>
        <v>10.8</v>
      </c>
      <c r="K1248" s="129">
        <f t="shared" si="876"/>
        <v>9.2000000000000011</v>
      </c>
      <c r="L1248" s="129">
        <f t="shared" si="876"/>
        <v>7.6000000000000005</v>
      </c>
      <c r="M1248" s="129">
        <f t="shared" si="876"/>
        <v>6</v>
      </c>
      <c r="N1248" s="129">
        <f t="shared" si="876"/>
        <v>4.4000000000000004</v>
      </c>
      <c r="O1248" s="129">
        <f t="shared" si="876"/>
        <v>4.34</v>
      </c>
      <c r="P1248" s="129">
        <f t="shared" si="876"/>
        <v>4.28</v>
      </c>
      <c r="Q1248" s="129">
        <f t="shared" si="876"/>
        <v>4.22</v>
      </c>
      <c r="R1248" s="129">
        <f t="shared" si="876"/>
        <v>4.16</v>
      </c>
      <c r="S1248" s="129">
        <f t="shared" si="876"/>
        <v>4.0999999999999996</v>
      </c>
      <c r="T1248" s="129">
        <f t="shared" si="876"/>
        <v>4.04</v>
      </c>
      <c r="U1248" s="129">
        <f t="shared" si="876"/>
        <v>3.98</v>
      </c>
      <c r="V1248" s="129">
        <f t="shared" si="876"/>
        <v>3.92</v>
      </c>
      <c r="W1248" s="129">
        <f t="shared" si="876"/>
        <v>3.86</v>
      </c>
      <c r="X1248" s="129">
        <f t="shared" si="876"/>
        <v>3.8000000000000003</v>
      </c>
      <c r="Y1248" s="129">
        <f t="shared" si="876"/>
        <v>3.74</v>
      </c>
      <c r="Z1248" s="129">
        <f t="shared" si="876"/>
        <v>3.68</v>
      </c>
      <c r="AA1248" s="129">
        <f t="shared" si="876"/>
        <v>3.62</v>
      </c>
      <c r="AB1248" s="129">
        <f t="shared" si="876"/>
        <v>3.56</v>
      </c>
      <c r="AC1248" s="129">
        <f t="shared" si="876"/>
        <v>3.5</v>
      </c>
      <c r="AD1248" s="129">
        <f t="shared" si="876"/>
        <v>3.44</v>
      </c>
      <c r="AE1248" s="129">
        <f t="shared" si="876"/>
        <v>3.38</v>
      </c>
      <c r="AF1248" s="129">
        <f t="shared" si="876"/>
        <v>3.3200000000000003</v>
      </c>
      <c r="AG1248" s="129">
        <f t="shared" si="876"/>
        <v>3.2600000000000002</v>
      </c>
      <c r="AH1248" s="129">
        <f t="shared" si="876"/>
        <v>3.2</v>
      </c>
      <c r="BL1248" s="1"/>
      <c r="BM1248" s="1"/>
    </row>
    <row r="1249" spans="2:65" hidden="1" outlineLevel="1">
      <c r="B1249" t="str">
        <f t="shared" si="871"/>
        <v>Nitrogen - OPEX - Global - USD/ton fuel</v>
      </c>
      <c r="C1249" t="str">
        <f>C1238</f>
        <v>Nitrogen</v>
      </c>
      <c r="D1249" t="s">
        <v>41</v>
      </c>
      <c r="E1249" t="s">
        <v>49</v>
      </c>
      <c r="F1249" t="s">
        <v>31</v>
      </c>
      <c r="G1249" s="8">
        <f t="shared" ref="G1249:AH1249" si="877">INDEX(CostCalculations,MATCH($B1249,CostCalculations_Index,0),MATCH(G$4,CostCalculation_Year,0))</f>
        <v>15.44</v>
      </c>
      <c r="H1249" s="8">
        <f t="shared" si="877"/>
        <v>13.92</v>
      </c>
      <c r="I1249" s="8">
        <f t="shared" si="877"/>
        <v>12.4</v>
      </c>
      <c r="J1249" s="8">
        <f t="shared" si="877"/>
        <v>10.8</v>
      </c>
      <c r="K1249" s="8">
        <f t="shared" si="877"/>
        <v>9.2000000000000011</v>
      </c>
      <c r="L1249" s="8">
        <f t="shared" si="877"/>
        <v>7.6000000000000005</v>
      </c>
      <c r="M1249" s="8">
        <f t="shared" si="877"/>
        <v>6</v>
      </c>
      <c r="N1249" s="8">
        <f t="shared" si="877"/>
        <v>4.4000000000000004</v>
      </c>
      <c r="O1249" s="8">
        <f t="shared" si="877"/>
        <v>4.34</v>
      </c>
      <c r="P1249" s="8">
        <f t="shared" si="877"/>
        <v>4.28</v>
      </c>
      <c r="Q1249" s="8">
        <f t="shared" si="877"/>
        <v>4.22</v>
      </c>
      <c r="R1249" s="8">
        <f t="shared" si="877"/>
        <v>4.16</v>
      </c>
      <c r="S1249" s="8">
        <f t="shared" si="877"/>
        <v>4.0999999999999996</v>
      </c>
      <c r="T1249" s="8">
        <f t="shared" si="877"/>
        <v>4.04</v>
      </c>
      <c r="U1249" s="8">
        <f t="shared" si="877"/>
        <v>3.98</v>
      </c>
      <c r="V1249" s="8">
        <f t="shared" si="877"/>
        <v>3.92</v>
      </c>
      <c r="W1249" s="8">
        <f t="shared" si="877"/>
        <v>3.86</v>
      </c>
      <c r="X1249" s="8">
        <f t="shared" si="877"/>
        <v>3.8000000000000003</v>
      </c>
      <c r="Y1249" s="8">
        <f t="shared" si="877"/>
        <v>3.74</v>
      </c>
      <c r="Z1249" s="8">
        <f t="shared" si="877"/>
        <v>3.68</v>
      </c>
      <c r="AA1249" s="8">
        <f t="shared" si="877"/>
        <v>3.62</v>
      </c>
      <c r="AB1249" s="8">
        <f t="shared" si="877"/>
        <v>3.56</v>
      </c>
      <c r="AC1249" s="8">
        <f t="shared" si="877"/>
        <v>3.5</v>
      </c>
      <c r="AD1249" s="8">
        <f t="shared" si="877"/>
        <v>3.44</v>
      </c>
      <c r="AE1249" s="8">
        <f t="shared" si="877"/>
        <v>3.38</v>
      </c>
      <c r="AF1249" s="8">
        <f t="shared" si="877"/>
        <v>3.3200000000000003</v>
      </c>
      <c r="AG1249" s="8">
        <f t="shared" si="877"/>
        <v>3.2600000000000002</v>
      </c>
      <c r="AH1249" s="8">
        <f t="shared" si="877"/>
        <v>3.2</v>
      </c>
    </row>
    <row r="1250" spans="2:65" hidden="1" outlineLevel="1">
      <c r="B1250" t="str">
        <f t="shared" si="871"/>
        <v/>
      </c>
      <c r="G1250" s="8"/>
      <c r="H1250" s="8"/>
      <c r="I1250" s="8"/>
      <c r="J1250" s="8"/>
      <c r="K1250" s="8"/>
      <c r="L1250" s="8"/>
      <c r="M1250" s="8"/>
      <c r="N1250" s="8"/>
      <c r="O1250" s="8"/>
      <c r="P1250" s="8"/>
      <c r="Q1250" s="8"/>
      <c r="R1250" s="8"/>
      <c r="S1250" s="8"/>
      <c r="T1250" s="8"/>
      <c r="U1250" s="8"/>
      <c r="V1250" s="8"/>
      <c r="W1250" s="8"/>
      <c r="X1250" s="8"/>
      <c r="Y1250" s="8"/>
      <c r="Z1250" s="8"/>
      <c r="AA1250" s="8"/>
      <c r="AB1250" s="8"/>
      <c r="AC1250" s="8"/>
      <c r="AD1250" s="8"/>
      <c r="AE1250" s="8"/>
      <c r="AF1250" s="8"/>
      <c r="AG1250" s="8"/>
      <c r="AH1250" s="8"/>
    </row>
    <row r="1251" spans="2:65" hidden="1" outlineLevel="1">
      <c r="B1251" t="str">
        <f t="shared" si="871"/>
        <v>Nitrogen - Finance cost including feedstock finance cost - Africa - USD/ton fuel</v>
      </c>
      <c r="C1251" s="10" t="str">
        <f>C1242</f>
        <v>Nitrogen</v>
      </c>
      <c r="D1251" s="10" t="s">
        <v>36</v>
      </c>
      <c r="E1251" s="10" t="s">
        <v>55</v>
      </c>
      <c r="F1251" s="10" t="s">
        <v>31</v>
      </c>
      <c r="G1251" s="125">
        <f>G1256</f>
        <v>21.230000000000004</v>
      </c>
      <c r="H1251" s="125">
        <f t="shared" ref="H1251:AH1251" si="878">H1256</f>
        <v>19.140000000000004</v>
      </c>
      <c r="I1251" s="125">
        <f t="shared" si="878"/>
        <v>17.05</v>
      </c>
      <c r="J1251" s="125">
        <f t="shared" si="878"/>
        <v>14.850000000000001</v>
      </c>
      <c r="K1251" s="125">
        <f t="shared" si="878"/>
        <v>12.650000000000002</v>
      </c>
      <c r="L1251" s="125">
        <f t="shared" si="878"/>
        <v>10.450000000000001</v>
      </c>
      <c r="M1251" s="125">
        <f t="shared" si="878"/>
        <v>8.2500000000000018</v>
      </c>
      <c r="N1251" s="125">
        <f t="shared" si="878"/>
        <v>6.0500000000000007</v>
      </c>
      <c r="O1251" s="125">
        <f t="shared" si="878"/>
        <v>5.9675000000000011</v>
      </c>
      <c r="P1251" s="125">
        <f t="shared" si="878"/>
        <v>5.8850000000000007</v>
      </c>
      <c r="Q1251" s="125">
        <f t="shared" si="878"/>
        <v>5.8025000000000011</v>
      </c>
      <c r="R1251" s="125">
        <f t="shared" si="878"/>
        <v>5.7200000000000006</v>
      </c>
      <c r="S1251" s="125">
        <f t="shared" si="878"/>
        <v>5.6375000000000011</v>
      </c>
      <c r="T1251" s="125">
        <f t="shared" si="878"/>
        <v>5.5550000000000006</v>
      </c>
      <c r="U1251" s="125">
        <f t="shared" si="878"/>
        <v>5.472500000000001</v>
      </c>
      <c r="V1251" s="125">
        <f t="shared" si="878"/>
        <v>5.3900000000000006</v>
      </c>
      <c r="W1251" s="125">
        <f t="shared" si="878"/>
        <v>5.307500000000001</v>
      </c>
      <c r="X1251" s="125">
        <f t="shared" si="878"/>
        <v>5.2250000000000005</v>
      </c>
      <c r="Y1251" s="125">
        <f t="shared" si="878"/>
        <v>5.142500000000001</v>
      </c>
      <c r="Z1251" s="125">
        <f t="shared" si="878"/>
        <v>5.0600000000000005</v>
      </c>
      <c r="AA1251" s="125">
        <f t="shared" si="878"/>
        <v>4.9775000000000009</v>
      </c>
      <c r="AB1251" s="125">
        <f t="shared" si="878"/>
        <v>4.8950000000000005</v>
      </c>
      <c r="AC1251" s="125">
        <f t="shared" si="878"/>
        <v>4.8125000000000009</v>
      </c>
      <c r="AD1251" s="125">
        <f t="shared" si="878"/>
        <v>4.7300000000000004</v>
      </c>
      <c r="AE1251" s="125">
        <f t="shared" si="878"/>
        <v>4.6475000000000009</v>
      </c>
      <c r="AF1251" s="125">
        <f t="shared" si="878"/>
        <v>4.5650000000000004</v>
      </c>
      <c r="AG1251" s="125">
        <f t="shared" si="878"/>
        <v>4.4825000000000008</v>
      </c>
      <c r="AH1251" s="125">
        <f t="shared" si="878"/>
        <v>4.4000000000000004</v>
      </c>
      <c r="BL1251" s="1"/>
      <c r="BM1251" s="1"/>
    </row>
    <row r="1252" spans="2:65" hidden="1" outlineLevel="1">
      <c r="B1252" t="str">
        <f t="shared" si="871"/>
        <v>Nitrogen - Finance cost including feedstock finance cost - Americas - USD/ton fuel</v>
      </c>
      <c r="C1252" s="2" t="str">
        <f>C1242</f>
        <v>Nitrogen</v>
      </c>
      <c r="D1252" s="2" t="s">
        <v>36</v>
      </c>
      <c r="E1252" s="2" t="s">
        <v>56</v>
      </c>
      <c r="F1252" s="2" t="s">
        <v>31</v>
      </c>
      <c r="G1252" s="126">
        <f t="shared" ref="G1252:AH1252" si="879">G1257</f>
        <v>21.230000000000004</v>
      </c>
      <c r="H1252" s="126">
        <f t="shared" si="879"/>
        <v>19.140000000000004</v>
      </c>
      <c r="I1252" s="126">
        <f t="shared" si="879"/>
        <v>17.05</v>
      </c>
      <c r="J1252" s="126">
        <f t="shared" si="879"/>
        <v>14.850000000000001</v>
      </c>
      <c r="K1252" s="126">
        <f t="shared" si="879"/>
        <v>12.650000000000002</v>
      </c>
      <c r="L1252" s="126">
        <f t="shared" si="879"/>
        <v>10.450000000000001</v>
      </c>
      <c r="M1252" s="126">
        <f t="shared" si="879"/>
        <v>8.2500000000000018</v>
      </c>
      <c r="N1252" s="126">
        <f t="shared" si="879"/>
        <v>6.0500000000000007</v>
      </c>
      <c r="O1252" s="126">
        <f t="shared" si="879"/>
        <v>5.9675000000000011</v>
      </c>
      <c r="P1252" s="126">
        <f t="shared" si="879"/>
        <v>5.8850000000000007</v>
      </c>
      <c r="Q1252" s="126">
        <f t="shared" si="879"/>
        <v>5.8025000000000011</v>
      </c>
      <c r="R1252" s="126">
        <f t="shared" si="879"/>
        <v>5.7200000000000006</v>
      </c>
      <c r="S1252" s="126">
        <f t="shared" si="879"/>
        <v>5.6375000000000011</v>
      </c>
      <c r="T1252" s="126">
        <f t="shared" si="879"/>
        <v>5.5550000000000006</v>
      </c>
      <c r="U1252" s="126">
        <f t="shared" si="879"/>
        <v>5.472500000000001</v>
      </c>
      <c r="V1252" s="126">
        <f t="shared" si="879"/>
        <v>5.3900000000000006</v>
      </c>
      <c r="W1252" s="126">
        <f t="shared" si="879"/>
        <v>5.307500000000001</v>
      </c>
      <c r="X1252" s="126">
        <f t="shared" si="879"/>
        <v>5.2250000000000005</v>
      </c>
      <c r="Y1252" s="126">
        <f t="shared" si="879"/>
        <v>5.142500000000001</v>
      </c>
      <c r="Z1252" s="126">
        <f t="shared" si="879"/>
        <v>5.0600000000000005</v>
      </c>
      <c r="AA1252" s="126">
        <f t="shared" si="879"/>
        <v>4.9775000000000009</v>
      </c>
      <c r="AB1252" s="126">
        <f t="shared" si="879"/>
        <v>4.8950000000000005</v>
      </c>
      <c r="AC1252" s="126">
        <f t="shared" si="879"/>
        <v>4.8125000000000009</v>
      </c>
      <c r="AD1252" s="126">
        <f t="shared" si="879"/>
        <v>4.7300000000000004</v>
      </c>
      <c r="AE1252" s="126">
        <f t="shared" si="879"/>
        <v>4.6475000000000009</v>
      </c>
      <c r="AF1252" s="126">
        <f t="shared" si="879"/>
        <v>4.5650000000000004</v>
      </c>
      <c r="AG1252" s="126">
        <f t="shared" si="879"/>
        <v>4.4825000000000008</v>
      </c>
      <c r="AH1252" s="126">
        <f t="shared" si="879"/>
        <v>4.4000000000000004</v>
      </c>
      <c r="BL1252" s="1"/>
      <c r="BM1252" s="1"/>
    </row>
    <row r="1253" spans="2:65" hidden="1" outlineLevel="1">
      <c r="B1253" t="str">
        <f t="shared" si="871"/>
        <v>Nitrogen - Finance cost including feedstock finance cost - Asia - USD/ton fuel</v>
      </c>
      <c r="C1253" s="2" t="str">
        <f>C1242</f>
        <v>Nitrogen</v>
      </c>
      <c r="D1253" s="2" t="s">
        <v>36</v>
      </c>
      <c r="E1253" s="2" t="s">
        <v>57</v>
      </c>
      <c r="F1253" s="2" t="s">
        <v>31</v>
      </c>
      <c r="G1253" s="126">
        <f t="shared" ref="G1253:AH1253" si="880">G1258</f>
        <v>21.230000000000004</v>
      </c>
      <c r="H1253" s="126">
        <f t="shared" si="880"/>
        <v>19.140000000000004</v>
      </c>
      <c r="I1253" s="126">
        <f t="shared" si="880"/>
        <v>17.05</v>
      </c>
      <c r="J1253" s="126">
        <f t="shared" si="880"/>
        <v>14.850000000000001</v>
      </c>
      <c r="K1253" s="126">
        <f t="shared" si="880"/>
        <v>12.650000000000002</v>
      </c>
      <c r="L1253" s="126">
        <f t="shared" si="880"/>
        <v>10.450000000000001</v>
      </c>
      <c r="M1253" s="126">
        <f t="shared" si="880"/>
        <v>8.2500000000000018</v>
      </c>
      <c r="N1253" s="126">
        <f t="shared" si="880"/>
        <v>6.0500000000000007</v>
      </c>
      <c r="O1253" s="126">
        <f t="shared" si="880"/>
        <v>5.9675000000000011</v>
      </c>
      <c r="P1253" s="126">
        <f t="shared" si="880"/>
        <v>5.8850000000000007</v>
      </c>
      <c r="Q1253" s="126">
        <f t="shared" si="880"/>
        <v>5.8025000000000011</v>
      </c>
      <c r="R1253" s="126">
        <f t="shared" si="880"/>
        <v>5.7200000000000006</v>
      </c>
      <c r="S1253" s="126">
        <f t="shared" si="880"/>
        <v>5.6375000000000011</v>
      </c>
      <c r="T1253" s="126">
        <f t="shared" si="880"/>
        <v>5.5550000000000006</v>
      </c>
      <c r="U1253" s="126">
        <f t="shared" si="880"/>
        <v>5.472500000000001</v>
      </c>
      <c r="V1253" s="126">
        <f t="shared" si="880"/>
        <v>5.3900000000000006</v>
      </c>
      <c r="W1253" s="126">
        <f t="shared" si="880"/>
        <v>5.307500000000001</v>
      </c>
      <c r="X1253" s="126">
        <f t="shared" si="880"/>
        <v>5.2250000000000005</v>
      </c>
      <c r="Y1253" s="126">
        <f t="shared" si="880"/>
        <v>5.142500000000001</v>
      </c>
      <c r="Z1253" s="126">
        <f t="shared" si="880"/>
        <v>5.0600000000000005</v>
      </c>
      <c r="AA1253" s="126">
        <f t="shared" si="880"/>
        <v>4.9775000000000009</v>
      </c>
      <c r="AB1253" s="126">
        <f t="shared" si="880"/>
        <v>4.8950000000000005</v>
      </c>
      <c r="AC1253" s="126">
        <f t="shared" si="880"/>
        <v>4.8125000000000009</v>
      </c>
      <c r="AD1253" s="126">
        <f t="shared" si="880"/>
        <v>4.7300000000000004</v>
      </c>
      <c r="AE1253" s="126">
        <f t="shared" si="880"/>
        <v>4.6475000000000009</v>
      </c>
      <c r="AF1253" s="126">
        <f t="shared" si="880"/>
        <v>4.5650000000000004</v>
      </c>
      <c r="AG1253" s="126">
        <f t="shared" si="880"/>
        <v>4.4825000000000008</v>
      </c>
      <c r="AH1253" s="126">
        <f t="shared" si="880"/>
        <v>4.4000000000000004</v>
      </c>
      <c r="BL1253" s="1"/>
      <c r="BM1253" s="1"/>
    </row>
    <row r="1254" spans="2:65" hidden="1" outlineLevel="1">
      <c r="B1254" t="str">
        <f t="shared" si="871"/>
        <v>Nitrogen - Finance cost including feedstock finance cost - Europe - USD/ton fuel</v>
      </c>
      <c r="C1254" s="2" t="str">
        <f>C1242</f>
        <v>Nitrogen</v>
      </c>
      <c r="D1254" s="2" t="s">
        <v>36</v>
      </c>
      <c r="E1254" s="2" t="s">
        <v>8</v>
      </c>
      <c r="F1254" s="2" t="s">
        <v>31</v>
      </c>
      <c r="G1254" s="126">
        <f t="shared" ref="G1254:AH1254" si="881">G1259</f>
        <v>21.230000000000004</v>
      </c>
      <c r="H1254" s="126">
        <f t="shared" si="881"/>
        <v>19.140000000000004</v>
      </c>
      <c r="I1254" s="126">
        <f t="shared" si="881"/>
        <v>17.05</v>
      </c>
      <c r="J1254" s="126">
        <f t="shared" si="881"/>
        <v>14.850000000000001</v>
      </c>
      <c r="K1254" s="126">
        <f t="shared" si="881"/>
        <v>12.650000000000002</v>
      </c>
      <c r="L1254" s="126">
        <f t="shared" si="881"/>
        <v>10.450000000000001</v>
      </c>
      <c r="M1254" s="126">
        <f t="shared" si="881"/>
        <v>8.2500000000000018</v>
      </c>
      <c r="N1254" s="126">
        <f t="shared" si="881"/>
        <v>6.0500000000000007</v>
      </c>
      <c r="O1254" s="126">
        <f t="shared" si="881"/>
        <v>5.9675000000000011</v>
      </c>
      <c r="P1254" s="126">
        <f t="shared" si="881"/>
        <v>5.8850000000000007</v>
      </c>
      <c r="Q1254" s="126">
        <f t="shared" si="881"/>
        <v>5.8025000000000011</v>
      </c>
      <c r="R1254" s="126">
        <f t="shared" si="881"/>
        <v>5.7200000000000006</v>
      </c>
      <c r="S1254" s="126">
        <f t="shared" si="881"/>
        <v>5.6375000000000011</v>
      </c>
      <c r="T1254" s="126">
        <f t="shared" si="881"/>
        <v>5.5550000000000006</v>
      </c>
      <c r="U1254" s="126">
        <f t="shared" si="881"/>
        <v>5.472500000000001</v>
      </c>
      <c r="V1254" s="126">
        <f t="shared" si="881"/>
        <v>5.3900000000000006</v>
      </c>
      <c r="W1254" s="126">
        <f t="shared" si="881"/>
        <v>5.307500000000001</v>
      </c>
      <c r="X1254" s="126">
        <f t="shared" si="881"/>
        <v>5.2250000000000005</v>
      </c>
      <c r="Y1254" s="126">
        <f t="shared" si="881"/>
        <v>5.142500000000001</v>
      </c>
      <c r="Z1254" s="126">
        <f t="shared" si="881"/>
        <v>5.0600000000000005</v>
      </c>
      <c r="AA1254" s="126">
        <f t="shared" si="881"/>
        <v>4.9775000000000009</v>
      </c>
      <c r="AB1254" s="126">
        <f t="shared" si="881"/>
        <v>4.8950000000000005</v>
      </c>
      <c r="AC1254" s="126">
        <f t="shared" si="881"/>
        <v>4.8125000000000009</v>
      </c>
      <c r="AD1254" s="126">
        <f t="shared" si="881"/>
        <v>4.7300000000000004</v>
      </c>
      <c r="AE1254" s="126">
        <f t="shared" si="881"/>
        <v>4.6475000000000009</v>
      </c>
      <c r="AF1254" s="126">
        <f t="shared" si="881"/>
        <v>4.5650000000000004</v>
      </c>
      <c r="AG1254" s="126">
        <f t="shared" si="881"/>
        <v>4.4825000000000008</v>
      </c>
      <c r="AH1254" s="126">
        <f t="shared" si="881"/>
        <v>4.4000000000000004</v>
      </c>
      <c r="BL1254" s="1"/>
      <c r="BM1254" s="1"/>
    </row>
    <row r="1255" spans="2:65" hidden="1" outlineLevel="1">
      <c r="B1255" t="str">
        <f t="shared" si="871"/>
        <v>Nitrogen - Finance cost including feedstock finance cost - Middle East - USD/ton fuel</v>
      </c>
      <c r="C1255" s="13" t="str">
        <f>C1242</f>
        <v>Nitrogen</v>
      </c>
      <c r="D1255" s="13" t="s">
        <v>36</v>
      </c>
      <c r="E1255" s="13" t="s">
        <v>58</v>
      </c>
      <c r="F1255" s="13" t="s">
        <v>31</v>
      </c>
      <c r="G1255" s="127">
        <f t="shared" ref="G1255:AH1255" si="882">G1260</f>
        <v>21.230000000000004</v>
      </c>
      <c r="H1255" s="127">
        <f t="shared" si="882"/>
        <v>19.140000000000004</v>
      </c>
      <c r="I1255" s="127">
        <f t="shared" si="882"/>
        <v>17.05</v>
      </c>
      <c r="J1255" s="127">
        <f t="shared" si="882"/>
        <v>14.850000000000001</v>
      </c>
      <c r="K1255" s="127">
        <f t="shared" si="882"/>
        <v>12.650000000000002</v>
      </c>
      <c r="L1255" s="127">
        <f t="shared" si="882"/>
        <v>10.450000000000001</v>
      </c>
      <c r="M1255" s="127">
        <f t="shared" si="882"/>
        <v>8.2500000000000018</v>
      </c>
      <c r="N1255" s="127">
        <f t="shared" si="882"/>
        <v>6.0500000000000007</v>
      </c>
      <c r="O1255" s="127">
        <f t="shared" si="882"/>
        <v>5.9675000000000011</v>
      </c>
      <c r="P1255" s="127">
        <f t="shared" si="882"/>
        <v>5.8850000000000007</v>
      </c>
      <c r="Q1255" s="127">
        <f t="shared" si="882"/>
        <v>5.8025000000000011</v>
      </c>
      <c r="R1255" s="127">
        <f t="shared" si="882"/>
        <v>5.7200000000000006</v>
      </c>
      <c r="S1255" s="127">
        <f t="shared" si="882"/>
        <v>5.6375000000000011</v>
      </c>
      <c r="T1255" s="127">
        <f t="shared" si="882"/>
        <v>5.5550000000000006</v>
      </c>
      <c r="U1255" s="127">
        <f t="shared" si="882"/>
        <v>5.472500000000001</v>
      </c>
      <c r="V1255" s="127">
        <f t="shared" si="882"/>
        <v>5.3900000000000006</v>
      </c>
      <c r="W1255" s="127">
        <f t="shared" si="882"/>
        <v>5.307500000000001</v>
      </c>
      <c r="X1255" s="127">
        <f t="shared" si="882"/>
        <v>5.2250000000000005</v>
      </c>
      <c r="Y1255" s="127">
        <f t="shared" si="882"/>
        <v>5.142500000000001</v>
      </c>
      <c r="Z1255" s="127">
        <f t="shared" si="882"/>
        <v>5.0600000000000005</v>
      </c>
      <c r="AA1255" s="127">
        <f t="shared" si="882"/>
        <v>4.9775000000000009</v>
      </c>
      <c r="AB1255" s="127">
        <f t="shared" si="882"/>
        <v>4.8950000000000005</v>
      </c>
      <c r="AC1255" s="127">
        <f t="shared" si="882"/>
        <v>4.8125000000000009</v>
      </c>
      <c r="AD1255" s="127">
        <f t="shared" si="882"/>
        <v>4.7300000000000004</v>
      </c>
      <c r="AE1255" s="127">
        <f t="shared" si="882"/>
        <v>4.6475000000000009</v>
      </c>
      <c r="AF1255" s="127">
        <f t="shared" si="882"/>
        <v>4.5650000000000004</v>
      </c>
      <c r="AG1255" s="127">
        <f t="shared" si="882"/>
        <v>4.4825000000000008</v>
      </c>
      <c r="AH1255" s="127">
        <f t="shared" si="882"/>
        <v>4.4000000000000004</v>
      </c>
      <c r="BL1255" s="1"/>
      <c r="BM1255" s="1"/>
    </row>
    <row r="1256" spans="2:65" hidden="1" outlineLevel="1">
      <c r="B1256" t="str">
        <f t="shared" si="871"/>
        <v>Nitrogen - Finance cost - Africa - USD/ton fuel</v>
      </c>
      <c r="C1256" t="str">
        <f>C1238</f>
        <v>Nitrogen</v>
      </c>
      <c r="D1256" t="s">
        <v>42</v>
      </c>
      <c r="E1256" t="s">
        <v>55</v>
      </c>
      <c r="F1256" t="s">
        <v>31</v>
      </c>
      <c r="G1256" s="8">
        <f t="shared" ref="G1256:V1260" si="883">INDEX(CostCalculations,MATCH($B1256,CostCalculations_Index,0),MATCH(G$4,CostCalculation_Year,0))</f>
        <v>21.230000000000004</v>
      </c>
      <c r="H1256" s="8">
        <f t="shared" si="883"/>
        <v>19.140000000000004</v>
      </c>
      <c r="I1256" s="8">
        <f t="shared" si="883"/>
        <v>17.05</v>
      </c>
      <c r="J1256" s="8">
        <f t="shared" si="883"/>
        <v>14.850000000000001</v>
      </c>
      <c r="K1256" s="8">
        <f t="shared" si="883"/>
        <v>12.650000000000002</v>
      </c>
      <c r="L1256" s="8">
        <f t="shared" si="883"/>
        <v>10.450000000000001</v>
      </c>
      <c r="M1256" s="8">
        <f t="shared" si="883"/>
        <v>8.2500000000000018</v>
      </c>
      <c r="N1256" s="8">
        <f t="shared" si="883"/>
        <v>6.0500000000000007</v>
      </c>
      <c r="O1256" s="8">
        <f t="shared" si="883"/>
        <v>5.9675000000000011</v>
      </c>
      <c r="P1256" s="8">
        <f t="shared" si="883"/>
        <v>5.8850000000000007</v>
      </c>
      <c r="Q1256" s="8">
        <f t="shared" si="883"/>
        <v>5.8025000000000011</v>
      </c>
      <c r="R1256" s="8">
        <f t="shared" si="883"/>
        <v>5.7200000000000006</v>
      </c>
      <c r="S1256" s="8">
        <f t="shared" si="883"/>
        <v>5.6375000000000011</v>
      </c>
      <c r="T1256" s="8">
        <f t="shared" si="883"/>
        <v>5.5550000000000006</v>
      </c>
      <c r="U1256" s="8">
        <f t="shared" si="883"/>
        <v>5.472500000000001</v>
      </c>
      <c r="V1256" s="8">
        <f t="shared" si="883"/>
        <v>5.3900000000000006</v>
      </c>
      <c r="W1256" s="8">
        <f t="shared" ref="W1256:AH1260" si="884">INDEX(CostCalculations,MATCH($B1256,CostCalculations_Index,0),MATCH(W$4,CostCalculation_Year,0))</f>
        <v>5.307500000000001</v>
      </c>
      <c r="X1256" s="8">
        <f t="shared" si="884"/>
        <v>5.2250000000000005</v>
      </c>
      <c r="Y1256" s="8">
        <f t="shared" si="884"/>
        <v>5.142500000000001</v>
      </c>
      <c r="Z1256" s="8">
        <f t="shared" si="884"/>
        <v>5.0600000000000005</v>
      </c>
      <c r="AA1256" s="8">
        <f t="shared" si="884"/>
        <v>4.9775000000000009</v>
      </c>
      <c r="AB1256" s="8">
        <f t="shared" si="884"/>
        <v>4.8950000000000005</v>
      </c>
      <c r="AC1256" s="8">
        <f t="shared" si="884"/>
        <v>4.8125000000000009</v>
      </c>
      <c r="AD1256" s="8">
        <f t="shared" si="884"/>
        <v>4.7300000000000004</v>
      </c>
      <c r="AE1256" s="8">
        <f t="shared" si="884"/>
        <v>4.6475000000000009</v>
      </c>
      <c r="AF1256" s="8">
        <f t="shared" si="884"/>
        <v>4.5650000000000004</v>
      </c>
      <c r="AG1256" s="8">
        <f t="shared" si="884"/>
        <v>4.4825000000000008</v>
      </c>
      <c r="AH1256" s="8">
        <f t="shared" si="884"/>
        <v>4.4000000000000004</v>
      </c>
    </row>
    <row r="1257" spans="2:65" hidden="1" outlineLevel="1">
      <c r="B1257" t="str">
        <f t="shared" si="871"/>
        <v>Nitrogen - Finance cost - Americas - USD/ton fuel</v>
      </c>
      <c r="C1257" t="str">
        <f>C1238</f>
        <v>Nitrogen</v>
      </c>
      <c r="D1257" t="s">
        <v>42</v>
      </c>
      <c r="E1257" t="s">
        <v>56</v>
      </c>
      <c r="F1257" t="s">
        <v>31</v>
      </c>
      <c r="G1257" s="8">
        <f t="shared" si="883"/>
        <v>21.230000000000004</v>
      </c>
      <c r="H1257" s="8">
        <f t="shared" si="883"/>
        <v>19.140000000000004</v>
      </c>
      <c r="I1257" s="8">
        <f t="shared" si="883"/>
        <v>17.05</v>
      </c>
      <c r="J1257" s="8">
        <f t="shared" si="883"/>
        <v>14.850000000000001</v>
      </c>
      <c r="K1257" s="8">
        <f t="shared" si="883"/>
        <v>12.650000000000002</v>
      </c>
      <c r="L1257" s="8">
        <f t="shared" si="883"/>
        <v>10.450000000000001</v>
      </c>
      <c r="M1257" s="8">
        <f t="shared" si="883"/>
        <v>8.2500000000000018</v>
      </c>
      <c r="N1257" s="8">
        <f t="shared" si="883"/>
        <v>6.0500000000000007</v>
      </c>
      <c r="O1257" s="8">
        <f t="shared" si="883"/>
        <v>5.9675000000000011</v>
      </c>
      <c r="P1257" s="8">
        <f t="shared" si="883"/>
        <v>5.8850000000000007</v>
      </c>
      <c r="Q1257" s="8">
        <f t="shared" si="883"/>
        <v>5.8025000000000011</v>
      </c>
      <c r="R1257" s="8">
        <f t="shared" si="883"/>
        <v>5.7200000000000006</v>
      </c>
      <c r="S1257" s="8">
        <f t="shared" si="883"/>
        <v>5.6375000000000011</v>
      </c>
      <c r="T1257" s="8">
        <f t="shared" si="883"/>
        <v>5.5550000000000006</v>
      </c>
      <c r="U1257" s="8">
        <f t="shared" si="883"/>
        <v>5.472500000000001</v>
      </c>
      <c r="V1257" s="8">
        <f t="shared" si="883"/>
        <v>5.3900000000000006</v>
      </c>
      <c r="W1257" s="8">
        <f t="shared" si="884"/>
        <v>5.307500000000001</v>
      </c>
      <c r="X1257" s="8">
        <f t="shared" si="884"/>
        <v>5.2250000000000005</v>
      </c>
      <c r="Y1257" s="8">
        <f t="shared" si="884"/>
        <v>5.142500000000001</v>
      </c>
      <c r="Z1257" s="8">
        <f t="shared" si="884"/>
        <v>5.0600000000000005</v>
      </c>
      <c r="AA1257" s="8">
        <f t="shared" si="884"/>
        <v>4.9775000000000009</v>
      </c>
      <c r="AB1257" s="8">
        <f t="shared" si="884"/>
        <v>4.8950000000000005</v>
      </c>
      <c r="AC1257" s="8">
        <f t="shared" si="884"/>
        <v>4.8125000000000009</v>
      </c>
      <c r="AD1257" s="8">
        <f t="shared" si="884"/>
        <v>4.7300000000000004</v>
      </c>
      <c r="AE1257" s="8">
        <f t="shared" si="884"/>
        <v>4.6475000000000009</v>
      </c>
      <c r="AF1257" s="8">
        <f t="shared" si="884"/>
        <v>4.5650000000000004</v>
      </c>
      <c r="AG1257" s="8">
        <f t="shared" si="884"/>
        <v>4.4825000000000008</v>
      </c>
      <c r="AH1257" s="8">
        <f t="shared" si="884"/>
        <v>4.4000000000000004</v>
      </c>
    </row>
    <row r="1258" spans="2:65" hidden="1" outlineLevel="1">
      <c r="B1258" t="str">
        <f t="shared" si="871"/>
        <v>Nitrogen - Finance cost - Asia - USD/ton fuel</v>
      </c>
      <c r="C1258" t="str">
        <f>C1238</f>
        <v>Nitrogen</v>
      </c>
      <c r="D1258" t="s">
        <v>42</v>
      </c>
      <c r="E1258" t="s">
        <v>57</v>
      </c>
      <c r="F1258" t="s">
        <v>31</v>
      </c>
      <c r="G1258" s="8">
        <f t="shared" si="883"/>
        <v>21.230000000000004</v>
      </c>
      <c r="H1258" s="8">
        <f t="shared" si="883"/>
        <v>19.140000000000004</v>
      </c>
      <c r="I1258" s="8">
        <f t="shared" si="883"/>
        <v>17.05</v>
      </c>
      <c r="J1258" s="8">
        <f t="shared" si="883"/>
        <v>14.850000000000001</v>
      </c>
      <c r="K1258" s="8">
        <f t="shared" si="883"/>
        <v>12.650000000000002</v>
      </c>
      <c r="L1258" s="8">
        <f t="shared" si="883"/>
        <v>10.450000000000001</v>
      </c>
      <c r="M1258" s="8">
        <f t="shared" si="883"/>
        <v>8.2500000000000018</v>
      </c>
      <c r="N1258" s="8">
        <f t="shared" si="883"/>
        <v>6.0500000000000007</v>
      </c>
      <c r="O1258" s="8">
        <f t="shared" si="883"/>
        <v>5.9675000000000011</v>
      </c>
      <c r="P1258" s="8">
        <f t="shared" si="883"/>
        <v>5.8850000000000007</v>
      </c>
      <c r="Q1258" s="8">
        <f t="shared" si="883"/>
        <v>5.8025000000000011</v>
      </c>
      <c r="R1258" s="8">
        <f t="shared" si="883"/>
        <v>5.7200000000000006</v>
      </c>
      <c r="S1258" s="8">
        <f t="shared" si="883"/>
        <v>5.6375000000000011</v>
      </c>
      <c r="T1258" s="8">
        <f t="shared" si="883"/>
        <v>5.5550000000000006</v>
      </c>
      <c r="U1258" s="8">
        <f t="shared" si="883"/>
        <v>5.472500000000001</v>
      </c>
      <c r="V1258" s="8">
        <f t="shared" si="883"/>
        <v>5.3900000000000006</v>
      </c>
      <c r="W1258" s="8">
        <f t="shared" si="884"/>
        <v>5.307500000000001</v>
      </c>
      <c r="X1258" s="8">
        <f t="shared" si="884"/>
        <v>5.2250000000000005</v>
      </c>
      <c r="Y1258" s="8">
        <f t="shared" si="884"/>
        <v>5.142500000000001</v>
      </c>
      <c r="Z1258" s="8">
        <f t="shared" si="884"/>
        <v>5.0600000000000005</v>
      </c>
      <c r="AA1258" s="8">
        <f t="shared" si="884"/>
        <v>4.9775000000000009</v>
      </c>
      <c r="AB1258" s="8">
        <f t="shared" si="884"/>
        <v>4.8950000000000005</v>
      </c>
      <c r="AC1258" s="8">
        <f t="shared" si="884"/>
        <v>4.8125000000000009</v>
      </c>
      <c r="AD1258" s="8">
        <f t="shared" si="884"/>
        <v>4.7300000000000004</v>
      </c>
      <c r="AE1258" s="8">
        <f t="shared" si="884"/>
        <v>4.6475000000000009</v>
      </c>
      <c r="AF1258" s="8">
        <f t="shared" si="884"/>
        <v>4.5650000000000004</v>
      </c>
      <c r="AG1258" s="8">
        <f t="shared" si="884"/>
        <v>4.4825000000000008</v>
      </c>
      <c r="AH1258" s="8">
        <f t="shared" si="884"/>
        <v>4.4000000000000004</v>
      </c>
    </row>
    <row r="1259" spans="2:65" hidden="1" outlineLevel="1">
      <c r="B1259" t="str">
        <f t="shared" si="871"/>
        <v>Nitrogen - Finance cost - Europe - USD/ton fuel</v>
      </c>
      <c r="C1259" t="str">
        <f>C1238</f>
        <v>Nitrogen</v>
      </c>
      <c r="D1259" t="s">
        <v>42</v>
      </c>
      <c r="E1259" t="s">
        <v>8</v>
      </c>
      <c r="F1259" t="s">
        <v>31</v>
      </c>
      <c r="G1259" s="8">
        <f t="shared" si="883"/>
        <v>21.230000000000004</v>
      </c>
      <c r="H1259" s="8">
        <f t="shared" si="883"/>
        <v>19.140000000000004</v>
      </c>
      <c r="I1259" s="8">
        <f t="shared" si="883"/>
        <v>17.05</v>
      </c>
      <c r="J1259" s="8">
        <f t="shared" si="883"/>
        <v>14.850000000000001</v>
      </c>
      <c r="K1259" s="8">
        <f t="shared" si="883"/>
        <v>12.650000000000002</v>
      </c>
      <c r="L1259" s="8">
        <f t="shared" si="883"/>
        <v>10.450000000000001</v>
      </c>
      <c r="M1259" s="8">
        <f t="shared" si="883"/>
        <v>8.2500000000000018</v>
      </c>
      <c r="N1259" s="8">
        <f t="shared" si="883"/>
        <v>6.0500000000000007</v>
      </c>
      <c r="O1259" s="8">
        <f t="shared" si="883"/>
        <v>5.9675000000000011</v>
      </c>
      <c r="P1259" s="8">
        <f t="shared" si="883"/>
        <v>5.8850000000000007</v>
      </c>
      <c r="Q1259" s="8">
        <f t="shared" si="883"/>
        <v>5.8025000000000011</v>
      </c>
      <c r="R1259" s="8">
        <f t="shared" si="883"/>
        <v>5.7200000000000006</v>
      </c>
      <c r="S1259" s="8">
        <f t="shared" si="883"/>
        <v>5.6375000000000011</v>
      </c>
      <c r="T1259" s="8">
        <f t="shared" si="883"/>
        <v>5.5550000000000006</v>
      </c>
      <c r="U1259" s="8">
        <f t="shared" si="883"/>
        <v>5.472500000000001</v>
      </c>
      <c r="V1259" s="8">
        <f t="shared" si="883"/>
        <v>5.3900000000000006</v>
      </c>
      <c r="W1259" s="8">
        <f t="shared" si="884"/>
        <v>5.307500000000001</v>
      </c>
      <c r="X1259" s="8">
        <f t="shared" si="884"/>
        <v>5.2250000000000005</v>
      </c>
      <c r="Y1259" s="8">
        <f t="shared" si="884"/>
        <v>5.142500000000001</v>
      </c>
      <c r="Z1259" s="8">
        <f t="shared" si="884"/>
        <v>5.0600000000000005</v>
      </c>
      <c r="AA1259" s="8">
        <f t="shared" si="884"/>
        <v>4.9775000000000009</v>
      </c>
      <c r="AB1259" s="8">
        <f t="shared" si="884"/>
        <v>4.8950000000000005</v>
      </c>
      <c r="AC1259" s="8">
        <f t="shared" si="884"/>
        <v>4.8125000000000009</v>
      </c>
      <c r="AD1259" s="8">
        <f t="shared" si="884"/>
        <v>4.7300000000000004</v>
      </c>
      <c r="AE1259" s="8">
        <f t="shared" si="884"/>
        <v>4.6475000000000009</v>
      </c>
      <c r="AF1259" s="8">
        <f t="shared" si="884"/>
        <v>4.5650000000000004</v>
      </c>
      <c r="AG1259" s="8">
        <f t="shared" si="884"/>
        <v>4.4825000000000008</v>
      </c>
      <c r="AH1259" s="8">
        <f t="shared" si="884"/>
        <v>4.4000000000000004</v>
      </c>
    </row>
    <row r="1260" spans="2:65" hidden="1" outlineLevel="1">
      <c r="B1260" t="str">
        <f t="shared" si="871"/>
        <v>Nitrogen - Finance cost - Middle East - USD/ton fuel</v>
      </c>
      <c r="C1260" t="str">
        <f>C1238</f>
        <v>Nitrogen</v>
      </c>
      <c r="D1260" t="s">
        <v>42</v>
      </c>
      <c r="E1260" t="s">
        <v>58</v>
      </c>
      <c r="F1260" t="s">
        <v>31</v>
      </c>
      <c r="G1260" s="8">
        <f t="shared" si="883"/>
        <v>21.230000000000004</v>
      </c>
      <c r="H1260" s="8">
        <f t="shared" si="883"/>
        <v>19.140000000000004</v>
      </c>
      <c r="I1260" s="8">
        <f t="shared" si="883"/>
        <v>17.05</v>
      </c>
      <c r="J1260" s="8">
        <f t="shared" si="883"/>
        <v>14.850000000000001</v>
      </c>
      <c r="K1260" s="8">
        <f t="shared" si="883"/>
        <v>12.650000000000002</v>
      </c>
      <c r="L1260" s="8">
        <f t="shared" si="883"/>
        <v>10.450000000000001</v>
      </c>
      <c r="M1260" s="8">
        <f t="shared" si="883"/>
        <v>8.2500000000000018</v>
      </c>
      <c r="N1260" s="8">
        <f t="shared" si="883"/>
        <v>6.0500000000000007</v>
      </c>
      <c r="O1260" s="8">
        <f t="shared" si="883"/>
        <v>5.9675000000000011</v>
      </c>
      <c r="P1260" s="8">
        <f t="shared" si="883"/>
        <v>5.8850000000000007</v>
      </c>
      <c r="Q1260" s="8">
        <f t="shared" si="883"/>
        <v>5.8025000000000011</v>
      </c>
      <c r="R1260" s="8">
        <f t="shared" si="883"/>
        <v>5.7200000000000006</v>
      </c>
      <c r="S1260" s="8">
        <f t="shared" si="883"/>
        <v>5.6375000000000011</v>
      </c>
      <c r="T1260" s="8">
        <f t="shared" si="883"/>
        <v>5.5550000000000006</v>
      </c>
      <c r="U1260" s="8">
        <f t="shared" si="883"/>
        <v>5.472500000000001</v>
      </c>
      <c r="V1260" s="8">
        <f t="shared" si="883"/>
        <v>5.3900000000000006</v>
      </c>
      <c r="W1260" s="8">
        <f t="shared" si="884"/>
        <v>5.307500000000001</v>
      </c>
      <c r="X1260" s="8">
        <f t="shared" si="884"/>
        <v>5.2250000000000005</v>
      </c>
      <c r="Y1260" s="8">
        <f t="shared" si="884"/>
        <v>5.142500000000001</v>
      </c>
      <c r="Z1260" s="8">
        <f t="shared" si="884"/>
        <v>5.0600000000000005</v>
      </c>
      <c r="AA1260" s="8">
        <f t="shared" si="884"/>
        <v>4.9775000000000009</v>
      </c>
      <c r="AB1260" s="8">
        <f t="shared" si="884"/>
        <v>4.8950000000000005</v>
      </c>
      <c r="AC1260" s="8">
        <f t="shared" si="884"/>
        <v>4.8125000000000009</v>
      </c>
      <c r="AD1260" s="8">
        <f t="shared" si="884"/>
        <v>4.7300000000000004</v>
      </c>
      <c r="AE1260" s="8">
        <f t="shared" si="884"/>
        <v>4.6475000000000009</v>
      </c>
      <c r="AF1260" s="8">
        <f t="shared" si="884"/>
        <v>4.5650000000000004</v>
      </c>
      <c r="AG1260" s="8">
        <f t="shared" si="884"/>
        <v>4.4825000000000008</v>
      </c>
      <c r="AH1260" s="8">
        <f t="shared" si="884"/>
        <v>4.4000000000000004</v>
      </c>
    </row>
    <row r="1261" spans="2:65" ht="15.75" hidden="1" outlineLevel="1" thickBot="1">
      <c r="B1261" t="str">
        <f t="shared" si="871"/>
        <v/>
      </c>
      <c r="G1261" s="128"/>
    </row>
    <row r="1262" spans="2:65" hidden="1" outlineLevel="1">
      <c r="B1262" t="str">
        <f t="shared" si="871"/>
        <v>Nitrogen - Energy cost including feedstock energy cost - Africa - USD/ton fuel</v>
      </c>
      <c r="C1262" s="10" t="str">
        <f>C1238</f>
        <v>Nitrogen</v>
      </c>
      <c r="D1262" s="10" t="s">
        <v>37</v>
      </c>
      <c r="E1262" s="10" t="s">
        <v>55</v>
      </c>
      <c r="F1262" s="10" t="s">
        <v>31</v>
      </c>
      <c r="G1262" s="125">
        <f>G1267</f>
        <v>12.845757524713116</v>
      </c>
      <c r="H1262" s="125">
        <f t="shared" ref="H1262:AH1262" si="885">H1267</f>
        <v>11.337325174045109</v>
      </c>
      <c r="I1262" s="125">
        <f t="shared" si="885"/>
        <v>9.8288928233767283</v>
      </c>
      <c r="J1262" s="125">
        <f t="shared" si="885"/>
        <v>9.2373317319683625</v>
      </c>
      <c r="K1262" s="125">
        <f t="shared" si="885"/>
        <v>8.6610615275661882</v>
      </c>
      <c r="L1262" s="125">
        <f t="shared" si="885"/>
        <v>8.1000822101701271</v>
      </c>
      <c r="M1262" s="125">
        <f t="shared" si="885"/>
        <v>7.554393779780086</v>
      </c>
      <c r="N1262" s="125">
        <f t="shared" si="885"/>
        <v>7.0239962363961901</v>
      </c>
      <c r="O1262" s="125">
        <f t="shared" si="885"/>
        <v>6.8106114196853929</v>
      </c>
      <c r="P1262" s="125">
        <f t="shared" si="885"/>
        <v>6.5972266029745699</v>
      </c>
      <c r="Q1262" s="125">
        <f t="shared" si="885"/>
        <v>6.3838417862636563</v>
      </c>
      <c r="R1262" s="125">
        <f t="shared" si="885"/>
        <v>6.1704569695528342</v>
      </c>
      <c r="S1262" s="125">
        <f t="shared" si="885"/>
        <v>5.9570721528420343</v>
      </c>
      <c r="T1262" s="125">
        <f t="shared" si="885"/>
        <v>5.8566354259806079</v>
      </c>
      <c r="U1262" s="125">
        <f t="shared" si="885"/>
        <v>5.7561986991192047</v>
      </c>
      <c r="V1262" s="125">
        <f t="shared" si="885"/>
        <v>5.6557619722577783</v>
      </c>
      <c r="W1262" s="125">
        <f t="shared" si="885"/>
        <v>5.5553252453963529</v>
      </c>
      <c r="X1262" s="125">
        <f t="shared" si="885"/>
        <v>5.4548885185349718</v>
      </c>
      <c r="Y1262" s="125">
        <f t="shared" si="885"/>
        <v>5.3516123298692495</v>
      </c>
      <c r="Z1262" s="125">
        <f t="shared" si="885"/>
        <v>5.2483361412035272</v>
      </c>
      <c r="AA1262" s="125">
        <f t="shared" si="885"/>
        <v>5.1450599525377587</v>
      </c>
      <c r="AB1262" s="125">
        <f t="shared" si="885"/>
        <v>5.0417837638720364</v>
      </c>
      <c r="AC1262" s="125">
        <f t="shared" si="885"/>
        <v>4.938507575206291</v>
      </c>
      <c r="AD1262" s="125">
        <f t="shared" si="885"/>
        <v>4.8878168559212787</v>
      </c>
      <c r="AE1262" s="125">
        <f t="shared" si="885"/>
        <v>4.8371261366362894</v>
      </c>
      <c r="AF1262" s="125">
        <f t="shared" si="885"/>
        <v>4.7864354173512771</v>
      </c>
      <c r="AG1262" s="125">
        <f t="shared" si="885"/>
        <v>4.7357446980662647</v>
      </c>
      <c r="AH1262" s="125">
        <f t="shared" si="885"/>
        <v>4.6850539787812755</v>
      </c>
      <c r="AJ1262" s="117" t="e">
        <f>G1245+G1248+G1251+G1262+#REF!=G1239</f>
        <v>#REF!</v>
      </c>
      <c r="AK1262" s="118" t="e">
        <f>H1245+H1248+H1251+H1262+#REF!=H1239</f>
        <v>#REF!</v>
      </c>
      <c r="AL1262" s="118" t="e">
        <f>I1245+I1248+I1251+I1262+#REF!=I1239</f>
        <v>#REF!</v>
      </c>
      <c r="AM1262" s="118" t="e">
        <f>J1245+J1248+J1251+J1262+#REF!=J1239</f>
        <v>#REF!</v>
      </c>
      <c r="AN1262" s="118" t="e">
        <f>K1245+K1248+K1251+K1262+#REF!=K1239</f>
        <v>#REF!</v>
      </c>
      <c r="AO1262" s="118" t="e">
        <f>L1245+L1248+L1251+L1262+#REF!=L1239</f>
        <v>#REF!</v>
      </c>
      <c r="AP1262" s="118" t="e">
        <f>M1245+M1248+M1251+M1262+#REF!=M1239</f>
        <v>#REF!</v>
      </c>
      <c r="AQ1262" s="118" t="e">
        <f>N1245+N1248+N1251+N1262+#REF!=N1239</f>
        <v>#REF!</v>
      </c>
      <c r="AR1262" s="118" t="e">
        <f>O1245+O1248+O1251+O1262+#REF!=O1239</f>
        <v>#REF!</v>
      </c>
      <c r="AS1262" s="118" t="e">
        <f>P1245+P1248+P1251+P1262+#REF!=P1239</f>
        <v>#REF!</v>
      </c>
      <c r="AT1262" s="118" t="e">
        <f>Q1245+Q1248+Q1251+Q1262+#REF!=Q1239</f>
        <v>#REF!</v>
      </c>
      <c r="AU1262" s="118" t="e">
        <f>R1245+R1248+R1251+R1262+#REF!=R1239</f>
        <v>#REF!</v>
      </c>
      <c r="AV1262" s="118" t="e">
        <f>S1245+S1248+S1251+S1262+#REF!=S1239</f>
        <v>#REF!</v>
      </c>
      <c r="AW1262" s="118" t="e">
        <f>T1245+T1248+T1251+T1262+#REF!=T1239</f>
        <v>#REF!</v>
      </c>
      <c r="AX1262" s="118" t="e">
        <f>U1245+U1248+U1251+U1262+#REF!=U1239</f>
        <v>#REF!</v>
      </c>
      <c r="AY1262" s="118" t="e">
        <f>V1245+V1248+V1251+V1262+#REF!=V1239</f>
        <v>#REF!</v>
      </c>
      <c r="AZ1262" s="118" t="e">
        <f>W1245+W1248+W1251+W1262+#REF!=W1239</f>
        <v>#REF!</v>
      </c>
      <c r="BA1262" s="118" t="e">
        <f>X1245+X1248+X1251+X1262+#REF!=X1239</f>
        <v>#REF!</v>
      </c>
      <c r="BB1262" s="118" t="e">
        <f>Y1245+Y1248+Y1251+Y1262+#REF!=Y1239</f>
        <v>#REF!</v>
      </c>
      <c r="BC1262" s="118" t="e">
        <f>Z1245+Z1248+Z1251+Z1262+#REF!=Z1239</f>
        <v>#REF!</v>
      </c>
      <c r="BD1262" s="118" t="e">
        <f>AA1245+AA1248+AA1251+AA1262+#REF!=AA1239</f>
        <v>#REF!</v>
      </c>
      <c r="BE1262" s="118" t="e">
        <f>AB1245+AB1248+AB1251+AB1262+#REF!=AB1239</f>
        <v>#REF!</v>
      </c>
      <c r="BF1262" s="118" t="e">
        <f>AC1245+AC1248+AC1251+AC1262+#REF!=AC1239</f>
        <v>#REF!</v>
      </c>
      <c r="BG1262" s="118" t="e">
        <f>AD1245+AD1248+AD1251+AD1262+#REF!=AD1239</f>
        <v>#REF!</v>
      </c>
      <c r="BH1262" s="118" t="e">
        <f>AE1245+AE1248+AE1251+AE1262+#REF!=AE1239</f>
        <v>#REF!</v>
      </c>
      <c r="BI1262" s="118" t="e">
        <f>AF1245+AF1248+AF1251+AF1262+#REF!=AF1239</f>
        <v>#REF!</v>
      </c>
      <c r="BJ1262" s="118" t="e">
        <f>AG1245+AG1248+AG1251+AG1262+#REF!=AG1239</f>
        <v>#REF!</v>
      </c>
      <c r="BK1262" s="119" t="e">
        <f>AH1245+AH1248+AH1251+AH1262+#REF!=AH1239</f>
        <v>#REF!</v>
      </c>
      <c r="BL1262" s="1"/>
      <c r="BM1262" s="1"/>
    </row>
    <row r="1263" spans="2:65" hidden="1" outlineLevel="1">
      <c r="B1263" t="str">
        <f t="shared" si="871"/>
        <v>Nitrogen - Energy cost including feedstock energy cost - Americas - USD/ton fuel</v>
      </c>
      <c r="C1263" s="2" t="str">
        <f>C1238</f>
        <v>Nitrogen</v>
      </c>
      <c r="D1263" s="2" t="s">
        <v>37</v>
      </c>
      <c r="E1263" s="2" t="s">
        <v>56</v>
      </c>
      <c r="F1263" s="2" t="s">
        <v>31</v>
      </c>
      <c r="G1263" s="126">
        <f t="shared" ref="G1263:AH1263" si="886">G1268</f>
        <v>8.0711805987487466</v>
      </c>
      <c r="H1263" s="126">
        <f t="shared" si="886"/>
        <v>7.9040377134339765</v>
      </c>
      <c r="I1263" s="126">
        <f t="shared" si="886"/>
        <v>7.7368948281191798</v>
      </c>
      <c r="J1263" s="126">
        <f t="shared" si="886"/>
        <v>7.3188239421071319</v>
      </c>
      <c r="K1263" s="126">
        <f t="shared" si="886"/>
        <v>6.9110271327971944</v>
      </c>
      <c r="L1263" s="126">
        <f t="shared" si="886"/>
        <v>6.5135044001893023</v>
      </c>
      <c r="M1263" s="126">
        <f t="shared" si="886"/>
        <v>6.1262557442835499</v>
      </c>
      <c r="N1263" s="126">
        <f t="shared" si="886"/>
        <v>5.7492811650796991</v>
      </c>
      <c r="O1263" s="126">
        <f t="shared" si="886"/>
        <v>5.6256778556741667</v>
      </c>
      <c r="P1263" s="126">
        <f t="shared" si="886"/>
        <v>5.5020745462686138</v>
      </c>
      <c r="Q1263" s="126">
        <f t="shared" si="886"/>
        <v>5.3784712368630609</v>
      </c>
      <c r="R1263" s="126">
        <f t="shared" si="886"/>
        <v>5.2548679274575081</v>
      </c>
      <c r="S1263" s="126">
        <f t="shared" si="886"/>
        <v>5.131264618051933</v>
      </c>
      <c r="T1263" s="126">
        <f t="shared" si="886"/>
        <v>5.0310687350843182</v>
      </c>
      <c r="U1263" s="126">
        <f t="shared" si="886"/>
        <v>4.9308728521167042</v>
      </c>
      <c r="V1263" s="126">
        <f t="shared" si="886"/>
        <v>4.8306769691490672</v>
      </c>
      <c r="W1263" s="126">
        <f t="shared" si="886"/>
        <v>4.7304810861814532</v>
      </c>
      <c r="X1263" s="126">
        <f t="shared" si="886"/>
        <v>4.6302852032138277</v>
      </c>
      <c r="Y1263" s="126">
        <f t="shared" si="886"/>
        <v>4.5899194709759286</v>
      </c>
      <c r="Z1263" s="126">
        <f t="shared" si="886"/>
        <v>4.5495537387380294</v>
      </c>
      <c r="AA1263" s="126">
        <f t="shared" si="886"/>
        <v>4.5091880065001417</v>
      </c>
      <c r="AB1263" s="126">
        <f t="shared" si="886"/>
        <v>4.4688222742622434</v>
      </c>
      <c r="AC1263" s="126">
        <f t="shared" si="886"/>
        <v>4.4284565420243442</v>
      </c>
      <c r="AD1263" s="126">
        <f t="shared" si="886"/>
        <v>4.3980034541586406</v>
      </c>
      <c r="AE1263" s="126">
        <f t="shared" si="886"/>
        <v>4.3675503662929485</v>
      </c>
      <c r="AF1263" s="126">
        <f t="shared" si="886"/>
        <v>4.3370972784272572</v>
      </c>
      <c r="AG1263" s="126">
        <f t="shared" si="886"/>
        <v>4.3066441905615651</v>
      </c>
      <c r="AH1263" s="126">
        <f t="shared" si="886"/>
        <v>4.276191102695873</v>
      </c>
      <c r="AJ1263" s="120" t="e">
        <f>G1245+G1248+G1252+G1263+#REF!=G1240</f>
        <v>#REF!</v>
      </c>
      <c r="AK1263" s="1" t="e">
        <f>H1245+H1248+H1252+H1263+#REF!=H1240</f>
        <v>#REF!</v>
      </c>
      <c r="AL1263" s="1" t="e">
        <f>I1245+I1248+I1252+I1263+#REF!=I1240</f>
        <v>#REF!</v>
      </c>
      <c r="AM1263" s="1" t="e">
        <f>J1245+J1248+J1252+J1263+#REF!=J1240</f>
        <v>#REF!</v>
      </c>
      <c r="AN1263" s="1" t="e">
        <f>K1245+K1248+K1252+K1263+#REF!=K1240</f>
        <v>#REF!</v>
      </c>
      <c r="AO1263" s="1" t="e">
        <f>L1245+L1248+L1252+L1263+#REF!=L1240</f>
        <v>#REF!</v>
      </c>
      <c r="AP1263" s="1" t="e">
        <f>M1245+M1248+M1252+M1263+#REF!=M1240</f>
        <v>#REF!</v>
      </c>
      <c r="AQ1263" s="1" t="e">
        <f>N1245+N1248+N1252+N1263+#REF!=N1240</f>
        <v>#REF!</v>
      </c>
      <c r="AR1263" s="1" t="e">
        <f>O1245+O1248+O1252+O1263+#REF!=O1240</f>
        <v>#REF!</v>
      </c>
      <c r="AS1263" s="1" t="e">
        <f>P1245+P1248+P1252+P1263+#REF!=P1240</f>
        <v>#REF!</v>
      </c>
      <c r="AT1263" s="1" t="e">
        <f>Q1245+Q1248+Q1252+Q1263+#REF!=Q1240</f>
        <v>#REF!</v>
      </c>
      <c r="AU1263" s="1" t="e">
        <f>R1245+R1248+R1252+R1263+#REF!=R1240</f>
        <v>#REF!</v>
      </c>
      <c r="AV1263" s="1" t="e">
        <f>S1245+S1248+S1252+S1263+#REF!=S1240</f>
        <v>#REF!</v>
      </c>
      <c r="AW1263" s="1" t="e">
        <f>T1245+T1248+T1252+T1263+#REF!=T1240</f>
        <v>#REF!</v>
      </c>
      <c r="AX1263" s="1" t="e">
        <f>U1245+U1248+U1252+U1263+#REF!=U1240</f>
        <v>#REF!</v>
      </c>
      <c r="AY1263" s="1" t="e">
        <f>V1245+V1248+V1252+V1263+#REF!=V1240</f>
        <v>#REF!</v>
      </c>
      <c r="AZ1263" s="1" t="e">
        <f>W1245+W1248+W1252+W1263+#REF!=W1240</f>
        <v>#REF!</v>
      </c>
      <c r="BA1263" s="1" t="e">
        <f>X1245+X1248+X1252+X1263+#REF!=X1240</f>
        <v>#REF!</v>
      </c>
      <c r="BB1263" s="1" t="e">
        <f>Y1245+Y1248+Y1252+Y1263+#REF!=Y1240</f>
        <v>#REF!</v>
      </c>
      <c r="BC1263" s="1" t="e">
        <f>Z1245+Z1248+Z1252+Z1263+#REF!=Z1240</f>
        <v>#REF!</v>
      </c>
      <c r="BD1263" s="1" t="e">
        <f>AA1245+AA1248+AA1252+AA1263+#REF!=AA1240</f>
        <v>#REF!</v>
      </c>
      <c r="BE1263" s="1" t="e">
        <f>AB1245+AB1248+AB1252+AB1263+#REF!=AB1240</f>
        <v>#REF!</v>
      </c>
      <c r="BF1263" s="1" t="e">
        <f>AC1245+AC1248+AC1252+AC1263+#REF!=AC1240</f>
        <v>#REF!</v>
      </c>
      <c r="BG1263" s="1" t="e">
        <f>AD1245+AD1248+AD1252+AD1263+#REF!=AD1240</f>
        <v>#REF!</v>
      </c>
      <c r="BH1263" s="1" t="e">
        <f>AE1245+AE1248+AE1252+AE1263+#REF!=AE1240</f>
        <v>#REF!</v>
      </c>
      <c r="BI1263" s="1" t="e">
        <f>AF1245+AF1248+AF1252+AF1263+#REF!=AF1240</f>
        <v>#REF!</v>
      </c>
      <c r="BJ1263" s="1" t="e">
        <f>AG1245+AG1248+AG1252+AG1263+#REF!=AG1240</f>
        <v>#REF!</v>
      </c>
      <c r="BK1263" s="121" t="e">
        <f>AH1245+AH1248+AH1252+AH1263+#REF!=AH1240</f>
        <v>#REF!</v>
      </c>
      <c r="BL1263" s="1"/>
      <c r="BM1263" s="1"/>
    </row>
    <row r="1264" spans="2:65" hidden="1" outlineLevel="1">
      <c r="B1264" t="str">
        <f t="shared" si="871"/>
        <v>Nitrogen - Energy cost including feedstock energy cost - Asia - USD/ton fuel</v>
      </c>
      <c r="C1264" s="2" t="str">
        <f>C1238</f>
        <v>Nitrogen</v>
      </c>
      <c r="D1264" s="2" t="s">
        <v>37</v>
      </c>
      <c r="E1264" s="2" t="s">
        <v>57</v>
      </c>
      <c r="F1264" s="2" t="s">
        <v>31</v>
      </c>
      <c r="G1264" s="126">
        <f t="shared" ref="G1264:AH1264" si="887">G1269</f>
        <v>14.287152547758014</v>
      </c>
      <c r="H1264" s="126">
        <f t="shared" si="887"/>
        <v>13.03167974610391</v>
      </c>
      <c r="I1264" s="126">
        <f t="shared" si="887"/>
        <v>11.77620694445044</v>
      </c>
      <c r="J1264" s="126">
        <f t="shared" si="887"/>
        <v>11.119954197792257</v>
      </c>
      <c r="K1264" s="126">
        <f t="shared" si="887"/>
        <v>10.480077002731496</v>
      </c>
      <c r="L1264" s="126">
        <f t="shared" si="887"/>
        <v>9.856575359267671</v>
      </c>
      <c r="M1264" s="126">
        <f t="shared" si="887"/>
        <v>9.2494492674009816</v>
      </c>
      <c r="N1264" s="126">
        <f t="shared" si="887"/>
        <v>8.6586987271315277</v>
      </c>
      <c r="O1264" s="126">
        <f t="shared" si="887"/>
        <v>8.3804416132623381</v>
      </c>
      <c r="P1264" s="126">
        <f t="shared" si="887"/>
        <v>8.1021844993932071</v>
      </c>
      <c r="Q1264" s="126">
        <f t="shared" si="887"/>
        <v>7.8239273855241667</v>
      </c>
      <c r="R1264" s="126">
        <f t="shared" si="887"/>
        <v>7.5456702716550357</v>
      </c>
      <c r="S1264" s="126">
        <f t="shared" si="887"/>
        <v>7.2674131577859047</v>
      </c>
      <c r="T1264" s="126">
        <f t="shared" si="887"/>
        <v>7.1259404995451412</v>
      </c>
      <c r="U1264" s="126">
        <f t="shared" si="887"/>
        <v>6.9844678413043768</v>
      </c>
      <c r="V1264" s="126">
        <f t="shared" si="887"/>
        <v>6.8429951830636586</v>
      </c>
      <c r="W1264" s="126">
        <f t="shared" si="887"/>
        <v>6.7015225248228951</v>
      </c>
      <c r="X1264" s="126">
        <f t="shared" si="887"/>
        <v>6.5600498665822222</v>
      </c>
      <c r="Y1264" s="126">
        <f t="shared" si="887"/>
        <v>6.4119664588195064</v>
      </c>
      <c r="Z1264" s="126">
        <f t="shared" si="887"/>
        <v>6.2638830510568368</v>
      </c>
      <c r="AA1264" s="126">
        <f t="shared" si="887"/>
        <v>6.115799643294122</v>
      </c>
      <c r="AB1264" s="126">
        <f t="shared" si="887"/>
        <v>5.9677162355314524</v>
      </c>
      <c r="AC1264" s="126">
        <f t="shared" si="887"/>
        <v>5.8196328277687375</v>
      </c>
      <c r="AD1264" s="126">
        <f t="shared" si="887"/>
        <v>5.751723739774639</v>
      </c>
      <c r="AE1264" s="126">
        <f t="shared" si="887"/>
        <v>5.6838146517805175</v>
      </c>
      <c r="AF1264" s="126">
        <f t="shared" si="887"/>
        <v>5.615905563786419</v>
      </c>
      <c r="AG1264" s="126">
        <f t="shared" si="887"/>
        <v>5.5479964757923206</v>
      </c>
      <c r="AH1264" s="126">
        <f t="shared" si="887"/>
        <v>5.480087387798199</v>
      </c>
      <c r="AJ1264" s="120" t="e">
        <f>G1245+G1248+G1253+G1264+#REF!=G1241</f>
        <v>#REF!</v>
      </c>
      <c r="AK1264" s="1" t="e">
        <f>H1245+H1248+H1253+H1264+#REF!=H1241</f>
        <v>#REF!</v>
      </c>
      <c r="AL1264" s="1" t="e">
        <f>I1245+I1248+I1253+I1264+#REF!=I1241</f>
        <v>#REF!</v>
      </c>
      <c r="AM1264" s="1" t="e">
        <f>J1245+J1248+J1253+J1264+#REF!=J1241</f>
        <v>#REF!</v>
      </c>
      <c r="AN1264" s="1" t="e">
        <f>K1245+K1248+K1253+K1264+#REF!=K1241</f>
        <v>#REF!</v>
      </c>
      <c r="AO1264" s="1" t="e">
        <f>L1245+L1248+L1253+L1264+#REF!=L1241</f>
        <v>#REF!</v>
      </c>
      <c r="AP1264" s="1" t="e">
        <f>M1245+M1248+M1253+M1264+#REF!=M1241</f>
        <v>#REF!</v>
      </c>
      <c r="AQ1264" s="1" t="e">
        <f>N1245+N1248+N1253+N1264+#REF!=N1241</f>
        <v>#REF!</v>
      </c>
      <c r="AR1264" s="1" t="e">
        <f>O1245+O1248+O1253+O1264+#REF!=O1241</f>
        <v>#REF!</v>
      </c>
      <c r="AS1264" s="1" t="e">
        <f>P1245+P1248+P1253+P1264+#REF!=P1241</f>
        <v>#REF!</v>
      </c>
      <c r="AT1264" s="1" t="e">
        <f>Q1245+Q1248+Q1253+Q1264+#REF!=Q1241</f>
        <v>#REF!</v>
      </c>
      <c r="AU1264" s="1" t="e">
        <f>R1245+R1248+R1253+R1264+#REF!=R1241</f>
        <v>#REF!</v>
      </c>
      <c r="AV1264" s="1" t="e">
        <f>S1245+S1248+S1253+S1264+#REF!=S1241</f>
        <v>#REF!</v>
      </c>
      <c r="AW1264" s="1" t="e">
        <f>T1245+T1248+T1253+T1264+#REF!=T1241</f>
        <v>#REF!</v>
      </c>
      <c r="AX1264" s="1" t="e">
        <f>U1245+U1248+U1253+U1264+#REF!=U1241</f>
        <v>#REF!</v>
      </c>
      <c r="AY1264" s="1" t="e">
        <f>V1245+V1248+V1253+V1264+#REF!=V1241</f>
        <v>#REF!</v>
      </c>
      <c r="AZ1264" s="1" t="e">
        <f>W1245+W1248+W1253+W1264+#REF!=W1241</f>
        <v>#REF!</v>
      </c>
      <c r="BA1264" s="1" t="e">
        <f>X1245+X1248+X1253+X1264+#REF!=X1241</f>
        <v>#REF!</v>
      </c>
      <c r="BB1264" s="1" t="e">
        <f>Y1245+Y1248+Y1253+Y1264+#REF!=Y1241</f>
        <v>#REF!</v>
      </c>
      <c r="BC1264" s="1" t="e">
        <f>Z1245+Z1248+Z1253+Z1264+#REF!=Z1241</f>
        <v>#REF!</v>
      </c>
      <c r="BD1264" s="1" t="e">
        <f>AA1245+AA1248+AA1253+AA1264+#REF!=AA1241</f>
        <v>#REF!</v>
      </c>
      <c r="BE1264" s="1" t="e">
        <f>AB1245+AB1248+AB1253+AB1264+#REF!=AB1241</f>
        <v>#REF!</v>
      </c>
      <c r="BF1264" s="1" t="e">
        <f>AC1245+AC1248+AC1253+AC1264+#REF!=AC1241</f>
        <v>#REF!</v>
      </c>
      <c r="BG1264" s="1" t="e">
        <f>AD1245+AD1248+AD1253+AD1264+#REF!=AD1241</f>
        <v>#REF!</v>
      </c>
      <c r="BH1264" s="1" t="e">
        <f>AE1245+AE1248+AE1253+AE1264+#REF!=AE1241</f>
        <v>#REF!</v>
      </c>
      <c r="BI1264" s="1" t="e">
        <f>AF1245+AF1248+AF1253+AF1264+#REF!=AF1241</f>
        <v>#REF!</v>
      </c>
      <c r="BJ1264" s="1" t="e">
        <f>AG1245+AG1248+AG1253+AG1264+#REF!=AG1241</f>
        <v>#REF!</v>
      </c>
      <c r="BK1264" s="121" t="e">
        <f>AH1245+AH1248+AH1253+AH1264+#REF!=AH1241</f>
        <v>#REF!</v>
      </c>
      <c r="BL1264" s="1"/>
      <c r="BM1264" s="1"/>
    </row>
    <row r="1265" spans="2:65" hidden="1" outlineLevel="1">
      <c r="B1265" t="str">
        <f t="shared" si="871"/>
        <v>Nitrogen - Energy cost including feedstock energy cost - Europe - USD/ton fuel</v>
      </c>
      <c r="C1265" s="2" t="str">
        <f>C1238</f>
        <v>Nitrogen</v>
      </c>
      <c r="D1265" s="2" t="s">
        <v>37</v>
      </c>
      <c r="E1265" s="2" t="s">
        <v>8</v>
      </c>
      <c r="F1265" s="2" t="s">
        <v>31</v>
      </c>
      <c r="G1265" s="126">
        <f t="shared" ref="G1265:AH1265" si="888">G1270</f>
        <v>10.636011178706594</v>
      </c>
      <c r="H1265" s="126">
        <f t="shared" si="888"/>
        <v>10.177603566500183</v>
      </c>
      <c r="I1265" s="126">
        <f t="shared" si="888"/>
        <v>9.7191959542938005</v>
      </c>
      <c r="J1265" s="126">
        <f t="shared" si="888"/>
        <v>9.178821654708452</v>
      </c>
      <c r="K1265" s="126">
        <f t="shared" si="888"/>
        <v>8.6519163049701522</v>
      </c>
      <c r="L1265" s="126">
        <f t="shared" si="888"/>
        <v>8.1384799050790164</v>
      </c>
      <c r="M1265" s="126">
        <f t="shared" si="888"/>
        <v>7.6385124550348573</v>
      </c>
      <c r="N1265" s="126">
        <f t="shared" si="888"/>
        <v>7.1520139548377957</v>
      </c>
      <c r="O1265" s="126">
        <f t="shared" si="888"/>
        <v>7.012105307969887</v>
      </c>
      <c r="P1265" s="126">
        <f t="shared" si="888"/>
        <v>6.8721966611020893</v>
      </c>
      <c r="Q1265" s="126">
        <f t="shared" si="888"/>
        <v>6.7322880142342463</v>
      </c>
      <c r="R1265" s="126">
        <f t="shared" si="888"/>
        <v>6.5923793673664024</v>
      </c>
      <c r="S1265" s="126">
        <f t="shared" si="888"/>
        <v>6.4524707204986047</v>
      </c>
      <c r="T1265" s="126">
        <f t="shared" si="888"/>
        <v>6.3689381471233446</v>
      </c>
      <c r="U1265" s="126">
        <f t="shared" si="888"/>
        <v>6.2854055737481076</v>
      </c>
      <c r="V1265" s="126">
        <f t="shared" si="888"/>
        <v>6.2018730003728706</v>
      </c>
      <c r="W1265" s="126">
        <f t="shared" si="888"/>
        <v>6.1183404269976336</v>
      </c>
      <c r="X1265" s="126">
        <f t="shared" si="888"/>
        <v>6.0348078536223513</v>
      </c>
      <c r="Y1265" s="126">
        <f t="shared" si="888"/>
        <v>5.9454430810320904</v>
      </c>
      <c r="Z1265" s="126">
        <f t="shared" si="888"/>
        <v>5.8560783084418064</v>
      </c>
      <c r="AA1265" s="126">
        <f t="shared" si="888"/>
        <v>5.7667135358515456</v>
      </c>
      <c r="AB1265" s="126">
        <f t="shared" si="888"/>
        <v>5.6773487632612616</v>
      </c>
      <c r="AC1265" s="126">
        <f t="shared" si="888"/>
        <v>5.5879839906710007</v>
      </c>
      <c r="AD1265" s="126">
        <f t="shared" si="888"/>
        <v>5.5227816121863729</v>
      </c>
      <c r="AE1265" s="126">
        <f t="shared" si="888"/>
        <v>5.4575792337017219</v>
      </c>
      <c r="AF1265" s="126">
        <f t="shared" si="888"/>
        <v>5.3923768552170941</v>
      </c>
      <c r="AG1265" s="126">
        <f t="shared" si="888"/>
        <v>5.3271744767324662</v>
      </c>
      <c r="AH1265" s="126">
        <f t="shared" si="888"/>
        <v>5.2619720982478162</v>
      </c>
      <c r="AJ1265" s="120" t="e">
        <f>G1245+G1248+G1254+G1265+#REF!=G1242</f>
        <v>#REF!</v>
      </c>
      <c r="AK1265" s="1" t="e">
        <f>H1245+H1248+H1254+H1265+#REF!=H1242</f>
        <v>#REF!</v>
      </c>
      <c r="AL1265" s="1" t="e">
        <f>I1245+I1248+I1254+I1265+#REF!=I1242</f>
        <v>#REF!</v>
      </c>
      <c r="AM1265" s="1" t="e">
        <f>J1245+J1248+J1254+J1265+#REF!=J1242</f>
        <v>#REF!</v>
      </c>
      <c r="AN1265" s="1" t="e">
        <f>K1245+K1248+K1254+K1265+#REF!=K1242</f>
        <v>#REF!</v>
      </c>
      <c r="AO1265" s="1" t="e">
        <f>L1245+L1248+L1254+L1265+#REF!=L1242</f>
        <v>#REF!</v>
      </c>
      <c r="AP1265" s="1" t="e">
        <f>M1245+M1248+M1254+M1265+#REF!=M1242</f>
        <v>#REF!</v>
      </c>
      <c r="AQ1265" s="1" t="e">
        <f>N1245+N1248+N1254+N1265+#REF!=N1242</f>
        <v>#REF!</v>
      </c>
      <c r="AR1265" s="1" t="e">
        <f>O1245+O1248+O1254+O1265+#REF!=O1242</f>
        <v>#REF!</v>
      </c>
      <c r="AS1265" s="1" t="e">
        <f>P1245+P1248+P1254+P1265+#REF!=P1242</f>
        <v>#REF!</v>
      </c>
      <c r="AT1265" s="1" t="e">
        <f>Q1245+Q1248+Q1254+Q1265+#REF!=Q1242</f>
        <v>#REF!</v>
      </c>
      <c r="AU1265" s="1" t="e">
        <f>R1245+R1248+R1254+R1265+#REF!=R1242</f>
        <v>#REF!</v>
      </c>
      <c r="AV1265" s="1" t="e">
        <f>S1245+S1248+S1254+S1265+#REF!=S1242</f>
        <v>#REF!</v>
      </c>
      <c r="AW1265" s="1" t="e">
        <f>T1245+T1248+T1254+T1265+#REF!=T1242</f>
        <v>#REF!</v>
      </c>
      <c r="AX1265" s="1" t="e">
        <f>U1245+U1248+U1254+U1265+#REF!=U1242</f>
        <v>#REF!</v>
      </c>
      <c r="AY1265" s="1" t="e">
        <f>V1245+V1248+V1254+V1265+#REF!=V1242</f>
        <v>#REF!</v>
      </c>
      <c r="AZ1265" s="1" t="e">
        <f>W1245+W1248+W1254+W1265+#REF!=W1242</f>
        <v>#REF!</v>
      </c>
      <c r="BA1265" s="1" t="e">
        <f>X1245+X1248+X1254+X1265+#REF!=X1242</f>
        <v>#REF!</v>
      </c>
      <c r="BB1265" s="1" t="e">
        <f>Y1245+Y1248+Y1254+Y1265+#REF!=Y1242</f>
        <v>#REF!</v>
      </c>
      <c r="BC1265" s="1" t="e">
        <f>Z1245+Z1248+Z1254+Z1265+#REF!=Z1242</f>
        <v>#REF!</v>
      </c>
      <c r="BD1265" s="1" t="e">
        <f>AA1245+AA1248+AA1254+AA1265+#REF!=AA1242</f>
        <v>#REF!</v>
      </c>
      <c r="BE1265" s="1" t="e">
        <f>AB1245+AB1248+AB1254+AB1265+#REF!=AB1242</f>
        <v>#REF!</v>
      </c>
      <c r="BF1265" s="1" t="e">
        <f>AC1245+AC1248+AC1254+AC1265+#REF!=AC1242</f>
        <v>#REF!</v>
      </c>
      <c r="BG1265" s="1" t="e">
        <f>AD1245+AD1248+AD1254+AD1265+#REF!=AD1242</f>
        <v>#REF!</v>
      </c>
      <c r="BH1265" s="1" t="e">
        <f>AE1245+AE1248+AE1254+AE1265+#REF!=AE1242</f>
        <v>#REF!</v>
      </c>
      <c r="BI1265" s="1" t="e">
        <f>AF1245+AF1248+AF1254+AF1265+#REF!=AF1242</f>
        <v>#REF!</v>
      </c>
      <c r="BJ1265" s="1" t="e">
        <f>AG1245+AG1248+AG1254+AG1265+#REF!=AG1242</f>
        <v>#REF!</v>
      </c>
      <c r="BK1265" s="121" t="e">
        <f>AH1245+AH1248+AH1254+AH1265+#REF!=AH1242</f>
        <v>#REF!</v>
      </c>
      <c r="BL1265" s="1"/>
      <c r="BM1265" s="1"/>
    </row>
    <row r="1266" spans="2:65" ht="15.75" hidden="1" outlineLevel="1" thickBot="1">
      <c r="B1266" t="str">
        <f t="shared" si="871"/>
        <v>Nitrogen - Energy cost including feedstock energy cost - Middle East - USD/ton fuel</v>
      </c>
      <c r="C1266" s="13" t="str">
        <f>C1238</f>
        <v>Nitrogen</v>
      </c>
      <c r="D1266" s="13" t="s">
        <v>37</v>
      </c>
      <c r="E1266" s="13" t="s">
        <v>58</v>
      </c>
      <c r="F1266" s="13" t="s">
        <v>31</v>
      </c>
      <c r="G1266" s="127">
        <f t="shared" ref="G1266:AH1266" si="889">G1271</f>
        <v>8.1444696680960718</v>
      </c>
      <c r="H1266" s="127">
        <f t="shared" si="889"/>
        <v>7.7850746380955025</v>
      </c>
      <c r="I1266" s="127">
        <f t="shared" si="889"/>
        <v>7.4256796080948551</v>
      </c>
      <c r="J1266" s="127">
        <f t="shared" si="889"/>
        <v>7.0570412194724659</v>
      </c>
      <c r="K1266" s="127">
        <f t="shared" si="889"/>
        <v>6.6970556468542668</v>
      </c>
      <c r="L1266" s="127">
        <f t="shared" si="889"/>
        <v>6.3457228902401965</v>
      </c>
      <c r="M1266" s="127">
        <f t="shared" si="889"/>
        <v>6.0030429496302569</v>
      </c>
      <c r="N1266" s="127">
        <f t="shared" si="889"/>
        <v>5.6690158250243963</v>
      </c>
      <c r="O1266" s="127">
        <f t="shared" si="889"/>
        <v>5.5164850150726581</v>
      </c>
      <c r="P1266" s="127">
        <f t="shared" si="889"/>
        <v>5.3639542051209448</v>
      </c>
      <c r="Q1266" s="127">
        <f t="shared" si="889"/>
        <v>5.2114233951691862</v>
      </c>
      <c r="R1266" s="127">
        <f t="shared" si="889"/>
        <v>5.0588925852174729</v>
      </c>
      <c r="S1266" s="127">
        <f t="shared" si="889"/>
        <v>4.9063617752657596</v>
      </c>
      <c r="T1266" s="127">
        <f t="shared" si="889"/>
        <v>4.8298844310212417</v>
      </c>
      <c r="U1266" s="127">
        <f t="shared" si="889"/>
        <v>4.7534070867767246</v>
      </c>
      <c r="V1266" s="127">
        <f t="shared" si="889"/>
        <v>4.6769297425322298</v>
      </c>
      <c r="W1266" s="127">
        <f t="shared" si="889"/>
        <v>4.6004523982877119</v>
      </c>
      <c r="X1266" s="127">
        <f t="shared" si="889"/>
        <v>4.523975054043194</v>
      </c>
      <c r="Y1266" s="127">
        <f t="shared" si="889"/>
        <v>4.4236829663340131</v>
      </c>
      <c r="Z1266" s="127">
        <f t="shared" si="889"/>
        <v>4.3233908786248554</v>
      </c>
      <c r="AA1266" s="127">
        <f t="shared" si="889"/>
        <v>4.2230987909156736</v>
      </c>
      <c r="AB1266" s="127">
        <f t="shared" si="889"/>
        <v>4.1228067032065159</v>
      </c>
      <c r="AC1266" s="127">
        <f t="shared" si="889"/>
        <v>4.0225146154973235</v>
      </c>
      <c r="AD1266" s="127">
        <f t="shared" si="889"/>
        <v>3.9755747722656114</v>
      </c>
      <c r="AE1266" s="127">
        <f t="shared" si="889"/>
        <v>3.9286349290339104</v>
      </c>
      <c r="AF1266" s="127">
        <f t="shared" si="889"/>
        <v>3.8816950858021984</v>
      </c>
      <c r="AG1266" s="127">
        <f t="shared" si="889"/>
        <v>3.8347552425704863</v>
      </c>
      <c r="AH1266" s="127">
        <f t="shared" si="889"/>
        <v>3.7878153993387857</v>
      </c>
      <c r="AJ1266" s="122" t="e">
        <f>G1245+G1248+G1255+G1266+#REF!=G1243</f>
        <v>#REF!</v>
      </c>
      <c r="AK1266" s="123" t="e">
        <f>H1245+H1248+H1255+H1266+#REF!=H1243</f>
        <v>#REF!</v>
      </c>
      <c r="AL1266" s="123" t="e">
        <f>I1245+I1248+I1255+I1266+#REF!=I1243</f>
        <v>#REF!</v>
      </c>
      <c r="AM1266" s="123" t="e">
        <f>J1245+J1248+J1255+J1266+#REF!=J1243</f>
        <v>#REF!</v>
      </c>
      <c r="AN1266" s="123" t="e">
        <f>K1245+K1248+K1255+K1266+#REF!=K1243</f>
        <v>#REF!</v>
      </c>
      <c r="AO1266" s="123" t="e">
        <f>L1245+L1248+L1255+L1266+#REF!=L1243</f>
        <v>#REF!</v>
      </c>
      <c r="AP1266" s="123" t="e">
        <f>M1245+M1248+M1255+M1266+#REF!=M1243</f>
        <v>#REF!</v>
      </c>
      <c r="AQ1266" s="123" t="e">
        <f>N1245+N1248+N1255+N1266+#REF!=N1243</f>
        <v>#REF!</v>
      </c>
      <c r="AR1266" s="123" t="e">
        <f>O1245+O1248+O1255+O1266+#REF!=O1243</f>
        <v>#REF!</v>
      </c>
      <c r="AS1266" s="123" t="e">
        <f>P1245+P1248+P1255+P1266+#REF!=P1243</f>
        <v>#REF!</v>
      </c>
      <c r="AT1266" s="123" t="e">
        <f>Q1245+Q1248+Q1255+Q1266+#REF!=Q1243</f>
        <v>#REF!</v>
      </c>
      <c r="AU1266" s="123" t="e">
        <f>R1245+R1248+R1255+R1266+#REF!=R1243</f>
        <v>#REF!</v>
      </c>
      <c r="AV1266" s="123" t="e">
        <f>S1245+S1248+S1255+S1266+#REF!=S1243</f>
        <v>#REF!</v>
      </c>
      <c r="AW1266" s="123" t="e">
        <f>T1245+T1248+T1255+T1266+#REF!=T1243</f>
        <v>#REF!</v>
      </c>
      <c r="AX1266" s="123" t="e">
        <f>U1245+U1248+U1255+U1266+#REF!=U1243</f>
        <v>#REF!</v>
      </c>
      <c r="AY1266" s="123" t="e">
        <f>V1245+V1248+V1255+V1266+#REF!=V1243</f>
        <v>#REF!</v>
      </c>
      <c r="AZ1266" s="123" t="e">
        <f>W1245+W1248+W1255+W1266+#REF!=W1243</f>
        <v>#REF!</v>
      </c>
      <c r="BA1266" s="123" t="e">
        <f>X1245+X1248+X1255+X1266+#REF!=X1243</f>
        <v>#REF!</v>
      </c>
      <c r="BB1266" s="123" t="e">
        <f>Y1245+Y1248+Y1255+Y1266+#REF!=Y1243</f>
        <v>#REF!</v>
      </c>
      <c r="BC1266" s="123" t="e">
        <f>Z1245+Z1248+Z1255+Z1266+#REF!=Z1243</f>
        <v>#REF!</v>
      </c>
      <c r="BD1266" s="123" t="e">
        <f>AA1245+AA1248+AA1255+AA1266+#REF!=AA1243</f>
        <v>#REF!</v>
      </c>
      <c r="BE1266" s="123" t="e">
        <f>AB1245+AB1248+AB1255+AB1266+#REF!=AB1243</f>
        <v>#REF!</v>
      </c>
      <c r="BF1266" s="123" t="e">
        <f>AC1245+AC1248+AC1255+AC1266+#REF!=AC1243</f>
        <v>#REF!</v>
      </c>
      <c r="BG1266" s="123" t="e">
        <f>AD1245+AD1248+AD1255+AD1266+#REF!=AD1243</f>
        <v>#REF!</v>
      </c>
      <c r="BH1266" s="123" t="e">
        <f>AE1245+AE1248+AE1255+AE1266+#REF!=AE1243</f>
        <v>#REF!</v>
      </c>
      <c r="BI1266" s="123" t="e">
        <f>AF1245+AF1248+AF1255+AF1266+#REF!=AF1243</f>
        <v>#REF!</v>
      </c>
      <c r="BJ1266" s="123" t="e">
        <f>AG1245+AG1248+AG1255+AG1266+#REF!=AG1243</f>
        <v>#REF!</v>
      </c>
      <c r="BK1266" s="124" t="e">
        <f>AH1245+AH1248+AH1255+AH1266+#REF!=AH1243</f>
        <v>#REF!</v>
      </c>
      <c r="BL1266" s="1"/>
      <c r="BM1266" s="1"/>
    </row>
    <row r="1267" spans="2:65" hidden="1" outlineLevel="1">
      <c r="B1267" t="str">
        <f t="shared" si="871"/>
        <v>Nitrogen - Energy cost - Africa - USD/ton fuel</v>
      </c>
      <c r="C1267" t="str">
        <f>C1238</f>
        <v>Nitrogen</v>
      </c>
      <c r="D1267" t="s">
        <v>43</v>
      </c>
      <c r="E1267" t="s">
        <v>55</v>
      </c>
      <c r="F1267" t="s">
        <v>31</v>
      </c>
      <c r="G1267" s="8">
        <f t="shared" ref="G1267:V1271" si="890">INDEX(CostCalculations,MATCH($B1267,CostCalculations_Index,0),MATCH(G$4,CostCalculation_Year,0))</f>
        <v>12.845757524713116</v>
      </c>
      <c r="H1267" s="8">
        <f t="shared" si="890"/>
        <v>11.337325174045109</v>
      </c>
      <c r="I1267" s="8">
        <f t="shared" si="890"/>
        <v>9.8288928233767283</v>
      </c>
      <c r="J1267" s="8">
        <f t="shared" si="890"/>
        <v>9.2373317319683625</v>
      </c>
      <c r="K1267" s="8">
        <f t="shared" si="890"/>
        <v>8.6610615275661882</v>
      </c>
      <c r="L1267" s="8">
        <f t="shared" si="890"/>
        <v>8.1000822101701271</v>
      </c>
      <c r="M1267" s="8">
        <f t="shared" si="890"/>
        <v>7.554393779780086</v>
      </c>
      <c r="N1267" s="8">
        <f t="shared" si="890"/>
        <v>7.0239962363961901</v>
      </c>
      <c r="O1267" s="8">
        <f t="shared" si="890"/>
        <v>6.8106114196853929</v>
      </c>
      <c r="P1267" s="8">
        <f t="shared" si="890"/>
        <v>6.5972266029745699</v>
      </c>
      <c r="Q1267" s="8">
        <f t="shared" si="890"/>
        <v>6.3838417862636563</v>
      </c>
      <c r="R1267" s="8">
        <f t="shared" si="890"/>
        <v>6.1704569695528342</v>
      </c>
      <c r="S1267" s="8">
        <f t="shared" si="890"/>
        <v>5.9570721528420343</v>
      </c>
      <c r="T1267" s="8">
        <f t="shared" si="890"/>
        <v>5.8566354259806079</v>
      </c>
      <c r="U1267" s="8">
        <f t="shared" si="890"/>
        <v>5.7561986991192047</v>
      </c>
      <c r="V1267" s="8">
        <f t="shared" si="890"/>
        <v>5.6557619722577783</v>
      </c>
      <c r="W1267" s="8">
        <f t="shared" ref="W1267:AH1271" si="891">INDEX(CostCalculations,MATCH($B1267,CostCalculations_Index,0),MATCH(W$4,CostCalculation_Year,0))</f>
        <v>5.5553252453963529</v>
      </c>
      <c r="X1267" s="8">
        <f t="shared" si="891"/>
        <v>5.4548885185349718</v>
      </c>
      <c r="Y1267" s="8">
        <f t="shared" si="891"/>
        <v>5.3516123298692495</v>
      </c>
      <c r="Z1267" s="8">
        <f t="shared" si="891"/>
        <v>5.2483361412035272</v>
      </c>
      <c r="AA1267" s="8">
        <f t="shared" si="891"/>
        <v>5.1450599525377587</v>
      </c>
      <c r="AB1267" s="8">
        <f t="shared" si="891"/>
        <v>5.0417837638720364</v>
      </c>
      <c r="AC1267" s="8">
        <f t="shared" si="891"/>
        <v>4.938507575206291</v>
      </c>
      <c r="AD1267" s="8">
        <f t="shared" si="891"/>
        <v>4.8878168559212787</v>
      </c>
      <c r="AE1267" s="8">
        <f t="shared" si="891"/>
        <v>4.8371261366362894</v>
      </c>
      <c r="AF1267" s="8">
        <f t="shared" si="891"/>
        <v>4.7864354173512771</v>
      </c>
      <c r="AG1267" s="8">
        <f t="shared" si="891"/>
        <v>4.7357446980662647</v>
      </c>
      <c r="AH1267" s="8">
        <f t="shared" si="891"/>
        <v>4.6850539787812755</v>
      </c>
    </row>
    <row r="1268" spans="2:65" hidden="1" outlineLevel="1">
      <c r="B1268" t="str">
        <f t="shared" si="871"/>
        <v>Nitrogen - Energy cost - Americas - USD/ton fuel</v>
      </c>
      <c r="C1268" t="str">
        <f>C1238</f>
        <v>Nitrogen</v>
      </c>
      <c r="D1268" t="s">
        <v>43</v>
      </c>
      <c r="E1268" t="s">
        <v>56</v>
      </c>
      <c r="F1268" t="s">
        <v>31</v>
      </c>
      <c r="G1268" s="8">
        <f t="shared" si="890"/>
        <v>8.0711805987487466</v>
      </c>
      <c r="H1268" s="8">
        <f t="shared" si="890"/>
        <v>7.9040377134339765</v>
      </c>
      <c r="I1268" s="8">
        <f t="shared" si="890"/>
        <v>7.7368948281191798</v>
      </c>
      <c r="J1268" s="8">
        <f t="shared" si="890"/>
        <v>7.3188239421071319</v>
      </c>
      <c r="K1268" s="8">
        <f t="shared" si="890"/>
        <v>6.9110271327971944</v>
      </c>
      <c r="L1268" s="8">
        <f t="shared" si="890"/>
        <v>6.5135044001893023</v>
      </c>
      <c r="M1268" s="8">
        <f t="shared" si="890"/>
        <v>6.1262557442835499</v>
      </c>
      <c r="N1268" s="8">
        <f t="shared" si="890"/>
        <v>5.7492811650796991</v>
      </c>
      <c r="O1268" s="8">
        <f t="shared" si="890"/>
        <v>5.6256778556741667</v>
      </c>
      <c r="P1268" s="8">
        <f t="shared" si="890"/>
        <v>5.5020745462686138</v>
      </c>
      <c r="Q1268" s="8">
        <f t="shared" si="890"/>
        <v>5.3784712368630609</v>
      </c>
      <c r="R1268" s="8">
        <f t="shared" si="890"/>
        <v>5.2548679274575081</v>
      </c>
      <c r="S1268" s="8">
        <f t="shared" si="890"/>
        <v>5.131264618051933</v>
      </c>
      <c r="T1268" s="8">
        <f t="shared" si="890"/>
        <v>5.0310687350843182</v>
      </c>
      <c r="U1268" s="8">
        <f t="shared" si="890"/>
        <v>4.9308728521167042</v>
      </c>
      <c r="V1268" s="8">
        <f t="shared" si="890"/>
        <v>4.8306769691490672</v>
      </c>
      <c r="W1268" s="8">
        <f t="shared" si="891"/>
        <v>4.7304810861814532</v>
      </c>
      <c r="X1268" s="8">
        <f t="shared" si="891"/>
        <v>4.6302852032138277</v>
      </c>
      <c r="Y1268" s="8">
        <f t="shared" si="891"/>
        <v>4.5899194709759286</v>
      </c>
      <c r="Z1268" s="8">
        <f t="shared" si="891"/>
        <v>4.5495537387380294</v>
      </c>
      <c r="AA1268" s="8">
        <f t="shared" si="891"/>
        <v>4.5091880065001417</v>
      </c>
      <c r="AB1268" s="8">
        <f t="shared" si="891"/>
        <v>4.4688222742622434</v>
      </c>
      <c r="AC1268" s="8">
        <f t="shared" si="891"/>
        <v>4.4284565420243442</v>
      </c>
      <c r="AD1268" s="8">
        <f t="shared" si="891"/>
        <v>4.3980034541586406</v>
      </c>
      <c r="AE1268" s="8">
        <f t="shared" si="891"/>
        <v>4.3675503662929485</v>
      </c>
      <c r="AF1268" s="8">
        <f t="shared" si="891"/>
        <v>4.3370972784272572</v>
      </c>
      <c r="AG1268" s="8">
        <f t="shared" si="891"/>
        <v>4.3066441905615651</v>
      </c>
      <c r="AH1268" s="8">
        <f t="shared" si="891"/>
        <v>4.276191102695873</v>
      </c>
    </row>
    <row r="1269" spans="2:65" hidden="1" outlineLevel="1">
      <c r="B1269" t="str">
        <f t="shared" si="871"/>
        <v>Nitrogen - Energy cost - Asia - USD/ton fuel</v>
      </c>
      <c r="C1269" t="str">
        <f>C1238</f>
        <v>Nitrogen</v>
      </c>
      <c r="D1269" t="s">
        <v>43</v>
      </c>
      <c r="E1269" t="s">
        <v>57</v>
      </c>
      <c r="F1269" t="s">
        <v>31</v>
      </c>
      <c r="G1269" s="8">
        <f t="shared" si="890"/>
        <v>14.287152547758014</v>
      </c>
      <c r="H1269" s="8">
        <f t="shared" si="890"/>
        <v>13.03167974610391</v>
      </c>
      <c r="I1269" s="8">
        <f t="shared" si="890"/>
        <v>11.77620694445044</v>
      </c>
      <c r="J1269" s="8">
        <f t="shared" si="890"/>
        <v>11.119954197792257</v>
      </c>
      <c r="K1269" s="8">
        <f t="shared" si="890"/>
        <v>10.480077002731496</v>
      </c>
      <c r="L1269" s="8">
        <f t="shared" si="890"/>
        <v>9.856575359267671</v>
      </c>
      <c r="M1269" s="8">
        <f t="shared" si="890"/>
        <v>9.2494492674009816</v>
      </c>
      <c r="N1269" s="8">
        <f t="shared" si="890"/>
        <v>8.6586987271315277</v>
      </c>
      <c r="O1269" s="8">
        <f t="shared" si="890"/>
        <v>8.3804416132623381</v>
      </c>
      <c r="P1269" s="8">
        <f t="shared" si="890"/>
        <v>8.1021844993932071</v>
      </c>
      <c r="Q1269" s="8">
        <f t="shared" si="890"/>
        <v>7.8239273855241667</v>
      </c>
      <c r="R1269" s="8">
        <f t="shared" si="890"/>
        <v>7.5456702716550357</v>
      </c>
      <c r="S1269" s="8">
        <f t="shared" si="890"/>
        <v>7.2674131577859047</v>
      </c>
      <c r="T1269" s="8">
        <f t="shared" si="890"/>
        <v>7.1259404995451412</v>
      </c>
      <c r="U1269" s="8">
        <f t="shared" si="890"/>
        <v>6.9844678413043768</v>
      </c>
      <c r="V1269" s="8">
        <f t="shared" si="890"/>
        <v>6.8429951830636586</v>
      </c>
      <c r="W1269" s="8">
        <f t="shared" si="891"/>
        <v>6.7015225248228951</v>
      </c>
      <c r="X1269" s="8">
        <f t="shared" si="891"/>
        <v>6.5600498665822222</v>
      </c>
      <c r="Y1269" s="8">
        <f t="shared" si="891"/>
        <v>6.4119664588195064</v>
      </c>
      <c r="Z1269" s="8">
        <f t="shared" si="891"/>
        <v>6.2638830510568368</v>
      </c>
      <c r="AA1269" s="8">
        <f t="shared" si="891"/>
        <v>6.115799643294122</v>
      </c>
      <c r="AB1269" s="8">
        <f t="shared" si="891"/>
        <v>5.9677162355314524</v>
      </c>
      <c r="AC1269" s="8">
        <f t="shared" si="891"/>
        <v>5.8196328277687375</v>
      </c>
      <c r="AD1269" s="8">
        <f t="shared" si="891"/>
        <v>5.751723739774639</v>
      </c>
      <c r="AE1269" s="8">
        <f t="shared" si="891"/>
        <v>5.6838146517805175</v>
      </c>
      <c r="AF1269" s="8">
        <f t="shared" si="891"/>
        <v>5.615905563786419</v>
      </c>
      <c r="AG1269" s="8">
        <f t="shared" si="891"/>
        <v>5.5479964757923206</v>
      </c>
      <c r="AH1269" s="8">
        <f t="shared" si="891"/>
        <v>5.480087387798199</v>
      </c>
    </row>
    <row r="1270" spans="2:65" hidden="1" outlineLevel="1">
      <c r="B1270" t="str">
        <f t="shared" si="871"/>
        <v>Nitrogen - Energy cost - Europe - USD/ton fuel</v>
      </c>
      <c r="C1270" t="str">
        <f>C1238</f>
        <v>Nitrogen</v>
      </c>
      <c r="D1270" t="s">
        <v>43</v>
      </c>
      <c r="E1270" t="s">
        <v>8</v>
      </c>
      <c r="F1270" t="s">
        <v>31</v>
      </c>
      <c r="G1270" s="8">
        <f t="shared" si="890"/>
        <v>10.636011178706594</v>
      </c>
      <c r="H1270" s="8">
        <f t="shared" si="890"/>
        <v>10.177603566500183</v>
      </c>
      <c r="I1270" s="8">
        <f t="shared" si="890"/>
        <v>9.7191959542938005</v>
      </c>
      <c r="J1270" s="8">
        <f t="shared" si="890"/>
        <v>9.178821654708452</v>
      </c>
      <c r="K1270" s="8">
        <f t="shared" si="890"/>
        <v>8.6519163049701522</v>
      </c>
      <c r="L1270" s="8">
        <f t="shared" si="890"/>
        <v>8.1384799050790164</v>
      </c>
      <c r="M1270" s="8">
        <f t="shared" si="890"/>
        <v>7.6385124550348573</v>
      </c>
      <c r="N1270" s="8">
        <f t="shared" si="890"/>
        <v>7.1520139548377957</v>
      </c>
      <c r="O1270" s="8">
        <f t="shared" si="890"/>
        <v>7.012105307969887</v>
      </c>
      <c r="P1270" s="8">
        <f t="shared" si="890"/>
        <v>6.8721966611020893</v>
      </c>
      <c r="Q1270" s="8">
        <f t="shared" si="890"/>
        <v>6.7322880142342463</v>
      </c>
      <c r="R1270" s="8">
        <f t="shared" si="890"/>
        <v>6.5923793673664024</v>
      </c>
      <c r="S1270" s="8">
        <f t="shared" si="890"/>
        <v>6.4524707204986047</v>
      </c>
      <c r="T1270" s="8">
        <f t="shared" si="890"/>
        <v>6.3689381471233446</v>
      </c>
      <c r="U1270" s="8">
        <f t="shared" si="890"/>
        <v>6.2854055737481076</v>
      </c>
      <c r="V1270" s="8">
        <f t="shared" si="890"/>
        <v>6.2018730003728706</v>
      </c>
      <c r="W1270" s="8">
        <f t="shared" si="891"/>
        <v>6.1183404269976336</v>
      </c>
      <c r="X1270" s="8">
        <f t="shared" si="891"/>
        <v>6.0348078536223513</v>
      </c>
      <c r="Y1270" s="8">
        <f t="shared" si="891"/>
        <v>5.9454430810320904</v>
      </c>
      <c r="Z1270" s="8">
        <f t="shared" si="891"/>
        <v>5.8560783084418064</v>
      </c>
      <c r="AA1270" s="8">
        <f t="shared" si="891"/>
        <v>5.7667135358515456</v>
      </c>
      <c r="AB1270" s="8">
        <f t="shared" si="891"/>
        <v>5.6773487632612616</v>
      </c>
      <c r="AC1270" s="8">
        <f t="shared" si="891"/>
        <v>5.5879839906710007</v>
      </c>
      <c r="AD1270" s="8">
        <f t="shared" si="891"/>
        <v>5.5227816121863729</v>
      </c>
      <c r="AE1270" s="8">
        <f t="shared" si="891"/>
        <v>5.4575792337017219</v>
      </c>
      <c r="AF1270" s="8">
        <f t="shared" si="891"/>
        <v>5.3923768552170941</v>
      </c>
      <c r="AG1270" s="8">
        <f t="shared" si="891"/>
        <v>5.3271744767324662</v>
      </c>
      <c r="AH1270" s="8">
        <f t="shared" si="891"/>
        <v>5.2619720982478162</v>
      </c>
    </row>
    <row r="1271" spans="2:65" hidden="1" outlineLevel="1">
      <c r="B1271" t="str">
        <f t="shared" si="871"/>
        <v>Nitrogen - Energy cost - Middle East - USD/ton fuel</v>
      </c>
      <c r="C1271" t="str">
        <f>C1238</f>
        <v>Nitrogen</v>
      </c>
      <c r="D1271" t="s">
        <v>43</v>
      </c>
      <c r="E1271" t="s">
        <v>58</v>
      </c>
      <c r="F1271" t="s">
        <v>31</v>
      </c>
      <c r="G1271" s="8">
        <f t="shared" si="890"/>
        <v>8.1444696680960718</v>
      </c>
      <c r="H1271" s="8">
        <f t="shared" si="890"/>
        <v>7.7850746380955025</v>
      </c>
      <c r="I1271" s="8">
        <f t="shared" si="890"/>
        <v>7.4256796080948551</v>
      </c>
      <c r="J1271" s="8">
        <f t="shared" si="890"/>
        <v>7.0570412194724659</v>
      </c>
      <c r="K1271" s="8">
        <f t="shared" si="890"/>
        <v>6.6970556468542668</v>
      </c>
      <c r="L1271" s="8">
        <f t="shared" si="890"/>
        <v>6.3457228902401965</v>
      </c>
      <c r="M1271" s="8">
        <f t="shared" si="890"/>
        <v>6.0030429496302569</v>
      </c>
      <c r="N1271" s="8">
        <f t="shared" si="890"/>
        <v>5.6690158250243963</v>
      </c>
      <c r="O1271" s="8">
        <f t="shared" si="890"/>
        <v>5.5164850150726581</v>
      </c>
      <c r="P1271" s="8">
        <f t="shared" si="890"/>
        <v>5.3639542051209448</v>
      </c>
      <c r="Q1271" s="8">
        <f t="shared" si="890"/>
        <v>5.2114233951691862</v>
      </c>
      <c r="R1271" s="8">
        <f t="shared" si="890"/>
        <v>5.0588925852174729</v>
      </c>
      <c r="S1271" s="8">
        <f t="shared" si="890"/>
        <v>4.9063617752657596</v>
      </c>
      <c r="T1271" s="8">
        <f t="shared" si="890"/>
        <v>4.8298844310212417</v>
      </c>
      <c r="U1271" s="8">
        <f t="shared" si="890"/>
        <v>4.7534070867767246</v>
      </c>
      <c r="V1271" s="8">
        <f t="shared" si="890"/>
        <v>4.6769297425322298</v>
      </c>
      <c r="W1271" s="8">
        <f t="shared" si="891"/>
        <v>4.6004523982877119</v>
      </c>
      <c r="X1271" s="8">
        <f t="shared" si="891"/>
        <v>4.523975054043194</v>
      </c>
      <c r="Y1271" s="8">
        <f t="shared" si="891"/>
        <v>4.4236829663340131</v>
      </c>
      <c r="Z1271" s="8">
        <f t="shared" si="891"/>
        <v>4.3233908786248554</v>
      </c>
      <c r="AA1271" s="8">
        <f t="shared" si="891"/>
        <v>4.2230987909156736</v>
      </c>
      <c r="AB1271" s="8">
        <f t="shared" si="891"/>
        <v>4.1228067032065159</v>
      </c>
      <c r="AC1271" s="8">
        <f t="shared" si="891"/>
        <v>4.0225146154973235</v>
      </c>
      <c r="AD1271" s="8">
        <f t="shared" si="891"/>
        <v>3.9755747722656114</v>
      </c>
      <c r="AE1271" s="8">
        <f t="shared" si="891"/>
        <v>3.9286349290339104</v>
      </c>
      <c r="AF1271" s="8">
        <f t="shared" si="891"/>
        <v>3.8816950858021984</v>
      </c>
      <c r="AG1271" s="8">
        <f t="shared" si="891"/>
        <v>3.8347552425704863</v>
      </c>
      <c r="AH1271" s="8">
        <f t="shared" si="891"/>
        <v>3.7878153993387857</v>
      </c>
    </row>
    <row r="1272" spans="2:65" ht="15.75" hidden="1" outlineLevel="1" thickBot="1">
      <c r="B1272" t="str">
        <f t="shared" si="871"/>
        <v/>
      </c>
    </row>
    <row r="1273" spans="2:65" hidden="1" outlineLevel="1">
      <c r="B1273" t="str">
        <f t="shared" si="871"/>
        <v>Nitrogen - Feedstock cost including feedstock feedstock cost - Global - USD/ton fuel</v>
      </c>
      <c r="C1273" s="4" t="str">
        <f>C1249</f>
        <v>Nitrogen</v>
      </c>
      <c r="D1273" s="4" t="s">
        <v>38</v>
      </c>
      <c r="E1273" s="4" t="s">
        <v>49</v>
      </c>
      <c r="F1273" s="4" t="s">
        <v>31</v>
      </c>
      <c r="G1273" s="129">
        <v>0</v>
      </c>
      <c r="H1273" s="129">
        <v>0</v>
      </c>
      <c r="I1273" s="129">
        <v>0</v>
      </c>
      <c r="J1273" s="129">
        <v>0</v>
      </c>
      <c r="K1273" s="129">
        <v>0</v>
      </c>
      <c r="L1273" s="129">
        <v>0</v>
      </c>
      <c r="M1273" s="129">
        <v>0</v>
      </c>
      <c r="N1273" s="129">
        <v>0</v>
      </c>
      <c r="O1273" s="129">
        <v>0</v>
      </c>
      <c r="P1273" s="129">
        <v>0</v>
      </c>
      <c r="Q1273" s="129">
        <v>0</v>
      </c>
      <c r="R1273" s="129">
        <v>0</v>
      </c>
      <c r="S1273" s="129">
        <v>0</v>
      </c>
      <c r="T1273" s="129">
        <v>0</v>
      </c>
      <c r="U1273" s="129">
        <v>0</v>
      </c>
      <c r="V1273" s="129">
        <v>0</v>
      </c>
      <c r="W1273" s="129">
        <v>0</v>
      </c>
      <c r="X1273" s="129">
        <v>0</v>
      </c>
      <c r="Y1273" s="129">
        <v>0</v>
      </c>
      <c r="Z1273" s="129">
        <v>0</v>
      </c>
      <c r="AA1273" s="129">
        <v>0</v>
      </c>
      <c r="AB1273" s="129">
        <v>0</v>
      </c>
      <c r="AC1273" s="129">
        <v>0</v>
      </c>
      <c r="AD1273" s="129">
        <v>0</v>
      </c>
      <c r="AE1273" s="129">
        <v>0</v>
      </c>
      <c r="AF1273" s="129">
        <v>0</v>
      </c>
      <c r="AG1273" s="129">
        <v>0</v>
      </c>
      <c r="AH1273" s="129">
        <v>0</v>
      </c>
      <c r="AJ1273" s="117" t="b">
        <f t="shared" ref="AJ1273:BK1273" si="892">G1256+G1259+G1262+G1273+G1543=G1250</f>
        <v>0</v>
      </c>
      <c r="AK1273" s="118" t="b">
        <f t="shared" si="892"/>
        <v>0</v>
      </c>
      <c r="AL1273" s="118" t="b">
        <f t="shared" si="892"/>
        <v>0</v>
      </c>
      <c r="AM1273" s="118" t="b">
        <f t="shared" si="892"/>
        <v>0</v>
      </c>
      <c r="AN1273" s="118" t="b">
        <f t="shared" si="892"/>
        <v>0</v>
      </c>
      <c r="AO1273" s="118" t="b">
        <f t="shared" si="892"/>
        <v>0</v>
      </c>
      <c r="AP1273" s="118" t="b">
        <f t="shared" si="892"/>
        <v>0</v>
      </c>
      <c r="AQ1273" s="118" t="b">
        <f t="shared" si="892"/>
        <v>0</v>
      </c>
      <c r="AR1273" s="118" t="b">
        <f t="shared" si="892"/>
        <v>0</v>
      </c>
      <c r="AS1273" s="118" t="b">
        <f t="shared" si="892"/>
        <v>0</v>
      </c>
      <c r="AT1273" s="118" t="b">
        <f t="shared" si="892"/>
        <v>0</v>
      </c>
      <c r="AU1273" s="118" t="b">
        <f t="shared" si="892"/>
        <v>0</v>
      </c>
      <c r="AV1273" s="118" t="b">
        <f t="shared" si="892"/>
        <v>0</v>
      </c>
      <c r="AW1273" s="118" t="b">
        <f t="shared" si="892"/>
        <v>0</v>
      </c>
      <c r="AX1273" s="118" t="b">
        <f t="shared" si="892"/>
        <v>0</v>
      </c>
      <c r="AY1273" s="118" t="b">
        <f t="shared" si="892"/>
        <v>0</v>
      </c>
      <c r="AZ1273" s="118" t="b">
        <f t="shared" si="892"/>
        <v>0</v>
      </c>
      <c r="BA1273" s="118" t="b">
        <f t="shared" si="892"/>
        <v>0</v>
      </c>
      <c r="BB1273" s="118" t="b">
        <f t="shared" si="892"/>
        <v>0</v>
      </c>
      <c r="BC1273" s="118" t="b">
        <f t="shared" si="892"/>
        <v>0</v>
      </c>
      <c r="BD1273" s="118" t="b">
        <f t="shared" si="892"/>
        <v>0</v>
      </c>
      <c r="BE1273" s="118" t="b">
        <f t="shared" si="892"/>
        <v>0</v>
      </c>
      <c r="BF1273" s="118" t="b">
        <f t="shared" si="892"/>
        <v>0</v>
      </c>
      <c r="BG1273" s="118" t="b">
        <f t="shared" si="892"/>
        <v>0</v>
      </c>
      <c r="BH1273" s="118" t="b">
        <f t="shared" si="892"/>
        <v>0</v>
      </c>
      <c r="BI1273" s="118" t="b">
        <f t="shared" si="892"/>
        <v>0</v>
      </c>
      <c r="BJ1273" s="118" t="b">
        <f t="shared" si="892"/>
        <v>0</v>
      </c>
      <c r="BK1273" s="119" t="b">
        <f t="shared" si="892"/>
        <v>0</v>
      </c>
      <c r="BL1273" s="1"/>
      <c r="BM1273" s="1"/>
    </row>
    <row r="1274" spans="2:65" collapsed="1">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row>
    <row r="1275" spans="2:65">
      <c r="B1275" t="str">
        <f t="shared" ref="B1275:B1319" si="893">_xlfn.TEXTJOIN(" - ",TRUE,C1275:F1275)</f>
        <v>LNG - Item - Region - Unit</v>
      </c>
      <c r="C1275" s="55" t="s">
        <v>21</v>
      </c>
      <c r="D1275" s="55" t="s">
        <v>28</v>
      </c>
      <c r="E1275" s="55" t="s">
        <v>1</v>
      </c>
      <c r="F1275" s="55" t="s">
        <v>29</v>
      </c>
      <c r="G1275" s="51">
        <v>2023</v>
      </c>
      <c r="H1275" s="51">
        <v>2024</v>
      </c>
      <c r="I1275" s="51">
        <v>2025</v>
      </c>
      <c r="J1275" s="51">
        <v>2026</v>
      </c>
      <c r="K1275" s="51">
        <v>2027</v>
      </c>
      <c r="L1275" s="51">
        <v>2028</v>
      </c>
      <c r="M1275" s="51">
        <v>2029</v>
      </c>
      <c r="N1275" s="51">
        <v>2030</v>
      </c>
      <c r="O1275" s="51">
        <v>2031</v>
      </c>
      <c r="P1275" s="51">
        <v>2032</v>
      </c>
      <c r="Q1275" s="51">
        <v>2033</v>
      </c>
      <c r="R1275" s="51">
        <v>2034</v>
      </c>
      <c r="S1275" s="51">
        <v>2035</v>
      </c>
      <c r="T1275" s="51">
        <v>2036</v>
      </c>
      <c r="U1275" s="51">
        <v>2037</v>
      </c>
      <c r="V1275" s="51">
        <v>2038</v>
      </c>
      <c r="W1275" s="51">
        <v>2039</v>
      </c>
      <c r="X1275" s="51">
        <v>2040</v>
      </c>
      <c r="Y1275" s="51">
        <v>2041</v>
      </c>
      <c r="Z1275" s="51">
        <v>2042</v>
      </c>
      <c r="AA1275" s="51">
        <v>2043</v>
      </c>
      <c r="AB1275" s="51">
        <v>2044</v>
      </c>
      <c r="AC1275" s="51">
        <v>2045</v>
      </c>
      <c r="AD1275" s="51">
        <v>2046</v>
      </c>
      <c r="AE1275" s="51">
        <v>2047</v>
      </c>
      <c r="AF1275" s="51">
        <v>2048</v>
      </c>
      <c r="AG1275" s="51">
        <v>2049</v>
      </c>
      <c r="AH1275" s="51">
        <v>2050</v>
      </c>
    </row>
    <row r="1276" spans="2:65" hidden="1" outlineLevel="1">
      <c r="B1276" t="str">
        <f t="shared" si="893"/>
        <v>LNG - Total cost - Africa - USD/ton fuel</v>
      </c>
      <c r="C1276" s="112" t="str">
        <f>C1275</f>
        <v>LNG</v>
      </c>
      <c r="D1276" s="112" t="s">
        <v>30</v>
      </c>
      <c r="E1276" s="112" t="s">
        <v>55</v>
      </c>
      <c r="F1276" s="112" t="s">
        <v>31</v>
      </c>
      <c r="G1276" s="114">
        <f t="shared" ref="G1276:V1280" si="894">INDEX(CostCalculations,MATCH($B1276,CostCalculations_Index,0),MATCH(G$4,CostCalculation_Year,0))</f>
        <v>1355.6788664737073</v>
      </c>
      <c r="H1276" s="114">
        <f t="shared" si="894"/>
        <v>1140.6174689050949</v>
      </c>
      <c r="I1276" s="114">
        <f t="shared" si="894"/>
        <v>925.55607133648186</v>
      </c>
      <c r="J1276" s="114">
        <f t="shared" si="894"/>
        <v>878.48382249450492</v>
      </c>
      <c r="K1276" s="114">
        <f t="shared" si="894"/>
        <v>831.41157365252798</v>
      </c>
      <c r="L1276" s="114">
        <f t="shared" si="894"/>
        <v>784.33932481055103</v>
      </c>
      <c r="M1276" s="114">
        <f t="shared" si="894"/>
        <v>737.26707596857386</v>
      </c>
      <c r="N1276" s="114">
        <f t="shared" si="894"/>
        <v>690.19482712659692</v>
      </c>
      <c r="O1276" s="114">
        <f t="shared" si="894"/>
        <v>688.65078564227224</v>
      </c>
      <c r="P1276" s="114">
        <f t="shared" si="894"/>
        <v>687.10674415794722</v>
      </c>
      <c r="Q1276" s="114">
        <f t="shared" si="894"/>
        <v>685.5627026736222</v>
      </c>
      <c r="R1276" s="114">
        <f t="shared" si="894"/>
        <v>684.01866118929729</v>
      </c>
      <c r="S1276" s="114">
        <f t="shared" si="894"/>
        <v>682.47461970497238</v>
      </c>
      <c r="T1276" s="114">
        <f t="shared" si="894"/>
        <v>681.29046616999267</v>
      </c>
      <c r="U1276" s="114">
        <f t="shared" si="894"/>
        <v>680.10631263501296</v>
      </c>
      <c r="V1276" s="114">
        <f t="shared" si="894"/>
        <v>678.92215910003301</v>
      </c>
      <c r="W1276" s="114">
        <f t="shared" ref="W1276:AH1280" si="895">INDEX(CostCalculations,MATCH($B1276,CostCalculations_Index,0),MATCH(W$4,CostCalculation_Year,0))</f>
        <v>677.73800556505307</v>
      </c>
      <c r="X1276" s="114">
        <f t="shared" si="895"/>
        <v>676.55385203007359</v>
      </c>
      <c r="Y1276" s="114">
        <f t="shared" si="895"/>
        <v>675.38173386491553</v>
      </c>
      <c r="Z1276" s="114">
        <f t="shared" si="895"/>
        <v>674.20961569975771</v>
      </c>
      <c r="AA1276" s="114">
        <f t="shared" si="895"/>
        <v>673.03749753459942</v>
      </c>
      <c r="AB1276" s="114">
        <f t="shared" si="895"/>
        <v>671.86537936944137</v>
      </c>
      <c r="AC1276" s="114">
        <f t="shared" si="895"/>
        <v>670.69326120428309</v>
      </c>
      <c r="AD1276" s="114">
        <f t="shared" si="895"/>
        <v>669.6989746840286</v>
      </c>
      <c r="AE1276" s="114">
        <f t="shared" si="895"/>
        <v>668.70468816377411</v>
      </c>
      <c r="AF1276" s="114">
        <f t="shared" si="895"/>
        <v>667.71040164351962</v>
      </c>
      <c r="AG1276" s="114">
        <f t="shared" si="895"/>
        <v>666.71611512326501</v>
      </c>
      <c r="AH1276" s="114">
        <f t="shared" si="895"/>
        <v>665.72182860301052</v>
      </c>
    </row>
    <row r="1277" spans="2:65" hidden="1" outlineLevel="1">
      <c r="B1277" t="str">
        <f t="shared" si="893"/>
        <v>LNG - Total cost - Americas - USD/ton fuel</v>
      </c>
      <c r="C1277" t="str">
        <f>C1276</f>
        <v>LNG</v>
      </c>
      <c r="D1277" t="s">
        <v>30</v>
      </c>
      <c r="E1277" t="s">
        <v>56</v>
      </c>
      <c r="F1277" t="s">
        <v>31</v>
      </c>
      <c r="G1277" s="115">
        <f t="shared" si="894"/>
        <v>500.65729303925912</v>
      </c>
      <c r="H1277" s="115">
        <f t="shared" si="894"/>
        <v>475.25395764888287</v>
      </c>
      <c r="I1277" s="115">
        <f t="shared" si="894"/>
        <v>449.8506222585068</v>
      </c>
      <c r="J1277" s="115">
        <f t="shared" si="894"/>
        <v>446.15463418933484</v>
      </c>
      <c r="K1277" s="115">
        <f t="shared" si="894"/>
        <v>442.45864612016294</v>
      </c>
      <c r="L1277" s="115">
        <f t="shared" si="894"/>
        <v>438.76265805099104</v>
      </c>
      <c r="M1277" s="115">
        <f t="shared" si="894"/>
        <v>435.06666998181936</v>
      </c>
      <c r="N1277" s="115">
        <f t="shared" si="894"/>
        <v>431.37068191264734</v>
      </c>
      <c r="O1277" s="115">
        <f t="shared" si="894"/>
        <v>436.09598495023852</v>
      </c>
      <c r="P1277" s="115">
        <f t="shared" si="894"/>
        <v>440.82128798782935</v>
      </c>
      <c r="Q1277" s="115">
        <f t="shared" si="894"/>
        <v>445.54659102542047</v>
      </c>
      <c r="R1277" s="115">
        <f t="shared" si="894"/>
        <v>450.27189406301125</v>
      </c>
      <c r="S1277" s="115">
        <f t="shared" si="894"/>
        <v>454.99719710060208</v>
      </c>
      <c r="T1277" s="115">
        <f t="shared" si="894"/>
        <v>453.81376609730387</v>
      </c>
      <c r="U1277" s="115">
        <f t="shared" si="894"/>
        <v>452.63033509400543</v>
      </c>
      <c r="V1277" s="115">
        <f t="shared" si="894"/>
        <v>451.44690409070688</v>
      </c>
      <c r="W1277" s="115">
        <f t="shared" si="895"/>
        <v>450.26347308740839</v>
      </c>
      <c r="X1277" s="115">
        <f t="shared" si="895"/>
        <v>449.08004208411023</v>
      </c>
      <c r="Y1277" s="115">
        <f t="shared" si="895"/>
        <v>448.09665528823552</v>
      </c>
      <c r="Z1277" s="115">
        <f t="shared" si="895"/>
        <v>447.11326849236121</v>
      </c>
      <c r="AA1277" s="115">
        <f t="shared" si="895"/>
        <v>446.12988169648656</v>
      </c>
      <c r="AB1277" s="115">
        <f t="shared" si="895"/>
        <v>445.14649490061197</v>
      </c>
      <c r="AC1277" s="115">
        <f t="shared" si="895"/>
        <v>444.16310810473726</v>
      </c>
      <c r="AD1277" s="115">
        <f t="shared" si="895"/>
        <v>443.22953447874067</v>
      </c>
      <c r="AE1277" s="115">
        <f t="shared" si="895"/>
        <v>442.29596085274409</v>
      </c>
      <c r="AF1277" s="115">
        <f t="shared" si="895"/>
        <v>441.3623872267475</v>
      </c>
      <c r="AG1277" s="115">
        <f t="shared" si="895"/>
        <v>440.42881360075091</v>
      </c>
      <c r="AH1277" s="115">
        <f t="shared" si="895"/>
        <v>439.49523997475433</v>
      </c>
    </row>
    <row r="1278" spans="2:65" hidden="1" outlineLevel="1">
      <c r="B1278" t="str">
        <f t="shared" si="893"/>
        <v>LNG - Total cost - Asia - USD/ton fuel</v>
      </c>
      <c r="C1278" t="str">
        <f>C1277</f>
        <v>LNG</v>
      </c>
      <c r="D1278" t="s">
        <v>30</v>
      </c>
      <c r="E1278" t="s">
        <v>57</v>
      </c>
      <c r="F1278" t="s">
        <v>31</v>
      </c>
      <c r="G1278" s="115">
        <f t="shared" si="894"/>
        <v>1314.6099438092845</v>
      </c>
      <c r="H1278" s="115">
        <f t="shared" si="894"/>
        <v>1135.2384359198008</v>
      </c>
      <c r="I1278" s="115">
        <f t="shared" si="894"/>
        <v>955.86692803031929</v>
      </c>
      <c r="J1278" s="115">
        <f t="shared" si="894"/>
        <v>878.71332934401585</v>
      </c>
      <c r="K1278" s="115">
        <f t="shared" si="894"/>
        <v>801.55973065771286</v>
      </c>
      <c r="L1278" s="115">
        <f t="shared" si="894"/>
        <v>724.40613197140942</v>
      </c>
      <c r="M1278" s="115">
        <f t="shared" si="894"/>
        <v>647.25253328510587</v>
      </c>
      <c r="N1278" s="115">
        <f t="shared" si="894"/>
        <v>570.09893459880288</v>
      </c>
      <c r="O1278" s="115">
        <f t="shared" si="894"/>
        <v>568.36027622300298</v>
      </c>
      <c r="P1278" s="115">
        <f t="shared" si="894"/>
        <v>566.62161784720308</v>
      </c>
      <c r="Q1278" s="115">
        <f t="shared" si="894"/>
        <v>564.88295947140375</v>
      </c>
      <c r="R1278" s="115">
        <f t="shared" si="894"/>
        <v>563.14430109560385</v>
      </c>
      <c r="S1278" s="115">
        <f t="shared" si="894"/>
        <v>561.40564271980395</v>
      </c>
      <c r="T1278" s="115">
        <f t="shared" si="894"/>
        <v>560.09838139068631</v>
      </c>
      <c r="U1278" s="115">
        <f t="shared" si="894"/>
        <v>558.79112006156845</v>
      </c>
      <c r="V1278" s="115">
        <f t="shared" si="894"/>
        <v>557.4838587324507</v>
      </c>
      <c r="W1278" s="115">
        <f t="shared" si="895"/>
        <v>556.17659740333272</v>
      </c>
      <c r="X1278" s="115">
        <f t="shared" si="895"/>
        <v>554.86933607421543</v>
      </c>
      <c r="Y1278" s="115">
        <f t="shared" si="895"/>
        <v>553.56279625176626</v>
      </c>
      <c r="Z1278" s="115">
        <f t="shared" si="895"/>
        <v>552.25625642931766</v>
      </c>
      <c r="AA1278" s="115">
        <f t="shared" si="895"/>
        <v>550.94971660686849</v>
      </c>
      <c r="AB1278" s="115">
        <f t="shared" si="895"/>
        <v>549.64317678441955</v>
      </c>
      <c r="AC1278" s="115">
        <f t="shared" si="895"/>
        <v>548.3366369619705</v>
      </c>
      <c r="AD1278" s="115">
        <f t="shared" si="895"/>
        <v>547.29069533558868</v>
      </c>
      <c r="AE1278" s="115">
        <f t="shared" si="895"/>
        <v>546.24475370920675</v>
      </c>
      <c r="AF1278" s="115">
        <f t="shared" si="895"/>
        <v>545.19881208282504</v>
      </c>
      <c r="AG1278" s="115">
        <f t="shared" si="895"/>
        <v>544.15287045644322</v>
      </c>
      <c r="AH1278" s="115">
        <f t="shared" si="895"/>
        <v>543.10692883006129</v>
      </c>
    </row>
    <row r="1279" spans="2:65" hidden="1" outlineLevel="1">
      <c r="B1279" t="str">
        <f t="shared" si="893"/>
        <v>LNG - Total cost - Europe - USD/ton fuel</v>
      </c>
      <c r="C1279" t="str">
        <f>C1278</f>
        <v>LNG</v>
      </c>
      <c r="D1279" t="s">
        <v>30</v>
      </c>
      <c r="E1279" t="s">
        <v>8</v>
      </c>
      <c r="F1279" t="s">
        <v>31</v>
      </c>
      <c r="G1279" s="115">
        <f t="shared" si="894"/>
        <v>1349.6522855300532</v>
      </c>
      <c r="H1279" s="115">
        <f t="shared" si="894"/>
        <v>1137.4545917936089</v>
      </c>
      <c r="I1279" s="115">
        <f t="shared" si="894"/>
        <v>925.25689805716479</v>
      </c>
      <c r="J1279" s="115">
        <f t="shared" si="894"/>
        <v>878.3212945021163</v>
      </c>
      <c r="K1279" s="115">
        <f t="shared" si="894"/>
        <v>831.38569094706759</v>
      </c>
      <c r="L1279" s="115">
        <f t="shared" si="894"/>
        <v>784.45008739201899</v>
      </c>
      <c r="M1279" s="115">
        <f t="shared" si="894"/>
        <v>737.51448383697016</v>
      </c>
      <c r="N1279" s="115">
        <f t="shared" si="894"/>
        <v>690.57888028192167</v>
      </c>
      <c r="O1279" s="115">
        <f t="shared" si="894"/>
        <v>689.25526730712568</v>
      </c>
      <c r="P1279" s="115">
        <f t="shared" si="894"/>
        <v>687.9316543323298</v>
      </c>
      <c r="Q1279" s="115">
        <f t="shared" si="894"/>
        <v>686.60804135753403</v>
      </c>
      <c r="R1279" s="115">
        <f t="shared" si="894"/>
        <v>685.28442838273793</v>
      </c>
      <c r="S1279" s="115">
        <f t="shared" si="894"/>
        <v>683.96081540794205</v>
      </c>
      <c r="T1279" s="115">
        <f t="shared" si="894"/>
        <v>682.82737433342095</v>
      </c>
      <c r="U1279" s="115">
        <f t="shared" si="894"/>
        <v>681.69393325889962</v>
      </c>
      <c r="V1279" s="115">
        <f t="shared" si="894"/>
        <v>680.56049218437829</v>
      </c>
      <c r="W1279" s="115">
        <f t="shared" si="895"/>
        <v>679.42705110985696</v>
      </c>
      <c r="X1279" s="115">
        <f t="shared" si="895"/>
        <v>678.29361003533575</v>
      </c>
      <c r="Y1279" s="115">
        <f t="shared" si="895"/>
        <v>677.16322611840405</v>
      </c>
      <c r="Z1279" s="115">
        <f t="shared" si="895"/>
        <v>676.03284220147248</v>
      </c>
      <c r="AA1279" s="115">
        <f t="shared" si="895"/>
        <v>674.90245828454078</v>
      </c>
      <c r="AB1279" s="115">
        <f t="shared" si="895"/>
        <v>673.77207436760898</v>
      </c>
      <c r="AC1279" s="115">
        <f t="shared" si="895"/>
        <v>672.64169045067729</v>
      </c>
      <c r="AD1279" s="115">
        <f t="shared" si="895"/>
        <v>671.60386895282386</v>
      </c>
      <c r="AE1279" s="115">
        <f t="shared" si="895"/>
        <v>670.56604745497043</v>
      </c>
      <c r="AF1279" s="115">
        <f t="shared" si="895"/>
        <v>669.528225957117</v>
      </c>
      <c r="AG1279" s="115">
        <f t="shared" si="895"/>
        <v>668.49040445926357</v>
      </c>
      <c r="AH1279" s="115">
        <f t="shared" si="895"/>
        <v>667.45258296141014</v>
      </c>
    </row>
    <row r="1280" spans="2:65" hidden="1" outlineLevel="1">
      <c r="B1280" t="str">
        <f t="shared" si="893"/>
        <v>LNG - Total cost - Middle East - USD/ton fuel</v>
      </c>
      <c r="C1280" s="113" t="str">
        <f>C1279</f>
        <v>LNG</v>
      </c>
      <c r="D1280" s="113" t="s">
        <v>30</v>
      </c>
      <c r="E1280" s="113" t="s">
        <v>58</v>
      </c>
      <c r="F1280" s="113" t="s">
        <v>31</v>
      </c>
      <c r="G1280" s="116">
        <f t="shared" si="894"/>
        <v>1097.8571723192972</v>
      </c>
      <c r="H1280" s="116">
        <f t="shared" si="894"/>
        <v>920.92951289795974</v>
      </c>
      <c r="I1280" s="116">
        <f t="shared" si="894"/>
        <v>744.00185347662227</v>
      </c>
      <c r="J1280" s="116">
        <f t="shared" si="894"/>
        <v>666.42745995979408</v>
      </c>
      <c r="K1280" s="116">
        <f t="shared" si="894"/>
        <v>588.853066442966</v>
      </c>
      <c r="L1280" s="116">
        <f t="shared" si="894"/>
        <v>511.2786729261378</v>
      </c>
      <c r="M1280" s="116">
        <f t="shared" si="894"/>
        <v>433.70427940930961</v>
      </c>
      <c r="N1280" s="116">
        <f t="shared" si="894"/>
        <v>356.12988589248147</v>
      </c>
      <c r="O1280" s="116">
        <f t="shared" si="894"/>
        <v>354.76840642843399</v>
      </c>
      <c r="P1280" s="116">
        <f t="shared" si="894"/>
        <v>353.40692696438634</v>
      </c>
      <c r="Q1280" s="116">
        <f t="shared" si="894"/>
        <v>352.04544750033881</v>
      </c>
      <c r="R1280" s="116">
        <f t="shared" si="894"/>
        <v>350.68396803629116</v>
      </c>
      <c r="S1280" s="116">
        <f t="shared" si="894"/>
        <v>349.32248857224351</v>
      </c>
      <c r="T1280" s="116">
        <f t="shared" si="894"/>
        <v>348.21021318511464</v>
      </c>
      <c r="U1280" s="116">
        <f t="shared" si="894"/>
        <v>347.09793779798548</v>
      </c>
      <c r="V1280" s="116">
        <f t="shared" si="894"/>
        <v>345.98566241085638</v>
      </c>
      <c r="W1280" s="116">
        <f t="shared" si="895"/>
        <v>344.87338702372716</v>
      </c>
      <c r="X1280" s="116">
        <f t="shared" si="895"/>
        <v>343.76111163659834</v>
      </c>
      <c r="Y1280" s="116">
        <f t="shared" si="895"/>
        <v>342.59794577430978</v>
      </c>
      <c r="Z1280" s="116">
        <f t="shared" si="895"/>
        <v>341.43477991202167</v>
      </c>
      <c r="AA1280" s="116">
        <f t="shared" si="895"/>
        <v>340.27161404973322</v>
      </c>
      <c r="AB1280" s="116">
        <f t="shared" si="895"/>
        <v>339.10844818744476</v>
      </c>
      <c r="AC1280" s="116">
        <f t="shared" si="895"/>
        <v>337.9452823251562</v>
      </c>
      <c r="AD1280" s="116">
        <f t="shared" si="895"/>
        <v>336.96224843306152</v>
      </c>
      <c r="AE1280" s="116">
        <f t="shared" si="895"/>
        <v>335.97921454096695</v>
      </c>
      <c r="AF1280" s="116">
        <f t="shared" si="895"/>
        <v>334.99618064887233</v>
      </c>
      <c r="AG1280" s="116">
        <f t="shared" si="895"/>
        <v>334.0131467567777</v>
      </c>
      <c r="AH1280" s="116">
        <f t="shared" si="895"/>
        <v>333.03011286468302</v>
      </c>
    </row>
    <row r="1281" spans="2:65" hidden="1" outlineLevel="1">
      <c r="B1281" t="str">
        <f t="shared" si="893"/>
        <v/>
      </c>
      <c r="C1281" s="2"/>
    </row>
    <row r="1282" spans="2:65" hidden="1" outlineLevel="1">
      <c r="B1282" t="str">
        <f t="shared" si="893"/>
        <v>LNG - CAPEX including feedstock CAPEX - Global - USD/ton fuel</v>
      </c>
      <c r="C1282" s="4" t="str">
        <f>C1275</f>
        <v>LNG</v>
      </c>
      <c r="D1282" s="4" t="s">
        <v>34</v>
      </c>
      <c r="E1282" s="4" t="s">
        <v>49</v>
      </c>
      <c r="F1282" s="4" t="s">
        <v>31</v>
      </c>
      <c r="G1282" s="129">
        <f t="shared" ref="G1282:AH1282" si="896">SUM(G1283:G1283)</f>
        <v>75.715087666188268</v>
      </c>
      <c r="H1282" s="129">
        <f t="shared" si="896"/>
        <v>75.35754383309407</v>
      </c>
      <c r="I1282" s="129">
        <f t="shared" si="896"/>
        <v>75</v>
      </c>
      <c r="J1282" s="129">
        <f t="shared" si="896"/>
        <v>74.650780257917603</v>
      </c>
      <c r="K1282" s="129">
        <f t="shared" si="896"/>
        <v>74.301560515835206</v>
      </c>
      <c r="L1282" s="129">
        <f t="shared" si="896"/>
        <v>73.952340773752809</v>
      </c>
      <c r="M1282" s="129">
        <f t="shared" si="896"/>
        <v>73.603121031670398</v>
      </c>
      <c r="N1282" s="129">
        <f t="shared" si="896"/>
        <v>73.253901289588001</v>
      </c>
      <c r="O1282" s="129">
        <f t="shared" si="896"/>
        <v>72.912811842723016</v>
      </c>
      <c r="P1282" s="129">
        <f t="shared" si="896"/>
        <v>72.571722395857918</v>
      </c>
      <c r="Q1282" s="129">
        <f t="shared" si="896"/>
        <v>72.230632948992934</v>
      </c>
      <c r="R1282" s="129">
        <f t="shared" si="896"/>
        <v>71.889543502127836</v>
      </c>
      <c r="S1282" s="129">
        <f t="shared" si="896"/>
        <v>71.548454055262724</v>
      </c>
      <c r="T1282" s="129">
        <f t="shared" si="896"/>
        <v>71.215305619641853</v>
      </c>
      <c r="U1282" s="129">
        <f t="shared" si="896"/>
        <v>70.882157184020855</v>
      </c>
      <c r="V1282" s="129">
        <f t="shared" si="896"/>
        <v>70.549008748399871</v>
      </c>
      <c r="W1282" s="129">
        <f t="shared" si="896"/>
        <v>70.215860312778872</v>
      </c>
      <c r="X1282" s="129">
        <f t="shared" si="896"/>
        <v>69.882711877158002</v>
      </c>
      <c r="Y1282" s="129">
        <f t="shared" si="896"/>
        <v>69.557319575587826</v>
      </c>
      <c r="Z1282" s="129">
        <f t="shared" si="896"/>
        <v>69.231927274017778</v>
      </c>
      <c r="AA1282" s="129">
        <f t="shared" si="896"/>
        <v>68.906534972447602</v>
      </c>
      <c r="AB1282" s="129">
        <f t="shared" si="896"/>
        <v>68.581142670877426</v>
      </c>
      <c r="AC1282" s="129">
        <f t="shared" si="896"/>
        <v>68.25575036930725</v>
      </c>
      <c r="AD1282" s="129">
        <f t="shared" si="896"/>
        <v>67.937933628779135</v>
      </c>
      <c r="AE1282" s="129">
        <f t="shared" si="896"/>
        <v>67.620116888251019</v>
      </c>
      <c r="AF1282" s="129">
        <f t="shared" si="896"/>
        <v>67.302300147722903</v>
      </c>
      <c r="AG1282" s="129">
        <f t="shared" si="896"/>
        <v>66.984483407194787</v>
      </c>
      <c r="AH1282" s="129">
        <f t="shared" si="896"/>
        <v>66.666666666666671</v>
      </c>
      <c r="BL1282" s="1"/>
      <c r="BM1282" s="1"/>
    </row>
    <row r="1283" spans="2:65" hidden="1" outlineLevel="1">
      <c r="B1283" t="str">
        <f t="shared" si="893"/>
        <v>LNG - CAPEX - Global - USD/ton fuel</v>
      </c>
      <c r="C1283" t="str">
        <f>C1275</f>
        <v>LNG</v>
      </c>
      <c r="D1283" t="s">
        <v>40</v>
      </c>
      <c r="E1283" t="s">
        <v>49</v>
      </c>
      <c r="F1283" t="s">
        <v>31</v>
      </c>
      <c r="G1283" s="8">
        <f t="shared" ref="G1283:AH1283" si="897">INDEX(CostCalculations,MATCH($B1283,CostCalculations_Index,0),MATCH(G$4,CostCalculation_Year,0))</f>
        <v>75.715087666188268</v>
      </c>
      <c r="H1283" s="8">
        <f t="shared" si="897"/>
        <v>75.35754383309407</v>
      </c>
      <c r="I1283" s="8">
        <f t="shared" si="897"/>
        <v>75</v>
      </c>
      <c r="J1283" s="8">
        <f t="shared" si="897"/>
        <v>74.650780257917603</v>
      </c>
      <c r="K1283" s="8">
        <f t="shared" si="897"/>
        <v>74.301560515835206</v>
      </c>
      <c r="L1283" s="8">
        <f t="shared" si="897"/>
        <v>73.952340773752809</v>
      </c>
      <c r="M1283" s="8">
        <f t="shared" si="897"/>
        <v>73.603121031670398</v>
      </c>
      <c r="N1283" s="8">
        <f t="shared" si="897"/>
        <v>73.253901289588001</v>
      </c>
      <c r="O1283" s="8">
        <f t="shared" si="897"/>
        <v>72.912811842723016</v>
      </c>
      <c r="P1283" s="8">
        <f t="shared" si="897"/>
        <v>72.571722395857918</v>
      </c>
      <c r="Q1283" s="8">
        <f t="shared" si="897"/>
        <v>72.230632948992934</v>
      </c>
      <c r="R1283" s="8">
        <f t="shared" si="897"/>
        <v>71.889543502127836</v>
      </c>
      <c r="S1283" s="8">
        <f t="shared" si="897"/>
        <v>71.548454055262724</v>
      </c>
      <c r="T1283" s="8">
        <f t="shared" si="897"/>
        <v>71.215305619641853</v>
      </c>
      <c r="U1283" s="8">
        <f t="shared" si="897"/>
        <v>70.882157184020855</v>
      </c>
      <c r="V1283" s="8">
        <f t="shared" si="897"/>
        <v>70.549008748399871</v>
      </c>
      <c r="W1283" s="8">
        <f t="shared" si="897"/>
        <v>70.215860312778872</v>
      </c>
      <c r="X1283" s="8">
        <f t="shared" si="897"/>
        <v>69.882711877158002</v>
      </c>
      <c r="Y1283" s="8">
        <f t="shared" si="897"/>
        <v>69.557319575587826</v>
      </c>
      <c r="Z1283" s="8">
        <f t="shared" si="897"/>
        <v>69.231927274017778</v>
      </c>
      <c r="AA1283" s="8">
        <f t="shared" si="897"/>
        <v>68.906534972447602</v>
      </c>
      <c r="AB1283" s="8">
        <f t="shared" si="897"/>
        <v>68.581142670877426</v>
      </c>
      <c r="AC1283" s="8">
        <f t="shared" si="897"/>
        <v>68.25575036930725</v>
      </c>
      <c r="AD1283" s="8">
        <f t="shared" si="897"/>
        <v>67.937933628779135</v>
      </c>
      <c r="AE1283" s="8">
        <f t="shared" si="897"/>
        <v>67.620116888251019</v>
      </c>
      <c r="AF1283" s="8">
        <f t="shared" si="897"/>
        <v>67.302300147722903</v>
      </c>
      <c r="AG1283" s="8">
        <f t="shared" si="897"/>
        <v>66.984483407194787</v>
      </c>
      <c r="AH1283" s="8">
        <f t="shared" si="897"/>
        <v>66.666666666666671</v>
      </c>
    </row>
    <row r="1284" spans="2:65" hidden="1" outlineLevel="1">
      <c r="B1284" t="str">
        <f t="shared" si="893"/>
        <v/>
      </c>
      <c r="G1284" s="8"/>
      <c r="H1284" s="8"/>
      <c r="I1284" s="8"/>
      <c r="J1284" s="8"/>
      <c r="K1284" s="8"/>
      <c r="L1284" s="8"/>
      <c r="M1284" s="8"/>
      <c r="N1284" s="8"/>
      <c r="O1284" s="8"/>
      <c r="P1284" s="8"/>
      <c r="Q1284" s="8"/>
      <c r="R1284" s="8"/>
      <c r="S1284" s="8"/>
      <c r="T1284" s="8"/>
      <c r="U1284" s="8"/>
      <c r="V1284" s="8"/>
      <c r="W1284" s="8"/>
      <c r="X1284" s="8"/>
      <c r="Y1284" s="8"/>
      <c r="Z1284" s="8"/>
      <c r="AA1284" s="8"/>
      <c r="AB1284" s="8"/>
      <c r="AC1284" s="8"/>
      <c r="AD1284" s="8"/>
      <c r="AE1284" s="8"/>
      <c r="AF1284" s="8"/>
      <c r="AG1284" s="8"/>
      <c r="AH1284" s="8"/>
    </row>
    <row r="1285" spans="2:65" hidden="1" outlineLevel="1">
      <c r="B1285" t="str">
        <f t="shared" si="893"/>
        <v>LNG - OPEX including feedstock OPEX - Global - USD/ton fuel</v>
      </c>
      <c r="C1285" s="4" t="str">
        <f>C1276</f>
        <v>LNG</v>
      </c>
      <c r="D1285" s="4" t="s">
        <v>35</v>
      </c>
      <c r="E1285" s="4" t="s">
        <v>49</v>
      </c>
      <c r="F1285" s="4" t="s">
        <v>31</v>
      </c>
      <c r="G1285" s="129">
        <f t="shared" ref="G1285:AH1285" si="898">SUM(G1286:G1286)</f>
        <v>0</v>
      </c>
      <c r="H1285" s="129">
        <f t="shared" si="898"/>
        <v>0</v>
      </c>
      <c r="I1285" s="129">
        <f t="shared" si="898"/>
        <v>0</v>
      </c>
      <c r="J1285" s="129">
        <f t="shared" si="898"/>
        <v>0</v>
      </c>
      <c r="K1285" s="129">
        <f t="shared" si="898"/>
        <v>0</v>
      </c>
      <c r="L1285" s="129">
        <f t="shared" si="898"/>
        <v>0</v>
      </c>
      <c r="M1285" s="129">
        <f t="shared" si="898"/>
        <v>0</v>
      </c>
      <c r="N1285" s="129">
        <f t="shared" si="898"/>
        <v>0</v>
      </c>
      <c r="O1285" s="129">
        <f t="shared" si="898"/>
        <v>0</v>
      </c>
      <c r="P1285" s="129">
        <f t="shared" si="898"/>
        <v>0</v>
      </c>
      <c r="Q1285" s="129">
        <f t="shared" si="898"/>
        <v>0</v>
      </c>
      <c r="R1285" s="129">
        <f t="shared" si="898"/>
        <v>0</v>
      </c>
      <c r="S1285" s="129">
        <f t="shared" si="898"/>
        <v>0</v>
      </c>
      <c r="T1285" s="129">
        <f t="shared" si="898"/>
        <v>0</v>
      </c>
      <c r="U1285" s="129">
        <f t="shared" si="898"/>
        <v>0</v>
      </c>
      <c r="V1285" s="129">
        <f t="shared" si="898"/>
        <v>0</v>
      </c>
      <c r="W1285" s="129">
        <f t="shared" si="898"/>
        <v>0</v>
      </c>
      <c r="X1285" s="129">
        <f t="shared" si="898"/>
        <v>0</v>
      </c>
      <c r="Y1285" s="129">
        <f t="shared" si="898"/>
        <v>0</v>
      </c>
      <c r="Z1285" s="129">
        <f t="shared" si="898"/>
        <v>0</v>
      </c>
      <c r="AA1285" s="129">
        <f t="shared" si="898"/>
        <v>0</v>
      </c>
      <c r="AB1285" s="129">
        <f t="shared" si="898"/>
        <v>0</v>
      </c>
      <c r="AC1285" s="129">
        <f t="shared" si="898"/>
        <v>0</v>
      </c>
      <c r="AD1285" s="129">
        <f t="shared" si="898"/>
        <v>0</v>
      </c>
      <c r="AE1285" s="129">
        <f t="shared" si="898"/>
        <v>0</v>
      </c>
      <c r="AF1285" s="129">
        <f t="shared" si="898"/>
        <v>0</v>
      </c>
      <c r="AG1285" s="129">
        <f t="shared" si="898"/>
        <v>0</v>
      </c>
      <c r="AH1285" s="129">
        <f t="shared" si="898"/>
        <v>0</v>
      </c>
      <c r="BL1285" s="1"/>
      <c r="BM1285" s="1"/>
    </row>
    <row r="1286" spans="2:65" hidden="1" outlineLevel="1">
      <c r="B1286" t="str">
        <f t="shared" si="893"/>
        <v>LNG - OPEX - Global - USD/ton fuel</v>
      </c>
      <c r="C1286" t="str">
        <f>C1275</f>
        <v>LNG</v>
      </c>
      <c r="D1286" t="s">
        <v>41</v>
      </c>
      <c r="E1286" t="s">
        <v>49</v>
      </c>
      <c r="F1286" t="s">
        <v>31</v>
      </c>
      <c r="G1286" s="8">
        <f t="shared" ref="G1286:AH1286" si="899">INDEX(CostCalculations,MATCH($B1286,CostCalculations_Index,0),MATCH(G$4,CostCalculation_Year,0))</f>
        <v>0</v>
      </c>
      <c r="H1286" s="8">
        <f t="shared" si="899"/>
        <v>0</v>
      </c>
      <c r="I1286" s="8">
        <f t="shared" si="899"/>
        <v>0</v>
      </c>
      <c r="J1286" s="8">
        <f t="shared" si="899"/>
        <v>0</v>
      </c>
      <c r="K1286" s="8">
        <f t="shared" si="899"/>
        <v>0</v>
      </c>
      <c r="L1286" s="8">
        <f t="shared" si="899"/>
        <v>0</v>
      </c>
      <c r="M1286" s="8">
        <f t="shared" si="899"/>
        <v>0</v>
      </c>
      <c r="N1286" s="8">
        <f t="shared" si="899"/>
        <v>0</v>
      </c>
      <c r="O1286" s="8">
        <f t="shared" si="899"/>
        <v>0</v>
      </c>
      <c r="P1286" s="8">
        <f t="shared" si="899"/>
        <v>0</v>
      </c>
      <c r="Q1286" s="8">
        <f t="shared" si="899"/>
        <v>0</v>
      </c>
      <c r="R1286" s="8">
        <f t="shared" si="899"/>
        <v>0</v>
      </c>
      <c r="S1286" s="8">
        <f t="shared" si="899"/>
        <v>0</v>
      </c>
      <c r="T1286" s="8">
        <f t="shared" si="899"/>
        <v>0</v>
      </c>
      <c r="U1286" s="8">
        <f t="shared" si="899"/>
        <v>0</v>
      </c>
      <c r="V1286" s="8">
        <f t="shared" si="899"/>
        <v>0</v>
      </c>
      <c r="W1286" s="8">
        <f t="shared" si="899"/>
        <v>0</v>
      </c>
      <c r="X1286" s="8">
        <f t="shared" si="899"/>
        <v>0</v>
      </c>
      <c r="Y1286" s="8">
        <f t="shared" si="899"/>
        <v>0</v>
      </c>
      <c r="Z1286" s="8">
        <f t="shared" si="899"/>
        <v>0</v>
      </c>
      <c r="AA1286" s="8">
        <f t="shared" si="899"/>
        <v>0</v>
      </c>
      <c r="AB1286" s="8">
        <f t="shared" si="899"/>
        <v>0</v>
      </c>
      <c r="AC1286" s="8">
        <f t="shared" si="899"/>
        <v>0</v>
      </c>
      <c r="AD1286" s="8">
        <f t="shared" si="899"/>
        <v>0</v>
      </c>
      <c r="AE1286" s="8">
        <f t="shared" si="899"/>
        <v>0</v>
      </c>
      <c r="AF1286" s="8">
        <f t="shared" si="899"/>
        <v>0</v>
      </c>
      <c r="AG1286" s="8">
        <f t="shared" si="899"/>
        <v>0</v>
      </c>
      <c r="AH1286" s="8">
        <f t="shared" si="899"/>
        <v>0</v>
      </c>
    </row>
    <row r="1287" spans="2:65" hidden="1" outlineLevel="1">
      <c r="B1287" t="str">
        <f t="shared" si="893"/>
        <v/>
      </c>
      <c r="G1287" s="8"/>
      <c r="H1287" s="8"/>
      <c r="I1287" s="8"/>
      <c r="J1287" s="8"/>
      <c r="K1287" s="8"/>
      <c r="L1287" s="8"/>
      <c r="M1287" s="8"/>
      <c r="N1287" s="8"/>
      <c r="O1287" s="8"/>
      <c r="P1287" s="8"/>
      <c r="Q1287" s="8"/>
      <c r="R1287" s="8"/>
      <c r="S1287" s="8"/>
      <c r="T1287" s="8"/>
      <c r="U1287" s="8"/>
      <c r="V1287" s="8"/>
      <c r="W1287" s="8"/>
      <c r="X1287" s="8"/>
      <c r="Y1287" s="8"/>
      <c r="Z1287" s="8"/>
      <c r="AA1287" s="8"/>
      <c r="AB1287" s="8"/>
      <c r="AC1287" s="8"/>
      <c r="AD1287" s="8"/>
      <c r="AE1287" s="8"/>
      <c r="AF1287" s="8"/>
      <c r="AG1287" s="8"/>
      <c r="AH1287" s="8"/>
    </row>
    <row r="1288" spans="2:65" hidden="1" outlineLevel="1">
      <c r="B1288" t="str">
        <f t="shared" si="893"/>
        <v>LNG - Finance cost including feedstock finance cost - Africa - USD/ton fuel</v>
      </c>
      <c r="C1288" s="10" t="str">
        <f>C1279</f>
        <v>LNG</v>
      </c>
      <c r="D1288" s="10" t="s">
        <v>36</v>
      </c>
      <c r="E1288" s="10" t="s">
        <v>55</v>
      </c>
      <c r="F1288" s="10" t="s">
        <v>31</v>
      </c>
      <c r="G1288" s="125">
        <f>G1293</f>
        <v>124.92989464921065</v>
      </c>
      <c r="H1288" s="125">
        <f t="shared" ref="H1288:AH1288" si="900">H1293</f>
        <v>124.33994732460523</v>
      </c>
      <c r="I1288" s="125">
        <f t="shared" si="900"/>
        <v>123.75000000000001</v>
      </c>
      <c r="J1288" s="125">
        <f t="shared" si="900"/>
        <v>123.17378742556406</v>
      </c>
      <c r="K1288" s="125">
        <f t="shared" si="900"/>
        <v>122.5975748511281</v>
      </c>
      <c r="L1288" s="125">
        <f t="shared" si="900"/>
        <v>122.02136227669214</v>
      </c>
      <c r="M1288" s="125">
        <f t="shared" si="900"/>
        <v>121.44514970225619</v>
      </c>
      <c r="N1288" s="125">
        <f t="shared" si="900"/>
        <v>120.86893712782023</v>
      </c>
      <c r="O1288" s="125">
        <f t="shared" si="900"/>
        <v>120.30613954049301</v>
      </c>
      <c r="P1288" s="125">
        <f t="shared" si="900"/>
        <v>119.74334195316558</v>
      </c>
      <c r="Q1288" s="125">
        <f t="shared" si="900"/>
        <v>119.18054436583836</v>
      </c>
      <c r="R1288" s="125">
        <f t="shared" si="900"/>
        <v>118.61774677851093</v>
      </c>
      <c r="S1288" s="125">
        <f t="shared" si="900"/>
        <v>118.05494919118351</v>
      </c>
      <c r="T1288" s="125">
        <f t="shared" si="900"/>
        <v>117.50525427240908</v>
      </c>
      <c r="U1288" s="125">
        <f t="shared" si="900"/>
        <v>116.95555935363443</v>
      </c>
      <c r="V1288" s="125">
        <f t="shared" si="900"/>
        <v>116.40586443485979</v>
      </c>
      <c r="W1288" s="125">
        <f t="shared" si="900"/>
        <v>115.85616951608516</v>
      </c>
      <c r="X1288" s="125">
        <f t="shared" si="900"/>
        <v>115.30647459731071</v>
      </c>
      <c r="Y1288" s="125">
        <f t="shared" si="900"/>
        <v>114.76957729971993</v>
      </c>
      <c r="Z1288" s="125">
        <f t="shared" si="900"/>
        <v>114.23268000212934</v>
      </c>
      <c r="AA1288" s="125">
        <f t="shared" si="900"/>
        <v>113.69578270453856</v>
      </c>
      <c r="AB1288" s="125">
        <f t="shared" si="900"/>
        <v>113.15888540694777</v>
      </c>
      <c r="AC1288" s="125">
        <f t="shared" si="900"/>
        <v>112.62198810935699</v>
      </c>
      <c r="AD1288" s="125">
        <f t="shared" si="900"/>
        <v>112.09759048748559</v>
      </c>
      <c r="AE1288" s="125">
        <f t="shared" si="900"/>
        <v>111.5731928656142</v>
      </c>
      <c r="AF1288" s="125">
        <f t="shared" si="900"/>
        <v>111.0487952437428</v>
      </c>
      <c r="AG1288" s="125">
        <f t="shared" si="900"/>
        <v>110.52439762187142</v>
      </c>
      <c r="AH1288" s="125">
        <f t="shared" si="900"/>
        <v>110.00000000000001</v>
      </c>
      <c r="BL1288" s="1"/>
      <c r="BM1288" s="1"/>
    </row>
    <row r="1289" spans="2:65" hidden="1" outlineLevel="1">
      <c r="B1289" t="str">
        <f t="shared" si="893"/>
        <v>LNG - Finance cost including feedstock finance cost - Americas - USD/ton fuel</v>
      </c>
      <c r="C1289" s="2" t="str">
        <f>C1279</f>
        <v>LNG</v>
      </c>
      <c r="D1289" s="2" t="s">
        <v>36</v>
      </c>
      <c r="E1289" s="2" t="s">
        <v>56</v>
      </c>
      <c r="F1289" s="2" t="s">
        <v>31</v>
      </c>
      <c r="G1289" s="126">
        <f t="shared" ref="G1289:AH1289" si="901">G1294</f>
        <v>124.92989464921065</v>
      </c>
      <c r="H1289" s="126">
        <f t="shared" si="901"/>
        <v>124.33994732460523</v>
      </c>
      <c r="I1289" s="126">
        <f t="shared" si="901"/>
        <v>123.75000000000001</v>
      </c>
      <c r="J1289" s="126">
        <f t="shared" si="901"/>
        <v>123.17378742556406</v>
      </c>
      <c r="K1289" s="126">
        <f t="shared" si="901"/>
        <v>122.5975748511281</v>
      </c>
      <c r="L1289" s="126">
        <f t="shared" si="901"/>
        <v>122.02136227669214</v>
      </c>
      <c r="M1289" s="126">
        <f t="shared" si="901"/>
        <v>121.44514970225619</v>
      </c>
      <c r="N1289" s="126">
        <f t="shared" si="901"/>
        <v>120.86893712782023</v>
      </c>
      <c r="O1289" s="126">
        <f t="shared" si="901"/>
        <v>120.30613954049301</v>
      </c>
      <c r="P1289" s="126">
        <f t="shared" si="901"/>
        <v>119.74334195316558</v>
      </c>
      <c r="Q1289" s="126">
        <f t="shared" si="901"/>
        <v>119.18054436583836</v>
      </c>
      <c r="R1289" s="126">
        <f t="shared" si="901"/>
        <v>118.61774677851093</v>
      </c>
      <c r="S1289" s="126">
        <f t="shared" si="901"/>
        <v>118.05494919118351</v>
      </c>
      <c r="T1289" s="126">
        <f t="shared" si="901"/>
        <v>117.50525427240908</v>
      </c>
      <c r="U1289" s="126">
        <f t="shared" si="901"/>
        <v>116.95555935363443</v>
      </c>
      <c r="V1289" s="126">
        <f t="shared" si="901"/>
        <v>116.40586443485979</v>
      </c>
      <c r="W1289" s="126">
        <f t="shared" si="901"/>
        <v>115.85616951608516</v>
      </c>
      <c r="X1289" s="126">
        <f t="shared" si="901"/>
        <v>115.30647459731071</v>
      </c>
      <c r="Y1289" s="126">
        <f t="shared" si="901"/>
        <v>114.76957729971993</v>
      </c>
      <c r="Z1289" s="126">
        <f t="shared" si="901"/>
        <v>114.23268000212934</v>
      </c>
      <c r="AA1289" s="126">
        <f t="shared" si="901"/>
        <v>113.69578270453856</v>
      </c>
      <c r="AB1289" s="126">
        <f t="shared" si="901"/>
        <v>113.15888540694777</v>
      </c>
      <c r="AC1289" s="126">
        <f t="shared" si="901"/>
        <v>112.62198810935699</v>
      </c>
      <c r="AD1289" s="126">
        <f t="shared" si="901"/>
        <v>112.09759048748559</v>
      </c>
      <c r="AE1289" s="126">
        <f t="shared" si="901"/>
        <v>111.5731928656142</v>
      </c>
      <c r="AF1289" s="126">
        <f t="shared" si="901"/>
        <v>111.0487952437428</v>
      </c>
      <c r="AG1289" s="126">
        <f t="shared" si="901"/>
        <v>110.52439762187142</v>
      </c>
      <c r="AH1289" s="126">
        <f t="shared" si="901"/>
        <v>110.00000000000001</v>
      </c>
      <c r="BL1289" s="1"/>
      <c r="BM1289" s="1"/>
    </row>
    <row r="1290" spans="2:65" hidden="1" outlineLevel="1">
      <c r="B1290" t="str">
        <f t="shared" si="893"/>
        <v>LNG - Finance cost including feedstock finance cost - Asia - USD/ton fuel</v>
      </c>
      <c r="C1290" s="2" t="str">
        <f>C1279</f>
        <v>LNG</v>
      </c>
      <c r="D1290" s="2" t="s">
        <v>36</v>
      </c>
      <c r="E1290" s="2" t="s">
        <v>57</v>
      </c>
      <c r="F1290" s="2" t="s">
        <v>31</v>
      </c>
      <c r="G1290" s="126">
        <f t="shared" ref="G1290:AH1290" si="902">G1295</f>
        <v>124.92989464921065</v>
      </c>
      <c r="H1290" s="126">
        <f t="shared" si="902"/>
        <v>124.33994732460523</v>
      </c>
      <c r="I1290" s="126">
        <f t="shared" si="902"/>
        <v>123.75000000000001</v>
      </c>
      <c r="J1290" s="126">
        <f t="shared" si="902"/>
        <v>123.17378742556406</v>
      </c>
      <c r="K1290" s="126">
        <f t="shared" si="902"/>
        <v>122.5975748511281</v>
      </c>
      <c r="L1290" s="126">
        <f t="shared" si="902"/>
        <v>122.02136227669214</v>
      </c>
      <c r="M1290" s="126">
        <f t="shared" si="902"/>
        <v>121.44514970225619</v>
      </c>
      <c r="N1290" s="126">
        <f t="shared" si="902"/>
        <v>120.86893712782023</v>
      </c>
      <c r="O1290" s="126">
        <f t="shared" si="902"/>
        <v>120.30613954049301</v>
      </c>
      <c r="P1290" s="126">
        <f t="shared" si="902"/>
        <v>119.74334195316558</v>
      </c>
      <c r="Q1290" s="126">
        <f t="shared" si="902"/>
        <v>119.18054436583836</v>
      </c>
      <c r="R1290" s="126">
        <f t="shared" si="902"/>
        <v>118.61774677851093</v>
      </c>
      <c r="S1290" s="126">
        <f t="shared" si="902"/>
        <v>118.05494919118351</v>
      </c>
      <c r="T1290" s="126">
        <f t="shared" si="902"/>
        <v>117.50525427240908</v>
      </c>
      <c r="U1290" s="126">
        <f t="shared" si="902"/>
        <v>116.95555935363443</v>
      </c>
      <c r="V1290" s="126">
        <f t="shared" si="902"/>
        <v>116.40586443485979</v>
      </c>
      <c r="W1290" s="126">
        <f t="shared" si="902"/>
        <v>115.85616951608516</v>
      </c>
      <c r="X1290" s="126">
        <f t="shared" si="902"/>
        <v>115.30647459731071</v>
      </c>
      <c r="Y1290" s="126">
        <f t="shared" si="902"/>
        <v>114.76957729971993</v>
      </c>
      <c r="Z1290" s="126">
        <f t="shared" si="902"/>
        <v>114.23268000212934</v>
      </c>
      <c r="AA1290" s="126">
        <f t="shared" si="902"/>
        <v>113.69578270453856</v>
      </c>
      <c r="AB1290" s="126">
        <f t="shared" si="902"/>
        <v>113.15888540694777</v>
      </c>
      <c r="AC1290" s="126">
        <f t="shared" si="902"/>
        <v>112.62198810935699</v>
      </c>
      <c r="AD1290" s="126">
        <f t="shared" si="902"/>
        <v>112.09759048748559</v>
      </c>
      <c r="AE1290" s="126">
        <f t="shared" si="902"/>
        <v>111.5731928656142</v>
      </c>
      <c r="AF1290" s="126">
        <f t="shared" si="902"/>
        <v>111.0487952437428</v>
      </c>
      <c r="AG1290" s="126">
        <f t="shared" si="902"/>
        <v>110.52439762187142</v>
      </c>
      <c r="AH1290" s="126">
        <f t="shared" si="902"/>
        <v>110.00000000000001</v>
      </c>
      <c r="BL1290" s="1"/>
      <c r="BM1290" s="1"/>
    </row>
    <row r="1291" spans="2:65" hidden="1" outlineLevel="1">
      <c r="B1291" t="str">
        <f t="shared" si="893"/>
        <v>LNG - Finance cost including feedstock finance cost - Europe - USD/ton fuel</v>
      </c>
      <c r="C1291" s="2" t="str">
        <f>C1279</f>
        <v>LNG</v>
      </c>
      <c r="D1291" s="2" t="s">
        <v>36</v>
      </c>
      <c r="E1291" s="2" t="s">
        <v>8</v>
      </c>
      <c r="F1291" s="2" t="s">
        <v>31</v>
      </c>
      <c r="G1291" s="126">
        <f t="shared" ref="G1291:AH1291" si="903">G1296</f>
        <v>124.92989464921065</v>
      </c>
      <c r="H1291" s="126">
        <f t="shared" si="903"/>
        <v>124.33994732460523</v>
      </c>
      <c r="I1291" s="126">
        <f t="shared" si="903"/>
        <v>123.75000000000001</v>
      </c>
      <c r="J1291" s="126">
        <f t="shared" si="903"/>
        <v>123.17378742556406</v>
      </c>
      <c r="K1291" s="126">
        <f t="shared" si="903"/>
        <v>122.5975748511281</v>
      </c>
      <c r="L1291" s="126">
        <f t="shared" si="903"/>
        <v>122.02136227669214</v>
      </c>
      <c r="M1291" s="126">
        <f t="shared" si="903"/>
        <v>121.44514970225619</v>
      </c>
      <c r="N1291" s="126">
        <f t="shared" si="903"/>
        <v>120.86893712782023</v>
      </c>
      <c r="O1291" s="126">
        <f t="shared" si="903"/>
        <v>120.30613954049301</v>
      </c>
      <c r="P1291" s="126">
        <f t="shared" si="903"/>
        <v>119.74334195316558</v>
      </c>
      <c r="Q1291" s="126">
        <f t="shared" si="903"/>
        <v>119.18054436583836</v>
      </c>
      <c r="R1291" s="126">
        <f t="shared" si="903"/>
        <v>118.61774677851093</v>
      </c>
      <c r="S1291" s="126">
        <f t="shared" si="903"/>
        <v>118.05494919118351</v>
      </c>
      <c r="T1291" s="126">
        <f t="shared" si="903"/>
        <v>117.50525427240908</v>
      </c>
      <c r="U1291" s="126">
        <f t="shared" si="903"/>
        <v>116.95555935363443</v>
      </c>
      <c r="V1291" s="126">
        <f t="shared" si="903"/>
        <v>116.40586443485979</v>
      </c>
      <c r="W1291" s="126">
        <f t="shared" si="903"/>
        <v>115.85616951608516</v>
      </c>
      <c r="X1291" s="126">
        <f t="shared" si="903"/>
        <v>115.30647459731071</v>
      </c>
      <c r="Y1291" s="126">
        <f t="shared" si="903"/>
        <v>114.76957729971993</v>
      </c>
      <c r="Z1291" s="126">
        <f t="shared" si="903"/>
        <v>114.23268000212934</v>
      </c>
      <c r="AA1291" s="126">
        <f t="shared" si="903"/>
        <v>113.69578270453856</v>
      </c>
      <c r="AB1291" s="126">
        <f t="shared" si="903"/>
        <v>113.15888540694777</v>
      </c>
      <c r="AC1291" s="126">
        <f t="shared" si="903"/>
        <v>112.62198810935699</v>
      </c>
      <c r="AD1291" s="126">
        <f t="shared" si="903"/>
        <v>112.09759048748559</v>
      </c>
      <c r="AE1291" s="126">
        <f t="shared" si="903"/>
        <v>111.5731928656142</v>
      </c>
      <c r="AF1291" s="126">
        <f t="shared" si="903"/>
        <v>111.0487952437428</v>
      </c>
      <c r="AG1291" s="126">
        <f t="shared" si="903"/>
        <v>110.52439762187142</v>
      </c>
      <c r="AH1291" s="126">
        <f t="shared" si="903"/>
        <v>110.00000000000001</v>
      </c>
      <c r="BL1291" s="1"/>
      <c r="BM1291" s="1"/>
    </row>
    <row r="1292" spans="2:65" hidden="1" outlineLevel="1">
      <c r="B1292" t="str">
        <f t="shared" si="893"/>
        <v>LNG - Finance cost including feedstock finance cost - Middle East - USD/ton fuel</v>
      </c>
      <c r="C1292" s="13" t="str">
        <f>C1279</f>
        <v>LNG</v>
      </c>
      <c r="D1292" s="13" t="s">
        <v>36</v>
      </c>
      <c r="E1292" s="13" t="s">
        <v>58</v>
      </c>
      <c r="F1292" s="13" t="s">
        <v>31</v>
      </c>
      <c r="G1292" s="127">
        <f t="shared" ref="G1292:AH1292" si="904">G1297</f>
        <v>124.92989464921065</v>
      </c>
      <c r="H1292" s="127">
        <f t="shared" si="904"/>
        <v>124.33994732460523</v>
      </c>
      <c r="I1292" s="127">
        <f t="shared" si="904"/>
        <v>123.75000000000001</v>
      </c>
      <c r="J1292" s="127">
        <f t="shared" si="904"/>
        <v>123.17378742556406</v>
      </c>
      <c r="K1292" s="127">
        <f t="shared" si="904"/>
        <v>122.5975748511281</v>
      </c>
      <c r="L1292" s="127">
        <f t="shared" si="904"/>
        <v>122.02136227669214</v>
      </c>
      <c r="M1292" s="127">
        <f t="shared" si="904"/>
        <v>121.44514970225619</v>
      </c>
      <c r="N1292" s="127">
        <f t="shared" si="904"/>
        <v>120.86893712782023</v>
      </c>
      <c r="O1292" s="127">
        <f t="shared" si="904"/>
        <v>120.30613954049301</v>
      </c>
      <c r="P1292" s="127">
        <f t="shared" si="904"/>
        <v>119.74334195316558</v>
      </c>
      <c r="Q1292" s="127">
        <f t="shared" si="904"/>
        <v>119.18054436583836</v>
      </c>
      <c r="R1292" s="127">
        <f t="shared" si="904"/>
        <v>118.61774677851093</v>
      </c>
      <c r="S1292" s="127">
        <f t="shared" si="904"/>
        <v>118.05494919118351</v>
      </c>
      <c r="T1292" s="127">
        <f t="shared" si="904"/>
        <v>117.50525427240908</v>
      </c>
      <c r="U1292" s="127">
        <f t="shared" si="904"/>
        <v>116.95555935363443</v>
      </c>
      <c r="V1292" s="127">
        <f t="shared" si="904"/>
        <v>116.40586443485979</v>
      </c>
      <c r="W1292" s="127">
        <f t="shared" si="904"/>
        <v>115.85616951608516</v>
      </c>
      <c r="X1292" s="127">
        <f t="shared" si="904"/>
        <v>115.30647459731071</v>
      </c>
      <c r="Y1292" s="127">
        <f t="shared" si="904"/>
        <v>114.76957729971993</v>
      </c>
      <c r="Z1292" s="127">
        <f t="shared" si="904"/>
        <v>114.23268000212934</v>
      </c>
      <c r="AA1292" s="127">
        <f t="shared" si="904"/>
        <v>113.69578270453856</v>
      </c>
      <c r="AB1292" s="127">
        <f t="shared" si="904"/>
        <v>113.15888540694777</v>
      </c>
      <c r="AC1292" s="127">
        <f t="shared" si="904"/>
        <v>112.62198810935699</v>
      </c>
      <c r="AD1292" s="127">
        <f t="shared" si="904"/>
        <v>112.09759048748559</v>
      </c>
      <c r="AE1292" s="127">
        <f t="shared" si="904"/>
        <v>111.5731928656142</v>
      </c>
      <c r="AF1292" s="127">
        <f t="shared" si="904"/>
        <v>111.0487952437428</v>
      </c>
      <c r="AG1292" s="127">
        <f t="shared" si="904"/>
        <v>110.52439762187142</v>
      </c>
      <c r="AH1292" s="127">
        <f t="shared" si="904"/>
        <v>110.00000000000001</v>
      </c>
      <c r="BL1292" s="1"/>
      <c r="BM1292" s="1"/>
    </row>
    <row r="1293" spans="2:65" hidden="1" outlineLevel="1">
      <c r="B1293" t="str">
        <f t="shared" si="893"/>
        <v>LNG - Finance cost - Africa - USD/ton fuel</v>
      </c>
      <c r="C1293" t="str">
        <f>C1275</f>
        <v>LNG</v>
      </c>
      <c r="D1293" t="s">
        <v>42</v>
      </c>
      <c r="E1293" t="s">
        <v>55</v>
      </c>
      <c r="F1293" t="s">
        <v>31</v>
      </c>
      <c r="G1293" s="8">
        <f t="shared" ref="G1293:V1297" si="905">INDEX(CostCalculations,MATCH($B1293,CostCalculations_Index,0),MATCH(G$4,CostCalculation_Year,0))</f>
        <v>124.92989464921065</v>
      </c>
      <c r="H1293" s="8">
        <f t="shared" si="905"/>
        <v>124.33994732460523</v>
      </c>
      <c r="I1293" s="8">
        <f t="shared" si="905"/>
        <v>123.75000000000001</v>
      </c>
      <c r="J1293" s="8">
        <f t="shared" si="905"/>
        <v>123.17378742556406</v>
      </c>
      <c r="K1293" s="8">
        <f t="shared" si="905"/>
        <v>122.5975748511281</v>
      </c>
      <c r="L1293" s="8">
        <f t="shared" si="905"/>
        <v>122.02136227669214</v>
      </c>
      <c r="M1293" s="8">
        <f t="shared" si="905"/>
        <v>121.44514970225619</v>
      </c>
      <c r="N1293" s="8">
        <f t="shared" si="905"/>
        <v>120.86893712782023</v>
      </c>
      <c r="O1293" s="8">
        <f t="shared" si="905"/>
        <v>120.30613954049301</v>
      </c>
      <c r="P1293" s="8">
        <f t="shared" si="905"/>
        <v>119.74334195316558</v>
      </c>
      <c r="Q1293" s="8">
        <f t="shared" si="905"/>
        <v>119.18054436583836</v>
      </c>
      <c r="R1293" s="8">
        <f t="shared" si="905"/>
        <v>118.61774677851093</v>
      </c>
      <c r="S1293" s="8">
        <f t="shared" si="905"/>
        <v>118.05494919118351</v>
      </c>
      <c r="T1293" s="8">
        <f t="shared" si="905"/>
        <v>117.50525427240908</v>
      </c>
      <c r="U1293" s="8">
        <f t="shared" si="905"/>
        <v>116.95555935363443</v>
      </c>
      <c r="V1293" s="8">
        <f t="shared" si="905"/>
        <v>116.40586443485979</v>
      </c>
      <c r="W1293" s="8">
        <f t="shared" ref="W1293:AH1297" si="906">INDEX(CostCalculations,MATCH($B1293,CostCalculations_Index,0),MATCH(W$4,CostCalculation_Year,0))</f>
        <v>115.85616951608516</v>
      </c>
      <c r="X1293" s="8">
        <f t="shared" si="906"/>
        <v>115.30647459731071</v>
      </c>
      <c r="Y1293" s="8">
        <f t="shared" si="906"/>
        <v>114.76957729971993</v>
      </c>
      <c r="Z1293" s="8">
        <f t="shared" si="906"/>
        <v>114.23268000212934</v>
      </c>
      <c r="AA1293" s="8">
        <f t="shared" si="906"/>
        <v>113.69578270453856</v>
      </c>
      <c r="AB1293" s="8">
        <f t="shared" si="906"/>
        <v>113.15888540694777</v>
      </c>
      <c r="AC1293" s="8">
        <f t="shared" si="906"/>
        <v>112.62198810935699</v>
      </c>
      <c r="AD1293" s="8">
        <f t="shared" si="906"/>
        <v>112.09759048748559</v>
      </c>
      <c r="AE1293" s="8">
        <f t="shared" si="906"/>
        <v>111.5731928656142</v>
      </c>
      <c r="AF1293" s="8">
        <f t="shared" si="906"/>
        <v>111.0487952437428</v>
      </c>
      <c r="AG1293" s="8">
        <f t="shared" si="906"/>
        <v>110.52439762187142</v>
      </c>
      <c r="AH1293" s="8">
        <f t="shared" si="906"/>
        <v>110.00000000000001</v>
      </c>
    </row>
    <row r="1294" spans="2:65" hidden="1" outlineLevel="1">
      <c r="B1294" t="str">
        <f t="shared" si="893"/>
        <v>LNG - Finance cost - Americas - USD/ton fuel</v>
      </c>
      <c r="C1294" t="str">
        <f>C1275</f>
        <v>LNG</v>
      </c>
      <c r="D1294" t="s">
        <v>42</v>
      </c>
      <c r="E1294" t="s">
        <v>56</v>
      </c>
      <c r="F1294" t="s">
        <v>31</v>
      </c>
      <c r="G1294" s="8">
        <f t="shared" si="905"/>
        <v>124.92989464921065</v>
      </c>
      <c r="H1294" s="8">
        <f t="shared" si="905"/>
        <v>124.33994732460523</v>
      </c>
      <c r="I1294" s="8">
        <f t="shared" si="905"/>
        <v>123.75000000000001</v>
      </c>
      <c r="J1294" s="8">
        <f t="shared" si="905"/>
        <v>123.17378742556406</v>
      </c>
      <c r="K1294" s="8">
        <f t="shared" si="905"/>
        <v>122.5975748511281</v>
      </c>
      <c r="L1294" s="8">
        <f t="shared" si="905"/>
        <v>122.02136227669214</v>
      </c>
      <c r="M1294" s="8">
        <f t="shared" si="905"/>
        <v>121.44514970225619</v>
      </c>
      <c r="N1294" s="8">
        <f t="shared" si="905"/>
        <v>120.86893712782023</v>
      </c>
      <c r="O1294" s="8">
        <f t="shared" si="905"/>
        <v>120.30613954049301</v>
      </c>
      <c r="P1294" s="8">
        <f t="shared" si="905"/>
        <v>119.74334195316558</v>
      </c>
      <c r="Q1294" s="8">
        <f t="shared" si="905"/>
        <v>119.18054436583836</v>
      </c>
      <c r="R1294" s="8">
        <f t="shared" si="905"/>
        <v>118.61774677851093</v>
      </c>
      <c r="S1294" s="8">
        <f t="shared" si="905"/>
        <v>118.05494919118351</v>
      </c>
      <c r="T1294" s="8">
        <f t="shared" si="905"/>
        <v>117.50525427240908</v>
      </c>
      <c r="U1294" s="8">
        <f t="shared" si="905"/>
        <v>116.95555935363443</v>
      </c>
      <c r="V1294" s="8">
        <f t="shared" si="905"/>
        <v>116.40586443485979</v>
      </c>
      <c r="W1294" s="8">
        <f t="shared" si="906"/>
        <v>115.85616951608516</v>
      </c>
      <c r="X1294" s="8">
        <f t="shared" si="906"/>
        <v>115.30647459731071</v>
      </c>
      <c r="Y1294" s="8">
        <f t="shared" si="906"/>
        <v>114.76957729971993</v>
      </c>
      <c r="Z1294" s="8">
        <f t="shared" si="906"/>
        <v>114.23268000212934</v>
      </c>
      <c r="AA1294" s="8">
        <f t="shared" si="906"/>
        <v>113.69578270453856</v>
      </c>
      <c r="AB1294" s="8">
        <f t="shared" si="906"/>
        <v>113.15888540694777</v>
      </c>
      <c r="AC1294" s="8">
        <f t="shared" si="906"/>
        <v>112.62198810935699</v>
      </c>
      <c r="AD1294" s="8">
        <f t="shared" si="906"/>
        <v>112.09759048748559</v>
      </c>
      <c r="AE1294" s="8">
        <f t="shared" si="906"/>
        <v>111.5731928656142</v>
      </c>
      <c r="AF1294" s="8">
        <f t="shared" si="906"/>
        <v>111.0487952437428</v>
      </c>
      <c r="AG1294" s="8">
        <f t="shared" si="906"/>
        <v>110.52439762187142</v>
      </c>
      <c r="AH1294" s="8">
        <f t="shared" si="906"/>
        <v>110.00000000000001</v>
      </c>
    </row>
    <row r="1295" spans="2:65" hidden="1" outlineLevel="1">
      <c r="B1295" t="str">
        <f t="shared" si="893"/>
        <v>LNG - Finance cost - Asia - USD/ton fuel</v>
      </c>
      <c r="C1295" t="str">
        <f>C1275</f>
        <v>LNG</v>
      </c>
      <c r="D1295" t="s">
        <v>42</v>
      </c>
      <c r="E1295" t="s">
        <v>57</v>
      </c>
      <c r="F1295" t="s">
        <v>31</v>
      </c>
      <c r="G1295" s="8">
        <f t="shared" si="905"/>
        <v>124.92989464921065</v>
      </c>
      <c r="H1295" s="8">
        <f t="shared" si="905"/>
        <v>124.33994732460523</v>
      </c>
      <c r="I1295" s="8">
        <f t="shared" si="905"/>
        <v>123.75000000000001</v>
      </c>
      <c r="J1295" s="8">
        <f t="shared" si="905"/>
        <v>123.17378742556406</v>
      </c>
      <c r="K1295" s="8">
        <f t="shared" si="905"/>
        <v>122.5975748511281</v>
      </c>
      <c r="L1295" s="8">
        <f t="shared" si="905"/>
        <v>122.02136227669214</v>
      </c>
      <c r="M1295" s="8">
        <f t="shared" si="905"/>
        <v>121.44514970225619</v>
      </c>
      <c r="N1295" s="8">
        <f t="shared" si="905"/>
        <v>120.86893712782023</v>
      </c>
      <c r="O1295" s="8">
        <f t="shared" si="905"/>
        <v>120.30613954049301</v>
      </c>
      <c r="P1295" s="8">
        <f t="shared" si="905"/>
        <v>119.74334195316558</v>
      </c>
      <c r="Q1295" s="8">
        <f t="shared" si="905"/>
        <v>119.18054436583836</v>
      </c>
      <c r="R1295" s="8">
        <f t="shared" si="905"/>
        <v>118.61774677851093</v>
      </c>
      <c r="S1295" s="8">
        <f t="shared" si="905"/>
        <v>118.05494919118351</v>
      </c>
      <c r="T1295" s="8">
        <f t="shared" si="905"/>
        <v>117.50525427240908</v>
      </c>
      <c r="U1295" s="8">
        <f t="shared" si="905"/>
        <v>116.95555935363443</v>
      </c>
      <c r="V1295" s="8">
        <f t="shared" si="905"/>
        <v>116.40586443485979</v>
      </c>
      <c r="W1295" s="8">
        <f t="shared" si="906"/>
        <v>115.85616951608516</v>
      </c>
      <c r="X1295" s="8">
        <f t="shared" si="906"/>
        <v>115.30647459731071</v>
      </c>
      <c r="Y1295" s="8">
        <f t="shared" si="906"/>
        <v>114.76957729971993</v>
      </c>
      <c r="Z1295" s="8">
        <f t="shared" si="906"/>
        <v>114.23268000212934</v>
      </c>
      <c r="AA1295" s="8">
        <f t="shared" si="906"/>
        <v>113.69578270453856</v>
      </c>
      <c r="AB1295" s="8">
        <f t="shared" si="906"/>
        <v>113.15888540694777</v>
      </c>
      <c r="AC1295" s="8">
        <f t="shared" si="906"/>
        <v>112.62198810935699</v>
      </c>
      <c r="AD1295" s="8">
        <f t="shared" si="906"/>
        <v>112.09759048748559</v>
      </c>
      <c r="AE1295" s="8">
        <f t="shared" si="906"/>
        <v>111.5731928656142</v>
      </c>
      <c r="AF1295" s="8">
        <f t="shared" si="906"/>
        <v>111.0487952437428</v>
      </c>
      <c r="AG1295" s="8">
        <f t="shared" si="906"/>
        <v>110.52439762187142</v>
      </c>
      <c r="AH1295" s="8">
        <f t="shared" si="906"/>
        <v>110.00000000000001</v>
      </c>
    </row>
    <row r="1296" spans="2:65" hidden="1" outlineLevel="1">
      <c r="B1296" t="str">
        <f t="shared" si="893"/>
        <v>LNG - Finance cost - Europe - USD/ton fuel</v>
      </c>
      <c r="C1296" t="str">
        <f>C1275</f>
        <v>LNG</v>
      </c>
      <c r="D1296" t="s">
        <v>42</v>
      </c>
      <c r="E1296" t="s">
        <v>8</v>
      </c>
      <c r="F1296" t="s">
        <v>31</v>
      </c>
      <c r="G1296" s="8">
        <f t="shared" si="905"/>
        <v>124.92989464921065</v>
      </c>
      <c r="H1296" s="8">
        <f t="shared" si="905"/>
        <v>124.33994732460523</v>
      </c>
      <c r="I1296" s="8">
        <f t="shared" si="905"/>
        <v>123.75000000000001</v>
      </c>
      <c r="J1296" s="8">
        <f t="shared" si="905"/>
        <v>123.17378742556406</v>
      </c>
      <c r="K1296" s="8">
        <f t="shared" si="905"/>
        <v>122.5975748511281</v>
      </c>
      <c r="L1296" s="8">
        <f t="shared" si="905"/>
        <v>122.02136227669214</v>
      </c>
      <c r="M1296" s="8">
        <f t="shared" si="905"/>
        <v>121.44514970225619</v>
      </c>
      <c r="N1296" s="8">
        <f t="shared" si="905"/>
        <v>120.86893712782023</v>
      </c>
      <c r="O1296" s="8">
        <f t="shared" si="905"/>
        <v>120.30613954049301</v>
      </c>
      <c r="P1296" s="8">
        <f t="shared" si="905"/>
        <v>119.74334195316558</v>
      </c>
      <c r="Q1296" s="8">
        <f t="shared" si="905"/>
        <v>119.18054436583836</v>
      </c>
      <c r="R1296" s="8">
        <f t="shared" si="905"/>
        <v>118.61774677851093</v>
      </c>
      <c r="S1296" s="8">
        <f t="shared" si="905"/>
        <v>118.05494919118351</v>
      </c>
      <c r="T1296" s="8">
        <f t="shared" si="905"/>
        <v>117.50525427240908</v>
      </c>
      <c r="U1296" s="8">
        <f t="shared" si="905"/>
        <v>116.95555935363443</v>
      </c>
      <c r="V1296" s="8">
        <f t="shared" si="905"/>
        <v>116.40586443485979</v>
      </c>
      <c r="W1296" s="8">
        <f t="shared" si="906"/>
        <v>115.85616951608516</v>
      </c>
      <c r="X1296" s="8">
        <f t="shared" si="906"/>
        <v>115.30647459731071</v>
      </c>
      <c r="Y1296" s="8">
        <f t="shared" si="906"/>
        <v>114.76957729971993</v>
      </c>
      <c r="Z1296" s="8">
        <f t="shared" si="906"/>
        <v>114.23268000212934</v>
      </c>
      <c r="AA1296" s="8">
        <f t="shared" si="906"/>
        <v>113.69578270453856</v>
      </c>
      <c r="AB1296" s="8">
        <f t="shared" si="906"/>
        <v>113.15888540694777</v>
      </c>
      <c r="AC1296" s="8">
        <f t="shared" si="906"/>
        <v>112.62198810935699</v>
      </c>
      <c r="AD1296" s="8">
        <f t="shared" si="906"/>
        <v>112.09759048748559</v>
      </c>
      <c r="AE1296" s="8">
        <f t="shared" si="906"/>
        <v>111.5731928656142</v>
      </c>
      <c r="AF1296" s="8">
        <f t="shared" si="906"/>
        <v>111.0487952437428</v>
      </c>
      <c r="AG1296" s="8">
        <f t="shared" si="906"/>
        <v>110.52439762187142</v>
      </c>
      <c r="AH1296" s="8">
        <f t="shared" si="906"/>
        <v>110.00000000000001</v>
      </c>
    </row>
    <row r="1297" spans="2:65" hidden="1" outlineLevel="1">
      <c r="B1297" t="str">
        <f t="shared" si="893"/>
        <v>LNG - Finance cost - Middle East - USD/ton fuel</v>
      </c>
      <c r="C1297" t="str">
        <f>C1275</f>
        <v>LNG</v>
      </c>
      <c r="D1297" t="s">
        <v>42</v>
      </c>
      <c r="E1297" t="s">
        <v>58</v>
      </c>
      <c r="F1297" t="s">
        <v>31</v>
      </c>
      <c r="G1297" s="8">
        <f t="shared" si="905"/>
        <v>124.92989464921065</v>
      </c>
      <c r="H1297" s="8">
        <f t="shared" si="905"/>
        <v>124.33994732460523</v>
      </c>
      <c r="I1297" s="8">
        <f t="shared" si="905"/>
        <v>123.75000000000001</v>
      </c>
      <c r="J1297" s="8">
        <f t="shared" si="905"/>
        <v>123.17378742556406</v>
      </c>
      <c r="K1297" s="8">
        <f t="shared" si="905"/>
        <v>122.5975748511281</v>
      </c>
      <c r="L1297" s="8">
        <f t="shared" si="905"/>
        <v>122.02136227669214</v>
      </c>
      <c r="M1297" s="8">
        <f t="shared" si="905"/>
        <v>121.44514970225619</v>
      </c>
      <c r="N1297" s="8">
        <f t="shared" si="905"/>
        <v>120.86893712782023</v>
      </c>
      <c r="O1297" s="8">
        <f t="shared" si="905"/>
        <v>120.30613954049301</v>
      </c>
      <c r="P1297" s="8">
        <f t="shared" si="905"/>
        <v>119.74334195316558</v>
      </c>
      <c r="Q1297" s="8">
        <f t="shared" si="905"/>
        <v>119.18054436583836</v>
      </c>
      <c r="R1297" s="8">
        <f t="shared" si="905"/>
        <v>118.61774677851093</v>
      </c>
      <c r="S1297" s="8">
        <f t="shared" si="905"/>
        <v>118.05494919118351</v>
      </c>
      <c r="T1297" s="8">
        <f t="shared" si="905"/>
        <v>117.50525427240908</v>
      </c>
      <c r="U1297" s="8">
        <f t="shared" si="905"/>
        <v>116.95555935363443</v>
      </c>
      <c r="V1297" s="8">
        <f t="shared" si="905"/>
        <v>116.40586443485979</v>
      </c>
      <c r="W1297" s="8">
        <f t="shared" si="906"/>
        <v>115.85616951608516</v>
      </c>
      <c r="X1297" s="8">
        <f t="shared" si="906"/>
        <v>115.30647459731071</v>
      </c>
      <c r="Y1297" s="8">
        <f t="shared" si="906"/>
        <v>114.76957729971993</v>
      </c>
      <c r="Z1297" s="8">
        <f t="shared" si="906"/>
        <v>114.23268000212934</v>
      </c>
      <c r="AA1297" s="8">
        <f t="shared" si="906"/>
        <v>113.69578270453856</v>
      </c>
      <c r="AB1297" s="8">
        <f t="shared" si="906"/>
        <v>113.15888540694777</v>
      </c>
      <c r="AC1297" s="8">
        <f t="shared" si="906"/>
        <v>112.62198810935699</v>
      </c>
      <c r="AD1297" s="8">
        <f t="shared" si="906"/>
        <v>112.09759048748559</v>
      </c>
      <c r="AE1297" s="8">
        <f t="shared" si="906"/>
        <v>111.5731928656142</v>
      </c>
      <c r="AF1297" s="8">
        <f t="shared" si="906"/>
        <v>111.0487952437428</v>
      </c>
      <c r="AG1297" s="8">
        <f t="shared" si="906"/>
        <v>110.52439762187142</v>
      </c>
      <c r="AH1297" s="8">
        <f t="shared" si="906"/>
        <v>110.00000000000001</v>
      </c>
    </row>
    <row r="1298" spans="2:65" ht="15.75" hidden="1" outlineLevel="1" thickBot="1">
      <c r="B1298" t="str">
        <f t="shared" si="893"/>
        <v/>
      </c>
      <c r="G1298" s="128"/>
    </row>
    <row r="1299" spans="2:65" hidden="1" outlineLevel="1">
      <c r="B1299" t="str">
        <f t="shared" si="893"/>
        <v>LNG - Energy cost including feedstock energy cost - Africa - USD/ton fuel</v>
      </c>
      <c r="C1299" s="10" t="str">
        <f>C1275</f>
        <v>LNG</v>
      </c>
      <c r="D1299" s="10" t="s">
        <v>37</v>
      </c>
      <c r="E1299" s="10" t="s">
        <v>55</v>
      </c>
      <c r="F1299" s="10" t="s">
        <v>31</v>
      </c>
      <c r="G1299" s="125">
        <f>G1304</f>
        <v>35.033884158308503</v>
      </c>
      <c r="H1299" s="125">
        <f t="shared" ref="H1299:AH1299" si="907">H1304</f>
        <v>30.919977747395748</v>
      </c>
      <c r="I1299" s="125">
        <f t="shared" si="907"/>
        <v>26.80607133648191</v>
      </c>
      <c r="J1299" s="125">
        <f t="shared" si="907"/>
        <v>25.65925481102331</v>
      </c>
      <c r="K1299" s="125">
        <f t="shared" si="907"/>
        <v>24.512438285564713</v>
      </c>
      <c r="L1299" s="125">
        <f t="shared" si="907"/>
        <v>23.365621760106112</v>
      </c>
      <c r="M1299" s="125">
        <f t="shared" si="907"/>
        <v>22.218805234647242</v>
      </c>
      <c r="N1299" s="125">
        <f t="shared" si="907"/>
        <v>21.071988709188645</v>
      </c>
      <c r="O1299" s="125">
        <f t="shared" si="907"/>
        <v>20.431834259056178</v>
      </c>
      <c r="P1299" s="125">
        <f t="shared" si="907"/>
        <v>19.791679808923707</v>
      </c>
      <c r="Q1299" s="125">
        <f t="shared" si="907"/>
        <v>19.151525358790966</v>
      </c>
      <c r="R1299" s="125">
        <f t="shared" si="907"/>
        <v>18.511370908658499</v>
      </c>
      <c r="S1299" s="125">
        <f t="shared" si="907"/>
        <v>17.871216458526099</v>
      </c>
      <c r="T1299" s="125">
        <f t="shared" si="907"/>
        <v>17.569906277941822</v>
      </c>
      <c r="U1299" s="125">
        <f t="shared" si="907"/>
        <v>17.268596097357612</v>
      </c>
      <c r="V1299" s="125">
        <f t="shared" si="907"/>
        <v>16.967285916773335</v>
      </c>
      <c r="W1299" s="125">
        <f t="shared" si="907"/>
        <v>16.665975736189058</v>
      </c>
      <c r="X1299" s="125">
        <f t="shared" si="907"/>
        <v>16.364665555604915</v>
      </c>
      <c r="Y1299" s="125">
        <f t="shared" si="907"/>
        <v>16.054836989607747</v>
      </c>
      <c r="Z1299" s="125">
        <f t="shared" si="907"/>
        <v>15.745008423610578</v>
      </c>
      <c r="AA1299" s="125">
        <f t="shared" si="907"/>
        <v>15.435179857613274</v>
      </c>
      <c r="AB1299" s="125">
        <f t="shared" si="907"/>
        <v>15.125351291616106</v>
      </c>
      <c r="AC1299" s="125">
        <f t="shared" si="907"/>
        <v>14.81552272561887</v>
      </c>
      <c r="AD1299" s="125">
        <f t="shared" si="907"/>
        <v>14.663450567763833</v>
      </c>
      <c r="AE1299" s="125">
        <f t="shared" si="907"/>
        <v>14.511378409908865</v>
      </c>
      <c r="AF1299" s="125">
        <f t="shared" si="907"/>
        <v>14.359306252053829</v>
      </c>
      <c r="AG1299" s="125">
        <f t="shared" si="907"/>
        <v>14.207234094198792</v>
      </c>
      <c r="AH1299" s="125">
        <f t="shared" si="907"/>
        <v>14.055161936343824</v>
      </c>
      <c r="AJ1299" s="117" t="e">
        <f>G1282+G1285+G1288+G1299+#REF!=G1276</f>
        <v>#REF!</v>
      </c>
      <c r="AK1299" s="118" t="e">
        <f>H1282+H1285+H1288+H1299+#REF!=H1276</f>
        <v>#REF!</v>
      </c>
      <c r="AL1299" s="118" t="e">
        <f>I1282+I1285+I1288+I1299+#REF!=I1276</f>
        <v>#REF!</v>
      </c>
      <c r="AM1299" s="118" t="e">
        <f>J1282+J1285+J1288+J1299+#REF!=J1276</f>
        <v>#REF!</v>
      </c>
      <c r="AN1299" s="118" t="e">
        <f>K1282+K1285+K1288+K1299+#REF!=K1276</f>
        <v>#REF!</v>
      </c>
      <c r="AO1299" s="118" t="e">
        <f>L1282+L1285+L1288+L1299+#REF!=L1276</f>
        <v>#REF!</v>
      </c>
      <c r="AP1299" s="118" t="e">
        <f>M1282+M1285+M1288+M1299+#REF!=M1276</f>
        <v>#REF!</v>
      </c>
      <c r="AQ1299" s="118" t="e">
        <f>N1282+N1285+N1288+N1299+#REF!=N1276</f>
        <v>#REF!</v>
      </c>
      <c r="AR1299" s="118" t="e">
        <f>O1282+O1285+O1288+O1299+#REF!=O1276</f>
        <v>#REF!</v>
      </c>
      <c r="AS1299" s="118" t="e">
        <f>P1282+P1285+P1288+P1299+#REF!=P1276</f>
        <v>#REF!</v>
      </c>
      <c r="AT1299" s="118" t="e">
        <f>Q1282+Q1285+Q1288+Q1299+#REF!=Q1276</f>
        <v>#REF!</v>
      </c>
      <c r="AU1299" s="118" t="e">
        <f>R1282+R1285+R1288+R1299+#REF!=R1276</f>
        <v>#REF!</v>
      </c>
      <c r="AV1299" s="118" t="e">
        <f>S1282+S1285+S1288+S1299+#REF!=S1276</f>
        <v>#REF!</v>
      </c>
      <c r="AW1299" s="118" t="e">
        <f>T1282+T1285+T1288+T1299+#REF!=T1276</f>
        <v>#REF!</v>
      </c>
      <c r="AX1299" s="118" t="e">
        <f>U1282+U1285+U1288+U1299+#REF!=U1276</f>
        <v>#REF!</v>
      </c>
      <c r="AY1299" s="118" t="e">
        <f>V1282+V1285+V1288+V1299+#REF!=V1276</f>
        <v>#REF!</v>
      </c>
      <c r="AZ1299" s="118" t="e">
        <f>W1282+W1285+W1288+W1299+#REF!=W1276</f>
        <v>#REF!</v>
      </c>
      <c r="BA1299" s="118" t="e">
        <f>X1282+X1285+X1288+X1299+#REF!=X1276</f>
        <v>#REF!</v>
      </c>
      <c r="BB1299" s="118" t="e">
        <f>Y1282+Y1285+Y1288+Y1299+#REF!=Y1276</f>
        <v>#REF!</v>
      </c>
      <c r="BC1299" s="118" t="e">
        <f>Z1282+Z1285+Z1288+Z1299+#REF!=Z1276</f>
        <v>#REF!</v>
      </c>
      <c r="BD1299" s="118" t="e">
        <f>AA1282+AA1285+AA1288+AA1299+#REF!=AA1276</f>
        <v>#REF!</v>
      </c>
      <c r="BE1299" s="118" t="e">
        <f>AB1282+AB1285+AB1288+AB1299+#REF!=AB1276</f>
        <v>#REF!</v>
      </c>
      <c r="BF1299" s="118" t="e">
        <f>AC1282+AC1285+AC1288+AC1299+#REF!=AC1276</f>
        <v>#REF!</v>
      </c>
      <c r="BG1299" s="118" t="e">
        <f>AD1282+AD1285+AD1288+AD1299+#REF!=AD1276</f>
        <v>#REF!</v>
      </c>
      <c r="BH1299" s="118" t="e">
        <f>AE1282+AE1285+AE1288+AE1299+#REF!=AE1276</f>
        <v>#REF!</v>
      </c>
      <c r="BI1299" s="118" t="e">
        <f>AF1282+AF1285+AF1288+AF1299+#REF!=AF1276</f>
        <v>#REF!</v>
      </c>
      <c r="BJ1299" s="118" t="e">
        <f>AG1282+AG1285+AG1288+AG1299+#REF!=AG1276</f>
        <v>#REF!</v>
      </c>
      <c r="BK1299" s="119" t="e">
        <f>AH1282+AH1285+AH1288+AH1299+#REF!=AH1276</f>
        <v>#REF!</v>
      </c>
      <c r="BL1299" s="1"/>
      <c r="BM1299" s="1"/>
    </row>
    <row r="1300" spans="2:65" hidden="1" outlineLevel="1">
      <c r="B1300" t="str">
        <f t="shared" si="893"/>
        <v>LNG - Energy cost including feedstock energy cost - Americas - USD/ton fuel</v>
      </c>
      <c r="C1300" s="2" t="str">
        <f>C1275</f>
        <v>LNG</v>
      </c>
      <c r="D1300" s="2" t="s">
        <v>37</v>
      </c>
      <c r="E1300" s="2" t="s">
        <v>56</v>
      </c>
      <c r="F1300" s="2" t="s">
        <v>31</v>
      </c>
      <c r="G1300" s="126">
        <f t="shared" ref="G1300:AH1300" si="908">G1305</f>
        <v>22.012310723860217</v>
      </c>
      <c r="H1300" s="126">
        <f t="shared" si="908"/>
        <v>21.556466491183574</v>
      </c>
      <c r="I1300" s="126">
        <f t="shared" si="908"/>
        <v>21.100622258506792</v>
      </c>
      <c r="J1300" s="126">
        <f t="shared" si="908"/>
        <v>20.33006650585321</v>
      </c>
      <c r="K1300" s="126">
        <f t="shared" si="908"/>
        <v>19.559510753199628</v>
      </c>
      <c r="L1300" s="126">
        <f t="shared" si="908"/>
        <v>18.788955000546046</v>
      </c>
      <c r="M1300" s="126">
        <f t="shared" si="908"/>
        <v>18.018399247892738</v>
      </c>
      <c r="N1300" s="126">
        <f t="shared" si="908"/>
        <v>17.247843495239156</v>
      </c>
      <c r="O1300" s="126">
        <f t="shared" si="908"/>
        <v>16.877033567022497</v>
      </c>
      <c r="P1300" s="126">
        <f t="shared" si="908"/>
        <v>16.506223638805839</v>
      </c>
      <c r="Q1300" s="126">
        <f t="shared" si="908"/>
        <v>16.13541371058918</v>
      </c>
      <c r="R1300" s="126">
        <f t="shared" si="908"/>
        <v>15.764603782372523</v>
      </c>
      <c r="S1300" s="126">
        <f t="shared" si="908"/>
        <v>15.393793854155795</v>
      </c>
      <c r="T1300" s="126">
        <f t="shared" si="908"/>
        <v>15.093206205252955</v>
      </c>
      <c r="U1300" s="126">
        <f t="shared" si="908"/>
        <v>14.792618556350112</v>
      </c>
      <c r="V1300" s="126">
        <f t="shared" si="908"/>
        <v>14.492030907447202</v>
      </c>
      <c r="W1300" s="126">
        <f t="shared" si="908"/>
        <v>14.191443258544359</v>
      </c>
      <c r="X1300" s="126">
        <f t="shared" si="908"/>
        <v>13.890855609641482</v>
      </c>
      <c r="Y1300" s="126">
        <f t="shared" si="908"/>
        <v>13.769758412927786</v>
      </c>
      <c r="Z1300" s="126">
        <f t="shared" si="908"/>
        <v>13.648661216214089</v>
      </c>
      <c r="AA1300" s="126">
        <f t="shared" si="908"/>
        <v>13.527564019500426</v>
      </c>
      <c r="AB1300" s="126">
        <f t="shared" si="908"/>
        <v>13.406466822786728</v>
      </c>
      <c r="AC1300" s="126">
        <f t="shared" si="908"/>
        <v>13.285369626073031</v>
      </c>
      <c r="AD1300" s="126">
        <f t="shared" si="908"/>
        <v>13.194010362475922</v>
      </c>
      <c r="AE1300" s="126">
        <f t="shared" si="908"/>
        <v>13.102651098878846</v>
      </c>
      <c r="AF1300" s="126">
        <f t="shared" si="908"/>
        <v>13.011291835281769</v>
      </c>
      <c r="AG1300" s="126">
        <f t="shared" si="908"/>
        <v>12.919932571684694</v>
      </c>
      <c r="AH1300" s="126">
        <f t="shared" si="908"/>
        <v>12.828573308087618</v>
      </c>
      <c r="AJ1300" s="120" t="e">
        <f>G1282+G1285+G1289+G1300+#REF!=G1277</f>
        <v>#REF!</v>
      </c>
      <c r="AK1300" s="1" t="e">
        <f>H1282+H1285+H1289+H1300+#REF!=H1277</f>
        <v>#REF!</v>
      </c>
      <c r="AL1300" s="1" t="e">
        <f>I1282+I1285+I1289+I1300+#REF!=I1277</f>
        <v>#REF!</v>
      </c>
      <c r="AM1300" s="1" t="e">
        <f>J1282+J1285+J1289+J1300+#REF!=J1277</f>
        <v>#REF!</v>
      </c>
      <c r="AN1300" s="1" t="e">
        <f>K1282+K1285+K1289+K1300+#REF!=K1277</f>
        <v>#REF!</v>
      </c>
      <c r="AO1300" s="1" t="e">
        <f>L1282+L1285+L1289+L1300+#REF!=L1277</f>
        <v>#REF!</v>
      </c>
      <c r="AP1300" s="1" t="e">
        <f>M1282+M1285+M1289+M1300+#REF!=M1277</f>
        <v>#REF!</v>
      </c>
      <c r="AQ1300" s="1" t="e">
        <f>N1282+N1285+N1289+N1300+#REF!=N1277</f>
        <v>#REF!</v>
      </c>
      <c r="AR1300" s="1" t="e">
        <f>O1282+O1285+O1289+O1300+#REF!=O1277</f>
        <v>#REF!</v>
      </c>
      <c r="AS1300" s="1" t="e">
        <f>P1282+P1285+P1289+P1300+#REF!=P1277</f>
        <v>#REF!</v>
      </c>
      <c r="AT1300" s="1" t="e">
        <f>Q1282+Q1285+Q1289+Q1300+#REF!=Q1277</f>
        <v>#REF!</v>
      </c>
      <c r="AU1300" s="1" t="e">
        <f>R1282+R1285+R1289+R1300+#REF!=R1277</f>
        <v>#REF!</v>
      </c>
      <c r="AV1300" s="1" t="e">
        <f>S1282+S1285+S1289+S1300+#REF!=S1277</f>
        <v>#REF!</v>
      </c>
      <c r="AW1300" s="1" t="e">
        <f>T1282+T1285+T1289+T1300+#REF!=T1277</f>
        <v>#REF!</v>
      </c>
      <c r="AX1300" s="1" t="e">
        <f>U1282+U1285+U1289+U1300+#REF!=U1277</f>
        <v>#REF!</v>
      </c>
      <c r="AY1300" s="1" t="e">
        <f>V1282+V1285+V1289+V1300+#REF!=V1277</f>
        <v>#REF!</v>
      </c>
      <c r="AZ1300" s="1" t="e">
        <f>W1282+W1285+W1289+W1300+#REF!=W1277</f>
        <v>#REF!</v>
      </c>
      <c r="BA1300" s="1" t="e">
        <f>X1282+X1285+X1289+X1300+#REF!=X1277</f>
        <v>#REF!</v>
      </c>
      <c r="BB1300" s="1" t="e">
        <f>Y1282+Y1285+Y1289+Y1300+#REF!=Y1277</f>
        <v>#REF!</v>
      </c>
      <c r="BC1300" s="1" t="e">
        <f>Z1282+Z1285+Z1289+Z1300+#REF!=Z1277</f>
        <v>#REF!</v>
      </c>
      <c r="BD1300" s="1" t="e">
        <f>AA1282+AA1285+AA1289+AA1300+#REF!=AA1277</f>
        <v>#REF!</v>
      </c>
      <c r="BE1300" s="1" t="e">
        <f>AB1282+AB1285+AB1289+AB1300+#REF!=AB1277</f>
        <v>#REF!</v>
      </c>
      <c r="BF1300" s="1" t="e">
        <f>AC1282+AC1285+AC1289+AC1300+#REF!=AC1277</f>
        <v>#REF!</v>
      </c>
      <c r="BG1300" s="1" t="e">
        <f>AD1282+AD1285+AD1289+AD1300+#REF!=AD1277</f>
        <v>#REF!</v>
      </c>
      <c r="BH1300" s="1" t="e">
        <f>AE1282+AE1285+AE1289+AE1300+#REF!=AE1277</f>
        <v>#REF!</v>
      </c>
      <c r="BI1300" s="1" t="e">
        <f>AF1282+AF1285+AF1289+AF1300+#REF!=AF1277</f>
        <v>#REF!</v>
      </c>
      <c r="BJ1300" s="1" t="e">
        <f>AG1282+AG1285+AG1289+AG1300+#REF!=AG1277</f>
        <v>#REF!</v>
      </c>
      <c r="BK1300" s="121" t="e">
        <f>AH1282+AH1285+AH1289+AH1300+#REF!=AH1277</f>
        <v>#REF!</v>
      </c>
      <c r="BL1300" s="1"/>
      <c r="BM1300" s="1"/>
    </row>
    <row r="1301" spans="2:65" hidden="1" outlineLevel="1">
      <c r="B1301" t="str">
        <f t="shared" si="893"/>
        <v>LNG - Energy cost including feedstock energy cost - Asia - USD/ton fuel</v>
      </c>
      <c r="C1301" s="2" t="str">
        <f>C1275</f>
        <v>LNG</v>
      </c>
      <c r="D1301" s="2" t="s">
        <v>37</v>
      </c>
      <c r="E1301" s="2" t="s">
        <v>57</v>
      </c>
      <c r="F1301" s="2" t="s">
        <v>31</v>
      </c>
      <c r="G1301" s="126">
        <f t="shared" ref="G1301:AH1301" si="909">G1306</f>
        <v>38.96496149388549</v>
      </c>
      <c r="H1301" s="126">
        <f t="shared" si="909"/>
        <v>35.540944762101567</v>
      </c>
      <c r="I1301" s="126">
        <f t="shared" si="909"/>
        <v>32.116928030319286</v>
      </c>
      <c r="J1301" s="126">
        <f t="shared" si="909"/>
        <v>30.888761660534144</v>
      </c>
      <c r="K1301" s="126">
        <f t="shared" si="909"/>
        <v>29.660595290749551</v>
      </c>
      <c r="L1301" s="126">
        <f t="shared" si="909"/>
        <v>28.432428920964412</v>
      </c>
      <c r="M1301" s="126">
        <f t="shared" si="909"/>
        <v>27.204262551179273</v>
      </c>
      <c r="N1301" s="126">
        <f t="shared" si="909"/>
        <v>25.976096181394677</v>
      </c>
      <c r="O1301" s="126">
        <f t="shared" si="909"/>
        <v>25.141324839787011</v>
      </c>
      <c r="P1301" s="126">
        <f t="shared" si="909"/>
        <v>24.306553498179618</v>
      </c>
      <c r="Q1301" s="126">
        <f t="shared" si="909"/>
        <v>23.471782156572498</v>
      </c>
      <c r="R1301" s="126">
        <f t="shared" si="909"/>
        <v>22.637010814965105</v>
      </c>
      <c r="S1301" s="126">
        <f t="shared" si="909"/>
        <v>21.802239473357712</v>
      </c>
      <c r="T1301" s="126">
        <f t="shared" si="909"/>
        <v>21.37782149863542</v>
      </c>
      <c r="U1301" s="126">
        <f t="shared" si="909"/>
        <v>20.953403523913128</v>
      </c>
      <c r="V1301" s="126">
        <f t="shared" si="909"/>
        <v>20.528985549190974</v>
      </c>
      <c r="W1301" s="126">
        <f t="shared" si="909"/>
        <v>20.104567574468682</v>
      </c>
      <c r="X1301" s="126">
        <f t="shared" si="909"/>
        <v>19.680149599746663</v>
      </c>
      <c r="Y1301" s="126">
        <f t="shared" si="909"/>
        <v>19.235899376458519</v>
      </c>
      <c r="Z1301" s="126">
        <f t="shared" si="909"/>
        <v>18.791649153170511</v>
      </c>
      <c r="AA1301" s="126">
        <f t="shared" si="909"/>
        <v>18.347398929882363</v>
      </c>
      <c r="AB1301" s="126">
        <f t="shared" si="909"/>
        <v>17.903148706594354</v>
      </c>
      <c r="AC1301" s="126">
        <f t="shared" si="909"/>
        <v>17.458898483306211</v>
      </c>
      <c r="AD1301" s="126">
        <f t="shared" si="909"/>
        <v>17.255171219323916</v>
      </c>
      <c r="AE1301" s="126">
        <f t="shared" si="909"/>
        <v>17.051443955341551</v>
      </c>
      <c r="AF1301" s="126">
        <f t="shared" si="909"/>
        <v>16.847716691359256</v>
      </c>
      <c r="AG1301" s="126">
        <f t="shared" si="909"/>
        <v>16.643989427376958</v>
      </c>
      <c r="AH1301" s="126">
        <f t="shared" si="909"/>
        <v>16.440262163394596</v>
      </c>
      <c r="AJ1301" s="120" t="e">
        <f>G1282+G1285+G1290+G1301+#REF!=G1278</f>
        <v>#REF!</v>
      </c>
      <c r="AK1301" s="1" t="e">
        <f>H1282+H1285+H1290+H1301+#REF!=H1278</f>
        <v>#REF!</v>
      </c>
      <c r="AL1301" s="1" t="e">
        <f>I1282+I1285+I1290+I1301+#REF!=I1278</f>
        <v>#REF!</v>
      </c>
      <c r="AM1301" s="1" t="e">
        <f>J1282+J1285+J1290+J1301+#REF!=J1278</f>
        <v>#REF!</v>
      </c>
      <c r="AN1301" s="1" t="e">
        <f>K1282+K1285+K1290+K1301+#REF!=K1278</f>
        <v>#REF!</v>
      </c>
      <c r="AO1301" s="1" t="e">
        <f>L1282+L1285+L1290+L1301+#REF!=L1278</f>
        <v>#REF!</v>
      </c>
      <c r="AP1301" s="1" t="e">
        <f>M1282+M1285+M1290+M1301+#REF!=M1278</f>
        <v>#REF!</v>
      </c>
      <c r="AQ1301" s="1" t="e">
        <f>N1282+N1285+N1290+N1301+#REF!=N1278</f>
        <v>#REF!</v>
      </c>
      <c r="AR1301" s="1" t="e">
        <f>O1282+O1285+O1290+O1301+#REF!=O1278</f>
        <v>#REF!</v>
      </c>
      <c r="AS1301" s="1" t="e">
        <f>P1282+P1285+P1290+P1301+#REF!=P1278</f>
        <v>#REF!</v>
      </c>
      <c r="AT1301" s="1" t="e">
        <f>Q1282+Q1285+Q1290+Q1301+#REF!=Q1278</f>
        <v>#REF!</v>
      </c>
      <c r="AU1301" s="1" t="e">
        <f>R1282+R1285+R1290+R1301+#REF!=R1278</f>
        <v>#REF!</v>
      </c>
      <c r="AV1301" s="1" t="e">
        <f>S1282+S1285+S1290+S1301+#REF!=S1278</f>
        <v>#REF!</v>
      </c>
      <c r="AW1301" s="1" t="e">
        <f>T1282+T1285+T1290+T1301+#REF!=T1278</f>
        <v>#REF!</v>
      </c>
      <c r="AX1301" s="1" t="e">
        <f>U1282+U1285+U1290+U1301+#REF!=U1278</f>
        <v>#REF!</v>
      </c>
      <c r="AY1301" s="1" t="e">
        <f>V1282+V1285+V1290+V1301+#REF!=V1278</f>
        <v>#REF!</v>
      </c>
      <c r="AZ1301" s="1" t="e">
        <f>W1282+W1285+W1290+W1301+#REF!=W1278</f>
        <v>#REF!</v>
      </c>
      <c r="BA1301" s="1" t="e">
        <f>X1282+X1285+X1290+X1301+#REF!=X1278</f>
        <v>#REF!</v>
      </c>
      <c r="BB1301" s="1" t="e">
        <f>Y1282+Y1285+Y1290+Y1301+#REF!=Y1278</f>
        <v>#REF!</v>
      </c>
      <c r="BC1301" s="1" t="e">
        <f>Z1282+Z1285+Z1290+Z1301+#REF!=Z1278</f>
        <v>#REF!</v>
      </c>
      <c r="BD1301" s="1" t="e">
        <f>AA1282+AA1285+AA1290+AA1301+#REF!=AA1278</f>
        <v>#REF!</v>
      </c>
      <c r="BE1301" s="1" t="e">
        <f>AB1282+AB1285+AB1290+AB1301+#REF!=AB1278</f>
        <v>#REF!</v>
      </c>
      <c r="BF1301" s="1" t="e">
        <f>AC1282+AC1285+AC1290+AC1301+#REF!=AC1278</f>
        <v>#REF!</v>
      </c>
      <c r="BG1301" s="1" t="e">
        <f>AD1282+AD1285+AD1290+AD1301+#REF!=AD1278</f>
        <v>#REF!</v>
      </c>
      <c r="BH1301" s="1" t="e">
        <f>AE1282+AE1285+AE1290+AE1301+#REF!=AE1278</f>
        <v>#REF!</v>
      </c>
      <c r="BI1301" s="1" t="e">
        <f>AF1282+AF1285+AF1290+AF1301+#REF!=AF1278</f>
        <v>#REF!</v>
      </c>
      <c r="BJ1301" s="1" t="e">
        <f>AG1282+AG1285+AG1290+AG1301+#REF!=AG1278</f>
        <v>#REF!</v>
      </c>
      <c r="BK1301" s="121" t="e">
        <f>AH1282+AH1285+AH1290+AH1301+#REF!=AH1278</f>
        <v>#REF!</v>
      </c>
      <c r="BL1301" s="1"/>
      <c r="BM1301" s="1"/>
    </row>
    <row r="1302" spans="2:65" hidden="1" outlineLevel="1">
      <c r="B1302" t="str">
        <f t="shared" si="893"/>
        <v>LNG - Energy cost including feedstock energy cost - Europe - USD/ton fuel</v>
      </c>
      <c r="C1302" s="2" t="str">
        <f>C1275</f>
        <v>LNG</v>
      </c>
      <c r="D1302" s="2" t="s">
        <v>37</v>
      </c>
      <c r="E1302" s="2" t="s">
        <v>8</v>
      </c>
      <c r="F1302" s="2" t="s">
        <v>31</v>
      </c>
      <c r="G1302" s="126">
        <f t="shared" ref="G1302:AH1302" si="910">G1307</f>
        <v>29.007303214654346</v>
      </c>
      <c r="H1302" s="126">
        <f t="shared" si="910"/>
        <v>27.757100635909591</v>
      </c>
      <c r="I1302" s="126">
        <f t="shared" si="910"/>
        <v>26.506898057164836</v>
      </c>
      <c r="J1302" s="126">
        <f t="shared" si="910"/>
        <v>25.49672681863467</v>
      </c>
      <c r="K1302" s="126">
        <f t="shared" si="910"/>
        <v>24.486555580104231</v>
      </c>
      <c r="L1302" s="126">
        <f t="shared" si="910"/>
        <v>23.476384341574065</v>
      </c>
      <c r="M1302" s="126">
        <f t="shared" si="910"/>
        <v>22.466213103043629</v>
      </c>
      <c r="N1302" s="126">
        <f t="shared" si="910"/>
        <v>21.456041864513463</v>
      </c>
      <c r="O1302" s="126">
        <f t="shared" si="910"/>
        <v>21.036315923909658</v>
      </c>
      <c r="P1302" s="126">
        <f t="shared" si="910"/>
        <v>20.616589983306266</v>
      </c>
      <c r="Q1302" s="126">
        <f t="shared" si="910"/>
        <v>20.196864042702735</v>
      </c>
      <c r="R1302" s="126">
        <f t="shared" si="910"/>
        <v>19.777138102099205</v>
      </c>
      <c r="S1302" s="126">
        <f t="shared" si="910"/>
        <v>19.357412161495812</v>
      </c>
      <c r="T1302" s="126">
        <f t="shared" si="910"/>
        <v>19.106814441370034</v>
      </c>
      <c r="U1302" s="126">
        <f t="shared" si="910"/>
        <v>18.856216721244323</v>
      </c>
      <c r="V1302" s="126">
        <f t="shared" si="910"/>
        <v>18.605619001118612</v>
      </c>
      <c r="W1302" s="126">
        <f t="shared" si="910"/>
        <v>18.355021280992901</v>
      </c>
      <c r="X1302" s="126">
        <f t="shared" si="910"/>
        <v>18.104423560867051</v>
      </c>
      <c r="Y1302" s="126">
        <f t="shared" si="910"/>
        <v>17.836329243096269</v>
      </c>
      <c r="Z1302" s="126">
        <f t="shared" si="910"/>
        <v>17.568234925325417</v>
      </c>
      <c r="AA1302" s="126">
        <f t="shared" si="910"/>
        <v>17.300140607554635</v>
      </c>
      <c r="AB1302" s="126">
        <f t="shared" si="910"/>
        <v>17.032046289783782</v>
      </c>
      <c r="AC1302" s="126">
        <f t="shared" si="910"/>
        <v>16.763951972013</v>
      </c>
      <c r="AD1302" s="126">
        <f t="shared" si="910"/>
        <v>16.568344836559117</v>
      </c>
      <c r="AE1302" s="126">
        <f t="shared" si="910"/>
        <v>16.372737701105166</v>
      </c>
      <c r="AF1302" s="126">
        <f t="shared" si="910"/>
        <v>16.177130565651282</v>
      </c>
      <c r="AG1302" s="126">
        <f t="shared" si="910"/>
        <v>15.981523430197399</v>
      </c>
      <c r="AH1302" s="126">
        <f t="shared" si="910"/>
        <v>15.785916294743446</v>
      </c>
      <c r="AJ1302" s="120" t="e">
        <f>G1282+G1285+G1291+G1302+#REF!=G1279</f>
        <v>#REF!</v>
      </c>
      <c r="AK1302" s="1" t="e">
        <f>H1282+H1285+H1291+H1302+#REF!=H1279</f>
        <v>#REF!</v>
      </c>
      <c r="AL1302" s="1" t="e">
        <f>I1282+I1285+I1291+I1302+#REF!=I1279</f>
        <v>#REF!</v>
      </c>
      <c r="AM1302" s="1" t="e">
        <f>J1282+J1285+J1291+J1302+#REF!=J1279</f>
        <v>#REF!</v>
      </c>
      <c r="AN1302" s="1" t="e">
        <f>K1282+K1285+K1291+K1302+#REF!=K1279</f>
        <v>#REF!</v>
      </c>
      <c r="AO1302" s="1" t="e">
        <f>L1282+L1285+L1291+L1302+#REF!=L1279</f>
        <v>#REF!</v>
      </c>
      <c r="AP1302" s="1" t="e">
        <f>M1282+M1285+M1291+M1302+#REF!=M1279</f>
        <v>#REF!</v>
      </c>
      <c r="AQ1302" s="1" t="e">
        <f>N1282+N1285+N1291+N1302+#REF!=N1279</f>
        <v>#REF!</v>
      </c>
      <c r="AR1302" s="1" t="e">
        <f>O1282+O1285+O1291+O1302+#REF!=O1279</f>
        <v>#REF!</v>
      </c>
      <c r="AS1302" s="1" t="e">
        <f>P1282+P1285+P1291+P1302+#REF!=P1279</f>
        <v>#REF!</v>
      </c>
      <c r="AT1302" s="1" t="e">
        <f>Q1282+Q1285+Q1291+Q1302+#REF!=Q1279</f>
        <v>#REF!</v>
      </c>
      <c r="AU1302" s="1" t="e">
        <f>R1282+R1285+R1291+R1302+#REF!=R1279</f>
        <v>#REF!</v>
      </c>
      <c r="AV1302" s="1" t="e">
        <f>S1282+S1285+S1291+S1302+#REF!=S1279</f>
        <v>#REF!</v>
      </c>
      <c r="AW1302" s="1" t="e">
        <f>T1282+T1285+T1291+T1302+#REF!=T1279</f>
        <v>#REF!</v>
      </c>
      <c r="AX1302" s="1" t="e">
        <f>U1282+U1285+U1291+U1302+#REF!=U1279</f>
        <v>#REF!</v>
      </c>
      <c r="AY1302" s="1" t="e">
        <f>V1282+V1285+V1291+V1302+#REF!=V1279</f>
        <v>#REF!</v>
      </c>
      <c r="AZ1302" s="1" t="e">
        <f>W1282+W1285+W1291+W1302+#REF!=W1279</f>
        <v>#REF!</v>
      </c>
      <c r="BA1302" s="1" t="e">
        <f>X1282+X1285+X1291+X1302+#REF!=X1279</f>
        <v>#REF!</v>
      </c>
      <c r="BB1302" s="1" t="e">
        <f>Y1282+Y1285+Y1291+Y1302+#REF!=Y1279</f>
        <v>#REF!</v>
      </c>
      <c r="BC1302" s="1" t="e">
        <f>Z1282+Z1285+Z1291+Z1302+#REF!=Z1279</f>
        <v>#REF!</v>
      </c>
      <c r="BD1302" s="1" t="e">
        <f>AA1282+AA1285+AA1291+AA1302+#REF!=AA1279</f>
        <v>#REF!</v>
      </c>
      <c r="BE1302" s="1" t="e">
        <f>AB1282+AB1285+AB1291+AB1302+#REF!=AB1279</f>
        <v>#REF!</v>
      </c>
      <c r="BF1302" s="1" t="e">
        <f>AC1282+AC1285+AC1291+AC1302+#REF!=AC1279</f>
        <v>#REF!</v>
      </c>
      <c r="BG1302" s="1" t="e">
        <f>AD1282+AD1285+AD1291+AD1302+#REF!=AD1279</f>
        <v>#REF!</v>
      </c>
      <c r="BH1302" s="1" t="e">
        <f>AE1282+AE1285+AE1291+AE1302+#REF!=AE1279</f>
        <v>#REF!</v>
      </c>
      <c r="BI1302" s="1" t="e">
        <f>AF1282+AF1285+AF1291+AF1302+#REF!=AF1279</f>
        <v>#REF!</v>
      </c>
      <c r="BJ1302" s="1" t="e">
        <f>AG1282+AG1285+AG1291+AG1302+#REF!=AG1279</f>
        <v>#REF!</v>
      </c>
      <c r="BK1302" s="121" t="e">
        <f>AH1282+AH1285+AH1291+AH1302+#REF!=AH1279</f>
        <v>#REF!</v>
      </c>
      <c r="BL1302" s="1"/>
      <c r="BM1302" s="1"/>
    </row>
    <row r="1303" spans="2:65" ht="15.75" hidden="1" outlineLevel="1" thickBot="1">
      <c r="B1303" t="str">
        <f t="shared" si="893"/>
        <v>LNG - Energy cost including feedstock energy cost - Middle East - USD/ton fuel</v>
      </c>
      <c r="C1303" s="13" t="str">
        <f>C1275</f>
        <v>LNG</v>
      </c>
      <c r="D1303" s="13" t="s">
        <v>37</v>
      </c>
      <c r="E1303" s="13" t="s">
        <v>58</v>
      </c>
      <c r="F1303" s="13" t="s">
        <v>31</v>
      </c>
      <c r="G1303" s="127">
        <f t="shared" ref="G1303:AH1303" si="911">G1308</f>
        <v>22.212190003898375</v>
      </c>
      <c r="H1303" s="127">
        <f t="shared" si="911"/>
        <v>21.232021740260461</v>
      </c>
      <c r="I1303" s="127">
        <f t="shared" si="911"/>
        <v>20.251853476622273</v>
      </c>
      <c r="J1303" s="127">
        <f t="shared" si="911"/>
        <v>19.602892276312467</v>
      </c>
      <c r="K1303" s="127">
        <f t="shared" si="911"/>
        <v>18.953931076002664</v>
      </c>
      <c r="L1303" s="127">
        <f t="shared" si="911"/>
        <v>18.304969875692858</v>
      </c>
      <c r="M1303" s="127">
        <f t="shared" si="911"/>
        <v>17.656008675383053</v>
      </c>
      <c r="N1303" s="127">
        <f t="shared" si="911"/>
        <v>17.00704747507325</v>
      </c>
      <c r="O1303" s="127">
        <f t="shared" si="911"/>
        <v>16.549455045217972</v>
      </c>
      <c r="P1303" s="127">
        <f t="shared" si="911"/>
        <v>16.091862615362832</v>
      </c>
      <c r="Q1303" s="127">
        <f t="shared" si="911"/>
        <v>15.634270185507557</v>
      </c>
      <c r="R1303" s="127">
        <f t="shared" si="911"/>
        <v>15.176677755652417</v>
      </c>
      <c r="S1303" s="127">
        <f t="shared" si="911"/>
        <v>14.719085325797277</v>
      </c>
      <c r="T1303" s="127">
        <f t="shared" si="911"/>
        <v>14.489653293063725</v>
      </c>
      <c r="U1303" s="127">
        <f t="shared" si="911"/>
        <v>14.260221260330171</v>
      </c>
      <c r="V1303" s="127">
        <f t="shared" si="911"/>
        <v>14.030789227596687</v>
      </c>
      <c r="W1303" s="127">
        <f t="shared" si="911"/>
        <v>13.801357194863135</v>
      </c>
      <c r="X1303" s="127">
        <f t="shared" si="911"/>
        <v>13.571925162129583</v>
      </c>
      <c r="Y1303" s="127">
        <f t="shared" si="911"/>
        <v>13.271048899002039</v>
      </c>
      <c r="Z1303" s="127">
        <f t="shared" si="911"/>
        <v>12.970172635874563</v>
      </c>
      <c r="AA1303" s="127">
        <f t="shared" si="911"/>
        <v>12.669296372747022</v>
      </c>
      <c r="AB1303" s="127">
        <f t="shared" si="911"/>
        <v>12.368420109619546</v>
      </c>
      <c r="AC1303" s="127">
        <f t="shared" si="911"/>
        <v>12.067543846491969</v>
      </c>
      <c r="AD1303" s="127">
        <f t="shared" si="911"/>
        <v>11.926724316796832</v>
      </c>
      <c r="AE1303" s="127">
        <f t="shared" si="911"/>
        <v>11.78590478710173</v>
      </c>
      <c r="AF1303" s="127">
        <f t="shared" si="911"/>
        <v>11.645085257406594</v>
      </c>
      <c r="AG1303" s="127">
        <f t="shared" si="911"/>
        <v>11.504265727711458</v>
      </c>
      <c r="AH1303" s="127">
        <f t="shared" si="911"/>
        <v>11.363446198016357</v>
      </c>
      <c r="AJ1303" s="122" t="e">
        <f>G1282+G1285+G1292+G1303+#REF!=G1280</f>
        <v>#REF!</v>
      </c>
      <c r="AK1303" s="123" t="e">
        <f>H1282+H1285+H1292+H1303+#REF!=H1280</f>
        <v>#REF!</v>
      </c>
      <c r="AL1303" s="123" t="e">
        <f>I1282+I1285+I1292+I1303+#REF!=I1280</f>
        <v>#REF!</v>
      </c>
      <c r="AM1303" s="123" t="e">
        <f>J1282+J1285+J1292+J1303+#REF!=J1280</f>
        <v>#REF!</v>
      </c>
      <c r="AN1303" s="123" t="e">
        <f>K1282+K1285+K1292+K1303+#REF!=K1280</f>
        <v>#REF!</v>
      </c>
      <c r="AO1303" s="123" t="e">
        <f>L1282+L1285+L1292+L1303+#REF!=L1280</f>
        <v>#REF!</v>
      </c>
      <c r="AP1303" s="123" t="e">
        <f>M1282+M1285+M1292+M1303+#REF!=M1280</f>
        <v>#REF!</v>
      </c>
      <c r="AQ1303" s="123" t="e">
        <f>N1282+N1285+N1292+N1303+#REF!=N1280</f>
        <v>#REF!</v>
      </c>
      <c r="AR1303" s="123" t="e">
        <f>O1282+O1285+O1292+O1303+#REF!=O1280</f>
        <v>#REF!</v>
      </c>
      <c r="AS1303" s="123" t="e">
        <f>P1282+P1285+P1292+P1303+#REF!=P1280</f>
        <v>#REF!</v>
      </c>
      <c r="AT1303" s="123" t="e">
        <f>Q1282+Q1285+Q1292+Q1303+#REF!=Q1280</f>
        <v>#REF!</v>
      </c>
      <c r="AU1303" s="123" t="e">
        <f>R1282+R1285+R1292+R1303+#REF!=R1280</f>
        <v>#REF!</v>
      </c>
      <c r="AV1303" s="123" t="e">
        <f>S1282+S1285+S1292+S1303+#REF!=S1280</f>
        <v>#REF!</v>
      </c>
      <c r="AW1303" s="123" t="e">
        <f>T1282+T1285+T1292+T1303+#REF!=T1280</f>
        <v>#REF!</v>
      </c>
      <c r="AX1303" s="123" t="e">
        <f>U1282+U1285+U1292+U1303+#REF!=U1280</f>
        <v>#REF!</v>
      </c>
      <c r="AY1303" s="123" t="e">
        <f>V1282+V1285+V1292+V1303+#REF!=V1280</f>
        <v>#REF!</v>
      </c>
      <c r="AZ1303" s="123" t="e">
        <f>W1282+W1285+W1292+W1303+#REF!=W1280</f>
        <v>#REF!</v>
      </c>
      <c r="BA1303" s="123" t="e">
        <f>X1282+X1285+X1292+X1303+#REF!=X1280</f>
        <v>#REF!</v>
      </c>
      <c r="BB1303" s="123" t="e">
        <f>Y1282+Y1285+Y1292+Y1303+#REF!=Y1280</f>
        <v>#REF!</v>
      </c>
      <c r="BC1303" s="123" t="e">
        <f>Z1282+Z1285+Z1292+Z1303+#REF!=Z1280</f>
        <v>#REF!</v>
      </c>
      <c r="BD1303" s="123" t="e">
        <f>AA1282+AA1285+AA1292+AA1303+#REF!=AA1280</f>
        <v>#REF!</v>
      </c>
      <c r="BE1303" s="123" t="e">
        <f>AB1282+AB1285+AB1292+AB1303+#REF!=AB1280</f>
        <v>#REF!</v>
      </c>
      <c r="BF1303" s="123" t="e">
        <f>AC1282+AC1285+AC1292+AC1303+#REF!=AC1280</f>
        <v>#REF!</v>
      </c>
      <c r="BG1303" s="123" t="e">
        <f>AD1282+AD1285+AD1292+AD1303+#REF!=AD1280</f>
        <v>#REF!</v>
      </c>
      <c r="BH1303" s="123" t="e">
        <f>AE1282+AE1285+AE1292+AE1303+#REF!=AE1280</f>
        <v>#REF!</v>
      </c>
      <c r="BI1303" s="123" t="e">
        <f>AF1282+AF1285+AF1292+AF1303+#REF!=AF1280</f>
        <v>#REF!</v>
      </c>
      <c r="BJ1303" s="123" t="e">
        <f>AG1282+AG1285+AG1292+AG1303+#REF!=AG1280</f>
        <v>#REF!</v>
      </c>
      <c r="BK1303" s="124" t="e">
        <f>AH1282+AH1285+AH1292+AH1303+#REF!=AH1280</f>
        <v>#REF!</v>
      </c>
      <c r="BL1303" s="1"/>
      <c r="BM1303" s="1"/>
    </row>
    <row r="1304" spans="2:65" hidden="1" outlineLevel="1">
      <c r="B1304" t="str">
        <f t="shared" si="893"/>
        <v>LNG - Energy cost - Africa - USD/ton fuel</v>
      </c>
      <c r="C1304" t="str">
        <f>C1275</f>
        <v>LNG</v>
      </c>
      <c r="D1304" t="s">
        <v>43</v>
      </c>
      <c r="E1304" t="s">
        <v>55</v>
      </c>
      <c r="F1304" t="s">
        <v>31</v>
      </c>
      <c r="G1304" s="8">
        <f t="shared" ref="G1304:V1308" si="912">INDEX(CostCalculations,MATCH($B1304,CostCalculations_Index,0),MATCH(G$4,CostCalculation_Year,0))</f>
        <v>35.033884158308503</v>
      </c>
      <c r="H1304" s="8">
        <f t="shared" si="912"/>
        <v>30.919977747395748</v>
      </c>
      <c r="I1304" s="8">
        <f t="shared" si="912"/>
        <v>26.80607133648191</v>
      </c>
      <c r="J1304" s="8">
        <f t="shared" si="912"/>
        <v>25.65925481102331</v>
      </c>
      <c r="K1304" s="8">
        <f t="shared" si="912"/>
        <v>24.512438285564713</v>
      </c>
      <c r="L1304" s="8">
        <f t="shared" si="912"/>
        <v>23.365621760106112</v>
      </c>
      <c r="M1304" s="8">
        <f t="shared" si="912"/>
        <v>22.218805234647242</v>
      </c>
      <c r="N1304" s="8">
        <f t="shared" si="912"/>
        <v>21.071988709188645</v>
      </c>
      <c r="O1304" s="8">
        <f t="shared" si="912"/>
        <v>20.431834259056178</v>
      </c>
      <c r="P1304" s="8">
        <f t="shared" si="912"/>
        <v>19.791679808923707</v>
      </c>
      <c r="Q1304" s="8">
        <f t="shared" si="912"/>
        <v>19.151525358790966</v>
      </c>
      <c r="R1304" s="8">
        <f t="shared" si="912"/>
        <v>18.511370908658499</v>
      </c>
      <c r="S1304" s="8">
        <f t="shared" si="912"/>
        <v>17.871216458526099</v>
      </c>
      <c r="T1304" s="8">
        <f t="shared" si="912"/>
        <v>17.569906277941822</v>
      </c>
      <c r="U1304" s="8">
        <f t="shared" si="912"/>
        <v>17.268596097357612</v>
      </c>
      <c r="V1304" s="8">
        <f t="shared" si="912"/>
        <v>16.967285916773335</v>
      </c>
      <c r="W1304" s="8">
        <f t="shared" ref="W1304:AH1308" si="913">INDEX(CostCalculations,MATCH($B1304,CostCalculations_Index,0),MATCH(W$4,CostCalculation_Year,0))</f>
        <v>16.665975736189058</v>
      </c>
      <c r="X1304" s="8">
        <f t="shared" si="913"/>
        <v>16.364665555604915</v>
      </c>
      <c r="Y1304" s="8">
        <f t="shared" si="913"/>
        <v>16.054836989607747</v>
      </c>
      <c r="Z1304" s="8">
        <f t="shared" si="913"/>
        <v>15.745008423610578</v>
      </c>
      <c r="AA1304" s="8">
        <f t="shared" si="913"/>
        <v>15.435179857613274</v>
      </c>
      <c r="AB1304" s="8">
        <f t="shared" si="913"/>
        <v>15.125351291616106</v>
      </c>
      <c r="AC1304" s="8">
        <f t="shared" si="913"/>
        <v>14.81552272561887</v>
      </c>
      <c r="AD1304" s="8">
        <f t="shared" si="913"/>
        <v>14.663450567763833</v>
      </c>
      <c r="AE1304" s="8">
        <f t="shared" si="913"/>
        <v>14.511378409908865</v>
      </c>
      <c r="AF1304" s="8">
        <f t="shared" si="913"/>
        <v>14.359306252053829</v>
      </c>
      <c r="AG1304" s="8">
        <f t="shared" si="913"/>
        <v>14.207234094198792</v>
      </c>
      <c r="AH1304" s="8">
        <f t="shared" si="913"/>
        <v>14.055161936343824</v>
      </c>
    </row>
    <row r="1305" spans="2:65" hidden="1" outlineLevel="1">
      <c r="B1305" t="str">
        <f t="shared" si="893"/>
        <v>LNG - Energy cost - Americas - USD/ton fuel</v>
      </c>
      <c r="C1305" t="str">
        <f>C1275</f>
        <v>LNG</v>
      </c>
      <c r="D1305" t="s">
        <v>43</v>
      </c>
      <c r="E1305" t="s">
        <v>56</v>
      </c>
      <c r="F1305" t="s">
        <v>31</v>
      </c>
      <c r="G1305" s="8">
        <f t="shared" si="912"/>
        <v>22.012310723860217</v>
      </c>
      <c r="H1305" s="8">
        <f t="shared" si="912"/>
        <v>21.556466491183574</v>
      </c>
      <c r="I1305" s="8">
        <f t="shared" si="912"/>
        <v>21.100622258506792</v>
      </c>
      <c r="J1305" s="8">
        <f t="shared" si="912"/>
        <v>20.33006650585321</v>
      </c>
      <c r="K1305" s="8">
        <f t="shared" si="912"/>
        <v>19.559510753199628</v>
      </c>
      <c r="L1305" s="8">
        <f t="shared" si="912"/>
        <v>18.788955000546046</v>
      </c>
      <c r="M1305" s="8">
        <f t="shared" si="912"/>
        <v>18.018399247892738</v>
      </c>
      <c r="N1305" s="8">
        <f t="shared" si="912"/>
        <v>17.247843495239156</v>
      </c>
      <c r="O1305" s="8">
        <f t="shared" si="912"/>
        <v>16.877033567022497</v>
      </c>
      <c r="P1305" s="8">
        <f t="shared" si="912"/>
        <v>16.506223638805839</v>
      </c>
      <c r="Q1305" s="8">
        <f t="shared" si="912"/>
        <v>16.13541371058918</v>
      </c>
      <c r="R1305" s="8">
        <f t="shared" si="912"/>
        <v>15.764603782372523</v>
      </c>
      <c r="S1305" s="8">
        <f t="shared" si="912"/>
        <v>15.393793854155795</v>
      </c>
      <c r="T1305" s="8">
        <f t="shared" si="912"/>
        <v>15.093206205252955</v>
      </c>
      <c r="U1305" s="8">
        <f t="shared" si="912"/>
        <v>14.792618556350112</v>
      </c>
      <c r="V1305" s="8">
        <f t="shared" si="912"/>
        <v>14.492030907447202</v>
      </c>
      <c r="W1305" s="8">
        <f t="shared" si="913"/>
        <v>14.191443258544359</v>
      </c>
      <c r="X1305" s="8">
        <f t="shared" si="913"/>
        <v>13.890855609641482</v>
      </c>
      <c r="Y1305" s="8">
        <f t="shared" si="913"/>
        <v>13.769758412927786</v>
      </c>
      <c r="Z1305" s="8">
        <f t="shared" si="913"/>
        <v>13.648661216214089</v>
      </c>
      <c r="AA1305" s="8">
        <f t="shared" si="913"/>
        <v>13.527564019500426</v>
      </c>
      <c r="AB1305" s="8">
        <f t="shared" si="913"/>
        <v>13.406466822786728</v>
      </c>
      <c r="AC1305" s="8">
        <f t="shared" si="913"/>
        <v>13.285369626073031</v>
      </c>
      <c r="AD1305" s="8">
        <f t="shared" si="913"/>
        <v>13.194010362475922</v>
      </c>
      <c r="AE1305" s="8">
        <f t="shared" si="913"/>
        <v>13.102651098878846</v>
      </c>
      <c r="AF1305" s="8">
        <f t="shared" si="913"/>
        <v>13.011291835281769</v>
      </c>
      <c r="AG1305" s="8">
        <f t="shared" si="913"/>
        <v>12.919932571684694</v>
      </c>
      <c r="AH1305" s="8">
        <f t="shared" si="913"/>
        <v>12.828573308087618</v>
      </c>
    </row>
    <row r="1306" spans="2:65" hidden="1" outlineLevel="1">
      <c r="B1306" t="str">
        <f t="shared" si="893"/>
        <v>LNG - Energy cost - Asia - USD/ton fuel</v>
      </c>
      <c r="C1306" t="str">
        <f>C1275</f>
        <v>LNG</v>
      </c>
      <c r="D1306" t="s">
        <v>43</v>
      </c>
      <c r="E1306" t="s">
        <v>57</v>
      </c>
      <c r="F1306" t="s">
        <v>31</v>
      </c>
      <c r="G1306" s="8">
        <f t="shared" si="912"/>
        <v>38.96496149388549</v>
      </c>
      <c r="H1306" s="8">
        <f t="shared" si="912"/>
        <v>35.540944762101567</v>
      </c>
      <c r="I1306" s="8">
        <f t="shared" si="912"/>
        <v>32.116928030319286</v>
      </c>
      <c r="J1306" s="8">
        <f t="shared" si="912"/>
        <v>30.888761660534144</v>
      </c>
      <c r="K1306" s="8">
        <f t="shared" si="912"/>
        <v>29.660595290749551</v>
      </c>
      <c r="L1306" s="8">
        <f t="shared" si="912"/>
        <v>28.432428920964412</v>
      </c>
      <c r="M1306" s="8">
        <f t="shared" si="912"/>
        <v>27.204262551179273</v>
      </c>
      <c r="N1306" s="8">
        <f t="shared" si="912"/>
        <v>25.976096181394677</v>
      </c>
      <c r="O1306" s="8">
        <f t="shared" si="912"/>
        <v>25.141324839787011</v>
      </c>
      <c r="P1306" s="8">
        <f t="shared" si="912"/>
        <v>24.306553498179618</v>
      </c>
      <c r="Q1306" s="8">
        <f t="shared" si="912"/>
        <v>23.471782156572498</v>
      </c>
      <c r="R1306" s="8">
        <f t="shared" si="912"/>
        <v>22.637010814965105</v>
      </c>
      <c r="S1306" s="8">
        <f t="shared" si="912"/>
        <v>21.802239473357712</v>
      </c>
      <c r="T1306" s="8">
        <f t="shared" si="912"/>
        <v>21.37782149863542</v>
      </c>
      <c r="U1306" s="8">
        <f t="shared" si="912"/>
        <v>20.953403523913128</v>
      </c>
      <c r="V1306" s="8">
        <f t="shared" si="912"/>
        <v>20.528985549190974</v>
      </c>
      <c r="W1306" s="8">
        <f t="shared" si="913"/>
        <v>20.104567574468682</v>
      </c>
      <c r="X1306" s="8">
        <f t="shared" si="913"/>
        <v>19.680149599746663</v>
      </c>
      <c r="Y1306" s="8">
        <f t="shared" si="913"/>
        <v>19.235899376458519</v>
      </c>
      <c r="Z1306" s="8">
        <f t="shared" si="913"/>
        <v>18.791649153170511</v>
      </c>
      <c r="AA1306" s="8">
        <f t="shared" si="913"/>
        <v>18.347398929882363</v>
      </c>
      <c r="AB1306" s="8">
        <f t="shared" si="913"/>
        <v>17.903148706594354</v>
      </c>
      <c r="AC1306" s="8">
        <f t="shared" si="913"/>
        <v>17.458898483306211</v>
      </c>
      <c r="AD1306" s="8">
        <f t="shared" si="913"/>
        <v>17.255171219323916</v>
      </c>
      <c r="AE1306" s="8">
        <f t="shared" si="913"/>
        <v>17.051443955341551</v>
      </c>
      <c r="AF1306" s="8">
        <f t="shared" si="913"/>
        <v>16.847716691359256</v>
      </c>
      <c r="AG1306" s="8">
        <f t="shared" si="913"/>
        <v>16.643989427376958</v>
      </c>
      <c r="AH1306" s="8">
        <f t="shared" si="913"/>
        <v>16.440262163394596</v>
      </c>
    </row>
    <row r="1307" spans="2:65" hidden="1" outlineLevel="1">
      <c r="B1307" t="str">
        <f t="shared" si="893"/>
        <v>LNG - Energy cost - Europe - USD/ton fuel</v>
      </c>
      <c r="C1307" t="str">
        <f>C1275</f>
        <v>LNG</v>
      </c>
      <c r="D1307" t="s">
        <v>43</v>
      </c>
      <c r="E1307" t="s">
        <v>8</v>
      </c>
      <c r="F1307" t="s">
        <v>31</v>
      </c>
      <c r="G1307" s="8">
        <f t="shared" si="912"/>
        <v>29.007303214654346</v>
      </c>
      <c r="H1307" s="8">
        <f t="shared" si="912"/>
        <v>27.757100635909591</v>
      </c>
      <c r="I1307" s="8">
        <f t="shared" si="912"/>
        <v>26.506898057164836</v>
      </c>
      <c r="J1307" s="8">
        <f t="shared" si="912"/>
        <v>25.49672681863467</v>
      </c>
      <c r="K1307" s="8">
        <f t="shared" si="912"/>
        <v>24.486555580104231</v>
      </c>
      <c r="L1307" s="8">
        <f t="shared" si="912"/>
        <v>23.476384341574065</v>
      </c>
      <c r="M1307" s="8">
        <f t="shared" si="912"/>
        <v>22.466213103043629</v>
      </c>
      <c r="N1307" s="8">
        <f t="shared" si="912"/>
        <v>21.456041864513463</v>
      </c>
      <c r="O1307" s="8">
        <f t="shared" si="912"/>
        <v>21.036315923909658</v>
      </c>
      <c r="P1307" s="8">
        <f t="shared" si="912"/>
        <v>20.616589983306266</v>
      </c>
      <c r="Q1307" s="8">
        <f t="shared" si="912"/>
        <v>20.196864042702735</v>
      </c>
      <c r="R1307" s="8">
        <f t="shared" si="912"/>
        <v>19.777138102099205</v>
      </c>
      <c r="S1307" s="8">
        <f t="shared" si="912"/>
        <v>19.357412161495812</v>
      </c>
      <c r="T1307" s="8">
        <f t="shared" si="912"/>
        <v>19.106814441370034</v>
      </c>
      <c r="U1307" s="8">
        <f t="shared" si="912"/>
        <v>18.856216721244323</v>
      </c>
      <c r="V1307" s="8">
        <f t="shared" si="912"/>
        <v>18.605619001118612</v>
      </c>
      <c r="W1307" s="8">
        <f t="shared" si="913"/>
        <v>18.355021280992901</v>
      </c>
      <c r="X1307" s="8">
        <f t="shared" si="913"/>
        <v>18.104423560867051</v>
      </c>
      <c r="Y1307" s="8">
        <f t="shared" si="913"/>
        <v>17.836329243096269</v>
      </c>
      <c r="Z1307" s="8">
        <f t="shared" si="913"/>
        <v>17.568234925325417</v>
      </c>
      <c r="AA1307" s="8">
        <f t="shared" si="913"/>
        <v>17.300140607554635</v>
      </c>
      <c r="AB1307" s="8">
        <f t="shared" si="913"/>
        <v>17.032046289783782</v>
      </c>
      <c r="AC1307" s="8">
        <f t="shared" si="913"/>
        <v>16.763951972013</v>
      </c>
      <c r="AD1307" s="8">
        <f t="shared" si="913"/>
        <v>16.568344836559117</v>
      </c>
      <c r="AE1307" s="8">
        <f t="shared" si="913"/>
        <v>16.372737701105166</v>
      </c>
      <c r="AF1307" s="8">
        <f t="shared" si="913"/>
        <v>16.177130565651282</v>
      </c>
      <c r="AG1307" s="8">
        <f t="shared" si="913"/>
        <v>15.981523430197399</v>
      </c>
      <c r="AH1307" s="8">
        <f t="shared" si="913"/>
        <v>15.785916294743446</v>
      </c>
    </row>
    <row r="1308" spans="2:65" hidden="1" outlineLevel="1">
      <c r="B1308" t="str">
        <f t="shared" si="893"/>
        <v>LNG - Energy cost - Middle East - USD/ton fuel</v>
      </c>
      <c r="C1308" t="str">
        <f>C1275</f>
        <v>LNG</v>
      </c>
      <c r="D1308" t="s">
        <v>43</v>
      </c>
      <c r="E1308" t="s">
        <v>58</v>
      </c>
      <c r="F1308" t="s">
        <v>31</v>
      </c>
      <c r="G1308" s="8">
        <f t="shared" si="912"/>
        <v>22.212190003898375</v>
      </c>
      <c r="H1308" s="8">
        <f t="shared" si="912"/>
        <v>21.232021740260461</v>
      </c>
      <c r="I1308" s="8">
        <f t="shared" si="912"/>
        <v>20.251853476622273</v>
      </c>
      <c r="J1308" s="8">
        <f t="shared" si="912"/>
        <v>19.602892276312467</v>
      </c>
      <c r="K1308" s="8">
        <f t="shared" si="912"/>
        <v>18.953931076002664</v>
      </c>
      <c r="L1308" s="8">
        <f t="shared" si="912"/>
        <v>18.304969875692858</v>
      </c>
      <c r="M1308" s="8">
        <f t="shared" si="912"/>
        <v>17.656008675383053</v>
      </c>
      <c r="N1308" s="8">
        <f t="shared" si="912"/>
        <v>17.00704747507325</v>
      </c>
      <c r="O1308" s="8">
        <f t="shared" si="912"/>
        <v>16.549455045217972</v>
      </c>
      <c r="P1308" s="8">
        <f t="shared" si="912"/>
        <v>16.091862615362832</v>
      </c>
      <c r="Q1308" s="8">
        <f t="shared" si="912"/>
        <v>15.634270185507557</v>
      </c>
      <c r="R1308" s="8">
        <f t="shared" si="912"/>
        <v>15.176677755652417</v>
      </c>
      <c r="S1308" s="8">
        <f t="shared" si="912"/>
        <v>14.719085325797277</v>
      </c>
      <c r="T1308" s="8">
        <f t="shared" si="912"/>
        <v>14.489653293063725</v>
      </c>
      <c r="U1308" s="8">
        <f t="shared" si="912"/>
        <v>14.260221260330171</v>
      </c>
      <c r="V1308" s="8">
        <f t="shared" si="912"/>
        <v>14.030789227596687</v>
      </c>
      <c r="W1308" s="8">
        <f t="shared" si="913"/>
        <v>13.801357194863135</v>
      </c>
      <c r="X1308" s="8">
        <f t="shared" si="913"/>
        <v>13.571925162129583</v>
      </c>
      <c r="Y1308" s="8">
        <f t="shared" si="913"/>
        <v>13.271048899002039</v>
      </c>
      <c r="Z1308" s="8">
        <f t="shared" si="913"/>
        <v>12.970172635874563</v>
      </c>
      <c r="AA1308" s="8">
        <f t="shared" si="913"/>
        <v>12.669296372747022</v>
      </c>
      <c r="AB1308" s="8">
        <f t="shared" si="913"/>
        <v>12.368420109619546</v>
      </c>
      <c r="AC1308" s="8">
        <f t="shared" si="913"/>
        <v>12.067543846491969</v>
      </c>
      <c r="AD1308" s="8">
        <f t="shared" si="913"/>
        <v>11.926724316796832</v>
      </c>
      <c r="AE1308" s="8">
        <f t="shared" si="913"/>
        <v>11.78590478710173</v>
      </c>
      <c r="AF1308" s="8">
        <f t="shared" si="913"/>
        <v>11.645085257406594</v>
      </c>
      <c r="AG1308" s="8">
        <f t="shared" si="913"/>
        <v>11.504265727711458</v>
      </c>
      <c r="AH1308" s="8">
        <f t="shared" si="913"/>
        <v>11.363446198016357</v>
      </c>
    </row>
    <row r="1309" spans="2:65" ht="15.75" hidden="1" outlineLevel="1" thickBot="1">
      <c r="B1309" t="str">
        <f t="shared" si="893"/>
        <v/>
      </c>
    </row>
    <row r="1310" spans="2:65" hidden="1" outlineLevel="1">
      <c r="B1310" t="str">
        <f t="shared" si="893"/>
        <v>LNG - Feedstock cost including feedstock feedstock cost - Africa - USD/ton fuel</v>
      </c>
      <c r="C1310" s="10" t="str">
        <f>C1286</f>
        <v>LNG</v>
      </c>
      <c r="D1310" s="10" t="s">
        <v>38</v>
      </c>
      <c r="E1310" s="10" t="s">
        <v>55</v>
      </c>
      <c r="F1310" s="10" t="s">
        <v>31</v>
      </c>
      <c r="G1310" s="125">
        <f>G1315</f>
        <v>1120</v>
      </c>
      <c r="H1310" s="125">
        <f t="shared" ref="H1310:AH1310" si="914">H1315</f>
        <v>910</v>
      </c>
      <c r="I1310" s="125">
        <f t="shared" si="914"/>
        <v>700</v>
      </c>
      <c r="J1310" s="125">
        <f t="shared" si="914"/>
        <v>655</v>
      </c>
      <c r="K1310" s="125">
        <f t="shared" si="914"/>
        <v>610</v>
      </c>
      <c r="L1310" s="125">
        <f t="shared" si="914"/>
        <v>565</v>
      </c>
      <c r="M1310" s="125">
        <f t="shared" si="914"/>
        <v>520</v>
      </c>
      <c r="N1310" s="125">
        <f t="shared" si="914"/>
        <v>475</v>
      </c>
      <c r="O1310" s="125">
        <f t="shared" si="914"/>
        <v>475</v>
      </c>
      <c r="P1310" s="125">
        <f t="shared" si="914"/>
        <v>475</v>
      </c>
      <c r="Q1310" s="125">
        <f t="shared" si="914"/>
        <v>475</v>
      </c>
      <c r="R1310" s="125">
        <f t="shared" si="914"/>
        <v>475</v>
      </c>
      <c r="S1310" s="125">
        <f t="shared" si="914"/>
        <v>475</v>
      </c>
      <c r="T1310" s="125">
        <f t="shared" si="914"/>
        <v>475</v>
      </c>
      <c r="U1310" s="125">
        <f t="shared" si="914"/>
        <v>475</v>
      </c>
      <c r="V1310" s="125">
        <f t="shared" si="914"/>
        <v>475</v>
      </c>
      <c r="W1310" s="125">
        <f t="shared" si="914"/>
        <v>475</v>
      </c>
      <c r="X1310" s="125">
        <f t="shared" si="914"/>
        <v>475</v>
      </c>
      <c r="Y1310" s="125">
        <f t="shared" si="914"/>
        <v>475</v>
      </c>
      <c r="Z1310" s="125">
        <f t="shared" si="914"/>
        <v>475</v>
      </c>
      <c r="AA1310" s="125">
        <f t="shared" si="914"/>
        <v>475</v>
      </c>
      <c r="AB1310" s="125">
        <f t="shared" si="914"/>
        <v>475</v>
      </c>
      <c r="AC1310" s="125">
        <f t="shared" si="914"/>
        <v>475</v>
      </c>
      <c r="AD1310" s="125">
        <f t="shared" si="914"/>
        <v>475</v>
      </c>
      <c r="AE1310" s="125">
        <f t="shared" si="914"/>
        <v>475</v>
      </c>
      <c r="AF1310" s="125">
        <f t="shared" si="914"/>
        <v>475</v>
      </c>
      <c r="AG1310" s="125">
        <f t="shared" si="914"/>
        <v>475</v>
      </c>
      <c r="AH1310" s="125">
        <f t="shared" si="914"/>
        <v>475</v>
      </c>
      <c r="AJ1310" s="117" t="b">
        <f t="shared" ref="AJ1310:BK1310" si="915">G1293+G1296+G1299+G1310+G1580=G1287</f>
        <v>0</v>
      </c>
      <c r="AK1310" s="118" t="b">
        <f t="shared" si="915"/>
        <v>0</v>
      </c>
      <c r="AL1310" s="118" t="b">
        <f t="shared" si="915"/>
        <v>0</v>
      </c>
      <c r="AM1310" s="118" t="b">
        <f t="shared" si="915"/>
        <v>0</v>
      </c>
      <c r="AN1310" s="118" t="b">
        <f t="shared" si="915"/>
        <v>0</v>
      </c>
      <c r="AO1310" s="118" t="b">
        <f t="shared" si="915"/>
        <v>0</v>
      </c>
      <c r="AP1310" s="118" t="b">
        <f t="shared" si="915"/>
        <v>0</v>
      </c>
      <c r="AQ1310" s="118" t="b">
        <f t="shared" si="915"/>
        <v>0</v>
      </c>
      <c r="AR1310" s="118" t="b">
        <f t="shared" si="915"/>
        <v>0</v>
      </c>
      <c r="AS1310" s="118" t="b">
        <f t="shared" si="915"/>
        <v>0</v>
      </c>
      <c r="AT1310" s="118" t="b">
        <f t="shared" si="915"/>
        <v>0</v>
      </c>
      <c r="AU1310" s="118" t="b">
        <f t="shared" si="915"/>
        <v>0</v>
      </c>
      <c r="AV1310" s="118" t="b">
        <f t="shared" si="915"/>
        <v>0</v>
      </c>
      <c r="AW1310" s="118" t="b">
        <f t="shared" si="915"/>
        <v>0</v>
      </c>
      <c r="AX1310" s="118" t="b">
        <f t="shared" si="915"/>
        <v>0</v>
      </c>
      <c r="AY1310" s="118" t="b">
        <f t="shared" si="915"/>
        <v>0</v>
      </c>
      <c r="AZ1310" s="118" t="b">
        <f t="shared" si="915"/>
        <v>0</v>
      </c>
      <c r="BA1310" s="118" t="b">
        <f t="shared" si="915"/>
        <v>0</v>
      </c>
      <c r="BB1310" s="118" t="b">
        <f t="shared" si="915"/>
        <v>0</v>
      </c>
      <c r="BC1310" s="118" t="b">
        <f t="shared" si="915"/>
        <v>0</v>
      </c>
      <c r="BD1310" s="118" t="b">
        <f t="shared" si="915"/>
        <v>0</v>
      </c>
      <c r="BE1310" s="118" t="b">
        <f t="shared" si="915"/>
        <v>0</v>
      </c>
      <c r="BF1310" s="118" t="b">
        <f t="shared" si="915"/>
        <v>0</v>
      </c>
      <c r="BG1310" s="118" t="b">
        <f t="shared" si="915"/>
        <v>0</v>
      </c>
      <c r="BH1310" s="118" t="b">
        <f t="shared" si="915"/>
        <v>0</v>
      </c>
      <c r="BI1310" s="118" t="b">
        <f t="shared" si="915"/>
        <v>0</v>
      </c>
      <c r="BJ1310" s="118" t="b">
        <f t="shared" si="915"/>
        <v>0</v>
      </c>
      <c r="BK1310" s="119" t="b">
        <f t="shared" si="915"/>
        <v>0</v>
      </c>
      <c r="BL1310" s="1"/>
      <c r="BM1310" s="1"/>
    </row>
    <row r="1311" spans="2:65" hidden="1" outlineLevel="1">
      <c r="B1311" t="str">
        <f t="shared" si="893"/>
        <v>LNG - Feedstock cost including feedstock feedstock cost - Americas - USD/ton fuel</v>
      </c>
      <c r="C1311" s="2" t="str">
        <f>C1286</f>
        <v>LNG</v>
      </c>
      <c r="D1311" s="2" t="s">
        <v>38</v>
      </c>
      <c r="E1311" s="2" t="s">
        <v>56</v>
      </c>
      <c r="F1311" s="2" t="s">
        <v>31</v>
      </c>
      <c r="G1311" s="126">
        <f t="shared" ref="G1311:AH1311" si="916">G1316</f>
        <v>278</v>
      </c>
      <c r="H1311" s="126">
        <f t="shared" si="916"/>
        <v>254</v>
      </c>
      <c r="I1311" s="126">
        <f t="shared" si="916"/>
        <v>230</v>
      </c>
      <c r="J1311" s="126">
        <f t="shared" si="916"/>
        <v>228</v>
      </c>
      <c r="K1311" s="126">
        <f t="shared" si="916"/>
        <v>226</v>
      </c>
      <c r="L1311" s="126">
        <f t="shared" si="916"/>
        <v>224</v>
      </c>
      <c r="M1311" s="126">
        <f t="shared" si="916"/>
        <v>222</v>
      </c>
      <c r="N1311" s="126">
        <f t="shared" si="916"/>
        <v>220</v>
      </c>
      <c r="O1311" s="126">
        <f t="shared" si="916"/>
        <v>226</v>
      </c>
      <c r="P1311" s="126">
        <f t="shared" si="916"/>
        <v>232</v>
      </c>
      <c r="Q1311" s="126">
        <f t="shared" si="916"/>
        <v>238</v>
      </c>
      <c r="R1311" s="126">
        <f t="shared" si="916"/>
        <v>244</v>
      </c>
      <c r="S1311" s="126">
        <f t="shared" si="916"/>
        <v>250</v>
      </c>
      <c r="T1311" s="126">
        <f t="shared" si="916"/>
        <v>250</v>
      </c>
      <c r="U1311" s="126">
        <f t="shared" si="916"/>
        <v>250</v>
      </c>
      <c r="V1311" s="126">
        <f t="shared" si="916"/>
        <v>250</v>
      </c>
      <c r="W1311" s="126">
        <f t="shared" si="916"/>
        <v>250</v>
      </c>
      <c r="X1311" s="126">
        <f t="shared" si="916"/>
        <v>250</v>
      </c>
      <c r="Y1311" s="126">
        <f t="shared" si="916"/>
        <v>250</v>
      </c>
      <c r="Z1311" s="126">
        <f t="shared" si="916"/>
        <v>250</v>
      </c>
      <c r="AA1311" s="126">
        <f t="shared" si="916"/>
        <v>250</v>
      </c>
      <c r="AB1311" s="126">
        <f t="shared" si="916"/>
        <v>250</v>
      </c>
      <c r="AC1311" s="126">
        <f t="shared" si="916"/>
        <v>250</v>
      </c>
      <c r="AD1311" s="126">
        <f t="shared" si="916"/>
        <v>250</v>
      </c>
      <c r="AE1311" s="126">
        <f t="shared" si="916"/>
        <v>250</v>
      </c>
      <c r="AF1311" s="126">
        <f t="shared" si="916"/>
        <v>250</v>
      </c>
      <c r="AG1311" s="126">
        <f t="shared" si="916"/>
        <v>250</v>
      </c>
      <c r="AH1311" s="126">
        <f t="shared" si="916"/>
        <v>250</v>
      </c>
      <c r="AJ1311" s="120" t="b">
        <f t="shared" ref="AJ1311:BK1311" si="917">G1293+G1296+G1300+G1311+G1580=G1288</f>
        <v>0</v>
      </c>
      <c r="AK1311" s="1" t="b">
        <f t="shared" si="917"/>
        <v>0</v>
      </c>
      <c r="AL1311" s="1" t="b">
        <f t="shared" si="917"/>
        <v>0</v>
      </c>
      <c r="AM1311" s="1" t="b">
        <f t="shared" si="917"/>
        <v>0</v>
      </c>
      <c r="AN1311" s="1" t="b">
        <f t="shared" si="917"/>
        <v>0</v>
      </c>
      <c r="AO1311" s="1" t="b">
        <f t="shared" si="917"/>
        <v>0</v>
      </c>
      <c r="AP1311" s="1" t="b">
        <f t="shared" si="917"/>
        <v>0</v>
      </c>
      <c r="AQ1311" s="1" t="b">
        <f t="shared" si="917"/>
        <v>0</v>
      </c>
      <c r="AR1311" s="1" t="b">
        <f t="shared" si="917"/>
        <v>0</v>
      </c>
      <c r="AS1311" s="1" t="b">
        <f t="shared" si="917"/>
        <v>0</v>
      </c>
      <c r="AT1311" s="1" t="b">
        <f t="shared" si="917"/>
        <v>0</v>
      </c>
      <c r="AU1311" s="1" t="b">
        <f t="shared" si="917"/>
        <v>0</v>
      </c>
      <c r="AV1311" s="1" t="b">
        <f t="shared" si="917"/>
        <v>0</v>
      </c>
      <c r="AW1311" s="1" t="b">
        <f t="shared" si="917"/>
        <v>0</v>
      </c>
      <c r="AX1311" s="1" t="b">
        <f t="shared" si="917"/>
        <v>0</v>
      </c>
      <c r="AY1311" s="1" t="b">
        <f t="shared" si="917"/>
        <v>0</v>
      </c>
      <c r="AZ1311" s="1" t="b">
        <f t="shared" si="917"/>
        <v>0</v>
      </c>
      <c r="BA1311" s="1" t="b">
        <f t="shared" si="917"/>
        <v>0</v>
      </c>
      <c r="BB1311" s="1" t="b">
        <f t="shared" si="917"/>
        <v>0</v>
      </c>
      <c r="BC1311" s="1" t="b">
        <f t="shared" si="917"/>
        <v>0</v>
      </c>
      <c r="BD1311" s="1" t="b">
        <f t="shared" si="917"/>
        <v>0</v>
      </c>
      <c r="BE1311" s="1" t="b">
        <f t="shared" si="917"/>
        <v>0</v>
      </c>
      <c r="BF1311" s="1" t="b">
        <f t="shared" si="917"/>
        <v>0</v>
      </c>
      <c r="BG1311" s="1" t="b">
        <f t="shared" si="917"/>
        <v>0</v>
      </c>
      <c r="BH1311" s="1" t="b">
        <f t="shared" si="917"/>
        <v>0</v>
      </c>
      <c r="BI1311" s="1" t="b">
        <f t="shared" si="917"/>
        <v>0</v>
      </c>
      <c r="BJ1311" s="1" t="b">
        <f t="shared" si="917"/>
        <v>0</v>
      </c>
      <c r="BK1311" s="121" t="b">
        <f t="shared" si="917"/>
        <v>0</v>
      </c>
      <c r="BL1311" s="1"/>
      <c r="BM1311" s="1"/>
    </row>
    <row r="1312" spans="2:65" hidden="1" outlineLevel="1">
      <c r="B1312" t="str">
        <f t="shared" si="893"/>
        <v>LNG - Feedstock cost including feedstock feedstock cost - Asia - USD/ton fuel</v>
      </c>
      <c r="C1312" s="2" t="str">
        <f>C1286</f>
        <v>LNG</v>
      </c>
      <c r="D1312" s="2" t="s">
        <v>38</v>
      </c>
      <c r="E1312" s="2" t="s">
        <v>57</v>
      </c>
      <c r="F1312" s="2" t="s">
        <v>31</v>
      </c>
      <c r="G1312" s="126">
        <f t="shared" ref="G1312:AH1312" si="918">G1317</f>
        <v>1075</v>
      </c>
      <c r="H1312" s="126">
        <f t="shared" si="918"/>
        <v>900</v>
      </c>
      <c r="I1312" s="126">
        <f t="shared" si="918"/>
        <v>725</v>
      </c>
      <c r="J1312" s="126">
        <f t="shared" si="918"/>
        <v>650</v>
      </c>
      <c r="K1312" s="126">
        <f t="shared" si="918"/>
        <v>575</v>
      </c>
      <c r="L1312" s="126">
        <f t="shared" si="918"/>
        <v>500</v>
      </c>
      <c r="M1312" s="126">
        <f t="shared" si="918"/>
        <v>425</v>
      </c>
      <c r="N1312" s="126">
        <f t="shared" si="918"/>
        <v>350</v>
      </c>
      <c r="O1312" s="126">
        <f t="shared" si="918"/>
        <v>350</v>
      </c>
      <c r="P1312" s="126">
        <f t="shared" si="918"/>
        <v>350</v>
      </c>
      <c r="Q1312" s="126">
        <f t="shared" si="918"/>
        <v>350</v>
      </c>
      <c r="R1312" s="126">
        <f t="shared" si="918"/>
        <v>350</v>
      </c>
      <c r="S1312" s="126">
        <f t="shared" si="918"/>
        <v>350</v>
      </c>
      <c r="T1312" s="126">
        <f t="shared" si="918"/>
        <v>350</v>
      </c>
      <c r="U1312" s="126">
        <f t="shared" si="918"/>
        <v>350</v>
      </c>
      <c r="V1312" s="126">
        <f t="shared" si="918"/>
        <v>350</v>
      </c>
      <c r="W1312" s="126">
        <f t="shared" si="918"/>
        <v>350</v>
      </c>
      <c r="X1312" s="126">
        <f t="shared" si="918"/>
        <v>350</v>
      </c>
      <c r="Y1312" s="126">
        <f t="shared" si="918"/>
        <v>350</v>
      </c>
      <c r="Z1312" s="126">
        <f t="shared" si="918"/>
        <v>350</v>
      </c>
      <c r="AA1312" s="126">
        <f t="shared" si="918"/>
        <v>350</v>
      </c>
      <c r="AB1312" s="126">
        <f t="shared" si="918"/>
        <v>350</v>
      </c>
      <c r="AC1312" s="126">
        <f t="shared" si="918"/>
        <v>350</v>
      </c>
      <c r="AD1312" s="126">
        <f t="shared" si="918"/>
        <v>350</v>
      </c>
      <c r="AE1312" s="126">
        <f t="shared" si="918"/>
        <v>350</v>
      </c>
      <c r="AF1312" s="126">
        <f t="shared" si="918"/>
        <v>350</v>
      </c>
      <c r="AG1312" s="126">
        <f t="shared" si="918"/>
        <v>350</v>
      </c>
      <c r="AH1312" s="126">
        <f t="shared" si="918"/>
        <v>350</v>
      </c>
      <c r="AJ1312" s="120" t="b">
        <f t="shared" ref="AJ1312:BK1312" si="919">G1293+G1296+G1301+G1312+G1580=G1289</f>
        <v>0</v>
      </c>
      <c r="AK1312" s="1" t="b">
        <f t="shared" si="919"/>
        <v>0</v>
      </c>
      <c r="AL1312" s="1" t="b">
        <f t="shared" si="919"/>
        <v>0</v>
      </c>
      <c r="AM1312" s="1" t="b">
        <f t="shared" si="919"/>
        <v>0</v>
      </c>
      <c r="AN1312" s="1" t="b">
        <f t="shared" si="919"/>
        <v>0</v>
      </c>
      <c r="AO1312" s="1" t="b">
        <f t="shared" si="919"/>
        <v>0</v>
      </c>
      <c r="AP1312" s="1" t="b">
        <f t="shared" si="919"/>
        <v>0</v>
      </c>
      <c r="AQ1312" s="1" t="b">
        <f t="shared" si="919"/>
        <v>0</v>
      </c>
      <c r="AR1312" s="1" t="b">
        <f t="shared" si="919"/>
        <v>0</v>
      </c>
      <c r="AS1312" s="1" t="b">
        <f t="shared" si="919"/>
        <v>0</v>
      </c>
      <c r="AT1312" s="1" t="b">
        <f t="shared" si="919"/>
        <v>0</v>
      </c>
      <c r="AU1312" s="1" t="b">
        <f t="shared" si="919"/>
        <v>0</v>
      </c>
      <c r="AV1312" s="1" t="b">
        <f t="shared" si="919"/>
        <v>0</v>
      </c>
      <c r="AW1312" s="1" t="b">
        <f t="shared" si="919"/>
        <v>0</v>
      </c>
      <c r="AX1312" s="1" t="b">
        <f t="shared" si="919"/>
        <v>0</v>
      </c>
      <c r="AY1312" s="1" t="b">
        <f t="shared" si="919"/>
        <v>0</v>
      </c>
      <c r="AZ1312" s="1" t="b">
        <f t="shared" si="919"/>
        <v>0</v>
      </c>
      <c r="BA1312" s="1" t="b">
        <f t="shared" si="919"/>
        <v>0</v>
      </c>
      <c r="BB1312" s="1" t="b">
        <f t="shared" si="919"/>
        <v>0</v>
      </c>
      <c r="BC1312" s="1" t="b">
        <f t="shared" si="919"/>
        <v>0</v>
      </c>
      <c r="BD1312" s="1" t="b">
        <f t="shared" si="919"/>
        <v>0</v>
      </c>
      <c r="BE1312" s="1" t="b">
        <f t="shared" si="919"/>
        <v>0</v>
      </c>
      <c r="BF1312" s="1" t="b">
        <f t="shared" si="919"/>
        <v>0</v>
      </c>
      <c r="BG1312" s="1" t="b">
        <f t="shared" si="919"/>
        <v>0</v>
      </c>
      <c r="BH1312" s="1" t="b">
        <f t="shared" si="919"/>
        <v>0</v>
      </c>
      <c r="BI1312" s="1" t="b">
        <f t="shared" si="919"/>
        <v>0</v>
      </c>
      <c r="BJ1312" s="1" t="b">
        <f t="shared" si="919"/>
        <v>0</v>
      </c>
      <c r="BK1312" s="121" t="b">
        <f t="shared" si="919"/>
        <v>0</v>
      </c>
      <c r="BL1312" s="1"/>
      <c r="BM1312" s="1"/>
    </row>
    <row r="1313" spans="2:65" hidden="1" outlineLevel="1">
      <c r="B1313" t="str">
        <f t="shared" si="893"/>
        <v>LNG - Feedstock cost including feedstock feedstock cost - Europe - USD/ton fuel</v>
      </c>
      <c r="C1313" s="2" t="str">
        <f>C1286</f>
        <v>LNG</v>
      </c>
      <c r="D1313" s="2" t="s">
        <v>38</v>
      </c>
      <c r="E1313" s="2" t="s">
        <v>8</v>
      </c>
      <c r="F1313" s="2" t="s">
        <v>31</v>
      </c>
      <c r="G1313" s="126">
        <f t="shared" ref="G1313:AH1313" si="920">G1318</f>
        <v>1120</v>
      </c>
      <c r="H1313" s="126">
        <f t="shared" si="920"/>
        <v>910</v>
      </c>
      <c r="I1313" s="126">
        <f t="shared" si="920"/>
        <v>700</v>
      </c>
      <c r="J1313" s="126">
        <f t="shared" si="920"/>
        <v>655</v>
      </c>
      <c r="K1313" s="126">
        <f t="shared" si="920"/>
        <v>610</v>
      </c>
      <c r="L1313" s="126">
        <f t="shared" si="920"/>
        <v>565</v>
      </c>
      <c r="M1313" s="126">
        <f t="shared" si="920"/>
        <v>520</v>
      </c>
      <c r="N1313" s="126">
        <f t="shared" si="920"/>
        <v>475</v>
      </c>
      <c r="O1313" s="126">
        <f t="shared" si="920"/>
        <v>475</v>
      </c>
      <c r="P1313" s="126">
        <f t="shared" si="920"/>
        <v>475</v>
      </c>
      <c r="Q1313" s="126">
        <f t="shared" si="920"/>
        <v>475</v>
      </c>
      <c r="R1313" s="126">
        <f t="shared" si="920"/>
        <v>475</v>
      </c>
      <c r="S1313" s="126">
        <f t="shared" si="920"/>
        <v>475</v>
      </c>
      <c r="T1313" s="126">
        <f t="shared" si="920"/>
        <v>475</v>
      </c>
      <c r="U1313" s="126">
        <f t="shared" si="920"/>
        <v>475</v>
      </c>
      <c r="V1313" s="126">
        <f t="shared" si="920"/>
        <v>475</v>
      </c>
      <c r="W1313" s="126">
        <f t="shared" si="920"/>
        <v>475</v>
      </c>
      <c r="X1313" s="126">
        <f t="shared" si="920"/>
        <v>475</v>
      </c>
      <c r="Y1313" s="126">
        <f t="shared" si="920"/>
        <v>475</v>
      </c>
      <c r="Z1313" s="126">
        <f t="shared" si="920"/>
        <v>475</v>
      </c>
      <c r="AA1313" s="126">
        <f t="shared" si="920"/>
        <v>475</v>
      </c>
      <c r="AB1313" s="126">
        <f t="shared" si="920"/>
        <v>475</v>
      </c>
      <c r="AC1313" s="126">
        <f t="shared" si="920"/>
        <v>475</v>
      </c>
      <c r="AD1313" s="126">
        <f t="shared" si="920"/>
        <v>475</v>
      </c>
      <c r="AE1313" s="126">
        <f t="shared" si="920"/>
        <v>475</v>
      </c>
      <c r="AF1313" s="126">
        <f t="shared" si="920"/>
        <v>475</v>
      </c>
      <c r="AG1313" s="126">
        <f t="shared" si="920"/>
        <v>475</v>
      </c>
      <c r="AH1313" s="126">
        <f t="shared" si="920"/>
        <v>475</v>
      </c>
      <c r="AJ1313" s="120" t="b">
        <f t="shared" ref="AJ1313:BK1313" si="921">G1293+G1296+G1302+G1313+G1580=G1290</f>
        <v>0</v>
      </c>
      <c r="AK1313" s="1" t="b">
        <f t="shared" si="921"/>
        <v>0</v>
      </c>
      <c r="AL1313" s="1" t="b">
        <f t="shared" si="921"/>
        <v>0</v>
      </c>
      <c r="AM1313" s="1" t="b">
        <f t="shared" si="921"/>
        <v>0</v>
      </c>
      <c r="AN1313" s="1" t="b">
        <f t="shared" si="921"/>
        <v>0</v>
      </c>
      <c r="AO1313" s="1" t="b">
        <f t="shared" si="921"/>
        <v>0</v>
      </c>
      <c r="AP1313" s="1" t="b">
        <f t="shared" si="921"/>
        <v>0</v>
      </c>
      <c r="AQ1313" s="1" t="b">
        <f t="shared" si="921"/>
        <v>0</v>
      </c>
      <c r="AR1313" s="1" t="b">
        <f t="shared" si="921"/>
        <v>0</v>
      </c>
      <c r="AS1313" s="1" t="b">
        <f t="shared" si="921"/>
        <v>0</v>
      </c>
      <c r="AT1313" s="1" t="b">
        <f t="shared" si="921"/>
        <v>0</v>
      </c>
      <c r="AU1313" s="1" t="b">
        <f t="shared" si="921"/>
        <v>0</v>
      </c>
      <c r="AV1313" s="1" t="b">
        <f t="shared" si="921"/>
        <v>0</v>
      </c>
      <c r="AW1313" s="1" t="b">
        <f t="shared" si="921"/>
        <v>0</v>
      </c>
      <c r="AX1313" s="1" t="b">
        <f t="shared" si="921"/>
        <v>0</v>
      </c>
      <c r="AY1313" s="1" t="b">
        <f t="shared" si="921"/>
        <v>0</v>
      </c>
      <c r="AZ1313" s="1" t="b">
        <f t="shared" si="921"/>
        <v>0</v>
      </c>
      <c r="BA1313" s="1" t="b">
        <f t="shared" si="921"/>
        <v>0</v>
      </c>
      <c r="BB1313" s="1" t="b">
        <f t="shared" si="921"/>
        <v>0</v>
      </c>
      <c r="BC1313" s="1" t="b">
        <f t="shared" si="921"/>
        <v>0</v>
      </c>
      <c r="BD1313" s="1" t="b">
        <f t="shared" si="921"/>
        <v>0</v>
      </c>
      <c r="BE1313" s="1" t="b">
        <f t="shared" si="921"/>
        <v>0</v>
      </c>
      <c r="BF1313" s="1" t="b">
        <f t="shared" si="921"/>
        <v>0</v>
      </c>
      <c r="BG1313" s="1" t="b">
        <f t="shared" si="921"/>
        <v>0</v>
      </c>
      <c r="BH1313" s="1" t="b">
        <f t="shared" si="921"/>
        <v>0</v>
      </c>
      <c r="BI1313" s="1" t="b">
        <f t="shared" si="921"/>
        <v>0</v>
      </c>
      <c r="BJ1313" s="1" t="b">
        <f t="shared" si="921"/>
        <v>0</v>
      </c>
      <c r="BK1313" s="121" t="b">
        <f t="shared" si="921"/>
        <v>0</v>
      </c>
      <c r="BL1313" s="1"/>
      <c r="BM1313" s="1"/>
    </row>
    <row r="1314" spans="2:65" ht="15.75" hidden="1" outlineLevel="1" thickBot="1">
      <c r="B1314" t="str">
        <f t="shared" si="893"/>
        <v>LNG - Feedstock cost including feedstock feedstock cost - Middle East - USD/ton fuel</v>
      </c>
      <c r="C1314" s="13" t="str">
        <f>C1286</f>
        <v>LNG</v>
      </c>
      <c r="D1314" s="13" t="s">
        <v>38</v>
      </c>
      <c r="E1314" s="13" t="s">
        <v>58</v>
      </c>
      <c r="F1314" s="13" t="s">
        <v>31</v>
      </c>
      <c r="G1314" s="127">
        <f t="shared" ref="G1314:AH1314" si="922">G1319</f>
        <v>875</v>
      </c>
      <c r="H1314" s="127">
        <f t="shared" si="922"/>
        <v>700</v>
      </c>
      <c r="I1314" s="127">
        <f t="shared" si="922"/>
        <v>525</v>
      </c>
      <c r="J1314" s="127">
        <f t="shared" si="922"/>
        <v>449</v>
      </c>
      <c r="K1314" s="127">
        <f t="shared" si="922"/>
        <v>373</v>
      </c>
      <c r="L1314" s="127">
        <f t="shared" si="922"/>
        <v>297</v>
      </c>
      <c r="M1314" s="127">
        <f t="shared" si="922"/>
        <v>221</v>
      </c>
      <c r="N1314" s="127">
        <f t="shared" si="922"/>
        <v>145</v>
      </c>
      <c r="O1314" s="127">
        <f t="shared" si="922"/>
        <v>145</v>
      </c>
      <c r="P1314" s="127">
        <f t="shared" si="922"/>
        <v>145</v>
      </c>
      <c r="Q1314" s="127">
        <f t="shared" si="922"/>
        <v>145</v>
      </c>
      <c r="R1314" s="127">
        <f t="shared" si="922"/>
        <v>145</v>
      </c>
      <c r="S1314" s="127">
        <f t="shared" si="922"/>
        <v>145</v>
      </c>
      <c r="T1314" s="127">
        <f t="shared" si="922"/>
        <v>145</v>
      </c>
      <c r="U1314" s="127">
        <f t="shared" si="922"/>
        <v>145</v>
      </c>
      <c r="V1314" s="127">
        <f t="shared" si="922"/>
        <v>145</v>
      </c>
      <c r="W1314" s="127">
        <f t="shared" si="922"/>
        <v>145</v>
      </c>
      <c r="X1314" s="127">
        <f t="shared" si="922"/>
        <v>145</v>
      </c>
      <c r="Y1314" s="127">
        <f t="shared" si="922"/>
        <v>145</v>
      </c>
      <c r="Z1314" s="127">
        <f t="shared" si="922"/>
        <v>145</v>
      </c>
      <c r="AA1314" s="127">
        <f t="shared" si="922"/>
        <v>145</v>
      </c>
      <c r="AB1314" s="127">
        <f t="shared" si="922"/>
        <v>145</v>
      </c>
      <c r="AC1314" s="127">
        <f t="shared" si="922"/>
        <v>145</v>
      </c>
      <c r="AD1314" s="127">
        <f t="shared" si="922"/>
        <v>145</v>
      </c>
      <c r="AE1314" s="127">
        <f t="shared" si="922"/>
        <v>145</v>
      </c>
      <c r="AF1314" s="127">
        <f t="shared" si="922"/>
        <v>145</v>
      </c>
      <c r="AG1314" s="127">
        <f t="shared" si="922"/>
        <v>145</v>
      </c>
      <c r="AH1314" s="127">
        <f t="shared" si="922"/>
        <v>145</v>
      </c>
      <c r="AJ1314" s="122" t="b">
        <f t="shared" ref="AJ1314:BK1314" si="923">G1293+G1296+G1303+G1314+G1580=G1291</f>
        <v>0</v>
      </c>
      <c r="AK1314" s="123" t="b">
        <f t="shared" si="923"/>
        <v>0</v>
      </c>
      <c r="AL1314" s="123" t="b">
        <f t="shared" si="923"/>
        <v>0</v>
      </c>
      <c r="AM1314" s="123" t="b">
        <f t="shared" si="923"/>
        <v>0</v>
      </c>
      <c r="AN1314" s="123" t="b">
        <f t="shared" si="923"/>
        <v>0</v>
      </c>
      <c r="AO1314" s="123" t="b">
        <f t="shared" si="923"/>
        <v>0</v>
      </c>
      <c r="AP1314" s="123" t="b">
        <f t="shared" si="923"/>
        <v>0</v>
      </c>
      <c r="AQ1314" s="123" t="b">
        <f t="shared" si="923"/>
        <v>0</v>
      </c>
      <c r="AR1314" s="123" t="b">
        <f t="shared" si="923"/>
        <v>0</v>
      </c>
      <c r="AS1314" s="123" t="b">
        <f t="shared" si="923"/>
        <v>0</v>
      </c>
      <c r="AT1314" s="123" t="b">
        <f t="shared" si="923"/>
        <v>0</v>
      </c>
      <c r="AU1314" s="123" t="b">
        <f t="shared" si="923"/>
        <v>0</v>
      </c>
      <c r="AV1314" s="123" t="b">
        <f t="shared" si="923"/>
        <v>0</v>
      </c>
      <c r="AW1314" s="123" t="b">
        <f t="shared" si="923"/>
        <v>0</v>
      </c>
      <c r="AX1314" s="123" t="b">
        <f t="shared" si="923"/>
        <v>0</v>
      </c>
      <c r="AY1314" s="123" t="b">
        <f t="shared" si="923"/>
        <v>0</v>
      </c>
      <c r="AZ1314" s="123" t="b">
        <f t="shared" si="923"/>
        <v>0</v>
      </c>
      <c r="BA1314" s="123" t="b">
        <f t="shared" si="923"/>
        <v>0</v>
      </c>
      <c r="BB1314" s="123" t="b">
        <f t="shared" si="923"/>
        <v>0</v>
      </c>
      <c r="BC1314" s="123" t="b">
        <f t="shared" si="923"/>
        <v>0</v>
      </c>
      <c r="BD1314" s="123" t="b">
        <f t="shared" si="923"/>
        <v>0</v>
      </c>
      <c r="BE1314" s="123" t="b">
        <f t="shared" si="923"/>
        <v>0</v>
      </c>
      <c r="BF1314" s="123" t="b">
        <f t="shared" si="923"/>
        <v>0</v>
      </c>
      <c r="BG1314" s="123" t="b">
        <f t="shared" si="923"/>
        <v>0</v>
      </c>
      <c r="BH1314" s="123" t="b">
        <f t="shared" si="923"/>
        <v>0</v>
      </c>
      <c r="BI1314" s="123" t="b">
        <f t="shared" si="923"/>
        <v>0</v>
      </c>
      <c r="BJ1314" s="123" t="b">
        <f t="shared" si="923"/>
        <v>0</v>
      </c>
      <c r="BK1314" s="124" t="b">
        <f t="shared" si="923"/>
        <v>0</v>
      </c>
      <c r="BL1314" s="1"/>
      <c r="BM1314" s="1"/>
    </row>
    <row r="1315" spans="2:65" hidden="1" outlineLevel="1">
      <c r="B1315" t="str">
        <f t="shared" si="893"/>
        <v>LNG - Feedstock cost - Africa - USD/ton fuel</v>
      </c>
      <c r="C1315" t="str">
        <f>C1286</f>
        <v>LNG</v>
      </c>
      <c r="D1315" t="s">
        <v>44</v>
      </c>
      <c r="E1315" t="s">
        <v>55</v>
      </c>
      <c r="F1315" t="s">
        <v>31</v>
      </c>
      <c r="G1315" s="8">
        <f t="shared" ref="G1315:AH1319" si="924">INDEX(CostCalculations,MATCH($B1315,CostCalculations_Index,0),MATCH(G$4,CostCalculation_Year,0))</f>
        <v>1120</v>
      </c>
      <c r="H1315" s="8">
        <f t="shared" si="924"/>
        <v>910</v>
      </c>
      <c r="I1315" s="8">
        <f t="shared" si="924"/>
        <v>700</v>
      </c>
      <c r="J1315" s="8">
        <f t="shared" si="924"/>
        <v>655</v>
      </c>
      <c r="K1315" s="8">
        <f t="shared" si="924"/>
        <v>610</v>
      </c>
      <c r="L1315" s="8">
        <f t="shared" si="924"/>
        <v>565</v>
      </c>
      <c r="M1315" s="8">
        <f t="shared" si="924"/>
        <v>520</v>
      </c>
      <c r="N1315" s="8">
        <f t="shared" si="924"/>
        <v>475</v>
      </c>
      <c r="O1315" s="8">
        <f t="shared" si="924"/>
        <v>475</v>
      </c>
      <c r="P1315" s="8">
        <f t="shared" si="924"/>
        <v>475</v>
      </c>
      <c r="Q1315" s="8">
        <f t="shared" si="924"/>
        <v>475</v>
      </c>
      <c r="R1315" s="8">
        <f t="shared" si="924"/>
        <v>475</v>
      </c>
      <c r="S1315" s="8">
        <f t="shared" si="924"/>
        <v>475</v>
      </c>
      <c r="T1315" s="8">
        <f t="shared" si="924"/>
        <v>475</v>
      </c>
      <c r="U1315" s="8">
        <f t="shared" si="924"/>
        <v>475</v>
      </c>
      <c r="V1315" s="8">
        <f t="shared" si="924"/>
        <v>475</v>
      </c>
      <c r="W1315" s="8">
        <f t="shared" si="924"/>
        <v>475</v>
      </c>
      <c r="X1315" s="8">
        <f t="shared" si="924"/>
        <v>475</v>
      </c>
      <c r="Y1315" s="8">
        <f t="shared" si="924"/>
        <v>475</v>
      </c>
      <c r="Z1315" s="8">
        <f t="shared" si="924"/>
        <v>475</v>
      </c>
      <c r="AA1315" s="8">
        <f t="shared" si="924"/>
        <v>475</v>
      </c>
      <c r="AB1315" s="8">
        <f t="shared" si="924"/>
        <v>475</v>
      </c>
      <c r="AC1315" s="8">
        <f t="shared" si="924"/>
        <v>475</v>
      </c>
      <c r="AD1315" s="8">
        <f t="shared" si="924"/>
        <v>475</v>
      </c>
      <c r="AE1315" s="8">
        <f t="shared" si="924"/>
        <v>475</v>
      </c>
      <c r="AF1315" s="8">
        <f t="shared" si="924"/>
        <v>475</v>
      </c>
      <c r="AG1315" s="8">
        <f t="shared" si="924"/>
        <v>475</v>
      </c>
      <c r="AH1315" s="8">
        <f t="shared" si="924"/>
        <v>475</v>
      </c>
    </row>
    <row r="1316" spans="2:65" hidden="1" outlineLevel="1">
      <c r="B1316" t="str">
        <f t="shared" si="893"/>
        <v>LNG - Feedstock cost - Americas - USD/ton fuel</v>
      </c>
      <c r="C1316" t="str">
        <f>C1286</f>
        <v>LNG</v>
      </c>
      <c r="D1316" t="s">
        <v>44</v>
      </c>
      <c r="E1316" t="s">
        <v>56</v>
      </c>
      <c r="F1316" t="s">
        <v>31</v>
      </c>
      <c r="G1316" s="8">
        <f t="shared" si="924"/>
        <v>278</v>
      </c>
      <c r="H1316" s="8">
        <f t="shared" si="924"/>
        <v>254</v>
      </c>
      <c r="I1316" s="8">
        <f t="shared" si="924"/>
        <v>230</v>
      </c>
      <c r="J1316" s="8">
        <f t="shared" si="924"/>
        <v>228</v>
      </c>
      <c r="K1316" s="8">
        <f t="shared" si="924"/>
        <v>226</v>
      </c>
      <c r="L1316" s="8">
        <f t="shared" si="924"/>
        <v>224</v>
      </c>
      <c r="M1316" s="8">
        <f t="shared" si="924"/>
        <v>222</v>
      </c>
      <c r="N1316" s="8">
        <f t="shared" si="924"/>
        <v>220</v>
      </c>
      <c r="O1316" s="8">
        <f t="shared" si="924"/>
        <v>226</v>
      </c>
      <c r="P1316" s="8">
        <f t="shared" si="924"/>
        <v>232</v>
      </c>
      <c r="Q1316" s="8">
        <f t="shared" si="924"/>
        <v>238</v>
      </c>
      <c r="R1316" s="8">
        <f t="shared" si="924"/>
        <v>244</v>
      </c>
      <c r="S1316" s="8">
        <f t="shared" si="924"/>
        <v>250</v>
      </c>
      <c r="T1316" s="8">
        <f t="shared" si="924"/>
        <v>250</v>
      </c>
      <c r="U1316" s="8">
        <f t="shared" si="924"/>
        <v>250</v>
      </c>
      <c r="V1316" s="8">
        <f t="shared" si="924"/>
        <v>250</v>
      </c>
      <c r="W1316" s="8">
        <f t="shared" si="924"/>
        <v>250</v>
      </c>
      <c r="X1316" s="8">
        <f t="shared" si="924"/>
        <v>250</v>
      </c>
      <c r="Y1316" s="8">
        <f t="shared" si="924"/>
        <v>250</v>
      </c>
      <c r="Z1316" s="8">
        <f t="shared" si="924"/>
        <v>250</v>
      </c>
      <c r="AA1316" s="8">
        <f t="shared" si="924"/>
        <v>250</v>
      </c>
      <c r="AB1316" s="8">
        <f t="shared" si="924"/>
        <v>250</v>
      </c>
      <c r="AC1316" s="8">
        <f t="shared" si="924"/>
        <v>250</v>
      </c>
      <c r="AD1316" s="8">
        <f t="shared" si="924"/>
        <v>250</v>
      </c>
      <c r="AE1316" s="8">
        <f t="shared" si="924"/>
        <v>250</v>
      </c>
      <c r="AF1316" s="8">
        <f t="shared" si="924"/>
        <v>250</v>
      </c>
      <c r="AG1316" s="8">
        <f t="shared" si="924"/>
        <v>250</v>
      </c>
      <c r="AH1316" s="8">
        <f t="shared" si="924"/>
        <v>250</v>
      </c>
    </row>
    <row r="1317" spans="2:65" hidden="1" outlineLevel="1">
      <c r="B1317" t="str">
        <f t="shared" si="893"/>
        <v>LNG - Feedstock cost - Asia - USD/ton fuel</v>
      </c>
      <c r="C1317" t="str">
        <f>C1286</f>
        <v>LNG</v>
      </c>
      <c r="D1317" t="s">
        <v>44</v>
      </c>
      <c r="E1317" t="s">
        <v>57</v>
      </c>
      <c r="F1317" t="s">
        <v>31</v>
      </c>
      <c r="G1317" s="8">
        <f t="shared" si="924"/>
        <v>1075</v>
      </c>
      <c r="H1317" s="8">
        <f t="shared" si="924"/>
        <v>900</v>
      </c>
      <c r="I1317" s="8">
        <f t="shared" si="924"/>
        <v>725</v>
      </c>
      <c r="J1317" s="8">
        <f t="shared" si="924"/>
        <v>650</v>
      </c>
      <c r="K1317" s="8">
        <f t="shared" si="924"/>
        <v>575</v>
      </c>
      <c r="L1317" s="8">
        <f t="shared" si="924"/>
        <v>500</v>
      </c>
      <c r="M1317" s="8">
        <f t="shared" si="924"/>
        <v>425</v>
      </c>
      <c r="N1317" s="8">
        <f t="shared" si="924"/>
        <v>350</v>
      </c>
      <c r="O1317" s="8">
        <f t="shared" si="924"/>
        <v>350</v>
      </c>
      <c r="P1317" s="8">
        <f t="shared" si="924"/>
        <v>350</v>
      </c>
      <c r="Q1317" s="8">
        <f t="shared" si="924"/>
        <v>350</v>
      </c>
      <c r="R1317" s="8">
        <f t="shared" si="924"/>
        <v>350</v>
      </c>
      <c r="S1317" s="8">
        <f t="shared" si="924"/>
        <v>350</v>
      </c>
      <c r="T1317" s="8">
        <f t="shared" si="924"/>
        <v>350</v>
      </c>
      <c r="U1317" s="8">
        <f t="shared" si="924"/>
        <v>350</v>
      </c>
      <c r="V1317" s="8">
        <f t="shared" si="924"/>
        <v>350</v>
      </c>
      <c r="W1317" s="8">
        <f t="shared" si="924"/>
        <v>350</v>
      </c>
      <c r="X1317" s="8">
        <f t="shared" si="924"/>
        <v>350</v>
      </c>
      <c r="Y1317" s="8">
        <f t="shared" si="924"/>
        <v>350</v>
      </c>
      <c r="Z1317" s="8">
        <f t="shared" si="924"/>
        <v>350</v>
      </c>
      <c r="AA1317" s="8">
        <f t="shared" si="924"/>
        <v>350</v>
      </c>
      <c r="AB1317" s="8">
        <f t="shared" si="924"/>
        <v>350</v>
      </c>
      <c r="AC1317" s="8">
        <f t="shared" si="924"/>
        <v>350</v>
      </c>
      <c r="AD1317" s="8">
        <f t="shared" si="924"/>
        <v>350</v>
      </c>
      <c r="AE1317" s="8">
        <f t="shared" si="924"/>
        <v>350</v>
      </c>
      <c r="AF1317" s="8">
        <f t="shared" si="924"/>
        <v>350</v>
      </c>
      <c r="AG1317" s="8">
        <f t="shared" si="924"/>
        <v>350</v>
      </c>
      <c r="AH1317" s="8">
        <f t="shared" si="924"/>
        <v>350</v>
      </c>
    </row>
    <row r="1318" spans="2:65" hidden="1" outlineLevel="1">
      <c r="B1318" t="str">
        <f t="shared" si="893"/>
        <v>LNG - Feedstock cost - Europe - USD/ton fuel</v>
      </c>
      <c r="C1318" t="str">
        <f>C1286</f>
        <v>LNG</v>
      </c>
      <c r="D1318" t="s">
        <v>44</v>
      </c>
      <c r="E1318" t="s">
        <v>8</v>
      </c>
      <c r="F1318" t="s">
        <v>31</v>
      </c>
      <c r="G1318" s="8">
        <f t="shared" si="924"/>
        <v>1120</v>
      </c>
      <c r="H1318" s="8">
        <f t="shared" si="924"/>
        <v>910</v>
      </c>
      <c r="I1318" s="8">
        <f t="shared" si="924"/>
        <v>700</v>
      </c>
      <c r="J1318" s="8">
        <f t="shared" si="924"/>
        <v>655</v>
      </c>
      <c r="K1318" s="8">
        <f t="shared" si="924"/>
        <v>610</v>
      </c>
      <c r="L1318" s="8">
        <f t="shared" si="924"/>
        <v>565</v>
      </c>
      <c r="M1318" s="8">
        <f t="shared" si="924"/>
        <v>520</v>
      </c>
      <c r="N1318" s="8">
        <f t="shared" si="924"/>
        <v>475</v>
      </c>
      <c r="O1318" s="8">
        <f t="shared" si="924"/>
        <v>475</v>
      </c>
      <c r="P1318" s="8">
        <f t="shared" si="924"/>
        <v>475</v>
      </c>
      <c r="Q1318" s="8">
        <f t="shared" si="924"/>
        <v>475</v>
      </c>
      <c r="R1318" s="8">
        <f t="shared" si="924"/>
        <v>475</v>
      </c>
      <c r="S1318" s="8">
        <f t="shared" si="924"/>
        <v>475</v>
      </c>
      <c r="T1318" s="8">
        <f t="shared" si="924"/>
        <v>475</v>
      </c>
      <c r="U1318" s="8">
        <f t="shared" si="924"/>
        <v>475</v>
      </c>
      <c r="V1318" s="8">
        <f t="shared" si="924"/>
        <v>475</v>
      </c>
      <c r="W1318" s="8">
        <f t="shared" si="924"/>
        <v>475</v>
      </c>
      <c r="X1318" s="8">
        <f t="shared" si="924"/>
        <v>475</v>
      </c>
      <c r="Y1318" s="8">
        <f t="shared" si="924"/>
        <v>475</v>
      </c>
      <c r="Z1318" s="8">
        <f t="shared" si="924"/>
        <v>475</v>
      </c>
      <c r="AA1318" s="8">
        <f t="shared" si="924"/>
        <v>475</v>
      </c>
      <c r="AB1318" s="8">
        <f t="shared" si="924"/>
        <v>475</v>
      </c>
      <c r="AC1318" s="8">
        <f t="shared" si="924"/>
        <v>475</v>
      </c>
      <c r="AD1318" s="8">
        <f t="shared" si="924"/>
        <v>475</v>
      </c>
      <c r="AE1318" s="8">
        <f t="shared" si="924"/>
        <v>475</v>
      </c>
      <c r="AF1318" s="8">
        <f t="shared" si="924"/>
        <v>475</v>
      </c>
      <c r="AG1318" s="8">
        <f t="shared" si="924"/>
        <v>475</v>
      </c>
      <c r="AH1318" s="8">
        <f t="shared" si="924"/>
        <v>475</v>
      </c>
    </row>
    <row r="1319" spans="2:65" hidden="1" outlineLevel="1">
      <c r="B1319" t="str">
        <f t="shared" si="893"/>
        <v>LNG - Feedstock cost - Middle East - USD/ton fuel</v>
      </c>
      <c r="C1319" t="str">
        <f>C1286</f>
        <v>LNG</v>
      </c>
      <c r="D1319" t="s">
        <v>44</v>
      </c>
      <c r="E1319" t="s">
        <v>58</v>
      </c>
      <c r="F1319" t="s">
        <v>31</v>
      </c>
      <c r="G1319" s="8">
        <f t="shared" si="924"/>
        <v>875</v>
      </c>
      <c r="H1319" s="8">
        <f t="shared" si="924"/>
        <v>700</v>
      </c>
      <c r="I1319" s="8">
        <f t="shared" si="924"/>
        <v>525</v>
      </c>
      <c r="J1319" s="8">
        <f t="shared" si="924"/>
        <v>449</v>
      </c>
      <c r="K1319" s="8">
        <f t="shared" si="924"/>
        <v>373</v>
      </c>
      <c r="L1319" s="8">
        <f t="shared" si="924"/>
        <v>297</v>
      </c>
      <c r="M1319" s="8">
        <f t="shared" si="924"/>
        <v>221</v>
      </c>
      <c r="N1319" s="8">
        <f t="shared" si="924"/>
        <v>145</v>
      </c>
      <c r="O1319" s="8">
        <f t="shared" si="924"/>
        <v>145</v>
      </c>
      <c r="P1319" s="8">
        <f t="shared" si="924"/>
        <v>145</v>
      </c>
      <c r="Q1319" s="8">
        <f t="shared" si="924"/>
        <v>145</v>
      </c>
      <c r="R1319" s="8">
        <f t="shared" si="924"/>
        <v>145</v>
      </c>
      <c r="S1319" s="8">
        <f t="shared" si="924"/>
        <v>145</v>
      </c>
      <c r="T1319" s="8">
        <f t="shared" si="924"/>
        <v>145</v>
      </c>
      <c r="U1319" s="8">
        <f t="shared" si="924"/>
        <v>145</v>
      </c>
      <c r="V1319" s="8">
        <f t="shared" si="924"/>
        <v>145</v>
      </c>
      <c r="W1319" s="8">
        <f t="shared" si="924"/>
        <v>145</v>
      </c>
      <c r="X1319" s="8">
        <f t="shared" si="924"/>
        <v>145</v>
      </c>
      <c r="Y1319" s="8">
        <f t="shared" si="924"/>
        <v>145</v>
      </c>
      <c r="Z1319" s="8">
        <f t="shared" si="924"/>
        <v>145</v>
      </c>
      <c r="AA1319" s="8">
        <f t="shared" si="924"/>
        <v>145</v>
      </c>
      <c r="AB1319" s="8">
        <f t="shared" si="924"/>
        <v>145</v>
      </c>
      <c r="AC1319" s="8">
        <f t="shared" si="924"/>
        <v>145</v>
      </c>
      <c r="AD1319" s="8">
        <f t="shared" si="924"/>
        <v>145</v>
      </c>
      <c r="AE1319" s="8">
        <f t="shared" si="924"/>
        <v>145</v>
      </c>
      <c r="AF1319" s="8">
        <f t="shared" si="924"/>
        <v>145</v>
      </c>
      <c r="AG1319" s="8">
        <f t="shared" si="924"/>
        <v>145</v>
      </c>
      <c r="AH1319" s="8">
        <f t="shared" si="924"/>
        <v>145</v>
      </c>
    </row>
    <row r="1320" spans="2:65" collapsed="1"/>
    <row r="1321" spans="2:65">
      <c r="B1321" t="str">
        <f t="shared" ref="B1321:B1365" si="925">_xlfn.TEXTJOIN(" - ",TRUE,C1321:F1321)</f>
        <v>LSFO - Item - Region - Unit</v>
      </c>
      <c r="C1321" s="55" t="s">
        <v>20</v>
      </c>
      <c r="D1321" s="55" t="s">
        <v>28</v>
      </c>
      <c r="E1321" s="55" t="s">
        <v>1</v>
      </c>
      <c r="F1321" s="55" t="s">
        <v>29</v>
      </c>
      <c r="G1321" s="51">
        <v>2023</v>
      </c>
      <c r="H1321" s="51">
        <v>2024</v>
      </c>
      <c r="I1321" s="51">
        <v>2025</v>
      </c>
      <c r="J1321" s="51">
        <v>2026</v>
      </c>
      <c r="K1321" s="51">
        <v>2027</v>
      </c>
      <c r="L1321" s="51">
        <v>2028</v>
      </c>
      <c r="M1321" s="51">
        <v>2029</v>
      </c>
      <c r="N1321" s="51">
        <v>2030</v>
      </c>
      <c r="O1321" s="51">
        <v>2031</v>
      </c>
      <c r="P1321" s="51">
        <v>2032</v>
      </c>
      <c r="Q1321" s="51">
        <v>2033</v>
      </c>
      <c r="R1321" s="51">
        <v>2034</v>
      </c>
      <c r="S1321" s="51">
        <v>2035</v>
      </c>
      <c r="T1321" s="51">
        <v>2036</v>
      </c>
      <c r="U1321" s="51">
        <v>2037</v>
      </c>
      <c r="V1321" s="51">
        <v>2038</v>
      </c>
      <c r="W1321" s="51">
        <v>2039</v>
      </c>
      <c r="X1321" s="51">
        <v>2040</v>
      </c>
      <c r="Y1321" s="51">
        <v>2041</v>
      </c>
      <c r="Z1321" s="51">
        <v>2042</v>
      </c>
      <c r="AA1321" s="51">
        <v>2043</v>
      </c>
      <c r="AB1321" s="51">
        <v>2044</v>
      </c>
      <c r="AC1321" s="51">
        <v>2045</v>
      </c>
      <c r="AD1321" s="51">
        <v>2046</v>
      </c>
      <c r="AE1321" s="51">
        <v>2047</v>
      </c>
      <c r="AF1321" s="51">
        <v>2048</v>
      </c>
      <c r="AG1321" s="51">
        <v>2049</v>
      </c>
      <c r="AH1321" s="51">
        <v>2050</v>
      </c>
    </row>
    <row r="1322" spans="2:65" hidden="1" outlineLevel="1">
      <c r="B1322" t="str">
        <f t="shared" si="925"/>
        <v>LSFO - Total cost - Africa - USD/ton fuel</v>
      </c>
      <c r="C1322" s="112" t="str">
        <f>C1321</f>
        <v>LSFO</v>
      </c>
      <c r="D1322" s="112" t="s">
        <v>30</v>
      </c>
      <c r="E1322" s="112" t="s">
        <v>55</v>
      </c>
      <c r="F1322" s="112" t="s">
        <v>31</v>
      </c>
      <c r="G1322" s="114">
        <f t="shared" ref="G1322:V1326" si="926">INDEX(CostCalculations,MATCH($B1322,CostCalculations_Index,0),MATCH(G$4,CostCalculation_Year,0))</f>
        <v>735.35</v>
      </c>
      <c r="H1322" s="114">
        <f t="shared" si="926"/>
        <v>685.30000000000007</v>
      </c>
      <c r="I1322" s="114">
        <f t="shared" si="926"/>
        <v>635.25</v>
      </c>
      <c r="J1322" s="114">
        <f t="shared" si="926"/>
        <v>619.0799999999972</v>
      </c>
      <c r="K1322" s="114">
        <f t="shared" si="926"/>
        <v>602.91000000000145</v>
      </c>
      <c r="L1322" s="114">
        <f t="shared" si="926"/>
        <v>586.73999999999864</v>
      </c>
      <c r="M1322" s="114">
        <f t="shared" si="926"/>
        <v>570.56999999999584</v>
      </c>
      <c r="N1322" s="114">
        <f t="shared" si="926"/>
        <v>554.4</v>
      </c>
      <c r="O1322" s="114">
        <f t="shared" si="926"/>
        <v>554.4</v>
      </c>
      <c r="P1322" s="114">
        <f t="shared" si="926"/>
        <v>554.4</v>
      </c>
      <c r="Q1322" s="114">
        <f t="shared" si="926"/>
        <v>554.4</v>
      </c>
      <c r="R1322" s="114">
        <f t="shared" si="926"/>
        <v>554.4</v>
      </c>
      <c r="S1322" s="114">
        <f t="shared" si="926"/>
        <v>554.4</v>
      </c>
      <c r="T1322" s="114">
        <f t="shared" si="926"/>
        <v>554.4</v>
      </c>
      <c r="U1322" s="114">
        <f t="shared" si="926"/>
        <v>554.4</v>
      </c>
      <c r="V1322" s="114">
        <f t="shared" si="926"/>
        <v>554.4</v>
      </c>
      <c r="W1322" s="114">
        <f t="shared" ref="W1322:AH1326" si="927">INDEX(CostCalculations,MATCH($B1322,CostCalculations_Index,0),MATCH(W$4,CostCalculation_Year,0))</f>
        <v>554.4</v>
      </c>
      <c r="X1322" s="114">
        <f t="shared" si="927"/>
        <v>554.4</v>
      </c>
      <c r="Y1322" s="114">
        <f t="shared" si="927"/>
        <v>554.4</v>
      </c>
      <c r="Z1322" s="114">
        <f t="shared" si="927"/>
        <v>554.4</v>
      </c>
      <c r="AA1322" s="114">
        <f t="shared" si="927"/>
        <v>554.4</v>
      </c>
      <c r="AB1322" s="114">
        <f t="shared" si="927"/>
        <v>554.4</v>
      </c>
      <c r="AC1322" s="114">
        <f t="shared" si="927"/>
        <v>554.4</v>
      </c>
      <c r="AD1322" s="114">
        <f t="shared" si="927"/>
        <v>554.4</v>
      </c>
      <c r="AE1322" s="114">
        <f t="shared" si="927"/>
        <v>554.4</v>
      </c>
      <c r="AF1322" s="114">
        <f t="shared" si="927"/>
        <v>554.4</v>
      </c>
      <c r="AG1322" s="114">
        <f t="shared" si="927"/>
        <v>554.4</v>
      </c>
      <c r="AH1322" s="114">
        <f t="shared" si="927"/>
        <v>554.4</v>
      </c>
    </row>
    <row r="1323" spans="2:65" hidden="1" outlineLevel="1">
      <c r="B1323" t="str">
        <f t="shared" si="925"/>
        <v>LSFO - Total cost - Americas - USD/ton fuel</v>
      </c>
      <c r="C1323" t="str">
        <f>C1322</f>
        <v>LSFO</v>
      </c>
      <c r="D1323" t="s">
        <v>30</v>
      </c>
      <c r="E1323" t="s">
        <v>56</v>
      </c>
      <c r="F1323" t="s">
        <v>31</v>
      </c>
      <c r="G1323" s="115">
        <f t="shared" si="926"/>
        <v>735.35</v>
      </c>
      <c r="H1323" s="115">
        <f t="shared" si="926"/>
        <v>685.30000000000007</v>
      </c>
      <c r="I1323" s="115">
        <f t="shared" si="926"/>
        <v>635.25</v>
      </c>
      <c r="J1323" s="115">
        <f t="shared" si="926"/>
        <v>619.0799999999972</v>
      </c>
      <c r="K1323" s="115">
        <f t="shared" si="926"/>
        <v>602.91000000000145</v>
      </c>
      <c r="L1323" s="115">
        <f t="shared" si="926"/>
        <v>586.73999999999864</v>
      </c>
      <c r="M1323" s="115">
        <f t="shared" si="926"/>
        <v>570.56999999999584</v>
      </c>
      <c r="N1323" s="115">
        <f t="shared" si="926"/>
        <v>554.4</v>
      </c>
      <c r="O1323" s="115">
        <f t="shared" si="926"/>
        <v>554.4</v>
      </c>
      <c r="P1323" s="115">
        <f t="shared" si="926"/>
        <v>554.4</v>
      </c>
      <c r="Q1323" s="115">
        <f t="shared" si="926"/>
        <v>554.4</v>
      </c>
      <c r="R1323" s="115">
        <f t="shared" si="926"/>
        <v>554.4</v>
      </c>
      <c r="S1323" s="115">
        <f t="shared" si="926"/>
        <v>554.4</v>
      </c>
      <c r="T1323" s="115">
        <f t="shared" si="926"/>
        <v>554.4</v>
      </c>
      <c r="U1323" s="115">
        <f t="shared" si="926"/>
        <v>554.4</v>
      </c>
      <c r="V1323" s="115">
        <f t="shared" si="926"/>
        <v>554.4</v>
      </c>
      <c r="W1323" s="115">
        <f t="shared" si="927"/>
        <v>554.4</v>
      </c>
      <c r="X1323" s="115">
        <f t="shared" si="927"/>
        <v>554.4</v>
      </c>
      <c r="Y1323" s="115">
        <f t="shared" si="927"/>
        <v>554.4</v>
      </c>
      <c r="Z1323" s="115">
        <f t="shared" si="927"/>
        <v>554.4</v>
      </c>
      <c r="AA1323" s="115">
        <f t="shared" si="927"/>
        <v>554.4</v>
      </c>
      <c r="AB1323" s="115">
        <f t="shared" si="927"/>
        <v>554.4</v>
      </c>
      <c r="AC1323" s="115">
        <f t="shared" si="927"/>
        <v>554.4</v>
      </c>
      <c r="AD1323" s="115">
        <f t="shared" si="927"/>
        <v>554.4</v>
      </c>
      <c r="AE1323" s="115">
        <f t="shared" si="927"/>
        <v>554.4</v>
      </c>
      <c r="AF1323" s="115">
        <f t="shared" si="927"/>
        <v>554.4</v>
      </c>
      <c r="AG1323" s="115">
        <f t="shared" si="927"/>
        <v>554.4</v>
      </c>
      <c r="AH1323" s="115">
        <f t="shared" si="927"/>
        <v>554.4</v>
      </c>
    </row>
    <row r="1324" spans="2:65" hidden="1" outlineLevel="1">
      <c r="B1324" t="str">
        <f t="shared" si="925"/>
        <v>LSFO - Total cost - Asia - USD/ton fuel</v>
      </c>
      <c r="C1324" t="str">
        <f>C1323</f>
        <v>LSFO</v>
      </c>
      <c r="D1324" t="s">
        <v>30</v>
      </c>
      <c r="E1324" t="s">
        <v>57</v>
      </c>
      <c r="F1324" t="s">
        <v>31</v>
      </c>
      <c r="G1324" s="115">
        <f t="shared" si="926"/>
        <v>735.35</v>
      </c>
      <c r="H1324" s="115">
        <f t="shared" si="926"/>
        <v>685.30000000000007</v>
      </c>
      <c r="I1324" s="115">
        <f t="shared" si="926"/>
        <v>635.25</v>
      </c>
      <c r="J1324" s="115">
        <f t="shared" si="926"/>
        <v>619.0799999999972</v>
      </c>
      <c r="K1324" s="115">
        <f t="shared" si="926"/>
        <v>602.91000000000145</v>
      </c>
      <c r="L1324" s="115">
        <f t="shared" si="926"/>
        <v>586.73999999999864</v>
      </c>
      <c r="M1324" s="115">
        <f t="shared" si="926"/>
        <v>570.56999999999584</v>
      </c>
      <c r="N1324" s="115">
        <f t="shared" si="926"/>
        <v>554.4</v>
      </c>
      <c r="O1324" s="115">
        <f t="shared" si="926"/>
        <v>554.4</v>
      </c>
      <c r="P1324" s="115">
        <f t="shared" si="926"/>
        <v>554.4</v>
      </c>
      <c r="Q1324" s="115">
        <f t="shared" si="926"/>
        <v>554.4</v>
      </c>
      <c r="R1324" s="115">
        <f t="shared" si="926"/>
        <v>554.4</v>
      </c>
      <c r="S1324" s="115">
        <f t="shared" si="926"/>
        <v>554.4</v>
      </c>
      <c r="T1324" s="115">
        <f t="shared" si="926"/>
        <v>554.4</v>
      </c>
      <c r="U1324" s="115">
        <f t="shared" si="926"/>
        <v>554.4</v>
      </c>
      <c r="V1324" s="115">
        <f t="shared" si="926"/>
        <v>554.4</v>
      </c>
      <c r="W1324" s="115">
        <f t="shared" si="927"/>
        <v>554.4</v>
      </c>
      <c r="X1324" s="115">
        <f t="shared" si="927"/>
        <v>554.4</v>
      </c>
      <c r="Y1324" s="115">
        <f t="shared" si="927"/>
        <v>554.4</v>
      </c>
      <c r="Z1324" s="115">
        <f t="shared" si="927"/>
        <v>554.4</v>
      </c>
      <c r="AA1324" s="115">
        <f t="shared" si="927"/>
        <v>554.4</v>
      </c>
      <c r="AB1324" s="115">
        <f t="shared" si="927"/>
        <v>554.4</v>
      </c>
      <c r="AC1324" s="115">
        <f t="shared" si="927"/>
        <v>554.4</v>
      </c>
      <c r="AD1324" s="115">
        <f t="shared" si="927"/>
        <v>554.4</v>
      </c>
      <c r="AE1324" s="115">
        <f t="shared" si="927"/>
        <v>554.4</v>
      </c>
      <c r="AF1324" s="115">
        <f t="shared" si="927"/>
        <v>554.4</v>
      </c>
      <c r="AG1324" s="115">
        <f t="shared" si="927"/>
        <v>554.4</v>
      </c>
      <c r="AH1324" s="115">
        <f t="shared" si="927"/>
        <v>554.4</v>
      </c>
    </row>
    <row r="1325" spans="2:65" hidden="1" outlineLevel="1">
      <c r="B1325" t="str">
        <f t="shared" si="925"/>
        <v>LSFO - Total cost - Europe - USD/ton fuel</v>
      </c>
      <c r="C1325" t="str">
        <f>C1324</f>
        <v>LSFO</v>
      </c>
      <c r="D1325" t="s">
        <v>30</v>
      </c>
      <c r="E1325" t="s">
        <v>8</v>
      </c>
      <c r="F1325" t="s">
        <v>31</v>
      </c>
      <c r="G1325" s="115">
        <f t="shared" si="926"/>
        <v>735.35</v>
      </c>
      <c r="H1325" s="115">
        <f t="shared" si="926"/>
        <v>685.30000000000007</v>
      </c>
      <c r="I1325" s="115">
        <f t="shared" si="926"/>
        <v>635.25</v>
      </c>
      <c r="J1325" s="115">
        <f t="shared" si="926"/>
        <v>619.0799999999972</v>
      </c>
      <c r="K1325" s="115">
        <f t="shared" si="926"/>
        <v>602.91000000000145</v>
      </c>
      <c r="L1325" s="115">
        <f t="shared" si="926"/>
        <v>586.73999999999864</v>
      </c>
      <c r="M1325" s="115">
        <f t="shared" si="926"/>
        <v>570.56999999999584</v>
      </c>
      <c r="N1325" s="115">
        <f t="shared" si="926"/>
        <v>554.4</v>
      </c>
      <c r="O1325" s="115">
        <f t="shared" si="926"/>
        <v>554.4</v>
      </c>
      <c r="P1325" s="115">
        <f t="shared" si="926"/>
        <v>554.4</v>
      </c>
      <c r="Q1325" s="115">
        <f t="shared" si="926"/>
        <v>554.4</v>
      </c>
      <c r="R1325" s="115">
        <f t="shared" si="926"/>
        <v>554.4</v>
      </c>
      <c r="S1325" s="115">
        <f t="shared" si="926"/>
        <v>554.4</v>
      </c>
      <c r="T1325" s="115">
        <f t="shared" si="926"/>
        <v>554.4</v>
      </c>
      <c r="U1325" s="115">
        <f t="shared" si="926"/>
        <v>554.4</v>
      </c>
      <c r="V1325" s="115">
        <f t="shared" si="926"/>
        <v>554.4</v>
      </c>
      <c r="W1325" s="115">
        <f t="shared" si="927"/>
        <v>554.4</v>
      </c>
      <c r="X1325" s="115">
        <f t="shared" si="927"/>
        <v>554.4</v>
      </c>
      <c r="Y1325" s="115">
        <f t="shared" si="927"/>
        <v>554.4</v>
      </c>
      <c r="Z1325" s="115">
        <f t="shared" si="927"/>
        <v>554.4</v>
      </c>
      <c r="AA1325" s="115">
        <f t="shared" si="927"/>
        <v>554.4</v>
      </c>
      <c r="AB1325" s="115">
        <f t="shared" si="927"/>
        <v>554.4</v>
      </c>
      <c r="AC1325" s="115">
        <f t="shared" si="927"/>
        <v>554.4</v>
      </c>
      <c r="AD1325" s="115">
        <f t="shared" si="927"/>
        <v>554.4</v>
      </c>
      <c r="AE1325" s="115">
        <f t="shared" si="927"/>
        <v>554.4</v>
      </c>
      <c r="AF1325" s="115">
        <f t="shared" si="927"/>
        <v>554.4</v>
      </c>
      <c r="AG1325" s="115">
        <f t="shared" si="927"/>
        <v>554.4</v>
      </c>
      <c r="AH1325" s="115">
        <f t="shared" si="927"/>
        <v>554.4</v>
      </c>
    </row>
    <row r="1326" spans="2:65" hidden="1" outlineLevel="1">
      <c r="B1326" t="str">
        <f t="shared" si="925"/>
        <v>LSFO - Total cost - Middle East - USD/ton fuel</v>
      </c>
      <c r="C1326" s="113" t="str">
        <f>C1325</f>
        <v>LSFO</v>
      </c>
      <c r="D1326" s="113" t="s">
        <v>30</v>
      </c>
      <c r="E1326" s="113" t="s">
        <v>58</v>
      </c>
      <c r="F1326" s="113" t="s">
        <v>31</v>
      </c>
      <c r="G1326" s="116">
        <f t="shared" si="926"/>
        <v>735.35</v>
      </c>
      <c r="H1326" s="116">
        <f t="shared" si="926"/>
        <v>685.30000000000007</v>
      </c>
      <c r="I1326" s="116">
        <f t="shared" si="926"/>
        <v>635.25</v>
      </c>
      <c r="J1326" s="116">
        <f t="shared" si="926"/>
        <v>619.0799999999972</v>
      </c>
      <c r="K1326" s="116">
        <f t="shared" si="926"/>
        <v>602.91000000000145</v>
      </c>
      <c r="L1326" s="116">
        <f t="shared" si="926"/>
        <v>586.73999999999864</v>
      </c>
      <c r="M1326" s="116">
        <f t="shared" si="926"/>
        <v>570.56999999999584</v>
      </c>
      <c r="N1326" s="116">
        <f t="shared" si="926"/>
        <v>554.4</v>
      </c>
      <c r="O1326" s="116">
        <f t="shared" si="926"/>
        <v>554.4</v>
      </c>
      <c r="P1326" s="116">
        <f t="shared" si="926"/>
        <v>554.4</v>
      </c>
      <c r="Q1326" s="116">
        <f t="shared" si="926"/>
        <v>554.4</v>
      </c>
      <c r="R1326" s="116">
        <f t="shared" si="926"/>
        <v>554.4</v>
      </c>
      <c r="S1326" s="116">
        <f t="shared" si="926"/>
        <v>554.4</v>
      </c>
      <c r="T1326" s="116">
        <f t="shared" si="926"/>
        <v>554.4</v>
      </c>
      <c r="U1326" s="116">
        <f t="shared" si="926"/>
        <v>554.4</v>
      </c>
      <c r="V1326" s="116">
        <f t="shared" si="926"/>
        <v>554.4</v>
      </c>
      <c r="W1326" s="116">
        <f t="shared" si="927"/>
        <v>554.4</v>
      </c>
      <c r="X1326" s="116">
        <f t="shared" si="927"/>
        <v>554.4</v>
      </c>
      <c r="Y1326" s="116">
        <f t="shared" si="927"/>
        <v>554.4</v>
      </c>
      <c r="Z1326" s="116">
        <f t="shared" si="927"/>
        <v>554.4</v>
      </c>
      <c r="AA1326" s="116">
        <f t="shared" si="927"/>
        <v>554.4</v>
      </c>
      <c r="AB1326" s="116">
        <f t="shared" si="927"/>
        <v>554.4</v>
      </c>
      <c r="AC1326" s="116">
        <f t="shared" si="927"/>
        <v>554.4</v>
      </c>
      <c r="AD1326" s="116">
        <f t="shared" si="927"/>
        <v>554.4</v>
      </c>
      <c r="AE1326" s="116">
        <f t="shared" si="927"/>
        <v>554.4</v>
      </c>
      <c r="AF1326" s="116">
        <f t="shared" si="927"/>
        <v>554.4</v>
      </c>
      <c r="AG1326" s="116">
        <f t="shared" si="927"/>
        <v>554.4</v>
      </c>
      <c r="AH1326" s="116">
        <f t="shared" si="927"/>
        <v>554.4</v>
      </c>
    </row>
    <row r="1327" spans="2:65" hidden="1" outlineLevel="1">
      <c r="B1327" t="str">
        <f t="shared" si="925"/>
        <v/>
      </c>
      <c r="C1327" s="2"/>
    </row>
    <row r="1328" spans="2:65" hidden="1" outlineLevel="1">
      <c r="B1328" t="str">
        <f t="shared" si="925"/>
        <v>LSFO - CAPEX including feedstock CAPEX - Global - USD/ton fuel</v>
      </c>
      <c r="C1328" s="4" t="str">
        <f>C1321</f>
        <v>LSFO</v>
      </c>
      <c r="D1328" s="4" t="s">
        <v>34</v>
      </c>
      <c r="E1328" s="4" t="s">
        <v>49</v>
      </c>
      <c r="F1328" s="4" t="s">
        <v>31</v>
      </c>
      <c r="G1328" s="129">
        <f t="shared" ref="G1328:AH1328" si="928">SUM(G1329:G1329)</f>
        <v>0</v>
      </c>
      <c r="H1328" s="129">
        <f t="shared" si="928"/>
        <v>0</v>
      </c>
      <c r="I1328" s="129">
        <f t="shared" si="928"/>
        <v>0</v>
      </c>
      <c r="J1328" s="129">
        <f t="shared" si="928"/>
        <v>0</v>
      </c>
      <c r="K1328" s="129">
        <f t="shared" si="928"/>
        <v>0</v>
      </c>
      <c r="L1328" s="129">
        <f t="shared" si="928"/>
        <v>0</v>
      </c>
      <c r="M1328" s="129">
        <f t="shared" si="928"/>
        <v>0</v>
      </c>
      <c r="N1328" s="129">
        <f t="shared" si="928"/>
        <v>0</v>
      </c>
      <c r="O1328" s="129">
        <f t="shared" si="928"/>
        <v>0</v>
      </c>
      <c r="P1328" s="129">
        <f t="shared" si="928"/>
        <v>0</v>
      </c>
      <c r="Q1328" s="129">
        <f t="shared" si="928"/>
        <v>0</v>
      </c>
      <c r="R1328" s="129">
        <f t="shared" si="928"/>
        <v>0</v>
      </c>
      <c r="S1328" s="129">
        <f t="shared" si="928"/>
        <v>0</v>
      </c>
      <c r="T1328" s="129">
        <f t="shared" si="928"/>
        <v>0</v>
      </c>
      <c r="U1328" s="129">
        <f t="shared" si="928"/>
        <v>0</v>
      </c>
      <c r="V1328" s="129">
        <f t="shared" si="928"/>
        <v>0</v>
      </c>
      <c r="W1328" s="129">
        <f t="shared" si="928"/>
        <v>0</v>
      </c>
      <c r="X1328" s="129">
        <f t="shared" si="928"/>
        <v>0</v>
      </c>
      <c r="Y1328" s="129">
        <f t="shared" si="928"/>
        <v>0</v>
      </c>
      <c r="Z1328" s="129">
        <f t="shared" si="928"/>
        <v>0</v>
      </c>
      <c r="AA1328" s="129">
        <f t="shared" si="928"/>
        <v>0</v>
      </c>
      <c r="AB1328" s="129">
        <f t="shared" si="928"/>
        <v>0</v>
      </c>
      <c r="AC1328" s="129">
        <f t="shared" si="928"/>
        <v>0</v>
      </c>
      <c r="AD1328" s="129">
        <f t="shared" si="928"/>
        <v>0</v>
      </c>
      <c r="AE1328" s="129">
        <f t="shared" si="928"/>
        <v>0</v>
      </c>
      <c r="AF1328" s="129">
        <f t="shared" si="928"/>
        <v>0</v>
      </c>
      <c r="AG1328" s="129">
        <f t="shared" si="928"/>
        <v>0</v>
      </c>
      <c r="AH1328" s="129">
        <f t="shared" si="928"/>
        <v>0</v>
      </c>
      <c r="BL1328" s="1"/>
      <c r="BM1328" s="1"/>
    </row>
    <row r="1329" spans="2:65" hidden="1" outlineLevel="1">
      <c r="B1329" t="str">
        <f t="shared" si="925"/>
        <v>LSFO - CAPEX - Global - USD/ton fuel</v>
      </c>
      <c r="C1329" t="str">
        <f>C1321</f>
        <v>LSFO</v>
      </c>
      <c r="D1329" t="s">
        <v>40</v>
      </c>
      <c r="E1329" t="s">
        <v>49</v>
      </c>
      <c r="F1329" t="s">
        <v>31</v>
      </c>
      <c r="G1329" s="8">
        <f t="shared" ref="G1329:AH1329" si="929">INDEX(CostCalculations,MATCH($B1329,CostCalculations_Index,0),MATCH(G$4,CostCalculation_Year,0))</f>
        <v>0</v>
      </c>
      <c r="H1329" s="8">
        <f t="shared" si="929"/>
        <v>0</v>
      </c>
      <c r="I1329" s="8">
        <f t="shared" si="929"/>
        <v>0</v>
      </c>
      <c r="J1329" s="8">
        <f t="shared" si="929"/>
        <v>0</v>
      </c>
      <c r="K1329" s="8">
        <f t="shared" si="929"/>
        <v>0</v>
      </c>
      <c r="L1329" s="8">
        <f t="shared" si="929"/>
        <v>0</v>
      </c>
      <c r="M1329" s="8">
        <f t="shared" si="929"/>
        <v>0</v>
      </c>
      <c r="N1329" s="8">
        <f t="shared" si="929"/>
        <v>0</v>
      </c>
      <c r="O1329" s="8">
        <f t="shared" si="929"/>
        <v>0</v>
      </c>
      <c r="P1329" s="8">
        <f t="shared" si="929"/>
        <v>0</v>
      </c>
      <c r="Q1329" s="8">
        <f t="shared" si="929"/>
        <v>0</v>
      </c>
      <c r="R1329" s="8">
        <f t="shared" si="929"/>
        <v>0</v>
      </c>
      <c r="S1329" s="8">
        <f t="shared" si="929"/>
        <v>0</v>
      </c>
      <c r="T1329" s="8">
        <f t="shared" si="929"/>
        <v>0</v>
      </c>
      <c r="U1329" s="8">
        <f t="shared" si="929"/>
        <v>0</v>
      </c>
      <c r="V1329" s="8">
        <f t="shared" si="929"/>
        <v>0</v>
      </c>
      <c r="W1329" s="8">
        <f t="shared" si="929"/>
        <v>0</v>
      </c>
      <c r="X1329" s="8">
        <f t="shared" si="929"/>
        <v>0</v>
      </c>
      <c r="Y1329" s="8">
        <f t="shared" si="929"/>
        <v>0</v>
      </c>
      <c r="Z1329" s="8">
        <f t="shared" si="929"/>
        <v>0</v>
      </c>
      <c r="AA1329" s="8">
        <f t="shared" si="929"/>
        <v>0</v>
      </c>
      <c r="AB1329" s="8">
        <f t="shared" si="929"/>
        <v>0</v>
      </c>
      <c r="AC1329" s="8">
        <f t="shared" si="929"/>
        <v>0</v>
      </c>
      <c r="AD1329" s="8">
        <f t="shared" si="929"/>
        <v>0</v>
      </c>
      <c r="AE1329" s="8">
        <f t="shared" si="929"/>
        <v>0</v>
      </c>
      <c r="AF1329" s="8">
        <f t="shared" si="929"/>
        <v>0</v>
      </c>
      <c r="AG1329" s="8">
        <f t="shared" si="929"/>
        <v>0</v>
      </c>
      <c r="AH1329" s="8">
        <f t="shared" si="929"/>
        <v>0</v>
      </c>
    </row>
    <row r="1330" spans="2:65" hidden="1" outlineLevel="1">
      <c r="B1330" t="str">
        <f t="shared" si="925"/>
        <v/>
      </c>
      <c r="G1330" s="8"/>
      <c r="H1330" s="8"/>
      <c r="I1330" s="8"/>
      <c r="J1330" s="8"/>
      <c r="K1330" s="8"/>
      <c r="L1330" s="8"/>
      <c r="M1330" s="8"/>
      <c r="N1330" s="8"/>
      <c r="O1330" s="8"/>
      <c r="P1330" s="8"/>
      <c r="Q1330" s="8"/>
      <c r="R1330" s="8"/>
      <c r="S1330" s="8"/>
      <c r="T1330" s="8"/>
      <c r="U1330" s="8"/>
      <c r="V1330" s="8"/>
      <c r="W1330" s="8"/>
      <c r="X1330" s="8"/>
      <c r="Y1330" s="8"/>
      <c r="Z1330" s="8"/>
      <c r="AA1330" s="8"/>
      <c r="AB1330" s="8"/>
      <c r="AC1330" s="8"/>
      <c r="AD1330" s="8"/>
      <c r="AE1330" s="8"/>
      <c r="AF1330" s="8"/>
      <c r="AG1330" s="8"/>
      <c r="AH1330" s="8"/>
    </row>
    <row r="1331" spans="2:65" hidden="1" outlineLevel="1">
      <c r="B1331" t="str">
        <f t="shared" si="925"/>
        <v>LSFO - OPEX including feedstock OPEX - Global - USD/ton fuel</v>
      </c>
      <c r="C1331" s="4" t="str">
        <f>C1322</f>
        <v>LSFO</v>
      </c>
      <c r="D1331" s="4" t="s">
        <v>35</v>
      </c>
      <c r="E1331" s="4" t="s">
        <v>49</v>
      </c>
      <c r="F1331" s="4" t="s">
        <v>31</v>
      </c>
      <c r="G1331" s="129">
        <f t="shared" ref="G1331:AH1331" si="930">SUM(G1332:G1332)</f>
        <v>0</v>
      </c>
      <c r="H1331" s="129">
        <f t="shared" si="930"/>
        <v>0</v>
      </c>
      <c r="I1331" s="129">
        <f t="shared" si="930"/>
        <v>0</v>
      </c>
      <c r="J1331" s="129">
        <f t="shared" si="930"/>
        <v>0</v>
      </c>
      <c r="K1331" s="129">
        <f t="shared" si="930"/>
        <v>0</v>
      </c>
      <c r="L1331" s="129">
        <f t="shared" si="930"/>
        <v>0</v>
      </c>
      <c r="M1331" s="129">
        <f t="shared" si="930"/>
        <v>0</v>
      </c>
      <c r="N1331" s="129">
        <f t="shared" si="930"/>
        <v>0</v>
      </c>
      <c r="O1331" s="129">
        <f t="shared" si="930"/>
        <v>0</v>
      </c>
      <c r="P1331" s="129">
        <f t="shared" si="930"/>
        <v>0</v>
      </c>
      <c r="Q1331" s="129">
        <f t="shared" si="930"/>
        <v>0</v>
      </c>
      <c r="R1331" s="129">
        <f t="shared" si="930"/>
        <v>0</v>
      </c>
      <c r="S1331" s="129">
        <f t="shared" si="930"/>
        <v>0</v>
      </c>
      <c r="T1331" s="129">
        <f t="shared" si="930"/>
        <v>0</v>
      </c>
      <c r="U1331" s="129">
        <f t="shared" si="930"/>
        <v>0</v>
      </c>
      <c r="V1331" s="129">
        <f t="shared" si="930"/>
        <v>0</v>
      </c>
      <c r="W1331" s="129">
        <f t="shared" si="930"/>
        <v>0</v>
      </c>
      <c r="X1331" s="129">
        <f t="shared" si="930"/>
        <v>0</v>
      </c>
      <c r="Y1331" s="129">
        <f t="shared" si="930"/>
        <v>0</v>
      </c>
      <c r="Z1331" s="129">
        <f t="shared" si="930"/>
        <v>0</v>
      </c>
      <c r="AA1331" s="129">
        <f t="shared" si="930"/>
        <v>0</v>
      </c>
      <c r="AB1331" s="129">
        <f t="shared" si="930"/>
        <v>0</v>
      </c>
      <c r="AC1331" s="129">
        <f t="shared" si="930"/>
        <v>0</v>
      </c>
      <c r="AD1331" s="129">
        <f t="shared" si="930"/>
        <v>0</v>
      </c>
      <c r="AE1331" s="129">
        <f t="shared" si="930"/>
        <v>0</v>
      </c>
      <c r="AF1331" s="129">
        <f t="shared" si="930"/>
        <v>0</v>
      </c>
      <c r="AG1331" s="129">
        <f t="shared" si="930"/>
        <v>0</v>
      </c>
      <c r="AH1331" s="129">
        <f t="shared" si="930"/>
        <v>0</v>
      </c>
      <c r="BL1331" s="1"/>
      <c r="BM1331" s="1"/>
    </row>
    <row r="1332" spans="2:65" hidden="1" outlineLevel="1">
      <c r="B1332" t="str">
        <f t="shared" si="925"/>
        <v>LSFO - OPEX - Global - USD/ton fuel</v>
      </c>
      <c r="C1332" t="str">
        <f>C1321</f>
        <v>LSFO</v>
      </c>
      <c r="D1332" t="s">
        <v>41</v>
      </c>
      <c r="E1332" t="s">
        <v>49</v>
      </c>
      <c r="F1332" t="s">
        <v>31</v>
      </c>
      <c r="G1332" s="8">
        <f t="shared" ref="G1332:AH1332" si="931">INDEX(CostCalculations,MATCH($B1332,CostCalculations_Index,0),MATCH(G$4,CostCalculation_Year,0))</f>
        <v>0</v>
      </c>
      <c r="H1332" s="8">
        <f t="shared" si="931"/>
        <v>0</v>
      </c>
      <c r="I1332" s="8">
        <f t="shared" si="931"/>
        <v>0</v>
      </c>
      <c r="J1332" s="8">
        <f t="shared" si="931"/>
        <v>0</v>
      </c>
      <c r="K1332" s="8">
        <f t="shared" si="931"/>
        <v>0</v>
      </c>
      <c r="L1332" s="8">
        <f t="shared" si="931"/>
        <v>0</v>
      </c>
      <c r="M1332" s="8">
        <f t="shared" si="931"/>
        <v>0</v>
      </c>
      <c r="N1332" s="8">
        <f t="shared" si="931"/>
        <v>0</v>
      </c>
      <c r="O1332" s="8">
        <f t="shared" si="931"/>
        <v>0</v>
      </c>
      <c r="P1332" s="8">
        <f t="shared" si="931"/>
        <v>0</v>
      </c>
      <c r="Q1332" s="8">
        <f t="shared" si="931"/>
        <v>0</v>
      </c>
      <c r="R1332" s="8">
        <f t="shared" si="931"/>
        <v>0</v>
      </c>
      <c r="S1332" s="8">
        <f t="shared" si="931"/>
        <v>0</v>
      </c>
      <c r="T1332" s="8">
        <f t="shared" si="931"/>
        <v>0</v>
      </c>
      <c r="U1332" s="8">
        <f t="shared" si="931"/>
        <v>0</v>
      </c>
      <c r="V1332" s="8">
        <f t="shared" si="931"/>
        <v>0</v>
      </c>
      <c r="W1332" s="8">
        <f t="shared" si="931"/>
        <v>0</v>
      </c>
      <c r="X1332" s="8">
        <f t="shared" si="931"/>
        <v>0</v>
      </c>
      <c r="Y1332" s="8">
        <f t="shared" si="931"/>
        <v>0</v>
      </c>
      <c r="Z1332" s="8">
        <f t="shared" si="931"/>
        <v>0</v>
      </c>
      <c r="AA1332" s="8">
        <f t="shared" si="931"/>
        <v>0</v>
      </c>
      <c r="AB1332" s="8">
        <f t="shared" si="931"/>
        <v>0</v>
      </c>
      <c r="AC1332" s="8">
        <f t="shared" si="931"/>
        <v>0</v>
      </c>
      <c r="AD1332" s="8">
        <f t="shared" si="931"/>
        <v>0</v>
      </c>
      <c r="AE1332" s="8">
        <f t="shared" si="931"/>
        <v>0</v>
      </c>
      <c r="AF1332" s="8">
        <f t="shared" si="931"/>
        <v>0</v>
      </c>
      <c r="AG1332" s="8">
        <f t="shared" si="931"/>
        <v>0</v>
      </c>
      <c r="AH1332" s="8">
        <f t="shared" si="931"/>
        <v>0</v>
      </c>
    </row>
    <row r="1333" spans="2:65" hidden="1" outlineLevel="1">
      <c r="B1333" t="str">
        <f t="shared" si="925"/>
        <v/>
      </c>
      <c r="G1333" s="8"/>
      <c r="H1333" s="8"/>
      <c r="I1333" s="8"/>
      <c r="J1333" s="8"/>
      <c r="K1333" s="8"/>
      <c r="L1333" s="8"/>
      <c r="M1333" s="8"/>
      <c r="N1333" s="8"/>
      <c r="O1333" s="8"/>
      <c r="P1333" s="8"/>
      <c r="Q1333" s="8"/>
      <c r="R1333" s="8"/>
      <c r="S1333" s="8"/>
      <c r="T1333" s="8"/>
      <c r="U1333" s="8"/>
      <c r="V1333" s="8"/>
      <c r="W1333" s="8"/>
      <c r="X1333" s="8"/>
      <c r="Y1333" s="8"/>
      <c r="Z1333" s="8"/>
      <c r="AA1333" s="8"/>
      <c r="AB1333" s="8"/>
      <c r="AC1333" s="8"/>
      <c r="AD1333" s="8"/>
      <c r="AE1333" s="8"/>
      <c r="AF1333" s="8"/>
      <c r="AG1333" s="8"/>
      <c r="AH1333" s="8"/>
    </row>
    <row r="1334" spans="2:65" hidden="1" outlineLevel="1">
      <c r="B1334" t="str">
        <f t="shared" si="925"/>
        <v>LSFO - Finance cost including feedstock finance cost - Africa - USD/ton fuel</v>
      </c>
      <c r="C1334" s="10" t="str">
        <f>C1325</f>
        <v>LSFO</v>
      </c>
      <c r="D1334" s="10" t="s">
        <v>36</v>
      </c>
      <c r="E1334" s="10" t="s">
        <v>55</v>
      </c>
      <c r="F1334" s="10" t="s">
        <v>31</v>
      </c>
      <c r="G1334" s="125">
        <f>G1339</f>
        <v>0</v>
      </c>
      <c r="H1334" s="125">
        <f t="shared" ref="H1334:AH1334" si="932">H1339</f>
        <v>0</v>
      </c>
      <c r="I1334" s="125">
        <f t="shared" si="932"/>
        <v>0</v>
      </c>
      <c r="J1334" s="125">
        <f t="shared" si="932"/>
        <v>0</v>
      </c>
      <c r="K1334" s="125">
        <f t="shared" si="932"/>
        <v>0</v>
      </c>
      <c r="L1334" s="125">
        <f t="shared" si="932"/>
        <v>0</v>
      </c>
      <c r="M1334" s="125">
        <f t="shared" si="932"/>
        <v>0</v>
      </c>
      <c r="N1334" s="125">
        <f t="shared" si="932"/>
        <v>0</v>
      </c>
      <c r="O1334" s="125">
        <f t="shared" si="932"/>
        <v>0</v>
      </c>
      <c r="P1334" s="125">
        <f t="shared" si="932"/>
        <v>0</v>
      </c>
      <c r="Q1334" s="125">
        <f t="shared" si="932"/>
        <v>0</v>
      </c>
      <c r="R1334" s="125">
        <f t="shared" si="932"/>
        <v>0</v>
      </c>
      <c r="S1334" s="125">
        <f t="shared" si="932"/>
        <v>0</v>
      </c>
      <c r="T1334" s="125">
        <f t="shared" si="932"/>
        <v>0</v>
      </c>
      <c r="U1334" s="125">
        <f t="shared" si="932"/>
        <v>0</v>
      </c>
      <c r="V1334" s="125">
        <f t="shared" si="932"/>
        <v>0</v>
      </c>
      <c r="W1334" s="125">
        <f t="shared" si="932"/>
        <v>0</v>
      </c>
      <c r="X1334" s="125">
        <f t="shared" si="932"/>
        <v>0</v>
      </c>
      <c r="Y1334" s="125">
        <f t="shared" si="932"/>
        <v>0</v>
      </c>
      <c r="Z1334" s="125">
        <f t="shared" si="932"/>
        <v>0</v>
      </c>
      <c r="AA1334" s="125">
        <f t="shared" si="932"/>
        <v>0</v>
      </c>
      <c r="AB1334" s="125">
        <f t="shared" si="932"/>
        <v>0</v>
      </c>
      <c r="AC1334" s="125">
        <f t="shared" si="932"/>
        <v>0</v>
      </c>
      <c r="AD1334" s="125">
        <f t="shared" si="932"/>
        <v>0</v>
      </c>
      <c r="AE1334" s="125">
        <f t="shared" si="932"/>
        <v>0</v>
      </c>
      <c r="AF1334" s="125">
        <f t="shared" si="932"/>
        <v>0</v>
      </c>
      <c r="AG1334" s="125">
        <f t="shared" si="932"/>
        <v>0</v>
      </c>
      <c r="AH1334" s="125">
        <f t="shared" si="932"/>
        <v>0</v>
      </c>
      <c r="BL1334" s="1"/>
      <c r="BM1334" s="1"/>
    </row>
    <row r="1335" spans="2:65" hidden="1" outlineLevel="1">
      <c r="B1335" t="str">
        <f t="shared" si="925"/>
        <v>LSFO - Finance cost including feedstock finance cost - Americas - USD/ton fuel</v>
      </c>
      <c r="C1335" s="2" t="str">
        <f>C1325</f>
        <v>LSFO</v>
      </c>
      <c r="D1335" s="2" t="s">
        <v>36</v>
      </c>
      <c r="E1335" s="2" t="s">
        <v>56</v>
      </c>
      <c r="F1335" s="2" t="s">
        <v>31</v>
      </c>
      <c r="G1335" s="126">
        <f t="shared" ref="G1335:AH1335" si="933">G1340</f>
        <v>0</v>
      </c>
      <c r="H1335" s="126">
        <f t="shared" si="933"/>
        <v>0</v>
      </c>
      <c r="I1335" s="126">
        <f t="shared" si="933"/>
        <v>0</v>
      </c>
      <c r="J1335" s="126">
        <f t="shared" si="933"/>
        <v>0</v>
      </c>
      <c r="K1335" s="126">
        <f t="shared" si="933"/>
        <v>0</v>
      </c>
      <c r="L1335" s="126">
        <f t="shared" si="933"/>
        <v>0</v>
      </c>
      <c r="M1335" s="126">
        <f t="shared" si="933"/>
        <v>0</v>
      </c>
      <c r="N1335" s="126">
        <f t="shared" si="933"/>
        <v>0</v>
      </c>
      <c r="O1335" s="126">
        <f t="shared" si="933"/>
        <v>0</v>
      </c>
      <c r="P1335" s="126">
        <f t="shared" si="933"/>
        <v>0</v>
      </c>
      <c r="Q1335" s="126">
        <f t="shared" si="933"/>
        <v>0</v>
      </c>
      <c r="R1335" s="126">
        <f t="shared" si="933"/>
        <v>0</v>
      </c>
      <c r="S1335" s="126">
        <f t="shared" si="933"/>
        <v>0</v>
      </c>
      <c r="T1335" s="126">
        <f t="shared" si="933"/>
        <v>0</v>
      </c>
      <c r="U1335" s="126">
        <f t="shared" si="933"/>
        <v>0</v>
      </c>
      <c r="V1335" s="126">
        <f t="shared" si="933"/>
        <v>0</v>
      </c>
      <c r="W1335" s="126">
        <f t="shared" si="933"/>
        <v>0</v>
      </c>
      <c r="X1335" s="126">
        <f t="shared" si="933"/>
        <v>0</v>
      </c>
      <c r="Y1335" s="126">
        <f t="shared" si="933"/>
        <v>0</v>
      </c>
      <c r="Z1335" s="126">
        <f t="shared" si="933"/>
        <v>0</v>
      </c>
      <c r="AA1335" s="126">
        <f t="shared" si="933"/>
        <v>0</v>
      </c>
      <c r="AB1335" s="126">
        <f t="shared" si="933"/>
        <v>0</v>
      </c>
      <c r="AC1335" s="126">
        <f t="shared" si="933"/>
        <v>0</v>
      </c>
      <c r="AD1335" s="126">
        <f t="shared" si="933"/>
        <v>0</v>
      </c>
      <c r="AE1335" s="126">
        <f t="shared" si="933"/>
        <v>0</v>
      </c>
      <c r="AF1335" s="126">
        <f t="shared" si="933"/>
        <v>0</v>
      </c>
      <c r="AG1335" s="126">
        <f t="shared" si="933"/>
        <v>0</v>
      </c>
      <c r="AH1335" s="126">
        <f t="shared" si="933"/>
        <v>0</v>
      </c>
      <c r="BL1335" s="1"/>
      <c r="BM1335" s="1"/>
    </row>
    <row r="1336" spans="2:65" hidden="1" outlineLevel="1">
      <c r="B1336" t="str">
        <f t="shared" si="925"/>
        <v>LSFO - Finance cost including feedstock finance cost - Asia - USD/ton fuel</v>
      </c>
      <c r="C1336" s="2" t="str">
        <f>C1325</f>
        <v>LSFO</v>
      </c>
      <c r="D1336" s="2" t="s">
        <v>36</v>
      </c>
      <c r="E1336" s="2" t="s">
        <v>57</v>
      </c>
      <c r="F1336" s="2" t="s">
        <v>31</v>
      </c>
      <c r="G1336" s="126">
        <f t="shared" ref="G1336:AH1336" si="934">G1341</f>
        <v>0</v>
      </c>
      <c r="H1336" s="126">
        <f t="shared" si="934"/>
        <v>0</v>
      </c>
      <c r="I1336" s="126">
        <f t="shared" si="934"/>
        <v>0</v>
      </c>
      <c r="J1336" s="126">
        <f t="shared" si="934"/>
        <v>0</v>
      </c>
      <c r="K1336" s="126">
        <f t="shared" si="934"/>
        <v>0</v>
      </c>
      <c r="L1336" s="126">
        <f t="shared" si="934"/>
        <v>0</v>
      </c>
      <c r="M1336" s="126">
        <f t="shared" si="934"/>
        <v>0</v>
      </c>
      <c r="N1336" s="126">
        <f t="shared" si="934"/>
        <v>0</v>
      </c>
      <c r="O1336" s="126">
        <f t="shared" si="934"/>
        <v>0</v>
      </c>
      <c r="P1336" s="126">
        <f t="shared" si="934"/>
        <v>0</v>
      </c>
      <c r="Q1336" s="126">
        <f t="shared" si="934"/>
        <v>0</v>
      </c>
      <c r="R1336" s="126">
        <f t="shared" si="934"/>
        <v>0</v>
      </c>
      <c r="S1336" s="126">
        <f t="shared" si="934"/>
        <v>0</v>
      </c>
      <c r="T1336" s="126">
        <f t="shared" si="934"/>
        <v>0</v>
      </c>
      <c r="U1336" s="126">
        <f t="shared" si="934"/>
        <v>0</v>
      </c>
      <c r="V1336" s="126">
        <f t="shared" si="934"/>
        <v>0</v>
      </c>
      <c r="W1336" s="126">
        <f t="shared" si="934"/>
        <v>0</v>
      </c>
      <c r="X1336" s="126">
        <f t="shared" si="934"/>
        <v>0</v>
      </c>
      <c r="Y1336" s="126">
        <f t="shared" si="934"/>
        <v>0</v>
      </c>
      <c r="Z1336" s="126">
        <f t="shared" si="934"/>
        <v>0</v>
      </c>
      <c r="AA1336" s="126">
        <f t="shared" si="934"/>
        <v>0</v>
      </c>
      <c r="AB1336" s="126">
        <f t="shared" si="934"/>
        <v>0</v>
      </c>
      <c r="AC1336" s="126">
        <f t="shared" si="934"/>
        <v>0</v>
      </c>
      <c r="AD1336" s="126">
        <f t="shared" si="934"/>
        <v>0</v>
      </c>
      <c r="AE1336" s="126">
        <f t="shared" si="934"/>
        <v>0</v>
      </c>
      <c r="AF1336" s="126">
        <f t="shared" si="934"/>
        <v>0</v>
      </c>
      <c r="AG1336" s="126">
        <f t="shared" si="934"/>
        <v>0</v>
      </c>
      <c r="AH1336" s="126">
        <f t="shared" si="934"/>
        <v>0</v>
      </c>
      <c r="BL1336" s="1"/>
      <c r="BM1336" s="1"/>
    </row>
    <row r="1337" spans="2:65" hidden="1" outlineLevel="1">
      <c r="B1337" t="str">
        <f t="shared" si="925"/>
        <v>LSFO - Finance cost including feedstock finance cost - Europe - USD/ton fuel</v>
      </c>
      <c r="C1337" s="2" t="str">
        <f>C1325</f>
        <v>LSFO</v>
      </c>
      <c r="D1337" s="2" t="s">
        <v>36</v>
      </c>
      <c r="E1337" s="2" t="s">
        <v>8</v>
      </c>
      <c r="F1337" s="2" t="s">
        <v>31</v>
      </c>
      <c r="G1337" s="126">
        <f t="shared" ref="G1337:AH1337" si="935">G1342</f>
        <v>0</v>
      </c>
      <c r="H1337" s="126">
        <f t="shared" si="935"/>
        <v>0</v>
      </c>
      <c r="I1337" s="126">
        <f t="shared" si="935"/>
        <v>0</v>
      </c>
      <c r="J1337" s="126">
        <f t="shared" si="935"/>
        <v>0</v>
      </c>
      <c r="K1337" s="126">
        <f t="shared" si="935"/>
        <v>0</v>
      </c>
      <c r="L1337" s="126">
        <f t="shared" si="935"/>
        <v>0</v>
      </c>
      <c r="M1337" s="126">
        <f t="shared" si="935"/>
        <v>0</v>
      </c>
      <c r="N1337" s="126">
        <f t="shared" si="935"/>
        <v>0</v>
      </c>
      <c r="O1337" s="126">
        <f t="shared" si="935"/>
        <v>0</v>
      </c>
      <c r="P1337" s="126">
        <f t="shared" si="935"/>
        <v>0</v>
      </c>
      <c r="Q1337" s="126">
        <f t="shared" si="935"/>
        <v>0</v>
      </c>
      <c r="R1337" s="126">
        <f t="shared" si="935"/>
        <v>0</v>
      </c>
      <c r="S1337" s="126">
        <f t="shared" si="935"/>
        <v>0</v>
      </c>
      <c r="T1337" s="126">
        <f t="shared" si="935"/>
        <v>0</v>
      </c>
      <c r="U1337" s="126">
        <f t="shared" si="935"/>
        <v>0</v>
      </c>
      <c r="V1337" s="126">
        <f t="shared" si="935"/>
        <v>0</v>
      </c>
      <c r="W1337" s="126">
        <f t="shared" si="935"/>
        <v>0</v>
      </c>
      <c r="X1337" s="126">
        <f t="shared" si="935"/>
        <v>0</v>
      </c>
      <c r="Y1337" s="126">
        <f t="shared" si="935"/>
        <v>0</v>
      </c>
      <c r="Z1337" s="126">
        <f t="shared" si="935"/>
        <v>0</v>
      </c>
      <c r="AA1337" s="126">
        <f t="shared" si="935"/>
        <v>0</v>
      </c>
      <c r="AB1337" s="126">
        <f t="shared" si="935"/>
        <v>0</v>
      </c>
      <c r="AC1337" s="126">
        <f t="shared" si="935"/>
        <v>0</v>
      </c>
      <c r="AD1337" s="126">
        <f t="shared" si="935"/>
        <v>0</v>
      </c>
      <c r="AE1337" s="126">
        <f t="shared" si="935"/>
        <v>0</v>
      </c>
      <c r="AF1337" s="126">
        <f t="shared" si="935"/>
        <v>0</v>
      </c>
      <c r="AG1337" s="126">
        <f t="shared" si="935"/>
        <v>0</v>
      </c>
      <c r="AH1337" s="126">
        <f t="shared" si="935"/>
        <v>0</v>
      </c>
      <c r="BL1337" s="1"/>
      <c r="BM1337" s="1"/>
    </row>
    <row r="1338" spans="2:65" hidden="1" outlineLevel="1">
      <c r="B1338" t="str">
        <f t="shared" si="925"/>
        <v>LSFO - Finance cost including feedstock finance cost - Middle East - USD/ton fuel</v>
      </c>
      <c r="C1338" s="13" t="str">
        <f>C1325</f>
        <v>LSFO</v>
      </c>
      <c r="D1338" s="13" t="s">
        <v>36</v>
      </c>
      <c r="E1338" s="13" t="s">
        <v>58</v>
      </c>
      <c r="F1338" s="13" t="s">
        <v>31</v>
      </c>
      <c r="G1338" s="127">
        <f t="shared" ref="G1338:AH1338" si="936">G1343</f>
        <v>0</v>
      </c>
      <c r="H1338" s="127">
        <f t="shared" si="936"/>
        <v>0</v>
      </c>
      <c r="I1338" s="127">
        <f t="shared" si="936"/>
        <v>0</v>
      </c>
      <c r="J1338" s="127">
        <f t="shared" si="936"/>
        <v>0</v>
      </c>
      <c r="K1338" s="127">
        <f t="shared" si="936"/>
        <v>0</v>
      </c>
      <c r="L1338" s="127">
        <f t="shared" si="936"/>
        <v>0</v>
      </c>
      <c r="M1338" s="127">
        <f t="shared" si="936"/>
        <v>0</v>
      </c>
      <c r="N1338" s="127">
        <f t="shared" si="936"/>
        <v>0</v>
      </c>
      <c r="O1338" s="127">
        <f t="shared" si="936"/>
        <v>0</v>
      </c>
      <c r="P1338" s="127">
        <f t="shared" si="936"/>
        <v>0</v>
      </c>
      <c r="Q1338" s="127">
        <f t="shared" si="936"/>
        <v>0</v>
      </c>
      <c r="R1338" s="127">
        <f t="shared" si="936"/>
        <v>0</v>
      </c>
      <c r="S1338" s="127">
        <f t="shared" si="936"/>
        <v>0</v>
      </c>
      <c r="T1338" s="127">
        <f t="shared" si="936"/>
        <v>0</v>
      </c>
      <c r="U1338" s="127">
        <f t="shared" si="936"/>
        <v>0</v>
      </c>
      <c r="V1338" s="127">
        <f t="shared" si="936"/>
        <v>0</v>
      </c>
      <c r="W1338" s="127">
        <f t="shared" si="936"/>
        <v>0</v>
      </c>
      <c r="X1338" s="127">
        <f t="shared" si="936"/>
        <v>0</v>
      </c>
      <c r="Y1338" s="127">
        <f t="shared" si="936"/>
        <v>0</v>
      </c>
      <c r="Z1338" s="127">
        <f t="shared" si="936"/>
        <v>0</v>
      </c>
      <c r="AA1338" s="127">
        <f t="shared" si="936"/>
        <v>0</v>
      </c>
      <c r="AB1338" s="127">
        <f t="shared" si="936"/>
        <v>0</v>
      </c>
      <c r="AC1338" s="127">
        <f t="shared" si="936"/>
        <v>0</v>
      </c>
      <c r="AD1338" s="127">
        <f t="shared" si="936"/>
        <v>0</v>
      </c>
      <c r="AE1338" s="127">
        <f t="shared" si="936"/>
        <v>0</v>
      </c>
      <c r="AF1338" s="127">
        <f t="shared" si="936"/>
        <v>0</v>
      </c>
      <c r="AG1338" s="127">
        <f t="shared" si="936"/>
        <v>0</v>
      </c>
      <c r="AH1338" s="127">
        <f t="shared" si="936"/>
        <v>0</v>
      </c>
      <c r="BL1338" s="1"/>
      <c r="BM1338" s="1"/>
    </row>
    <row r="1339" spans="2:65" hidden="1" outlineLevel="1">
      <c r="B1339" t="str">
        <f t="shared" si="925"/>
        <v>LSFO - Finance cost - Africa - USD/ton fuel</v>
      </c>
      <c r="C1339" t="str">
        <f>C1321</f>
        <v>LSFO</v>
      </c>
      <c r="D1339" t="s">
        <v>42</v>
      </c>
      <c r="E1339" t="s">
        <v>55</v>
      </c>
      <c r="F1339" t="s">
        <v>31</v>
      </c>
      <c r="G1339" s="8">
        <f t="shared" ref="G1339:V1343" si="937">INDEX(CostCalculations,MATCH($B1339,CostCalculations_Index,0),MATCH(G$4,CostCalculation_Year,0))</f>
        <v>0</v>
      </c>
      <c r="H1339" s="8">
        <f t="shared" si="937"/>
        <v>0</v>
      </c>
      <c r="I1339" s="8">
        <f t="shared" si="937"/>
        <v>0</v>
      </c>
      <c r="J1339" s="8">
        <f t="shared" si="937"/>
        <v>0</v>
      </c>
      <c r="K1339" s="8">
        <f t="shared" si="937"/>
        <v>0</v>
      </c>
      <c r="L1339" s="8">
        <f t="shared" si="937"/>
        <v>0</v>
      </c>
      <c r="M1339" s="8">
        <f t="shared" si="937"/>
        <v>0</v>
      </c>
      <c r="N1339" s="8">
        <f t="shared" si="937"/>
        <v>0</v>
      </c>
      <c r="O1339" s="8">
        <f t="shared" si="937"/>
        <v>0</v>
      </c>
      <c r="P1339" s="8">
        <f t="shared" si="937"/>
        <v>0</v>
      </c>
      <c r="Q1339" s="8">
        <f t="shared" si="937"/>
        <v>0</v>
      </c>
      <c r="R1339" s="8">
        <f t="shared" si="937"/>
        <v>0</v>
      </c>
      <c r="S1339" s="8">
        <f t="shared" si="937"/>
        <v>0</v>
      </c>
      <c r="T1339" s="8">
        <f t="shared" si="937"/>
        <v>0</v>
      </c>
      <c r="U1339" s="8">
        <f t="shared" si="937"/>
        <v>0</v>
      </c>
      <c r="V1339" s="8">
        <f t="shared" si="937"/>
        <v>0</v>
      </c>
      <c r="W1339" s="8">
        <f t="shared" ref="W1339:AH1343" si="938">INDEX(CostCalculations,MATCH($B1339,CostCalculations_Index,0),MATCH(W$4,CostCalculation_Year,0))</f>
        <v>0</v>
      </c>
      <c r="X1339" s="8">
        <f t="shared" si="938"/>
        <v>0</v>
      </c>
      <c r="Y1339" s="8">
        <f t="shared" si="938"/>
        <v>0</v>
      </c>
      <c r="Z1339" s="8">
        <f t="shared" si="938"/>
        <v>0</v>
      </c>
      <c r="AA1339" s="8">
        <f t="shared" si="938"/>
        <v>0</v>
      </c>
      <c r="AB1339" s="8">
        <f t="shared" si="938"/>
        <v>0</v>
      </c>
      <c r="AC1339" s="8">
        <f t="shared" si="938"/>
        <v>0</v>
      </c>
      <c r="AD1339" s="8">
        <f t="shared" si="938"/>
        <v>0</v>
      </c>
      <c r="AE1339" s="8">
        <f t="shared" si="938"/>
        <v>0</v>
      </c>
      <c r="AF1339" s="8">
        <f t="shared" si="938"/>
        <v>0</v>
      </c>
      <c r="AG1339" s="8">
        <f t="shared" si="938"/>
        <v>0</v>
      </c>
      <c r="AH1339" s="8">
        <f t="shared" si="938"/>
        <v>0</v>
      </c>
    </row>
    <row r="1340" spans="2:65" hidden="1" outlineLevel="1">
      <c r="B1340" t="str">
        <f t="shared" si="925"/>
        <v>LSFO - Finance cost - Americas - USD/ton fuel</v>
      </c>
      <c r="C1340" t="str">
        <f>C1321</f>
        <v>LSFO</v>
      </c>
      <c r="D1340" t="s">
        <v>42</v>
      </c>
      <c r="E1340" t="s">
        <v>56</v>
      </c>
      <c r="F1340" t="s">
        <v>31</v>
      </c>
      <c r="G1340" s="8">
        <f t="shared" si="937"/>
        <v>0</v>
      </c>
      <c r="H1340" s="8">
        <f t="shared" si="937"/>
        <v>0</v>
      </c>
      <c r="I1340" s="8">
        <f t="shared" si="937"/>
        <v>0</v>
      </c>
      <c r="J1340" s="8">
        <f t="shared" si="937"/>
        <v>0</v>
      </c>
      <c r="K1340" s="8">
        <f t="shared" si="937"/>
        <v>0</v>
      </c>
      <c r="L1340" s="8">
        <f t="shared" si="937"/>
        <v>0</v>
      </c>
      <c r="M1340" s="8">
        <f t="shared" si="937"/>
        <v>0</v>
      </c>
      <c r="N1340" s="8">
        <f t="shared" si="937"/>
        <v>0</v>
      </c>
      <c r="O1340" s="8">
        <f t="shared" si="937"/>
        <v>0</v>
      </c>
      <c r="P1340" s="8">
        <f t="shared" si="937"/>
        <v>0</v>
      </c>
      <c r="Q1340" s="8">
        <f t="shared" si="937"/>
        <v>0</v>
      </c>
      <c r="R1340" s="8">
        <f t="shared" si="937"/>
        <v>0</v>
      </c>
      <c r="S1340" s="8">
        <f t="shared" si="937"/>
        <v>0</v>
      </c>
      <c r="T1340" s="8">
        <f t="shared" si="937"/>
        <v>0</v>
      </c>
      <c r="U1340" s="8">
        <f t="shared" si="937"/>
        <v>0</v>
      </c>
      <c r="V1340" s="8">
        <f t="shared" si="937"/>
        <v>0</v>
      </c>
      <c r="W1340" s="8">
        <f t="shared" si="938"/>
        <v>0</v>
      </c>
      <c r="X1340" s="8">
        <f t="shared" si="938"/>
        <v>0</v>
      </c>
      <c r="Y1340" s="8">
        <f t="shared" si="938"/>
        <v>0</v>
      </c>
      <c r="Z1340" s="8">
        <f t="shared" si="938"/>
        <v>0</v>
      </c>
      <c r="AA1340" s="8">
        <f t="shared" si="938"/>
        <v>0</v>
      </c>
      <c r="AB1340" s="8">
        <f t="shared" si="938"/>
        <v>0</v>
      </c>
      <c r="AC1340" s="8">
        <f t="shared" si="938"/>
        <v>0</v>
      </c>
      <c r="AD1340" s="8">
        <f t="shared" si="938"/>
        <v>0</v>
      </c>
      <c r="AE1340" s="8">
        <f t="shared" si="938"/>
        <v>0</v>
      </c>
      <c r="AF1340" s="8">
        <f t="shared" si="938"/>
        <v>0</v>
      </c>
      <c r="AG1340" s="8">
        <f t="shared" si="938"/>
        <v>0</v>
      </c>
      <c r="AH1340" s="8">
        <f t="shared" si="938"/>
        <v>0</v>
      </c>
    </row>
    <row r="1341" spans="2:65" hidden="1" outlineLevel="1">
      <c r="B1341" t="str">
        <f t="shared" si="925"/>
        <v>LSFO - Finance cost - Asia - USD/ton fuel</v>
      </c>
      <c r="C1341" t="str">
        <f>C1321</f>
        <v>LSFO</v>
      </c>
      <c r="D1341" t="s">
        <v>42</v>
      </c>
      <c r="E1341" t="s">
        <v>57</v>
      </c>
      <c r="F1341" t="s">
        <v>31</v>
      </c>
      <c r="G1341" s="8">
        <f t="shared" si="937"/>
        <v>0</v>
      </c>
      <c r="H1341" s="8">
        <f t="shared" si="937"/>
        <v>0</v>
      </c>
      <c r="I1341" s="8">
        <f t="shared" si="937"/>
        <v>0</v>
      </c>
      <c r="J1341" s="8">
        <f t="shared" si="937"/>
        <v>0</v>
      </c>
      <c r="K1341" s="8">
        <f t="shared" si="937"/>
        <v>0</v>
      </c>
      <c r="L1341" s="8">
        <f t="shared" si="937"/>
        <v>0</v>
      </c>
      <c r="M1341" s="8">
        <f t="shared" si="937"/>
        <v>0</v>
      </c>
      <c r="N1341" s="8">
        <f t="shared" si="937"/>
        <v>0</v>
      </c>
      <c r="O1341" s="8">
        <f t="shared" si="937"/>
        <v>0</v>
      </c>
      <c r="P1341" s="8">
        <f t="shared" si="937"/>
        <v>0</v>
      </c>
      <c r="Q1341" s="8">
        <f t="shared" si="937"/>
        <v>0</v>
      </c>
      <c r="R1341" s="8">
        <f t="shared" si="937"/>
        <v>0</v>
      </c>
      <c r="S1341" s="8">
        <f t="shared" si="937"/>
        <v>0</v>
      </c>
      <c r="T1341" s="8">
        <f t="shared" si="937"/>
        <v>0</v>
      </c>
      <c r="U1341" s="8">
        <f t="shared" si="937"/>
        <v>0</v>
      </c>
      <c r="V1341" s="8">
        <f t="shared" si="937"/>
        <v>0</v>
      </c>
      <c r="W1341" s="8">
        <f t="shared" si="938"/>
        <v>0</v>
      </c>
      <c r="X1341" s="8">
        <f t="shared" si="938"/>
        <v>0</v>
      </c>
      <c r="Y1341" s="8">
        <f t="shared" si="938"/>
        <v>0</v>
      </c>
      <c r="Z1341" s="8">
        <f t="shared" si="938"/>
        <v>0</v>
      </c>
      <c r="AA1341" s="8">
        <f t="shared" si="938"/>
        <v>0</v>
      </c>
      <c r="AB1341" s="8">
        <f t="shared" si="938"/>
        <v>0</v>
      </c>
      <c r="AC1341" s="8">
        <f t="shared" si="938"/>
        <v>0</v>
      </c>
      <c r="AD1341" s="8">
        <f t="shared" si="938"/>
        <v>0</v>
      </c>
      <c r="AE1341" s="8">
        <f t="shared" si="938"/>
        <v>0</v>
      </c>
      <c r="AF1341" s="8">
        <f t="shared" si="938"/>
        <v>0</v>
      </c>
      <c r="AG1341" s="8">
        <f t="shared" si="938"/>
        <v>0</v>
      </c>
      <c r="AH1341" s="8">
        <f t="shared" si="938"/>
        <v>0</v>
      </c>
    </row>
    <row r="1342" spans="2:65" hidden="1" outlineLevel="1">
      <c r="B1342" t="str">
        <f t="shared" si="925"/>
        <v>LSFO - Finance cost - Europe - USD/ton fuel</v>
      </c>
      <c r="C1342" t="str">
        <f>C1321</f>
        <v>LSFO</v>
      </c>
      <c r="D1342" t="s">
        <v>42</v>
      </c>
      <c r="E1342" t="s">
        <v>8</v>
      </c>
      <c r="F1342" t="s">
        <v>31</v>
      </c>
      <c r="G1342" s="8">
        <f t="shared" si="937"/>
        <v>0</v>
      </c>
      <c r="H1342" s="8">
        <f t="shared" si="937"/>
        <v>0</v>
      </c>
      <c r="I1342" s="8">
        <f t="shared" si="937"/>
        <v>0</v>
      </c>
      <c r="J1342" s="8">
        <f t="shared" si="937"/>
        <v>0</v>
      </c>
      <c r="K1342" s="8">
        <f t="shared" si="937"/>
        <v>0</v>
      </c>
      <c r="L1342" s="8">
        <f t="shared" si="937"/>
        <v>0</v>
      </c>
      <c r="M1342" s="8">
        <f t="shared" si="937"/>
        <v>0</v>
      </c>
      <c r="N1342" s="8">
        <f t="shared" si="937"/>
        <v>0</v>
      </c>
      <c r="O1342" s="8">
        <f t="shared" si="937"/>
        <v>0</v>
      </c>
      <c r="P1342" s="8">
        <f t="shared" si="937"/>
        <v>0</v>
      </c>
      <c r="Q1342" s="8">
        <f t="shared" si="937"/>
        <v>0</v>
      </c>
      <c r="R1342" s="8">
        <f t="shared" si="937"/>
        <v>0</v>
      </c>
      <c r="S1342" s="8">
        <f t="shared" si="937"/>
        <v>0</v>
      </c>
      <c r="T1342" s="8">
        <f t="shared" si="937"/>
        <v>0</v>
      </c>
      <c r="U1342" s="8">
        <f t="shared" si="937"/>
        <v>0</v>
      </c>
      <c r="V1342" s="8">
        <f t="shared" si="937"/>
        <v>0</v>
      </c>
      <c r="W1342" s="8">
        <f t="shared" si="938"/>
        <v>0</v>
      </c>
      <c r="X1342" s="8">
        <f t="shared" si="938"/>
        <v>0</v>
      </c>
      <c r="Y1342" s="8">
        <f t="shared" si="938"/>
        <v>0</v>
      </c>
      <c r="Z1342" s="8">
        <f t="shared" si="938"/>
        <v>0</v>
      </c>
      <c r="AA1342" s="8">
        <f t="shared" si="938"/>
        <v>0</v>
      </c>
      <c r="AB1342" s="8">
        <f t="shared" si="938"/>
        <v>0</v>
      </c>
      <c r="AC1342" s="8">
        <f t="shared" si="938"/>
        <v>0</v>
      </c>
      <c r="AD1342" s="8">
        <f t="shared" si="938"/>
        <v>0</v>
      </c>
      <c r="AE1342" s="8">
        <f t="shared" si="938"/>
        <v>0</v>
      </c>
      <c r="AF1342" s="8">
        <f t="shared" si="938"/>
        <v>0</v>
      </c>
      <c r="AG1342" s="8">
        <f t="shared" si="938"/>
        <v>0</v>
      </c>
      <c r="AH1342" s="8">
        <f t="shared" si="938"/>
        <v>0</v>
      </c>
    </row>
    <row r="1343" spans="2:65" hidden="1" outlineLevel="1">
      <c r="B1343" t="str">
        <f t="shared" si="925"/>
        <v>LSFO - Finance cost - Middle East - USD/ton fuel</v>
      </c>
      <c r="C1343" t="str">
        <f>C1321</f>
        <v>LSFO</v>
      </c>
      <c r="D1343" t="s">
        <v>42</v>
      </c>
      <c r="E1343" t="s">
        <v>58</v>
      </c>
      <c r="F1343" t="s">
        <v>31</v>
      </c>
      <c r="G1343" s="8">
        <f t="shared" si="937"/>
        <v>0</v>
      </c>
      <c r="H1343" s="8">
        <f t="shared" si="937"/>
        <v>0</v>
      </c>
      <c r="I1343" s="8">
        <f t="shared" si="937"/>
        <v>0</v>
      </c>
      <c r="J1343" s="8">
        <f t="shared" si="937"/>
        <v>0</v>
      </c>
      <c r="K1343" s="8">
        <f t="shared" si="937"/>
        <v>0</v>
      </c>
      <c r="L1343" s="8">
        <f t="shared" si="937"/>
        <v>0</v>
      </c>
      <c r="M1343" s="8">
        <f t="shared" si="937"/>
        <v>0</v>
      </c>
      <c r="N1343" s="8">
        <f t="shared" si="937"/>
        <v>0</v>
      </c>
      <c r="O1343" s="8">
        <f t="shared" si="937"/>
        <v>0</v>
      </c>
      <c r="P1343" s="8">
        <f t="shared" si="937"/>
        <v>0</v>
      </c>
      <c r="Q1343" s="8">
        <f t="shared" si="937"/>
        <v>0</v>
      </c>
      <c r="R1343" s="8">
        <f t="shared" si="937"/>
        <v>0</v>
      </c>
      <c r="S1343" s="8">
        <f t="shared" si="937"/>
        <v>0</v>
      </c>
      <c r="T1343" s="8">
        <f t="shared" si="937"/>
        <v>0</v>
      </c>
      <c r="U1343" s="8">
        <f t="shared" si="937"/>
        <v>0</v>
      </c>
      <c r="V1343" s="8">
        <f t="shared" si="937"/>
        <v>0</v>
      </c>
      <c r="W1343" s="8">
        <f t="shared" si="938"/>
        <v>0</v>
      </c>
      <c r="X1343" s="8">
        <f t="shared" si="938"/>
        <v>0</v>
      </c>
      <c r="Y1343" s="8">
        <f t="shared" si="938"/>
        <v>0</v>
      </c>
      <c r="Z1343" s="8">
        <f t="shared" si="938"/>
        <v>0</v>
      </c>
      <c r="AA1343" s="8">
        <f t="shared" si="938"/>
        <v>0</v>
      </c>
      <c r="AB1343" s="8">
        <f t="shared" si="938"/>
        <v>0</v>
      </c>
      <c r="AC1343" s="8">
        <f t="shared" si="938"/>
        <v>0</v>
      </c>
      <c r="AD1343" s="8">
        <f t="shared" si="938"/>
        <v>0</v>
      </c>
      <c r="AE1343" s="8">
        <f t="shared" si="938"/>
        <v>0</v>
      </c>
      <c r="AF1343" s="8">
        <f t="shared" si="938"/>
        <v>0</v>
      </c>
      <c r="AG1343" s="8">
        <f t="shared" si="938"/>
        <v>0</v>
      </c>
      <c r="AH1343" s="8">
        <f t="shared" si="938"/>
        <v>0</v>
      </c>
    </row>
    <row r="1344" spans="2:65" ht="15.75" hidden="1" outlineLevel="1" thickBot="1">
      <c r="B1344" t="str">
        <f t="shared" si="925"/>
        <v/>
      </c>
      <c r="G1344" s="128"/>
    </row>
    <row r="1345" spans="2:65" hidden="1" outlineLevel="1">
      <c r="B1345" t="str">
        <f t="shared" si="925"/>
        <v>LSFO - Energy cost including feedstock energy cost - Africa - USD/ton fuel</v>
      </c>
      <c r="C1345" s="10" t="str">
        <f>C1321</f>
        <v>LSFO</v>
      </c>
      <c r="D1345" s="10" t="s">
        <v>37</v>
      </c>
      <c r="E1345" s="10" t="s">
        <v>55</v>
      </c>
      <c r="F1345" s="10" t="s">
        <v>31</v>
      </c>
      <c r="G1345" s="125">
        <f>G1350</f>
        <v>0</v>
      </c>
      <c r="H1345" s="125">
        <f t="shared" ref="H1345:AH1345" si="939">H1350</f>
        <v>0</v>
      </c>
      <c r="I1345" s="125">
        <f t="shared" si="939"/>
        <v>0</v>
      </c>
      <c r="J1345" s="125">
        <f t="shared" si="939"/>
        <v>0</v>
      </c>
      <c r="K1345" s="125">
        <f t="shared" si="939"/>
        <v>0</v>
      </c>
      <c r="L1345" s="125">
        <f t="shared" si="939"/>
        <v>0</v>
      </c>
      <c r="M1345" s="125">
        <f t="shared" si="939"/>
        <v>0</v>
      </c>
      <c r="N1345" s="125">
        <f t="shared" si="939"/>
        <v>0</v>
      </c>
      <c r="O1345" s="125">
        <f t="shared" si="939"/>
        <v>0</v>
      </c>
      <c r="P1345" s="125">
        <f t="shared" si="939"/>
        <v>0</v>
      </c>
      <c r="Q1345" s="125">
        <f t="shared" si="939"/>
        <v>0</v>
      </c>
      <c r="R1345" s="125">
        <f t="shared" si="939"/>
        <v>0</v>
      </c>
      <c r="S1345" s="125">
        <f t="shared" si="939"/>
        <v>0</v>
      </c>
      <c r="T1345" s="125">
        <f t="shared" si="939"/>
        <v>0</v>
      </c>
      <c r="U1345" s="125">
        <f t="shared" si="939"/>
        <v>0</v>
      </c>
      <c r="V1345" s="125">
        <f t="shared" si="939"/>
        <v>0</v>
      </c>
      <c r="W1345" s="125">
        <f t="shared" si="939"/>
        <v>0</v>
      </c>
      <c r="X1345" s="125">
        <f t="shared" si="939"/>
        <v>0</v>
      </c>
      <c r="Y1345" s="125">
        <f t="shared" si="939"/>
        <v>0</v>
      </c>
      <c r="Z1345" s="125">
        <f t="shared" si="939"/>
        <v>0</v>
      </c>
      <c r="AA1345" s="125">
        <f t="shared" si="939"/>
        <v>0</v>
      </c>
      <c r="AB1345" s="125">
        <f t="shared" si="939"/>
        <v>0</v>
      </c>
      <c r="AC1345" s="125">
        <f t="shared" si="939"/>
        <v>0</v>
      </c>
      <c r="AD1345" s="125">
        <f t="shared" si="939"/>
        <v>0</v>
      </c>
      <c r="AE1345" s="125">
        <f t="shared" si="939"/>
        <v>0</v>
      </c>
      <c r="AF1345" s="125">
        <f t="shared" si="939"/>
        <v>0</v>
      </c>
      <c r="AG1345" s="125">
        <f t="shared" si="939"/>
        <v>0</v>
      </c>
      <c r="AH1345" s="125">
        <f t="shared" si="939"/>
        <v>0</v>
      </c>
      <c r="AJ1345" s="117" t="e">
        <f>G1328+G1331+G1334+G1345+#REF!=G1322</f>
        <v>#REF!</v>
      </c>
      <c r="AK1345" s="118" t="e">
        <f>H1328+H1331+H1334+H1345+#REF!=H1322</f>
        <v>#REF!</v>
      </c>
      <c r="AL1345" s="118" t="e">
        <f>I1328+I1331+I1334+I1345+#REF!=I1322</f>
        <v>#REF!</v>
      </c>
      <c r="AM1345" s="118" t="e">
        <f>J1328+J1331+J1334+J1345+#REF!=J1322</f>
        <v>#REF!</v>
      </c>
      <c r="AN1345" s="118" t="e">
        <f>K1328+K1331+K1334+K1345+#REF!=K1322</f>
        <v>#REF!</v>
      </c>
      <c r="AO1345" s="118" t="e">
        <f>L1328+L1331+L1334+L1345+#REF!=L1322</f>
        <v>#REF!</v>
      </c>
      <c r="AP1345" s="118" t="e">
        <f>M1328+M1331+M1334+M1345+#REF!=M1322</f>
        <v>#REF!</v>
      </c>
      <c r="AQ1345" s="118" t="e">
        <f>N1328+N1331+N1334+N1345+#REF!=N1322</f>
        <v>#REF!</v>
      </c>
      <c r="AR1345" s="118" t="e">
        <f>O1328+O1331+O1334+O1345+#REF!=O1322</f>
        <v>#REF!</v>
      </c>
      <c r="AS1345" s="118" t="e">
        <f>P1328+P1331+P1334+P1345+#REF!=P1322</f>
        <v>#REF!</v>
      </c>
      <c r="AT1345" s="118" t="e">
        <f>Q1328+Q1331+Q1334+Q1345+#REF!=Q1322</f>
        <v>#REF!</v>
      </c>
      <c r="AU1345" s="118" t="e">
        <f>R1328+R1331+R1334+R1345+#REF!=R1322</f>
        <v>#REF!</v>
      </c>
      <c r="AV1345" s="118" t="e">
        <f>S1328+S1331+S1334+S1345+#REF!=S1322</f>
        <v>#REF!</v>
      </c>
      <c r="AW1345" s="118" t="e">
        <f>T1328+T1331+T1334+T1345+#REF!=T1322</f>
        <v>#REF!</v>
      </c>
      <c r="AX1345" s="118" t="e">
        <f>U1328+U1331+U1334+U1345+#REF!=U1322</f>
        <v>#REF!</v>
      </c>
      <c r="AY1345" s="118" t="e">
        <f>V1328+V1331+V1334+V1345+#REF!=V1322</f>
        <v>#REF!</v>
      </c>
      <c r="AZ1345" s="118" t="e">
        <f>W1328+W1331+W1334+W1345+#REF!=W1322</f>
        <v>#REF!</v>
      </c>
      <c r="BA1345" s="118" t="e">
        <f>X1328+X1331+X1334+X1345+#REF!=X1322</f>
        <v>#REF!</v>
      </c>
      <c r="BB1345" s="118" t="e">
        <f>Y1328+Y1331+Y1334+Y1345+#REF!=Y1322</f>
        <v>#REF!</v>
      </c>
      <c r="BC1345" s="118" t="e">
        <f>Z1328+Z1331+Z1334+Z1345+#REF!=Z1322</f>
        <v>#REF!</v>
      </c>
      <c r="BD1345" s="118" t="e">
        <f>AA1328+AA1331+AA1334+AA1345+#REF!=AA1322</f>
        <v>#REF!</v>
      </c>
      <c r="BE1345" s="118" t="e">
        <f>AB1328+AB1331+AB1334+AB1345+#REF!=AB1322</f>
        <v>#REF!</v>
      </c>
      <c r="BF1345" s="118" t="e">
        <f>AC1328+AC1331+AC1334+AC1345+#REF!=AC1322</f>
        <v>#REF!</v>
      </c>
      <c r="BG1345" s="118" t="e">
        <f>AD1328+AD1331+AD1334+AD1345+#REF!=AD1322</f>
        <v>#REF!</v>
      </c>
      <c r="BH1345" s="118" t="e">
        <f>AE1328+AE1331+AE1334+AE1345+#REF!=AE1322</f>
        <v>#REF!</v>
      </c>
      <c r="BI1345" s="118" t="e">
        <f>AF1328+AF1331+AF1334+AF1345+#REF!=AF1322</f>
        <v>#REF!</v>
      </c>
      <c r="BJ1345" s="118" t="e">
        <f>AG1328+AG1331+AG1334+AG1345+#REF!=AG1322</f>
        <v>#REF!</v>
      </c>
      <c r="BK1345" s="119" t="e">
        <f>AH1328+AH1331+AH1334+AH1345+#REF!=AH1322</f>
        <v>#REF!</v>
      </c>
      <c r="BL1345" s="1"/>
      <c r="BM1345" s="1"/>
    </row>
    <row r="1346" spans="2:65" hidden="1" outlineLevel="1">
      <c r="B1346" t="str">
        <f t="shared" si="925"/>
        <v>LSFO - Energy cost including feedstock energy cost - Americas - USD/ton fuel</v>
      </c>
      <c r="C1346" s="2" t="str">
        <f>C1321</f>
        <v>LSFO</v>
      </c>
      <c r="D1346" s="2" t="s">
        <v>37</v>
      </c>
      <c r="E1346" s="2" t="s">
        <v>56</v>
      </c>
      <c r="F1346" s="2" t="s">
        <v>31</v>
      </c>
      <c r="G1346" s="126">
        <f t="shared" ref="G1346:AH1346" si="940">G1351</f>
        <v>0</v>
      </c>
      <c r="H1346" s="126">
        <f t="shared" si="940"/>
        <v>0</v>
      </c>
      <c r="I1346" s="126">
        <f t="shared" si="940"/>
        <v>0</v>
      </c>
      <c r="J1346" s="126">
        <f t="shared" si="940"/>
        <v>0</v>
      </c>
      <c r="K1346" s="126">
        <f t="shared" si="940"/>
        <v>0</v>
      </c>
      <c r="L1346" s="126">
        <f t="shared" si="940"/>
        <v>0</v>
      </c>
      <c r="M1346" s="126">
        <f t="shared" si="940"/>
        <v>0</v>
      </c>
      <c r="N1346" s="126">
        <f t="shared" si="940"/>
        <v>0</v>
      </c>
      <c r="O1346" s="126">
        <f t="shared" si="940"/>
        <v>0</v>
      </c>
      <c r="P1346" s="126">
        <f t="shared" si="940"/>
        <v>0</v>
      </c>
      <c r="Q1346" s="126">
        <f t="shared" si="940"/>
        <v>0</v>
      </c>
      <c r="R1346" s="126">
        <f t="shared" si="940"/>
        <v>0</v>
      </c>
      <c r="S1346" s="126">
        <f t="shared" si="940"/>
        <v>0</v>
      </c>
      <c r="T1346" s="126">
        <f t="shared" si="940"/>
        <v>0</v>
      </c>
      <c r="U1346" s="126">
        <f t="shared" si="940"/>
        <v>0</v>
      </c>
      <c r="V1346" s="126">
        <f t="shared" si="940"/>
        <v>0</v>
      </c>
      <c r="W1346" s="126">
        <f t="shared" si="940"/>
        <v>0</v>
      </c>
      <c r="X1346" s="126">
        <f t="shared" si="940"/>
        <v>0</v>
      </c>
      <c r="Y1346" s="126">
        <f t="shared" si="940"/>
        <v>0</v>
      </c>
      <c r="Z1346" s="126">
        <f t="shared" si="940"/>
        <v>0</v>
      </c>
      <c r="AA1346" s="126">
        <f t="shared" si="940"/>
        <v>0</v>
      </c>
      <c r="AB1346" s="126">
        <f t="shared" si="940"/>
        <v>0</v>
      </c>
      <c r="AC1346" s="126">
        <f t="shared" si="940"/>
        <v>0</v>
      </c>
      <c r="AD1346" s="126">
        <f t="shared" si="940"/>
        <v>0</v>
      </c>
      <c r="AE1346" s="126">
        <f t="shared" si="940"/>
        <v>0</v>
      </c>
      <c r="AF1346" s="126">
        <f t="shared" si="940"/>
        <v>0</v>
      </c>
      <c r="AG1346" s="126">
        <f t="shared" si="940"/>
        <v>0</v>
      </c>
      <c r="AH1346" s="126">
        <f t="shared" si="940"/>
        <v>0</v>
      </c>
      <c r="AJ1346" s="120" t="e">
        <f>G1328+G1331+G1335+G1346+#REF!=G1323</f>
        <v>#REF!</v>
      </c>
      <c r="AK1346" s="1" t="e">
        <f>H1328+H1331+H1335+H1346+#REF!=H1323</f>
        <v>#REF!</v>
      </c>
      <c r="AL1346" s="1" t="e">
        <f>I1328+I1331+I1335+I1346+#REF!=I1323</f>
        <v>#REF!</v>
      </c>
      <c r="AM1346" s="1" t="e">
        <f>J1328+J1331+J1335+J1346+#REF!=J1323</f>
        <v>#REF!</v>
      </c>
      <c r="AN1346" s="1" t="e">
        <f>K1328+K1331+K1335+K1346+#REF!=K1323</f>
        <v>#REF!</v>
      </c>
      <c r="AO1346" s="1" t="e">
        <f>L1328+L1331+L1335+L1346+#REF!=L1323</f>
        <v>#REF!</v>
      </c>
      <c r="AP1346" s="1" t="e">
        <f>M1328+M1331+M1335+M1346+#REF!=M1323</f>
        <v>#REF!</v>
      </c>
      <c r="AQ1346" s="1" t="e">
        <f>N1328+N1331+N1335+N1346+#REF!=N1323</f>
        <v>#REF!</v>
      </c>
      <c r="AR1346" s="1" t="e">
        <f>O1328+O1331+O1335+O1346+#REF!=O1323</f>
        <v>#REF!</v>
      </c>
      <c r="AS1346" s="1" t="e">
        <f>P1328+P1331+P1335+P1346+#REF!=P1323</f>
        <v>#REF!</v>
      </c>
      <c r="AT1346" s="1" t="e">
        <f>Q1328+Q1331+Q1335+Q1346+#REF!=Q1323</f>
        <v>#REF!</v>
      </c>
      <c r="AU1346" s="1" t="e">
        <f>R1328+R1331+R1335+R1346+#REF!=R1323</f>
        <v>#REF!</v>
      </c>
      <c r="AV1346" s="1" t="e">
        <f>S1328+S1331+S1335+S1346+#REF!=S1323</f>
        <v>#REF!</v>
      </c>
      <c r="AW1346" s="1" t="e">
        <f>T1328+T1331+T1335+T1346+#REF!=T1323</f>
        <v>#REF!</v>
      </c>
      <c r="AX1346" s="1" t="e">
        <f>U1328+U1331+U1335+U1346+#REF!=U1323</f>
        <v>#REF!</v>
      </c>
      <c r="AY1346" s="1" t="e">
        <f>V1328+V1331+V1335+V1346+#REF!=V1323</f>
        <v>#REF!</v>
      </c>
      <c r="AZ1346" s="1" t="e">
        <f>W1328+W1331+W1335+W1346+#REF!=W1323</f>
        <v>#REF!</v>
      </c>
      <c r="BA1346" s="1" t="e">
        <f>X1328+X1331+X1335+X1346+#REF!=X1323</f>
        <v>#REF!</v>
      </c>
      <c r="BB1346" s="1" t="e">
        <f>Y1328+Y1331+Y1335+Y1346+#REF!=Y1323</f>
        <v>#REF!</v>
      </c>
      <c r="BC1346" s="1" t="e">
        <f>Z1328+Z1331+Z1335+Z1346+#REF!=Z1323</f>
        <v>#REF!</v>
      </c>
      <c r="BD1346" s="1" t="e">
        <f>AA1328+AA1331+AA1335+AA1346+#REF!=AA1323</f>
        <v>#REF!</v>
      </c>
      <c r="BE1346" s="1" t="e">
        <f>AB1328+AB1331+AB1335+AB1346+#REF!=AB1323</f>
        <v>#REF!</v>
      </c>
      <c r="BF1346" s="1" t="e">
        <f>AC1328+AC1331+AC1335+AC1346+#REF!=AC1323</f>
        <v>#REF!</v>
      </c>
      <c r="BG1346" s="1" t="e">
        <f>AD1328+AD1331+AD1335+AD1346+#REF!=AD1323</f>
        <v>#REF!</v>
      </c>
      <c r="BH1346" s="1" t="e">
        <f>AE1328+AE1331+AE1335+AE1346+#REF!=AE1323</f>
        <v>#REF!</v>
      </c>
      <c r="BI1346" s="1" t="e">
        <f>AF1328+AF1331+AF1335+AF1346+#REF!=AF1323</f>
        <v>#REF!</v>
      </c>
      <c r="BJ1346" s="1" t="e">
        <f>AG1328+AG1331+AG1335+AG1346+#REF!=AG1323</f>
        <v>#REF!</v>
      </c>
      <c r="BK1346" s="121" t="e">
        <f>AH1328+AH1331+AH1335+AH1346+#REF!=AH1323</f>
        <v>#REF!</v>
      </c>
      <c r="BL1346" s="1"/>
      <c r="BM1346" s="1"/>
    </row>
    <row r="1347" spans="2:65" hidden="1" outlineLevel="1">
      <c r="B1347" t="str">
        <f t="shared" si="925"/>
        <v>LSFO - Energy cost including feedstock energy cost - Asia - USD/ton fuel</v>
      </c>
      <c r="C1347" s="2" t="str">
        <f>C1321</f>
        <v>LSFO</v>
      </c>
      <c r="D1347" s="2" t="s">
        <v>37</v>
      </c>
      <c r="E1347" s="2" t="s">
        <v>57</v>
      </c>
      <c r="F1347" s="2" t="s">
        <v>31</v>
      </c>
      <c r="G1347" s="126">
        <f t="shared" ref="G1347:AH1347" si="941">G1352</f>
        <v>0</v>
      </c>
      <c r="H1347" s="126">
        <f t="shared" si="941"/>
        <v>0</v>
      </c>
      <c r="I1347" s="126">
        <f t="shared" si="941"/>
        <v>0</v>
      </c>
      <c r="J1347" s="126">
        <f t="shared" si="941"/>
        <v>0</v>
      </c>
      <c r="K1347" s="126">
        <f t="shared" si="941"/>
        <v>0</v>
      </c>
      <c r="L1347" s="126">
        <f t="shared" si="941"/>
        <v>0</v>
      </c>
      <c r="M1347" s="126">
        <f t="shared" si="941"/>
        <v>0</v>
      </c>
      <c r="N1347" s="126">
        <f t="shared" si="941"/>
        <v>0</v>
      </c>
      <c r="O1347" s="126">
        <f t="shared" si="941"/>
        <v>0</v>
      </c>
      <c r="P1347" s="126">
        <f t="shared" si="941"/>
        <v>0</v>
      </c>
      <c r="Q1347" s="126">
        <f t="shared" si="941"/>
        <v>0</v>
      </c>
      <c r="R1347" s="126">
        <f t="shared" si="941"/>
        <v>0</v>
      </c>
      <c r="S1347" s="126">
        <f t="shared" si="941"/>
        <v>0</v>
      </c>
      <c r="T1347" s="126">
        <f t="shared" si="941"/>
        <v>0</v>
      </c>
      <c r="U1347" s="126">
        <f t="shared" si="941"/>
        <v>0</v>
      </c>
      <c r="V1347" s="126">
        <f t="shared" si="941"/>
        <v>0</v>
      </c>
      <c r="W1347" s="126">
        <f t="shared" si="941"/>
        <v>0</v>
      </c>
      <c r="X1347" s="126">
        <f t="shared" si="941"/>
        <v>0</v>
      </c>
      <c r="Y1347" s="126">
        <f t="shared" si="941"/>
        <v>0</v>
      </c>
      <c r="Z1347" s="126">
        <f t="shared" si="941"/>
        <v>0</v>
      </c>
      <c r="AA1347" s="126">
        <f t="shared" si="941"/>
        <v>0</v>
      </c>
      <c r="AB1347" s="126">
        <f t="shared" si="941"/>
        <v>0</v>
      </c>
      <c r="AC1347" s="126">
        <f t="shared" si="941"/>
        <v>0</v>
      </c>
      <c r="AD1347" s="126">
        <f t="shared" si="941"/>
        <v>0</v>
      </c>
      <c r="AE1347" s="126">
        <f t="shared" si="941"/>
        <v>0</v>
      </c>
      <c r="AF1347" s="126">
        <f t="shared" si="941"/>
        <v>0</v>
      </c>
      <c r="AG1347" s="126">
        <f t="shared" si="941"/>
        <v>0</v>
      </c>
      <c r="AH1347" s="126">
        <f t="shared" si="941"/>
        <v>0</v>
      </c>
      <c r="AJ1347" s="120" t="e">
        <f>G1328+G1331+G1336+G1347+#REF!=G1324</f>
        <v>#REF!</v>
      </c>
      <c r="AK1347" s="1" t="e">
        <f>H1328+H1331+H1336+H1347+#REF!=H1324</f>
        <v>#REF!</v>
      </c>
      <c r="AL1347" s="1" t="e">
        <f>I1328+I1331+I1336+I1347+#REF!=I1324</f>
        <v>#REF!</v>
      </c>
      <c r="AM1347" s="1" t="e">
        <f>J1328+J1331+J1336+J1347+#REF!=J1324</f>
        <v>#REF!</v>
      </c>
      <c r="AN1347" s="1" t="e">
        <f>K1328+K1331+K1336+K1347+#REF!=K1324</f>
        <v>#REF!</v>
      </c>
      <c r="AO1347" s="1" t="e">
        <f>L1328+L1331+L1336+L1347+#REF!=L1324</f>
        <v>#REF!</v>
      </c>
      <c r="AP1347" s="1" t="e">
        <f>M1328+M1331+M1336+M1347+#REF!=M1324</f>
        <v>#REF!</v>
      </c>
      <c r="AQ1347" s="1" t="e">
        <f>N1328+N1331+N1336+N1347+#REF!=N1324</f>
        <v>#REF!</v>
      </c>
      <c r="AR1347" s="1" t="e">
        <f>O1328+O1331+O1336+O1347+#REF!=O1324</f>
        <v>#REF!</v>
      </c>
      <c r="AS1347" s="1" t="e">
        <f>P1328+P1331+P1336+P1347+#REF!=P1324</f>
        <v>#REF!</v>
      </c>
      <c r="AT1347" s="1" t="e">
        <f>Q1328+Q1331+Q1336+Q1347+#REF!=Q1324</f>
        <v>#REF!</v>
      </c>
      <c r="AU1347" s="1" t="e">
        <f>R1328+R1331+R1336+R1347+#REF!=R1324</f>
        <v>#REF!</v>
      </c>
      <c r="AV1347" s="1" t="e">
        <f>S1328+S1331+S1336+S1347+#REF!=S1324</f>
        <v>#REF!</v>
      </c>
      <c r="AW1347" s="1" t="e">
        <f>T1328+T1331+T1336+T1347+#REF!=T1324</f>
        <v>#REF!</v>
      </c>
      <c r="AX1347" s="1" t="e">
        <f>U1328+U1331+U1336+U1347+#REF!=U1324</f>
        <v>#REF!</v>
      </c>
      <c r="AY1347" s="1" t="e">
        <f>V1328+V1331+V1336+V1347+#REF!=V1324</f>
        <v>#REF!</v>
      </c>
      <c r="AZ1347" s="1" t="e">
        <f>W1328+W1331+W1336+W1347+#REF!=W1324</f>
        <v>#REF!</v>
      </c>
      <c r="BA1347" s="1" t="e">
        <f>X1328+X1331+X1336+X1347+#REF!=X1324</f>
        <v>#REF!</v>
      </c>
      <c r="BB1347" s="1" t="e">
        <f>Y1328+Y1331+Y1336+Y1347+#REF!=Y1324</f>
        <v>#REF!</v>
      </c>
      <c r="BC1347" s="1" t="e">
        <f>Z1328+Z1331+Z1336+Z1347+#REF!=Z1324</f>
        <v>#REF!</v>
      </c>
      <c r="BD1347" s="1" t="e">
        <f>AA1328+AA1331+AA1336+AA1347+#REF!=AA1324</f>
        <v>#REF!</v>
      </c>
      <c r="BE1347" s="1" t="e">
        <f>AB1328+AB1331+AB1336+AB1347+#REF!=AB1324</f>
        <v>#REF!</v>
      </c>
      <c r="BF1347" s="1" t="e">
        <f>AC1328+AC1331+AC1336+AC1347+#REF!=AC1324</f>
        <v>#REF!</v>
      </c>
      <c r="BG1347" s="1" t="e">
        <f>AD1328+AD1331+AD1336+AD1347+#REF!=AD1324</f>
        <v>#REF!</v>
      </c>
      <c r="BH1347" s="1" t="e">
        <f>AE1328+AE1331+AE1336+AE1347+#REF!=AE1324</f>
        <v>#REF!</v>
      </c>
      <c r="BI1347" s="1" t="e">
        <f>AF1328+AF1331+AF1336+AF1347+#REF!=AF1324</f>
        <v>#REF!</v>
      </c>
      <c r="BJ1347" s="1" t="e">
        <f>AG1328+AG1331+AG1336+AG1347+#REF!=AG1324</f>
        <v>#REF!</v>
      </c>
      <c r="BK1347" s="121" t="e">
        <f>AH1328+AH1331+AH1336+AH1347+#REF!=AH1324</f>
        <v>#REF!</v>
      </c>
      <c r="BL1347" s="1"/>
      <c r="BM1347" s="1"/>
    </row>
    <row r="1348" spans="2:65" hidden="1" outlineLevel="1">
      <c r="B1348" t="str">
        <f t="shared" si="925"/>
        <v>LSFO - Energy cost including feedstock energy cost - Europe - USD/ton fuel</v>
      </c>
      <c r="C1348" s="2" t="str">
        <f>C1321</f>
        <v>LSFO</v>
      </c>
      <c r="D1348" s="2" t="s">
        <v>37</v>
      </c>
      <c r="E1348" s="2" t="s">
        <v>8</v>
      </c>
      <c r="F1348" s="2" t="s">
        <v>31</v>
      </c>
      <c r="G1348" s="126">
        <f t="shared" ref="G1348:AH1348" si="942">G1353</f>
        <v>0</v>
      </c>
      <c r="H1348" s="126">
        <f t="shared" si="942"/>
        <v>0</v>
      </c>
      <c r="I1348" s="126">
        <f t="shared" si="942"/>
        <v>0</v>
      </c>
      <c r="J1348" s="126">
        <f t="shared" si="942"/>
        <v>0</v>
      </c>
      <c r="K1348" s="126">
        <f t="shared" si="942"/>
        <v>0</v>
      </c>
      <c r="L1348" s="126">
        <f t="shared" si="942"/>
        <v>0</v>
      </c>
      <c r="M1348" s="126">
        <f t="shared" si="942"/>
        <v>0</v>
      </c>
      <c r="N1348" s="126">
        <f t="shared" si="942"/>
        <v>0</v>
      </c>
      <c r="O1348" s="126">
        <f t="shared" si="942"/>
        <v>0</v>
      </c>
      <c r="P1348" s="126">
        <f t="shared" si="942"/>
        <v>0</v>
      </c>
      <c r="Q1348" s="126">
        <f t="shared" si="942"/>
        <v>0</v>
      </c>
      <c r="R1348" s="126">
        <f t="shared" si="942"/>
        <v>0</v>
      </c>
      <c r="S1348" s="126">
        <f t="shared" si="942"/>
        <v>0</v>
      </c>
      <c r="T1348" s="126">
        <f t="shared" si="942"/>
        <v>0</v>
      </c>
      <c r="U1348" s="126">
        <f t="shared" si="942"/>
        <v>0</v>
      </c>
      <c r="V1348" s="126">
        <f t="shared" si="942"/>
        <v>0</v>
      </c>
      <c r="W1348" s="126">
        <f t="shared" si="942"/>
        <v>0</v>
      </c>
      <c r="X1348" s="126">
        <f t="shared" si="942"/>
        <v>0</v>
      </c>
      <c r="Y1348" s="126">
        <f t="shared" si="942"/>
        <v>0</v>
      </c>
      <c r="Z1348" s="126">
        <f t="shared" si="942"/>
        <v>0</v>
      </c>
      <c r="AA1348" s="126">
        <f t="shared" si="942"/>
        <v>0</v>
      </c>
      <c r="AB1348" s="126">
        <f t="shared" si="942"/>
        <v>0</v>
      </c>
      <c r="AC1348" s="126">
        <f t="shared" si="942"/>
        <v>0</v>
      </c>
      <c r="AD1348" s="126">
        <f t="shared" si="942"/>
        <v>0</v>
      </c>
      <c r="AE1348" s="126">
        <f t="shared" si="942"/>
        <v>0</v>
      </c>
      <c r="AF1348" s="126">
        <f t="shared" si="942"/>
        <v>0</v>
      </c>
      <c r="AG1348" s="126">
        <f t="shared" si="942"/>
        <v>0</v>
      </c>
      <c r="AH1348" s="126">
        <f t="shared" si="942"/>
        <v>0</v>
      </c>
      <c r="AJ1348" s="120" t="e">
        <f>G1328+G1331+G1337+G1348+#REF!=G1325</f>
        <v>#REF!</v>
      </c>
      <c r="AK1348" s="1" t="e">
        <f>H1328+H1331+H1337+H1348+#REF!=H1325</f>
        <v>#REF!</v>
      </c>
      <c r="AL1348" s="1" t="e">
        <f>I1328+I1331+I1337+I1348+#REF!=I1325</f>
        <v>#REF!</v>
      </c>
      <c r="AM1348" s="1" t="e">
        <f>J1328+J1331+J1337+J1348+#REF!=J1325</f>
        <v>#REF!</v>
      </c>
      <c r="AN1348" s="1" t="e">
        <f>K1328+K1331+K1337+K1348+#REF!=K1325</f>
        <v>#REF!</v>
      </c>
      <c r="AO1348" s="1" t="e">
        <f>L1328+L1331+L1337+L1348+#REF!=L1325</f>
        <v>#REF!</v>
      </c>
      <c r="AP1348" s="1" t="e">
        <f>M1328+M1331+M1337+M1348+#REF!=M1325</f>
        <v>#REF!</v>
      </c>
      <c r="AQ1348" s="1" t="e">
        <f>N1328+N1331+N1337+N1348+#REF!=N1325</f>
        <v>#REF!</v>
      </c>
      <c r="AR1348" s="1" t="e">
        <f>O1328+O1331+O1337+O1348+#REF!=O1325</f>
        <v>#REF!</v>
      </c>
      <c r="AS1348" s="1" t="e">
        <f>P1328+P1331+P1337+P1348+#REF!=P1325</f>
        <v>#REF!</v>
      </c>
      <c r="AT1348" s="1" t="e">
        <f>Q1328+Q1331+Q1337+Q1348+#REF!=Q1325</f>
        <v>#REF!</v>
      </c>
      <c r="AU1348" s="1" t="e">
        <f>R1328+R1331+R1337+R1348+#REF!=R1325</f>
        <v>#REF!</v>
      </c>
      <c r="AV1348" s="1" t="e">
        <f>S1328+S1331+S1337+S1348+#REF!=S1325</f>
        <v>#REF!</v>
      </c>
      <c r="AW1348" s="1" t="e">
        <f>T1328+T1331+T1337+T1348+#REF!=T1325</f>
        <v>#REF!</v>
      </c>
      <c r="AX1348" s="1" t="e">
        <f>U1328+U1331+U1337+U1348+#REF!=U1325</f>
        <v>#REF!</v>
      </c>
      <c r="AY1348" s="1" t="e">
        <f>V1328+V1331+V1337+V1348+#REF!=V1325</f>
        <v>#REF!</v>
      </c>
      <c r="AZ1348" s="1" t="e">
        <f>W1328+W1331+W1337+W1348+#REF!=W1325</f>
        <v>#REF!</v>
      </c>
      <c r="BA1348" s="1" t="e">
        <f>X1328+X1331+X1337+X1348+#REF!=X1325</f>
        <v>#REF!</v>
      </c>
      <c r="BB1348" s="1" t="e">
        <f>Y1328+Y1331+Y1337+Y1348+#REF!=Y1325</f>
        <v>#REF!</v>
      </c>
      <c r="BC1348" s="1" t="e">
        <f>Z1328+Z1331+Z1337+Z1348+#REF!=Z1325</f>
        <v>#REF!</v>
      </c>
      <c r="BD1348" s="1" t="e">
        <f>AA1328+AA1331+AA1337+AA1348+#REF!=AA1325</f>
        <v>#REF!</v>
      </c>
      <c r="BE1348" s="1" t="e">
        <f>AB1328+AB1331+AB1337+AB1348+#REF!=AB1325</f>
        <v>#REF!</v>
      </c>
      <c r="BF1348" s="1" t="e">
        <f>AC1328+AC1331+AC1337+AC1348+#REF!=AC1325</f>
        <v>#REF!</v>
      </c>
      <c r="BG1348" s="1" t="e">
        <f>AD1328+AD1331+AD1337+AD1348+#REF!=AD1325</f>
        <v>#REF!</v>
      </c>
      <c r="BH1348" s="1" t="e">
        <f>AE1328+AE1331+AE1337+AE1348+#REF!=AE1325</f>
        <v>#REF!</v>
      </c>
      <c r="BI1348" s="1" t="e">
        <f>AF1328+AF1331+AF1337+AF1348+#REF!=AF1325</f>
        <v>#REF!</v>
      </c>
      <c r="BJ1348" s="1" t="e">
        <f>AG1328+AG1331+AG1337+AG1348+#REF!=AG1325</f>
        <v>#REF!</v>
      </c>
      <c r="BK1348" s="121" t="e">
        <f>AH1328+AH1331+AH1337+AH1348+#REF!=AH1325</f>
        <v>#REF!</v>
      </c>
      <c r="BL1348" s="1"/>
      <c r="BM1348" s="1"/>
    </row>
    <row r="1349" spans="2:65" ht="15.75" hidden="1" outlineLevel="1" thickBot="1">
      <c r="B1349" t="str">
        <f t="shared" si="925"/>
        <v>LSFO - Energy cost including feedstock energy cost - Middle East - USD/ton fuel</v>
      </c>
      <c r="C1349" s="13" t="str">
        <f>C1321</f>
        <v>LSFO</v>
      </c>
      <c r="D1349" s="13" t="s">
        <v>37</v>
      </c>
      <c r="E1349" s="13" t="s">
        <v>58</v>
      </c>
      <c r="F1349" s="13" t="s">
        <v>31</v>
      </c>
      <c r="G1349" s="127">
        <f t="shared" ref="G1349:AH1349" si="943">G1354</f>
        <v>0</v>
      </c>
      <c r="H1349" s="127">
        <f t="shared" si="943"/>
        <v>0</v>
      </c>
      <c r="I1349" s="127">
        <f t="shared" si="943"/>
        <v>0</v>
      </c>
      <c r="J1349" s="127">
        <f t="shared" si="943"/>
        <v>0</v>
      </c>
      <c r="K1349" s="127">
        <f t="shared" si="943"/>
        <v>0</v>
      </c>
      <c r="L1349" s="127">
        <f t="shared" si="943"/>
        <v>0</v>
      </c>
      <c r="M1349" s="127">
        <f t="shared" si="943"/>
        <v>0</v>
      </c>
      <c r="N1349" s="127">
        <f t="shared" si="943"/>
        <v>0</v>
      </c>
      <c r="O1349" s="127">
        <f t="shared" si="943"/>
        <v>0</v>
      </c>
      <c r="P1349" s="127">
        <f t="shared" si="943"/>
        <v>0</v>
      </c>
      <c r="Q1349" s="127">
        <f t="shared" si="943"/>
        <v>0</v>
      </c>
      <c r="R1349" s="127">
        <f t="shared" si="943"/>
        <v>0</v>
      </c>
      <c r="S1349" s="127">
        <f t="shared" si="943"/>
        <v>0</v>
      </c>
      <c r="T1349" s="127">
        <f t="shared" si="943"/>
        <v>0</v>
      </c>
      <c r="U1349" s="127">
        <f t="shared" si="943"/>
        <v>0</v>
      </c>
      <c r="V1349" s="127">
        <f t="shared" si="943"/>
        <v>0</v>
      </c>
      <c r="W1349" s="127">
        <f t="shared" si="943"/>
        <v>0</v>
      </c>
      <c r="X1349" s="127">
        <f t="shared" si="943"/>
        <v>0</v>
      </c>
      <c r="Y1349" s="127">
        <f t="shared" si="943"/>
        <v>0</v>
      </c>
      <c r="Z1349" s="127">
        <f t="shared" si="943"/>
        <v>0</v>
      </c>
      <c r="AA1349" s="127">
        <f t="shared" si="943"/>
        <v>0</v>
      </c>
      <c r="AB1349" s="127">
        <f t="shared" si="943"/>
        <v>0</v>
      </c>
      <c r="AC1349" s="127">
        <f t="shared" si="943"/>
        <v>0</v>
      </c>
      <c r="AD1349" s="127">
        <f t="shared" si="943"/>
        <v>0</v>
      </c>
      <c r="AE1349" s="127">
        <f t="shared" si="943"/>
        <v>0</v>
      </c>
      <c r="AF1349" s="127">
        <f t="shared" si="943"/>
        <v>0</v>
      </c>
      <c r="AG1349" s="127">
        <f t="shared" si="943"/>
        <v>0</v>
      </c>
      <c r="AH1349" s="127">
        <f t="shared" si="943"/>
        <v>0</v>
      </c>
      <c r="AJ1349" s="122" t="e">
        <f>G1328+G1331+G1338+G1349+#REF!=G1326</f>
        <v>#REF!</v>
      </c>
      <c r="AK1349" s="123" t="e">
        <f>H1328+H1331+H1338+H1349+#REF!=H1326</f>
        <v>#REF!</v>
      </c>
      <c r="AL1349" s="123" t="e">
        <f>I1328+I1331+I1338+I1349+#REF!=I1326</f>
        <v>#REF!</v>
      </c>
      <c r="AM1349" s="123" t="e">
        <f>J1328+J1331+J1338+J1349+#REF!=J1326</f>
        <v>#REF!</v>
      </c>
      <c r="AN1349" s="123" t="e">
        <f>K1328+K1331+K1338+K1349+#REF!=K1326</f>
        <v>#REF!</v>
      </c>
      <c r="AO1349" s="123" t="e">
        <f>L1328+L1331+L1338+L1349+#REF!=L1326</f>
        <v>#REF!</v>
      </c>
      <c r="AP1349" s="123" t="e">
        <f>M1328+M1331+M1338+M1349+#REF!=M1326</f>
        <v>#REF!</v>
      </c>
      <c r="AQ1349" s="123" t="e">
        <f>N1328+N1331+N1338+N1349+#REF!=N1326</f>
        <v>#REF!</v>
      </c>
      <c r="AR1349" s="123" t="e">
        <f>O1328+O1331+O1338+O1349+#REF!=O1326</f>
        <v>#REF!</v>
      </c>
      <c r="AS1349" s="123" t="e">
        <f>P1328+P1331+P1338+P1349+#REF!=P1326</f>
        <v>#REF!</v>
      </c>
      <c r="AT1349" s="123" t="e">
        <f>Q1328+Q1331+Q1338+Q1349+#REF!=Q1326</f>
        <v>#REF!</v>
      </c>
      <c r="AU1349" s="123" t="e">
        <f>R1328+R1331+R1338+R1349+#REF!=R1326</f>
        <v>#REF!</v>
      </c>
      <c r="AV1349" s="123" t="e">
        <f>S1328+S1331+S1338+S1349+#REF!=S1326</f>
        <v>#REF!</v>
      </c>
      <c r="AW1349" s="123" t="e">
        <f>T1328+T1331+T1338+T1349+#REF!=T1326</f>
        <v>#REF!</v>
      </c>
      <c r="AX1349" s="123" t="e">
        <f>U1328+U1331+U1338+U1349+#REF!=U1326</f>
        <v>#REF!</v>
      </c>
      <c r="AY1349" s="123" t="e">
        <f>V1328+V1331+V1338+V1349+#REF!=V1326</f>
        <v>#REF!</v>
      </c>
      <c r="AZ1349" s="123" t="e">
        <f>W1328+W1331+W1338+W1349+#REF!=W1326</f>
        <v>#REF!</v>
      </c>
      <c r="BA1349" s="123" t="e">
        <f>X1328+X1331+X1338+X1349+#REF!=X1326</f>
        <v>#REF!</v>
      </c>
      <c r="BB1349" s="123" t="e">
        <f>Y1328+Y1331+Y1338+Y1349+#REF!=Y1326</f>
        <v>#REF!</v>
      </c>
      <c r="BC1349" s="123" t="e">
        <f>Z1328+Z1331+Z1338+Z1349+#REF!=Z1326</f>
        <v>#REF!</v>
      </c>
      <c r="BD1349" s="123" t="e">
        <f>AA1328+AA1331+AA1338+AA1349+#REF!=AA1326</f>
        <v>#REF!</v>
      </c>
      <c r="BE1349" s="123" t="e">
        <f>AB1328+AB1331+AB1338+AB1349+#REF!=AB1326</f>
        <v>#REF!</v>
      </c>
      <c r="BF1349" s="123" t="e">
        <f>AC1328+AC1331+AC1338+AC1349+#REF!=AC1326</f>
        <v>#REF!</v>
      </c>
      <c r="BG1349" s="123" t="e">
        <f>AD1328+AD1331+AD1338+AD1349+#REF!=AD1326</f>
        <v>#REF!</v>
      </c>
      <c r="BH1349" s="123" t="e">
        <f>AE1328+AE1331+AE1338+AE1349+#REF!=AE1326</f>
        <v>#REF!</v>
      </c>
      <c r="BI1349" s="123" t="e">
        <f>AF1328+AF1331+AF1338+AF1349+#REF!=AF1326</f>
        <v>#REF!</v>
      </c>
      <c r="BJ1349" s="123" t="e">
        <f>AG1328+AG1331+AG1338+AG1349+#REF!=AG1326</f>
        <v>#REF!</v>
      </c>
      <c r="BK1349" s="124" t="e">
        <f>AH1328+AH1331+AH1338+AH1349+#REF!=AH1326</f>
        <v>#REF!</v>
      </c>
      <c r="BL1349" s="1"/>
      <c r="BM1349" s="1"/>
    </row>
    <row r="1350" spans="2:65" hidden="1" outlineLevel="1">
      <c r="B1350" t="str">
        <f t="shared" si="925"/>
        <v>LSFO - Energy cost - Africa - USD/ton fuel</v>
      </c>
      <c r="C1350" t="str">
        <f>C1321</f>
        <v>LSFO</v>
      </c>
      <c r="D1350" t="s">
        <v>43</v>
      </c>
      <c r="E1350" t="s">
        <v>55</v>
      </c>
      <c r="F1350" t="s">
        <v>31</v>
      </c>
      <c r="G1350" s="8">
        <f t="shared" ref="G1350:V1354" si="944">INDEX(CostCalculations,MATCH($B1350,CostCalculations_Index,0),MATCH(G$4,CostCalculation_Year,0))</f>
        <v>0</v>
      </c>
      <c r="H1350" s="8">
        <f t="shared" si="944"/>
        <v>0</v>
      </c>
      <c r="I1350" s="8">
        <f t="shared" si="944"/>
        <v>0</v>
      </c>
      <c r="J1350" s="8">
        <f t="shared" si="944"/>
        <v>0</v>
      </c>
      <c r="K1350" s="8">
        <f t="shared" si="944"/>
        <v>0</v>
      </c>
      <c r="L1350" s="8">
        <f t="shared" si="944"/>
        <v>0</v>
      </c>
      <c r="M1350" s="8">
        <f t="shared" si="944"/>
        <v>0</v>
      </c>
      <c r="N1350" s="8">
        <f t="shared" si="944"/>
        <v>0</v>
      </c>
      <c r="O1350" s="8">
        <f t="shared" si="944"/>
        <v>0</v>
      </c>
      <c r="P1350" s="8">
        <f t="shared" si="944"/>
        <v>0</v>
      </c>
      <c r="Q1350" s="8">
        <f t="shared" si="944"/>
        <v>0</v>
      </c>
      <c r="R1350" s="8">
        <f t="shared" si="944"/>
        <v>0</v>
      </c>
      <c r="S1350" s="8">
        <f t="shared" si="944"/>
        <v>0</v>
      </c>
      <c r="T1350" s="8">
        <f t="shared" si="944"/>
        <v>0</v>
      </c>
      <c r="U1350" s="8">
        <f t="shared" si="944"/>
        <v>0</v>
      </c>
      <c r="V1350" s="8">
        <f t="shared" si="944"/>
        <v>0</v>
      </c>
      <c r="W1350" s="8">
        <f t="shared" ref="W1350:AH1354" si="945">INDEX(CostCalculations,MATCH($B1350,CostCalculations_Index,0),MATCH(W$4,CostCalculation_Year,0))</f>
        <v>0</v>
      </c>
      <c r="X1350" s="8">
        <f t="shared" si="945"/>
        <v>0</v>
      </c>
      <c r="Y1350" s="8">
        <f t="shared" si="945"/>
        <v>0</v>
      </c>
      <c r="Z1350" s="8">
        <f t="shared" si="945"/>
        <v>0</v>
      </c>
      <c r="AA1350" s="8">
        <f t="shared" si="945"/>
        <v>0</v>
      </c>
      <c r="AB1350" s="8">
        <f t="shared" si="945"/>
        <v>0</v>
      </c>
      <c r="AC1350" s="8">
        <f t="shared" si="945"/>
        <v>0</v>
      </c>
      <c r="AD1350" s="8">
        <f t="shared" si="945"/>
        <v>0</v>
      </c>
      <c r="AE1350" s="8">
        <f t="shared" si="945"/>
        <v>0</v>
      </c>
      <c r="AF1350" s="8">
        <f t="shared" si="945"/>
        <v>0</v>
      </c>
      <c r="AG1350" s="8">
        <f t="shared" si="945"/>
        <v>0</v>
      </c>
      <c r="AH1350" s="8">
        <f t="shared" si="945"/>
        <v>0</v>
      </c>
    </row>
    <row r="1351" spans="2:65" hidden="1" outlineLevel="1">
      <c r="B1351" t="str">
        <f t="shared" si="925"/>
        <v>LSFO - Energy cost - Americas - USD/ton fuel</v>
      </c>
      <c r="C1351" t="str">
        <f>C1321</f>
        <v>LSFO</v>
      </c>
      <c r="D1351" t="s">
        <v>43</v>
      </c>
      <c r="E1351" t="s">
        <v>56</v>
      </c>
      <c r="F1351" t="s">
        <v>31</v>
      </c>
      <c r="G1351" s="8">
        <f t="shared" si="944"/>
        <v>0</v>
      </c>
      <c r="H1351" s="8">
        <f t="shared" si="944"/>
        <v>0</v>
      </c>
      <c r="I1351" s="8">
        <f t="shared" si="944"/>
        <v>0</v>
      </c>
      <c r="J1351" s="8">
        <f t="shared" si="944"/>
        <v>0</v>
      </c>
      <c r="K1351" s="8">
        <f t="shared" si="944"/>
        <v>0</v>
      </c>
      <c r="L1351" s="8">
        <f t="shared" si="944"/>
        <v>0</v>
      </c>
      <c r="M1351" s="8">
        <f t="shared" si="944"/>
        <v>0</v>
      </c>
      <c r="N1351" s="8">
        <f t="shared" si="944"/>
        <v>0</v>
      </c>
      <c r="O1351" s="8">
        <f t="shared" si="944"/>
        <v>0</v>
      </c>
      <c r="P1351" s="8">
        <f t="shared" si="944"/>
        <v>0</v>
      </c>
      <c r="Q1351" s="8">
        <f t="shared" si="944"/>
        <v>0</v>
      </c>
      <c r="R1351" s="8">
        <f t="shared" si="944"/>
        <v>0</v>
      </c>
      <c r="S1351" s="8">
        <f t="shared" si="944"/>
        <v>0</v>
      </c>
      <c r="T1351" s="8">
        <f t="shared" si="944"/>
        <v>0</v>
      </c>
      <c r="U1351" s="8">
        <f t="shared" si="944"/>
        <v>0</v>
      </c>
      <c r="V1351" s="8">
        <f t="shared" si="944"/>
        <v>0</v>
      </c>
      <c r="W1351" s="8">
        <f t="shared" si="945"/>
        <v>0</v>
      </c>
      <c r="X1351" s="8">
        <f t="shared" si="945"/>
        <v>0</v>
      </c>
      <c r="Y1351" s="8">
        <f t="shared" si="945"/>
        <v>0</v>
      </c>
      <c r="Z1351" s="8">
        <f t="shared" si="945"/>
        <v>0</v>
      </c>
      <c r="AA1351" s="8">
        <f t="shared" si="945"/>
        <v>0</v>
      </c>
      <c r="AB1351" s="8">
        <f t="shared" si="945"/>
        <v>0</v>
      </c>
      <c r="AC1351" s="8">
        <f t="shared" si="945"/>
        <v>0</v>
      </c>
      <c r="AD1351" s="8">
        <f t="shared" si="945"/>
        <v>0</v>
      </c>
      <c r="AE1351" s="8">
        <f t="shared" si="945"/>
        <v>0</v>
      </c>
      <c r="AF1351" s="8">
        <f t="shared" si="945"/>
        <v>0</v>
      </c>
      <c r="AG1351" s="8">
        <f t="shared" si="945"/>
        <v>0</v>
      </c>
      <c r="AH1351" s="8">
        <f t="shared" si="945"/>
        <v>0</v>
      </c>
    </row>
    <row r="1352" spans="2:65" hidden="1" outlineLevel="1">
      <c r="B1352" t="str">
        <f t="shared" si="925"/>
        <v>LSFO - Energy cost - Asia - USD/ton fuel</v>
      </c>
      <c r="C1352" t="str">
        <f>C1321</f>
        <v>LSFO</v>
      </c>
      <c r="D1352" t="s">
        <v>43</v>
      </c>
      <c r="E1352" t="s">
        <v>57</v>
      </c>
      <c r="F1352" t="s">
        <v>31</v>
      </c>
      <c r="G1352" s="8">
        <f t="shared" si="944"/>
        <v>0</v>
      </c>
      <c r="H1352" s="8">
        <f t="shared" si="944"/>
        <v>0</v>
      </c>
      <c r="I1352" s="8">
        <f t="shared" si="944"/>
        <v>0</v>
      </c>
      <c r="J1352" s="8">
        <f t="shared" si="944"/>
        <v>0</v>
      </c>
      <c r="K1352" s="8">
        <f t="shared" si="944"/>
        <v>0</v>
      </c>
      <c r="L1352" s="8">
        <f t="shared" si="944"/>
        <v>0</v>
      </c>
      <c r="M1352" s="8">
        <f t="shared" si="944"/>
        <v>0</v>
      </c>
      <c r="N1352" s="8">
        <f t="shared" si="944"/>
        <v>0</v>
      </c>
      <c r="O1352" s="8">
        <f t="shared" si="944"/>
        <v>0</v>
      </c>
      <c r="P1352" s="8">
        <f t="shared" si="944"/>
        <v>0</v>
      </c>
      <c r="Q1352" s="8">
        <f t="shared" si="944"/>
        <v>0</v>
      </c>
      <c r="R1352" s="8">
        <f t="shared" si="944"/>
        <v>0</v>
      </c>
      <c r="S1352" s="8">
        <f t="shared" si="944"/>
        <v>0</v>
      </c>
      <c r="T1352" s="8">
        <f t="shared" si="944"/>
        <v>0</v>
      </c>
      <c r="U1352" s="8">
        <f t="shared" si="944"/>
        <v>0</v>
      </c>
      <c r="V1352" s="8">
        <f t="shared" si="944"/>
        <v>0</v>
      </c>
      <c r="W1352" s="8">
        <f t="shared" si="945"/>
        <v>0</v>
      </c>
      <c r="X1352" s="8">
        <f t="shared" si="945"/>
        <v>0</v>
      </c>
      <c r="Y1352" s="8">
        <f t="shared" si="945"/>
        <v>0</v>
      </c>
      <c r="Z1352" s="8">
        <f t="shared" si="945"/>
        <v>0</v>
      </c>
      <c r="AA1352" s="8">
        <f t="shared" si="945"/>
        <v>0</v>
      </c>
      <c r="AB1352" s="8">
        <f t="shared" si="945"/>
        <v>0</v>
      </c>
      <c r="AC1352" s="8">
        <f t="shared" si="945"/>
        <v>0</v>
      </c>
      <c r="AD1352" s="8">
        <f t="shared" si="945"/>
        <v>0</v>
      </c>
      <c r="AE1352" s="8">
        <f t="shared" si="945"/>
        <v>0</v>
      </c>
      <c r="AF1352" s="8">
        <f t="shared" si="945"/>
        <v>0</v>
      </c>
      <c r="AG1352" s="8">
        <f t="shared" si="945"/>
        <v>0</v>
      </c>
      <c r="AH1352" s="8">
        <f t="shared" si="945"/>
        <v>0</v>
      </c>
    </row>
    <row r="1353" spans="2:65" hidden="1" outlineLevel="1">
      <c r="B1353" t="str">
        <f t="shared" si="925"/>
        <v>LSFO - Energy cost - Europe - USD/ton fuel</v>
      </c>
      <c r="C1353" t="str">
        <f>C1321</f>
        <v>LSFO</v>
      </c>
      <c r="D1353" t="s">
        <v>43</v>
      </c>
      <c r="E1353" t="s">
        <v>8</v>
      </c>
      <c r="F1353" t="s">
        <v>31</v>
      </c>
      <c r="G1353" s="8">
        <f t="shared" si="944"/>
        <v>0</v>
      </c>
      <c r="H1353" s="8">
        <f t="shared" si="944"/>
        <v>0</v>
      </c>
      <c r="I1353" s="8">
        <f t="shared" si="944"/>
        <v>0</v>
      </c>
      <c r="J1353" s="8">
        <f t="shared" si="944"/>
        <v>0</v>
      </c>
      <c r="K1353" s="8">
        <f t="shared" si="944"/>
        <v>0</v>
      </c>
      <c r="L1353" s="8">
        <f t="shared" si="944"/>
        <v>0</v>
      </c>
      <c r="M1353" s="8">
        <f t="shared" si="944"/>
        <v>0</v>
      </c>
      <c r="N1353" s="8">
        <f t="shared" si="944"/>
        <v>0</v>
      </c>
      <c r="O1353" s="8">
        <f t="shared" si="944"/>
        <v>0</v>
      </c>
      <c r="P1353" s="8">
        <f t="shared" si="944"/>
        <v>0</v>
      </c>
      <c r="Q1353" s="8">
        <f t="shared" si="944"/>
        <v>0</v>
      </c>
      <c r="R1353" s="8">
        <f t="shared" si="944"/>
        <v>0</v>
      </c>
      <c r="S1353" s="8">
        <f t="shared" si="944"/>
        <v>0</v>
      </c>
      <c r="T1353" s="8">
        <f t="shared" si="944"/>
        <v>0</v>
      </c>
      <c r="U1353" s="8">
        <f t="shared" si="944"/>
        <v>0</v>
      </c>
      <c r="V1353" s="8">
        <f t="shared" si="944"/>
        <v>0</v>
      </c>
      <c r="W1353" s="8">
        <f t="shared" si="945"/>
        <v>0</v>
      </c>
      <c r="X1353" s="8">
        <f t="shared" si="945"/>
        <v>0</v>
      </c>
      <c r="Y1353" s="8">
        <f t="shared" si="945"/>
        <v>0</v>
      </c>
      <c r="Z1353" s="8">
        <f t="shared" si="945"/>
        <v>0</v>
      </c>
      <c r="AA1353" s="8">
        <f t="shared" si="945"/>
        <v>0</v>
      </c>
      <c r="AB1353" s="8">
        <f t="shared" si="945"/>
        <v>0</v>
      </c>
      <c r="AC1353" s="8">
        <f t="shared" si="945"/>
        <v>0</v>
      </c>
      <c r="AD1353" s="8">
        <f t="shared" si="945"/>
        <v>0</v>
      </c>
      <c r="AE1353" s="8">
        <f t="shared" si="945"/>
        <v>0</v>
      </c>
      <c r="AF1353" s="8">
        <f t="shared" si="945"/>
        <v>0</v>
      </c>
      <c r="AG1353" s="8">
        <f t="shared" si="945"/>
        <v>0</v>
      </c>
      <c r="AH1353" s="8">
        <f t="shared" si="945"/>
        <v>0</v>
      </c>
    </row>
    <row r="1354" spans="2:65" hidden="1" outlineLevel="1">
      <c r="B1354" t="str">
        <f t="shared" si="925"/>
        <v>LSFO - Energy cost - Middle East - USD/ton fuel</v>
      </c>
      <c r="C1354" t="str">
        <f>C1321</f>
        <v>LSFO</v>
      </c>
      <c r="D1354" t="s">
        <v>43</v>
      </c>
      <c r="E1354" t="s">
        <v>58</v>
      </c>
      <c r="F1354" t="s">
        <v>31</v>
      </c>
      <c r="G1354" s="8">
        <f t="shared" si="944"/>
        <v>0</v>
      </c>
      <c r="H1354" s="8">
        <f t="shared" si="944"/>
        <v>0</v>
      </c>
      <c r="I1354" s="8">
        <f t="shared" si="944"/>
        <v>0</v>
      </c>
      <c r="J1354" s="8">
        <f t="shared" si="944"/>
        <v>0</v>
      </c>
      <c r="K1354" s="8">
        <f t="shared" si="944"/>
        <v>0</v>
      </c>
      <c r="L1354" s="8">
        <f t="shared" si="944"/>
        <v>0</v>
      </c>
      <c r="M1354" s="8">
        <f t="shared" si="944"/>
        <v>0</v>
      </c>
      <c r="N1354" s="8">
        <f t="shared" si="944"/>
        <v>0</v>
      </c>
      <c r="O1354" s="8">
        <f t="shared" si="944"/>
        <v>0</v>
      </c>
      <c r="P1354" s="8">
        <f t="shared" si="944"/>
        <v>0</v>
      </c>
      <c r="Q1354" s="8">
        <f t="shared" si="944"/>
        <v>0</v>
      </c>
      <c r="R1354" s="8">
        <f t="shared" si="944"/>
        <v>0</v>
      </c>
      <c r="S1354" s="8">
        <f t="shared" si="944"/>
        <v>0</v>
      </c>
      <c r="T1354" s="8">
        <f t="shared" si="944"/>
        <v>0</v>
      </c>
      <c r="U1354" s="8">
        <f t="shared" si="944"/>
        <v>0</v>
      </c>
      <c r="V1354" s="8">
        <f t="shared" si="944"/>
        <v>0</v>
      </c>
      <c r="W1354" s="8">
        <f t="shared" si="945"/>
        <v>0</v>
      </c>
      <c r="X1354" s="8">
        <f t="shared" si="945"/>
        <v>0</v>
      </c>
      <c r="Y1354" s="8">
        <f t="shared" si="945"/>
        <v>0</v>
      </c>
      <c r="Z1354" s="8">
        <f t="shared" si="945"/>
        <v>0</v>
      </c>
      <c r="AA1354" s="8">
        <f t="shared" si="945"/>
        <v>0</v>
      </c>
      <c r="AB1354" s="8">
        <f t="shared" si="945"/>
        <v>0</v>
      </c>
      <c r="AC1354" s="8">
        <f t="shared" si="945"/>
        <v>0</v>
      </c>
      <c r="AD1354" s="8">
        <f t="shared" si="945"/>
        <v>0</v>
      </c>
      <c r="AE1354" s="8">
        <f t="shared" si="945"/>
        <v>0</v>
      </c>
      <c r="AF1354" s="8">
        <f t="shared" si="945"/>
        <v>0</v>
      </c>
      <c r="AG1354" s="8">
        <f t="shared" si="945"/>
        <v>0</v>
      </c>
      <c r="AH1354" s="8">
        <f t="shared" si="945"/>
        <v>0</v>
      </c>
    </row>
    <row r="1355" spans="2:65" ht="15.75" hidden="1" outlineLevel="1" thickBot="1">
      <c r="B1355" t="str">
        <f t="shared" si="925"/>
        <v/>
      </c>
    </row>
    <row r="1356" spans="2:65" hidden="1" outlineLevel="1">
      <c r="B1356" t="str">
        <f t="shared" si="925"/>
        <v>LSFO - Feedstock cost including feedstock feedstock cost - Africa - USD/ton fuel</v>
      </c>
      <c r="C1356" s="10" t="str">
        <f>C1332</f>
        <v>LSFO</v>
      </c>
      <c r="D1356" s="10" t="s">
        <v>38</v>
      </c>
      <c r="E1356" s="10" t="s">
        <v>55</v>
      </c>
      <c r="F1356" s="10" t="s">
        <v>31</v>
      </c>
      <c r="G1356" s="125">
        <f>G1361</f>
        <v>735.35</v>
      </c>
      <c r="H1356" s="125">
        <f t="shared" ref="H1356:AH1356" si="946">H1361</f>
        <v>685.30000000000007</v>
      </c>
      <c r="I1356" s="125">
        <f t="shared" si="946"/>
        <v>635.25</v>
      </c>
      <c r="J1356" s="125">
        <f t="shared" si="946"/>
        <v>619.0799999999972</v>
      </c>
      <c r="K1356" s="125">
        <f t="shared" si="946"/>
        <v>602.91000000000145</v>
      </c>
      <c r="L1356" s="125">
        <f t="shared" si="946"/>
        <v>586.73999999999864</v>
      </c>
      <c r="M1356" s="125">
        <f t="shared" si="946"/>
        <v>570.56999999999584</v>
      </c>
      <c r="N1356" s="125">
        <f t="shared" si="946"/>
        <v>554.4</v>
      </c>
      <c r="O1356" s="125">
        <f t="shared" si="946"/>
        <v>554.4</v>
      </c>
      <c r="P1356" s="125">
        <f t="shared" si="946"/>
        <v>554.4</v>
      </c>
      <c r="Q1356" s="125">
        <f t="shared" si="946"/>
        <v>554.4</v>
      </c>
      <c r="R1356" s="125">
        <f t="shared" si="946"/>
        <v>554.4</v>
      </c>
      <c r="S1356" s="125">
        <f t="shared" si="946"/>
        <v>554.4</v>
      </c>
      <c r="T1356" s="125">
        <f t="shared" si="946"/>
        <v>554.4</v>
      </c>
      <c r="U1356" s="125">
        <f t="shared" si="946"/>
        <v>554.4</v>
      </c>
      <c r="V1356" s="125">
        <f t="shared" si="946"/>
        <v>554.4</v>
      </c>
      <c r="W1356" s="125">
        <f t="shared" si="946"/>
        <v>554.4</v>
      </c>
      <c r="X1356" s="125">
        <f t="shared" si="946"/>
        <v>554.4</v>
      </c>
      <c r="Y1356" s="125">
        <f t="shared" si="946"/>
        <v>554.4</v>
      </c>
      <c r="Z1356" s="125">
        <f t="shared" si="946"/>
        <v>554.4</v>
      </c>
      <c r="AA1356" s="125">
        <f t="shared" si="946"/>
        <v>554.4</v>
      </c>
      <c r="AB1356" s="125">
        <f t="shared" si="946"/>
        <v>554.4</v>
      </c>
      <c r="AC1356" s="125">
        <f t="shared" si="946"/>
        <v>554.4</v>
      </c>
      <c r="AD1356" s="125">
        <f t="shared" si="946"/>
        <v>554.4</v>
      </c>
      <c r="AE1356" s="125">
        <f t="shared" si="946"/>
        <v>554.4</v>
      </c>
      <c r="AF1356" s="125">
        <f t="shared" si="946"/>
        <v>554.4</v>
      </c>
      <c r="AG1356" s="125">
        <f t="shared" si="946"/>
        <v>554.4</v>
      </c>
      <c r="AH1356" s="125">
        <f t="shared" si="946"/>
        <v>554.4</v>
      </c>
      <c r="AJ1356" s="117" t="b">
        <f t="shared" ref="AJ1356:BK1356" si="947">G1339+G1342+G1345+G1356+G1626=G1333</f>
        <v>0</v>
      </c>
      <c r="AK1356" s="118" t="b">
        <f t="shared" si="947"/>
        <v>0</v>
      </c>
      <c r="AL1356" s="118" t="b">
        <f t="shared" si="947"/>
        <v>0</v>
      </c>
      <c r="AM1356" s="118" t="b">
        <f t="shared" si="947"/>
        <v>0</v>
      </c>
      <c r="AN1356" s="118" t="b">
        <f t="shared" si="947"/>
        <v>0</v>
      </c>
      <c r="AO1356" s="118" t="b">
        <f t="shared" si="947"/>
        <v>0</v>
      </c>
      <c r="AP1356" s="118" t="b">
        <f t="shared" si="947"/>
        <v>0</v>
      </c>
      <c r="AQ1356" s="118" t="b">
        <f t="shared" si="947"/>
        <v>0</v>
      </c>
      <c r="AR1356" s="118" t="b">
        <f t="shared" si="947"/>
        <v>0</v>
      </c>
      <c r="AS1356" s="118" t="b">
        <f t="shared" si="947"/>
        <v>0</v>
      </c>
      <c r="AT1356" s="118" t="b">
        <f t="shared" si="947"/>
        <v>0</v>
      </c>
      <c r="AU1356" s="118" t="b">
        <f t="shared" si="947"/>
        <v>0</v>
      </c>
      <c r="AV1356" s="118" t="b">
        <f t="shared" si="947"/>
        <v>0</v>
      </c>
      <c r="AW1356" s="118" t="b">
        <f t="shared" si="947"/>
        <v>0</v>
      </c>
      <c r="AX1356" s="118" t="b">
        <f t="shared" si="947"/>
        <v>0</v>
      </c>
      <c r="AY1356" s="118" t="b">
        <f t="shared" si="947"/>
        <v>0</v>
      </c>
      <c r="AZ1356" s="118" t="b">
        <f t="shared" si="947"/>
        <v>0</v>
      </c>
      <c r="BA1356" s="118" t="b">
        <f t="shared" si="947"/>
        <v>0</v>
      </c>
      <c r="BB1356" s="118" t="b">
        <f t="shared" si="947"/>
        <v>0</v>
      </c>
      <c r="BC1356" s="118" t="b">
        <f t="shared" si="947"/>
        <v>0</v>
      </c>
      <c r="BD1356" s="118" t="b">
        <f t="shared" si="947"/>
        <v>0</v>
      </c>
      <c r="BE1356" s="118" t="b">
        <f t="shared" si="947"/>
        <v>0</v>
      </c>
      <c r="BF1356" s="118" t="b">
        <f t="shared" si="947"/>
        <v>0</v>
      </c>
      <c r="BG1356" s="118" t="b">
        <f t="shared" si="947"/>
        <v>0</v>
      </c>
      <c r="BH1356" s="118" t="b">
        <f t="shared" si="947"/>
        <v>0</v>
      </c>
      <c r="BI1356" s="118" t="b">
        <f t="shared" si="947"/>
        <v>0</v>
      </c>
      <c r="BJ1356" s="118" t="b">
        <f t="shared" si="947"/>
        <v>0</v>
      </c>
      <c r="BK1356" s="119" t="b">
        <f t="shared" si="947"/>
        <v>0</v>
      </c>
      <c r="BL1356" s="1"/>
      <c r="BM1356" s="1"/>
    </row>
    <row r="1357" spans="2:65" hidden="1" outlineLevel="1">
      <c r="B1357" t="str">
        <f t="shared" si="925"/>
        <v>LSFO - Feedstock cost including feedstock feedstock cost - Americas - USD/ton fuel</v>
      </c>
      <c r="C1357" s="2" t="str">
        <f>C1332</f>
        <v>LSFO</v>
      </c>
      <c r="D1357" s="2" t="s">
        <v>38</v>
      </c>
      <c r="E1357" s="2" t="s">
        <v>56</v>
      </c>
      <c r="F1357" s="2" t="s">
        <v>31</v>
      </c>
      <c r="G1357" s="126">
        <f t="shared" ref="G1357:AH1357" si="948">G1362</f>
        <v>735.35</v>
      </c>
      <c r="H1357" s="126">
        <f t="shared" si="948"/>
        <v>685.30000000000007</v>
      </c>
      <c r="I1357" s="126">
        <f t="shared" si="948"/>
        <v>635.25</v>
      </c>
      <c r="J1357" s="126">
        <f t="shared" si="948"/>
        <v>619.0799999999972</v>
      </c>
      <c r="K1357" s="126">
        <f t="shared" si="948"/>
        <v>602.91000000000145</v>
      </c>
      <c r="L1357" s="126">
        <f t="shared" si="948"/>
        <v>586.73999999999864</v>
      </c>
      <c r="M1357" s="126">
        <f t="shared" si="948"/>
        <v>570.56999999999584</v>
      </c>
      <c r="N1357" s="126">
        <f t="shared" si="948"/>
        <v>554.4</v>
      </c>
      <c r="O1357" s="126">
        <f t="shared" si="948"/>
        <v>554.4</v>
      </c>
      <c r="P1357" s="126">
        <f t="shared" si="948"/>
        <v>554.4</v>
      </c>
      <c r="Q1357" s="126">
        <f t="shared" si="948"/>
        <v>554.4</v>
      </c>
      <c r="R1357" s="126">
        <f t="shared" si="948"/>
        <v>554.4</v>
      </c>
      <c r="S1357" s="126">
        <f t="shared" si="948"/>
        <v>554.4</v>
      </c>
      <c r="T1357" s="126">
        <f t="shared" si="948"/>
        <v>554.4</v>
      </c>
      <c r="U1357" s="126">
        <f t="shared" si="948"/>
        <v>554.4</v>
      </c>
      <c r="V1357" s="126">
        <f t="shared" si="948"/>
        <v>554.4</v>
      </c>
      <c r="W1357" s="126">
        <f t="shared" si="948"/>
        <v>554.4</v>
      </c>
      <c r="X1357" s="126">
        <f t="shared" si="948"/>
        <v>554.4</v>
      </c>
      <c r="Y1357" s="126">
        <f t="shared" si="948"/>
        <v>554.4</v>
      </c>
      <c r="Z1357" s="126">
        <f t="shared" si="948"/>
        <v>554.4</v>
      </c>
      <c r="AA1357" s="126">
        <f t="shared" si="948"/>
        <v>554.4</v>
      </c>
      <c r="AB1357" s="126">
        <f t="shared" si="948"/>
        <v>554.4</v>
      </c>
      <c r="AC1357" s="126">
        <f t="shared" si="948"/>
        <v>554.4</v>
      </c>
      <c r="AD1357" s="126">
        <f t="shared" si="948"/>
        <v>554.4</v>
      </c>
      <c r="AE1357" s="126">
        <f t="shared" si="948"/>
        <v>554.4</v>
      </c>
      <c r="AF1357" s="126">
        <f t="shared" si="948"/>
        <v>554.4</v>
      </c>
      <c r="AG1357" s="126">
        <f t="shared" si="948"/>
        <v>554.4</v>
      </c>
      <c r="AH1357" s="126">
        <f t="shared" si="948"/>
        <v>554.4</v>
      </c>
      <c r="AJ1357" s="120" t="b">
        <f t="shared" ref="AJ1357:BK1357" si="949">G1339+G1342+G1346+G1357+G1626=G1334</f>
        <v>0</v>
      </c>
      <c r="AK1357" s="1" t="b">
        <f t="shared" si="949"/>
        <v>0</v>
      </c>
      <c r="AL1357" s="1" t="b">
        <f t="shared" si="949"/>
        <v>0</v>
      </c>
      <c r="AM1357" s="1" t="b">
        <f t="shared" si="949"/>
        <v>0</v>
      </c>
      <c r="AN1357" s="1" t="b">
        <f t="shared" si="949"/>
        <v>0</v>
      </c>
      <c r="AO1357" s="1" t="b">
        <f t="shared" si="949"/>
        <v>0</v>
      </c>
      <c r="AP1357" s="1" t="b">
        <f t="shared" si="949"/>
        <v>0</v>
      </c>
      <c r="AQ1357" s="1" t="b">
        <f t="shared" si="949"/>
        <v>0</v>
      </c>
      <c r="AR1357" s="1" t="b">
        <f t="shared" si="949"/>
        <v>0</v>
      </c>
      <c r="AS1357" s="1" t="b">
        <f t="shared" si="949"/>
        <v>0</v>
      </c>
      <c r="AT1357" s="1" t="b">
        <f t="shared" si="949"/>
        <v>0</v>
      </c>
      <c r="AU1357" s="1" t="b">
        <f t="shared" si="949"/>
        <v>0</v>
      </c>
      <c r="AV1357" s="1" t="b">
        <f t="shared" si="949"/>
        <v>0</v>
      </c>
      <c r="AW1357" s="1" t="b">
        <f t="shared" si="949"/>
        <v>0</v>
      </c>
      <c r="AX1357" s="1" t="b">
        <f t="shared" si="949"/>
        <v>0</v>
      </c>
      <c r="AY1357" s="1" t="b">
        <f t="shared" si="949"/>
        <v>0</v>
      </c>
      <c r="AZ1357" s="1" t="b">
        <f t="shared" si="949"/>
        <v>0</v>
      </c>
      <c r="BA1357" s="1" t="b">
        <f t="shared" si="949"/>
        <v>0</v>
      </c>
      <c r="BB1357" s="1" t="b">
        <f t="shared" si="949"/>
        <v>0</v>
      </c>
      <c r="BC1357" s="1" t="b">
        <f t="shared" si="949"/>
        <v>0</v>
      </c>
      <c r="BD1357" s="1" t="b">
        <f t="shared" si="949"/>
        <v>0</v>
      </c>
      <c r="BE1357" s="1" t="b">
        <f t="shared" si="949"/>
        <v>0</v>
      </c>
      <c r="BF1357" s="1" t="b">
        <f t="shared" si="949"/>
        <v>0</v>
      </c>
      <c r="BG1357" s="1" t="b">
        <f t="shared" si="949"/>
        <v>0</v>
      </c>
      <c r="BH1357" s="1" t="b">
        <f t="shared" si="949"/>
        <v>0</v>
      </c>
      <c r="BI1357" s="1" t="b">
        <f t="shared" si="949"/>
        <v>0</v>
      </c>
      <c r="BJ1357" s="1" t="b">
        <f t="shared" si="949"/>
        <v>0</v>
      </c>
      <c r="BK1357" s="121" t="b">
        <f t="shared" si="949"/>
        <v>0</v>
      </c>
      <c r="BL1357" s="1"/>
      <c r="BM1357" s="1"/>
    </row>
    <row r="1358" spans="2:65" hidden="1" outlineLevel="1">
      <c r="B1358" t="str">
        <f t="shared" si="925"/>
        <v>LSFO - Feedstock cost including feedstock feedstock cost - Asia - USD/ton fuel</v>
      </c>
      <c r="C1358" s="2" t="str">
        <f>C1332</f>
        <v>LSFO</v>
      </c>
      <c r="D1358" s="2" t="s">
        <v>38</v>
      </c>
      <c r="E1358" s="2" t="s">
        <v>57</v>
      </c>
      <c r="F1358" s="2" t="s">
        <v>31</v>
      </c>
      <c r="G1358" s="126">
        <f t="shared" ref="G1358:AH1358" si="950">G1363</f>
        <v>735.35</v>
      </c>
      <c r="H1358" s="126">
        <f t="shared" si="950"/>
        <v>685.30000000000007</v>
      </c>
      <c r="I1358" s="126">
        <f t="shared" si="950"/>
        <v>635.25</v>
      </c>
      <c r="J1358" s="126">
        <f t="shared" si="950"/>
        <v>619.0799999999972</v>
      </c>
      <c r="K1358" s="126">
        <f t="shared" si="950"/>
        <v>602.91000000000145</v>
      </c>
      <c r="L1358" s="126">
        <f t="shared" si="950"/>
        <v>586.73999999999864</v>
      </c>
      <c r="M1358" s="126">
        <f t="shared" si="950"/>
        <v>570.56999999999584</v>
      </c>
      <c r="N1358" s="126">
        <f t="shared" si="950"/>
        <v>554.4</v>
      </c>
      <c r="O1358" s="126">
        <f t="shared" si="950"/>
        <v>554.4</v>
      </c>
      <c r="P1358" s="126">
        <f t="shared" si="950"/>
        <v>554.4</v>
      </c>
      <c r="Q1358" s="126">
        <f t="shared" si="950"/>
        <v>554.4</v>
      </c>
      <c r="R1358" s="126">
        <f t="shared" si="950"/>
        <v>554.4</v>
      </c>
      <c r="S1358" s="126">
        <f t="shared" si="950"/>
        <v>554.4</v>
      </c>
      <c r="T1358" s="126">
        <f t="shared" si="950"/>
        <v>554.4</v>
      </c>
      <c r="U1358" s="126">
        <f t="shared" si="950"/>
        <v>554.4</v>
      </c>
      <c r="V1358" s="126">
        <f t="shared" si="950"/>
        <v>554.4</v>
      </c>
      <c r="W1358" s="126">
        <f t="shared" si="950"/>
        <v>554.4</v>
      </c>
      <c r="X1358" s="126">
        <f t="shared" si="950"/>
        <v>554.4</v>
      </c>
      <c r="Y1358" s="126">
        <f t="shared" si="950"/>
        <v>554.4</v>
      </c>
      <c r="Z1358" s="126">
        <f t="shared" si="950"/>
        <v>554.4</v>
      </c>
      <c r="AA1358" s="126">
        <f t="shared" si="950"/>
        <v>554.4</v>
      </c>
      <c r="AB1358" s="126">
        <f t="shared" si="950"/>
        <v>554.4</v>
      </c>
      <c r="AC1358" s="126">
        <f t="shared" si="950"/>
        <v>554.4</v>
      </c>
      <c r="AD1358" s="126">
        <f t="shared" si="950"/>
        <v>554.4</v>
      </c>
      <c r="AE1358" s="126">
        <f t="shared" si="950"/>
        <v>554.4</v>
      </c>
      <c r="AF1358" s="126">
        <f t="shared" si="950"/>
        <v>554.4</v>
      </c>
      <c r="AG1358" s="126">
        <f t="shared" si="950"/>
        <v>554.4</v>
      </c>
      <c r="AH1358" s="126">
        <f t="shared" si="950"/>
        <v>554.4</v>
      </c>
      <c r="AJ1358" s="120" t="b">
        <f t="shared" ref="AJ1358:BK1358" si="951">G1339+G1342+G1347+G1358+G1626=G1335</f>
        <v>0</v>
      </c>
      <c r="AK1358" s="1" t="b">
        <f t="shared" si="951"/>
        <v>0</v>
      </c>
      <c r="AL1358" s="1" t="b">
        <f t="shared" si="951"/>
        <v>0</v>
      </c>
      <c r="AM1358" s="1" t="b">
        <f t="shared" si="951"/>
        <v>0</v>
      </c>
      <c r="AN1358" s="1" t="b">
        <f t="shared" si="951"/>
        <v>0</v>
      </c>
      <c r="AO1358" s="1" t="b">
        <f t="shared" si="951"/>
        <v>0</v>
      </c>
      <c r="AP1358" s="1" t="b">
        <f t="shared" si="951"/>
        <v>0</v>
      </c>
      <c r="AQ1358" s="1" t="b">
        <f t="shared" si="951"/>
        <v>0</v>
      </c>
      <c r="AR1358" s="1" t="b">
        <f t="shared" si="951"/>
        <v>0</v>
      </c>
      <c r="AS1358" s="1" t="b">
        <f t="shared" si="951"/>
        <v>0</v>
      </c>
      <c r="AT1358" s="1" t="b">
        <f t="shared" si="951"/>
        <v>0</v>
      </c>
      <c r="AU1358" s="1" t="b">
        <f t="shared" si="951"/>
        <v>0</v>
      </c>
      <c r="AV1358" s="1" t="b">
        <f t="shared" si="951"/>
        <v>0</v>
      </c>
      <c r="AW1358" s="1" t="b">
        <f t="shared" si="951"/>
        <v>0</v>
      </c>
      <c r="AX1358" s="1" t="b">
        <f t="shared" si="951"/>
        <v>0</v>
      </c>
      <c r="AY1358" s="1" t="b">
        <f t="shared" si="951"/>
        <v>0</v>
      </c>
      <c r="AZ1358" s="1" t="b">
        <f t="shared" si="951"/>
        <v>0</v>
      </c>
      <c r="BA1358" s="1" t="b">
        <f t="shared" si="951"/>
        <v>0</v>
      </c>
      <c r="BB1358" s="1" t="b">
        <f t="shared" si="951"/>
        <v>0</v>
      </c>
      <c r="BC1358" s="1" t="b">
        <f t="shared" si="951"/>
        <v>0</v>
      </c>
      <c r="BD1358" s="1" t="b">
        <f t="shared" si="951"/>
        <v>0</v>
      </c>
      <c r="BE1358" s="1" t="b">
        <f t="shared" si="951"/>
        <v>0</v>
      </c>
      <c r="BF1358" s="1" t="b">
        <f t="shared" si="951"/>
        <v>0</v>
      </c>
      <c r="BG1358" s="1" t="b">
        <f t="shared" si="951"/>
        <v>0</v>
      </c>
      <c r="BH1358" s="1" t="b">
        <f t="shared" si="951"/>
        <v>0</v>
      </c>
      <c r="BI1358" s="1" t="b">
        <f t="shared" si="951"/>
        <v>0</v>
      </c>
      <c r="BJ1358" s="1" t="b">
        <f t="shared" si="951"/>
        <v>0</v>
      </c>
      <c r="BK1358" s="121" t="b">
        <f t="shared" si="951"/>
        <v>0</v>
      </c>
      <c r="BL1358" s="1"/>
      <c r="BM1358" s="1"/>
    </row>
    <row r="1359" spans="2:65" hidden="1" outlineLevel="1">
      <c r="B1359" t="str">
        <f t="shared" si="925"/>
        <v>LSFO - Feedstock cost including feedstock feedstock cost - Europe - USD/ton fuel</v>
      </c>
      <c r="C1359" s="2" t="str">
        <f>C1332</f>
        <v>LSFO</v>
      </c>
      <c r="D1359" s="2" t="s">
        <v>38</v>
      </c>
      <c r="E1359" s="2" t="s">
        <v>8</v>
      </c>
      <c r="F1359" s="2" t="s">
        <v>31</v>
      </c>
      <c r="G1359" s="126">
        <f t="shared" ref="G1359:AH1359" si="952">G1364</f>
        <v>735.35</v>
      </c>
      <c r="H1359" s="126">
        <f t="shared" si="952"/>
        <v>685.30000000000007</v>
      </c>
      <c r="I1359" s="126">
        <f t="shared" si="952"/>
        <v>635.25</v>
      </c>
      <c r="J1359" s="126">
        <f t="shared" si="952"/>
        <v>619.0799999999972</v>
      </c>
      <c r="K1359" s="126">
        <f t="shared" si="952"/>
        <v>602.91000000000145</v>
      </c>
      <c r="L1359" s="126">
        <f t="shared" si="952"/>
        <v>586.73999999999864</v>
      </c>
      <c r="M1359" s="126">
        <f t="shared" si="952"/>
        <v>570.56999999999584</v>
      </c>
      <c r="N1359" s="126">
        <f t="shared" si="952"/>
        <v>554.4</v>
      </c>
      <c r="O1359" s="126">
        <f t="shared" si="952"/>
        <v>554.4</v>
      </c>
      <c r="P1359" s="126">
        <f t="shared" si="952"/>
        <v>554.4</v>
      </c>
      <c r="Q1359" s="126">
        <f t="shared" si="952"/>
        <v>554.4</v>
      </c>
      <c r="R1359" s="126">
        <f t="shared" si="952"/>
        <v>554.4</v>
      </c>
      <c r="S1359" s="126">
        <f t="shared" si="952"/>
        <v>554.4</v>
      </c>
      <c r="T1359" s="126">
        <f t="shared" si="952"/>
        <v>554.4</v>
      </c>
      <c r="U1359" s="126">
        <f t="shared" si="952"/>
        <v>554.4</v>
      </c>
      <c r="V1359" s="126">
        <f t="shared" si="952"/>
        <v>554.4</v>
      </c>
      <c r="W1359" s="126">
        <f t="shared" si="952"/>
        <v>554.4</v>
      </c>
      <c r="X1359" s="126">
        <f t="shared" si="952"/>
        <v>554.4</v>
      </c>
      <c r="Y1359" s="126">
        <f t="shared" si="952"/>
        <v>554.4</v>
      </c>
      <c r="Z1359" s="126">
        <f t="shared" si="952"/>
        <v>554.4</v>
      </c>
      <c r="AA1359" s="126">
        <f t="shared" si="952"/>
        <v>554.4</v>
      </c>
      <c r="AB1359" s="126">
        <f t="shared" si="952"/>
        <v>554.4</v>
      </c>
      <c r="AC1359" s="126">
        <f t="shared" si="952"/>
        <v>554.4</v>
      </c>
      <c r="AD1359" s="126">
        <f t="shared" si="952"/>
        <v>554.4</v>
      </c>
      <c r="AE1359" s="126">
        <f t="shared" si="952"/>
        <v>554.4</v>
      </c>
      <c r="AF1359" s="126">
        <f t="shared" si="952"/>
        <v>554.4</v>
      </c>
      <c r="AG1359" s="126">
        <f t="shared" si="952"/>
        <v>554.4</v>
      </c>
      <c r="AH1359" s="126">
        <f t="shared" si="952"/>
        <v>554.4</v>
      </c>
      <c r="AJ1359" s="120" t="b">
        <f t="shared" ref="AJ1359:BK1359" si="953">G1339+G1342+G1348+G1359+G1626=G1336</f>
        <v>0</v>
      </c>
      <c r="AK1359" s="1" t="b">
        <f t="shared" si="953"/>
        <v>0</v>
      </c>
      <c r="AL1359" s="1" t="b">
        <f t="shared" si="953"/>
        <v>0</v>
      </c>
      <c r="AM1359" s="1" t="b">
        <f t="shared" si="953"/>
        <v>0</v>
      </c>
      <c r="AN1359" s="1" t="b">
        <f t="shared" si="953"/>
        <v>0</v>
      </c>
      <c r="AO1359" s="1" t="b">
        <f t="shared" si="953"/>
        <v>0</v>
      </c>
      <c r="AP1359" s="1" t="b">
        <f t="shared" si="953"/>
        <v>0</v>
      </c>
      <c r="AQ1359" s="1" t="b">
        <f t="shared" si="953"/>
        <v>0</v>
      </c>
      <c r="AR1359" s="1" t="b">
        <f t="shared" si="953"/>
        <v>0</v>
      </c>
      <c r="AS1359" s="1" t="b">
        <f t="shared" si="953"/>
        <v>0</v>
      </c>
      <c r="AT1359" s="1" t="b">
        <f t="shared" si="953"/>
        <v>0</v>
      </c>
      <c r="AU1359" s="1" t="b">
        <f t="shared" si="953"/>
        <v>0</v>
      </c>
      <c r="AV1359" s="1" t="b">
        <f t="shared" si="953"/>
        <v>0</v>
      </c>
      <c r="AW1359" s="1" t="b">
        <f t="shared" si="953"/>
        <v>0</v>
      </c>
      <c r="AX1359" s="1" t="b">
        <f t="shared" si="953"/>
        <v>0</v>
      </c>
      <c r="AY1359" s="1" t="b">
        <f t="shared" si="953"/>
        <v>0</v>
      </c>
      <c r="AZ1359" s="1" t="b">
        <f t="shared" si="953"/>
        <v>0</v>
      </c>
      <c r="BA1359" s="1" t="b">
        <f t="shared" si="953"/>
        <v>0</v>
      </c>
      <c r="BB1359" s="1" t="b">
        <f t="shared" si="953"/>
        <v>0</v>
      </c>
      <c r="BC1359" s="1" t="b">
        <f t="shared" si="953"/>
        <v>0</v>
      </c>
      <c r="BD1359" s="1" t="b">
        <f t="shared" si="953"/>
        <v>0</v>
      </c>
      <c r="BE1359" s="1" t="b">
        <f t="shared" si="953"/>
        <v>0</v>
      </c>
      <c r="BF1359" s="1" t="b">
        <f t="shared" si="953"/>
        <v>0</v>
      </c>
      <c r="BG1359" s="1" t="b">
        <f t="shared" si="953"/>
        <v>0</v>
      </c>
      <c r="BH1359" s="1" t="b">
        <f t="shared" si="953"/>
        <v>0</v>
      </c>
      <c r="BI1359" s="1" t="b">
        <f t="shared" si="953"/>
        <v>0</v>
      </c>
      <c r="BJ1359" s="1" t="b">
        <f t="shared" si="953"/>
        <v>0</v>
      </c>
      <c r="BK1359" s="121" t="b">
        <f t="shared" si="953"/>
        <v>0</v>
      </c>
      <c r="BL1359" s="1"/>
      <c r="BM1359" s="1"/>
    </row>
    <row r="1360" spans="2:65" ht="15.75" hidden="1" outlineLevel="1" thickBot="1">
      <c r="B1360" t="str">
        <f t="shared" si="925"/>
        <v>LSFO - Feedstock cost including feedstock feedstock cost - Middle East - USD/ton fuel</v>
      </c>
      <c r="C1360" s="13" t="str">
        <f>C1332</f>
        <v>LSFO</v>
      </c>
      <c r="D1360" s="13" t="s">
        <v>38</v>
      </c>
      <c r="E1360" s="13" t="s">
        <v>58</v>
      </c>
      <c r="F1360" s="13" t="s">
        <v>31</v>
      </c>
      <c r="G1360" s="127">
        <f t="shared" ref="G1360:AH1360" si="954">G1365</f>
        <v>735.35</v>
      </c>
      <c r="H1360" s="127">
        <f t="shared" si="954"/>
        <v>685.30000000000007</v>
      </c>
      <c r="I1360" s="127">
        <f t="shared" si="954"/>
        <v>635.25</v>
      </c>
      <c r="J1360" s="127">
        <f t="shared" si="954"/>
        <v>619.0799999999972</v>
      </c>
      <c r="K1360" s="127">
        <f t="shared" si="954"/>
        <v>602.91000000000145</v>
      </c>
      <c r="L1360" s="127">
        <f t="shared" si="954"/>
        <v>586.73999999999864</v>
      </c>
      <c r="M1360" s="127">
        <f t="shared" si="954"/>
        <v>570.56999999999584</v>
      </c>
      <c r="N1360" s="127">
        <f t="shared" si="954"/>
        <v>554.4</v>
      </c>
      <c r="O1360" s="127">
        <f t="shared" si="954"/>
        <v>554.4</v>
      </c>
      <c r="P1360" s="127">
        <f t="shared" si="954"/>
        <v>554.4</v>
      </c>
      <c r="Q1360" s="127">
        <f t="shared" si="954"/>
        <v>554.4</v>
      </c>
      <c r="R1360" s="127">
        <f t="shared" si="954"/>
        <v>554.4</v>
      </c>
      <c r="S1360" s="127">
        <f t="shared" si="954"/>
        <v>554.4</v>
      </c>
      <c r="T1360" s="127">
        <f t="shared" si="954"/>
        <v>554.4</v>
      </c>
      <c r="U1360" s="127">
        <f t="shared" si="954"/>
        <v>554.4</v>
      </c>
      <c r="V1360" s="127">
        <f t="shared" si="954"/>
        <v>554.4</v>
      </c>
      <c r="W1360" s="127">
        <f t="shared" si="954"/>
        <v>554.4</v>
      </c>
      <c r="X1360" s="127">
        <f t="shared" si="954"/>
        <v>554.4</v>
      </c>
      <c r="Y1360" s="127">
        <f t="shared" si="954"/>
        <v>554.4</v>
      </c>
      <c r="Z1360" s="127">
        <f t="shared" si="954"/>
        <v>554.4</v>
      </c>
      <c r="AA1360" s="127">
        <f t="shared" si="954"/>
        <v>554.4</v>
      </c>
      <c r="AB1360" s="127">
        <f t="shared" si="954"/>
        <v>554.4</v>
      </c>
      <c r="AC1360" s="127">
        <f t="shared" si="954"/>
        <v>554.4</v>
      </c>
      <c r="AD1360" s="127">
        <f t="shared" si="954"/>
        <v>554.4</v>
      </c>
      <c r="AE1360" s="127">
        <f t="shared" si="954"/>
        <v>554.4</v>
      </c>
      <c r="AF1360" s="127">
        <f t="shared" si="954"/>
        <v>554.4</v>
      </c>
      <c r="AG1360" s="127">
        <f t="shared" si="954"/>
        <v>554.4</v>
      </c>
      <c r="AH1360" s="127">
        <f t="shared" si="954"/>
        <v>554.4</v>
      </c>
      <c r="AJ1360" s="122" t="b">
        <f t="shared" ref="AJ1360:BK1360" si="955">G1339+G1342+G1349+G1360+G1626=G1337</f>
        <v>0</v>
      </c>
      <c r="AK1360" s="123" t="b">
        <f t="shared" si="955"/>
        <v>0</v>
      </c>
      <c r="AL1360" s="123" t="b">
        <f t="shared" si="955"/>
        <v>0</v>
      </c>
      <c r="AM1360" s="123" t="b">
        <f t="shared" si="955"/>
        <v>0</v>
      </c>
      <c r="AN1360" s="123" t="b">
        <f t="shared" si="955"/>
        <v>0</v>
      </c>
      <c r="AO1360" s="123" t="b">
        <f t="shared" si="955"/>
        <v>0</v>
      </c>
      <c r="AP1360" s="123" t="b">
        <f t="shared" si="955"/>
        <v>0</v>
      </c>
      <c r="AQ1360" s="123" t="b">
        <f t="shared" si="955"/>
        <v>0</v>
      </c>
      <c r="AR1360" s="123" t="b">
        <f t="shared" si="955"/>
        <v>0</v>
      </c>
      <c r="AS1360" s="123" t="b">
        <f t="shared" si="955"/>
        <v>0</v>
      </c>
      <c r="AT1360" s="123" t="b">
        <f t="shared" si="955"/>
        <v>0</v>
      </c>
      <c r="AU1360" s="123" t="b">
        <f t="shared" si="955"/>
        <v>0</v>
      </c>
      <c r="AV1360" s="123" t="b">
        <f t="shared" si="955"/>
        <v>0</v>
      </c>
      <c r="AW1360" s="123" t="b">
        <f t="shared" si="955"/>
        <v>0</v>
      </c>
      <c r="AX1360" s="123" t="b">
        <f t="shared" si="955"/>
        <v>0</v>
      </c>
      <c r="AY1360" s="123" t="b">
        <f t="shared" si="955"/>
        <v>0</v>
      </c>
      <c r="AZ1360" s="123" t="b">
        <f t="shared" si="955"/>
        <v>0</v>
      </c>
      <c r="BA1360" s="123" t="b">
        <f t="shared" si="955"/>
        <v>0</v>
      </c>
      <c r="BB1360" s="123" t="b">
        <f t="shared" si="955"/>
        <v>0</v>
      </c>
      <c r="BC1360" s="123" t="b">
        <f t="shared" si="955"/>
        <v>0</v>
      </c>
      <c r="BD1360" s="123" t="b">
        <f t="shared" si="955"/>
        <v>0</v>
      </c>
      <c r="BE1360" s="123" t="b">
        <f t="shared" si="955"/>
        <v>0</v>
      </c>
      <c r="BF1360" s="123" t="b">
        <f t="shared" si="955"/>
        <v>0</v>
      </c>
      <c r="BG1360" s="123" t="b">
        <f t="shared" si="955"/>
        <v>0</v>
      </c>
      <c r="BH1360" s="123" t="b">
        <f t="shared" si="955"/>
        <v>0</v>
      </c>
      <c r="BI1360" s="123" t="b">
        <f t="shared" si="955"/>
        <v>0</v>
      </c>
      <c r="BJ1360" s="123" t="b">
        <f t="shared" si="955"/>
        <v>0</v>
      </c>
      <c r="BK1360" s="124" t="b">
        <f t="shared" si="955"/>
        <v>0</v>
      </c>
      <c r="BL1360" s="1"/>
      <c r="BM1360" s="1"/>
    </row>
    <row r="1361" spans="2:34" hidden="1" outlineLevel="1">
      <c r="B1361" t="str">
        <f t="shared" si="925"/>
        <v>LSFO - Feedstock cost - Africa - USD/ton fuel</v>
      </c>
      <c r="C1361" t="str">
        <f>C1332</f>
        <v>LSFO</v>
      </c>
      <c r="D1361" t="s">
        <v>44</v>
      </c>
      <c r="E1361" t="s">
        <v>55</v>
      </c>
      <c r="F1361" t="s">
        <v>31</v>
      </c>
      <c r="G1361" s="8">
        <f t="shared" ref="G1361:AH1365" si="956">INDEX(CostCalculations,MATCH($B1361,CostCalculations_Index,0),MATCH(G$4,CostCalculation_Year,0))</f>
        <v>735.35</v>
      </c>
      <c r="H1361" s="8">
        <f t="shared" si="956"/>
        <v>685.30000000000007</v>
      </c>
      <c r="I1361" s="8">
        <f t="shared" si="956"/>
        <v>635.25</v>
      </c>
      <c r="J1361" s="8">
        <f t="shared" si="956"/>
        <v>619.0799999999972</v>
      </c>
      <c r="K1361" s="8">
        <f t="shared" si="956"/>
        <v>602.91000000000145</v>
      </c>
      <c r="L1361" s="8">
        <f t="shared" si="956"/>
        <v>586.73999999999864</v>
      </c>
      <c r="M1361" s="8">
        <f t="shared" si="956"/>
        <v>570.56999999999584</v>
      </c>
      <c r="N1361" s="8">
        <f t="shared" si="956"/>
        <v>554.4</v>
      </c>
      <c r="O1361" s="8">
        <f t="shared" si="956"/>
        <v>554.4</v>
      </c>
      <c r="P1361" s="8">
        <f t="shared" si="956"/>
        <v>554.4</v>
      </c>
      <c r="Q1361" s="8">
        <f t="shared" si="956"/>
        <v>554.4</v>
      </c>
      <c r="R1361" s="8">
        <f t="shared" si="956"/>
        <v>554.4</v>
      </c>
      <c r="S1361" s="8">
        <f t="shared" si="956"/>
        <v>554.4</v>
      </c>
      <c r="T1361" s="8">
        <f t="shared" si="956"/>
        <v>554.4</v>
      </c>
      <c r="U1361" s="8">
        <f t="shared" si="956"/>
        <v>554.4</v>
      </c>
      <c r="V1361" s="8">
        <f t="shared" si="956"/>
        <v>554.4</v>
      </c>
      <c r="W1361" s="8">
        <f t="shared" si="956"/>
        <v>554.4</v>
      </c>
      <c r="X1361" s="8">
        <f t="shared" si="956"/>
        <v>554.4</v>
      </c>
      <c r="Y1361" s="8">
        <f t="shared" si="956"/>
        <v>554.4</v>
      </c>
      <c r="Z1361" s="8">
        <f t="shared" si="956"/>
        <v>554.4</v>
      </c>
      <c r="AA1361" s="8">
        <f t="shared" si="956"/>
        <v>554.4</v>
      </c>
      <c r="AB1361" s="8">
        <f t="shared" si="956"/>
        <v>554.4</v>
      </c>
      <c r="AC1361" s="8">
        <f t="shared" si="956"/>
        <v>554.4</v>
      </c>
      <c r="AD1361" s="8">
        <f t="shared" si="956"/>
        <v>554.4</v>
      </c>
      <c r="AE1361" s="8">
        <f t="shared" si="956"/>
        <v>554.4</v>
      </c>
      <c r="AF1361" s="8">
        <f t="shared" si="956"/>
        <v>554.4</v>
      </c>
      <c r="AG1361" s="8">
        <f t="shared" si="956"/>
        <v>554.4</v>
      </c>
      <c r="AH1361" s="8">
        <f t="shared" si="956"/>
        <v>554.4</v>
      </c>
    </row>
    <row r="1362" spans="2:34" hidden="1" outlineLevel="1">
      <c r="B1362" t="str">
        <f t="shared" si="925"/>
        <v>LSFO - Feedstock cost - Americas - USD/ton fuel</v>
      </c>
      <c r="C1362" t="str">
        <f>C1332</f>
        <v>LSFO</v>
      </c>
      <c r="D1362" t="s">
        <v>44</v>
      </c>
      <c r="E1362" t="s">
        <v>56</v>
      </c>
      <c r="F1362" t="s">
        <v>31</v>
      </c>
      <c r="G1362" s="8">
        <f t="shared" si="956"/>
        <v>735.35</v>
      </c>
      <c r="H1362" s="8">
        <f t="shared" si="956"/>
        <v>685.30000000000007</v>
      </c>
      <c r="I1362" s="8">
        <f t="shared" si="956"/>
        <v>635.25</v>
      </c>
      <c r="J1362" s="8">
        <f t="shared" si="956"/>
        <v>619.0799999999972</v>
      </c>
      <c r="K1362" s="8">
        <f t="shared" si="956"/>
        <v>602.91000000000145</v>
      </c>
      <c r="L1362" s="8">
        <f t="shared" si="956"/>
        <v>586.73999999999864</v>
      </c>
      <c r="M1362" s="8">
        <f t="shared" si="956"/>
        <v>570.56999999999584</v>
      </c>
      <c r="N1362" s="8">
        <f t="shared" si="956"/>
        <v>554.4</v>
      </c>
      <c r="O1362" s="8">
        <f t="shared" si="956"/>
        <v>554.4</v>
      </c>
      <c r="P1362" s="8">
        <f t="shared" si="956"/>
        <v>554.4</v>
      </c>
      <c r="Q1362" s="8">
        <f t="shared" si="956"/>
        <v>554.4</v>
      </c>
      <c r="R1362" s="8">
        <f t="shared" si="956"/>
        <v>554.4</v>
      </c>
      <c r="S1362" s="8">
        <f t="shared" si="956"/>
        <v>554.4</v>
      </c>
      <c r="T1362" s="8">
        <f t="shared" si="956"/>
        <v>554.4</v>
      </c>
      <c r="U1362" s="8">
        <f t="shared" si="956"/>
        <v>554.4</v>
      </c>
      <c r="V1362" s="8">
        <f t="shared" si="956"/>
        <v>554.4</v>
      </c>
      <c r="W1362" s="8">
        <f t="shared" si="956"/>
        <v>554.4</v>
      </c>
      <c r="X1362" s="8">
        <f t="shared" si="956"/>
        <v>554.4</v>
      </c>
      <c r="Y1362" s="8">
        <f t="shared" si="956"/>
        <v>554.4</v>
      </c>
      <c r="Z1362" s="8">
        <f t="shared" si="956"/>
        <v>554.4</v>
      </c>
      <c r="AA1362" s="8">
        <f t="shared" si="956"/>
        <v>554.4</v>
      </c>
      <c r="AB1362" s="8">
        <f t="shared" si="956"/>
        <v>554.4</v>
      </c>
      <c r="AC1362" s="8">
        <f t="shared" si="956"/>
        <v>554.4</v>
      </c>
      <c r="AD1362" s="8">
        <f t="shared" si="956"/>
        <v>554.4</v>
      </c>
      <c r="AE1362" s="8">
        <f t="shared" si="956"/>
        <v>554.4</v>
      </c>
      <c r="AF1362" s="8">
        <f t="shared" si="956"/>
        <v>554.4</v>
      </c>
      <c r="AG1362" s="8">
        <f t="shared" si="956"/>
        <v>554.4</v>
      </c>
      <c r="AH1362" s="8">
        <f t="shared" si="956"/>
        <v>554.4</v>
      </c>
    </row>
    <row r="1363" spans="2:34" hidden="1" outlineLevel="1">
      <c r="B1363" t="str">
        <f t="shared" si="925"/>
        <v>LSFO - Feedstock cost - Asia - USD/ton fuel</v>
      </c>
      <c r="C1363" t="str">
        <f>C1332</f>
        <v>LSFO</v>
      </c>
      <c r="D1363" t="s">
        <v>44</v>
      </c>
      <c r="E1363" t="s">
        <v>57</v>
      </c>
      <c r="F1363" t="s">
        <v>31</v>
      </c>
      <c r="G1363" s="8">
        <f t="shared" si="956"/>
        <v>735.35</v>
      </c>
      <c r="H1363" s="8">
        <f t="shared" si="956"/>
        <v>685.30000000000007</v>
      </c>
      <c r="I1363" s="8">
        <f t="shared" si="956"/>
        <v>635.25</v>
      </c>
      <c r="J1363" s="8">
        <f t="shared" si="956"/>
        <v>619.0799999999972</v>
      </c>
      <c r="K1363" s="8">
        <f t="shared" si="956"/>
        <v>602.91000000000145</v>
      </c>
      <c r="L1363" s="8">
        <f t="shared" si="956"/>
        <v>586.73999999999864</v>
      </c>
      <c r="M1363" s="8">
        <f t="shared" si="956"/>
        <v>570.56999999999584</v>
      </c>
      <c r="N1363" s="8">
        <f t="shared" si="956"/>
        <v>554.4</v>
      </c>
      <c r="O1363" s="8">
        <f t="shared" si="956"/>
        <v>554.4</v>
      </c>
      <c r="P1363" s="8">
        <f t="shared" si="956"/>
        <v>554.4</v>
      </c>
      <c r="Q1363" s="8">
        <f t="shared" si="956"/>
        <v>554.4</v>
      </c>
      <c r="R1363" s="8">
        <f t="shared" si="956"/>
        <v>554.4</v>
      </c>
      <c r="S1363" s="8">
        <f t="shared" si="956"/>
        <v>554.4</v>
      </c>
      <c r="T1363" s="8">
        <f t="shared" si="956"/>
        <v>554.4</v>
      </c>
      <c r="U1363" s="8">
        <f t="shared" si="956"/>
        <v>554.4</v>
      </c>
      <c r="V1363" s="8">
        <f t="shared" si="956"/>
        <v>554.4</v>
      </c>
      <c r="W1363" s="8">
        <f t="shared" si="956"/>
        <v>554.4</v>
      </c>
      <c r="X1363" s="8">
        <f t="shared" si="956"/>
        <v>554.4</v>
      </c>
      <c r="Y1363" s="8">
        <f t="shared" si="956"/>
        <v>554.4</v>
      </c>
      <c r="Z1363" s="8">
        <f t="shared" si="956"/>
        <v>554.4</v>
      </c>
      <c r="AA1363" s="8">
        <f t="shared" si="956"/>
        <v>554.4</v>
      </c>
      <c r="AB1363" s="8">
        <f t="shared" si="956"/>
        <v>554.4</v>
      </c>
      <c r="AC1363" s="8">
        <f t="shared" si="956"/>
        <v>554.4</v>
      </c>
      <c r="AD1363" s="8">
        <f t="shared" si="956"/>
        <v>554.4</v>
      </c>
      <c r="AE1363" s="8">
        <f t="shared" si="956"/>
        <v>554.4</v>
      </c>
      <c r="AF1363" s="8">
        <f t="shared" si="956"/>
        <v>554.4</v>
      </c>
      <c r="AG1363" s="8">
        <f t="shared" si="956"/>
        <v>554.4</v>
      </c>
      <c r="AH1363" s="8">
        <f t="shared" si="956"/>
        <v>554.4</v>
      </c>
    </row>
    <row r="1364" spans="2:34" hidden="1" outlineLevel="1">
      <c r="B1364" t="str">
        <f t="shared" si="925"/>
        <v>LSFO - Feedstock cost - Europe - USD/ton fuel</v>
      </c>
      <c r="C1364" t="str">
        <f>C1332</f>
        <v>LSFO</v>
      </c>
      <c r="D1364" t="s">
        <v>44</v>
      </c>
      <c r="E1364" t="s">
        <v>8</v>
      </c>
      <c r="F1364" t="s">
        <v>31</v>
      </c>
      <c r="G1364" s="8">
        <f t="shared" si="956"/>
        <v>735.35</v>
      </c>
      <c r="H1364" s="8">
        <f t="shared" si="956"/>
        <v>685.30000000000007</v>
      </c>
      <c r="I1364" s="8">
        <f t="shared" si="956"/>
        <v>635.25</v>
      </c>
      <c r="J1364" s="8">
        <f t="shared" si="956"/>
        <v>619.0799999999972</v>
      </c>
      <c r="K1364" s="8">
        <f t="shared" si="956"/>
        <v>602.91000000000145</v>
      </c>
      <c r="L1364" s="8">
        <f t="shared" si="956"/>
        <v>586.73999999999864</v>
      </c>
      <c r="M1364" s="8">
        <f t="shared" si="956"/>
        <v>570.56999999999584</v>
      </c>
      <c r="N1364" s="8">
        <f t="shared" si="956"/>
        <v>554.4</v>
      </c>
      <c r="O1364" s="8">
        <f t="shared" si="956"/>
        <v>554.4</v>
      </c>
      <c r="P1364" s="8">
        <f t="shared" si="956"/>
        <v>554.4</v>
      </c>
      <c r="Q1364" s="8">
        <f t="shared" si="956"/>
        <v>554.4</v>
      </c>
      <c r="R1364" s="8">
        <f t="shared" si="956"/>
        <v>554.4</v>
      </c>
      <c r="S1364" s="8">
        <f t="shared" si="956"/>
        <v>554.4</v>
      </c>
      <c r="T1364" s="8">
        <f t="shared" si="956"/>
        <v>554.4</v>
      </c>
      <c r="U1364" s="8">
        <f t="shared" si="956"/>
        <v>554.4</v>
      </c>
      <c r="V1364" s="8">
        <f t="shared" si="956"/>
        <v>554.4</v>
      </c>
      <c r="W1364" s="8">
        <f t="shared" si="956"/>
        <v>554.4</v>
      </c>
      <c r="X1364" s="8">
        <f t="shared" si="956"/>
        <v>554.4</v>
      </c>
      <c r="Y1364" s="8">
        <f t="shared" si="956"/>
        <v>554.4</v>
      </c>
      <c r="Z1364" s="8">
        <f t="shared" si="956"/>
        <v>554.4</v>
      </c>
      <c r="AA1364" s="8">
        <f t="shared" si="956"/>
        <v>554.4</v>
      </c>
      <c r="AB1364" s="8">
        <f t="shared" si="956"/>
        <v>554.4</v>
      </c>
      <c r="AC1364" s="8">
        <f t="shared" si="956"/>
        <v>554.4</v>
      </c>
      <c r="AD1364" s="8">
        <f t="shared" si="956"/>
        <v>554.4</v>
      </c>
      <c r="AE1364" s="8">
        <f t="shared" si="956"/>
        <v>554.4</v>
      </c>
      <c r="AF1364" s="8">
        <f t="shared" si="956"/>
        <v>554.4</v>
      </c>
      <c r="AG1364" s="8">
        <f t="shared" si="956"/>
        <v>554.4</v>
      </c>
      <c r="AH1364" s="8">
        <f t="shared" si="956"/>
        <v>554.4</v>
      </c>
    </row>
    <row r="1365" spans="2:34" hidden="1" outlineLevel="1">
      <c r="B1365" t="str">
        <f t="shared" si="925"/>
        <v>LSFO - Feedstock cost - Middle East - USD/ton fuel</v>
      </c>
      <c r="C1365" t="str">
        <f>C1332</f>
        <v>LSFO</v>
      </c>
      <c r="D1365" t="s">
        <v>44</v>
      </c>
      <c r="E1365" t="s">
        <v>58</v>
      </c>
      <c r="F1365" t="s">
        <v>31</v>
      </c>
      <c r="G1365" s="8">
        <f t="shared" si="956"/>
        <v>735.35</v>
      </c>
      <c r="H1365" s="8">
        <f t="shared" si="956"/>
        <v>685.30000000000007</v>
      </c>
      <c r="I1365" s="8">
        <f t="shared" si="956"/>
        <v>635.25</v>
      </c>
      <c r="J1365" s="8">
        <f t="shared" si="956"/>
        <v>619.0799999999972</v>
      </c>
      <c r="K1365" s="8">
        <f t="shared" si="956"/>
        <v>602.91000000000145</v>
      </c>
      <c r="L1365" s="8">
        <f t="shared" si="956"/>
        <v>586.73999999999864</v>
      </c>
      <c r="M1365" s="8">
        <f t="shared" si="956"/>
        <v>570.56999999999584</v>
      </c>
      <c r="N1365" s="8">
        <f t="shared" si="956"/>
        <v>554.4</v>
      </c>
      <c r="O1365" s="8">
        <f t="shared" si="956"/>
        <v>554.4</v>
      </c>
      <c r="P1365" s="8">
        <f t="shared" si="956"/>
        <v>554.4</v>
      </c>
      <c r="Q1365" s="8">
        <f t="shared" si="956"/>
        <v>554.4</v>
      </c>
      <c r="R1365" s="8">
        <f t="shared" si="956"/>
        <v>554.4</v>
      </c>
      <c r="S1365" s="8">
        <f t="shared" si="956"/>
        <v>554.4</v>
      </c>
      <c r="T1365" s="8">
        <f t="shared" si="956"/>
        <v>554.4</v>
      </c>
      <c r="U1365" s="8">
        <f t="shared" si="956"/>
        <v>554.4</v>
      </c>
      <c r="V1365" s="8">
        <f t="shared" si="956"/>
        <v>554.4</v>
      </c>
      <c r="W1365" s="8">
        <f t="shared" si="956"/>
        <v>554.4</v>
      </c>
      <c r="X1365" s="8">
        <f t="shared" si="956"/>
        <v>554.4</v>
      </c>
      <c r="Y1365" s="8">
        <f t="shared" si="956"/>
        <v>554.4</v>
      </c>
      <c r="Z1365" s="8">
        <f t="shared" si="956"/>
        <v>554.4</v>
      </c>
      <c r="AA1365" s="8">
        <f t="shared" si="956"/>
        <v>554.4</v>
      </c>
      <c r="AB1365" s="8">
        <f t="shared" si="956"/>
        <v>554.4</v>
      </c>
      <c r="AC1365" s="8">
        <f t="shared" si="956"/>
        <v>554.4</v>
      </c>
      <c r="AD1365" s="8">
        <f t="shared" si="956"/>
        <v>554.4</v>
      </c>
      <c r="AE1365" s="8">
        <f t="shared" si="956"/>
        <v>554.4</v>
      </c>
      <c r="AF1365" s="8">
        <f t="shared" si="956"/>
        <v>554.4</v>
      </c>
      <c r="AG1365" s="8">
        <f t="shared" si="956"/>
        <v>554.4</v>
      </c>
      <c r="AH1365" s="8">
        <f t="shared" si="956"/>
        <v>554.4</v>
      </c>
    </row>
    <row r="1366" spans="2:34" collapsed="1"/>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4ED00-7C0F-42CB-9993-12C02A5BA9FC}">
  <sheetPr codeName="Sheet4">
    <tabColor theme="2"/>
  </sheetPr>
  <dimension ref="B2:AH1288"/>
  <sheetViews>
    <sheetView showGridLines="0" workbookViewId="0">
      <selection activeCell="C2" sqref="C2"/>
    </sheetView>
  </sheetViews>
  <sheetFormatPr defaultRowHeight="15" outlineLevelRow="1" outlineLevelCol="1"/>
  <cols>
    <col min="1" max="1" width="4.7109375" customWidth="1"/>
    <col min="2" max="2" width="59.42578125" hidden="1" customWidth="1" outlineLevel="1"/>
    <col min="3" max="3" width="45.7109375" customWidth="1" collapsed="1"/>
    <col min="4" max="4" width="50.7109375" customWidth="1"/>
    <col min="5" max="5" width="11.140625" customWidth="1"/>
    <col min="6" max="6" width="18" customWidth="1"/>
  </cols>
  <sheetData>
    <row r="2" spans="2:34">
      <c r="C2" s="2" t="s">
        <v>108</v>
      </c>
    </row>
    <row r="4" spans="2:34">
      <c r="C4" s="51" t="s">
        <v>19</v>
      </c>
      <c r="D4" s="51" t="s">
        <v>28</v>
      </c>
      <c r="E4" s="51" t="s">
        <v>1</v>
      </c>
      <c r="F4" s="51" t="s">
        <v>29</v>
      </c>
      <c r="G4" s="51">
        <v>2023</v>
      </c>
      <c r="H4" s="51">
        <f t="shared" ref="H4:AH4" si="0">G4+1</f>
        <v>2024</v>
      </c>
      <c r="I4" s="51">
        <f t="shared" si="0"/>
        <v>2025</v>
      </c>
      <c r="J4" s="51">
        <f t="shared" si="0"/>
        <v>2026</v>
      </c>
      <c r="K4" s="51">
        <f t="shared" si="0"/>
        <v>2027</v>
      </c>
      <c r="L4" s="51">
        <f t="shared" si="0"/>
        <v>2028</v>
      </c>
      <c r="M4" s="51">
        <f t="shared" si="0"/>
        <v>2029</v>
      </c>
      <c r="N4" s="51">
        <f t="shared" si="0"/>
        <v>2030</v>
      </c>
      <c r="O4" s="51">
        <f t="shared" si="0"/>
        <v>2031</v>
      </c>
      <c r="P4" s="51">
        <f t="shared" si="0"/>
        <v>2032</v>
      </c>
      <c r="Q4" s="51">
        <f t="shared" si="0"/>
        <v>2033</v>
      </c>
      <c r="R4" s="51">
        <f t="shared" si="0"/>
        <v>2034</v>
      </c>
      <c r="S4" s="51">
        <f t="shared" si="0"/>
        <v>2035</v>
      </c>
      <c r="T4" s="51">
        <f t="shared" si="0"/>
        <v>2036</v>
      </c>
      <c r="U4" s="51">
        <f t="shared" si="0"/>
        <v>2037</v>
      </c>
      <c r="V4" s="51">
        <f t="shared" si="0"/>
        <v>2038</v>
      </c>
      <c r="W4" s="51">
        <f t="shared" si="0"/>
        <v>2039</v>
      </c>
      <c r="X4" s="51">
        <f t="shared" si="0"/>
        <v>2040</v>
      </c>
      <c r="Y4" s="51">
        <f t="shared" si="0"/>
        <v>2041</v>
      </c>
      <c r="Z4" s="51">
        <f t="shared" si="0"/>
        <v>2042</v>
      </c>
      <c r="AA4" s="51">
        <f t="shared" si="0"/>
        <v>2043</v>
      </c>
      <c r="AB4" s="51">
        <f t="shared" si="0"/>
        <v>2044</v>
      </c>
      <c r="AC4" s="51">
        <f t="shared" si="0"/>
        <v>2045</v>
      </c>
      <c r="AD4" s="51">
        <f t="shared" si="0"/>
        <v>2046</v>
      </c>
      <c r="AE4" s="51">
        <f t="shared" si="0"/>
        <v>2047</v>
      </c>
      <c r="AF4" s="51">
        <f t="shared" si="0"/>
        <v>2048</v>
      </c>
      <c r="AG4" s="51">
        <f t="shared" si="0"/>
        <v>2049</v>
      </c>
      <c r="AH4" s="51">
        <f t="shared" si="0"/>
        <v>2050</v>
      </c>
    </row>
    <row r="6" spans="2:34">
      <c r="B6" t="str">
        <f t="shared" ref="B6:B69" si="1">_xlfn.TEXTJOIN(" - ",TRUE,C6:F6)</f>
        <v>e-hydrogen (Alkaline) - Item - Region - Unit</v>
      </c>
      <c r="C6" s="52" t="s">
        <v>54</v>
      </c>
      <c r="D6" s="52" t="s">
        <v>28</v>
      </c>
      <c r="E6" s="52" t="s">
        <v>1</v>
      </c>
      <c r="F6" s="52" t="s">
        <v>29</v>
      </c>
      <c r="G6" s="3">
        <v>2023</v>
      </c>
      <c r="H6" s="3">
        <v>2024</v>
      </c>
      <c r="I6" s="3">
        <v>2025</v>
      </c>
      <c r="J6" s="3">
        <v>2026</v>
      </c>
      <c r="K6" s="3">
        <v>2027</v>
      </c>
      <c r="L6" s="3">
        <v>2028</v>
      </c>
      <c r="M6" s="3">
        <v>2029</v>
      </c>
      <c r="N6" s="3">
        <v>2030</v>
      </c>
      <c r="O6" s="3">
        <v>2031</v>
      </c>
      <c r="P6" s="3">
        <v>2032</v>
      </c>
      <c r="Q6" s="3">
        <v>2033</v>
      </c>
      <c r="R6" s="3">
        <v>2034</v>
      </c>
      <c r="S6" s="3">
        <v>2035</v>
      </c>
      <c r="T6" s="3">
        <v>2036</v>
      </c>
      <c r="U6" s="3">
        <v>2037</v>
      </c>
      <c r="V6" s="3">
        <v>2038</v>
      </c>
      <c r="W6" s="3">
        <v>2039</v>
      </c>
      <c r="X6" s="3">
        <v>2040</v>
      </c>
      <c r="Y6" s="3">
        <v>2041</v>
      </c>
      <c r="Z6" s="3">
        <v>2042</v>
      </c>
      <c r="AA6" s="3">
        <v>2043</v>
      </c>
      <c r="AB6" s="3">
        <v>2044</v>
      </c>
      <c r="AC6" s="3">
        <v>2045</v>
      </c>
      <c r="AD6" s="3">
        <v>2046</v>
      </c>
      <c r="AE6" s="3">
        <v>2047</v>
      </c>
      <c r="AF6" s="3">
        <v>2048</v>
      </c>
      <c r="AG6" s="3">
        <v>2049</v>
      </c>
      <c r="AH6" s="3">
        <v>2050</v>
      </c>
    </row>
    <row r="7" spans="2:34" hidden="1" outlineLevel="1">
      <c r="B7" t="str">
        <f t="shared" si="1"/>
        <v>e-hydrogen (Alkaline) - Total cost - Africa - USD/ton fuel</v>
      </c>
      <c r="C7" s="10" t="str">
        <f>C6</f>
        <v>e-hydrogen (Alkaline)</v>
      </c>
      <c r="D7" s="10" t="s">
        <v>30</v>
      </c>
      <c r="E7" s="10" t="s">
        <v>55</v>
      </c>
      <c r="F7" s="10" t="s">
        <v>31</v>
      </c>
      <c r="G7" s="11">
        <f>G$13+G$17+G20+G32+G$44</f>
        <v>4251.6092380976279</v>
      </c>
      <c r="H7" s="11">
        <f t="shared" ref="H7:AH7" si="2">H$13+H$17+H20+H32+H$44</f>
        <v>3840.4257289983452</v>
      </c>
      <c r="I7" s="11">
        <f t="shared" si="2"/>
        <v>3429.7974211147193</v>
      </c>
      <c r="J7" s="11">
        <f t="shared" si="2"/>
        <v>3267.3136455177796</v>
      </c>
      <c r="K7" s="11">
        <f t="shared" si="2"/>
        <v>3104.984016949787</v>
      </c>
      <c r="L7" s="11">
        <f t="shared" si="2"/>
        <v>2942.8085354107475</v>
      </c>
      <c r="M7" s="11">
        <f t="shared" si="2"/>
        <v>2780.7872009006574</v>
      </c>
      <c r="N7" s="11">
        <f t="shared" si="2"/>
        <v>2618.9200134195362</v>
      </c>
      <c r="O7" s="11">
        <f t="shared" si="2"/>
        <v>2547.7359058714642</v>
      </c>
      <c r="P7" s="11">
        <f t="shared" si="2"/>
        <v>2476.6374964247184</v>
      </c>
      <c r="Q7" s="11">
        <f t="shared" si="2"/>
        <v>2405.6247850792852</v>
      </c>
      <c r="R7" s="11">
        <f t="shared" si="2"/>
        <v>2334.6977718352096</v>
      </c>
      <c r="S7" s="11">
        <f t="shared" si="2"/>
        <v>2263.8564566924756</v>
      </c>
      <c r="T7" s="11">
        <f t="shared" si="2"/>
        <v>2221.224436194625</v>
      </c>
      <c r="U7" s="11">
        <f t="shared" si="2"/>
        <v>2178.6325897316383</v>
      </c>
      <c r="V7" s="11">
        <f t="shared" si="2"/>
        <v>2136.08091730351</v>
      </c>
      <c r="W7" s="11">
        <f t="shared" si="2"/>
        <v>2093.5694189102437</v>
      </c>
      <c r="X7" s="11">
        <f t="shared" si="2"/>
        <v>2051.0980945518431</v>
      </c>
      <c r="Y7" s="11">
        <f t="shared" si="2"/>
        <v>2008.101502569014</v>
      </c>
      <c r="Z7" s="11">
        <f t="shared" si="2"/>
        <v>1965.1460538100223</v>
      </c>
      <c r="AA7" s="11">
        <f t="shared" si="2"/>
        <v>1922.2317482748479</v>
      </c>
      <c r="AB7" s="11">
        <f t="shared" si="2"/>
        <v>1879.3585859635245</v>
      </c>
      <c r="AC7" s="11">
        <f t="shared" si="2"/>
        <v>1836.5265668760335</v>
      </c>
      <c r="AD7" s="11">
        <f t="shared" si="2"/>
        <v>1806.7949438590313</v>
      </c>
      <c r="AE7" s="11">
        <f t="shared" si="2"/>
        <v>1777.0834336073021</v>
      </c>
      <c r="AF7" s="11">
        <f t="shared" si="2"/>
        <v>1747.39203612084</v>
      </c>
      <c r="AG7" s="11">
        <f t="shared" si="2"/>
        <v>1717.7207513996477</v>
      </c>
      <c r="AH7" s="11">
        <f t="shared" si="2"/>
        <v>1688.0695794437288</v>
      </c>
    </row>
    <row r="8" spans="2:34" hidden="1" outlineLevel="1">
      <c r="B8" t="str">
        <f t="shared" si="1"/>
        <v>e-hydrogen (Alkaline) - Total cost - Americas - USD/ton fuel</v>
      </c>
      <c r="C8" s="2" t="str">
        <f>C7</f>
        <v>e-hydrogen (Alkaline)</v>
      </c>
      <c r="D8" s="2" t="s">
        <v>30</v>
      </c>
      <c r="E8" s="2" t="s">
        <v>56</v>
      </c>
      <c r="F8" s="2" t="s">
        <v>31</v>
      </c>
      <c r="G8" s="12">
        <f t="shared" ref="G8:AH8" si="3">G$13+G$17+G21+G33+G$44</f>
        <v>3164.7207637058386</v>
      </c>
      <c r="H8" s="12">
        <f t="shared" si="3"/>
        <v>3059.5012877681502</v>
      </c>
      <c r="I8" s="12">
        <f t="shared" si="3"/>
        <v>2954.3433312834595</v>
      </c>
      <c r="J8" s="12">
        <f t="shared" si="3"/>
        <v>2823.5727761327221</v>
      </c>
      <c r="K8" s="12">
        <f t="shared" si="3"/>
        <v>2692.9057936784611</v>
      </c>
      <c r="L8" s="12">
        <f t="shared" si="3"/>
        <v>2562.3423839206826</v>
      </c>
      <c r="M8" s="12">
        <f t="shared" si="3"/>
        <v>2431.8825468594287</v>
      </c>
      <c r="N8" s="12">
        <f t="shared" si="3"/>
        <v>2301.526282494628</v>
      </c>
      <c r="O8" s="12">
        <f t="shared" si="3"/>
        <v>2252.9349855918654</v>
      </c>
      <c r="P8" s="12">
        <f t="shared" si="3"/>
        <v>2204.393329376272</v>
      </c>
      <c r="Q8" s="12">
        <f t="shared" si="3"/>
        <v>2155.9013138478558</v>
      </c>
      <c r="R8" s="12">
        <f t="shared" si="3"/>
        <v>2107.4589390066176</v>
      </c>
      <c r="S8" s="12">
        <f t="shared" si="3"/>
        <v>2059.0662048525519</v>
      </c>
      <c r="T8" s="12">
        <f t="shared" si="3"/>
        <v>2016.6590213615798</v>
      </c>
      <c r="U8" s="12">
        <f t="shared" si="3"/>
        <v>1974.2919155694813</v>
      </c>
      <c r="V8" s="12">
        <f t="shared" si="3"/>
        <v>1931.9648874762565</v>
      </c>
      <c r="W8" s="12">
        <f t="shared" si="3"/>
        <v>1889.6779370819145</v>
      </c>
      <c r="X8" s="12">
        <f t="shared" si="3"/>
        <v>1847.4310643864396</v>
      </c>
      <c r="Y8" s="12">
        <f t="shared" si="3"/>
        <v>1820.1243148904257</v>
      </c>
      <c r="Z8" s="12">
        <f t="shared" si="3"/>
        <v>1792.8336463166311</v>
      </c>
      <c r="AA8" s="12">
        <f t="shared" si="3"/>
        <v>1765.5590586650494</v>
      </c>
      <c r="AB8" s="12">
        <f t="shared" si="3"/>
        <v>1738.3005519356868</v>
      </c>
      <c r="AC8" s="12">
        <f t="shared" si="3"/>
        <v>1711.0581261285436</v>
      </c>
      <c r="AD8" s="12">
        <f t="shared" si="3"/>
        <v>1686.4019698694365</v>
      </c>
      <c r="AE8" s="12">
        <f t="shared" si="3"/>
        <v>1661.7578966073086</v>
      </c>
      <c r="AF8" s="12">
        <f t="shared" si="3"/>
        <v>1637.1259063421626</v>
      </c>
      <c r="AG8" s="12">
        <f t="shared" si="3"/>
        <v>1612.5059990739956</v>
      </c>
      <c r="AH8" s="12">
        <f t="shared" si="3"/>
        <v>1587.8981748028052</v>
      </c>
    </row>
    <row r="9" spans="2:34" hidden="1" outlineLevel="1">
      <c r="B9" t="str">
        <f t="shared" si="1"/>
        <v>e-hydrogen (Alkaline) - Total cost - Asia - USD/ton fuel</v>
      </c>
      <c r="C9" s="2" t="str">
        <f>C8</f>
        <v>e-hydrogen (Alkaline)</v>
      </c>
      <c r="D9" s="2" t="s">
        <v>30</v>
      </c>
      <c r="E9" s="2" t="s">
        <v>57</v>
      </c>
      <c r="F9" s="2" t="s">
        <v>31</v>
      </c>
      <c r="G9" s="12">
        <f t="shared" ref="G9:AH9" si="4">G$13+G$17+G22+G34+G$44</f>
        <v>4579.7295431813618</v>
      </c>
      <c r="H9" s="12">
        <f t="shared" si="4"/>
        <v>4225.8181299001099</v>
      </c>
      <c r="I9" s="12">
        <f t="shared" si="4"/>
        <v>3872.3688122678336</v>
      </c>
      <c r="J9" s="12">
        <f t="shared" si="4"/>
        <v>3702.7544261720832</v>
      </c>
      <c r="K9" s="12">
        <f t="shared" si="4"/>
        <v>3533.305121580483</v>
      </c>
      <c r="L9" s="12">
        <f t="shared" si="4"/>
        <v>3364.0208984929495</v>
      </c>
      <c r="M9" s="12">
        <f t="shared" si="4"/>
        <v>3194.9017569095467</v>
      </c>
      <c r="N9" s="12">
        <f t="shared" si="4"/>
        <v>3025.9476968302934</v>
      </c>
      <c r="O9" s="12">
        <f t="shared" si="4"/>
        <v>2938.2956805330587</v>
      </c>
      <c r="P9" s="12">
        <f t="shared" si="4"/>
        <v>2850.7554158904722</v>
      </c>
      <c r="Q9" s="12">
        <f t="shared" si="4"/>
        <v>2763.326902902545</v>
      </c>
      <c r="R9" s="12">
        <f t="shared" si="4"/>
        <v>2676.0101415692311</v>
      </c>
      <c r="S9" s="12">
        <f t="shared" si="4"/>
        <v>2588.8051318905527</v>
      </c>
      <c r="T9" s="12">
        <f t="shared" si="4"/>
        <v>2535.7428412934519</v>
      </c>
      <c r="U9" s="12">
        <f t="shared" si="4"/>
        <v>2482.7371388357833</v>
      </c>
      <c r="V9" s="12">
        <f t="shared" si="4"/>
        <v>2429.7880245175647</v>
      </c>
      <c r="W9" s="12">
        <f t="shared" si="4"/>
        <v>2376.8954983387707</v>
      </c>
      <c r="X9" s="12">
        <f t="shared" si="4"/>
        <v>2324.0595602994281</v>
      </c>
      <c r="Y9" s="12">
        <f t="shared" si="4"/>
        <v>2269.7849157403652</v>
      </c>
      <c r="Z9" s="12">
        <f t="shared" si="4"/>
        <v>2215.5692647293017</v>
      </c>
      <c r="AA9" s="12">
        <f t="shared" si="4"/>
        <v>2161.4126072662057</v>
      </c>
      <c r="AB9" s="12">
        <f t="shared" si="4"/>
        <v>2107.3149433511117</v>
      </c>
      <c r="AC9" s="12">
        <f t="shared" si="4"/>
        <v>2053.2762729839937</v>
      </c>
      <c r="AD9" s="12">
        <f t="shared" si="4"/>
        <v>2019.1376821812296</v>
      </c>
      <c r="AE9" s="12">
        <f t="shared" si="4"/>
        <v>1985.0260359467288</v>
      </c>
      <c r="AF9" s="12">
        <f t="shared" si="4"/>
        <v>1950.9413342805083</v>
      </c>
      <c r="AG9" s="12">
        <f t="shared" si="4"/>
        <v>1916.8835771825597</v>
      </c>
      <c r="AH9" s="12">
        <f t="shared" si="4"/>
        <v>1882.8527646528751</v>
      </c>
    </row>
    <row r="10" spans="2:34" hidden="1" outlineLevel="1">
      <c r="B10" t="str">
        <f t="shared" si="1"/>
        <v>e-hydrogen (Alkaline) - Total cost - Europe - USD/ton fuel</v>
      </c>
      <c r="C10" s="2" t="str">
        <f>C9</f>
        <v>e-hydrogen (Alkaline)</v>
      </c>
      <c r="D10" s="2" t="s">
        <v>30</v>
      </c>
      <c r="E10" s="2" t="s">
        <v>8</v>
      </c>
      <c r="F10" s="2" t="s">
        <v>31</v>
      </c>
      <c r="G10" s="12">
        <f t="shared" ref="G10:AH10" si="5">G$13+G$17+G23+G35+G$44</f>
        <v>3748.5808290792193</v>
      </c>
      <c r="H10" s="12">
        <f t="shared" si="5"/>
        <v>3576.63920988369</v>
      </c>
      <c r="I10" s="12">
        <f t="shared" si="5"/>
        <v>3404.8663145049632</v>
      </c>
      <c r="J10" s="12">
        <f t="shared" si="5"/>
        <v>3253.7805690881146</v>
      </c>
      <c r="K10" s="12">
        <f t="shared" si="5"/>
        <v>3102.8306037997027</v>
      </c>
      <c r="L10" s="12">
        <f t="shared" si="5"/>
        <v>2952.0164186397787</v>
      </c>
      <c r="M10" s="12">
        <f t="shared" si="5"/>
        <v>2801.338013608316</v>
      </c>
      <c r="N10" s="12">
        <f t="shared" si="5"/>
        <v>2650.7953887053341</v>
      </c>
      <c r="O10" s="12">
        <f t="shared" si="5"/>
        <v>2597.865791209425</v>
      </c>
      <c r="P10" s="12">
        <f t="shared" si="5"/>
        <v>2544.9923828350616</v>
      </c>
      <c r="Q10" s="12">
        <f t="shared" si="5"/>
        <v>2492.1751635822084</v>
      </c>
      <c r="R10" s="12">
        <f t="shared" si="5"/>
        <v>2439.4141334508768</v>
      </c>
      <c r="S10" s="12">
        <f t="shared" si="5"/>
        <v>2386.7092924410781</v>
      </c>
      <c r="T10" s="12">
        <f t="shared" si="5"/>
        <v>2348.1668380942028</v>
      </c>
      <c r="U10" s="12">
        <f t="shared" si="5"/>
        <v>2309.6577962311876</v>
      </c>
      <c r="V10" s="12">
        <f t="shared" si="5"/>
        <v>2271.1821668520306</v>
      </c>
      <c r="W10" s="12">
        <f t="shared" si="5"/>
        <v>2232.7399499567314</v>
      </c>
      <c r="X10" s="12">
        <f t="shared" si="5"/>
        <v>2194.3311455452695</v>
      </c>
      <c r="Y10" s="12">
        <f t="shared" si="5"/>
        <v>2154.6522195113248</v>
      </c>
      <c r="Z10" s="12">
        <f t="shared" si="5"/>
        <v>2115.0088946637602</v>
      </c>
      <c r="AA10" s="12">
        <f t="shared" si="5"/>
        <v>2075.4011710025779</v>
      </c>
      <c r="AB10" s="12">
        <f t="shared" si="5"/>
        <v>2035.8290485277785</v>
      </c>
      <c r="AC10" s="12">
        <f t="shared" si="5"/>
        <v>1996.2925272393707</v>
      </c>
      <c r="AD10" s="12">
        <f t="shared" si="5"/>
        <v>1962.8651843021012</v>
      </c>
      <c r="AE10" s="12">
        <f t="shared" si="5"/>
        <v>1929.463711980826</v>
      </c>
      <c r="AF10" s="12">
        <f t="shared" si="5"/>
        <v>1896.0881102755613</v>
      </c>
      <c r="AG10" s="12">
        <f t="shared" si="5"/>
        <v>1862.7383791862992</v>
      </c>
      <c r="AH10" s="12">
        <f t="shared" si="5"/>
        <v>1829.4145187130314</v>
      </c>
    </row>
    <row r="11" spans="2:34" hidden="1" outlineLevel="1">
      <c r="B11" t="str">
        <f t="shared" si="1"/>
        <v>e-hydrogen (Alkaline) - Total cost - Middle East - USD/ton fuel</v>
      </c>
      <c r="C11" s="13" t="str">
        <f>C10</f>
        <v>e-hydrogen (Alkaline)</v>
      </c>
      <c r="D11" s="13" t="s">
        <v>30</v>
      </c>
      <c r="E11" s="13" t="s">
        <v>58</v>
      </c>
      <c r="F11" s="13" t="s">
        <v>31</v>
      </c>
      <c r="G11" s="14">
        <f t="shared" ref="G11:AH11" si="6">G$13+G$17+G24+G36+G$44</f>
        <v>3181.4043455200363</v>
      </c>
      <c r="H11" s="14">
        <f t="shared" si="6"/>
        <v>3032.4423321165928</v>
      </c>
      <c r="I11" s="14">
        <f t="shared" si="6"/>
        <v>2883.6125994597496</v>
      </c>
      <c r="J11" s="14">
        <f t="shared" si="6"/>
        <v>2763.023794499295</v>
      </c>
      <c r="K11" s="14">
        <f t="shared" si="6"/>
        <v>2642.522218348945</v>
      </c>
      <c r="L11" s="14">
        <f t="shared" si="6"/>
        <v>2522.1078710087068</v>
      </c>
      <c r="M11" s="14">
        <f t="shared" si="6"/>
        <v>2401.7807524785981</v>
      </c>
      <c r="N11" s="14">
        <f t="shared" si="6"/>
        <v>2281.5408627585939</v>
      </c>
      <c r="O11" s="14">
        <f t="shared" si="6"/>
        <v>2225.768779084643</v>
      </c>
      <c r="P11" s="14">
        <f t="shared" si="6"/>
        <v>2170.0579537561075</v>
      </c>
      <c r="Q11" s="14">
        <f t="shared" si="6"/>
        <v>2114.4083867729742</v>
      </c>
      <c r="R11" s="14">
        <f t="shared" si="6"/>
        <v>2058.8200781352652</v>
      </c>
      <c r="S11" s="14">
        <f t="shared" si="6"/>
        <v>2003.2930278429699</v>
      </c>
      <c r="T11" s="14">
        <f t="shared" si="6"/>
        <v>1966.8079904607573</v>
      </c>
      <c r="U11" s="14">
        <f t="shared" si="6"/>
        <v>1930.3535435168189</v>
      </c>
      <c r="V11" s="14">
        <f t="shared" si="6"/>
        <v>1893.9296870111655</v>
      </c>
      <c r="W11" s="14">
        <f t="shared" si="6"/>
        <v>1857.5364209437842</v>
      </c>
      <c r="X11" s="14">
        <f t="shared" si="6"/>
        <v>1821.1737453146729</v>
      </c>
      <c r="Y11" s="14">
        <f t="shared" si="6"/>
        <v>1779.0990246211854</v>
      </c>
      <c r="Z11" s="14">
        <f t="shared" si="6"/>
        <v>1737.0642583437902</v>
      </c>
      <c r="AA11" s="14">
        <f t="shared" si="6"/>
        <v>1695.0694464824662</v>
      </c>
      <c r="AB11" s="14">
        <f t="shared" si="6"/>
        <v>1653.1145890372368</v>
      </c>
      <c r="AC11" s="14">
        <f t="shared" si="6"/>
        <v>1611.1996860080851</v>
      </c>
      <c r="AD11" s="14">
        <f t="shared" si="6"/>
        <v>1582.5717252730428</v>
      </c>
      <c r="AE11" s="14">
        <f t="shared" si="6"/>
        <v>1553.962389052745</v>
      </c>
      <c r="AF11" s="14">
        <f t="shared" si="6"/>
        <v>1525.3716773471917</v>
      </c>
      <c r="AG11" s="14">
        <f t="shared" si="6"/>
        <v>1496.7995901563829</v>
      </c>
      <c r="AH11" s="14">
        <f t="shared" si="6"/>
        <v>1468.2461274803188</v>
      </c>
    </row>
    <row r="12" spans="2:34" hidden="1" outlineLevel="1">
      <c r="B12" t="str">
        <f t="shared" si="1"/>
        <v/>
      </c>
      <c r="C12" s="2"/>
    </row>
    <row r="13" spans="2:34" hidden="1" outlineLevel="1">
      <c r="B13" t="str">
        <f>_xlfn.TEXTJOIN(" - ",TRUE,C13:F13)</f>
        <v>e-hydrogen (Alkaline) - CAPEX - Global - USD/ton fuel</v>
      </c>
      <c r="C13" s="4" t="str">
        <f>C6</f>
        <v>e-hydrogen (Alkaline)</v>
      </c>
      <c r="D13" s="4" t="s">
        <v>40</v>
      </c>
      <c r="E13" s="4" t="s">
        <v>49</v>
      </c>
      <c r="F13" s="4" t="s">
        <v>31</v>
      </c>
      <c r="G13" s="5">
        <f>G15/G14</f>
        <v>232.54704730891777</v>
      </c>
      <c r="H13" s="5">
        <f t="shared" ref="H13:AH13" si="7">H15/H14</f>
        <v>220.91583720088238</v>
      </c>
      <c r="I13" s="5">
        <f t="shared" si="7"/>
        <v>209.2846270928431</v>
      </c>
      <c r="J13" s="5">
        <f t="shared" si="7"/>
        <v>197.74635039698333</v>
      </c>
      <c r="K13" s="5">
        <f t="shared" si="7"/>
        <v>186.20807370111967</v>
      </c>
      <c r="L13" s="5">
        <f t="shared" si="7"/>
        <v>174.66979700525991</v>
      </c>
      <c r="M13" s="5">
        <f t="shared" si="7"/>
        <v>163.13152030940012</v>
      </c>
      <c r="N13" s="5">
        <f t="shared" si="7"/>
        <v>151.59324361353646</v>
      </c>
      <c r="O13" s="5">
        <f t="shared" si="7"/>
        <v>148.64007525246902</v>
      </c>
      <c r="P13" s="5">
        <f t="shared" si="7"/>
        <v>145.68690689139865</v>
      </c>
      <c r="Q13" s="5">
        <f t="shared" si="7"/>
        <v>142.73373853032825</v>
      </c>
      <c r="R13" s="5">
        <f t="shared" si="7"/>
        <v>139.78057016925789</v>
      </c>
      <c r="S13" s="5">
        <f t="shared" si="7"/>
        <v>136.82740180818655</v>
      </c>
      <c r="T13" s="5">
        <f t="shared" si="7"/>
        <v>133.89755711083319</v>
      </c>
      <c r="U13" s="5">
        <f t="shared" si="7"/>
        <v>130.96771241347886</v>
      </c>
      <c r="V13" s="5">
        <f t="shared" si="7"/>
        <v>128.03786771612553</v>
      </c>
      <c r="W13" s="5">
        <f t="shared" si="7"/>
        <v>125.10802301877121</v>
      </c>
      <c r="X13" s="5">
        <f t="shared" si="7"/>
        <v>122.17817832141591</v>
      </c>
      <c r="Y13" s="5">
        <f t="shared" si="7"/>
        <v>119.27151720659167</v>
      </c>
      <c r="Z13" s="5">
        <f t="shared" si="7"/>
        <v>116.36485609176744</v>
      </c>
      <c r="AA13" s="5">
        <f t="shared" si="7"/>
        <v>113.45819497694222</v>
      </c>
      <c r="AB13" s="5">
        <f t="shared" si="7"/>
        <v>110.55153386211799</v>
      </c>
      <c r="AC13" s="5">
        <f t="shared" si="7"/>
        <v>107.64487274729473</v>
      </c>
      <c r="AD13" s="5">
        <f t="shared" si="7"/>
        <v>104.76125588428985</v>
      </c>
      <c r="AE13" s="5">
        <f t="shared" si="7"/>
        <v>101.87763902128403</v>
      </c>
      <c r="AF13" s="5">
        <f t="shared" si="7"/>
        <v>98.994022158279165</v>
      </c>
      <c r="AG13" s="5">
        <f t="shared" si="7"/>
        <v>96.110405295274305</v>
      </c>
      <c r="AH13" s="5">
        <f t="shared" si="7"/>
        <v>93.226788432268464</v>
      </c>
    </row>
    <row r="14" spans="2:34" hidden="1" outlineLevel="1">
      <c r="B14" t="str">
        <f t="shared" si="1"/>
        <v>e-hydrogen - Plant lifetime - Global - Years</v>
      </c>
      <c r="C14" t="s">
        <v>59</v>
      </c>
      <c r="D14" t="s">
        <v>109</v>
      </c>
      <c r="E14" t="s">
        <v>49</v>
      </c>
      <c r="F14" t="s">
        <v>110</v>
      </c>
      <c r="G14" s="8">
        <f t="shared" ref="G14:P15" si="8">INDEX(FuelData,MATCH($B14,FuelData_Index,0),MATCH(G$4,FuelData_Year,0))</f>
        <v>30</v>
      </c>
      <c r="H14" s="8">
        <f t="shared" si="8"/>
        <v>30</v>
      </c>
      <c r="I14" s="8">
        <f t="shared" si="8"/>
        <v>30</v>
      </c>
      <c r="J14" s="8">
        <f t="shared" si="8"/>
        <v>30</v>
      </c>
      <c r="K14" s="8">
        <f t="shared" si="8"/>
        <v>30</v>
      </c>
      <c r="L14" s="8">
        <f t="shared" si="8"/>
        <v>30</v>
      </c>
      <c r="M14" s="8">
        <f t="shared" si="8"/>
        <v>30</v>
      </c>
      <c r="N14" s="8">
        <f t="shared" si="8"/>
        <v>30</v>
      </c>
      <c r="O14" s="8">
        <f t="shared" si="8"/>
        <v>30</v>
      </c>
      <c r="P14" s="8">
        <f t="shared" si="8"/>
        <v>30</v>
      </c>
      <c r="Q14" s="8">
        <f t="shared" ref="Q14:Z15" si="9">INDEX(FuelData,MATCH($B14,FuelData_Index,0),MATCH(Q$4,FuelData_Year,0))</f>
        <v>30</v>
      </c>
      <c r="R14" s="8">
        <f t="shared" si="9"/>
        <v>30</v>
      </c>
      <c r="S14" s="8">
        <f t="shared" si="9"/>
        <v>30</v>
      </c>
      <c r="T14" s="8">
        <f t="shared" si="9"/>
        <v>30</v>
      </c>
      <c r="U14" s="8">
        <f t="shared" si="9"/>
        <v>30</v>
      </c>
      <c r="V14" s="8">
        <f t="shared" si="9"/>
        <v>30</v>
      </c>
      <c r="W14" s="8">
        <f t="shared" si="9"/>
        <v>30</v>
      </c>
      <c r="X14" s="8">
        <f t="shared" si="9"/>
        <v>30</v>
      </c>
      <c r="Y14" s="8">
        <f t="shared" si="9"/>
        <v>30</v>
      </c>
      <c r="Z14" s="8">
        <f t="shared" si="9"/>
        <v>30</v>
      </c>
      <c r="AA14" s="8">
        <f t="shared" ref="AA14:AH15" si="10">INDEX(FuelData,MATCH($B14,FuelData_Index,0),MATCH(AA$4,FuelData_Year,0))</f>
        <v>30</v>
      </c>
      <c r="AB14" s="8">
        <f t="shared" si="10"/>
        <v>30</v>
      </c>
      <c r="AC14" s="8">
        <f t="shared" si="10"/>
        <v>30</v>
      </c>
      <c r="AD14" s="8">
        <f t="shared" si="10"/>
        <v>30</v>
      </c>
      <c r="AE14" s="8">
        <f t="shared" si="10"/>
        <v>30</v>
      </c>
      <c r="AF14" s="8">
        <f t="shared" si="10"/>
        <v>30</v>
      </c>
      <c r="AG14" s="8">
        <f t="shared" si="10"/>
        <v>30</v>
      </c>
      <c r="AH14" s="8">
        <f t="shared" si="10"/>
        <v>30</v>
      </c>
    </row>
    <row r="15" spans="2:34" hidden="1" outlineLevel="1">
      <c r="B15" t="str">
        <f t="shared" si="1"/>
        <v>e-hydrogen (Alkaline) - Total CAPEX - Electrolysis - Global - USD/ton fuel capacity</v>
      </c>
      <c r="C15" t="str">
        <f>C6</f>
        <v>e-hydrogen (Alkaline)</v>
      </c>
      <c r="D15" t="s">
        <v>111</v>
      </c>
      <c r="E15" t="s">
        <v>49</v>
      </c>
      <c r="F15" t="s">
        <v>112</v>
      </c>
      <c r="G15" s="8">
        <f t="shared" si="8"/>
        <v>6976.4114192675333</v>
      </c>
      <c r="H15" s="8">
        <f t="shared" si="8"/>
        <v>6627.4751160264714</v>
      </c>
      <c r="I15" s="8">
        <f t="shared" si="8"/>
        <v>6278.538812785293</v>
      </c>
      <c r="J15" s="8">
        <f t="shared" si="8"/>
        <v>5932.3905119094998</v>
      </c>
      <c r="K15" s="8">
        <f t="shared" si="8"/>
        <v>5586.2422110335901</v>
      </c>
      <c r="L15" s="8">
        <f t="shared" si="8"/>
        <v>5240.0939101577969</v>
      </c>
      <c r="M15" s="8">
        <f t="shared" si="8"/>
        <v>4893.9456092820037</v>
      </c>
      <c r="N15" s="8">
        <f t="shared" si="8"/>
        <v>4547.7973084060941</v>
      </c>
      <c r="O15" s="8">
        <f t="shared" si="8"/>
        <v>4459.2022575740702</v>
      </c>
      <c r="P15" s="8">
        <f t="shared" si="8"/>
        <v>4370.6072067419591</v>
      </c>
      <c r="Q15" s="8">
        <f t="shared" si="9"/>
        <v>4282.0121559098479</v>
      </c>
      <c r="R15" s="8">
        <f t="shared" si="9"/>
        <v>4193.4171050777368</v>
      </c>
      <c r="S15" s="8">
        <f t="shared" si="9"/>
        <v>4104.8220542455965</v>
      </c>
      <c r="T15" s="8">
        <f t="shared" si="9"/>
        <v>4016.9267133249959</v>
      </c>
      <c r="U15" s="8">
        <f t="shared" si="9"/>
        <v>3929.0313724043663</v>
      </c>
      <c r="V15" s="8">
        <f t="shared" si="9"/>
        <v>3841.1360314837657</v>
      </c>
      <c r="W15" s="8">
        <f t="shared" si="9"/>
        <v>3753.240690563136</v>
      </c>
      <c r="X15" s="8">
        <f t="shared" si="9"/>
        <v>3665.3453496424772</v>
      </c>
      <c r="Y15" s="8">
        <f t="shared" si="9"/>
        <v>3578.1455161977501</v>
      </c>
      <c r="Z15" s="8">
        <f t="shared" si="9"/>
        <v>3490.945682753023</v>
      </c>
      <c r="AA15" s="8">
        <f t="shared" si="10"/>
        <v>3403.7458493082668</v>
      </c>
      <c r="AB15" s="8">
        <f t="shared" si="10"/>
        <v>3316.5460158635397</v>
      </c>
      <c r="AC15" s="8">
        <f t="shared" si="10"/>
        <v>3229.3461824188416</v>
      </c>
      <c r="AD15" s="8">
        <f t="shared" si="10"/>
        <v>3142.8376765286957</v>
      </c>
      <c r="AE15" s="8">
        <f t="shared" si="10"/>
        <v>3056.3291706385207</v>
      </c>
      <c r="AF15" s="8">
        <f t="shared" si="10"/>
        <v>2969.8206647483748</v>
      </c>
      <c r="AG15" s="8">
        <f t="shared" si="10"/>
        <v>2883.3121588582289</v>
      </c>
      <c r="AH15" s="8">
        <f t="shared" si="10"/>
        <v>2796.8036529680539</v>
      </c>
    </row>
    <row r="16" spans="2:34" hidden="1" outlineLevel="1">
      <c r="B16" t="str">
        <f t="shared" si="1"/>
        <v/>
      </c>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row>
    <row r="17" spans="2:34" hidden="1" outlineLevel="1">
      <c r="B17" t="str">
        <f t="shared" si="1"/>
        <v>e-hydrogen (Alkaline) - OPEX - Global - USD/ton fuel</v>
      </c>
      <c r="C17" s="4" t="str">
        <f>C6</f>
        <v>e-hydrogen (Alkaline)</v>
      </c>
      <c r="D17" s="4" t="s">
        <v>41</v>
      </c>
      <c r="E17" s="4" t="s">
        <v>49</v>
      </c>
      <c r="F17" s="4" t="s">
        <v>31</v>
      </c>
      <c r="G17" s="5">
        <f>G18</f>
        <v>697.64114192676789</v>
      </c>
      <c r="H17" s="5">
        <f t="shared" ref="H17:AH17" si="11">H18</f>
        <v>662.74751160264714</v>
      </c>
      <c r="I17" s="5">
        <f t="shared" si="11"/>
        <v>627.85388127852639</v>
      </c>
      <c r="J17" s="5">
        <f t="shared" si="11"/>
        <v>593.23905119094707</v>
      </c>
      <c r="K17" s="5">
        <f t="shared" si="11"/>
        <v>558.62422110336774</v>
      </c>
      <c r="L17" s="5">
        <f t="shared" si="11"/>
        <v>524.00939101577387</v>
      </c>
      <c r="M17" s="5">
        <f t="shared" si="11"/>
        <v>489.39456092819455</v>
      </c>
      <c r="N17" s="5">
        <f t="shared" si="11"/>
        <v>454.77973084061523</v>
      </c>
      <c r="O17" s="5">
        <f t="shared" si="11"/>
        <v>445.92022575740339</v>
      </c>
      <c r="P17" s="5">
        <f t="shared" si="11"/>
        <v>437.06072067419154</v>
      </c>
      <c r="Q17" s="5">
        <f t="shared" si="11"/>
        <v>428.2012155909797</v>
      </c>
      <c r="R17" s="5">
        <f t="shared" si="11"/>
        <v>419.34171050776786</v>
      </c>
      <c r="S17" s="5">
        <f t="shared" si="11"/>
        <v>410.48220542455965</v>
      </c>
      <c r="T17" s="5">
        <f t="shared" si="11"/>
        <v>401.69267133249741</v>
      </c>
      <c r="U17" s="5">
        <f t="shared" si="11"/>
        <v>392.90313724043517</v>
      </c>
      <c r="V17" s="5">
        <f t="shared" si="11"/>
        <v>384.11360314837293</v>
      </c>
      <c r="W17" s="5">
        <f t="shared" si="11"/>
        <v>375.32406905631433</v>
      </c>
      <c r="X17" s="5">
        <f t="shared" si="11"/>
        <v>366.53453496425209</v>
      </c>
      <c r="Y17" s="5">
        <f t="shared" si="11"/>
        <v>357.81455161977647</v>
      </c>
      <c r="Z17" s="5">
        <f t="shared" si="11"/>
        <v>349.09456827530448</v>
      </c>
      <c r="AA17" s="5">
        <f t="shared" si="11"/>
        <v>340.37458493082886</v>
      </c>
      <c r="AB17" s="5">
        <f t="shared" si="11"/>
        <v>331.65460158635688</v>
      </c>
      <c r="AC17" s="5">
        <f t="shared" si="11"/>
        <v>322.93461824188489</v>
      </c>
      <c r="AD17" s="5">
        <f t="shared" si="11"/>
        <v>314.28376765286885</v>
      </c>
      <c r="AE17" s="5">
        <f t="shared" si="11"/>
        <v>305.6329170638528</v>
      </c>
      <c r="AF17" s="5">
        <f t="shared" si="11"/>
        <v>296.98206647483676</v>
      </c>
      <c r="AG17" s="5">
        <f t="shared" si="11"/>
        <v>288.33121588582071</v>
      </c>
      <c r="AH17" s="5">
        <f t="shared" si="11"/>
        <v>279.68036529680467</v>
      </c>
    </row>
    <row r="18" spans="2:34" hidden="1" outlineLevel="1">
      <c r="B18" t="str">
        <f t="shared" si="1"/>
        <v>e-hydrogen (Alkaline) - OPEX - Electrolysis - Global - USD/ton fuel/year</v>
      </c>
      <c r="C18" t="str">
        <f>C6</f>
        <v>e-hydrogen (Alkaline)</v>
      </c>
      <c r="D18" t="s">
        <v>113</v>
      </c>
      <c r="E18" t="s">
        <v>49</v>
      </c>
      <c r="F18" t="s">
        <v>114</v>
      </c>
      <c r="G18" s="8">
        <f t="shared" ref="G18:AH18" si="12">INDEX(FuelData,MATCH($B18,FuelData_Index,0),MATCH(G$4,FuelData_Year,0))</f>
        <v>697.64114192676789</v>
      </c>
      <c r="H18" s="8">
        <f t="shared" si="12"/>
        <v>662.74751160264714</v>
      </c>
      <c r="I18" s="8">
        <f t="shared" si="12"/>
        <v>627.85388127852639</v>
      </c>
      <c r="J18" s="8">
        <f t="shared" si="12"/>
        <v>593.23905119094707</v>
      </c>
      <c r="K18" s="8">
        <f t="shared" si="12"/>
        <v>558.62422110336774</v>
      </c>
      <c r="L18" s="8">
        <f t="shared" si="12"/>
        <v>524.00939101577387</v>
      </c>
      <c r="M18" s="8">
        <f t="shared" si="12"/>
        <v>489.39456092819455</v>
      </c>
      <c r="N18" s="8">
        <f t="shared" si="12"/>
        <v>454.77973084061523</v>
      </c>
      <c r="O18" s="8">
        <f t="shared" si="12"/>
        <v>445.92022575740339</v>
      </c>
      <c r="P18" s="8">
        <f t="shared" si="12"/>
        <v>437.06072067419154</v>
      </c>
      <c r="Q18" s="8">
        <f t="shared" si="12"/>
        <v>428.2012155909797</v>
      </c>
      <c r="R18" s="8">
        <f t="shared" si="12"/>
        <v>419.34171050776786</v>
      </c>
      <c r="S18" s="8">
        <f t="shared" si="12"/>
        <v>410.48220542455965</v>
      </c>
      <c r="T18" s="8">
        <f t="shared" si="12"/>
        <v>401.69267133249741</v>
      </c>
      <c r="U18" s="8">
        <f t="shared" si="12"/>
        <v>392.90313724043517</v>
      </c>
      <c r="V18" s="8">
        <f t="shared" si="12"/>
        <v>384.11360314837293</v>
      </c>
      <c r="W18" s="8">
        <f t="shared" si="12"/>
        <v>375.32406905631433</v>
      </c>
      <c r="X18" s="8">
        <f t="shared" si="12"/>
        <v>366.53453496425209</v>
      </c>
      <c r="Y18" s="8">
        <f t="shared" si="12"/>
        <v>357.81455161977647</v>
      </c>
      <c r="Z18" s="8">
        <f t="shared" si="12"/>
        <v>349.09456827530448</v>
      </c>
      <c r="AA18" s="8">
        <f t="shared" si="12"/>
        <v>340.37458493082886</v>
      </c>
      <c r="AB18" s="8">
        <f t="shared" si="12"/>
        <v>331.65460158635688</v>
      </c>
      <c r="AC18" s="8">
        <f t="shared" si="12"/>
        <v>322.93461824188489</v>
      </c>
      <c r="AD18" s="8">
        <f t="shared" si="12"/>
        <v>314.28376765286885</v>
      </c>
      <c r="AE18" s="8">
        <f t="shared" si="12"/>
        <v>305.6329170638528</v>
      </c>
      <c r="AF18" s="8">
        <f t="shared" si="12"/>
        <v>296.98206647483676</v>
      </c>
      <c r="AG18" s="8">
        <f t="shared" si="12"/>
        <v>288.33121588582071</v>
      </c>
      <c r="AH18" s="8">
        <f t="shared" si="12"/>
        <v>279.68036529680467</v>
      </c>
    </row>
    <row r="19" spans="2:34" hidden="1" outlineLevel="1">
      <c r="B19" t="str">
        <f t="shared" si="1"/>
        <v/>
      </c>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row>
    <row r="20" spans="2:34" hidden="1" outlineLevel="1">
      <c r="B20" t="str">
        <f t="shared" si="1"/>
        <v>e-hydrogen (Alkaline) - Finance cost - Africa - USD/ton fuel</v>
      </c>
      <c r="C20" s="10" t="str">
        <f>C6</f>
        <v>e-hydrogen (Alkaline)</v>
      </c>
      <c r="D20" s="10" t="s">
        <v>42</v>
      </c>
      <c r="E20" s="10" t="s">
        <v>55</v>
      </c>
      <c r="F20" s="10" t="s">
        <v>31</v>
      </c>
      <c r="G20" s="11">
        <f>G25*G$30</f>
        <v>383.70262805971436</v>
      </c>
      <c r="H20" s="11">
        <f t="shared" ref="H20:AH24" si="13">H25*H$30</f>
        <v>364.51113138145598</v>
      </c>
      <c r="I20" s="11">
        <f t="shared" si="13"/>
        <v>345.31963470319118</v>
      </c>
      <c r="J20" s="11">
        <f t="shared" si="13"/>
        <v>326.28147815502251</v>
      </c>
      <c r="K20" s="11">
        <f t="shared" si="13"/>
        <v>307.24332160684747</v>
      </c>
      <c r="L20" s="11">
        <f t="shared" si="13"/>
        <v>288.20516505867886</v>
      </c>
      <c r="M20" s="11">
        <f t="shared" si="13"/>
        <v>269.16700851051024</v>
      </c>
      <c r="N20" s="11">
        <f t="shared" si="13"/>
        <v>250.1288519623352</v>
      </c>
      <c r="O20" s="11">
        <f t="shared" si="13"/>
        <v>245.2561241665739</v>
      </c>
      <c r="P20" s="11">
        <f t="shared" si="13"/>
        <v>240.38339637080779</v>
      </c>
      <c r="Q20" s="11">
        <f t="shared" si="13"/>
        <v>235.51066857504168</v>
      </c>
      <c r="R20" s="11">
        <f t="shared" si="13"/>
        <v>230.63794077927557</v>
      </c>
      <c r="S20" s="11">
        <f t="shared" si="13"/>
        <v>225.76521298350784</v>
      </c>
      <c r="T20" s="11">
        <f t="shared" si="13"/>
        <v>220.93096923287482</v>
      </c>
      <c r="U20" s="11">
        <f t="shared" si="13"/>
        <v>216.09672548224017</v>
      </c>
      <c r="V20" s="11">
        <f t="shared" si="13"/>
        <v>211.26248173160715</v>
      </c>
      <c r="W20" s="11">
        <f t="shared" si="13"/>
        <v>206.42823798097251</v>
      </c>
      <c r="X20" s="11">
        <f t="shared" si="13"/>
        <v>201.59399423033628</v>
      </c>
      <c r="Y20" s="11">
        <f t="shared" si="13"/>
        <v>196.79800339087629</v>
      </c>
      <c r="Z20" s="11">
        <f t="shared" si="13"/>
        <v>192.0020125514163</v>
      </c>
      <c r="AA20" s="11">
        <f t="shared" si="13"/>
        <v>187.20602171195469</v>
      </c>
      <c r="AB20" s="11">
        <f t="shared" si="13"/>
        <v>182.4100308724947</v>
      </c>
      <c r="AC20" s="11">
        <f t="shared" si="13"/>
        <v>177.6140400330363</v>
      </c>
      <c r="AD20" s="11">
        <f t="shared" si="13"/>
        <v>172.85607220907829</v>
      </c>
      <c r="AE20" s="11">
        <f t="shared" si="13"/>
        <v>168.09810438511866</v>
      </c>
      <c r="AF20" s="11">
        <f t="shared" si="13"/>
        <v>163.34013656116065</v>
      </c>
      <c r="AG20" s="11">
        <f t="shared" si="13"/>
        <v>158.58216873720261</v>
      </c>
      <c r="AH20" s="11">
        <f t="shared" si="13"/>
        <v>153.82420091324298</v>
      </c>
    </row>
    <row r="21" spans="2:34" hidden="1" outlineLevel="1">
      <c r="B21" t="str">
        <f t="shared" si="1"/>
        <v>e-hydrogen (Alkaline) - Finance cost - Americas - USD/ton fuel</v>
      </c>
      <c r="C21" s="2" t="str">
        <f>C6</f>
        <v>e-hydrogen (Alkaline)</v>
      </c>
      <c r="D21" s="2" t="s">
        <v>42</v>
      </c>
      <c r="E21" s="2" t="s">
        <v>56</v>
      </c>
      <c r="F21" s="2" t="s">
        <v>31</v>
      </c>
      <c r="G21" s="12">
        <f>G26*G$30</f>
        <v>383.70262805971436</v>
      </c>
      <c r="H21" s="12">
        <f t="shared" ref="H21:V21" si="14">H26*H$30</f>
        <v>364.51113138145598</v>
      </c>
      <c r="I21" s="12">
        <f t="shared" si="14"/>
        <v>345.31963470319118</v>
      </c>
      <c r="J21" s="12">
        <f t="shared" si="14"/>
        <v>326.28147815502251</v>
      </c>
      <c r="K21" s="12">
        <f t="shared" si="14"/>
        <v>307.24332160684747</v>
      </c>
      <c r="L21" s="12">
        <f t="shared" si="14"/>
        <v>288.20516505867886</v>
      </c>
      <c r="M21" s="12">
        <f t="shared" si="14"/>
        <v>269.16700851051024</v>
      </c>
      <c r="N21" s="12">
        <f t="shared" si="14"/>
        <v>250.1288519623352</v>
      </c>
      <c r="O21" s="12">
        <f t="shared" si="14"/>
        <v>245.2561241665739</v>
      </c>
      <c r="P21" s="12">
        <f t="shared" si="14"/>
        <v>240.38339637080779</v>
      </c>
      <c r="Q21" s="12">
        <f t="shared" si="14"/>
        <v>235.51066857504168</v>
      </c>
      <c r="R21" s="12">
        <f t="shared" si="14"/>
        <v>230.63794077927557</v>
      </c>
      <c r="S21" s="12">
        <f t="shared" si="14"/>
        <v>225.76521298350784</v>
      </c>
      <c r="T21" s="12">
        <f t="shared" si="14"/>
        <v>220.93096923287482</v>
      </c>
      <c r="U21" s="12">
        <f t="shared" si="14"/>
        <v>216.09672548224017</v>
      </c>
      <c r="V21" s="12">
        <f t="shared" si="14"/>
        <v>211.26248173160715</v>
      </c>
      <c r="W21" s="12">
        <f t="shared" si="13"/>
        <v>206.42823798097251</v>
      </c>
      <c r="X21" s="12">
        <f t="shared" si="13"/>
        <v>201.59399423033628</v>
      </c>
      <c r="Y21" s="12">
        <f t="shared" si="13"/>
        <v>196.79800339087629</v>
      </c>
      <c r="Z21" s="12">
        <f t="shared" si="13"/>
        <v>192.0020125514163</v>
      </c>
      <c r="AA21" s="12">
        <f t="shared" si="13"/>
        <v>187.20602171195469</v>
      </c>
      <c r="AB21" s="12">
        <f t="shared" si="13"/>
        <v>182.4100308724947</v>
      </c>
      <c r="AC21" s="12">
        <f t="shared" si="13"/>
        <v>177.6140400330363</v>
      </c>
      <c r="AD21" s="12">
        <f t="shared" si="13"/>
        <v>172.85607220907829</v>
      </c>
      <c r="AE21" s="12">
        <f t="shared" si="13"/>
        <v>168.09810438511866</v>
      </c>
      <c r="AF21" s="12">
        <f t="shared" si="13"/>
        <v>163.34013656116065</v>
      </c>
      <c r="AG21" s="12">
        <f t="shared" si="13"/>
        <v>158.58216873720261</v>
      </c>
      <c r="AH21" s="12">
        <f t="shared" si="13"/>
        <v>153.82420091324298</v>
      </c>
    </row>
    <row r="22" spans="2:34" hidden="1" outlineLevel="1">
      <c r="B22" t="str">
        <f t="shared" si="1"/>
        <v>e-hydrogen (Alkaline) - Finance cost - Asia - USD/ton fuel</v>
      </c>
      <c r="C22" s="2" t="str">
        <f>C6</f>
        <v>e-hydrogen (Alkaline)</v>
      </c>
      <c r="D22" s="2" t="s">
        <v>42</v>
      </c>
      <c r="E22" s="2" t="s">
        <v>57</v>
      </c>
      <c r="F22" s="2" t="s">
        <v>31</v>
      </c>
      <c r="G22" s="12">
        <f>G27*G$30</f>
        <v>383.70262805971436</v>
      </c>
      <c r="H22" s="12">
        <f t="shared" si="13"/>
        <v>364.51113138145598</v>
      </c>
      <c r="I22" s="12">
        <f t="shared" si="13"/>
        <v>345.31963470319118</v>
      </c>
      <c r="J22" s="12">
        <f t="shared" si="13"/>
        <v>326.28147815502251</v>
      </c>
      <c r="K22" s="12">
        <f t="shared" si="13"/>
        <v>307.24332160684747</v>
      </c>
      <c r="L22" s="12">
        <f t="shared" si="13"/>
        <v>288.20516505867886</v>
      </c>
      <c r="M22" s="12">
        <f t="shared" si="13"/>
        <v>269.16700851051024</v>
      </c>
      <c r="N22" s="12">
        <f t="shared" si="13"/>
        <v>250.1288519623352</v>
      </c>
      <c r="O22" s="12">
        <f t="shared" si="13"/>
        <v>245.2561241665739</v>
      </c>
      <c r="P22" s="12">
        <f t="shared" si="13"/>
        <v>240.38339637080779</v>
      </c>
      <c r="Q22" s="12">
        <f t="shared" si="13"/>
        <v>235.51066857504168</v>
      </c>
      <c r="R22" s="12">
        <f t="shared" si="13"/>
        <v>230.63794077927557</v>
      </c>
      <c r="S22" s="12">
        <f t="shared" si="13"/>
        <v>225.76521298350784</v>
      </c>
      <c r="T22" s="12">
        <f t="shared" si="13"/>
        <v>220.93096923287482</v>
      </c>
      <c r="U22" s="12">
        <f t="shared" si="13"/>
        <v>216.09672548224017</v>
      </c>
      <c r="V22" s="12">
        <f t="shared" si="13"/>
        <v>211.26248173160715</v>
      </c>
      <c r="W22" s="12">
        <f t="shared" si="13"/>
        <v>206.42823798097251</v>
      </c>
      <c r="X22" s="12">
        <f t="shared" si="13"/>
        <v>201.59399423033628</v>
      </c>
      <c r="Y22" s="12">
        <f t="shared" si="13"/>
        <v>196.79800339087629</v>
      </c>
      <c r="Z22" s="12">
        <f t="shared" si="13"/>
        <v>192.0020125514163</v>
      </c>
      <c r="AA22" s="12">
        <f t="shared" si="13"/>
        <v>187.20602171195469</v>
      </c>
      <c r="AB22" s="12">
        <f t="shared" si="13"/>
        <v>182.4100308724947</v>
      </c>
      <c r="AC22" s="12">
        <f t="shared" si="13"/>
        <v>177.6140400330363</v>
      </c>
      <c r="AD22" s="12">
        <f t="shared" si="13"/>
        <v>172.85607220907829</v>
      </c>
      <c r="AE22" s="12">
        <f t="shared" si="13"/>
        <v>168.09810438511866</v>
      </c>
      <c r="AF22" s="12">
        <f t="shared" si="13"/>
        <v>163.34013656116065</v>
      </c>
      <c r="AG22" s="12">
        <f t="shared" si="13"/>
        <v>158.58216873720261</v>
      </c>
      <c r="AH22" s="12">
        <f t="shared" si="13"/>
        <v>153.82420091324298</v>
      </c>
    </row>
    <row r="23" spans="2:34" hidden="1" outlineLevel="1">
      <c r="B23" t="str">
        <f t="shared" si="1"/>
        <v>e-hydrogen (Alkaline) - Finance cost - Europe - USD/ton fuel</v>
      </c>
      <c r="C23" s="2" t="str">
        <f>C6</f>
        <v>e-hydrogen (Alkaline)</v>
      </c>
      <c r="D23" s="2" t="s">
        <v>42</v>
      </c>
      <c r="E23" s="2" t="s">
        <v>8</v>
      </c>
      <c r="F23" s="2" t="s">
        <v>31</v>
      </c>
      <c r="G23" s="12">
        <f>G28*G$30</f>
        <v>383.70262805971436</v>
      </c>
      <c r="H23" s="12">
        <f t="shared" si="13"/>
        <v>364.51113138145598</v>
      </c>
      <c r="I23" s="12">
        <f t="shared" si="13"/>
        <v>345.31963470319118</v>
      </c>
      <c r="J23" s="12">
        <f t="shared" si="13"/>
        <v>326.28147815502251</v>
      </c>
      <c r="K23" s="12">
        <f t="shared" si="13"/>
        <v>307.24332160684747</v>
      </c>
      <c r="L23" s="12">
        <f t="shared" si="13"/>
        <v>288.20516505867886</v>
      </c>
      <c r="M23" s="12">
        <f t="shared" si="13"/>
        <v>269.16700851051024</v>
      </c>
      <c r="N23" s="12">
        <f t="shared" si="13"/>
        <v>250.1288519623352</v>
      </c>
      <c r="O23" s="12">
        <f t="shared" si="13"/>
        <v>245.2561241665739</v>
      </c>
      <c r="P23" s="12">
        <f t="shared" si="13"/>
        <v>240.38339637080779</v>
      </c>
      <c r="Q23" s="12">
        <f t="shared" si="13"/>
        <v>235.51066857504168</v>
      </c>
      <c r="R23" s="12">
        <f t="shared" si="13"/>
        <v>230.63794077927557</v>
      </c>
      <c r="S23" s="12">
        <f t="shared" si="13"/>
        <v>225.76521298350784</v>
      </c>
      <c r="T23" s="12">
        <f t="shared" si="13"/>
        <v>220.93096923287482</v>
      </c>
      <c r="U23" s="12">
        <f t="shared" si="13"/>
        <v>216.09672548224017</v>
      </c>
      <c r="V23" s="12">
        <f t="shared" si="13"/>
        <v>211.26248173160715</v>
      </c>
      <c r="W23" s="12">
        <f t="shared" si="13"/>
        <v>206.42823798097251</v>
      </c>
      <c r="X23" s="12">
        <f t="shared" si="13"/>
        <v>201.59399423033628</v>
      </c>
      <c r="Y23" s="12">
        <f t="shared" si="13"/>
        <v>196.79800339087629</v>
      </c>
      <c r="Z23" s="12">
        <f t="shared" si="13"/>
        <v>192.0020125514163</v>
      </c>
      <c r="AA23" s="12">
        <f t="shared" si="13"/>
        <v>187.20602171195469</v>
      </c>
      <c r="AB23" s="12">
        <f t="shared" si="13"/>
        <v>182.4100308724947</v>
      </c>
      <c r="AC23" s="12">
        <f t="shared" si="13"/>
        <v>177.6140400330363</v>
      </c>
      <c r="AD23" s="12">
        <f t="shared" si="13"/>
        <v>172.85607220907829</v>
      </c>
      <c r="AE23" s="12">
        <f t="shared" si="13"/>
        <v>168.09810438511866</v>
      </c>
      <c r="AF23" s="12">
        <f t="shared" si="13"/>
        <v>163.34013656116065</v>
      </c>
      <c r="AG23" s="12">
        <f t="shared" si="13"/>
        <v>158.58216873720261</v>
      </c>
      <c r="AH23" s="12">
        <f t="shared" si="13"/>
        <v>153.82420091324298</v>
      </c>
    </row>
    <row r="24" spans="2:34" hidden="1" outlineLevel="1">
      <c r="B24" t="str">
        <f t="shared" si="1"/>
        <v>e-hydrogen (Alkaline) - Finance cost - Middle East - USD/ton fuel</v>
      </c>
      <c r="C24" s="13" t="str">
        <f>C6</f>
        <v>e-hydrogen (Alkaline)</v>
      </c>
      <c r="D24" s="13" t="s">
        <v>42</v>
      </c>
      <c r="E24" s="13" t="s">
        <v>58</v>
      </c>
      <c r="F24" s="13" t="s">
        <v>31</v>
      </c>
      <c r="G24" s="14">
        <f>G29*G$30</f>
        <v>383.70262805971436</v>
      </c>
      <c r="H24" s="14">
        <f t="shared" si="13"/>
        <v>364.51113138145598</v>
      </c>
      <c r="I24" s="14">
        <f t="shared" si="13"/>
        <v>345.31963470319118</v>
      </c>
      <c r="J24" s="14">
        <f t="shared" si="13"/>
        <v>326.28147815502251</v>
      </c>
      <c r="K24" s="14">
        <f t="shared" si="13"/>
        <v>307.24332160684747</v>
      </c>
      <c r="L24" s="14">
        <f t="shared" si="13"/>
        <v>288.20516505867886</v>
      </c>
      <c r="M24" s="14">
        <f t="shared" si="13"/>
        <v>269.16700851051024</v>
      </c>
      <c r="N24" s="14">
        <f t="shared" si="13"/>
        <v>250.1288519623352</v>
      </c>
      <c r="O24" s="14">
        <f t="shared" si="13"/>
        <v>245.2561241665739</v>
      </c>
      <c r="P24" s="14">
        <f t="shared" si="13"/>
        <v>240.38339637080779</v>
      </c>
      <c r="Q24" s="14">
        <f t="shared" si="13"/>
        <v>235.51066857504168</v>
      </c>
      <c r="R24" s="14">
        <f t="shared" si="13"/>
        <v>230.63794077927557</v>
      </c>
      <c r="S24" s="14">
        <f t="shared" si="13"/>
        <v>225.76521298350784</v>
      </c>
      <c r="T24" s="14">
        <f t="shared" si="13"/>
        <v>220.93096923287482</v>
      </c>
      <c r="U24" s="14">
        <f t="shared" si="13"/>
        <v>216.09672548224017</v>
      </c>
      <c r="V24" s="14">
        <f t="shared" si="13"/>
        <v>211.26248173160715</v>
      </c>
      <c r="W24" s="14">
        <f t="shared" si="13"/>
        <v>206.42823798097251</v>
      </c>
      <c r="X24" s="14">
        <f t="shared" si="13"/>
        <v>201.59399423033628</v>
      </c>
      <c r="Y24" s="14">
        <f t="shared" si="13"/>
        <v>196.79800339087629</v>
      </c>
      <c r="Z24" s="14">
        <f t="shared" si="13"/>
        <v>192.0020125514163</v>
      </c>
      <c r="AA24" s="14">
        <f t="shared" si="13"/>
        <v>187.20602171195469</v>
      </c>
      <c r="AB24" s="14">
        <f t="shared" si="13"/>
        <v>182.4100308724947</v>
      </c>
      <c r="AC24" s="14">
        <f t="shared" si="13"/>
        <v>177.6140400330363</v>
      </c>
      <c r="AD24" s="14">
        <f t="shared" si="13"/>
        <v>172.85607220907829</v>
      </c>
      <c r="AE24" s="14">
        <f t="shared" si="13"/>
        <v>168.09810438511866</v>
      </c>
      <c r="AF24" s="14">
        <f t="shared" si="13"/>
        <v>163.34013656116065</v>
      </c>
      <c r="AG24" s="14">
        <f t="shared" si="13"/>
        <v>158.58216873720261</v>
      </c>
      <c r="AH24" s="14">
        <f t="shared" si="13"/>
        <v>153.82420091324298</v>
      </c>
    </row>
    <row r="25" spans="2:34" hidden="1" outlineLevel="1">
      <c r="B25" t="str">
        <f t="shared" si="1"/>
        <v>General - Weighted average cost of capital (WACC) - Africa - %</v>
      </c>
      <c r="C25" t="s">
        <v>115</v>
      </c>
      <c r="D25" t="s">
        <v>116</v>
      </c>
      <c r="E25" t="s">
        <v>55</v>
      </c>
      <c r="F25" t="s">
        <v>117</v>
      </c>
      <c r="G25" s="9">
        <f t="shared" ref="G25:P30" si="15">INDEX(FuelData,MATCH($B25,FuelData_Index,0),MATCH(G$4,FuelData_Year,0))</f>
        <v>5.5000000000000007E-2</v>
      </c>
      <c r="H25" s="9">
        <f t="shared" si="15"/>
        <v>5.5000000000000007E-2</v>
      </c>
      <c r="I25" s="9">
        <f t="shared" si="15"/>
        <v>5.5000000000000007E-2</v>
      </c>
      <c r="J25" s="9">
        <f t="shared" si="15"/>
        <v>5.5000000000000007E-2</v>
      </c>
      <c r="K25" s="9">
        <f t="shared" si="15"/>
        <v>5.5000000000000007E-2</v>
      </c>
      <c r="L25" s="9">
        <f t="shared" si="15"/>
        <v>5.5000000000000007E-2</v>
      </c>
      <c r="M25" s="9">
        <f t="shared" si="15"/>
        <v>5.5000000000000007E-2</v>
      </c>
      <c r="N25" s="9">
        <f t="shared" si="15"/>
        <v>5.5000000000000007E-2</v>
      </c>
      <c r="O25" s="9">
        <f t="shared" si="15"/>
        <v>5.5000000000000007E-2</v>
      </c>
      <c r="P25" s="9">
        <f t="shared" si="15"/>
        <v>5.5000000000000007E-2</v>
      </c>
      <c r="Q25" s="9">
        <f t="shared" ref="Q25:Z30" si="16">INDEX(FuelData,MATCH($B25,FuelData_Index,0),MATCH(Q$4,FuelData_Year,0))</f>
        <v>5.5000000000000007E-2</v>
      </c>
      <c r="R25" s="9">
        <f t="shared" si="16"/>
        <v>5.5000000000000007E-2</v>
      </c>
      <c r="S25" s="9">
        <f t="shared" si="16"/>
        <v>5.5000000000000007E-2</v>
      </c>
      <c r="T25" s="9">
        <f t="shared" si="16"/>
        <v>5.5000000000000007E-2</v>
      </c>
      <c r="U25" s="9">
        <f t="shared" si="16"/>
        <v>5.5000000000000007E-2</v>
      </c>
      <c r="V25" s="9">
        <f t="shared" si="16"/>
        <v>5.5000000000000007E-2</v>
      </c>
      <c r="W25" s="9">
        <f t="shared" si="16"/>
        <v>5.5000000000000007E-2</v>
      </c>
      <c r="X25" s="9">
        <f t="shared" si="16"/>
        <v>5.5000000000000007E-2</v>
      </c>
      <c r="Y25" s="9">
        <f t="shared" si="16"/>
        <v>5.5000000000000007E-2</v>
      </c>
      <c r="Z25" s="9">
        <f t="shared" si="16"/>
        <v>5.5000000000000007E-2</v>
      </c>
      <c r="AA25" s="9">
        <f t="shared" ref="AA25:AH30" si="17">INDEX(FuelData,MATCH($B25,FuelData_Index,0),MATCH(AA$4,FuelData_Year,0))</f>
        <v>5.5000000000000007E-2</v>
      </c>
      <c r="AB25" s="9">
        <f t="shared" si="17"/>
        <v>5.5000000000000007E-2</v>
      </c>
      <c r="AC25" s="9">
        <f t="shared" si="17"/>
        <v>5.5000000000000007E-2</v>
      </c>
      <c r="AD25" s="9">
        <f t="shared" si="17"/>
        <v>5.5000000000000007E-2</v>
      </c>
      <c r="AE25" s="9">
        <f t="shared" si="17"/>
        <v>5.5000000000000007E-2</v>
      </c>
      <c r="AF25" s="9">
        <f t="shared" si="17"/>
        <v>5.5000000000000007E-2</v>
      </c>
      <c r="AG25" s="9">
        <f t="shared" si="17"/>
        <v>5.5000000000000007E-2</v>
      </c>
      <c r="AH25" s="9">
        <f t="shared" si="17"/>
        <v>5.5000000000000007E-2</v>
      </c>
    </row>
    <row r="26" spans="2:34" hidden="1" outlineLevel="1">
      <c r="B26" t="str">
        <f t="shared" si="1"/>
        <v>General - Weighted average cost of capital (WACC) - Americas - %</v>
      </c>
      <c r="C26" t="s">
        <v>115</v>
      </c>
      <c r="D26" t="s">
        <v>116</v>
      </c>
      <c r="E26" t="s">
        <v>56</v>
      </c>
      <c r="F26" t="s">
        <v>117</v>
      </c>
      <c r="G26" s="9">
        <f t="shared" si="15"/>
        <v>5.5000000000000007E-2</v>
      </c>
      <c r="H26" s="9">
        <f t="shared" si="15"/>
        <v>5.5000000000000007E-2</v>
      </c>
      <c r="I26" s="9">
        <f t="shared" si="15"/>
        <v>5.5000000000000007E-2</v>
      </c>
      <c r="J26" s="9">
        <f t="shared" si="15"/>
        <v>5.5000000000000007E-2</v>
      </c>
      <c r="K26" s="9">
        <f t="shared" si="15"/>
        <v>5.5000000000000007E-2</v>
      </c>
      <c r="L26" s="9">
        <f t="shared" si="15"/>
        <v>5.5000000000000007E-2</v>
      </c>
      <c r="M26" s="9">
        <f t="shared" si="15"/>
        <v>5.5000000000000007E-2</v>
      </c>
      <c r="N26" s="9">
        <f t="shared" si="15"/>
        <v>5.5000000000000007E-2</v>
      </c>
      <c r="O26" s="9">
        <f t="shared" si="15"/>
        <v>5.5000000000000007E-2</v>
      </c>
      <c r="P26" s="9">
        <f t="shared" si="15"/>
        <v>5.5000000000000007E-2</v>
      </c>
      <c r="Q26" s="9">
        <f t="shared" si="16"/>
        <v>5.5000000000000007E-2</v>
      </c>
      <c r="R26" s="9">
        <f t="shared" si="16"/>
        <v>5.5000000000000007E-2</v>
      </c>
      <c r="S26" s="9">
        <f t="shared" si="16"/>
        <v>5.5000000000000007E-2</v>
      </c>
      <c r="T26" s="9">
        <f t="shared" si="16"/>
        <v>5.5000000000000007E-2</v>
      </c>
      <c r="U26" s="9">
        <f t="shared" si="16"/>
        <v>5.5000000000000007E-2</v>
      </c>
      <c r="V26" s="9">
        <f t="shared" si="16"/>
        <v>5.5000000000000007E-2</v>
      </c>
      <c r="W26" s="9">
        <f t="shared" si="16"/>
        <v>5.5000000000000007E-2</v>
      </c>
      <c r="X26" s="9">
        <f t="shared" si="16"/>
        <v>5.5000000000000007E-2</v>
      </c>
      <c r="Y26" s="9">
        <f t="shared" si="16"/>
        <v>5.5000000000000007E-2</v>
      </c>
      <c r="Z26" s="9">
        <f t="shared" si="16"/>
        <v>5.5000000000000007E-2</v>
      </c>
      <c r="AA26" s="9">
        <f t="shared" si="17"/>
        <v>5.5000000000000007E-2</v>
      </c>
      <c r="AB26" s="9">
        <f t="shared" si="17"/>
        <v>5.5000000000000007E-2</v>
      </c>
      <c r="AC26" s="9">
        <f t="shared" si="17"/>
        <v>5.5000000000000007E-2</v>
      </c>
      <c r="AD26" s="9">
        <f t="shared" si="17"/>
        <v>5.5000000000000007E-2</v>
      </c>
      <c r="AE26" s="9">
        <f t="shared" si="17"/>
        <v>5.5000000000000007E-2</v>
      </c>
      <c r="AF26" s="9">
        <f t="shared" si="17"/>
        <v>5.5000000000000007E-2</v>
      </c>
      <c r="AG26" s="9">
        <f t="shared" si="17"/>
        <v>5.5000000000000007E-2</v>
      </c>
      <c r="AH26" s="9">
        <f t="shared" si="17"/>
        <v>5.5000000000000007E-2</v>
      </c>
    </row>
    <row r="27" spans="2:34" hidden="1" outlineLevel="1">
      <c r="B27" t="str">
        <f t="shared" si="1"/>
        <v>General - Weighted average cost of capital (WACC) - Asia - %</v>
      </c>
      <c r="C27" t="s">
        <v>115</v>
      </c>
      <c r="D27" t="s">
        <v>116</v>
      </c>
      <c r="E27" t="s">
        <v>57</v>
      </c>
      <c r="F27" t="s">
        <v>117</v>
      </c>
      <c r="G27" s="9">
        <f t="shared" si="15"/>
        <v>5.5000000000000007E-2</v>
      </c>
      <c r="H27" s="9">
        <f t="shared" si="15"/>
        <v>5.5000000000000007E-2</v>
      </c>
      <c r="I27" s="9">
        <f t="shared" si="15"/>
        <v>5.5000000000000007E-2</v>
      </c>
      <c r="J27" s="9">
        <f t="shared" si="15"/>
        <v>5.5000000000000007E-2</v>
      </c>
      <c r="K27" s="9">
        <f t="shared" si="15"/>
        <v>5.5000000000000007E-2</v>
      </c>
      <c r="L27" s="9">
        <f t="shared" si="15"/>
        <v>5.5000000000000007E-2</v>
      </c>
      <c r="M27" s="9">
        <f t="shared" si="15"/>
        <v>5.5000000000000007E-2</v>
      </c>
      <c r="N27" s="9">
        <f t="shared" si="15"/>
        <v>5.5000000000000007E-2</v>
      </c>
      <c r="O27" s="9">
        <f t="shared" si="15"/>
        <v>5.5000000000000007E-2</v>
      </c>
      <c r="P27" s="9">
        <f t="shared" si="15"/>
        <v>5.5000000000000007E-2</v>
      </c>
      <c r="Q27" s="9">
        <f t="shared" si="16"/>
        <v>5.5000000000000007E-2</v>
      </c>
      <c r="R27" s="9">
        <f t="shared" si="16"/>
        <v>5.5000000000000007E-2</v>
      </c>
      <c r="S27" s="9">
        <f t="shared" si="16"/>
        <v>5.5000000000000007E-2</v>
      </c>
      <c r="T27" s="9">
        <f t="shared" si="16"/>
        <v>5.5000000000000007E-2</v>
      </c>
      <c r="U27" s="9">
        <f t="shared" si="16"/>
        <v>5.5000000000000007E-2</v>
      </c>
      <c r="V27" s="9">
        <f t="shared" si="16"/>
        <v>5.5000000000000007E-2</v>
      </c>
      <c r="W27" s="9">
        <f t="shared" si="16"/>
        <v>5.5000000000000007E-2</v>
      </c>
      <c r="X27" s="9">
        <f t="shared" si="16"/>
        <v>5.5000000000000007E-2</v>
      </c>
      <c r="Y27" s="9">
        <f t="shared" si="16"/>
        <v>5.5000000000000007E-2</v>
      </c>
      <c r="Z27" s="9">
        <f t="shared" si="16"/>
        <v>5.5000000000000007E-2</v>
      </c>
      <c r="AA27" s="9">
        <f t="shared" si="17"/>
        <v>5.5000000000000007E-2</v>
      </c>
      <c r="AB27" s="9">
        <f t="shared" si="17"/>
        <v>5.5000000000000007E-2</v>
      </c>
      <c r="AC27" s="9">
        <f t="shared" si="17"/>
        <v>5.5000000000000007E-2</v>
      </c>
      <c r="AD27" s="9">
        <f t="shared" si="17"/>
        <v>5.5000000000000007E-2</v>
      </c>
      <c r="AE27" s="9">
        <f t="shared" si="17"/>
        <v>5.5000000000000007E-2</v>
      </c>
      <c r="AF27" s="9">
        <f t="shared" si="17"/>
        <v>5.5000000000000007E-2</v>
      </c>
      <c r="AG27" s="9">
        <f t="shared" si="17"/>
        <v>5.5000000000000007E-2</v>
      </c>
      <c r="AH27" s="9">
        <f t="shared" si="17"/>
        <v>5.5000000000000007E-2</v>
      </c>
    </row>
    <row r="28" spans="2:34" hidden="1" outlineLevel="1">
      <c r="B28" t="str">
        <f t="shared" si="1"/>
        <v>General - Weighted average cost of capital (WACC) - Europe - %</v>
      </c>
      <c r="C28" t="s">
        <v>115</v>
      </c>
      <c r="D28" t="s">
        <v>116</v>
      </c>
      <c r="E28" t="s">
        <v>8</v>
      </c>
      <c r="F28" t="s">
        <v>117</v>
      </c>
      <c r="G28" s="9">
        <f t="shared" si="15"/>
        <v>5.5000000000000007E-2</v>
      </c>
      <c r="H28" s="9">
        <f t="shared" si="15"/>
        <v>5.5000000000000007E-2</v>
      </c>
      <c r="I28" s="9">
        <f t="shared" si="15"/>
        <v>5.5000000000000007E-2</v>
      </c>
      <c r="J28" s="9">
        <f t="shared" si="15"/>
        <v>5.5000000000000007E-2</v>
      </c>
      <c r="K28" s="9">
        <f t="shared" si="15"/>
        <v>5.5000000000000007E-2</v>
      </c>
      <c r="L28" s="9">
        <f t="shared" si="15"/>
        <v>5.5000000000000007E-2</v>
      </c>
      <c r="M28" s="9">
        <f t="shared" si="15"/>
        <v>5.5000000000000007E-2</v>
      </c>
      <c r="N28" s="9">
        <f t="shared" si="15"/>
        <v>5.5000000000000007E-2</v>
      </c>
      <c r="O28" s="9">
        <f t="shared" si="15"/>
        <v>5.5000000000000007E-2</v>
      </c>
      <c r="P28" s="9">
        <f t="shared" si="15"/>
        <v>5.5000000000000007E-2</v>
      </c>
      <c r="Q28" s="9">
        <f t="shared" si="16"/>
        <v>5.5000000000000007E-2</v>
      </c>
      <c r="R28" s="9">
        <f t="shared" si="16"/>
        <v>5.5000000000000007E-2</v>
      </c>
      <c r="S28" s="9">
        <f t="shared" si="16"/>
        <v>5.5000000000000007E-2</v>
      </c>
      <c r="T28" s="9">
        <f t="shared" si="16"/>
        <v>5.5000000000000007E-2</v>
      </c>
      <c r="U28" s="9">
        <f t="shared" si="16"/>
        <v>5.5000000000000007E-2</v>
      </c>
      <c r="V28" s="9">
        <f t="shared" si="16"/>
        <v>5.5000000000000007E-2</v>
      </c>
      <c r="W28" s="9">
        <f t="shared" si="16"/>
        <v>5.5000000000000007E-2</v>
      </c>
      <c r="X28" s="9">
        <f t="shared" si="16"/>
        <v>5.5000000000000007E-2</v>
      </c>
      <c r="Y28" s="9">
        <f t="shared" si="16"/>
        <v>5.5000000000000007E-2</v>
      </c>
      <c r="Z28" s="9">
        <f t="shared" si="16"/>
        <v>5.5000000000000007E-2</v>
      </c>
      <c r="AA28" s="9">
        <f t="shared" si="17"/>
        <v>5.5000000000000007E-2</v>
      </c>
      <c r="AB28" s="9">
        <f t="shared" si="17"/>
        <v>5.5000000000000007E-2</v>
      </c>
      <c r="AC28" s="9">
        <f t="shared" si="17"/>
        <v>5.5000000000000007E-2</v>
      </c>
      <c r="AD28" s="9">
        <f t="shared" si="17"/>
        <v>5.5000000000000007E-2</v>
      </c>
      <c r="AE28" s="9">
        <f t="shared" si="17"/>
        <v>5.5000000000000007E-2</v>
      </c>
      <c r="AF28" s="9">
        <f t="shared" si="17"/>
        <v>5.5000000000000007E-2</v>
      </c>
      <c r="AG28" s="9">
        <f t="shared" si="17"/>
        <v>5.5000000000000007E-2</v>
      </c>
      <c r="AH28" s="9">
        <f t="shared" si="17"/>
        <v>5.5000000000000007E-2</v>
      </c>
    </row>
    <row r="29" spans="2:34" hidden="1" outlineLevel="1">
      <c r="B29" t="str">
        <f t="shared" si="1"/>
        <v>General - Weighted average cost of capital (WACC) - Middle East - %</v>
      </c>
      <c r="C29" t="s">
        <v>115</v>
      </c>
      <c r="D29" t="s">
        <v>116</v>
      </c>
      <c r="E29" t="s">
        <v>58</v>
      </c>
      <c r="F29" t="s">
        <v>117</v>
      </c>
      <c r="G29" s="9">
        <f t="shared" si="15"/>
        <v>5.5000000000000007E-2</v>
      </c>
      <c r="H29" s="9">
        <f t="shared" si="15"/>
        <v>5.5000000000000007E-2</v>
      </c>
      <c r="I29" s="9">
        <f t="shared" si="15"/>
        <v>5.5000000000000007E-2</v>
      </c>
      <c r="J29" s="9">
        <f t="shared" si="15"/>
        <v>5.5000000000000007E-2</v>
      </c>
      <c r="K29" s="9">
        <f t="shared" si="15"/>
        <v>5.5000000000000007E-2</v>
      </c>
      <c r="L29" s="9">
        <f t="shared" si="15"/>
        <v>5.5000000000000007E-2</v>
      </c>
      <c r="M29" s="9">
        <f t="shared" si="15"/>
        <v>5.5000000000000007E-2</v>
      </c>
      <c r="N29" s="9">
        <f t="shared" si="15"/>
        <v>5.5000000000000007E-2</v>
      </c>
      <c r="O29" s="9">
        <f t="shared" si="15"/>
        <v>5.5000000000000007E-2</v>
      </c>
      <c r="P29" s="9">
        <f t="shared" si="15"/>
        <v>5.5000000000000007E-2</v>
      </c>
      <c r="Q29" s="9">
        <f t="shared" si="16"/>
        <v>5.5000000000000007E-2</v>
      </c>
      <c r="R29" s="9">
        <f t="shared" si="16"/>
        <v>5.5000000000000007E-2</v>
      </c>
      <c r="S29" s="9">
        <f t="shared" si="16"/>
        <v>5.5000000000000007E-2</v>
      </c>
      <c r="T29" s="9">
        <f t="shared" si="16"/>
        <v>5.5000000000000007E-2</v>
      </c>
      <c r="U29" s="9">
        <f t="shared" si="16"/>
        <v>5.5000000000000007E-2</v>
      </c>
      <c r="V29" s="9">
        <f t="shared" si="16"/>
        <v>5.5000000000000007E-2</v>
      </c>
      <c r="W29" s="9">
        <f t="shared" si="16"/>
        <v>5.5000000000000007E-2</v>
      </c>
      <c r="X29" s="9">
        <f t="shared" si="16"/>
        <v>5.5000000000000007E-2</v>
      </c>
      <c r="Y29" s="9">
        <f t="shared" si="16"/>
        <v>5.5000000000000007E-2</v>
      </c>
      <c r="Z29" s="9">
        <f t="shared" si="16"/>
        <v>5.5000000000000007E-2</v>
      </c>
      <c r="AA29" s="9">
        <f t="shared" si="17"/>
        <v>5.5000000000000007E-2</v>
      </c>
      <c r="AB29" s="9">
        <f t="shared" si="17"/>
        <v>5.5000000000000007E-2</v>
      </c>
      <c r="AC29" s="9">
        <f t="shared" si="17"/>
        <v>5.5000000000000007E-2</v>
      </c>
      <c r="AD29" s="9">
        <f t="shared" si="17"/>
        <v>5.5000000000000007E-2</v>
      </c>
      <c r="AE29" s="9">
        <f t="shared" si="17"/>
        <v>5.5000000000000007E-2</v>
      </c>
      <c r="AF29" s="9">
        <f t="shared" si="17"/>
        <v>5.5000000000000007E-2</v>
      </c>
      <c r="AG29" s="9">
        <f t="shared" si="17"/>
        <v>5.5000000000000007E-2</v>
      </c>
      <c r="AH29" s="9">
        <f t="shared" si="17"/>
        <v>5.5000000000000007E-2</v>
      </c>
    </row>
    <row r="30" spans="2:34" hidden="1" outlineLevel="1">
      <c r="B30" t="str">
        <f t="shared" si="1"/>
        <v>e-hydrogen (Alkaline) - Total CAPEX - Electrolysis - Global - USD/ton fuel capacity</v>
      </c>
      <c r="C30" t="str">
        <f>C17</f>
        <v>e-hydrogen (Alkaline)</v>
      </c>
      <c r="D30" t="str">
        <f>D15</f>
        <v>Total CAPEX - Electrolysis</v>
      </c>
      <c r="E30" t="s">
        <v>49</v>
      </c>
      <c r="F30" t="s">
        <v>112</v>
      </c>
      <c r="G30" s="8">
        <f t="shared" si="15"/>
        <v>6976.4114192675333</v>
      </c>
      <c r="H30" s="8">
        <f t="shared" si="15"/>
        <v>6627.4751160264714</v>
      </c>
      <c r="I30" s="8">
        <f t="shared" si="15"/>
        <v>6278.538812785293</v>
      </c>
      <c r="J30" s="8">
        <f t="shared" si="15"/>
        <v>5932.3905119094998</v>
      </c>
      <c r="K30" s="8">
        <f t="shared" si="15"/>
        <v>5586.2422110335901</v>
      </c>
      <c r="L30" s="8">
        <f t="shared" si="15"/>
        <v>5240.0939101577969</v>
      </c>
      <c r="M30" s="8">
        <f t="shared" si="15"/>
        <v>4893.9456092820037</v>
      </c>
      <c r="N30" s="8">
        <f t="shared" si="15"/>
        <v>4547.7973084060941</v>
      </c>
      <c r="O30" s="8">
        <f t="shared" si="15"/>
        <v>4459.2022575740702</v>
      </c>
      <c r="P30" s="8">
        <f t="shared" si="15"/>
        <v>4370.6072067419591</v>
      </c>
      <c r="Q30" s="8">
        <f t="shared" si="16"/>
        <v>4282.0121559098479</v>
      </c>
      <c r="R30" s="8">
        <f t="shared" si="16"/>
        <v>4193.4171050777368</v>
      </c>
      <c r="S30" s="8">
        <f t="shared" si="16"/>
        <v>4104.8220542455965</v>
      </c>
      <c r="T30" s="8">
        <f t="shared" si="16"/>
        <v>4016.9267133249959</v>
      </c>
      <c r="U30" s="8">
        <f t="shared" si="16"/>
        <v>3929.0313724043663</v>
      </c>
      <c r="V30" s="8">
        <f t="shared" si="16"/>
        <v>3841.1360314837657</v>
      </c>
      <c r="W30" s="8">
        <f t="shared" si="16"/>
        <v>3753.240690563136</v>
      </c>
      <c r="X30" s="8">
        <f t="shared" si="16"/>
        <v>3665.3453496424772</v>
      </c>
      <c r="Y30" s="8">
        <f t="shared" si="16"/>
        <v>3578.1455161977501</v>
      </c>
      <c r="Z30" s="8">
        <f t="shared" si="16"/>
        <v>3490.945682753023</v>
      </c>
      <c r="AA30" s="8">
        <f t="shared" si="17"/>
        <v>3403.7458493082668</v>
      </c>
      <c r="AB30" s="8">
        <f t="shared" si="17"/>
        <v>3316.5460158635397</v>
      </c>
      <c r="AC30" s="8">
        <f t="shared" si="17"/>
        <v>3229.3461824188416</v>
      </c>
      <c r="AD30" s="8">
        <f t="shared" si="17"/>
        <v>3142.8376765286957</v>
      </c>
      <c r="AE30" s="8">
        <f t="shared" si="17"/>
        <v>3056.3291706385207</v>
      </c>
      <c r="AF30" s="8">
        <f t="shared" si="17"/>
        <v>2969.8206647483748</v>
      </c>
      <c r="AG30" s="8">
        <f t="shared" si="17"/>
        <v>2883.3121588582289</v>
      </c>
      <c r="AH30" s="8">
        <f t="shared" si="17"/>
        <v>2796.8036529680539</v>
      </c>
    </row>
    <row r="31" spans="2:34" hidden="1" outlineLevel="1">
      <c r="B31" t="str">
        <f t="shared" si="1"/>
        <v/>
      </c>
      <c r="G31" s="7"/>
    </row>
    <row r="32" spans="2:34" hidden="1" outlineLevel="1">
      <c r="B32" t="str">
        <f t="shared" si="1"/>
        <v>e-hydrogen (Alkaline) - Energy cost - Africa - USD/ton fuel</v>
      </c>
      <c r="C32" s="10" t="str">
        <f>C6</f>
        <v>e-hydrogen (Alkaline)</v>
      </c>
      <c r="D32" s="10" t="s">
        <v>43</v>
      </c>
      <c r="E32" s="10" t="s">
        <v>55</v>
      </c>
      <c r="F32" s="10" t="s">
        <v>31</v>
      </c>
      <c r="G32" s="15">
        <f>G37*G$42</f>
        <v>2924.2184208022281</v>
      </c>
      <c r="H32" s="15">
        <f t="shared" ref="H32:AH32" si="18">H37*H$42</f>
        <v>2578.7512488133598</v>
      </c>
      <c r="I32" s="15">
        <f t="shared" si="18"/>
        <v>2233.8392780401587</v>
      </c>
      <c r="J32" s="15">
        <f t="shared" si="18"/>
        <v>2136.5467657748268</v>
      </c>
      <c r="K32" s="15">
        <f t="shared" si="18"/>
        <v>2039.408400538452</v>
      </c>
      <c r="L32" s="15">
        <f t="shared" si="18"/>
        <v>1942.4241823310349</v>
      </c>
      <c r="M32" s="15">
        <f t="shared" si="18"/>
        <v>1845.5941111525524</v>
      </c>
      <c r="N32" s="15">
        <f t="shared" si="18"/>
        <v>1748.9181870030495</v>
      </c>
      <c r="O32" s="15">
        <f t="shared" si="18"/>
        <v>1694.4194806950179</v>
      </c>
      <c r="P32" s="15">
        <f t="shared" si="18"/>
        <v>1640.0064724883205</v>
      </c>
      <c r="Q32" s="15">
        <f t="shared" si="18"/>
        <v>1585.6791623829354</v>
      </c>
      <c r="R32" s="15">
        <f t="shared" si="18"/>
        <v>1531.4375503789083</v>
      </c>
      <c r="S32" s="15">
        <f t="shared" si="18"/>
        <v>1477.2816364762216</v>
      </c>
      <c r="T32" s="15">
        <f t="shared" si="18"/>
        <v>1451.2032385184193</v>
      </c>
      <c r="U32" s="15">
        <f t="shared" si="18"/>
        <v>1425.1650145954839</v>
      </c>
      <c r="V32" s="15">
        <f t="shared" si="18"/>
        <v>1399.1669647074043</v>
      </c>
      <c r="W32" s="15">
        <f t="shared" si="18"/>
        <v>1373.2090888541857</v>
      </c>
      <c r="X32" s="15">
        <f t="shared" si="18"/>
        <v>1347.2913870358389</v>
      </c>
      <c r="Y32" s="15">
        <f t="shared" si="18"/>
        <v>1320.7174303517695</v>
      </c>
      <c r="Z32" s="15">
        <f t="shared" si="18"/>
        <v>1294.1846168915342</v>
      </c>
      <c r="AA32" s="15">
        <f t="shared" si="18"/>
        <v>1267.6929466551221</v>
      </c>
      <c r="AB32" s="15">
        <f t="shared" si="18"/>
        <v>1241.242419642555</v>
      </c>
      <c r="AC32" s="15">
        <f t="shared" si="18"/>
        <v>1214.8330358538176</v>
      </c>
      <c r="AD32" s="15">
        <f t="shared" si="18"/>
        <v>1201.3938481127943</v>
      </c>
      <c r="AE32" s="15">
        <f t="shared" si="18"/>
        <v>1187.9747731370467</v>
      </c>
      <c r="AF32" s="15">
        <f t="shared" si="18"/>
        <v>1174.5758109265635</v>
      </c>
      <c r="AG32" s="15">
        <f t="shared" si="18"/>
        <v>1161.1969614813502</v>
      </c>
      <c r="AH32" s="15">
        <f t="shared" si="18"/>
        <v>1147.8382248014127</v>
      </c>
    </row>
    <row r="33" spans="2:34" hidden="1" outlineLevel="1">
      <c r="B33" t="str">
        <f t="shared" si="1"/>
        <v>e-hydrogen (Alkaline) - Energy cost - Americas - USD/ton fuel</v>
      </c>
      <c r="C33" s="2" t="str">
        <f>C6</f>
        <v>e-hydrogen (Alkaline)</v>
      </c>
      <c r="D33" s="2" t="s">
        <v>43</v>
      </c>
      <c r="E33" s="2" t="s">
        <v>56</v>
      </c>
      <c r="F33" s="2" t="s">
        <v>31</v>
      </c>
      <c r="G33" s="16">
        <f t="shared" ref="G33:AH33" si="19">G38*G$42</f>
        <v>1837.3299464104387</v>
      </c>
      <c r="H33" s="16">
        <f t="shared" si="19"/>
        <v>1797.8268075831645</v>
      </c>
      <c r="I33" s="16">
        <f t="shared" si="19"/>
        <v>1758.3851882088989</v>
      </c>
      <c r="J33" s="16">
        <f t="shared" si="19"/>
        <v>1692.8058963897693</v>
      </c>
      <c r="K33" s="16">
        <f t="shared" si="19"/>
        <v>1627.3301772671259</v>
      </c>
      <c r="L33" s="16">
        <f t="shared" si="19"/>
        <v>1561.95803084097</v>
      </c>
      <c r="M33" s="16">
        <f t="shared" si="19"/>
        <v>1496.6894571113237</v>
      </c>
      <c r="N33" s="16">
        <f t="shared" si="19"/>
        <v>1431.5244560781412</v>
      </c>
      <c r="O33" s="16">
        <f t="shared" si="19"/>
        <v>1399.6185604154191</v>
      </c>
      <c r="P33" s="16">
        <f t="shared" si="19"/>
        <v>1367.7623054398739</v>
      </c>
      <c r="Q33" s="16">
        <f t="shared" si="19"/>
        <v>1335.9556911515062</v>
      </c>
      <c r="R33" s="16">
        <f t="shared" si="19"/>
        <v>1304.1987175503164</v>
      </c>
      <c r="S33" s="16">
        <f t="shared" si="19"/>
        <v>1272.4913846362981</v>
      </c>
      <c r="T33" s="16">
        <f t="shared" si="19"/>
        <v>1246.6378236853743</v>
      </c>
      <c r="U33" s="16">
        <f t="shared" si="19"/>
        <v>1220.8243404333271</v>
      </c>
      <c r="V33" s="16">
        <f t="shared" si="19"/>
        <v>1195.0509348801509</v>
      </c>
      <c r="W33" s="16">
        <f t="shared" si="19"/>
        <v>1169.3176070258564</v>
      </c>
      <c r="X33" s="16">
        <f t="shared" si="19"/>
        <v>1143.6243568704353</v>
      </c>
      <c r="Y33" s="16">
        <f t="shared" si="19"/>
        <v>1132.7402426731812</v>
      </c>
      <c r="Z33" s="16">
        <f t="shared" si="19"/>
        <v>1121.8722093981428</v>
      </c>
      <c r="AA33" s="16">
        <f t="shared" si="19"/>
        <v>1111.0202570453237</v>
      </c>
      <c r="AB33" s="16">
        <f t="shared" si="19"/>
        <v>1100.1843856147173</v>
      </c>
      <c r="AC33" s="16">
        <f t="shared" si="19"/>
        <v>1089.3645951063277</v>
      </c>
      <c r="AD33" s="16">
        <f t="shared" si="19"/>
        <v>1081.0008741231995</v>
      </c>
      <c r="AE33" s="16">
        <f t="shared" si="19"/>
        <v>1072.6492361370531</v>
      </c>
      <c r="AF33" s="16">
        <f t="shared" si="19"/>
        <v>1064.3096811478861</v>
      </c>
      <c r="AG33" s="16">
        <f t="shared" si="19"/>
        <v>1055.982209155698</v>
      </c>
      <c r="AH33" s="16">
        <f t="shared" si="19"/>
        <v>1047.6668201604891</v>
      </c>
    </row>
    <row r="34" spans="2:34" hidden="1" outlineLevel="1">
      <c r="B34" t="str">
        <f t="shared" si="1"/>
        <v>e-hydrogen (Alkaline) - Energy cost - Asia - USD/ton fuel</v>
      </c>
      <c r="C34" s="2" t="str">
        <f>C6</f>
        <v>e-hydrogen (Alkaline)</v>
      </c>
      <c r="D34" s="2" t="s">
        <v>43</v>
      </c>
      <c r="E34" s="2" t="s">
        <v>57</v>
      </c>
      <c r="F34" s="2" t="s">
        <v>31</v>
      </c>
      <c r="G34" s="16">
        <f t="shared" ref="G34:AH34" si="20">G39*G$42</f>
        <v>3252.338725885962</v>
      </c>
      <c r="H34" s="16">
        <f t="shared" si="20"/>
        <v>2964.1436497151244</v>
      </c>
      <c r="I34" s="16">
        <f t="shared" si="20"/>
        <v>2676.410669193273</v>
      </c>
      <c r="J34" s="16">
        <f t="shared" si="20"/>
        <v>2571.9875464291304</v>
      </c>
      <c r="K34" s="16">
        <f t="shared" si="20"/>
        <v>2467.7295051691481</v>
      </c>
      <c r="L34" s="16">
        <f t="shared" si="20"/>
        <v>2363.6365454132369</v>
      </c>
      <c r="M34" s="16">
        <f t="shared" si="20"/>
        <v>2259.7086671614416</v>
      </c>
      <c r="N34" s="16">
        <f t="shared" si="20"/>
        <v>2155.9458704138065</v>
      </c>
      <c r="O34" s="16">
        <f t="shared" si="20"/>
        <v>2084.9792553566122</v>
      </c>
      <c r="P34" s="16">
        <f t="shared" si="20"/>
        <v>2014.1243919540746</v>
      </c>
      <c r="Q34" s="16">
        <f t="shared" si="20"/>
        <v>1943.3812802061955</v>
      </c>
      <c r="R34" s="16">
        <f t="shared" si="20"/>
        <v>1872.7499201129297</v>
      </c>
      <c r="S34" s="16">
        <f t="shared" si="20"/>
        <v>1802.2303116742989</v>
      </c>
      <c r="T34" s="16">
        <f t="shared" si="20"/>
        <v>1765.7216436172464</v>
      </c>
      <c r="U34" s="16">
        <f t="shared" si="20"/>
        <v>1729.2695636996293</v>
      </c>
      <c r="V34" s="16">
        <f t="shared" si="20"/>
        <v>1692.8740719214588</v>
      </c>
      <c r="W34" s="16">
        <f t="shared" si="20"/>
        <v>1656.5351682827127</v>
      </c>
      <c r="X34" s="16">
        <f t="shared" si="20"/>
        <v>1620.2528527834236</v>
      </c>
      <c r="Y34" s="16">
        <f t="shared" si="20"/>
        <v>1582.4008435231208</v>
      </c>
      <c r="Z34" s="16">
        <f t="shared" si="20"/>
        <v>1544.6078278108137</v>
      </c>
      <c r="AA34" s="16">
        <f t="shared" si="20"/>
        <v>1506.8738056464802</v>
      </c>
      <c r="AB34" s="16">
        <f t="shared" si="20"/>
        <v>1469.1987770301419</v>
      </c>
      <c r="AC34" s="16">
        <f t="shared" si="20"/>
        <v>1431.5827419617779</v>
      </c>
      <c r="AD34" s="16">
        <f t="shared" si="20"/>
        <v>1413.7365864349924</v>
      </c>
      <c r="AE34" s="16">
        <f t="shared" si="20"/>
        <v>1395.9173754764734</v>
      </c>
      <c r="AF34" s="16">
        <f t="shared" si="20"/>
        <v>1378.1251090862318</v>
      </c>
      <c r="AG34" s="16">
        <f t="shared" si="20"/>
        <v>1360.3597872642622</v>
      </c>
      <c r="AH34" s="16">
        <f t="shared" si="20"/>
        <v>1342.621410010559</v>
      </c>
    </row>
    <row r="35" spans="2:34" hidden="1" outlineLevel="1">
      <c r="B35" t="str">
        <f t="shared" si="1"/>
        <v>e-hydrogen (Alkaline) - Energy cost - Europe - USD/ton fuel</v>
      </c>
      <c r="C35" s="2" t="str">
        <f>C6</f>
        <v>e-hydrogen (Alkaline)</v>
      </c>
      <c r="D35" s="2" t="s">
        <v>43</v>
      </c>
      <c r="E35" s="2" t="s">
        <v>8</v>
      </c>
      <c r="F35" s="2" t="s">
        <v>31</v>
      </c>
      <c r="G35" s="16">
        <f t="shared" ref="G35:AH35" si="21">G40*G$42</f>
        <v>2421.1900117838195</v>
      </c>
      <c r="H35" s="16">
        <f t="shared" si="21"/>
        <v>2314.9647296987046</v>
      </c>
      <c r="I35" s="16">
        <f t="shared" si="21"/>
        <v>2208.9081714304025</v>
      </c>
      <c r="J35" s="16">
        <f t="shared" si="21"/>
        <v>2123.0136893451618</v>
      </c>
      <c r="K35" s="16">
        <f t="shared" si="21"/>
        <v>2037.2549873883677</v>
      </c>
      <c r="L35" s="16">
        <f t="shared" si="21"/>
        <v>1951.6320655600659</v>
      </c>
      <c r="M35" s="16">
        <f t="shared" si="21"/>
        <v>1866.1449238602108</v>
      </c>
      <c r="N35" s="16">
        <f t="shared" si="21"/>
        <v>1780.7935622888472</v>
      </c>
      <c r="O35" s="16">
        <f t="shared" si="21"/>
        <v>1744.5493660329785</v>
      </c>
      <c r="P35" s="16">
        <f t="shared" si="21"/>
        <v>1708.3613588986636</v>
      </c>
      <c r="Q35" s="16">
        <f t="shared" si="21"/>
        <v>1672.2295408858586</v>
      </c>
      <c r="R35" s="16">
        <f t="shared" si="21"/>
        <v>1636.1539119945753</v>
      </c>
      <c r="S35" s="16">
        <f t="shared" si="21"/>
        <v>1600.1344722248239</v>
      </c>
      <c r="T35" s="16">
        <f t="shared" si="21"/>
        <v>1578.1456404179976</v>
      </c>
      <c r="U35" s="16">
        <f t="shared" si="21"/>
        <v>1556.1902210950334</v>
      </c>
      <c r="V35" s="16">
        <f t="shared" si="21"/>
        <v>1534.2682142559252</v>
      </c>
      <c r="W35" s="16">
        <f t="shared" si="21"/>
        <v>1512.3796199006733</v>
      </c>
      <c r="X35" s="16">
        <f t="shared" si="21"/>
        <v>1490.5244380292654</v>
      </c>
      <c r="Y35" s="16">
        <f t="shared" si="21"/>
        <v>1467.2681472940801</v>
      </c>
      <c r="Z35" s="16">
        <f t="shared" si="21"/>
        <v>1444.0474577452719</v>
      </c>
      <c r="AA35" s="16">
        <f t="shared" si="21"/>
        <v>1420.862369382852</v>
      </c>
      <c r="AB35" s="16">
        <f t="shared" si="21"/>
        <v>1397.7128822068089</v>
      </c>
      <c r="AC35" s="16">
        <f t="shared" si="21"/>
        <v>1374.5989962171548</v>
      </c>
      <c r="AD35" s="16">
        <f t="shared" si="21"/>
        <v>1357.4640885558642</v>
      </c>
      <c r="AE35" s="16">
        <f t="shared" si="21"/>
        <v>1340.3550515105705</v>
      </c>
      <c r="AF35" s="16">
        <f t="shared" si="21"/>
        <v>1323.2718850812848</v>
      </c>
      <c r="AG35" s="16">
        <f t="shared" si="21"/>
        <v>1306.2145892680016</v>
      </c>
      <c r="AH35" s="16">
        <f t="shared" si="21"/>
        <v>1289.1831640707153</v>
      </c>
    </row>
    <row r="36" spans="2:34" hidden="1" outlineLevel="1">
      <c r="B36" t="str">
        <f t="shared" si="1"/>
        <v>e-hydrogen (Alkaline) - Energy cost - Middle East - USD/ton fuel</v>
      </c>
      <c r="C36" s="13" t="str">
        <f>C6</f>
        <v>e-hydrogen (Alkaline)</v>
      </c>
      <c r="D36" s="13" t="s">
        <v>43</v>
      </c>
      <c r="E36" s="13" t="s">
        <v>58</v>
      </c>
      <c r="F36" s="13" t="s">
        <v>31</v>
      </c>
      <c r="G36" s="17">
        <f t="shared" ref="G36:AH36" si="22">G41*G$42</f>
        <v>1854.0135282246365</v>
      </c>
      <c r="H36" s="17">
        <f t="shared" si="22"/>
        <v>1770.7678519316073</v>
      </c>
      <c r="I36" s="17">
        <f t="shared" si="22"/>
        <v>1687.654456385189</v>
      </c>
      <c r="J36" s="17">
        <f t="shared" si="22"/>
        <v>1632.2569147563422</v>
      </c>
      <c r="K36" s="17">
        <f t="shared" si="22"/>
        <v>1576.9466019376102</v>
      </c>
      <c r="L36" s="17">
        <f t="shared" si="22"/>
        <v>1521.7235179289939</v>
      </c>
      <c r="M36" s="17">
        <f t="shared" si="22"/>
        <v>1466.5876627304931</v>
      </c>
      <c r="N36" s="17">
        <f t="shared" si="22"/>
        <v>1411.539036342107</v>
      </c>
      <c r="O36" s="17">
        <f t="shared" si="22"/>
        <v>1372.4523539081965</v>
      </c>
      <c r="P36" s="17">
        <f t="shared" si="22"/>
        <v>1333.4269298197096</v>
      </c>
      <c r="Q36" s="17">
        <f t="shared" si="22"/>
        <v>1294.4627640766244</v>
      </c>
      <c r="R36" s="17">
        <f t="shared" si="22"/>
        <v>1255.5598566789638</v>
      </c>
      <c r="S36" s="17">
        <f t="shared" si="22"/>
        <v>1216.7182076267159</v>
      </c>
      <c r="T36" s="17">
        <f t="shared" si="22"/>
        <v>1196.7867927845518</v>
      </c>
      <c r="U36" s="17">
        <f t="shared" si="22"/>
        <v>1176.8859683806647</v>
      </c>
      <c r="V36" s="17">
        <f t="shared" si="22"/>
        <v>1157.0157344150598</v>
      </c>
      <c r="W36" s="17">
        <f t="shared" si="22"/>
        <v>1137.1760908877261</v>
      </c>
      <c r="X36" s="17">
        <f t="shared" si="22"/>
        <v>1117.3670377986687</v>
      </c>
      <c r="Y36" s="17">
        <f t="shared" si="22"/>
        <v>1091.714952403941</v>
      </c>
      <c r="Z36" s="17">
        <f t="shared" si="22"/>
        <v>1066.102821425302</v>
      </c>
      <c r="AA36" s="17">
        <f t="shared" si="22"/>
        <v>1040.5306448627405</v>
      </c>
      <c r="AB36" s="17">
        <f t="shared" si="22"/>
        <v>1014.9984227162671</v>
      </c>
      <c r="AC36" s="17">
        <f t="shared" si="22"/>
        <v>989.50615498586922</v>
      </c>
      <c r="AD36" s="17">
        <f t="shared" si="22"/>
        <v>977.17062952680578</v>
      </c>
      <c r="AE36" s="17">
        <f t="shared" si="22"/>
        <v>964.85372858248968</v>
      </c>
      <c r="AF36" s="17">
        <f t="shared" si="22"/>
        <v>952.55545215291522</v>
      </c>
      <c r="AG36" s="17">
        <f t="shared" si="22"/>
        <v>940.27580023808537</v>
      </c>
      <c r="AH36" s="17">
        <f t="shared" si="22"/>
        <v>928.01477283800273</v>
      </c>
    </row>
    <row r="37" spans="2:34" hidden="1" outlineLevel="1">
      <c r="B37" t="str">
        <f t="shared" si="1"/>
        <v>Renewable electricity - Cost of electricity - Africa - USD/MWh</v>
      </c>
      <c r="C37" t="s">
        <v>118</v>
      </c>
      <c r="D37" t="s">
        <v>119</v>
      </c>
      <c r="E37" t="s">
        <v>55</v>
      </c>
      <c r="F37" t="s">
        <v>120</v>
      </c>
      <c r="G37" s="8">
        <f t="shared" ref="G37:P42" si="23">INDEX(FuelData,MATCH($B37,FuelData_Index,0),MATCH(G$4,FuelData_Year,0))</f>
        <v>58.389806930514169</v>
      </c>
      <c r="H37" s="8">
        <f t="shared" si="23"/>
        <v>51.533296245659585</v>
      </c>
      <c r="I37" s="8">
        <f t="shared" si="23"/>
        <v>44.676785560803182</v>
      </c>
      <c r="J37" s="8">
        <f t="shared" si="23"/>
        <v>42.765424685038852</v>
      </c>
      <c r="K37" s="8">
        <f t="shared" si="23"/>
        <v>40.854063809274521</v>
      </c>
      <c r="L37" s="8">
        <f t="shared" si="23"/>
        <v>38.942702933510191</v>
      </c>
      <c r="M37" s="8">
        <f t="shared" si="23"/>
        <v>37.031342057745405</v>
      </c>
      <c r="N37" s="8">
        <f t="shared" si="23"/>
        <v>35.119981181981075</v>
      </c>
      <c r="O37" s="8">
        <f t="shared" si="23"/>
        <v>34.053057098426962</v>
      </c>
      <c r="P37" s="8">
        <f t="shared" si="23"/>
        <v>32.986133014872848</v>
      </c>
      <c r="Q37" s="8">
        <f t="shared" ref="Q37:Z42" si="24">INDEX(FuelData,MATCH($B37,FuelData_Index,0),MATCH(Q$4,FuelData_Year,0))</f>
        <v>31.919208931318281</v>
      </c>
      <c r="R37" s="8">
        <f t="shared" si="24"/>
        <v>30.852284847764167</v>
      </c>
      <c r="S37" s="8">
        <f t="shared" si="24"/>
        <v>29.785360764210168</v>
      </c>
      <c r="T37" s="8">
        <f t="shared" si="24"/>
        <v>29.283177129903038</v>
      </c>
      <c r="U37" s="8">
        <f t="shared" si="24"/>
        <v>28.780993495596022</v>
      </c>
      <c r="V37" s="8">
        <f t="shared" si="24"/>
        <v>28.278809861288892</v>
      </c>
      <c r="W37" s="8">
        <f t="shared" si="24"/>
        <v>27.776626226981762</v>
      </c>
      <c r="X37" s="8">
        <f t="shared" si="24"/>
        <v>27.274442592674859</v>
      </c>
      <c r="Y37" s="8">
        <f t="shared" si="24"/>
        <v>26.758061649346246</v>
      </c>
      <c r="Z37" s="8">
        <f t="shared" si="24"/>
        <v>26.241680706017632</v>
      </c>
      <c r="AA37" s="8">
        <f t="shared" ref="AA37:AH42" si="25">INDEX(FuelData,MATCH($B37,FuelData_Index,0),MATCH(AA$4,FuelData_Year,0))</f>
        <v>25.725299762688792</v>
      </c>
      <c r="AB37" s="8">
        <f t="shared" si="25"/>
        <v>25.208918819360179</v>
      </c>
      <c r="AC37" s="8">
        <f t="shared" si="25"/>
        <v>24.692537876031452</v>
      </c>
      <c r="AD37" s="8">
        <f t="shared" si="25"/>
        <v>24.439084279606391</v>
      </c>
      <c r="AE37" s="8">
        <f t="shared" si="25"/>
        <v>24.185630683181444</v>
      </c>
      <c r="AF37" s="8">
        <f t="shared" si="25"/>
        <v>23.932177086756383</v>
      </c>
      <c r="AG37" s="8">
        <f t="shared" si="25"/>
        <v>23.678723490331322</v>
      </c>
      <c r="AH37" s="8">
        <f t="shared" si="25"/>
        <v>23.425269893906375</v>
      </c>
    </row>
    <row r="38" spans="2:34" hidden="1" outlineLevel="1">
      <c r="B38" t="str">
        <f t="shared" si="1"/>
        <v>Renewable electricity - Cost of electricity - Americas - USD/MWh</v>
      </c>
      <c r="C38" t="s">
        <v>118</v>
      </c>
      <c r="D38" t="s">
        <v>119</v>
      </c>
      <c r="E38" t="s">
        <v>56</v>
      </c>
      <c r="F38" t="s">
        <v>120</v>
      </c>
      <c r="G38" s="8">
        <f t="shared" si="23"/>
        <v>36.687184539767031</v>
      </c>
      <c r="H38" s="8">
        <f t="shared" si="23"/>
        <v>35.927444151972622</v>
      </c>
      <c r="I38" s="8">
        <f t="shared" si="23"/>
        <v>35.167703764177986</v>
      </c>
      <c r="J38" s="8">
        <f t="shared" si="23"/>
        <v>33.883444176422017</v>
      </c>
      <c r="K38" s="8">
        <f t="shared" si="23"/>
        <v>32.599184588666049</v>
      </c>
      <c r="L38" s="8">
        <f t="shared" si="23"/>
        <v>31.31492500091008</v>
      </c>
      <c r="M38" s="8">
        <f t="shared" si="23"/>
        <v>30.030665413154566</v>
      </c>
      <c r="N38" s="8">
        <f t="shared" si="23"/>
        <v>28.746405825398597</v>
      </c>
      <c r="O38" s="8">
        <f t="shared" si="23"/>
        <v>28.128389278370832</v>
      </c>
      <c r="P38" s="8">
        <f t="shared" si="23"/>
        <v>27.510372731343068</v>
      </c>
      <c r="Q38" s="8">
        <f t="shared" si="24"/>
        <v>26.892356184315304</v>
      </c>
      <c r="R38" s="8">
        <f t="shared" si="24"/>
        <v>26.27433963728754</v>
      </c>
      <c r="S38" s="8">
        <f t="shared" si="24"/>
        <v>25.656323090259662</v>
      </c>
      <c r="T38" s="8">
        <f t="shared" si="24"/>
        <v>25.155343675421591</v>
      </c>
      <c r="U38" s="8">
        <f t="shared" si="24"/>
        <v>24.65436426058352</v>
      </c>
      <c r="V38" s="8">
        <f t="shared" si="24"/>
        <v>24.153384845745336</v>
      </c>
      <c r="W38" s="8">
        <f t="shared" si="24"/>
        <v>23.652405430907265</v>
      </c>
      <c r="X38" s="8">
        <f t="shared" si="24"/>
        <v>23.151426016069138</v>
      </c>
      <c r="Y38" s="8">
        <f t="shared" si="24"/>
        <v>22.949597354879643</v>
      </c>
      <c r="Z38" s="8">
        <f t="shared" si="24"/>
        <v>22.747768693690148</v>
      </c>
      <c r="AA38" s="8">
        <f t="shared" si="25"/>
        <v>22.54594003250071</v>
      </c>
      <c r="AB38" s="8">
        <f t="shared" si="25"/>
        <v>22.344111371311214</v>
      </c>
      <c r="AC38" s="8">
        <f t="shared" si="25"/>
        <v>22.142282710121719</v>
      </c>
      <c r="AD38" s="8">
        <f t="shared" si="25"/>
        <v>21.990017270793203</v>
      </c>
      <c r="AE38" s="8">
        <f t="shared" si="25"/>
        <v>21.837751831464743</v>
      </c>
      <c r="AF38" s="8">
        <f t="shared" si="25"/>
        <v>21.685486392136283</v>
      </c>
      <c r="AG38" s="8">
        <f t="shared" si="25"/>
        <v>21.533220952807824</v>
      </c>
      <c r="AH38" s="8">
        <f t="shared" si="25"/>
        <v>21.380955513479364</v>
      </c>
    </row>
    <row r="39" spans="2:34" hidden="1" outlineLevel="1">
      <c r="B39" t="str">
        <f t="shared" si="1"/>
        <v>Renewable electricity - Cost of electricity - Asia - USD/MWh</v>
      </c>
      <c r="C39" t="s">
        <v>118</v>
      </c>
      <c r="D39" t="s">
        <v>119</v>
      </c>
      <c r="E39" t="s">
        <v>57</v>
      </c>
      <c r="F39" t="s">
        <v>120</v>
      </c>
      <c r="G39" s="8">
        <f t="shared" si="23"/>
        <v>64.941602489809156</v>
      </c>
      <c r="H39" s="8">
        <f t="shared" si="23"/>
        <v>59.234907936835953</v>
      </c>
      <c r="I39" s="8">
        <f t="shared" si="23"/>
        <v>53.528213383865477</v>
      </c>
      <c r="J39" s="8">
        <f t="shared" si="23"/>
        <v>51.481269434223577</v>
      </c>
      <c r="K39" s="8">
        <f t="shared" si="23"/>
        <v>49.434325484582587</v>
      </c>
      <c r="L39" s="8">
        <f t="shared" si="23"/>
        <v>47.387381534940687</v>
      </c>
      <c r="M39" s="8">
        <f t="shared" si="23"/>
        <v>45.340437585298787</v>
      </c>
      <c r="N39" s="8">
        <f t="shared" si="23"/>
        <v>43.293493635657796</v>
      </c>
      <c r="O39" s="8">
        <f t="shared" si="23"/>
        <v>41.902208066311687</v>
      </c>
      <c r="P39" s="8">
        <f t="shared" si="23"/>
        <v>40.510922496966032</v>
      </c>
      <c r="Q39" s="8">
        <f t="shared" si="24"/>
        <v>39.119636927620832</v>
      </c>
      <c r="R39" s="8">
        <f t="shared" si="24"/>
        <v>37.728351358275177</v>
      </c>
      <c r="S39" s="8">
        <f t="shared" si="24"/>
        <v>36.337065788929522</v>
      </c>
      <c r="T39" s="8">
        <f t="shared" si="24"/>
        <v>35.629702497725702</v>
      </c>
      <c r="U39" s="8">
        <f t="shared" si="24"/>
        <v>34.922339206521883</v>
      </c>
      <c r="V39" s="8">
        <f t="shared" si="24"/>
        <v>34.214975915318291</v>
      </c>
      <c r="W39" s="8">
        <f t="shared" si="24"/>
        <v>33.507612624114472</v>
      </c>
      <c r="X39" s="8">
        <f t="shared" si="24"/>
        <v>32.800249332911108</v>
      </c>
      <c r="Y39" s="8">
        <f t="shared" si="24"/>
        <v>32.059832294097532</v>
      </c>
      <c r="Z39" s="8">
        <f t="shared" si="24"/>
        <v>31.319415255284184</v>
      </c>
      <c r="AA39" s="8">
        <f t="shared" si="25"/>
        <v>30.578998216470609</v>
      </c>
      <c r="AB39" s="8">
        <f t="shared" si="25"/>
        <v>29.838581177657261</v>
      </c>
      <c r="AC39" s="8">
        <f t="shared" si="25"/>
        <v>29.098164138843686</v>
      </c>
      <c r="AD39" s="8">
        <f t="shared" si="25"/>
        <v>28.758618698873192</v>
      </c>
      <c r="AE39" s="8">
        <f t="shared" si="25"/>
        <v>28.419073258902586</v>
      </c>
      <c r="AF39" s="8">
        <f t="shared" si="25"/>
        <v>28.079527818932092</v>
      </c>
      <c r="AG39" s="8">
        <f t="shared" si="25"/>
        <v>27.739982378961599</v>
      </c>
      <c r="AH39" s="8">
        <f t="shared" si="25"/>
        <v>27.400436938990993</v>
      </c>
    </row>
    <row r="40" spans="2:34" hidden="1" outlineLevel="1">
      <c r="B40" t="str">
        <f t="shared" si="1"/>
        <v>Renewable electricity - Cost of electricity - Europe - USD/MWh</v>
      </c>
      <c r="C40" t="s">
        <v>118</v>
      </c>
      <c r="D40" t="s">
        <v>119</v>
      </c>
      <c r="E40" t="s">
        <v>8</v>
      </c>
      <c r="F40" t="s">
        <v>120</v>
      </c>
      <c r="G40" s="8">
        <f t="shared" si="23"/>
        <v>48.345505357757247</v>
      </c>
      <c r="H40" s="8">
        <f t="shared" si="23"/>
        <v>46.261834393182653</v>
      </c>
      <c r="I40" s="8">
        <f t="shared" si="23"/>
        <v>44.178163428608059</v>
      </c>
      <c r="J40" s="8">
        <f t="shared" si="23"/>
        <v>42.49454469772445</v>
      </c>
      <c r="K40" s="8">
        <f t="shared" si="23"/>
        <v>40.810925966840387</v>
      </c>
      <c r="L40" s="8">
        <f t="shared" si="23"/>
        <v>39.127307235956778</v>
      </c>
      <c r="M40" s="8">
        <f t="shared" si="23"/>
        <v>37.443688505072714</v>
      </c>
      <c r="N40" s="8">
        <f t="shared" si="23"/>
        <v>35.760069774189105</v>
      </c>
      <c r="O40" s="8">
        <f t="shared" si="23"/>
        <v>35.060526539849434</v>
      </c>
      <c r="P40" s="8">
        <f t="shared" si="23"/>
        <v>34.360983305510445</v>
      </c>
      <c r="Q40" s="8">
        <f t="shared" si="24"/>
        <v>33.661440071171228</v>
      </c>
      <c r="R40" s="8">
        <f t="shared" si="24"/>
        <v>32.961896836832011</v>
      </c>
      <c r="S40" s="8">
        <f t="shared" si="24"/>
        <v>32.262353602493022</v>
      </c>
      <c r="T40" s="8">
        <f t="shared" si="24"/>
        <v>31.844690735616723</v>
      </c>
      <c r="U40" s="8">
        <f t="shared" si="24"/>
        <v>31.427027868740538</v>
      </c>
      <c r="V40" s="8">
        <f t="shared" si="24"/>
        <v>31.009365001864353</v>
      </c>
      <c r="W40" s="8">
        <f t="shared" si="24"/>
        <v>30.591702134988168</v>
      </c>
      <c r="X40" s="8">
        <f t="shared" si="24"/>
        <v>30.174039268111756</v>
      </c>
      <c r="Y40" s="8">
        <f t="shared" si="24"/>
        <v>29.72721540516045</v>
      </c>
      <c r="Z40" s="8">
        <f t="shared" si="24"/>
        <v>29.280391542209031</v>
      </c>
      <c r="AA40" s="8">
        <f t="shared" si="25"/>
        <v>28.833567679257726</v>
      </c>
      <c r="AB40" s="8">
        <f t="shared" si="25"/>
        <v>28.386743816306307</v>
      </c>
      <c r="AC40" s="8">
        <f t="shared" si="25"/>
        <v>27.939919953355002</v>
      </c>
      <c r="AD40" s="8">
        <f t="shared" si="25"/>
        <v>27.613908060931863</v>
      </c>
      <c r="AE40" s="8">
        <f t="shared" si="25"/>
        <v>27.28789616850861</v>
      </c>
      <c r="AF40" s="8">
        <f t="shared" si="25"/>
        <v>26.96188427608547</v>
      </c>
      <c r="AG40" s="8">
        <f t="shared" si="25"/>
        <v>26.635872383662331</v>
      </c>
      <c r="AH40" s="8">
        <f t="shared" si="25"/>
        <v>26.309860491239078</v>
      </c>
    </row>
    <row r="41" spans="2:34" hidden="1" outlineLevel="1">
      <c r="B41" t="str">
        <f t="shared" si="1"/>
        <v>Renewable electricity - Cost of electricity - Middle East - USD/MWh</v>
      </c>
      <c r="C41" t="s">
        <v>118</v>
      </c>
      <c r="D41" t="s">
        <v>119</v>
      </c>
      <c r="E41" t="s">
        <v>58</v>
      </c>
      <c r="F41" t="s">
        <v>120</v>
      </c>
      <c r="G41" s="8">
        <f t="shared" si="23"/>
        <v>37.020316673163961</v>
      </c>
      <c r="H41" s="8">
        <f t="shared" si="23"/>
        <v>35.386702900434102</v>
      </c>
      <c r="I41" s="8">
        <f t="shared" si="23"/>
        <v>33.753089127703788</v>
      </c>
      <c r="J41" s="8">
        <f t="shared" si="23"/>
        <v>32.671487127187447</v>
      </c>
      <c r="K41" s="8">
        <f t="shared" si="23"/>
        <v>31.589885126671106</v>
      </c>
      <c r="L41" s="8">
        <f t="shared" si="23"/>
        <v>30.508283126154765</v>
      </c>
      <c r="M41" s="8">
        <f t="shared" si="23"/>
        <v>29.426681125638424</v>
      </c>
      <c r="N41" s="8">
        <f t="shared" si="23"/>
        <v>28.345079125122083</v>
      </c>
      <c r="O41" s="8">
        <f t="shared" si="23"/>
        <v>27.58242507536329</v>
      </c>
      <c r="P41" s="8">
        <f t="shared" si="23"/>
        <v>26.819771025604723</v>
      </c>
      <c r="Q41" s="8">
        <f t="shared" si="24"/>
        <v>26.057116975845929</v>
      </c>
      <c r="R41" s="8">
        <f t="shared" si="24"/>
        <v>25.294462926087363</v>
      </c>
      <c r="S41" s="8">
        <f t="shared" si="24"/>
        <v>24.531808876328796</v>
      </c>
      <c r="T41" s="8">
        <f t="shared" si="24"/>
        <v>24.149422155106208</v>
      </c>
      <c r="U41" s="8">
        <f t="shared" si="24"/>
        <v>23.76703543388362</v>
      </c>
      <c r="V41" s="8">
        <f t="shared" si="24"/>
        <v>23.384648712661146</v>
      </c>
      <c r="W41" s="8">
        <f t="shared" si="24"/>
        <v>23.002261991438559</v>
      </c>
      <c r="X41" s="8">
        <f t="shared" si="24"/>
        <v>22.619875270215971</v>
      </c>
      <c r="Y41" s="8">
        <f t="shared" si="24"/>
        <v>22.118414831670066</v>
      </c>
      <c r="Z41" s="8">
        <f t="shared" si="24"/>
        <v>21.616954393124274</v>
      </c>
      <c r="AA41" s="8">
        <f t="shared" si="25"/>
        <v>21.115493954578369</v>
      </c>
      <c r="AB41" s="8">
        <f t="shared" si="25"/>
        <v>20.614033516032578</v>
      </c>
      <c r="AC41" s="8">
        <f t="shared" si="25"/>
        <v>20.112573077486616</v>
      </c>
      <c r="AD41" s="8">
        <f t="shared" si="25"/>
        <v>19.877873861328055</v>
      </c>
      <c r="AE41" s="8">
        <f t="shared" si="25"/>
        <v>19.643174645169552</v>
      </c>
      <c r="AF41" s="8">
        <f t="shared" si="25"/>
        <v>19.408475429010991</v>
      </c>
      <c r="AG41" s="8">
        <f t="shared" si="25"/>
        <v>19.173776212852431</v>
      </c>
      <c r="AH41" s="8">
        <f t="shared" si="25"/>
        <v>18.939076996693927</v>
      </c>
    </row>
    <row r="42" spans="2:34" hidden="1" outlineLevel="1">
      <c r="B42" t="str">
        <f t="shared" si="1"/>
        <v>e-hydrogen (Alkaline) - Energy demand - Electrolysis - Global - MWh/ton fuel</v>
      </c>
      <c r="C42" t="str">
        <f>C18</f>
        <v>e-hydrogen (Alkaline)</v>
      </c>
      <c r="D42" t="s">
        <v>121</v>
      </c>
      <c r="E42" t="s">
        <v>49</v>
      </c>
      <c r="F42" t="s">
        <v>122</v>
      </c>
      <c r="G42" s="8">
        <f t="shared" si="23"/>
        <v>50.080974309131491</v>
      </c>
      <c r="H42" s="8">
        <f t="shared" si="23"/>
        <v>50.040487154565753</v>
      </c>
      <c r="I42" s="8">
        <f t="shared" si="23"/>
        <v>49.999999999999986</v>
      </c>
      <c r="J42" s="8">
        <f t="shared" si="23"/>
        <v>49.959676105409542</v>
      </c>
      <c r="K42" s="8">
        <f t="shared" si="23"/>
        <v>49.919352210819085</v>
      </c>
      <c r="L42" s="8">
        <f t="shared" si="23"/>
        <v>49.879028316228641</v>
      </c>
      <c r="M42" s="8">
        <f t="shared" si="23"/>
        <v>49.838704421638198</v>
      </c>
      <c r="N42" s="8">
        <f t="shared" si="23"/>
        <v>49.79838052704774</v>
      </c>
      <c r="O42" s="8">
        <f t="shared" si="23"/>
        <v>49.758219234104814</v>
      </c>
      <c r="P42" s="8">
        <f t="shared" si="23"/>
        <v>49.71805794116186</v>
      </c>
      <c r="Q42" s="8">
        <f t="shared" si="24"/>
        <v>49.677896648218905</v>
      </c>
      <c r="R42" s="8">
        <f t="shared" si="24"/>
        <v>49.637735355275964</v>
      </c>
      <c r="S42" s="8">
        <f t="shared" si="24"/>
        <v>49.59757406233301</v>
      </c>
      <c r="T42" s="8">
        <f t="shared" si="24"/>
        <v>49.557574715364382</v>
      </c>
      <c r="U42" s="8">
        <f t="shared" si="24"/>
        <v>49.517575368395754</v>
      </c>
      <c r="V42" s="8">
        <f t="shared" si="24"/>
        <v>49.477576021427126</v>
      </c>
      <c r="W42" s="8">
        <f t="shared" si="24"/>
        <v>49.437576674458498</v>
      </c>
      <c r="X42" s="8">
        <f t="shared" si="24"/>
        <v>49.397577327489842</v>
      </c>
      <c r="Y42" s="8">
        <f t="shared" si="24"/>
        <v>49.357739273466294</v>
      </c>
      <c r="Z42" s="8">
        <f t="shared" si="24"/>
        <v>49.317901219442746</v>
      </c>
      <c r="AA42" s="8">
        <f t="shared" si="25"/>
        <v>49.278063165419212</v>
      </c>
      <c r="AB42" s="8">
        <f t="shared" si="25"/>
        <v>49.238225111395664</v>
      </c>
      <c r="AC42" s="8">
        <f t="shared" si="25"/>
        <v>49.198387057372159</v>
      </c>
      <c r="AD42" s="8">
        <f t="shared" si="25"/>
        <v>49.15870964589773</v>
      </c>
      <c r="AE42" s="8">
        <f t="shared" si="25"/>
        <v>49.119032234423301</v>
      </c>
      <c r="AF42" s="8">
        <f t="shared" si="25"/>
        <v>49.079354822948872</v>
      </c>
      <c r="AG42" s="8">
        <f t="shared" si="25"/>
        <v>49.039677411474443</v>
      </c>
      <c r="AH42" s="8">
        <f t="shared" si="25"/>
        <v>49.000000000000014</v>
      </c>
    </row>
    <row r="43" spans="2:34" hidden="1" outlineLevel="1">
      <c r="B43" t="str">
        <f t="shared" si="1"/>
        <v/>
      </c>
      <c r="C43" s="2"/>
    </row>
    <row r="44" spans="2:34" hidden="1" outlineLevel="1">
      <c r="B44" t="str">
        <f t="shared" si="1"/>
        <v>e-hydrogen (Alkaline) - Feedstock cost - Global - USD/ton fuel</v>
      </c>
      <c r="C44" s="4" t="str">
        <f>C6</f>
        <v>e-hydrogen (Alkaline)</v>
      </c>
      <c r="D44" s="4" t="s">
        <v>44</v>
      </c>
      <c r="E44" s="4" t="s">
        <v>49</v>
      </c>
      <c r="F44" s="4" t="s">
        <v>31</v>
      </c>
      <c r="G44" s="21">
        <f t="shared" ref="G44:AG44" si="26">G45*G46</f>
        <v>13.5</v>
      </c>
      <c r="H44" s="21">
        <f t="shared" si="26"/>
        <v>13.5</v>
      </c>
      <c r="I44" s="21">
        <f t="shared" si="26"/>
        <v>13.5</v>
      </c>
      <c r="J44" s="21">
        <f t="shared" si="26"/>
        <v>13.5</v>
      </c>
      <c r="K44" s="21">
        <f t="shared" si="26"/>
        <v>13.5</v>
      </c>
      <c r="L44" s="21">
        <f t="shared" si="26"/>
        <v>13.5</v>
      </c>
      <c r="M44" s="21">
        <f t="shared" si="26"/>
        <v>13.5</v>
      </c>
      <c r="N44" s="21">
        <f t="shared" si="26"/>
        <v>13.5</v>
      </c>
      <c r="O44" s="21">
        <f t="shared" si="26"/>
        <v>13.5</v>
      </c>
      <c r="P44" s="21">
        <f t="shared" si="26"/>
        <v>13.5</v>
      </c>
      <c r="Q44" s="21">
        <f t="shared" si="26"/>
        <v>13.5</v>
      </c>
      <c r="R44" s="21">
        <f t="shared" si="26"/>
        <v>13.5</v>
      </c>
      <c r="S44" s="21">
        <f t="shared" si="26"/>
        <v>13.5</v>
      </c>
      <c r="T44" s="21">
        <f t="shared" si="26"/>
        <v>13.5</v>
      </c>
      <c r="U44" s="21">
        <f t="shared" si="26"/>
        <v>13.5</v>
      </c>
      <c r="V44" s="21">
        <f t="shared" si="26"/>
        <v>13.5</v>
      </c>
      <c r="W44" s="21">
        <f t="shared" si="26"/>
        <v>13.5</v>
      </c>
      <c r="X44" s="21">
        <f t="shared" si="26"/>
        <v>13.5</v>
      </c>
      <c r="Y44" s="21">
        <f t="shared" si="26"/>
        <v>13.5</v>
      </c>
      <c r="Z44" s="21">
        <f t="shared" si="26"/>
        <v>13.5</v>
      </c>
      <c r="AA44" s="21">
        <f t="shared" si="26"/>
        <v>13.5</v>
      </c>
      <c r="AB44" s="21">
        <f t="shared" si="26"/>
        <v>13.5</v>
      </c>
      <c r="AC44" s="21">
        <f t="shared" si="26"/>
        <v>13.5</v>
      </c>
      <c r="AD44" s="21">
        <f t="shared" si="26"/>
        <v>13.5</v>
      </c>
      <c r="AE44" s="21">
        <f t="shared" si="26"/>
        <v>13.5</v>
      </c>
      <c r="AF44" s="21">
        <f t="shared" si="26"/>
        <v>13.5</v>
      </c>
      <c r="AG44" s="21">
        <f t="shared" si="26"/>
        <v>13.5</v>
      </c>
      <c r="AH44" s="21">
        <f>AH45*AH46</f>
        <v>13.5</v>
      </c>
    </row>
    <row r="45" spans="2:34" hidden="1" outlineLevel="1">
      <c r="B45" t="str">
        <f t="shared" si="1"/>
        <v>e-hydrogen - Conversion H2O -&gt; H2 - Global - ton H2O/ton H2</v>
      </c>
      <c r="C45" t="s">
        <v>59</v>
      </c>
      <c r="D45" t="s">
        <v>123</v>
      </c>
      <c r="E45" t="s">
        <v>49</v>
      </c>
      <c r="F45" t="s">
        <v>124</v>
      </c>
      <c r="G45" s="20">
        <f t="shared" ref="G45:P46" si="27">INDEX(FuelData,MATCH($B45,FuelData_Index,0),MATCH(G$4,FuelData_Year,0))</f>
        <v>9</v>
      </c>
      <c r="H45" s="20">
        <f t="shared" si="27"/>
        <v>9</v>
      </c>
      <c r="I45" s="20">
        <f t="shared" si="27"/>
        <v>9</v>
      </c>
      <c r="J45" s="20">
        <f t="shared" si="27"/>
        <v>9</v>
      </c>
      <c r="K45" s="20">
        <f t="shared" si="27"/>
        <v>9</v>
      </c>
      <c r="L45" s="20">
        <f t="shared" si="27"/>
        <v>9</v>
      </c>
      <c r="M45" s="20">
        <f t="shared" si="27"/>
        <v>9</v>
      </c>
      <c r="N45" s="20">
        <f t="shared" si="27"/>
        <v>9</v>
      </c>
      <c r="O45" s="20">
        <f t="shared" si="27"/>
        <v>9</v>
      </c>
      <c r="P45" s="20">
        <f t="shared" si="27"/>
        <v>9</v>
      </c>
      <c r="Q45" s="20">
        <f t="shared" ref="Q45:Z46" si="28">INDEX(FuelData,MATCH($B45,FuelData_Index,0),MATCH(Q$4,FuelData_Year,0))</f>
        <v>9</v>
      </c>
      <c r="R45" s="20">
        <f t="shared" si="28"/>
        <v>9</v>
      </c>
      <c r="S45" s="20">
        <f t="shared" si="28"/>
        <v>9</v>
      </c>
      <c r="T45" s="20">
        <f t="shared" si="28"/>
        <v>9</v>
      </c>
      <c r="U45" s="20">
        <f t="shared" si="28"/>
        <v>9</v>
      </c>
      <c r="V45" s="20">
        <f t="shared" si="28"/>
        <v>9</v>
      </c>
      <c r="W45" s="20">
        <f t="shared" si="28"/>
        <v>9</v>
      </c>
      <c r="X45" s="20">
        <f t="shared" si="28"/>
        <v>9</v>
      </c>
      <c r="Y45" s="20">
        <f t="shared" si="28"/>
        <v>9</v>
      </c>
      <c r="Z45" s="20">
        <f t="shared" si="28"/>
        <v>9</v>
      </c>
      <c r="AA45" s="20">
        <f t="shared" ref="AA45:AH46" si="29">INDEX(FuelData,MATCH($B45,FuelData_Index,0),MATCH(AA$4,FuelData_Year,0))</f>
        <v>9</v>
      </c>
      <c r="AB45" s="20">
        <f t="shared" si="29"/>
        <v>9</v>
      </c>
      <c r="AC45" s="20">
        <f t="shared" si="29"/>
        <v>9</v>
      </c>
      <c r="AD45" s="20">
        <f t="shared" si="29"/>
        <v>9</v>
      </c>
      <c r="AE45" s="20">
        <f t="shared" si="29"/>
        <v>9</v>
      </c>
      <c r="AF45" s="20">
        <f t="shared" si="29"/>
        <v>9</v>
      </c>
      <c r="AG45" s="20">
        <f t="shared" si="29"/>
        <v>9</v>
      </c>
      <c r="AH45" s="20">
        <f t="shared" si="29"/>
        <v>9</v>
      </c>
    </row>
    <row r="46" spans="2:34" hidden="1" outlineLevel="1">
      <c r="B46" t="str">
        <f t="shared" si="1"/>
        <v>Demineralized water - Cost - Global - USD/ton water</v>
      </c>
      <c r="C46" t="s">
        <v>125</v>
      </c>
      <c r="D46" t="s">
        <v>126</v>
      </c>
      <c r="E46" t="s">
        <v>49</v>
      </c>
      <c r="F46" t="s">
        <v>127</v>
      </c>
      <c r="G46" s="20">
        <f t="shared" si="27"/>
        <v>1.5</v>
      </c>
      <c r="H46" s="20">
        <f t="shared" si="27"/>
        <v>1.5</v>
      </c>
      <c r="I46" s="20">
        <f t="shared" si="27"/>
        <v>1.5</v>
      </c>
      <c r="J46" s="20">
        <f t="shared" si="27"/>
        <v>1.5</v>
      </c>
      <c r="K46" s="20">
        <f t="shared" si="27"/>
        <v>1.5</v>
      </c>
      <c r="L46" s="20">
        <f t="shared" si="27"/>
        <v>1.5</v>
      </c>
      <c r="M46" s="20">
        <f t="shared" si="27"/>
        <v>1.5</v>
      </c>
      <c r="N46" s="20">
        <f t="shared" si="27"/>
        <v>1.5</v>
      </c>
      <c r="O46" s="20">
        <f t="shared" si="27"/>
        <v>1.5</v>
      </c>
      <c r="P46" s="20">
        <f t="shared" si="27"/>
        <v>1.5</v>
      </c>
      <c r="Q46" s="20">
        <f t="shared" si="28"/>
        <v>1.5</v>
      </c>
      <c r="R46" s="20">
        <f t="shared" si="28"/>
        <v>1.5</v>
      </c>
      <c r="S46" s="20">
        <f t="shared" si="28"/>
        <v>1.5</v>
      </c>
      <c r="T46" s="20">
        <f t="shared" si="28"/>
        <v>1.5</v>
      </c>
      <c r="U46" s="20">
        <f t="shared" si="28"/>
        <v>1.5</v>
      </c>
      <c r="V46" s="20">
        <f t="shared" si="28"/>
        <v>1.5</v>
      </c>
      <c r="W46" s="20">
        <f t="shared" si="28"/>
        <v>1.5</v>
      </c>
      <c r="X46" s="20">
        <f t="shared" si="28"/>
        <v>1.5</v>
      </c>
      <c r="Y46" s="20">
        <f t="shared" si="28"/>
        <v>1.5</v>
      </c>
      <c r="Z46" s="20">
        <f t="shared" si="28"/>
        <v>1.5</v>
      </c>
      <c r="AA46" s="20">
        <f t="shared" si="29"/>
        <v>1.5</v>
      </c>
      <c r="AB46" s="20">
        <f t="shared" si="29"/>
        <v>1.5</v>
      </c>
      <c r="AC46" s="20">
        <f t="shared" si="29"/>
        <v>1.5</v>
      </c>
      <c r="AD46" s="20">
        <f t="shared" si="29"/>
        <v>1.5</v>
      </c>
      <c r="AE46" s="20">
        <f t="shared" si="29"/>
        <v>1.5</v>
      </c>
      <c r="AF46" s="20">
        <f t="shared" si="29"/>
        <v>1.5</v>
      </c>
      <c r="AG46" s="20">
        <f t="shared" si="29"/>
        <v>1.5</v>
      </c>
      <c r="AH46" s="20">
        <f t="shared" si="29"/>
        <v>1.5</v>
      </c>
    </row>
    <row r="47" spans="2:34" collapsed="1">
      <c r="B47" t="str">
        <f t="shared" si="1"/>
        <v/>
      </c>
    </row>
    <row r="48" spans="2:34">
      <c r="B48" t="str">
        <f t="shared" si="1"/>
        <v>e-hydrogen (PEM) - Item - Region - Unit</v>
      </c>
      <c r="C48" s="52" t="s">
        <v>60</v>
      </c>
      <c r="D48" s="52" t="s">
        <v>28</v>
      </c>
      <c r="E48" s="52" t="s">
        <v>1</v>
      </c>
      <c r="F48" s="52" t="s">
        <v>29</v>
      </c>
      <c r="G48" s="3">
        <v>2023</v>
      </c>
      <c r="H48" s="3">
        <v>2024</v>
      </c>
      <c r="I48" s="3">
        <v>2025</v>
      </c>
      <c r="J48" s="3">
        <v>2026</v>
      </c>
      <c r="K48" s="3">
        <v>2027</v>
      </c>
      <c r="L48" s="3">
        <v>2028</v>
      </c>
      <c r="M48" s="3">
        <v>2029</v>
      </c>
      <c r="N48" s="3">
        <v>2030</v>
      </c>
      <c r="O48" s="3">
        <v>2031</v>
      </c>
      <c r="P48" s="3">
        <v>2032</v>
      </c>
      <c r="Q48" s="3">
        <v>2033</v>
      </c>
      <c r="R48" s="3">
        <v>2034</v>
      </c>
      <c r="S48" s="3">
        <v>2035</v>
      </c>
      <c r="T48" s="3">
        <v>2036</v>
      </c>
      <c r="U48" s="3">
        <v>2037</v>
      </c>
      <c r="V48" s="3">
        <v>2038</v>
      </c>
      <c r="W48" s="3">
        <v>2039</v>
      </c>
      <c r="X48" s="3">
        <v>2040</v>
      </c>
      <c r="Y48" s="3">
        <v>2041</v>
      </c>
      <c r="Z48" s="3">
        <v>2042</v>
      </c>
      <c r="AA48" s="3">
        <v>2043</v>
      </c>
      <c r="AB48" s="3">
        <v>2044</v>
      </c>
      <c r="AC48" s="3">
        <v>2045</v>
      </c>
      <c r="AD48" s="3">
        <v>2046</v>
      </c>
      <c r="AE48" s="3">
        <v>2047</v>
      </c>
      <c r="AF48" s="3">
        <v>2048</v>
      </c>
      <c r="AG48" s="3">
        <v>2049</v>
      </c>
      <c r="AH48" s="3">
        <v>2050</v>
      </c>
    </row>
    <row r="49" spans="2:34" hidden="1" outlineLevel="1">
      <c r="B49" t="str">
        <f t="shared" si="1"/>
        <v>e-hydrogen (PEM) - Total cost - Africa - USD/ton fuel</v>
      </c>
      <c r="C49" s="10" t="str">
        <f>C48</f>
        <v>e-hydrogen (PEM)</v>
      </c>
      <c r="D49" s="10" t="s">
        <v>30</v>
      </c>
      <c r="E49" s="10" t="s">
        <v>55</v>
      </c>
      <c r="F49" s="10" t="s">
        <v>31</v>
      </c>
      <c r="G49" s="11">
        <f>G$55+G$59+G62+G74+G$86</f>
        <v>5441.9495600428263</v>
      </c>
      <c r="H49" s="11">
        <f t="shared" ref="H49:AH49" si="30">H$55+H$59+H62+H74+H$86</f>
        <v>4876.9534882843791</v>
      </c>
      <c r="I49" s="11">
        <f t="shared" si="30"/>
        <v>4318.0347506045728</v>
      </c>
      <c r="J49" s="11">
        <f t="shared" si="30"/>
        <v>4085.827866475981</v>
      </c>
      <c r="K49" s="11">
        <f t="shared" si="30"/>
        <v>3855.2575716558199</v>
      </c>
      <c r="L49" s="11">
        <f t="shared" si="30"/>
        <v>3626.3238661441083</v>
      </c>
      <c r="M49" s="11">
        <f t="shared" si="30"/>
        <v>3399.0267499408283</v>
      </c>
      <c r="N49" s="11">
        <f t="shared" si="30"/>
        <v>3173.3662230460027</v>
      </c>
      <c r="O49" s="11">
        <f t="shared" si="30"/>
        <v>3064.8196611105536</v>
      </c>
      <c r="P49" s="11">
        <f t="shared" si="30"/>
        <v>2957.1556050398012</v>
      </c>
      <c r="Q49" s="11">
        <f t="shared" si="30"/>
        <v>2850.3740548337159</v>
      </c>
      <c r="R49" s="11">
        <f t="shared" si="30"/>
        <v>2744.4750104923332</v>
      </c>
      <c r="S49" s="11">
        <f t="shared" si="30"/>
        <v>2639.4584720156513</v>
      </c>
      <c r="T49" s="11">
        <f t="shared" si="30"/>
        <v>2571.4404649564121</v>
      </c>
      <c r="U49" s="11">
        <f t="shared" si="30"/>
        <v>2503.8237251337127</v>
      </c>
      <c r="V49" s="11">
        <f t="shared" si="30"/>
        <v>2436.6082525475422</v>
      </c>
      <c r="W49" s="11">
        <f t="shared" si="30"/>
        <v>2369.7940471979068</v>
      </c>
      <c r="X49" s="11">
        <f t="shared" si="30"/>
        <v>2303.3811090848149</v>
      </c>
      <c r="Y49" s="11">
        <f t="shared" si="30"/>
        <v>2239.4264447338105</v>
      </c>
      <c r="Z49" s="11">
        <f t="shared" si="30"/>
        <v>2175.870372234484</v>
      </c>
      <c r="AA49" s="11">
        <f t="shared" si="30"/>
        <v>2112.712891586822</v>
      </c>
      <c r="AB49" s="11">
        <f t="shared" si="30"/>
        <v>2049.9540027908511</v>
      </c>
      <c r="AC49" s="11">
        <f t="shared" si="30"/>
        <v>1987.5937058465549</v>
      </c>
      <c r="AD49" s="11">
        <f t="shared" si="30"/>
        <v>1942.5503511755187</v>
      </c>
      <c r="AE49" s="11">
        <f t="shared" si="30"/>
        <v>1897.6959886397819</v>
      </c>
      <c r="AF49" s="11">
        <f t="shared" si="30"/>
        <v>1853.0306182393319</v>
      </c>
      <c r="AG49" s="11">
        <f t="shared" si="30"/>
        <v>1808.5542399741735</v>
      </c>
      <c r="AH49" s="11">
        <f t="shared" si="30"/>
        <v>1764.2668538443118</v>
      </c>
    </row>
    <row r="50" spans="2:34" hidden="1" outlineLevel="1">
      <c r="B50" t="str">
        <f t="shared" si="1"/>
        <v>e-hydrogen (PEM) - Total cost - Americas - USD/ton fuel</v>
      </c>
      <c r="C50" s="2" t="str">
        <f>C49</f>
        <v>e-hydrogen (PEM)</v>
      </c>
      <c r="D50" s="2" t="s">
        <v>30</v>
      </c>
      <c r="E50" s="2" t="s">
        <v>56</v>
      </c>
      <c r="F50" s="2" t="s">
        <v>31</v>
      </c>
      <c r="G50" s="12">
        <f t="shared" ref="G50:AH50" si="31">G$55+G$59+G63+G75+G$86</f>
        <v>4055.4480216905413</v>
      </c>
      <c r="H50" s="12">
        <f t="shared" si="31"/>
        <v>3886.8686079601657</v>
      </c>
      <c r="I50" s="12">
        <f t="shared" si="31"/>
        <v>3718.9625974171845</v>
      </c>
      <c r="J50" s="12">
        <f t="shared" si="31"/>
        <v>3530.065661107612</v>
      </c>
      <c r="K50" s="12">
        <f t="shared" si="31"/>
        <v>3342.2683630386318</v>
      </c>
      <c r="L50" s="12">
        <f t="shared" si="31"/>
        <v>3155.5707032102619</v>
      </c>
      <c r="M50" s="12">
        <f t="shared" si="31"/>
        <v>2969.9726816225407</v>
      </c>
      <c r="N50" s="12">
        <f t="shared" si="31"/>
        <v>2785.4742982753796</v>
      </c>
      <c r="O50" s="12">
        <f t="shared" si="31"/>
        <v>2706.6982697459357</v>
      </c>
      <c r="P50" s="12">
        <f t="shared" si="31"/>
        <v>2628.4334333768734</v>
      </c>
      <c r="Q50" s="12">
        <f t="shared" si="31"/>
        <v>2550.6797891681913</v>
      </c>
      <c r="R50" s="12">
        <f t="shared" si="31"/>
        <v>2473.4373371198694</v>
      </c>
      <c r="S50" s="12">
        <f t="shared" si="31"/>
        <v>2396.7060772319192</v>
      </c>
      <c r="T50" s="12">
        <f t="shared" si="31"/>
        <v>2330.4080300536207</v>
      </c>
      <c r="U50" s="12">
        <f t="shared" si="31"/>
        <v>2264.5102878865137</v>
      </c>
      <c r="V50" s="12">
        <f t="shared" si="31"/>
        <v>2199.0128507305953</v>
      </c>
      <c r="W50" s="12">
        <f t="shared" si="31"/>
        <v>2133.9157185858785</v>
      </c>
      <c r="X50" s="12">
        <f t="shared" si="31"/>
        <v>2069.2188914523476</v>
      </c>
      <c r="Y50" s="12">
        <f t="shared" si="31"/>
        <v>2024.5987471904855</v>
      </c>
      <c r="Z50" s="12">
        <f t="shared" si="31"/>
        <v>1980.1343934565748</v>
      </c>
      <c r="AA50" s="12">
        <f t="shared" si="31"/>
        <v>1935.8258302506183</v>
      </c>
      <c r="AB50" s="12">
        <f t="shared" si="31"/>
        <v>1891.6730575726103</v>
      </c>
      <c r="AC50" s="12">
        <f t="shared" si="31"/>
        <v>1847.6760754225568</v>
      </c>
      <c r="AD50" s="12">
        <f t="shared" si="31"/>
        <v>1809.0974198645622</v>
      </c>
      <c r="AE50" s="12">
        <f t="shared" si="31"/>
        <v>1770.6323037114794</v>
      </c>
      <c r="AF50" s="12">
        <f t="shared" si="31"/>
        <v>1732.2807269633058</v>
      </c>
      <c r="AG50" s="12">
        <f t="shared" si="31"/>
        <v>1694.0426896200397</v>
      </c>
      <c r="AH50" s="12">
        <f t="shared" si="31"/>
        <v>1655.9181916816804</v>
      </c>
    </row>
    <row r="51" spans="2:34" hidden="1" outlineLevel="1">
      <c r="B51" t="str">
        <f t="shared" si="1"/>
        <v>e-hydrogen (PEM) - Total cost - Asia - USD/ton fuel</v>
      </c>
      <c r="C51" s="2" t="str">
        <f>C50</f>
        <v>e-hydrogen (PEM)</v>
      </c>
      <c r="D51" s="2" t="s">
        <v>30</v>
      </c>
      <c r="E51" s="2" t="s">
        <v>57</v>
      </c>
      <c r="F51" s="2" t="s">
        <v>31</v>
      </c>
      <c r="G51" s="12">
        <f t="shared" ref="G51:AH51" si="32">G$55+G$59+G64+G76+G$86</f>
        <v>5860.5199271798938</v>
      </c>
      <c r="H51" s="12">
        <f t="shared" si="32"/>
        <v>5365.5682235634968</v>
      </c>
      <c r="I51" s="12">
        <f t="shared" si="32"/>
        <v>4875.6747034574983</v>
      </c>
      <c r="J51" s="12">
        <f t="shared" si="32"/>
        <v>4631.1946452879683</v>
      </c>
      <c r="K51" s="12">
        <f t="shared" si="32"/>
        <v>4388.4672684804609</v>
      </c>
      <c r="L51" s="12">
        <f t="shared" si="32"/>
        <v>4147.4925730348823</v>
      </c>
      <c r="M51" s="12">
        <f t="shared" si="32"/>
        <v>3908.2705589512975</v>
      </c>
      <c r="N51" s="12">
        <f t="shared" si="32"/>
        <v>3670.8012262297289</v>
      </c>
      <c r="O51" s="12">
        <f t="shared" si="32"/>
        <v>3539.2680101191204</v>
      </c>
      <c r="P51" s="12">
        <f t="shared" si="32"/>
        <v>3408.8855953573316</v>
      </c>
      <c r="Q51" s="12">
        <f t="shared" si="32"/>
        <v>3279.6539819443606</v>
      </c>
      <c r="R51" s="12">
        <f t="shared" si="32"/>
        <v>3151.5731698801314</v>
      </c>
      <c r="S51" s="12">
        <f t="shared" si="32"/>
        <v>3024.6431591646929</v>
      </c>
      <c r="T51" s="12">
        <f t="shared" si="32"/>
        <v>2942.0267493710294</v>
      </c>
      <c r="U51" s="12">
        <f t="shared" si="32"/>
        <v>2859.9755545578937</v>
      </c>
      <c r="V51" s="12">
        <f t="shared" si="32"/>
        <v>2778.4895747253022</v>
      </c>
      <c r="W51" s="12">
        <f t="shared" si="32"/>
        <v>2697.5688098732262</v>
      </c>
      <c r="X51" s="12">
        <f t="shared" si="32"/>
        <v>2617.2132600017021</v>
      </c>
      <c r="Y51" s="12">
        <f t="shared" si="32"/>
        <v>2538.4885055675009</v>
      </c>
      <c r="Z51" s="12">
        <f t="shared" si="32"/>
        <v>2460.3352753197237</v>
      </c>
      <c r="AA51" s="12">
        <f t="shared" si="32"/>
        <v>2382.7535692583456</v>
      </c>
      <c r="AB51" s="12">
        <f t="shared" si="32"/>
        <v>2305.743387383392</v>
      </c>
      <c r="AC51" s="12">
        <f t="shared" si="32"/>
        <v>2229.3047296948407</v>
      </c>
      <c r="AD51" s="12">
        <f t="shared" si="32"/>
        <v>2177.92754913511</v>
      </c>
      <c r="AE51" s="12">
        <f t="shared" si="32"/>
        <v>2126.8035566091357</v>
      </c>
      <c r="AF51" s="12">
        <f t="shared" si="32"/>
        <v>2075.9327521169307</v>
      </c>
      <c r="AG51" s="12">
        <f t="shared" si="32"/>
        <v>2025.3151356584863</v>
      </c>
      <c r="AH51" s="12">
        <f t="shared" si="32"/>
        <v>1974.9507072337965</v>
      </c>
    </row>
    <row r="52" spans="2:34" hidden="1" outlineLevel="1">
      <c r="B52" t="str">
        <f t="shared" si="1"/>
        <v>e-hydrogen (PEM) - Total cost - Europe - USD/ton fuel</v>
      </c>
      <c r="C52" s="2" t="str">
        <f>C51</f>
        <v>e-hydrogen (PEM)</v>
      </c>
      <c r="D52" s="2" t="s">
        <v>30</v>
      </c>
      <c r="E52" s="2" t="s">
        <v>8</v>
      </c>
      <c r="F52" s="2" t="s">
        <v>31</v>
      </c>
      <c r="G52" s="12">
        <f t="shared" ref="G52:AH52" si="33">G$55+G$59+G65+G77+G$86</f>
        <v>4800.2556978190951</v>
      </c>
      <c r="H52" s="12">
        <f t="shared" si="33"/>
        <v>4542.5151861647146</v>
      </c>
      <c r="I52" s="12">
        <f t="shared" si="33"/>
        <v>4286.62155627628</v>
      </c>
      <c r="J52" s="12">
        <f t="shared" si="33"/>
        <v>4068.8783968172761</v>
      </c>
      <c r="K52" s="12">
        <f t="shared" si="33"/>
        <v>3852.5768240566917</v>
      </c>
      <c r="L52" s="12">
        <f t="shared" si="33"/>
        <v>3637.7168379946015</v>
      </c>
      <c r="M52" s="12">
        <f t="shared" si="33"/>
        <v>3424.2984386309599</v>
      </c>
      <c r="N52" s="12">
        <f t="shared" si="33"/>
        <v>3212.3216259657893</v>
      </c>
      <c r="O52" s="12">
        <f t="shared" si="33"/>
        <v>3125.7169753697913</v>
      </c>
      <c r="P52" s="12">
        <f t="shared" si="33"/>
        <v>3039.690951703747</v>
      </c>
      <c r="Q52" s="12">
        <f t="shared" si="33"/>
        <v>2954.2435549675997</v>
      </c>
      <c r="R52" s="12">
        <f t="shared" si="33"/>
        <v>2869.3747851613434</v>
      </c>
      <c r="S52" s="12">
        <f t="shared" si="33"/>
        <v>2785.0846422850109</v>
      </c>
      <c r="T52" s="12">
        <f t="shared" si="33"/>
        <v>2721.0123573862052</v>
      </c>
      <c r="U52" s="12">
        <f t="shared" si="33"/>
        <v>2657.2738038417247</v>
      </c>
      <c r="V52" s="12">
        <f t="shared" si="33"/>
        <v>2593.8689816515657</v>
      </c>
      <c r="W52" s="12">
        <f t="shared" si="33"/>
        <v>2530.7978908157265</v>
      </c>
      <c r="X52" s="12">
        <f t="shared" si="33"/>
        <v>2468.0605313341916</v>
      </c>
      <c r="Y52" s="12">
        <f t="shared" si="33"/>
        <v>2406.9103478756715</v>
      </c>
      <c r="Z52" s="12">
        <f t="shared" si="33"/>
        <v>2346.1050655084978</v>
      </c>
      <c r="AA52" s="12">
        <f t="shared" si="33"/>
        <v>2285.6446842326823</v>
      </c>
      <c r="AB52" s="12">
        <f t="shared" si="33"/>
        <v>2225.5292040482132</v>
      </c>
      <c r="AC52" s="12">
        <f t="shared" si="33"/>
        <v>2165.7586249551059</v>
      </c>
      <c r="AD52" s="12">
        <f t="shared" si="33"/>
        <v>2115.5507380530253</v>
      </c>
      <c r="AE52" s="12">
        <f t="shared" si="33"/>
        <v>2065.5859476567648</v>
      </c>
      <c r="AF52" s="12">
        <f t="shared" si="33"/>
        <v>2015.8642537663368</v>
      </c>
      <c r="AG52" s="12">
        <f t="shared" si="33"/>
        <v>1966.3856563817321</v>
      </c>
      <c r="AH52" s="12">
        <f t="shared" si="33"/>
        <v>1917.1501555029452</v>
      </c>
    </row>
    <row r="53" spans="2:34" hidden="1" outlineLevel="1">
      <c r="B53" t="str">
        <f t="shared" si="1"/>
        <v>e-hydrogen (PEM) - Total cost - Middle East - USD/ton fuel</v>
      </c>
      <c r="C53" s="13" t="str">
        <f>C52</f>
        <v>e-hydrogen (PEM)</v>
      </c>
      <c r="D53" s="13" t="s">
        <v>30</v>
      </c>
      <c r="E53" s="13" t="s">
        <v>58</v>
      </c>
      <c r="F53" s="13" t="s">
        <v>31</v>
      </c>
      <c r="G53" s="14">
        <f t="shared" ref="G53:AH53" si="34">G$55+G$59+G66+G78+G$86</f>
        <v>4076.7306209595749</v>
      </c>
      <c r="H53" s="14">
        <f t="shared" si="34"/>
        <v>3852.5622635131067</v>
      </c>
      <c r="I53" s="14">
        <f t="shared" si="34"/>
        <v>3629.8418753193096</v>
      </c>
      <c r="J53" s="14">
        <f t="shared" si="34"/>
        <v>3454.2312318560625</v>
      </c>
      <c r="K53" s="14">
        <f t="shared" si="34"/>
        <v>3279.5467024995</v>
      </c>
      <c r="L53" s="14">
        <f t="shared" si="34"/>
        <v>3105.7882872496402</v>
      </c>
      <c r="M53" s="14">
        <f t="shared" si="34"/>
        <v>2932.9559861064936</v>
      </c>
      <c r="N53" s="14">
        <f t="shared" si="34"/>
        <v>2761.0497990700278</v>
      </c>
      <c r="O53" s="14">
        <f t="shared" si="34"/>
        <v>2673.6970170251575</v>
      </c>
      <c r="P53" s="14">
        <f t="shared" si="34"/>
        <v>2586.9750639980571</v>
      </c>
      <c r="Q53" s="14">
        <f t="shared" si="34"/>
        <v>2500.8839399886974</v>
      </c>
      <c r="R53" s="14">
        <f t="shared" si="34"/>
        <v>2415.4236449970867</v>
      </c>
      <c r="S53" s="14">
        <f t="shared" si="34"/>
        <v>2330.5941790232291</v>
      </c>
      <c r="T53" s="14">
        <f t="shared" si="34"/>
        <v>2271.6702645801843</v>
      </c>
      <c r="U53" s="14">
        <f t="shared" si="34"/>
        <v>2213.0518942696626</v>
      </c>
      <c r="V53" s="14">
        <f t="shared" si="34"/>
        <v>2154.7390680916742</v>
      </c>
      <c r="W53" s="14">
        <f t="shared" si="34"/>
        <v>2096.7317860462044</v>
      </c>
      <c r="X53" s="14">
        <f t="shared" si="34"/>
        <v>2039.0300481332556</v>
      </c>
      <c r="Y53" s="14">
        <f t="shared" si="34"/>
        <v>1977.713437550377</v>
      </c>
      <c r="Z53" s="14">
        <f t="shared" si="34"/>
        <v>1916.7839017566221</v>
      </c>
      <c r="AA53" s="14">
        <f t="shared" si="34"/>
        <v>1856.2414407519777</v>
      </c>
      <c r="AB53" s="14">
        <f t="shared" si="34"/>
        <v>1796.0860545364574</v>
      </c>
      <c r="AC53" s="14">
        <f t="shared" si="34"/>
        <v>1736.3177431100485</v>
      </c>
      <c r="AD53" s="14">
        <f t="shared" si="34"/>
        <v>1694.0039053433582</v>
      </c>
      <c r="AE53" s="14">
        <f t="shared" si="34"/>
        <v>1651.8650751782163</v>
      </c>
      <c r="AF53" s="14">
        <f t="shared" si="34"/>
        <v>1609.9012526146171</v>
      </c>
      <c r="AG53" s="14">
        <f t="shared" si="34"/>
        <v>1568.1124376525613</v>
      </c>
      <c r="AH53" s="14">
        <f t="shared" si="34"/>
        <v>1526.4986302920522</v>
      </c>
    </row>
    <row r="54" spans="2:34" hidden="1" outlineLevel="1">
      <c r="B54" t="str">
        <f t="shared" si="1"/>
        <v/>
      </c>
      <c r="C54" s="2"/>
    </row>
    <row r="55" spans="2:34" hidden="1" outlineLevel="1">
      <c r="B55" t="str">
        <f t="shared" si="1"/>
        <v>e-hydrogen (PEM) - CAPEX - Global - USD/ton fuel</v>
      </c>
      <c r="C55" s="4" t="str">
        <f>C48</f>
        <v>e-hydrogen (PEM)</v>
      </c>
      <c r="D55" s="4" t="s">
        <v>40</v>
      </c>
      <c r="E55" s="4" t="s">
        <v>49</v>
      </c>
      <c r="F55" s="4" t="s">
        <v>31</v>
      </c>
      <c r="G55" s="5">
        <f t="shared" ref="G55:AH55" si="35">G57/G56</f>
        <v>297.18760822752569</v>
      </c>
      <c r="H55" s="5">
        <f t="shared" si="35"/>
        <v>280.44311918225526</v>
      </c>
      <c r="I55" s="5">
        <f t="shared" si="35"/>
        <v>263.69863013698489</v>
      </c>
      <c r="J55" s="5">
        <f t="shared" si="35"/>
        <v>248.0118067464015</v>
      </c>
      <c r="K55" s="5">
        <f t="shared" si="35"/>
        <v>232.32498335581815</v>
      </c>
      <c r="L55" s="5">
        <f t="shared" si="35"/>
        <v>216.63815996523482</v>
      </c>
      <c r="M55" s="5">
        <f t="shared" si="35"/>
        <v>200.95133657465146</v>
      </c>
      <c r="N55" s="5">
        <f t="shared" si="35"/>
        <v>185.26451318406811</v>
      </c>
      <c r="O55" s="5">
        <f t="shared" si="35"/>
        <v>180.64985324929003</v>
      </c>
      <c r="P55" s="5">
        <f t="shared" si="35"/>
        <v>176.03519331451389</v>
      </c>
      <c r="Q55" s="5">
        <f t="shared" si="35"/>
        <v>171.42053337973775</v>
      </c>
      <c r="R55" s="5">
        <f t="shared" si="35"/>
        <v>166.80587344495967</v>
      </c>
      <c r="S55" s="5">
        <f t="shared" si="35"/>
        <v>162.1912135101816</v>
      </c>
      <c r="T55" s="5">
        <f t="shared" si="35"/>
        <v>157.84736896262621</v>
      </c>
      <c r="U55" s="5">
        <f t="shared" si="35"/>
        <v>153.50352441507081</v>
      </c>
      <c r="V55" s="5">
        <f t="shared" si="35"/>
        <v>149.15967986751542</v>
      </c>
      <c r="W55" s="5">
        <f t="shared" si="35"/>
        <v>144.81583531996196</v>
      </c>
      <c r="X55" s="5">
        <f t="shared" si="35"/>
        <v>140.47199077240657</v>
      </c>
      <c r="Y55" s="5">
        <f t="shared" si="35"/>
        <v>136.38588575102622</v>
      </c>
      <c r="Z55" s="5">
        <f t="shared" si="35"/>
        <v>132.29978072964587</v>
      </c>
      <c r="AA55" s="5">
        <f t="shared" si="35"/>
        <v>128.2136757082655</v>
      </c>
      <c r="AB55" s="5">
        <f t="shared" si="35"/>
        <v>124.12757068688515</v>
      </c>
      <c r="AC55" s="5">
        <f t="shared" si="35"/>
        <v>120.0414656655048</v>
      </c>
      <c r="AD55" s="5">
        <f t="shared" si="35"/>
        <v>116.20060023407763</v>
      </c>
      <c r="AE55" s="5">
        <f t="shared" si="35"/>
        <v>112.35973480265142</v>
      </c>
      <c r="AF55" s="5">
        <f t="shared" si="35"/>
        <v>108.51886937122423</v>
      </c>
      <c r="AG55" s="5">
        <f t="shared" si="35"/>
        <v>104.67800393979705</v>
      </c>
      <c r="AH55" s="5">
        <f t="shared" si="35"/>
        <v>100.83713850837084</v>
      </c>
    </row>
    <row r="56" spans="2:34" hidden="1" outlineLevel="1">
      <c r="B56" t="str">
        <f t="shared" si="1"/>
        <v>e-hydrogen - Plant lifetime - Global - Years</v>
      </c>
      <c r="C56" t="s">
        <v>59</v>
      </c>
      <c r="D56" t="s">
        <v>109</v>
      </c>
      <c r="E56" t="s">
        <v>49</v>
      </c>
      <c r="F56" t="s">
        <v>110</v>
      </c>
      <c r="G56" s="8">
        <f t="shared" ref="G56:P57" si="36">INDEX(FuelData,MATCH($B56,FuelData_Index,0),MATCH(G$4,FuelData_Year,0))</f>
        <v>30</v>
      </c>
      <c r="H56" s="8">
        <f t="shared" si="36"/>
        <v>30</v>
      </c>
      <c r="I56" s="8">
        <f t="shared" si="36"/>
        <v>30</v>
      </c>
      <c r="J56" s="8">
        <f t="shared" si="36"/>
        <v>30</v>
      </c>
      <c r="K56" s="8">
        <f t="shared" si="36"/>
        <v>30</v>
      </c>
      <c r="L56" s="8">
        <f t="shared" si="36"/>
        <v>30</v>
      </c>
      <c r="M56" s="8">
        <f t="shared" si="36"/>
        <v>30</v>
      </c>
      <c r="N56" s="8">
        <f t="shared" si="36"/>
        <v>30</v>
      </c>
      <c r="O56" s="8">
        <f t="shared" si="36"/>
        <v>30</v>
      </c>
      <c r="P56" s="8">
        <f t="shared" si="36"/>
        <v>30</v>
      </c>
      <c r="Q56" s="8">
        <f t="shared" ref="Q56:Z57" si="37">INDEX(FuelData,MATCH($B56,FuelData_Index,0),MATCH(Q$4,FuelData_Year,0))</f>
        <v>30</v>
      </c>
      <c r="R56" s="8">
        <f t="shared" si="37"/>
        <v>30</v>
      </c>
      <c r="S56" s="8">
        <f t="shared" si="37"/>
        <v>30</v>
      </c>
      <c r="T56" s="8">
        <f t="shared" si="37"/>
        <v>30</v>
      </c>
      <c r="U56" s="8">
        <f t="shared" si="37"/>
        <v>30</v>
      </c>
      <c r="V56" s="8">
        <f t="shared" si="37"/>
        <v>30</v>
      </c>
      <c r="W56" s="8">
        <f t="shared" si="37"/>
        <v>30</v>
      </c>
      <c r="X56" s="8">
        <f t="shared" si="37"/>
        <v>30</v>
      </c>
      <c r="Y56" s="8">
        <f t="shared" si="37"/>
        <v>30</v>
      </c>
      <c r="Z56" s="8">
        <f t="shared" si="37"/>
        <v>30</v>
      </c>
      <c r="AA56" s="8">
        <f t="shared" ref="AA56:AH57" si="38">INDEX(FuelData,MATCH($B56,FuelData_Index,0),MATCH(AA$4,FuelData_Year,0))</f>
        <v>30</v>
      </c>
      <c r="AB56" s="8">
        <f t="shared" si="38"/>
        <v>30</v>
      </c>
      <c r="AC56" s="8">
        <f t="shared" si="38"/>
        <v>30</v>
      </c>
      <c r="AD56" s="8">
        <f t="shared" si="38"/>
        <v>30</v>
      </c>
      <c r="AE56" s="8">
        <f t="shared" si="38"/>
        <v>30</v>
      </c>
      <c r="AF56" s="8">
        <f t="shared" si="38"/>
        <v>30</v>
      </c>
      <c r="AG56" s="8">
        <f t="shared" si="38"/>
        <v>30</v>
      </c>
      <c r="AH56" s="8">
        <f t="shared" si="38"/>
        <v>30</v>
      </c>
    </row>
    <row r="57" spans="2:34" hidden="1" outlineLevel="1">
      <c r="B57" t="str">
        <f t="shared" si="1"/>
        <v>e-hydrogen (PEM) - Total CAPEX - Electrolysis - Global - USD/ton fuel capacity</v>
      </c>
      <c r="C57" t="str">
        <f>C48</f>
        <v>e-hydrogen (PEM)</v>
      </c>
      <c r="D57" t="s">
        <v>111</v>
      </c>
      <c r="E57" t="s">
        <v>49</v>
      </c>
      <c r="F57" t="s">
        <v>112</v>
      </c>
      <c r="G57" s="8">
        <f t="shared" si="36"/>
        <v>8915.6282468257705</v>
      </c>
      <c r="H57" s="8">
        <f t="shared" si="36"/>
        <v>8413.2935754676582</v>
      </c>
      <c r="I57" s="8">
        <f t="shared" si="36"/>
        <v>7910.958904109546</v>
      </c>
      <c r="J57" s="8">
        <f t="shared" si="36"/>
        <v>7440.3542023920454</v>
      </c>
      <c r="K57" s="8">
        <f t="shared" si="36"/>
        <v>6969.7495006745448</v>
      </c>
      <c r="L57" s="8">
        <f t="shared" si="36"/>
        <v>6499.1447989570443</v>
      </c>
      <c r="M57" s="8">
        <f t="shared" si="36"/>
        <v>6028.5400972395437</v>
      </c>
      <c r="N57" s="8">
        <f t="shared" si="36"/>
        <v>5557.9353955220431</v>
      </c>
      <c r="O57" s="8">
        <f t="shared" si="36"/>
        <v>5419.4955974787008</v>
      </c>
      <c r="P57" s="8">
        <f t="shared" si="36"/>
        <v>5281.0557994354167</v>
      </c>
      <c r="Q57" s="8">
        <f t="shared" si="37"/>
        <v>5142.6160013921326</v>
      </c>
      <c r="R57" s="8">
        <f t="shared" si="37"/>
        <v>5004.1762033487903</v>
      </c>
      <c r="S57" s="8">
        <f t="shared" si="37"/>
        <v>4865.736405305448</v>
      </c>
      <c r="T57" s="8">
        <f t="shared" si="37"/>
        <v>4735.4210688787862</v>
      </c>
      <c r="U57" s="8">
        <f t="shared" si="37"/>
        <v>4605.1057324521244</v>
      </c>
      <c r="V57" s="8">
        <f t="shared" si="37"/>
        <v>4474.7903960254625</v>
      </c>
      <c r="W57" s="8">
        <f t="shared" si="37"/>
        <v>4344.4750595988589</v>
      </c>
      <c r="X57" s="8">
        <f t="shared" si="37"/>
        <v>4214.1597231721971</v>
      </c>
      <c r="Y57" s="8">
        <f t="shared" si="37"/>
        <v>4091.5765725307865</v>
      </c>
      <c r="Z57" s="8">
        <f t="shared" si="37"/>
        <v>3968.9934218893759</v>
      </c>
      <c r="AA57" s="8">
        <f t="shared" si="38"/>
        <v>3846.4102712479653</v>
      </c>
      <c r="AB57" s="8">
        <f t="shared" si="38"/>
        <v>3723.8271206065547</v>
      </c>
      <c r="AC57" s="8">
        <f t="shared" si="38"/>
        <v>3601.2439699651441</v>
      </c>
      <c r="AD57" s="8">
        <f t="shared" si="38"/>
        <v>3486.0180070223287</v>
      </c>
      <c r="AE57" s="8">
        <f t="shared" si="38"/>
        <v>3370.7920440795424</v>
      </c>
      <c r="AF57" s="8">
        <f t="shared" si="38"/>
        <v>3255.566081136727</v>
      </c>
      <c r="AG57" s="8">
        <f t="shared" si="38"/>
        <v>3140.3401181939116</v>
      </c>
      <c r="AH57" s="8">
        <f t="shared" si="38"/>
        <v>3025.1141552511253</v>
      </c>
    </row>
    <row r="58" spans="2:34" hidden="1" outlineLevel="1">
      <c r="B58" t="str">
        <f t="shared" si="1"/>
        <v/>
      </c>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row>
    <row r="59" spans="2:34" hidden="1" outlineLevel="1">
      <c r="B59" t="str">
        <f t="shared" si="1"/>
        <v>e-hydrogen (PEM) - OPEX - Global - USD/ton fuel</v>
      </c>
      <c r="C59" s="4" t="str">
        <f>C48</f>
        <v>e-hydrogen (PEM)</v>
      </c>
      <c r="D59" s="4" t="s">
        <v>41</v>
      </c>
      <c r="E59" s="4" t="s">
        <v>49</v>
      </c>
      <c r="F59" s="4" t="s">
        <v>31</v>
      </c>
      <c r="G59" s="5">
        <f t="shared" ref="G59:AH59" si="39">G60</f>
        <v>910.59019561100286</v>
      </c>
      <c r="H59" s="5">
        <f t="shared" si="39"/>
        <v>850.84304301098746</v>
      </c>
      <c r="I59" s="5">
        <f t="shared" si="39"/>
        <v>791.09589041095751</v>
      </c>
      <c r="J59" s="5">
        <f t="shared" si="39"/>
        <v>739.18362051235454</v>
      </c>
      <c r="K59" s="5">
        <f t="shared" si="39"/>
        <v>687.27135061373701</v>
      </c>
      <c r="L59" s="5">
        <f t="shared" si="39"/>
        <v>635.35908071511949</v>
      </c>
      <c r="M59" s="5">
        <f t="shared" si="39"/>
        <v>583.44681081651652</v>
      </c>
      <c r="N59" s="5">
        <f t="shared" si="39"/>
        <v>531.53454091789899</v>
      </c>
      <c r="O59" s="5">
        <f t="shared" si="39"/>
        <v>514.23266631403385</v>
      </c>
      <c r="P59" s="5">
        <f t="shared" si="39"/>
        <v>496.93079171016871</v>
      </c>
      <c r="Q59" s="5">
        <f t="shared" si="39"/>
        <v>479.62891710631084</v>
      </c>
      <c r="R59" s="5">
        <f t="shared" si="39"/>
        <v>462.32704250244569</v>
      </c>
      <c r="S59" s="5">
        <f t="shared" si="39"/>
        <v>445.02516789858055</v>
      </c>
      <c r="T59" s="5">
        <f t="shared" si="39"/>
        <v>429.74177295655682</v>
      </c>
      <c r="U59" s="5">
        <f t="shared" si="39"/>
        <v>414.45837801453308</v>
      </c>
      <c r="V59" s="5">
        <f t="shared" si="39"/>
        <v>399.17498307250935</v>
      </c>
      <c r="W59" s="5">
        <f t="shared" si="39"/>
        <v>383.89158813048562</v>
      </c>
      <c r="X59" s="5">
        <f t="shared" si="39"/>
        <v>368.60819318846188</v>
      </c>
      <c r="Y59" s="5">
        <f t="shared" si="39"/>
        <v>355.13620468719091</v>
      </c>
      <c r="Z59" s="5">
        <f t="shared" si="39"/>
        <v>341.66421618591994</v>
      </c>
      <c r="AA59" s="5">
        <f t="shared" si="39"/>
        <v>328.19222768464897</v>
      </c>
      <c r="AB59" s="5">
        <f t="shared" si="39"/>
        <v>314.720239183378</v>
      </c>
      <c r="AC59" s="5">
        <f t="shared" si="39"/>
        <v>301.24825068211067</v>
      </c>
      <c r="AD59" s="5">
        <f t="shared" si="39"/>
        <v>289.40042702970823</v>
      </c>
      <c r="AE59" s="5">
        <f t="shared" si="39"/>
        <v>277.55260337730215</v>
      </c>
      <c r="AF59" s="5">
        <f t="shared" si="39"/>
        <v>265.70477972489971</v>
      </c>
      <c r="AG59" s="5">
        <f t="shared" si="39"/>
        <v>253.85695607249727</v>
      </c>
      <c r="AH59" s="5">
        <f t="shared" si="39"/>
        <v>242.00913242009119</v>
      </c>
    </row>
    <row r="60" spans="2:34" hidden="1" outlineLevel="1">
      <c r="B60" t="str">
        <f t="shared" si="1"/>
        <v>e-hydrogen (PEM) - OPEX - Electrolysis - Global - USD/ton fuel/year</v>
      </c>
      <c r="C60" t="str">
        <f>C48</f>
        <v>e-hydrogen (PEM)</v>
      </c>
      <c r="D60" t="s">
        <v>113</v>
      </c>
      <c r="E60" t="s">
        <v>49</v>
      </c>
      <c r="F60" t="s">
        <v>114</v>
      </c>
      <c r="G60" s="8">
        <f t="shared" ref="G60:AH60" si="40">INDEX(FuelData,MATCH($B60,FuelData_Index,0),MATCH(G$4,FuelData_Year,0))</f>
        <v>910.59019561100286</v>
      </c>
      <c r="H60" s="8">
        <f t="shared" si="40"/>
        <v>850.84304301098746</v>
      </c>
      <c r="I60" s="8">
        <f t="shared" si="40"/>
        <v>791.09589041095751</v>
      </c>
      <c r="J60" s="8">
        <f t="shared" si="40"/>
        <v>739.18362051235454</v>
      </c>
      <c r="K60" s="8">
        <f t="shared" si="40"/>
        <v>687.27135061373701</v>
      </c>
      <c r="L60" s="8">
        <f t="shared" si="40"/>
        <v>635.35908071511949</v>
      </c>
      <c r="M60" s="8">
        <f t="shared" si="40"/>
        <v>583.44681081651652</v>
      </c>
      <c r="N60" s="8">
        <f t="shared" si="40"/>
        <v>531.53454091789899</v>
      </c>
      <c r="O60" s="8">
        <f t="shared" si="40"/>
        <v>514.23266631403385</v>
      </c>
      <c r="P60" s="8">
        <f t="shared" si="40"/>
        <v>496.93079171016871</v>
      </c>
      <c r="Q60" s="8">
        <f t="shared" si="40"/>
        <v>479.62891710631084</v>
      </c>
      <c r="R60" s="8">
        <f t="shared" si="40"/>
        <v>462.32704250244569</v>
      </c>
      <c r="S60" s="8">
        <f t="shared" si="40"/>
        <v>445.02516789858055</v>
      </c>
      <c r="T60" s="8">
        <f t="shared" si="40"/>
        <v>429.74177295655682</v>
      </c>
      <c r="U60" s="8">
        <f t="shared" si="40"/>
        <v>414.45837801453308</v>
      </c>
      <c r="V60" s="8">
        <f t="shared" si="40"/>
        <v>399.17498307250935</v>
      </c>
      <c r="W60" s="8">
        <f t="shared" si="40"/>
        <v>383.89158813048562</v>
      </c>
      <c r="X60" s="8">
        <f t="shared" si="40"/>
        <v>368.60819318846188</v>
      </c>
      <c r="Y60" s="8">
        <f t="shared" si="40"/>
        <v>355.13620468719091</v>
      </c>
      <c r="Z60" s="8">
        <f t="shared" si="40"/>
        <v>341.66421618591994</v>
      </c>
      <c r="AA60" s="8">
        <f t="shared" si="40"/>
        <v>328.19222768464897</v>
      </c>
      <c r="AB60" s="8">
        <f t="shared" si="40"/>
        <v>314.720239183378</v>
      </c>
      <c r="AC60" s="8">
        <f t="shared" si="40"/>
        <v>301.24825068211067</v>
      </c>
      <c r="AD60" s="8">
        <f t="shared" si="40"/>
        <v>289.40042702970823</v>
      </c>
      <c r="AE60" s="8">
        <f t="shared" si="40"/>
        <v>277.55260337730215</v>
      </c>
      <c r="AF60" s="8">
        <f t="shared" si="40"/>
        <v>265.70477972489971</v>
      </c>
      <c r="AG60" s="8">
        <f t="shared" si="40"/>
        <v>253.85695607249727</v>
      </c>
      <c r="AH60" s="8">
        <f t="shared" si="40"/>
        <v>242.00913242009119</v>
      </c>
    </row>
    <row r="61" spans="2:34" hidden="1" outlineLevel="1">
      <c r="B61" t="str">
        <f t="shared" si="1"/>
        <v/>
      </c>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row>
    <row r="62" spans="2:34" hidden="1" outlineLevel="1">
      <c r="B62" t="str">
        <f t="shared" si="1"/>
        <v>e-hydrogen (PEM) - Finance cost - Africa - USD/ton fuel</v>
      </c>
      <c r="C62" s="10" t="str">
        <f>C48</f>
        <v>e-hydrogen (PEM)</v>
      </c>
      <c r="D62" s="10" t="s">
        <v>42</v>
      </c>
      <c r="E62" s="10" t="s">
        <v>55</v>
      </c>
      <c r="F62" s="10" t="s">
        <v>31</v>
      </c>
      <c r="G62" s="11">
        <f>G67*G$72</f>
        <v>490.35955357541746</v>
      </c>
      <c r="H62" s="11">
        <f t="shared" ref="H62:AH62" si="41">H67*H$72</f>
        <v>462.73114665072126</v>
      </c>
      <c r="I62" s="11">
        <f t="shared" si="41"/>
        <v>435.10273972602511</v>
      </c>
      <c r="J62" s="11">
        <f t="shared" si="41"/>
        <v>409.21948113156253</v>
      </c>
      <c r="K62" s="11">
        <f t="shared" si="41"/>
        <v>383.33622253710001</v>
      </c>
      <c r="L62" s="11">
        <f t="shared" si="41"/>
        <v>357.4529639426375</v>
      </c>
      <c r="M62" s="11">
        <f t="shared" si="41"/>
        <v>331.56970534817492</v>
      </c>
      <c r="N62" s="11">
        <f t="shared" si="41"/>
        <v>305.6864467537124</v>
      </c>
      <c r="O62" s="11">
        <f t="shared" si="41"/>
        <v>298.07225786132858</v>
      </c>
      <c r="P62" s="11">
        <f t="shared" si="41"/>
        <v>290.45806896894794</v>
      </c>
      <c r="Q62" s="11">
        <f t="shared" si="41"/>
        <v>282.8438800765673</v>
      </c>
      <c r="R62" s="11">
        <f t="shared" si="41"/>
        <v>275.22969118418348</v>
      </c>
      <c r="S62" s="11">
        <f t="shared" si="41"/>
        <v>267.61550229179966</v>
      </c>
      <c r="T62" s="11">
        <f t="shared" si="41"/>
        <v>260.44815878833327</v>
      </c>
      <c r="U62" s="11">
        <f t="shared" si="41"/>
        <v>253.28081528486686</v>
      </c>
      <c r="V62" s="11">
        <f t="shared" si="41"/>
        <v>246.11347178140048</v>
      </c>
      <c r="W62" s="11">
        <f t="shared" si="41"/>
        <v>238.94612827793728</v>
      </c>
      <c r="X62" s="11">
        <f t="shared" si="41"/>
        <v>231.77878477447086</v>
      </c>
      <c r="Y62" s="11">
        <f t="shared" si="41"/>
        <v>225.03671148919329</v>
      </c>
      <c r="Z62" s="11">
        <f t="shared" si="41"/>
        <v>218.2946382039157</v>
      </c>
      <c r="AA62" s="11">
        <f t="shared" si="41"/>
        <v>211.55256491863813</v>
      </c>
      <c r="AB62" s="11">
        <f t="shared" si="41"/>
        <v>204.81049163336053</v>
      </c>
      <c r="AC62" s="11">
        <f t="shared" si="41"/>
        <v>198.06841834808296</v>
      </c>
      <c r="AD62" s="11">
        <f t="shared" si="41"/>
        <v>191.73099038622811</v>
      </c>
      <c r="AE62" s="11">
        <f t="shared" si="41"/>
        <v>185.39356242437486</v>
      </c>
      <c r="AF62" s="11">
        <f t="shared" si="41"/>
        <v>179.05613446252002</v>
      </c>
      <c r="AG62" s="11">
        <f t="shared" si="41"/>
        <v>172.71870650066515</v>
      </c>
      <c r="AH62" s="11">
        <f t="shared" si="41"/>
        <v>166.38127853881193</v>
      </c>
    </row>
    <row r="63" spans="2:34" hidden="1" outlineLevel="1">
      <c r="B63" t="str">
        <f t="shared" si="1"/>
        <v>e-hydrogen (PEM) - Finance cost - Americas - USD/ton fuel</v>
      </c>
      <c r="C63" s="2" t="str">
        <f>C48</f>
        <v>e-hydrogen (PEM)</v>
      </c>
      <c r="D63" s="2" t="s">
        <v>42</v>
      </c>
      <c r="E63" s="2" t="s">
        <v>56</v>
      </c>
      <c r="F63" s="2" t="s">
        <v>31</v>
      </c>
      <c r="G63" s="12">
        <f t="shared" ref="G63:AH63" si="42">G68*G$72</f>
        <v>490.35955357541746</v>
      </c>
      <c r="H63" s="12">
        <f t="shared" si="42"/>
        <v>462.73114665072126</v>
      </c>
      <c r="I63" s="12">
        <f t="shared" si="42"/>
        <v>435.10273972602511</v>
      </c>
      <c r="J63" s="12">
        <f t="shared" si="42"/>
        <v>409.21948113156253</v>
      </c>
      <c r="K63" s="12">
        <f t="shared" si="42"/>
        <v>383.33622253710001</v>
      </c>
      <c r="L63" s="12">
        <f t="shared" si="42"/>
        <v>357.4529639426375</v>
      </c>
      <c r="M63" s="12">
        <f t="shared" si="42"/>
        <v>331.56970534817492</v>
      </c>
      <c r="N63" s="12">
        <f t="shared" si="42"/>
        <v>305.6864467537124</v>
      </c>
      <c r="O63" s="12">
        <f t="shared" si="42"/>
        <v>298.07225786132858</v>
      </c>
      <c r="P63" s="12">
        <f t="shared" si="42"/>
        <v>290.45806896894794</v>
      </c>
      <c r="Q63" s="12">
        <f t="shared" si="42"/>
        <v>282.8438800765673</v>
      </c>
      <c r="R63" s="12">
        <f t="shared" si="42"/>
        <v>275.22969118418348</v>
      </c>
      <c r="S63" s="12">
        <f t="shared" si="42"/>
        <v>267.61550229179966</v>
      </c>
      <c r="T63" s="12">
        <f t="shared" si="42"/>
        <v>260.44815878833327</v>
      </c>
      <c r="U63" s="12">
        <f t="shared" si="42"/>
        <v>253.28081528486686</v>
      </c>
      <c r="V63" s="12">
        <f t="shared" si="42"/>
        <v>246.11347178140048</v>
      </c>
      <c r="W63" s="12">
        <f t="shared" si="42"/>
        <v>238.94612827793728</v>
      </c>
      <c r="X63" s="12">
        <f t="shared" si="42"/>
        <v>231.77878477447086</v>
      </c>
      <c r="Y63" s="12">
        <f t="shared" si="42"/>
        <v>225.03671148919329</v>
      </c>
      <c r="Z63" s="12">
        <f t="shared" si="42"/>
        <v>218.2946382039157</v>
      </c>
      <c r="AA63" s="12">
        <f t="shared" si="42"/>
        <v>211.55256491863813</v>
      </c>
      <c r="AB63" s="12">
        <f t="shared" si="42"/>
        <v>204.81049163336053</v>
      </c>
      <c r="AC63" s="12">
        <f t="shared" si="42"/>
        <v>198.06841834808296</v>
      </c>
      <c r="AD63" s="12">
        <f t="shared" si="42"/>
        <v>191.73099038622811</v>
      </c>
      <c r="AE63" s="12">
        <f t="shared" si="42"/>
        <v>185.39356242437486</v>
      </c>
      <c r="AF63" s="12">
        <f t="shared" si="42"/>
        <v>179.05613446252002</v>
      </c>
      <c r="AG63" s="12">
        <f t="shared" si="42"/>
        <v>172.71870650066515</v>
      </c>
      <c r="AH63" s="12">
        <f t="shared" si="42"/>
        <v>166.38127853881193</v>
      </c>
    </row>
    <row r="64" spans="2:34" hidden="1" outlineLevel="1">
      <c r="B64" t="str">
        <f t="shared" si="1"/>
        <v>e-hydrogen (PEM) - Finance cost - Asia - USD/ton fuel</v>
      </c>
      <c r="C64" s="2" t="str">
        <f>C48</f>
        <v>e-hydrogen (PEM)</v>
      </c>
      <c r="D64" s="2" t="s">
        <v>42</v>
      </c>
      <c r="E64" s="2" t="s">
        <v>57</v>
      </c>
      <c r="F64" s="2" t="s">
        <v>31</v>
      </c>
      <c r="G64" s="12">
        <f t="shared" ref="G64:AH64" si="43">G69*G$72</f>
        <v>490.35955357541746</v>
      </c>
      <c r="H64" s="12">
        <f t="shared" si="43"/>
        <v>462.73114665072126</v>
      </c>
      <c r="I64" s="12">
        <f t="shared" si="43"/>
        <v>435.10273972602511</v>
      </c>
      <c r="J64" s="12">
        <f t="shared" si="43"/>
        <v>409.21948113156253</v>
      </c>
      <c r="K64" s="12">
        <f t="shared" si="43"/>
        <v>383.33622253710001</v>
      </c>
      <c r="L64" s="12">
        <f t="shared" si="43"/>
        <v>357.4529639426375</v>
      </c>
      <c r="M64" s="12">
        <f t="shared" si="43"/>
        <v>331.56970534817492</v>
      </c>
      <c r="N64" s="12">
        <f t="shared" si="43"/>
        <v>305.6864467537124</v>
      </c>
      <c r="O64" s="12">
        <f t="shared" si="43"/>
        <v>298.07225786132858</v>
      </c>
      <c r="P64" s="12">
        <f t="shared" si="43"/>
        <v>290.45806896894794</v>
      </c>
      <c r="Q64" s="12">
        <f t="shared" si="43"/>
        <v>282.8438800765673</v>
      </c>
      <c r="R64" s="12">
        <f t="shared" si="43"/>
        <v>275.22969118418348</v>
      </c>
      <c r="S64" s="12">
        <f t="shared" si="43"/>
        <v>267.61550229179966</v>
      </c>
      <c r="T64" s="12">
        <f t="shared" si="43"/>
        <v>260.44815878833327</v>
      </c>
      <c r="U64" s="12">
        <f t="shared" si="43"/>
        <v>253.28081528486686</v>
      </c>
      <c r="V64" s="12">
        <f t="shared" si="43"/>
        <v>246.11347178140048</v>
      </c>
      <c r="W64" s="12">
        <f t="shared" si="43"/>
        <v>238.94612827793728</v>
      </c>
      <c r="X64" s="12">
        <f t="shared" si="43"/>
        <v>231.77878477447086</v>
      </c>
      <c r="Y64" s="12">
        <f t="shared" si="43"/>
        <v>225.03671148919329</v>
      </c>
      <c r="Z64" s="12">
        <f t="shared" si="43"/>
        <v>218.2946382039157</v>
      </c>
      <c r="AA64" s="12">
        <f t="shared" si="43"/>
        <v>211.55256491863813</v>
      </c>
      <c r="AB64" s="12">
        <f t="shared" si="43"/>
        <v>204.81049163336053</v>
      </c>
      <c r="AC64" s="12">
        <f t="shared" si="43"/>
        <v>198.06841834808296</v>
      </c>
      <c r="AD64" s="12">
        <f t="shared" si="43"/>
        <v>191.73099038622811</v>
      </c>
      <c r="AE64" s="12">
        <f t="shared" si="43"/>
        <v>185.39356242437486</v>
      </c>
      <c r="AF64" s="12">
        <f t="shared" si="43"/>
        <v>179.05613446252002</v>
      </c>
      <c r="AG64" s="12">
        <f t="shared" si="43"/>
        <v>172.71870650066515</v>
      </c>
      <c r="AH64" s="12">
        <f t="shared" si="43"/>
        <v>166.38127853881193</v>
      </c>
    </row>
    <row r="65" spans="2:34" hidden="1" outlineLevel="1">
      <c r="B65" t="str">
        <f t="shared" si="1"/>
        <v>e-hydrogen (PEM) - Finance cost - Europe - USD/ton fuel</v>
      </c>
      <c r="C65" s="2" t="str">
        <f>C48</f>
        <v>e-hydrogen (PEM)</v>
      </c>
      <c r="D65" s="2" t="s">
        <v>42</v>
      </c>
      <c r="E65" s="2" t="s">
        <v>8</v>
      </c>
      <c r="F65" s="2" t="s">
        <v>31</v>
      </c>
      <c r="G65" s="12">
        <f t="shared" ref="G65:AH65" si="44">G70*G$72</f>
        <v>490.35955357541746</v>
      </c>
      <c r="H65" s="12">
        <f t="shared" si="44"/>
        <v>462.73114665072126</v>
      </c>
      <c r="I65" s="12">
        <f t="shared" si="44"/>
        <v>435.10273972602511</v>
      </c>
      <c r="J65" s="12">
        <f t="shared" si="44"/>
        <v>409.21948113156253</v>
      </c>
      <c r="K65" s="12">
        <f t="shared" si="44"/>
        <v>383.33622253710001</v>
      </c>
      <c r="L65" s="12">
        <f t="shared" si="44"/>
        <v>357.4529639426375</v>
      </c>
      <c r="M65" s="12">
        <f t="shared" si="44"/>
        <v>331.56970534817492</v>
      </c>
      <c r="N65" s="12">
        <f t="shared" si="44"/>
        <v>305.6864467537124</v>
      </c>
      <c r="O65" s="12">
        <f t="shared" si="44"/>
        <v>298.07225786132858</v>
      </c>
      <c r="P65" s="12">
        <f t="shared" si="44"/>
        <v>290.45806896894794</v>
      </c>
      <c r="Q65" s="12">
        <f t="shared" si="44"/>
        <v>282.8438800765673</v>
      </c>
      <c r="R65" s="12">
        <f t="shared" si="44"/>
        <v>275.22969118418348</v>
      </c>
      <c r="S65" s="12">
        <f t="shared" si="44"/>
        <v>267.61550229179966</v>
      </c>
      <c r="T65" s="12">
        <f t="shared" si="44"/>
        <v>260.44815878833327</v>
      </c>
      <c r="U65" s="12">
        <f t="shared" si="44"/>
        <v>253.28081528486686</v>
      </c>
      <c r="V65" s="12">
        <f t="shared" si="44"/>
        <v>246.11347178140048</v>
      </c>
      <c r="W65" s="12">
        <f t="shared" si="44"/>
        <v>238.94612827793728</v>
      </c>
      <c r="X65" s="12">
        <f t="shared" si="44"/>
        <v>231.77878477447086</v>
      </c>
      <c r="Y65" s="12">
        <f t="shared" si="44"/>
        <v>225.03671148919329</v>
      </c>
      <c r="Z65" s="12">
        <f t="shared" si="44"/>
        <v>218.2946382039157</v>
      </c>
      <c r="AA65" s="12">
        <f t="shared" si="44"/>
        <v>211.55256491863813</v>
      </c>
      <c r="AB65" s="12">
        <f t="shared" si="44"/>
        <v>204.81049163336053</v>
      </c>
      <c r="AC65" s="12">
        <f t="shared" si="44"/>
        <v>198.06841834808296</v>
      </c>
      <c r="AD65" s="12">
        <f t="shared" si="44"/>
        <v>191.73099038622811</v>
      </c>
      <c r="AE65" s="12">
        <f t="shared" si="44"/>
        <v>185.39356242437486</v>
      </c>
      <c r="AF65" s="12">
        <f t="shared" si="44"/>
        <v>179.05613446252002</v>
      </c>
      <c r="AG65" s="12">
        <f t="shared" si="44"/>
        <v>172.71870650066515</v>
      </c>
      <c r="AH65" s="12">
        <f t="shared" si="44"/>
        <v>166.38127853881193</v>
      </c>
    </row>
    <row r="66" spans="2:34" hidden="1" outlineLevel="1">
      <c r="B66" t="str">
        <f t="shared" si="1"/>
        <v>e-hydrogen (PEM) - Finance cost - Middle East - USD/ton fuel</v>
      </c>
      <c r="C66" s="13" t="str">
        <f>C48</f>
        <v>e-hydrogen (PEM)</v>
      </c>
      <c r="D66" s="13" t="s">
        <v>42</v>
      </c>
      <c r="E66" s="13" t="s">
        <v>58</v>
      </c>
      <c r="F66" s="13" t="s">
        <v>31</v>
      </c>
      <c r="G66" s="14">
        <f t="shared" ref="G66:AH66" si="45">G71*G$72</f>
        <v>490.35955357541746</v>
      </c>
      <c r="H66" s="14">
        <f t="shared" si="45"/>
        <v>462.73114665072126</v>
      </c>
      <c r="I66" s="14">
        <f t="shared" si="45"/>
        <v>435.10273972602511</v>
      </c>
      <c r="J66" s="14">
        <f t="shared" si="45"/>
        <v>409.21948113156253</v>
      </c>
      <c r="K66" s="14">
        <f t="shared" si="45"/>
        <v>383.33622253710001</v>
      </c>
      <c r="L66" s="14">
        <f t="shared" si="45"/>
        <v>357.4529639426375</v>
      </c>
      <c r="M66" s="14">
        <f t="shared" si="45"/>
        <v>331.56970534817492</v>
      </c>
      <c r="N66" s="14">
        <f t="shared" si="45"/>
        <v>305.6864467537124</v>
      </c>
      <c r="O66" s="14">
        <f t="shared" si="45"/>
        <v>298.07225786132858</v>
      </c>
      <c r="P66" s="14">
        <f t="shared" si="45"/>
        <v>290.45806896894794</v>
      </c>
      <c r="Q66" s="14">
        <f t="shared" si="45"/>
        <v>282.8438800765673</v>
      </c>
      <c r="R66" s="14">
        <f t="shared" si="45"/>
        <v>275.22969118418348</v>
      </c>
      <c r="S66" s="14">
        <f t="shared" si="45"/>
        <v>267.61550229179966</v>
      </c>
      <c r="T66" s="14">
        <f t="shared" si="45"/>
        <v>260.44815878833327</v>
      </c>
      <c r="U66" s="14">
        <f t="shared" si="45"/>
        <v>253.28081528486686</v>
      </c>
      <c r="V66" s="14">
        <f t="shared" si="45"/>
        <v>246.11347178140048</v>
      </c>
      <c r="W66" s="14">
        <f t="shared" si="45"/>
        <v>238.94612827793728</v>
      </c>
      <c r="X66" s="14">
        <f t="shared" si="45"/>
        <v>231.77878477447086</v>
      </c>
      <c r="Y66" s="14">
        <f t="shared" si="45"/>
        <v>225.03671148919329</v>
      </c>
      <c r="Z66" s="14">
        <f t="shared" si="45"/>
        <v>218.2946382039157</v>
      </c>
      <c r="AA66" s="14">
        <f t="shared" si="45"/>
        <v>211.55256491863813</v>
      </c>
      <c r="AB66" s="14">
        <f t="shared" si="45"/>
        <v>204.81049163336053</v>
      </c>
      <c r="AC66" s="14">
        <f t="shared" si="45"/>
        <v>198.06841834808296</v>
      </c>
      <c r="AD66" s="14">
        <f t="shared" si="45"/>
        <v>191.73099038622811</v>
      </c>
      <c r="AE66" s="14">
        <f t="shared" si="45"/>
        <v>185.39356242437486</v>
      </c>
      <c r="AF66" s="14">
        <f t="shared" si="45"/>
        <v>179.05613446252002</v>
      </c>
      <c r="AG66" s="14">
        <f t="shared" si="45"/>
        <v>172.71870650066515</v>
      </c>
      <c r="AH66" s="14">
        <f t="shared" si="45"/>
        <v>166.38127853881193</v>
      </c>
    </row>
    <row r="67" spans="2:34" hidden="1" outlineLevel="1">
      <c r="B67" t="str">
        <f t="shared" si="1"/>
        <v>General - Weighted average cost of capital (WACC) - Africa - %</v>
      </c>
      <c r="C67" t="s">
        <v>115</v>
      </c>
      <c r="D67" t="s">
        <v>116</v>
      </c>
      <c r="E67" t="s">
        <v>55</v>
      </c>
      <c r="F67" t="s">
        <v>117</v>
      </c>
      <c r="G67" s="9">
        <f t="shared" ref="G67:P72" si="46">INDEX(FuelData,MATCH($B67,FuelData_Index,0),MATCH(G$4,FuelData_Year,0))</f>
        <v>5.5000000000000007E-2</v>
      </c>
      <c r="H67" s="9">
        <f t="shared" si="46"/>
        <v>5.5000000000000007E-2</v>
      </c>
      <c r="I67" s="9">
        <f t="shared" si="46"/>
        <v>5.5000000000000007E-2</v>
      </c>
      <c r="J67" s="9">
        <f t="shared" si="46"/>
        <v>5.5000000000000007E-2</v>
      </c>
      <c r="K67" s="9">
        <f t="shared" si="46"/>
        <v>5.5000000000000007E-2</v>
      </c>
      <c r="L67" s="9">
        <f t="shared" si="46"/>
        <v>5.5000000000000007E-2</v>
      </c>
      <c r="M67" s="9">
        <f t="shared" si="46"/>
        <v>5.5000000000000007E-2</v>
      </c>
      <c r="N67" s="9">
        <f t="shared" si="46"/>
        <v>5.5000000000000007E-2</v>
      </c>
      <c r="O67" s="9">
        <f t="shared" si="46"/>
        <v>5.5000000000000007E-2</v>
      </c>
      <c r="P67" s="9">
        <f t="shared" si="46"/>
        <v>5.5000000000000007E-2</v>
      </c>
      <c r="Q67" s="9">
        <f t="shared" ref="Q67:Z72" si="47">INDEX(FuelData,MATCH($B67,FuelData_Index,0),MATCH(Q$4,FuelData_Year,0))</f>
        <v>5.5000000000000007E-2</v>
      </c>
      <c r="R67" s="9">
        <f t="shared" si="47"/>
        <v>5.5000000000000007E-2</v>
      </c>
      <c r="S67" s="9">
        <f t="shared" si="47"/>
        <v>5.5000000000000007E-2</v>
      </c>
      <c r="T67" s="9">
        <f t="shared" si="47"/>
        <v>5.5000000000000007E-2</v>
      </c>
      <c r="U67" s="9">
        <f t="shared" si="47"/>
        <v>5.5000000000000007E-2</v>
      </c>
      <c r="V67" s="9">
        <f t="shared" si="47"/>
        <v>5.5000000000000007E-2</v>
      </c>
      <c r="W67" s="9">
        <f t="shared" si="47"/>
        <v>5.5000000000000007E-2</v>
      </c>
      <c r="X67" s="9">
        <f t="shared" si="47"/>
        <v>5.5000000000000007E-2</v>
      </c>
      <c r="Y67" s="9">
        <f t="shared" si="47"/>
        <v>5.5000000000000007E-2</v>
      </c>
      <c r="Z67" s="9">
        <f t="shared" si="47"/>
        <v>5.5000000000000007E-2</v>
      </c>
      <c r="AA67" s="9">
        <f t="shared" ref="AA67:AH72" si="48">INDEX(FuelData,MATCH($B67,FuelData_Index,0),MATCH(AA$4,FuelData_Year,0))</f>
        <v>5.5000000000000007E-2</v>
      </c>
      <c r="AB67" s="9">
        <f t="shared" si="48"/>
        <v>5.5000000000000007E-2</v>
      </c>
      <c r="AC67" s="9">
        <f t="shared" si="48"/>
        <v>5.5000000000000007E-2</v>
      </c>
      <c r="AD67" s="9">
        <f t="shared" si="48"/>
        <v>5.5000000000000007E-2</v>
      </c>
      <c r="AE67" s="9">
        <f t="shared" si="48"/>
        <v>5.5000000000000007E-2</v>
      </c>
      <c r="AF67" s="9">
        <f t="shared" si="48"/>
        <v>5.5000000000000007E-2</v>
      </c>
      <c r="AG67" s="9">
        <f t="shared" si="48"/>
        <v>5.5000000000000007E-2</v>
      </c>
      <c r="AH67" s="9">
        <f t="shared" si="48"/>
        <v>5.5000000000000007E-2</v>
      </c>
    </row>
    <row r="68" spans="2:34" hidden="1" outlineLevel="1">
      <c r="B68" t="str">
        <f t="shared" si="1"/>
        <v>General - Weighted average cost of capital (WACC) - Americas - %</v>
      </c>
      <c r="C68" t="s">
        <v>115</v>
      </c>
      <c r="D68" t="s">
        <v>116</v>
      </c>
      <c r="E68" t="s">
        <v>56</v>
      </c>
      <c r="F68" t="s">
        <v>117</v>
      </c>
      <c r="G68" s="9">
        <f t="shared" si="46"/>
        <v>5.5000000000000007E-2</v>
      </c>
      <c r="H68" s="9">
        <f t="shared" si="46"/>
        <v>5.5000000000000007E-2</v>
      </c>
      <c r="I68" s="9">
        <f t="shared" si="46"/>
        <v>5.5000000000000007E-2</v>
      </c>
      <c r="J68" s="9">
        <f t="shared" si="46"/>
        <v>5.5000000000000007E-2</v>
      </c>
      <c r="K68" s="9">
        <f t="shared" si="46"/>
        <v>5.5000000000000007E-2</v>
      </c>
      <c r="L68" s="9">
        <f t="shared" si="46"/>
        <v>5.5000000000000007E-2</v>
      </c>
      <c r="M68" s="9">
        <f t="shared" si="46"/>
        <v>5.5000000000000007E-2</v>
      </c>
      <c r="N68" s="9">
        <f t="shared" si="46"/>
        <v>5.5000000000000007E-2</v>
      </c>
      <c r="O68" s="9">
        <f t="shared" si="46"/>
        <v>5.5000000000000007E-2</v>
      </c>
      <c r="P68" s="9">
        <f t="shared" si="46"/>
        <v>5.5000000000000007E-2</v>
      </c>
      <c r="Q68" s="9">
        <f t="shared" si="47"/>
        <v>5.5000000000000007E-2</v>
      </c>
      <c r="R68" s="9">
        <f t="shared" si="47"/>
        <v>5.5000000000000007E-2</v>
      </c>
      <c r="S68" s="9">
        <f t="shared" si="47"/>
        <v>5.5000000000000007E-2</v>
      </c>
      <c r="T68" s="9">
        <f t="shared" si="47"/>
        <v>5.5000000000000007E-2</v>
      </c>
      <c r="U68" s="9">
        <f t="shared" si="47"/>
        <v>5.5000000000000007E-2</v>
      </c>
      <c r="V68" s="9">
        <f t="shared" si="47"/>
        <v>5.5000000000000007E-2</v>
      </c>
      <c r="W68" s="9">
        <f t="shared" si="47"/>
        <v>5.5000000000000007E-2</v>
      </c>
      <c r="X68" s="9">
        <f t="shared" si="47"/>
        <v>5.5000000000000007E-2</v>
      </c>
      <c r="Y68" s="9">
        <f t="shared" si="47"/>
        <v>5.5000000000000007E-2</v>
      </c>
      <c r="Z68" s="9">
        <f t="shared" si="47"/>
        <v>5.5000000000000007E-2</v>
      </c>
      <c r="AA68" s="9">
        <f t="shared" si="48"/>
        <v>5.5000000000000007E-2</v>
      </c>
      <c r="AB68" s="9">
        <f t="shared" si="48"/>
        <v>5.5000000000000007E-2</v>
      </c>
      <c r="AC68" s="9">
        <f t="shared" si="48"/>
        <v>5.5000000000000007E-2</v>
      </c>
      <c r="AD68" s="9">
        <f t="shared" si="48"/>
        <v>5.5000000000000007E-2</v>
      </c>
      <c r="AE68" s="9">
        <f t="shared" si="48"/>
        <v>5.5000000000000007E-2</v>
      </c>
      <c r="AF68" s="9">
        <f t="shared" si="48"/>
        <v>5.5000000000000007E-2</v>
      </c>
      <c r="AG68" s="9">
        <f t="shared" si="48"/>
        <v>5.5000000000000007E-2</v>
      </c>
      <c r="AH68" s="9">
        <f t="shared" si="48"/>
        <v>5.5000000000000007E-2</v>
      </c>
    </row>
    <row r="69" spans="2:34" hidden="1" outlineLevel="1">
      <c r="B69" t="str">
        <f t="shared" si="1"/>
        <v>General - Weighted average cost of capital (WACC) - Asia - %</v>
      </c>
      <c r="C69" t="s">
        <v>115</v>
      </c>
      <c r="D69" t="s">
        <v>116</v>
      </c>
      <c r="E69" t="s">
        <v>57</v>
      </c>
      <c r="F69" t="s">
        <v>117</v>
      </c>
      <c r="G69" s="9">
        <f t="shared" si="46"/>
        <v>5.5000000000000007E-2</v>
      </c>
      <c r="H69" s="9">
        <f t="shared" si="46"/>
        <v>5.5000000000000007E-2</v>
      </c>
      <c r="I69" s="9">
        <f t="shared" si="46"/>
        <v>5.5000000000000007E-2</v>
      </c>
      <c r="J69" s="9">
        <f t="shared" si="46"/>
        <v>5.5000000000000007E-2</v>
      </c>
      <c r="K69" s="9">
        <f t="shared" si="46"/>
        <v>5.5000000000000007E-2</v>
      </c>
      <c r="L69" s="9">
        <f t="shared" si="46"/>
        <v>5.5000000000000007E-2</v>
      </c>
      <c r="M69" s="9">
        <f t="shared" si="46"/>
        <v>5.5000000000000007E-2</v>
      </c>
      <c r="N69" s="9">
        <f t="shared" si="46"/>
        <v>5.5000000000000007E-2</v>
      </c>
      <c r="O69" s="9">
        <f t="shared" si="46"/>
        <v>5.5000000000000007E-2</v>
      </c>
      <c r="P69" s="9">
        <f t="shared" si="46"/>
        <v>5.5000000000000007E-2</v>
      </c>
      <c r="Q69" s="9">
        <f t="shared" si="47"/>
        <v>5.5000000000000007E-2</v>
      </c>
      <c r="R69" s="9">
        <f t="shared" si="47"/>
        <v>5.5000000000000007E-2</v>
      </c>
      <c r="S69" s="9">
        <f t="shared" si="47"/>
        <v>5.5000000000000007E-2</v>
      </c>
      <c r="T69" s="9">
        <f t="shared" si="47"/>
        <v>5.5000000000000007E-2</v>
      </c>
      <c r="U69" s="9">
        <f t="shared" si="47"/>
        <v>5.5000000000000007E-2</v>
      </c>
      <c r="V69" s="9">
        <f t="shared" si="47"/>
        <v>5.5000000000000007E-2</v>
      </c>
      <c r="W69" s="9">
        <f t="shared" si="47"/>
        <v>5.5000000000000007E-2</v>
      </c>
      <c r="X69" s="9">
        <f t="shared" si="47"/>
        <v>5.5000000000000007E-2</v>
      </c>
      <c r="Y69" s="9">
        <f t="shared" si="47"/>
        <v>5.5000000000000007E-2</v>
      </c>
      <c r="Z69" s="9">
        <f t="shared" si="47"/>
        <v>5.5000000000000007E-2</v>
      </c>
      <c r="AA69" s="9">
        <f t="shared" si="48"/>
        <v>5.5000000000000007E-2</v>
      </c>
      <c r="AB69" s="9">
        <f t="shared" si="48"/>
        <v>5.5000000000000007E-2</v>
      </c>
      <c r="AC69" s="9">
        <f t="shared" si="48"/>
        <v>5.5000000000000007E-2</v>
      </c>
      <c r="AD69" s="9">
        <f t="shared" si="48"/>
        <v>5.5000000000000007E-2</v>
      </c>
      <c r="AE69" s="9">
        <f t="shared" si="48"/>
        <v>5.5000000000000007E-2</v>
      </c>
      <c r="AF69" s="9">
        <f t="shared" si="48"/>
        <v>5.5000000000000007E-2</v>
      </c>
      <c r="AG69" s="9">
        <f t="shared" si="48"/>
        <v>5.5000000000000007E-2</v>
      </c>
      <c r="AH69" s="9">
        <f t="shared" si="48"/>
        <v>5.5000000000000007E-2</v>
      </c>
    </row>
    <row r="70" spans="2:34" hidden="1" outlineLevel="1">
      <c r="B70" t="str">
        <f t="shared" ref="B70:B133" si="49">_xlfn.TEXTJOIN(" - ",TRUE,C70:F70)</f>
        <v>General - Weighted average cost of capital (WACC) - Europe - %</v>
      </c>
      <c r="C70" t="s">
        <v>115</v>
      </c>
      <c r="D70" t="s">
        <v>116</v>
      </c>
      <c r="E70" t="s">
        <v>8</v>
      </c>
      <c r="F70" t="s">
        <v>117</v>
      </c>
      <c r="G70" s="9">
        <f t="shared" si="46"/>
        <v>5.5000000000000007E-2</v>
      </c>
      <c r="H70" s="9">
        <f t="shared" si="46"/>
        <v>5.5000000000000007E-2</v>
      </c>
      <c r="I70" s="9">
        <f t="shared" si="46"/>
        <v>5.5000000000000007E-2</v>
      </c>
      <c r="J70" s="9">
        <f t="shared" si="46"/>
        <v>5.5000000000000007E-2</v>
      </c>
      <c r="K70" s="9">
        <f t="shared" si="46"/>
        <v>5.5000000000000007E-2</v>
      </c>
      <c r="L70" s="9">
        <f t="shared" si="46"/>
        <v>5.5000000000000007E-2</v>
      </c>
      <c r="M70" s="9">
        <f t="shared" si="46"/>
        <v>5.5000000000000007E-2</v>
      </c>
      <c r="N70" s="9">
        <f t="shared" si="46"/>
        <v>5.5000000000000007E-2</v>
      </c>
      <c r="O70" s="9">
        <f t="shared" si="46"/>
        <v>5.5000000000000007E-2</v>
      </c>
      <c r="P70" s="9">
        <f t="shared" si="46"/>
        <v>5.5000000000000007E-2</v>
      </c>
      <c r="Q70" s="9">
        <f t="shared" si="47"/>
        <v>5.5000000000000007E-2</v>
      </c>
      <c r="R70" s="9">
        <f t="shared" si="47"/>
        <v>5.5000000000000007E-2</v>
      </c>
      <c r="S70" s="9">
        <f t="shared" si="47"/>
        <v>5.5000000000000007E-2</v>
      </c>
      <c r="T70" s="9">
        <f t="shared" si="47"/>
        <v>5.5000000000000007E-2</v>
      </c>
      <c r="U70" s="9">
        <f t="shared" si="47"/>
        <v>5.5000000000000007E-2</v>
      </c>
      <c r="V70" s="9">
        <f t="shared" si="47"/>
        <v>5.5000000000000007E-2</v>
      </c>
      <c r="W70" s="9">
        <f t="shared" si="47"/>
        <v>5.5000000000000007E-2</v>
      </c>
      <c r="X70" s="9">
        <f t="shared" si="47"/>
        <v>5.5000000000000007E-2</v>
      </c>
      <c r="Y70" s="9">
        <f t="shared" si="47"/>
        <v>5.5000000000000007E-2</v>
      </c>
      <c r="Z70" s="9">
        <f t="shared" si="47"/>
        <v>5.5000000000000007E-2</v>
      </c>
      <c r="AA70" s="9">
        <f t="shared" si="48"/>
        <v>5.5000000000000007E-2</v>
      </c>
      <c r="AB70" s="9">
        <f t="shared" si="48"/>
        <v>5.5000000000000007E-2</v>
      </c>
      <c r="AC70" s="9">
        <f t="shared" si="48"/>
        <v>5.5000000000000007E-2</v>
      </c>
      <c r="AD70" s="9">
        <f t="shared" si="48"/>
        <v>5.5000000000000007E-2</v>
      </c>
      <c r="AE70" s="9">
        <f t="shared" si="48"/>
        <v>5.5000000000000007E-2</v>
      </c>
      <c r="AF70" s="9">
        <f t="shared" si="48"/>
        <v>5.5000000000000007E-2</v>
      </c>
      <c r="AG70" s="9">
        <f t="shared" si="48"/>
        <v>5.5000000000000007E-2</v>
      </c>
      <c r="AH70" s="9">
        <f t="shared" si="48"/>
        <v>5.5000000000000007E-2</v>
      </c>
    </row>
    <row r="71" spans="2:34" hidden="1" outlineLevel="1">
      <c r="B71" t="str">
        <f t="shared" si="49"/>
        <v>General - Weighted average cost of capital (WACC) - Middle East - %</v>
      </c>
      <c r="C71" t="s">
        <v>115</v>
      </c>
      <c r="D71" t="s">
        <v>116</v>
      </c>
      <c r="E71" t="s">
        <v>58</v>
      </c>
      <c r="F71" t="s">
        <v>117</v>
      </c>
      <c r="G71" s="9">
        <f t="shared" si="46"/>
        <v>5.5000000000000007E-2</v>
      </c>
      <c r="H71" s="9">
        <f t="shared" si="46"/>
        <v>5.5000000000000007E-2</v>
      </c>
      <c r="I71" s="9">
        <f t="shared" si="46"/>
        <v>5.5000000000000007E-2</v>
      </c>
      <c r="J71" s="9">
        <f t="shared" si="46"/>
        <v>5.5000000000000007E-2</v>
      </c>
      <c r="K71" s="9">
        <f t="shared" si="46"/>
        <v>5.5000000000000007E-2</v>
      </c>
      <c r="L71" s="9">
        <f t="shared" si="46"/>
        <v>5.5000000000000007E-2</v>
      </c>
      <c r="M71" s="9">
        <f t="shared" si="46"/>
        <v>5.5000000000000007E-2</v>
      </c>
      <c r="N71" s="9">
        <f t="shared" si="46"/>
        <v>5.5000000000000007E-2</v>
      </c>
      <c r="O71" s="9">
        <f t="shared" si="46"/>
        <v>5.5000000000000007E-2</v>
      </c>
      <c r="P71" s="9">
        <f t="shared" si="46"/>
        <v>5.5000000000000007E-2</v>
      </c>
      <c r="Q71" s="9">
        <f t="shared" si="47"/>
        <v>5.5000000000000007E-2</v>
      </c>
      <c r="R71" s="9">
        <f t="shared" si="47"/>
        <v>5.5000000000000007E-2</v>
      </c>
      <c r="S71" s="9">
        <f t="shared" si="47"/>
        <v>5.5000000000000007E-2</v>
      </c>
      <c r="T71" s="9">
        <f t="shared" si="47"/>
        <v>5.5000000000000007E-2</v>
      </c>
      <c r="U71" s="9">
        <f t="shared" si="47"/>
        <v>5.5000000000000007E-2</v>
      </c>
      <c r="V71" s="9">
        <f t="shared" si="47"/>
        <v>5.5000000000000007E-2</v>
      </c>
      <c r="W71" s="9">
        <f t="shared" si="47"/>
        <v>5.5000000000000007E-2</v>
      </c>
      <c r="X71" s="9">
        <f t="shared" si="47"/>
        <v>5.5000000000000007E-2</v>
      </c>
      <c r="Y71" s="9">
        <f t="shared" si="47"/>
        <v>5.5000000000000007E-2</v>
      </c>
      <c r="Z71" s="9">
        <f t="shared" si="47"/>
        <v>5.5000000000000007E-2</v>
      </c>
      <c r="AA71" s="9">
        <f t="shared" si="48"/>
        <v>5.5000000000000007E-2</v>
      </c>
      <c r="AB71" s="9">
        <f t="shared" si="48"/>
        <v>5.5000000000000007E-2</v>
      </c>
      <c r="AC71" s="9">
        <f t="shared" si="48"/>
        <v>5.5000000000000007E-2</v>
      </c>
      <c r="AD71" s="9">
        <f t="shared" si="48"/>
        <v>5.5000000000000007E-2</v>
      </c>
      <c r="AE71" s="9">
        <f t="shared" si="48"/>
        <v>5.5000000000000007E-2</v>
      </c>
      <c r="AF71" s="9">
        <f t="shared" si="48"/>
        <v>5.5000000000000007E-2</v>
      </c>
      <c r="AG71" s="9">
        <f t="shared" si="48"/>
        <v>5.5000000000000007E-2</v>
      </c>
      <c r="AH71" s="9">
        <f t="shared" si="48"/>
        <v>5.5000000000000007E-2</v>
      </c>
    </row>
    <row r="72" spans="2:34" hidden="1" outlineLevel="1">
      <c r="B72" t="str">
        <f t="shared" si="49"/>
        <v>e-hydrogen (PEM) - Total CAPEX - Electrolysis - Global - USD/ton fuel capacity</v>
      </c>
      <c r="C72" t="str">
        <f>C59</f>
        <v>e-hydrogen (PEM)</v>
      </c>
      <c r="D72" t="str">
        <f>D57</f>
        <v>Total CAPEX - Electrolysis</v>
      </c>
      <c r="E72" t="s">
        <v>49</v>
      </c>
      <c r="F72" t="s">
        <v>112</v>
      </c>
      <c r="G72" s="8">
        <f t="shared" si="46"/>
        <v>8915.6282468257705</v>
      </c>
      <c r="H72" s="8">
        <f t="shared" si="46"/>
        <v>8413.2935754676582</v>
      </c>
      <c r="I72" s="8">
        <f t="shared" si="46"/>
        <v>7910.958904109546</v>
      </c>
      <c r="J72" s="8">
        <f t="shared" si="46"/>
        <v>7440.3542023920454</v>
      </c>
      <c r="K72" s="8">
        <f t="shared" si="46"/>
        <v>6969.7495006745448</v>
      </c>
      <c r="L72" s="8">
        <f t="shared" si="46"/>
        <v>6499.1447989570443</v>
      </c>
      <c r="M72" s="8">
        <f t="shared" si="46"/>
        <v>6028.5400972395437</v>
      </c>
      <c r="N72" s="8">
        <f t="shared" si="46"/>
        <v>5557.9353955220431</v>
      </c>
      <c r="O72" s="8">
        <f t="shared" si="46"/>
        <v>5419.4955974787008</v>
      </c>
      <c r="P72" s="8">
        <f t="shared" si="46"/>
        <v>5281.0557994354167</v>
      </c>
      <c r="Q72" s="8">
        <f t="shared" si="47"/>
        <v>5142.6160013921326</v>
      </c>
      <c r="R72" s="8">
        <f t="shared" si="47"/>
        <v>5004.1762033487903</v>
      </c>
      <c r="S72" s="8">
        <f t="shared" si="47"/>
        <v>4865.736405305448</v>
      </c>
      <c r="T72" s="8">
        <f t="shared" si="47"/>
        <v>4735.4210688787862</v>
      </c>
      <c r="U72" s="8">
        <f t="shared" si="47"/>
        <v>4605.1057324521244</v>
      </c>
      <c r="V72" s="8">
        <f t="shared" si="47"/>
        <v>4474.7903960254625</v>
      </c>
      <c r="W72" s="8">
        <f t="shared" si="47"/>
        <v>4344.4750595988589</v>
      </c>
      <c r="X72" s="8">
        <f t="shared" si="47"/>
        <v>4214.1597231721971</v>
      </c>
      <c r="Y72" s="8">
        <f t="shared" si="47"/>
        <v>4091.5765725307865</v>
      </c>
      <c r="Z72" s="8">
        <f t="shared" si="47"/>
        <v>3968.9934218893759</v>
      </c>
      <c r="AA72" s="8">
        <f t="shared" si="48"/>
        <v>3846.4102712479653</v>
      </c>
      <c r="AB72" s="8">
        <f t="shared" si="48"/>
        <v>3723.8271206065547</v>
      </c>
      <c r="AC72" s="8">
        <f t="shared" si="48"/>
        <v>3601.2439699651441</v>
      </c>
      <c r="AD72" s="8">
        <f t="shared" si="48"/>
        <v>3486.0180070223287</v>
      </c>
      <c r="AE72" s="8">
        <f t="shared" si="48"/>
        <v>3370.7920440795424</v>
      </c>
      <c r="AF72" s="8">
        <f t="shared" si="48"/>
        <v>3255.566081136727</v>
      </c>
      <c r="AG72" s="8">
        <f t="shared" si="48"/>
        <v>3140.3401181939116</v>
      </c>
      <c r="AH72" s="8">
        <f t="shared" si="48"/>
        <v>3025.1141552511253</v>
      </c>
    </row>
    <row r="73" spans="2:34" hidden="1" outlineLevel="1">
      <c r="B73" t="str">
        <f t="shared" si="49"/>
        <v/>
      </c>
      <c r="G73" s="7"/>
    </row>
    <row r="74" spans="2:34" hidden="1" outlineLevel="1">
      <c r="B74" t="str">
        <f t="shared" si="49"/>
        <v>e-hydrogen (PEM) - Energy cost - Africa - USD/ton fuel</v>
      </c>
      <c r="C74" s="10" t="str">
        <f>C48</f>
        <v>e-hydrogen (PEM)</v>
      </c>
      <c r="D74" s="10" t="s">
        <v>43</v>
      </c>
      <c r="E74" s="10" t="s">
        <v>55</v>
      </c>
      <c r="F74" s="10" t="s">
        <v>31</v>
      </c>
      <c r="G74" s="15">
        <f>G79*G$84</f>
        <v>3730.3122026288802</v>
      </c>
      <c r="H74" s="15">
        <f t="shared" ref="H74:AH74" si="50">H79*H$84</f>
        <v>3269.4361794404149</v>
      </c>
      <c r="I74" s="15">
        <f t="shared" si="50"/>
        <v>2814.6374903306055</v>
      </c>
      <c r="J74" s="15">
        <f t="shared" si="50"/>
        <v>2675.9129580856625</v>
      </c>
      <c r="K74" s="15">
        <f t="shared" si="50"/>
        <v>2538.8250151491648</v>
      </c>
      <c r="L74" s="15">
        <f t="shared" si="50"/>
        <v>2403.3736615211164</v>
      </c>
      <c r="M74" s="15">
        <f t="shared" si="50"/>
        <v>2269.5588972014853</v>
      </c>
      <c r="N74" s="15">
        <f t="shared" si="50"/>
        <v>2137.380722190323</v>
      </c>
      <c r="O74" s="15">
        <f t="shared" si="50"/>
        <v>2058.3648836859011</v>
      </c>
      <c r="P74" s="15">
        <f t="shared" si="50"/>
        <v>1980.2315510461706</v>
      </c>
      <c r="Q74" s="15">
        <f t="shared" si="50"/>
        <v>1902.9807242711001</v>
      </c>
      <c r="R74" s="15">
        <f t="shared" si="50"/>
        <v>1826.6124033607446</v>
      </c>
      <c r="S74" s="15">
        <f t="shared" si="50"/>
        <v>1751.1265883150895</v>
      </c>
      <c r="T74" s="15">
        <f t="shared" si="50"/>
        <v>1709.9031642488958</v>
      </c>
      <c r="U74" s="15">
        <f t="shared" si="50"/>
        <v>1669.0810074192418</v>
      </c>
      <c r="V74" s="15">
        <f t="shared" si="50"/>
        <v>1628.6601178261169</v>
      </c>
      <c r="W74" s="15">
        <f t="shared" si="50"/>
        <v>1588.640495469522</v>
      </c>
      <c r="X74" s="15">
        <f t="shared" si="50"/>
        <v>1549.0221403494756</v>
      </c>
      <c r="Y74" s="15">
        <f t="shared" si="50"/>
        <v>1509.3676428064002</v>
      </c>
      <c r="Z74" s="15">
        <f t="shared" si="50"/>
        <v>1470.1117371150024</v>
      </c>
      <c r="AA74" s="15">
        <f t="shared" si="50"/>
        <v>1431.2544232752696</v>
      </c>
      <c r="AB74" s="15">
        <f t="shared" si="50"/>
        <v>1392.7957012872273</v>
      </c>
      <c r="AC74" s="15">
        <f t="shared" si="50"/>
        <v>1354.7355711508565</v>
      </c>
      <c r="AD74" s="15">
        <f t="shared" si="50"/>
        <v>1331.7183335255047</v>
      </c>
      <c r="AE74" s="15">
        <f t="shared" si="50"/>
        <v>1308.8900880354536</v>
      </c>
      <c r="AF74" s="15">
        <f t="shared" si="50"/>
        <v>1286.2508346806881</v>
      </c>
      <c r="AG74" s="15">
        <f t="shared" si="50"/>
        <v>1263.8005734612141</v>
      </c>
      <c r="AH74" s="15">
        <f t="shared" si="50"/>
        <v>1241.5393043770378</v>
      </c>
    </row>
    <row r="75" spans="2:34" hidden="1" outlineLevel="1">
      <c r="B75" t="str">
        <f t="shared" si="49"/>
        <v>e-hydrogen (PEM) - Energy cost - Americas - USD/ton fuel</v>
      </c>
      <c r="C75" s="2" t="str">
        <f>C48</f>
        <v>e-hydrogen (PEM)</v>
      </c>
      <c r="D75" s="2" t="s">
        <v>43</v>
      </c>
      <c r="E75" s="2" t="s">
        <v>56</v>
      </c>
      <c r="F75" s="2" t="s">
        <v>31</v>
      </c>
      <c r="G75" s="16">
        <f t="shared" ref="G75:AH75" si="51">G80*G$84</f>
        <v>2343.8106642765952</v>
      </c>
      <c r="H75" s="16">
        <f t="shared" si="51"/>
        <v>2279.3512991162015</v>
      </c>
      <c r="I75" s="16">
        <f t="shared" si="51"/>
        <v>2215.5653371432172</v>
      </c>
      <c r="J75" s="16">
        <f t="shared" si="51"/>
        <v>2120.1507527172935</v>
      </c>
      <c r="K75" s="16">
        <f t="shared" si="51"/>
        <v>2025.8358065319769</v>
      </c>
      <c r="L75" s="16">
        <f t="shared" si="51"/>
        <v>1932.62049858727</v>
      </c>
      <c r="M75" s="16">
        <f t="shared" si="51"/>
        <v>1840.5048288831977</v>
      </c>
      <c r="N75" s="16">
        <f t="shared" si="51"/>
        <v>1749.4887974196999</v>
      </c>
      <c r="O75" s="16">
        <f t="shared" si="51"/>
        <v>1700.2434923212834</v>
      </c>
      <c r="P75" s="16">
        <f t="shared" si="51"/>
        <v>1651.509379383243</v>
      </c>
      <c r="Q75" s="16">
        <f t="shared" si="51"/>
        <v>1603.2864586055753</v>
      </c>
      <c r="R75" s="16">
        <f t="shared" si="51"/>
        <v>1555.5747299882805</v>
      </c>
      <c r="S75" s="16">
        <f t="shared" si="51"/>
        <v>1508.3741935313576</v>
      </c>
      <c r="T75" s="16">
        <f t="shared" si="51"/>
        <v>1468.8707293461041</v>
      </c>
      <c r="U75" s="16">
        <f t="shared" si="51"/>
        <v>1429.7675701720427</v>
      </c>
      <c r="V75" s="16">
        <f t="shared" si="51"/>
        <v>1391.0647160091701</v>
      </c>
      <c r="W75" s="16">
        <f t="shared" si="51"/>
        <v>1352.7621668574934</v>
      </c>
      <c r="X75" s="16">
        <f t="shared" si="51"/>
        <v>1314.8599227170084</v>
      </c>
      <c r="Y75" s="16">
        <f t="shared" si="51"/>
        <v>1294.5399452630752</v>
      </c>
      <c r="Z75" s="16">
        <f t="shared" si="51"/>
        <v>1274.3757583370934</v>
      </c>
      <c r="AA75" s="16">
        <f t="shared" si="51"/>
        <v>1254.3673619390659</v>
      </c>
      <c r="AB75" s="16">
        <f t="shared" si="51"/>
        <v>1234.5147560689866</v>
      </c>
      <c r="AC75" s="16">
        <f t="shared" si="51"/>
        <v>1214.8179407268583</v>
      </c>
      <c r="AD75" s="16">
        <f t="shared" si="51"/>
        <v>1198.2654022145482</v>
      </c>
      <c r="AE75" s="16">
        <f t="shared" si="51"/>
        <v>1181.826403107151</v>
      </c>
      <c r="AF75" s="16">
        <f t="shared" si="51"/>
        <v>1165.5009434046617</v>
      </c>
      <c r="AG75" s="16">
        <f t="shared" si="51"/>
        <v>1149.2890231070803</v>
      </c>
      <c r="AH75" s="16">
        <f t="shared" si="51"/>
        <v>1133.1906422144064</v>
      </c>
    </row>
    <row r="76" spans="2:34" hidden="1" outlineLevel="1">
      <c r="B76" t="str">
        <f t="shared" si="49"/>
        <v>e-hydrogen (PEM) - Energy cost - Asia - USD/ton fuel</v>
      </c>
      <c r="C76" s="2" t="str">
        <f>C48</f>
        <v>e-hydrogen (PEM)</v>
      </c>
      <c r="D76" s="2" t="s">
        <v>43</v>
      </c>
      <c r="E76" s="2" t="s">
        <v>57</v>
      </c>
      <c r="F76" s="2" t="s">
        <v>31</v>
      </c>
      <c r="G76" s="16">
        <f t="shared" ref="G76:AH76" si="52">G81*G$84</f>
        <v>4148.8825697659477</v>
      </c>
      <c r="H76" s="16">
        <f t="shared" si="52"/>
        <v>3758.0509147195326</v>
      </c>
      <c r="I76" s="16">
        <f t="shared" si="52"/>
        <v>3372.277443183531</v>
      </c>
      <c r="J76" s="16">
        <f t="shared" si="52"/>
        <v>3221.2797368976499</v>
      </c>
      <c r="K76" s="16">
        <f t="shared" si="52"/>
        <v>3072.0347119738053</v>
      </c>
      <c r="L76" s="16">
        <f t="shared" si="52"/>
        <v>2924.54236841189</v>
      </c>
      <c r="M76" s="16">
        <f t="shared" si="52"/>
        <v>2778.8027062119545</v>
      </c>
      <c r="N76" s="16">
        <f t="shared" si="52"/>
        <v>2634.8157253740492</v>
      </c>
      <c r="O76" s="16">
        <f t="shared" si="52"/>
        <v>2532.8132326944678</v>
      </c>
      <c r="P76" s="16">
        <f t="shared" si="52"/>
        <v>2431.9615413637011</v>
      </c>
      <c r="Q76" s="16">
        <f t="shared" si="52"/>
        <v>2332.2606513817445</v>
      </c>
      <c r="R76" s="16">
        <f t="shared" si="52"/>
        <v>2233.7105627485425</v>
      </c>
      <c r="S76" s="16">
        <f t="shared" si="52"/>
        <v>2136.3112754641311</v>
      </c>
      <c r="T76" s="16">
        <f t="shared" si="52"/>
        <v>2080.489448663513</v>
      </c>
      <c r="U76" s="16">
        <f t="shared" si="52"/>
        <v>2025.2328368434228</v>
      </c>
      <c r="V76" s="16">
        <f t="shared" si="52"/>
        <v>1970.5414400038767</v>
      </c>
      <c r="W76" s="16">
        <f t="shared" si="52"/>
        <v>1916.4152581448413</v>
      </c>
      <c r="X76" s="16">
        <f t="shared" si="52"/>
        <v>1862.8542912663629</v>
      </c>
      <c r="Y76" s="16">
        <f t="shared" si="52"/>
        <v>1808.4297036400903</v>
      </c>
      <c r="Z76" s="16">
        <f t="shared" si="52"/>
        <v>1754.5766402002421</v>
      </c>
      <c r="AA76" s="16">
        <f t="shared" si="52"/>
        <v>1701.2951009467931</v>
      </c>
      <c r="AB76" s="16">
        <f t="shared" si="52"/>
        <v>1648.5850858797683</v>
      </c>
      <c r="AC76" s="16">
        <f t="shared" si="52"/>
        <v>1596.4465949991425</v>
      </c>
      <c r="AD76" s="16">
        <f t="shared" si="52"/>
        <v>1567.0955314850958</v>
      </c>
      <c r="AE76" s="16">
        <f t="shared" si="52"/>
        <v>1537.9976560048074</v>
      </c>
      <c r="AF76" s="16">
        <f t="shared" si="52"/>
        <v>1509.1529685582866</v>
      </c>
      <c r="AG76" s="16">
        <f t="shared" si="52"/>
        <v>1480.5614691455269</v>
      </c>
      <c r="AH76" s="16">
        <f t="shared" si="52"/>
        <v>1452.2231577665225</v>
      </c>
    </row>
    <row r="77" spans="2:34" hidden="1" outlineLevel="1">
      <c r="B77" t="str">
        <f t="shared" si="49"/>
        <v>e-hydrogen (PEM) - Energy cost - Europe - USD/ton fuel</v>
      </c>
      <c r="C77" s="2" t="str">
        <f>C48</f>
        <v>e-hydrogen (PEM)</v>
      </c>
      <c r="D77" s="2" t="s">
        <v>43</v>
      </c>
      <c r="E77" s="2" t="s">
        <v>8</v>
      </c>
      <c r="F77" s="2" t="s">
        <v>31</v>
      </c>
      <c r="G77" s="16">
        <f t="shared" ref="G77:AH77" si="53">G82*G$84</f>
        <v>3088.6183404051494</v>
      </c>
      <c r="H77" s="16">
        <f t="shared" si="53"/>
        <v>2934.9978773207504</v>
      </c>
      <c r="I77" s="16">
        <f t="shared" si="53"/>
        <v>2783.2242960023127</v>
      </c>
      <c r="J77" s="16">
        <f t="shared" si="53"/>
        <v>2658.9634884269576</v>
      </c>
      <c r="K77" s="16">
        <f t="shared" si="53"/>
        <v>2536.1442675500366</v>
      </c>
      <c r="L77" s="16">
        <f t="shared" si="53"/>
        <v>2414.7666333716097</v>
      </c>
      <c r="M77" s="16">
        <f t="shared" si="53"/>
        <v>2294.8305858916169</v>
      </c>
      <c r="N77" s="16">
        <f t="shared" si="53"/>
        <v>2176.3361251101096</v>
      </c>
      <c r="O77" s="16">
        <f t="shared" si="53"/>
        <v>2119.2621979451387</v>
      </c>
      <c r="P77" s="16">
        <f t="shared" si="53"/>
        <v>2062.7668977101166</v>
      </c>
      <c r="Q77" s="16">
        <f t="shared" si="53"/>
        <v>2006.8502244049839</v>
      </c>
      <c r="R77" s="16">
        <f t="shared" si="53"/>
        <v>1951.5121780297545</v>
      </c>
      <c r="S77" s="16">
        <f t="shared" si="53"/>
        <v>1896.7527585844489</v>
      </c>
      <c r="T77" s="16">
        <f t="shared" si="53"/>
        <v>1859.4750566786888</v>
      </c>
      <c r="U77" s="16">
        <f t="shared" si="53"/>
        <v>1822.5310861272537</v>
      </c>
      <c r="V77" s="16">
        <f t="shared" si="53"/>
        <v>1785.9208469301404</v>
      </c>
      <c r="W77" s="16">
        <f t="shared" si="53"/>
        <v>1749.6443390873419</v>
      </c>
      <c r="X77" s="16">
        <f t="shared" si="53"/>
        <v>1713.7015625988522</v>
      </c>
      <c r="Y77" s="16">
        <f t="shared" si="53"/>
        <v>1676.8515459482612</v>
      </c>
      <c r="Z77" s="16">
        <f t="shared" si="53"/>
        <v>1640.3464303890162</v>
      </c>
      <c r="AA77" s="16">
        <f t="shared" si="53"/>
        <v>1604.1862159211298</v>
      </c>
      <c r="AB77" s="16">
        <f t="shared" si="53"/>
        <v>1568.3709025445894</v>
      </c>
      <c r="AC77" s="16">
        <f t="shared" si="53"/>
        <v>1532.9004902594074</v>
      </c>
      <c r="AD77" s="16">
        <f t="shared" si="53"/>
        <v>1504.7187204030115</v>
      </c>
      <c r="AE77" s="16">
        <f t="shared" si="53"/>
        <v>1476.7800470524367</v>
      </c>
      <c r="AF77" s="16">
        <f t="shared" si="53"/>
        <v>1449.0844702076927</v>
      </c>
      <c r="AG77" s="16">
        <f t="shared" si="53"/>
        <v>1421.6319898687727</v>
      </c>
      <c r="AH77" s="16">
        <f t="shared" si="53"/>
        <v>1394.4226060356712</v>
      </c>
    </row>
    <row r="78" spans="2:34" hidden="1" outlineLevel="1">
      <c r="B78" t="str">
        <f t="shared" si="49"/>
        <v>e-hydrogen (PEM) - Energy cost - Middle East - USD/ton fuel</v>
      </c>
      <c r="C78" s="13" t="str">
        <f>C48</f>
        <v>e-hydrogen (PEM)</v>
      </c>
      <c r="D78" s="13" t="s">
        <v>43</v>
      </c>
      <c r="E78" s="13" t="s">
        <v>58</v>
      </c>
      <c r="F78" s="13" t="s">
        <v>31</v>
      </c>
      <c r="G78" s="17">
        <f t="shared" ref="G78:AH78" si="54">G83*G$84</f>
        <v>2365.0932635456288</v>
      </c>
      <c r="H78" s="17">
        <f t="shared" si="54"/>
        <v>2245.0449546691425</v>
      </c>
      <c r="I78" s="17">
        <f t="shared" si="54"/>
        <v>2126.4446150453423</v>
      </c>
      <c r="J78" s="17">
        <f t="shared" si="54"/>
        <v>2044.3163234657441</v>
      </c>
      <c r="K78" s="17">
        <f t="shared" si="54"/>
        <v>1963.1141459928449</v>
      </c>
      <c r="L78" s="17">
        <f t="shared" si="54"/>
        <v>1882.8380826266482</v>
      </c>
      <c r="M78" s="17">
        <f t="shared" si="54"/>
        <v>1803.4881333671503</v>
      </c>
      <c r="N78" s="17">
        <f t="shared" si="54"/>
        <v>1725.0642982143481</v>
      </c>
      <c r="O78" s="17">
        <f t="shared" si="54"/>
        <v>1667.2422396005049</v>
      </c>
      <c r="P78" s="17">
        <f t="shared" si="54"/>
        <v>1610.0510100044264</v>
      </c>
      <c r="Q78" s="17">
        <f t="shared" si="54"/>
        <v>1553.4906094260816</v>
      </c>
      <c r="R78" s="17">
        <f t="shared" si="54"/>
        <v>1497.5610378654981</v>
      </c>
      <c r="S78" s="17">
        <f t="shared" si="54"/>
        <v>1442.2622953226673</v>
      </c>
      <c r="T78" s="17">
        <f t="shared" si="54"/>
        <v>1410.1329638726679</v>
      </c>
      <c r="U78" s="17">
        <f t="shared" si="54"/>
        <v>1378.3091765551919</v>
      </c>
      <c r="V78" s="17">
        <f t="shared" si="54"/>
        <v>1346.7909333702487</v>
      </c>
      <c r="W78" s="17">
        <f t="shared" si="54"/>
        <v>1315.5782343178196</v>
      </c>
      <c r="X78" s="17">
        <f t="shared" si="54"/>
        <v>1284.6710793979164</v>
      </c>
      <c r="Y78" s="17">
        <f t="shared" si="54"/>
        <v>1247.6546356229667</v>
      </c>
      <c r="Z78" s="17">
        <f t="shared" si="54"/>
        <v>1211.0252666371405</v>
      </c>
      <c r="AA78" s="17">
        <f t="shared" si="54"/>
        <v>1174.7829724404253</v>
      </c>
      <c r="AB78" s="17">
        <f t="shared" si="54"/>
        <v>1138.9277530328336</v>
      </c>
      <c r="AC78" s="17">
        <f t="shared" si="54"/>
        <v>1103.45960841435</v>
      </c>
      <c r="AD78" s="17">
        <f t="shared" si="54"/>
        <v>1083.1718876933442</v>
      </c>
      <c r="AE78" s="17">
        <f t="shared" si="54"/>
        <v>1063.059174573888</v>
      </c>
      <c r="AF78" s="17">
        <f t="shared" si="54"/>
        <v>1043.121469055973</v>
      </c>
      <c r="AG78" s="17">
        <f t="shared" si="54"/>
        <v>1023.3587711396019</v>
      </c>
      <c r="AH78" s="17">
        <f t="shared" si="54"/>
        <v>1003.7710808247782</v>
      </c>
    </row>
    <row r="79" spans="2:34" hidden="1" outlineLevel="1">
      <c r="B79" t="str">
        <f t="shared" si="49"/>
        <v>Renewable electricity - Cost of electricity - Africa - USD/MWh</v>
      </c>
      <c r="C79" t="s">
        <v>118</v>
      </c>
      <c r="D79" t="s">
        <v>119</v>
      </c>
      <c r="E79" t="s">
        <v>55</v>
      </c>
      <c r="F79" t="s">
        <v>120</v>
      </c>
      <c r="G79" s="8">
        <f t="shared" ref="G79:P84" si="55">INDEX(FuelData,MATCH($B79,FuelData_Index,0),MATCH(G$4,FuelData_Year,0))</f>
        <v>58.389806930514169</v>
      </c>
      <c r="H79" s="8">
        <f t="shared" si="55"/>
        <v>51.533296245659585</v>
      </c>
      <c r="I79" s="8">
        <f t="shared" si="55"/>
        <v>44.676785560803182</v>
      </c>
      <c r="J79" s="8">
        <f t="shared" si="55"/>
        <v>42.765424685038852</v>
      </c>
      <c r="K79" s="8">
        <f t="shared" si="55"/>
        <v>40.854063809274521</v>
      </c>
      <c r="L79" s="8">
        <f t="shared" si="55"/>
        <v>38.942702933510191</v>
      </c>
      <c r="M79" s="8">
        <f t="shared" si="55"/>
        <v>37.031342057745405</v>
      </c>
      <c r="N79" s="8">
        <f t="shared" si="55"/>
        <v>35.119981181981075</v>
      </c>
      <c r="O79" s="8">
        <f t="shared" si="55"/>
        <v>34.053057098426962</v>
      </c>
      <c r="P79" s="8">
        <f t="shared" si="55"/>
        <v>32.986133014872848</v>
      </c>
      <c r="Q79" s="8">
        <f t="shared" ref="Q79:Z84" si="56">INDEX(FuelData,MATCH($B79,FuelData_Index,0),MATCH(Q$4,FuelData_Year,0))</f>
        <v>31.919208931318281</v>
      </c>
      <c r="R79" s="8">
        <f t="shared" si="56"/>
        <v>30.852284847764167</v>
      </c>
      <c r="S79" s="8">
        <f t="shared" si="56"/>
        <v>29.785360764210168</v>
      </c>
      <c r="T79" s="8">
        <f t="shared" si="56"/>
        <v>29.283177129903038</v>
      </c>
      <c r="U79" s="8">
        <f t="shared" si="56"/>
        <v>28.780993495596022</v>
      </c>
      <c r="V79" s="8">
        <f t="shared" si="56"/>
        <v>28.278809861288892</v>
      </c>
      <c r="W79" s="8">
        <f t="shared" si="56"/>
        <v>27.776626226981762</v>
      </c>
      <c r="X79" s="8">
        <f t="shared" si="56"/>
        <v>27.274442592674859</v>
      </c>
      <c r="Y79" s="8">
        <f t="shared" si="56"/>
        <v>26.758061649346246</v>
      </c>
      <c r="Z79" s="8">
        <f t="shared" si="56"/>
        <v>26.241680706017632</v>
      </c>
      <c r="AA79" s="8">
        <f t="shared" ref="AA79:AH84" si="57">INDEX(FuelData,MATCH($B79,FuelData_Index,0),MATCH(AA$4,FuelData_Year,0))</f>
        <v>25.725299762688792</v>
      </c>
      <c r="AB79" s="8">
        <f t="shared" si="57"/>
        <v>25.208918819360179</v>
      </c>
      <c r="AC79" s="8">
        <f t="shared" si="57"/>
        <v>24.692537876031452</v>
      </c>
      <c r="AD79" s="8">
        <f t="shared" si="57"/>
        <v>24.439084279606391</v>
      </c>
      <c r="AE79" s="8">
        <f t="shared" si="57"/>
        <v>24.185630683181444</v>
      </c>
      <c r="AF79" s="8">
        <f t="shared" si="57"/>
        <v>23.932177086756383</v>
      </c>
      <c r="AG79" s="8">
        <f t="shared" si="57"/>
        <v>23.678723490331322</v>
      </c>
      <c r="AH79" s="8">
        <f t="shared" si="57"/>
        <v>23.425269893906375</v>
      </c>
    </row>
    <row r="80" spans="2:34" hidden="1" outlineLevel="1">
      <c r="B80" t="str">
        <f t="shared" si="49"/>
        <v>Renewable electricity - Cost of electricity - Americas - USD/MWh</v>
      </c>
      <c r="C80" t="s">
        <v>118</v>
      </c>
      <c r="D80" t="s">
        <v>119</v>
      </c>
      <c r="E80" t="s">
        <v>56</v>
      </c>
      <c r="F80" t="s">
        <v>120</v>
      </c>
      <c r="G80" s="8">
        <f t="shared" si="55"/>
        <v>36.687184539767031</v>
      </c>
      <c r="H80" s="8">
        <f t="shared" si="55"/>
        <v>35.927444151972622</v>
      </c>
      <c r="I80" s="8">
        <f t="shared" si="55"/>
        <v>35.167703764177986</v>
      </c>
      <c r="J80" s="8">
        <f t="shared" si="55"/>
        <v>33.883444176422017</v>
      </c>
      <c r="K80" s="8">
        <f t="shared" si="55"/>
        <v>32.599184588666049</v>
      </c>
      <c r="L80" s="8">
        <f t="shared" si="55"/>
        <v>31.31492500091008</v>
      </c>
      <c r="M80" s="8">
        <f t="shared" si="55"/>
        <v>30.030665413154566</v>
      </c>
      <c r="N80" s="8">
        <f t="shared" si="55"/>
        <v>28.746405825398597</v>
      </c>
      <c r="O80" s="8">
        <f t="shared" si="55"/>
        <v>28.128389278370832</v>
      </c>
      <c r="P80" s="8">
        <f t="shared" si="55"/>
        <v>27.510372731343068</v>
      </c>
      <c r="Q80" s="8">
        <f t="shared" si="56"/>
        <v>26.892356184315304</v>
      </c>
      <c r="R80" s="8">
        <f t="shared" si="56"/>
        <v>26.27433963728754</v>
      </c>
      <c r="S80" s="8">
        <f t="shared" si="56"/>
        <v>25.656323090259662</v>
      </c>
      <c r="T80" s="8">
        <f t="shared" si="56"/>
        <v>25.155343675421591</v>
      </c>
      <c r="U80" s="8">
        <f t="shared" si="56"/>
        <v>24.65436426058352</v>
      </c>
      <c r="V80" s="8">
        <f t="shared" si="56"/>
        <v>24.153384845745336</v>
      </c>
      <c r="W80" s="8">
        <f t="shared" si="56"/>
        <v>23.652405430907265</v>
      </c>
      <c r="X80" s="8">
        <f t="shared" si="56"/>
        <v>23.151426016069138</v>
      </c>
      <c r="Y80" s="8">
        <f t="shared" si="56"/>
        <v>22.949597354879643</v>
      </c>
      <c r="Z80" s="8">
        <f t="shared" si="56"/>
        <v>22.747768693690148</v>
      </c>
      <c r="AA80" s="8">
        <f t="shared" si="57"/>
        <v>22.54594003250071</v>
      </c>
      <c r="AB80" s="8">
        <f t="shared" si="57"/>
        <v>22.344111371311214</v>
      </c>
      <c r="AC80" s="8">
        <f t="shared" si="57"/>
        <v>22.142282710121719</v>
      </c>
      <c r="AD80" s="8">
        <f t="shared" si="57"/>
        <v>21.990017270793203</v>
      </c>
      <c r="AE80" s="8">
        <f t="shared" si="57"/>
        <v>21.837751831464743</v>
      </c>
      <c r="AF80" s="8">
        <f t="shared" si="57"/>
        <v>21.685486392136283</v>
      </c>
      <c r="AG80" s="8">
        <f t="shared" si="57"/>
        <v>21.533220952807824</v>
      </c>
      <c r="AH80" s="8">
        <f t="shared" si="57"/>
        <v>21.380955513479364</v>
      </c>
    </row>
    <row r="81" spans="2:34" hidden="1" outlineLevel="1">
      <c r="B81" t="str">
        <f t="shared" si="49"/>
        <v>Renewable electricity - Cost of electricity - Asia - USD/MWh</v>
      </c>
      <c r="C81" t="s">
        <v>118</v>
      </c>
      <c r="D81" t="s">
        <v>119</v>
      </c>
      <c r="E81" t="s">
        <v>57</v>
      </c>
      <c r="F81" t="s">
        <v>120</v>
      </c>
      <c r="G81" s="8">
        <f t="shared" si="55"/>
        <v>64.941602489809156</v>
      </c>
      <c r="H81" s="8">
        <f t="shared" si="55"/>
        <v>59.234907936835953</v>
      </c>
      <c r="I81" s="8">
        <f t="shared" si="55"/>
        <v>53.528213383865477</v>
      </c>
      <c r="J81" s="8">
        <f t="shared" si="55"/>
        <v>51.481269434223577</v>
      </c>
      <c r="K81" s="8">
        <f t="shared" si="55"/>
        <v>49.434325484582587</v>
      </c>
      <c r="L81" s="8">
        <f t="shared" si="55"/>
        <v>47.387381534940687</v>
      </c>
      <c r="M81" s="8">
        <f t="shared" si="55"/>
        <v>45.340437585298787</v>
      </c>
      <c r="N81" s="8">
        <f t="shared" si="55"/>
        <v>43.293493635657796</v>
      </c>
      <c r="O81" s="8">
        <f t="shared" si="55"/>
        <v>41.902208066311687</v>
      </c>
      <c r="P81" s="8">
        <f t="shared" si="55"/>
        <v>40.510922496966032</v>
      </c>
      <c r="Q81" s="8">
        <f t="shared" si="56"/>
        <v>39.119636927620832</v>
      </c>
      <c r="R81" s="8">
        <f t="shared" si="56"/>
        <v>37.728351358275177</v>
      </c>
      <c r="S81" s="8">
        <f t="shared" si="56"/>
        <v>36.337065788929522</v>
      </c>
      <c r="T81" s="8">
        <f t="shared" si="56"/>
        <v>35.629702497725702</v>
      </c>
      <c r="U81" s="8">
        <f t="shared" si="56"/>
        <v>34.922339206521883</v>
      </c>
      <c r="V81" s="8">
        <f t="shared" si="56"/>
        <v>34.214975915318291</v>
      </c>
      <c r="W81" s="8">
        <f t="shared" si="56"/>
        <v>33.507612624114472</v>
      </c>
      <c r="X81" s="8">
        <f t="shared" si="56"/>
        <v>32.800249332911108</v>
      </c>
      <c r="Y81" s="8">
        <f t="shared" si="56"/>
        <v>32.059832294097532</v>
      </c>
      <c r="Z81" s="8">
        <f t="shared" si="56"/>
        <v>31.319415255284184</v>
      </c>
      <c r="AA81" s="8">
        <f t="shared" si="57"/>
        <v>30.578998216470609</v>
      </c>
      <c r="AB81" s="8">
        <f t="shared" si="57"/>
        <v>29.838581177657261</v>
      </c>
      <c r="AC81" s="8">
        <f t="shared" si="57"/>
        <v>29.098164138843686</v>
      </c>
      <c r="AD81" s="8">
        <f t="shared" si="57"/>
        <v>28.758618698873192</v>
      </c>
      <c r="AE81" s="8">
        <f t="shared" si="57"/>
        <v>28.419073258902586</v>
      </c>
      <c r="AF81" s="8">
        <f t="shared" si="57"/>
        <v>28.079527818932092</v>
      </c>
      <c r="AG81" s="8">
        <f t="shared" si="57"/>
        <v>27.739982378961599</v>
      </c>
      <c r="AH81" s="8">
        <f t="shared" si="57"/>
        <v>27.400436938990993</v>
      </c>
    </row>
    <row r="82" spans="2:34" hidden="1" outlineLevel="1">
      <c r="B82" t="str">
        <f t="shared" si="49"/>
        <v>Renewable electricity - Cost of electricity - Europe - USD/MWh</v>
      </c>
      <c r="C82" t="s">
        <v>118</v>
      </c>
      <c r="D82" t="s">
        <v>119</v>
      </c>
      <c r="E82" t="s">
        <v>8</v>
      </c>
      <c r="F82" t="s">
        <v>120</v>
      </c>
      <c r="G82" s="8">
        <f t="shared" si="55"/>
        <v>48.345505357757247</v>
      </c>
      <c r="H82" s="8">
        <f t="shared" si="55"/>
        <v>46.261834393182653</v>
      </c>
      <c r="I82" s="8">
        <f t="shared" si="55"/>
        <v>44.178163428608059</v>
      </c>
      <c r="J82" s="8">
        <f t="shared" si="55"/>
        <v>42.49454469772445</v>
      </c>
      <c r="K82" s="8">
        <f t="shared" si="55"/>
        <v>40.810925966840387</v>
      </c>
      <c r="L82" s="8">
        <f t="shared" si="55"/>
        <v>39.127307235956778</v>
      </c>
      <c r="M82" s="8">
        <f t="shared" si="55"/>
        <v>37.443688505072714</v>
      </c>
      <c r="N82" s="8">
        <f t="shared" si="55"/>
        <v>35.760069774189105</v>
      </c>
      <c r="O82" s="8">
        <f t="shared" si="55"/>
        <v>35.060526539849434</v>
      </c>
      <c r="P82" s="8">
        <f t="shared" si="55"/>
        <v>34.360983305510445</v>
      </c>
      <c r="Q82" s="8">
        <f t="shared" si="56"/>
        <v>33.661440071171228</v>
      </c>
      <c r="R82" s="8">
        <f t="shared" si="56"/>
        <v>32.961896836832011</v>
      </c>
      <c r="S82" s="8">
        <f t="shared" si="56"/>
        <v>32.262353602493022</v>
      </c>
      <c r="T82" s="8">
        <f t="shared" si="56"/>
        <v>31.844690735616723</v>
      </c>
      <c r="U82" s="8">
        <f t="shared" si="56"/>
        <v>31.427027868740538</v>
      </c>
      <c r="V82" s="8">
        <f t="shared" si="56"/>
        <v>31.009365001864353</v>
      </c>
      <c r="W82" s="8">
        <f t="shared" si="56"/>
        <v>30.591702134988168</v>
      </c>
      <c r="X82" s="8">
        <f t="shared" si="56"/>
        <v>30.174039268111756</v>
      </c>
      <c r="Y82" s="8">
        <f t="shared" si="56"/>
        <v>29.72721540516045</v>
      </c>
      <c r="Z82" s="8">
        <f t="shared" si="56"/>
        <v>29.280391542209031</v>
      </c>
      <c r="AA82" s="8">
        <f t="shared" si="57"/>
        <v>28.833567679257726</v>
      </c>
      <c r="AB82" s="8">
        <f t="shared" si="57"/>
        <v>28.386743816306307</v>
      </c>
      <c r="AC82" s="8">
        <f t="shared" si="57"/>
        <v>27.939919953355002</v>
      </c>
      <c r="AD82" s="8">
        <f t="shared" si="57"/>
        <v>27.613908060931863</v>
      </c>
      <c r="AE82" s="8">
        <f t="shared" si="57"/>
        <v>27.28789616850861</v>
      </c>
      <c r="AF82" s="8">
        <f t="shared" si="57"/>
        <v>26.96188427608547</v>
      </c>
      <c r="AG82" s="8">
        <f t="shared" si="57"/>
        <v>26.635872383662331</v>
      </c>
      <c r="AH82" s="8">
        <f t="shared" si="57"/>
        <v>26.309860491239078</v>
      </c>
    </row>
    <row r="83" spans="2:34" hidden="1" outlineLevel="1">
      <c r="B83" t="str">
        <f t="shared" si="49"/>
        <v>Renewable electricity - Cost of electricity - Middle East - USD/MWh</v>
      </c>
      <c r="C83" t="s">
        <v>118</v>
      </c>
      <c r="D83" t="s">
        <v>119</v>
      </c>
      <c r="E83" t="s">
        <v>58</v>
      </c>
      <c r="F83" t="s">
        <v>120</v>
      </c>
      <c r="G83" s="8">
        <f t="shared" si="55"/>
        <v>37.020316673163961</v>
      </c>
      <c r="H83" s="8">
        <f t="shared" si="55"/>
        <v>35.386702900434102</v>
      </c>
      <c r="I83" s="8">
        <f t="shared" si="55"/>
        <v>33.753089127703788</v>
      </c>
      <c r="J83" s="8">
        <f t="shared" si="55"/>
        <v>32.671487127187447</v>
      </c>
      <c r="K83" s="8">
        <f t="shared" si="55"/>
        <v>31.589885126671106</v>
      </c>
      <c r="L83" s="8">
        <f t="shared" si="55"/>
        <v>30.508283126154765</v>
      </c>
      <c r="M83" s="8">
        <f t="shared" si="55"/>
        <v>29.426681125638424</v>
      </c>
      <c r="N83" s="8">
        <f t="shared" si="55"/>
        <v>28.345079125122083</v>
      </c>
      <c r="O83" s="8">
        <f t="shared" si="55"/>
        <v>27.58242507536329</v>
      </c>
      <c r="P83" s="8">
        <f t="shared" si="55"/>
        <v>26.819771025604723</v>
      </c>
      <c r="Q83" s="8">
        <f t="shared" si="56"/>
        <v>26.057116975845929</v>
      </c>
      <c r="R83" s="8">
        <f t="shared" si="56"/>
        <v>25.294462926087363</v>
      </c>
      <c r="S83" s="8">
        <f t="shared" si="56"/>
        <v>24.531808876328796</v>
      </c>
      <c r="T83" s="8">
        <f t="shared" si="56"/>
        <v>24.149422155106208</v>
      </c>
      <c r="U83" s="8">
        <f t="shared" si="56"/>
        <v>23.76703543388362</v>
      </c>
      <c r="V83" s="8">
        <f t="shared" si="56"/>
        <v>23.384648712661146</v>
      </c>
      <c r="W83" s="8">
        <f t="shared" si="56"/>
        <v>23.002261991438559</v>
      </c>
      <c r="X83" s="8">
        <f t="shared" si="56"/>
        <v>22.619875270215971</v>
      </c>
      <c r="Y83" s="8">
        <f t="shared" si="56"/>
        <v>22.118414831670066</v>
      </c>
      <c r="Z83" s="8">
        <f t="shared" si="56"/>
        <v>21.616954393124274</v>
      </c>
      <c r="AA83" s="8">
        <f t="shared" si="57"/>
        <v>21.115493954578369</v>
      </c>
      <c r="AB83" s="8">
        <f t="shared" si="57"/>
        <v>20.614033516032578</v>
      </c>
      <c r="AC83" s="8">
        <f t="shared" si="57"/>
        <v>20.112573077486616</v>
      </c>
      <c r="AD83" s="8">
        <f t="shared" si="57"/>
        <v>19.877873861328055</v>
      </c>
      <c r="AE83" s="8">
        <f t="shared" si="57"/>
        <v>19.643174645169552</v>
      </c>
      <c r="AF83" s="8">
        <f t="shared" si="57"/>
        <v>19.408475429010991</v>
      </c>
      <c r="AG83" s="8">
        <f t="shared" si="57"/>
        <v>19.173776212852431</v>
      </c>
      <c r="AH83" s="8">
        <f t="shared" si="57"/>
        <v>18.939076996693927</v>
      </c>
    </row>
    <row r="84" spans="2:34" hidden="1" outlineLevel="1">
      <c r="B84" t="str">
        <f t="shared" si="49"/>
        <v>e-hydrogen (PEM) - Energy demand - Electrolysis - Global - MWh/ton fuel</v>
      </c>
      <c r="C84" t="str">
        <f>C60</f>
        <v>e-hydrogen (PEM)</v>
      </c>
      <c r="D84" t="s">
        <v>121</v>
      </c>
      <c r="E84" t="s">
        <v>49</v>
      </c>
      <c r="F84" t="s">
        <v>122</v>
      </c>
      <c r="G84" s="8">
        <f t="shared" si="55"/>
        <v>63.88635960156671</v>
      </c>
      <c r="H84" s="8">
        <f t="shared" si="55"/>
        <v>63.443179800783355</v>
      </c>
      <c r="I84" s="8">
        <f t="shared" si="55"/>
        <v>63.000000000000114</v>
      </c>
      <c r="J84" s="8">
        <f t="shared" si="55"/>
        <v>62.571878516193237</v>
      </c>
      <c r="K84" s="8">
        <f t="shared" si="55"/>
        <v>62.143757032386361</v>
      </c>
      <c r="L84" s="8">
        <f t="shared" si="55"/>
        <v>61.715635548579598</v>
      </c>
      <c r="M84" s="8">
        <f t="shared" si="55"/>
        <v>61.287514064772836</v>
      </c>
      <c r="N84" s="8">
        <f t="shared" si="55"/>
        <v>60.859392580965959</v>
      </c>
      <c r="O84" s="8">
        <f t="shared" si="55"/>
        <v>60.445817764214326</v>
      </c>
      <c r="P84" s="8">
        <f t="shared" si="55"/>
        <v>60.032242947462805</v>
      </c>
      <c r="Q84" s="8">
        <f t="shared" si="56"/>
        <v>59.618668130711285</v>
      </c>
      <c r="R84" s="8">
        <f t="shared" si="56"/>
        <v>59.205093313959765</v>
      </c>
      <c r="S84" s="8">
        <f t="shared" si="56"/>
        <v>58.791518497208472</v>
      </c>
      <c r="T84" s="8">
        <f t="shared" si="56"/>
        <v>58.391996082378569</v>
      </c>
      <c r="U84" s="8">
        <f t="shared" si="56"/>
        <v>57.992473667548666</v>
      </c>
      <c r="V84" s="8">
        <f t="shared" si="56"/>
        <v>57.592951252718876</v>
      </c>
      <c r="W84" s="8">
        <f t="shared" si="56"/>
        <v>57.193428837888973</v>
      </c>
      <c r="X84" s="8">
        <f t="shared" si="56"/>
        <v>56.793906423059184</v>
      </c>
      <c r="Y84" s="8">
        <f t="shared" si="56"/>
        <v>56.407958939106379</v>
      </c>
      <c r="Z84" s="8">
        <f t="shared" si="56"/>
        <v>56.022011455153574</v>
      </c>
      <c r="AA84" s="8">
        <f t="shared" si="57"/>
        <v>55.63606397120077</v>
      </c>
      <c r="AB84" s="8">
        <f t="shared" si="57"/>
        <v>55.250116487247965</v>
      </c>
      <c r="AC84" s="8">
        <f t="shared" si="57"/>
        <v>54.86416900329516</v>
      </c>
      <c r="AD84" s="8">
        <f t="shared" si="57"/>
        <v>54.491335202636037</v>
      </c>
      <c r="AE84" s="8">
        <f t="shared" si="57"/>
        <v>54.118501401977028</v>
      </c>
      <c r="AF84" s="8">
        <f t="shared" si="57"/>
        <v>53.745667601318019</v>
      </c>
      <c r="AG84" s="8">
        <f t="shared" si="57"/>
        <v>53.372833800659009</v>
      </c>
      <c r="AH84" s="8">
        <f t="shared" si="57"/>
        <v>53</v>
      </c>
    </row>
    <row r="85" spans="2:34" hidden="1" outlineLevel="1">
      <c r="B85" t="str">
        <f t="shared" si="49"/>
        <v/>
      </c>
      <c r="C85" s="2"/>
    </row>
    <row r="86" spans="2:34" hidden="1" outlineLevel="1">
      <c r="B86" t="str">
        <f t="shared" si="49"/>
        <v>e-hydrogen (PEM) - Feedstock cost - Global - USD/ton fuel</v>
      </c>
      <c r="C86" s="4" t="str">
        <f>C48</f>
        <v>e-hydrogen (PEM)</v>
      </c>
      <c r="D86" s="4" t="s">
        <v>44</v>
      </c>
      <c r="E86" s="4" t="s">
        <v>49</v>
      </c>
      <c r="F86" s="4" t="s">
        <v>31</v>
      </c>
      <c r="G86" s="21">
        <f t="shared" ref="G86:AH86" si="58">G87*G88</f>
        <v>13.5</v>
      </c>
      <c r="H86" s="21">
        <f t="shared" si="58"/>
        <v>13.5</v>
      </c>
      <c r="I86" s="21">
        <f t="shared" si="58"/>
        <v>13.5</v>
      </c>
      <c r="J86" s="21">
        <f t="shared" si="58"/>
        <v>13.5</v>
      </c>
      <c r="K86" s="21">
        <f t="shared" si="58"/>
        <v>13.5</v>
      </c>
      <c r="L86" s="21">
        <f t="shared" si="58"/>
        <v>13.5</v>
      </c>
      <c r="M86" s="21">
        <f t="shared" si="58"/>
        <v>13.5</v>
      </c>
      <c r="N86" s="21">
        <f t="shared" si="58"/>
        <v>13.5</v>
      </c>
      <c r="O86" s="21">
        <f t="shared" si="58"/>
        <v>13.5</v>
      </c>
      <c r="P86" s="21">
        <f t="shared" si="58"/>
        <v>13.5</v>
      </c>
      <c r="Q86" s="21">
        <f t="shared" si="58"/>
        <v>13.5</v>
      </c>
      <c r="R86" s="21">
        <f t="shared" si="58"/>
        <v>13.5</v>
      </c>
      <c r="S86" s="21">
        <f t="shared" si="58"/>
        <v>13.5</v>
      </c>
      <c r="T86" s="21">
        <f t="shared" si="58"/>
        <v>13.5</v>
      </c>
      <c r="U86" s="21">
        <f t="shared" si="58"/>
        <v>13.5</v>
      </c>
      <c r="V86" s="21">
        <f t="shared" si="58"/>
        <v>13.5</v>
      </c>
      <c r="W86" s="21">
        <f t="shared" si="58"/>
        <v>13.5</v>
      </c>
      <c r="X86" s="21">
        <f t="shared" si="58"/>
        <v>13.5</v>
      </c>
      <c r="Y86" s="21">
        <f t="shared" si="58"/>
        <v>13.5</v>
      </c>
      <c r="Z86" s="21">
        <f t="shared" si="58"/>
        <v>13.5</v>
      </c>
      <c r="AA86" s="21">
        <f t="shared" si="58"/>
        <v>13.5</v>
      </c>
      <c r="AB86" s="21">
        <f t="shared" si="58"/>
        <v>13.5</v>
      </c>
      <c r="AC86" s="21">
        <f t="shared" si="58"/>
        <v>13.5</v>
      </c>
      <c r="AD86" s="21">
        <f t="shared" si="58"/>
        <v>13.5</v>
      </c>
      <c r="AE86" s="21">
        <f t="shared" si="58"/>
        <v>13.5</v>
      </c>
      <c r="AF86" s="21">
        <f t="shared" si="58"/>
        <v>13.5</v>
      </c>
      <c r="AG86" s="21">
        <f t="shared" si="58"/>
        <v>13.5</v>
      </c>
      <c r="AH86" s="21">
        <f t="shared" si="58"/>
        <v>13.5</v>
      </c>
    </row>
    <row r="87" spans="2:34" hidden="1" outlineLevel="1">
      <c r="B87" t="str">
        <f t="shared" si="49"/>
        <v>e-hydrogen - Conversion H2O -&gt; H2 - Global - ton H2O/ton H2</v>
      </c>
      <c r="C87" t="s">
        <v>59</v>
      </c>
      <c r="D87" t="s">
        <v>123</v>
      </c>
      <c r="E87" t="s">
        <v>49</v>
      </c>
      <c r="F87" t="s">
        <v>124</v>
      </c>
      <c r="G87" s="20">
        <f t="shared" ref="G87:P88" si="59">INDEX(FuelData,MATCH($B87,FuelData_Index,0),MATCH(G$4,FuelData_Year,0))</f>
        <v>9</v>
      </c>
      <c r="H87" s="20">
        <f t="shared" si="59"/>
        <v>9</v>
      </c>
      <c r="I87" s="20">
        <f t="shared" si="59"/>
        <v>9</v>
      </c>
      <c r="J87" s="20">
        <f t="shared" si="59"/>
        <v>9</v>
      </c>
      <c r="K87" s="20">
        <f t="shared" si="59"/>
        <v>9</v>
      </c>
      <c r="L87" s="20">
        <f t="shared" si="59"/>
        <v>9</v>
      </c>
      <c r="M87" s="20">
        <f t="shared" si="59"/>
        <v>9</v>
      </c>
      <c r="N87" s="20">
        <f t="shared" si="59"/>
        <v>9</v>
      </c>
      <c r="O87" s="20">
        <f t="shared" si="59"/>
        <v>9</v>
      </c>
      <c r="P87" s="20">
        <f t="shared" si="59"/>
        <v>9</v>
      </c>
      <c r="Q87" s="20">
        <f t="shared" ref="Q87:Z88" si="60">INDEX(FuelData,MATCH($B87,FuelData_Index,0),MATCH(Q$4,FuelData_Year,0))</f>
        <v>9</v>
      </c>
      <c r="R87" s="20">
        <f t="shared" si="60"/>
        <v>9</v>
      </c>
      <c r="S87" s="20">
        <f t="shared" si="60"/>
        <v>9</v>
      </c>
      <c r="T87" s="20">
        <f t="shared" si="60"/>
        <v>9</v>
      </c>
      <c r="U87" s="20">
        <f t="shared" si="60"/>
        <v>9</v>
      </c>
      <c r="V87" s="20">
        <f t="shared" si="60"/>
        <v>9</v>
      </c>
      <c r="W87" s="20">
        <f t="shared" si="60"/>
        <v>9</v>
      </c>
      <c r="X87" s="20">
        <f t="shared" si="60"/>
        <v>9</v>
      </c>
      <c r="Y87" s="20">
        <f t="shared" si="60"/>
        <v>9</v>
      </c>
      <c r="Z87" s="20">
        <f t="shared" si="60"/>
        <v>9</v>
      </c>
      <c r="AA87" s="20">
        <f t="shared" ref="AA87:AH88" si="61">INDEX(FuelData,MATCH($B87,FuelData_Index,0),MATCH(AA$4,FuelData_Year,0))</f>
        <v>9</v>
      </c>
      <c r="AB87" s="20">
        <f t="shared" si="61"/>
        <v>9</v>
      </c>
      <c r="AC87" s="20">
        <f t="shared" si="61"/>
        <v>9</v>
      </c>
      <c r="AD87" s="20">
        <f t="shared" si="61"/>
        <v>9</v>
      </c>
      <c r="AE87" s="20">
        <f t="shared" si="61"/>
        <v>9</v>
      </c>
      <c r="AF87" s="20">
        <f t="shared" si="61"/>
        <v>9</v>
      </c>
      <c r="AG87" s="20">
        <f t="shared" si="61"/>
        <v>9</v>
      </c>
      <c r="AH87" s="20">
        <f t="shared" si="61"/>
        <v>9</v>
      </c>
    </row>
    <row r="88" spans="2:34" hidden="1" outlineLevel="1">
      <c r="B88" t="str">
        <f t="shared" si="49"/>
        <v>Demineralized water - Cost - Global - USD/ton water</v>
      </c>
      <c r="C88" t="s">
        <v>125</v>
      </c>
      <c r="D88" t="s">
        <v>126</v>
      </c>
      <c r="E88" t="s">
        <v>49</v>
      </c>
      <c r="F88" t="s">
        <v>127</v>
      </c>
      <c r="G88" s="20">
        <f t="shared" si="59"/>
        <v>1.5</v>
      </c>
      <c r="H88" s="20">
        <f t="shared" si="59"/>
        <v>1.5</v>
      </c>
      <c r="I88" s="20">
        <f t="shared" si="59"/>
        <v>1.5</v>
      </c>
      <c r="J88" s="20">
        <f t="shared" si="59"/>
        <v>1.5</v>
      </c>
      <c r="K88" s="20">
        <f t="shared" si="59"/>
        <v>1.5</v>
      </c>
      <c r="L88" s="20">
        <f t="shared" si="59"/>
        <v>1.5</v>
      </c>
      <c r="M88" s="20">
        <f t="shared" si="59"/>
        <v>1.5</v>
      </c>
      <c r="N88" s="20">
        <f t="shared" si="59"/>
        <v>1.5</v>
      </c>
      <c r="O88" s="20">
        <f t="shared" si="59"/>
        <v>1.5</v>
      </c>
      <c r="P88" s="20">
        <f t="shared" si="59"/>
        <v>1.5</v>
      </c>
      <c r="Q88" s="20">
        <f t="shared" si="60"/>
        <v>1.5</v>
      </c>
      <c r="R88" s="20">
        <f t="shared" si="60"/>
        <v>1.5</v>
      </c>
      <c r="S88" s="20">
        <f t="shared" si="60"/>
        <v>1.5</v>
      </c>
      <c r="T88" s="20">
        <f t="shared" si="60"/>
        <v>1.5</v>
      </c>
      <c r="U88" s="20">
        <f t="shared" si="60"/>
        <v>1.5</v>
      </c>
      <c r="V88" s="20">
        <f t="shared" si="60"/>
        <v>1.5</v>
      </c>
      <c r="W88" s="20">
        <f t="shared" si="60"/>
        <v>1.5</v>
      </c>
      <c r="X88" s="20">
        <f t="shared" si="60"/>
        <v>1.5</v>
      </c>
      <c r="Y88" s="20">
        <f t="shared" si="60"/>
        <v>1.5</v>
      </c>
      <c r="Z88" s="20">
        <f t="shared" si="60"/>
        <v>1.5</v>
      </c>
      <c r="AA88" s="20">
        <f t="shared" si="61"/>
        <v>1.5</v>
      </c>
      <c r="AB88" s="20">
        <f t="shared" si="61"/>
        <v>1.5</v>
      </c>
      <c r="AC88" s="20">
        <f t="shared" si="61"/>
        <v>1.5</v>
      </c>
      <c r="AD88" s="20">
        <f t="shared" si="61"/>
        <v>1.5</v>
      </c>
      <c r="AE88" s="20">
        <f t="shared" si="61"/>
        <v>1.5</v>
      </c>
      <c r="AF88" s="20">
        <f t="shared" si="61"/>
        <v>1.5</v>
      </c>
      <c r="AG88" s="20">
        <f t="shared" si="61"/>
        <v>1.5</v>
      </c>
      <c r="AH88" s="20">
        <f t="shared" si="61"/>
        <v>1.5</v>
      </c>
    </row>
    <row r="89" spans="2:34" collapsed="1">
      <c r="B89" t="str">
        <f t="shared" si="49"/>
        <v/>
      </c>
    </row>
    <row r="90" spans="2:34">
      <c r="B90" t="str">
        <f t="shared" si="49"/>
        <v>e-hydrogen (Solid oxide) - Item - Region - Unit</v>
      </c>
      <c r="C90" s="52" t="s">
        <v>61</v>
      </c>
      <c r="D90" s="52" t="s">
        <v>28</v>
      </c>
      <c r="E90" s="52" t="s">
        <v>1</v>
      </c>
      <c r="F90" s="52" t="s">
        <v>29</v>
      </c>
      <c r="G90" s="3">
        <v>2023</v>
      </c>
      <c r="H90" s="3">
        <v>2024</v>
      </c>
      <c r="I90" s="3">
        <v>2025</v>
      </c>
      <c r="J90" s="3">
        <v>2026</v>
      </c>
      <c r="K90" s="3">
        <v>2027</v>
      </c>
      <c r="L90" s="3">
        <v>2028</v>
      </c>
      <c r="M90" s="3">
        <v>2029</v>
      </c>
      <c r="N90" s="3">
        <v>2030</v>
      </c>
      <c r="O90" s="3">
        <v>2031</v>
      </c>
      <c r="P90" s="3">
        <v>2032</v>
      </c>
      <c r="Q90" s="3">
        <v>2033</v>
      </c>
      <c r="R90" s="3">
        <v>2034</v>
      </c>
      <c r="S90" s="3">
        <v>2035</v>
      </c>
      <c r="T90" s="3">
        <v>2036</v>
      </c>
      <c r="U90" s="3">
        <v>2037</v>
      </c>
      <c r="V90" s="3">
        <v>2038</v>
      </c>
      <c r="W90" s="3">
        <v>2039</v>
      </c>
      <c r="X90" s="3">
        <v>2040</v>
      </c>
      <c r="Y90" s="3">
        <v>2041</v>
      </c>
      <c r="Z90" s="3">
        <v>2042</v>
      </c>
      <c r="AA90" s="3">
        <v>2043</v>
      </c>
      <c r="AB90" s="3">
        <v>2044</v>
      </c>
      <c r="AC90" s="3">
        <v>2045</v>
      </c>
      <c r="AD90" s="3">
        <v>2046</v>
      </c>
      <c r="AE90" s="3">
        <v>2047</v>
      </c>
      <c r="AF90" s="3">
        <v>2048</v>
      </c>
      <c r="AG90" s="3">
        <v>2049</v>
      </c>
      <c r="AH90" s="3">
        <v>2050</v>
      </c>
    </row>
    <row r="91" spans="2:34" hidden="1" outlineLevel="1">
      <c r="B91" t="str">
        <f t="shared" si="49"/>
        <v>e-hydrogen (Solid oxide) - Total cost - Africa - USD/ton fuel</v>
      </c>
      <c r="C91" s="10" t="str">
        <f>C90</f>
        <v>e-hydrogen (Solid oxide)</v>
      </c>
      <c r="D91" s="10" t="s">
        <v>30</v>
      </c>
      <c r="E91" s="10" t="s">
        <v>55</v>
      </c>
      <c r="F91" s="10" t="s">
        <v>31</v>
      </c>
      <c r="G91" s="11">
        <f>G$97+G$101+G104+G116+G$128</f>
        <v>5799.1603343309234</v>
      </c>
      <c r="H91" s="11">
        <f t="shared" ref="H91:AH91" si="62">H$97+H$101+H104+H116+H$128</f>
        <v>5307.0080374213212</v>
      </c>
      <c r="I91" s="11">
        <f t="shared" si="62"/>
        <v>4817.1781080543278</v>
      </c>
      <c r="J91" s="11">
        <f t="shared" si="62"/>
        <v>4581.1863314139391</v>
      </c>
      <c r="K91" s="11">
        <f t="shared" si="62"/>
        <v>4345.829727659906</v>
      </c>
      <c r="L91" s="11">
        <f t="shared" si="62"/>
        <v>4111.1082967922512</v>
      </c>
      <c r="M91" s="11">
        <f t="shared" si="62"/>
        <v>3877.0220388109883</v>
      </c>
      <c r="N91" s="11">
        <f t="shared" si="62"/>
        <v>3643.5709537160983</v>
      </c>
      <c r="O91" s="11">
        <f t="shared" si="62"/>
        <v>3481.6771233712097</v>
      </c>
      <c r="P91" s="11">
        <f t="shared" si="62"/>
        <v>3320.1311528243759</v>
      </c>
      <c r="Q91" s="11">
        <f t="shared" si="62"/>
        <v>3158.9330420756269</v>
      </c>
      <c r="R91" s="11">
        <f t="shared" si="62"/>
        <v>2998.0827911249789</v>
      </c>
      <c r="S91" s="11">
        <f t="shared" si="62"/>
        <v>2837.5803999723694</v>
      </c>
      <c r="T91" s="11">
        <f t="shared" si="62"/>
        <v>2720.8039133667908</v>
      </c>
      <c r="U91" s="11">
        <f t="shared" si="62"/>
        <v>2604.1880671476874</v>
      </c>
      <c r="V91" s="11">
        <f t="shared" si="62"/>
        <v>2487.7328613150785</v>
      </c>
      <c r="W91" s="11">
        <f t="shared" si="62"/>
        <v>2371.4382958689457</v>
      </c>
      <c r="X91" s="11">
        <f t="shared" si="62"/>
        <v>2255.3043708093101</v>
      </c>
      <c r="Y91" s="11">
        <f t="shared" si="62"/>
        <v>2153.9460873842813</v>
      </c>
      <c r="Z91" s="11">
        <f t="shared" si="62"/>
        <v>2052.7498669519464</v>
      </c>
      <c r="AA91" s="11">
        <f t="shared" si="62"/>
        <v>1951.7157095123466</v>
      </c>
      <c r="AB91" s="11">
        <f t="shared" si="62"/>
        <v>1850.843615065462</v>
      </c>
      <c r="AC91" s="11">
        <f t="shared" si="62"/>
        <v>1750.1335836112899</v>
      </c>
      <c r="AD91" s="11">
        <f t="shared" si="62"/>
        <v>1672.0925139995716</v>
      </c>
      <c r="AE91" s="11">
        <f t="shared" si="62"/>
        <v>1594.1294873184102</v>
      </c>
      <c r="AF91" s="11">
        <f t="shared" si="62"/>
        <v>1516.2445035677965</v>
      </c>
      <c r="AG91" s="11">
        <f t="shared" si="62"/>
        <v>1438.437562747735</v>
      </c>
      <c r="AH91" s="11">
        <f t="shared" si="62"/>
        <v>1360.7086648582303</v>
      </c>
    </row>
    <row r="92" spans="2:34" hidden="1" outlineLevel="1">
      <c r="B92" t="str">
        <f t="shared" si="49"/>
        <v>e-hydrogen (Solid oxide) - Total cost - Americas - USD/ton fuel</v>
      </c>
      <c r="C92" s="2" t="str">
        <f>C91</f>
        <v>e-hydrogen (Solid oxide)</v>
      </c>
      <c r="D92" s="2" t="s">
        <v>30</v>
      </c>
      <c r="E92" s="2" t="s">
        <v>56</v>
      </c>
      <c r="F92" s="2" t="s">
        <v>31</v>
      </c>
      <c r="G92" s="12">
        <f t="shared" ref="G92:AH92" si="63">G$97+G$101+G105+G117+G$128</f>
        <v>4836.8940576789191</v>
      </c>
      <c r="H92" s="12">
        <f t="shared" si="63"/>
        <v>4617.7076175735292</v>
      </c>
      <c r="I92" s="12">
        <f t="shared" si="63"/>
        <v>4398.7785090028192</v>
      </c>
      <c r="J92" s="12">
        <f t="shared" si="63"/>
        <v>4191.8549943806065</v>
      </c>
      <c r="K92" s="12">
        <f t="shared" si="63"/>
        <v>3985.3582578093155</v>
      </c>
      <c r="L92" s="12">
        <f t="shared" si="63"/>
        <v>3779.2882992889708</v>
      </c>
      <c r="M92" s="12">
        <f t="shared" si="63"/>
        <v>3573.6451188196243</v>
      </c>
      <c r="N92" s="12">
        <f t="shared" si="63"/>
        <v>3368.4287164011785</v>
      </c>
      <c r="O92" s="12">
        <f t="shared" si="63"/>
        <v>3226.8797104691148</v>
      </c>
      <c r="P92" s="12">
        <f t="shared" si="63"/>
        <v>3085.5322025766482</v>
      </c>
      <c r="Q92" s="12">
        <f t="shared" si="63"/>
        <v>2944.3861927238286</v>
      </c>
      <c r="R92" s="12">
        <f t="shared" si="63"/>
        <v>2803.4416809106324</v>
      </c>
      <c r="S92" s="12">
        <f t="shared" si="63"/>
        <v>2662.6986671370087</v>
      </c>
      <c r="T92" s="12">
        <f t="shared" si="63"/>
        <v>2546.6333976123074</v>
      </c>
      <c r="U92" s="12">
        <f t="shared" si="63"/>
        <v>2430.7283832638318</v>
      </c>
      <c r="V92" s="12">
        <f t="shared" si="63"/>
        <v>2314.9836240916047</v>
      </c>
      <c r="W92" s="12">
        <f t="shared" si="63"/>
        <v>2199.3991200956143</v>
      </c>
      <c r="X92" s="12">
        <f t="shared" si="63"/>
        <v>2083.9748712758633</v>
      </c>
      <c r="Y92" s="12">
        <f t="shared" si="63"/>
        <v>1996.2852522746821</v>
      </c>
      <c r="Z92" s="12">
        <f t="shared" si="63"/>
        <v>1908.6589759612166</v>
      </c>
      <c r="AA92" s="12">
        <f t="shared" si="63"/>
        <v>1821.09604233552</v>
      </c>
      <c r="AB92" s="12">
        <f t="shared" si="63"/>
        <v>1733.5964513975482</v>
      </c>
      <c r="AC92" s="12">
        <f t="shared" si="63"/>
        <v>1646.1602031473153</v>
      </c>
      <c r="AD92" s="12">
        <f t="shared" si="63"/>
        <v>1572.6216098997188</v>
      </c>
      <c r="AE92" s="12">
        <f t="shared" si="63"/>
        <v>1499.1299019253056</v>
      </c>
      <c r="AF92" s="12">
        <f t="shared" si="63"/>
        <v>1425.685079224073</v>
      </c>
      <c r="AG92" s="12">
        <f t="shared" si="63"/>
        <v>1352.2871417960212</v>
      </c>
      <c r="AH92" s="12">
        <f t="shared" si="63"/>
        <v>1278.9360896411499</v>
      </c>
    </row>
    <row r="93" spans="2:34" hidden="1" outlineLevel="1">
      <c r="B93" t="str">
        <f t="shared" si="49"/>
        <v>e-hydrogen (Solid oxide) - Total cost - Asia - USD/ton fuel</v>
      </c>
      <c r="C93" s="2" t="str">
        <f>C92</f>
        <v>e-hydrogen (Solid oxide)</v>
      </c>
      <c r="D93" s="2" t="s">
        <v>30</v>
      </c>
      <c r="E93" s="2" t="s">
        <v>57</v>
      </c>
      <c r="F93" s="2" t="s">
        <v>31</v>
      </c>
      <c r="G93" s="12">
        <f t="shared" ref="G93:AH93" si="64">G$97+G$101+G106+G118+G$128</f>
        <v>6089.6584964754147</v>
      </c>
      <c r="H93" s="12">
        <f t="shared" si="64"/>
        <v>5647.1832576119614</v>
      </c>
      <c r="I93" s="12">
        <f t="shared" si="64"/>
        <v>5206.6409322690688</v>
      </c>
      <c r="J93" s="12">
        <f t="shared" si="64"/>
        <v>4963.235299691115</v>
      </c>
      <c r="K93" s="12">
        <f t="shared" si="64"/>
        <v>4720.5098962175998</v>
      </c>
      <c r="L93" s="12">
        <f t="shared" si="64"/>
        <v>4478.4647218484679</v>
      </c>
      <c r="M93" s="12">
        <f t="shared" si="64"/>
        <v>4237.0997765837901</v>
      </c>
      <c r="N93" s="12">
        <f t="shared" si="64"/>
        <v>3996.415060423551</v>
      </c>
      <c r="O93" s="12">
        <f t="shared" si="64"/>
        <v>3819.2392316340256</v>
      </c>
      <c r="P93" s="12">
        <f t="shared" si="64"/>
        <v>3642.5170174218401</v>
      </c>
      <c r="Q93" s="12">
        <f t="shared" si="64"/>
        <v>3466.2484177870456</v>
      </c>
      <c r="R93" s="12">
        <f t="shared" si="64"/>
        <v>3290.4334327295787</v>
      </c>
      <c r="S93" s="12">
        <f t="shared" si="64"/>
        <v>3115.0720622494123</v>
      </c>
      <c r="T93" s="12">
        <f t="shared" si="64"/>
        <v>2988.5902978592458</v>
      </c>
      <c r="U93" s="12">
        <f t="shared" si="64"/>
        <v>2862.3348074945816</v>
      </c>
      <c r="V93" s="12">
        <f t="shared" si="64"/>
        <v>2736.3055911554593</v>
      </c>
      <c r="W93" s="12">
        <f t="shared" si="64"/>
        <v>2610.5026488418362</v>
      </c>
      <c r="X93" s="12">
        <f t="shared" si="64"/>
        <v>2484.9259805537522</v>
      </c>
      <c r="Y93" s="12">
        <f t="shared" si="64"/>
        <v>2373.4260464390409</v>
      </c>
      <c r="Z93" s="12">
        <f t="shared" si="64"/>
        <v>2262.1584876718571</v>
      </c>
      <c r="AA93" s="12">
        <f t="shared" si="64"/>
        <v>2151.1233042522326</v>
      </c>
      <c r="AB93" s="12">
        <f t="shared" si="64"/>
        <v>2040.3204961801468</v>
      </c>
      <c r="AC93" s="12">
        <f t="shared" si="64"/>
        <v>1929.7500634555925</v>
      </c>
      <c r="AD93" s="12">
        <f t="shared" si="64"/>
        <v>1847.5340157750238</v>
      </c>
      <c r="AE93" s="12">
        <f t="shared" si="64"/>
        <v>1765.422520255338</v>
      </c>
      <c r="AF93" s="12">
        <f t="shared" si="64"/>
        <v>1683.4155768965443</v>
      </c>
      <c r="AG93" s="12">
        <f t="shared" si="64"/>
        <v>1601.5131856986382</v>
      </c>
      <c r="AH93" s="12">
        <f t="shared" si="64"/>
        <v>1519.7153466616151</v>
      </c>
    </row>
    <row r="94" spans="2:34" hidden="1" outlineLevel="1">
      <c r="B94" t="str">
        <f t="shared" si="49"/>
        <v>e-hydrogen (Solid oxide) - Total cost - Europe - USD/ton fuel</v>
      </c>
      <c r="C94" s="2" t="str">
        <f>C93</f>
        <v>e-hydrogen (Solid oxide)</v>
      </c>
      <c r="D94" s="2" t="s">
        <v>30</v>
      </c>
      <c r="E94" s="2" t="s">
        <v>8</v>
      </c>
      <c r="F94" s="2" t="s">
        <v>31</v>
      </c>
      <c r="G94" s="12">
        <f t="shared" ref="G94:AH94" si="65">G$97+G$101+G107+G119+G$128</f>
        <v>5353.8089614891123</v>
      </c>
      <c r="H94" s="12">
        <f t="shared" si="65"/>
        <v>5074.1709679482683</v>
      </c>
      <c r="I94" s="12">
        <f t="shared" si="65"/>
        <v>4795.2387342377424</v>
      </c>
      <c r="J94" s="12">
        <f t="shared" si="65"/>
        <v>4569.3126206425213</v>
      </c>
      <c r="K94" s="12">
        <f t="shared" si="65"/>
        <v>4343.9459979222738</v>
      </c>
      <c r="L94" s="12">
        <f t="shared" si="65"/>
        <v>4119.1388660770654</v>
      </c>
      <c r="M94" s="12">
        <f t="shared" si="65"/>
        <v>3894.8912251068868</v>
      </c>
      <c r="N94" s="12">
        <f t="shared" si="65"/>
        <v>3671.2030750117206</v>
      </c>
      <c r="O94" s="12">
        <f t="shared" si="65"/>
        <v>3525.004549490086</v>
      </c>
      <c r="P94" s="12">
        <f t="shared" si="65"/>
        <v>3379.0341029592655</v>
      </c>
      <c r="Q94" s="12">
        <f t="shared" si="65"/>
        <v>3233.2917354192696</v>
      </c>
      <c r="R94" s="12">
        <f t="shared" si="65"/>
        <v>3087.7774468700854</v>
      </c>
      <c r="S94" s="12">
        <f t="shared" si="65"/>
        <v>2942.491237311674</v>
      </c>
      <c r="T94" s="12">
        <f t="shared" si="65"/>
        <v>2828.8848596401731</v>
      </c>
      <c r="U94" s="12">
        <f t="shared" si="65"/>
        <v>2715.4120855347123</v>
      </c>
      <c r="V94" s="12">
        <f t="shared" si="65"/>
        <v>2602.0729149953163</v>
      </c>
      <c r="W94" s="12">
        <f t="shared" si="65"/>
        <v>2488.8673480219622</v>
      </c>
      <c r="X94" s="12">
        <f t="shared" si="65"/>
        <v>2375.7953846146511</v>
      </c>
      <c r="Y94" s="12">
        <f t="shared" si="65"/>
        <v>2276.8615789094638</v>
      </c>
      <c r="Z94" s="12">
        <f t="shared" si="65"/>
        <v>2178.0680061337989</v>
      </c>
      <c r="AA94" s="12">
        <f t="shared" si="65"/>
        <v>2079.4146662877174</v>
      </c>
      <c r="AB94" s="12">
        <f t="shared" si="65"/>
        <v>1980.9015593711702</v>
      </c>
      <c r="AC94" s="12">
        <f t="shared" si="65"/>
        <v>1882.5286853841781</v>
      </c>
      <c r="AD94" s="12">
        <f t="shared" si="65"/>
        <v>1801.0406361823102</v>
      </c>
      <c r="AE94" s="12">
        <f t="shared" si="65"/>
        <v>1719.6529719181087</v>
      </c>
      <c r="AF94" s="12">
        <f t="shared" si="65"/>
        <v>1638.3656925915825</v>
      </c>
      <c r="AG94" s="12">
        <f t="shared" si="65"/>
        <v>1557.1787982027274</v>
      </c>
      <c r="AH94" s="12">
        <f t="shared" si="65"/>
        <v>1476.0922887515385</v>
      </c>
    </row>
    <row r="95" spans="2:34" hidden="1" outlineLevel="1">
      <c r="B95" t="str">
        <f t="shared" si="49"/>
        <v>e-hydrogen (Solid oxide) - Total cost - Middle East - USD/ton fuel</v>
      </c>
      <c r="C95" s="13" t="str">
        <f>C94</f>
        <v>e-hydrogen (Solid oxide)</v>
      </c>
      <c r="D95" s="13" t="s">
        <v>30</v>
      </c>
      <c r="E95" s="13" t="s">
        <v>58</v>
      </c>
      <c r="F95" s="13" t="s">
        <v>31</v>
      </c>
      <c r="G95" s="14">
        <f t="shared" ref="G95:AH95" si="66">G$97+G$101+G108+G120+G$128</f>
        <v>4851.6647066754049</v>
      </c>
      <c r="H95" s="14">
        <f t="shared" si="66"/>
        <v>4593.8234253181581</v>
      </c>
      <c r="I95" s="14">
        <f t="shared" si="66"/>
        <v>4336.5354649979545</v>
      </c>
      <c r="J95" s="14">
        <f t="shared" si="66"/>
        <v>4138.7302596496866</v>
      </c>
      <c r="K95" s="14">
        <f t="shared" si="66"/>
        <v>3941.2844863025884</v>
      </c>
      <c r="L95" s="14">
        <f t="shared" si="66"/>
        <v>3744.1981449566842</v>
      </c>
      <c r="M95" s="14">
        <f t="shared" si="66"/>
        <v>3547.4712356120053</v>
      </c>
      <c r="N95" s="14">
        <f t="shared" si="66"/>
        <v>3351.1037582684949</v>
      </c>
      <c r="O95" s="14">
        <f t="shared" si="66"/>
        <v>3203.3998681068879</v>
      </c>
      <c r="P95" s="14">
        <f t="shared" si="66"/>
        <v>3055.9446335786374</v>
      </c>
      <c r="Q95" s="14">
        <f t="shared" si="66"/>
        <v>2908.7380546837726</v>
      </c>
      <c r="R95" s="14">
        <f t="shared" si="66"/>
        <v>2761.7801314222916</v>
      </c>
      <c r="S95" s="14">
        <f t="shared" si="66"/>
        <v>2615.0708637941366</v>
      </c>
      <c r="T95" s="14">
        <f t="shared" si="66"/>
        <v>2504.1893717246703</v>
      </c>
      <c r="U95" s="14">
        <f t="shared" si="66"/>
        <v>2393.4301989553178</v>
      </c>
      <c r="V95" s="14">
        <f t="shared" si="66"/>
        <v>2282.7933454861122</v>
      </c>
      <c r="W95" s="14">
        <f t="shared" si="66"/>
        <v>2172.2788113170213</v>
      </c>
      <c r="X95" s="14">
        <f t="shared" si="66"/>
        <v>2061.8865964480606</v>
      </c>
      <c r="Y95" s="14">
        <f t="shared" si="66"/>
        <v>1961.8763880697261</v>
      </c>
      <c r="Z95" s="14">
        <f t="shared" si="66"/>
        <v>1862.0235599751536</v>
      </c>
      <c r="AA95" s="14">
        <f t="shared" si="66"/>
        <v>1762.3281121643845</v>
      </c>
      <c r="AB95" s="14">
        <f t="shared" si="66"/>
        <v>1662.7900446373897</v>
      </c>
      <c r="AC95" s="14">
        <f t="shared" si="66"/>
        <v>1563.4093573941677</v>
      </c>
      <c r="AD95" s="14">
        <f t="shared" si="66"/>
        <v>1486.8351394715962</v>
      </c>
      <c r="AE95" s="14">
        <f t="shared" si="66"/>
        <v>1410.3331896678687</v>
      </c>
      <c r="AF95" s="14">
        <f t="shared" si="66"/>
        <v>1333.9035079829807</v>
      </c>
      <c r="AG95" s="14">
        <f t="shared" si="66"/>
        <v>1257.5460944169345</v>
      </c>
      <c r="AH95" s="14">
        <f t="shared" si="66"/>
        <v>1181.2609489697325</v>
      </c>
    </row>
    <row r="96" spans="2:34" hidden="1" outlineLevel="1">
      <c r="B96" t="str">
        <f t="shared" si="49"/>
        <v/>
      </c>
      <c r="C96" s="2"/>
    </row>
    <row r="97" spans="2:34" hidden="1" outlineLevel="1">
      <c r="B97" t="str">
        <f t="shared" si="49"/>
        <v>e-hydrogen (Solid oxide) - CAPEX - Global - USD/ton fuel</v>
      </c>
      <c r="C97" s="4" t="str">
        <f>C90</f>
        <v>e-hydrogen (Solid oxide)</v>
      </c>
      <c r="D97" s="4" t="s">
        <v>40</v>
      </c>
      <c r="E97" s="4" t="s">
        <v>49</v>
      </c>
      <c r="F97" s="4" t="s">
        <v>31</v>
      </c>
      <c r="G97" s="5">
        <f t="shared" ref="G97:AH97" si="67">G99/G98</f>
        <v>540.27962097364173</v>
      </c>
      <c r="H97" s="5">
        <f t="shared" si="67"/>
        <v>521.28136299823723</v>
      </c>
      <c r="I97" s="5">
        <f t="shared" si="67"/>
        <v>502.28310502283273</v>
      </c>
      <c r="J97" s="5">
        <f t="shared" si="67"/>
        <v>483.95969142305353</v>
      </c>
      <c r="K97" s="5">
        <f t="shared" si="67"/>
        <v>465.63627782327433</v>
      </c>
      <c r="L97" s="5">
        <f t="shared" si="67"/>
        <v>447.31286422349513</v>
      </c>
      <c r="M97" s="5">
        <f t="shared" si="67"/>
        <v>428.98945062371592</v>
      </c>
      <c r="N97" s="5">
        <f t="shared" si="67"/>
        <v>410.66603702393672</v>
      </c>
      <c r="O97" s="5">
        <f t="shared" si="67"/>
        <v>394.61040491563421</v>
      </c>
      <c r="P97" s="5">
        <f t="shared" si="67"/>
        <v>378.55477280733561</v>
      </c>
      <c r="Q97" s="5">
        <f t="shared" si="67"/>
        <v>362.49914069903701</v>
      </c>
      <c r="R97" s="5">
        <f t="shared" si="67"/>
        <v>346.44350859074234</v>
      </c>
      <c r="S97" s="5">
        <f t="shared" si="67"/>
        <v>330.38787648244374</v>
      </c>
      <c r="T97" s="5">
        <f t="shared" si="67"/>
        <v>314.90927193805885</v>
      </c>
      <c r="U97" s="5">
        <f t="shared" si="67"/>
        <v>299.43066739367009</v>
      </c>
      <c r="V97" s="5">
        <f t="shared" si="67"/>
        <v>283.95206284928133</v>
      </c>
      <c r="W97" s="5">
        <f t="shared" si="67"/>
        <v>268.4734583048965</v>
      </c>
      <c r="X97" s="5">
        <f t="shared" si="67"/>
        <v>252.99485376050774</v>
      </c>
      <c r="Y97" s="5">
        <f t="shared" si="67"/>
        <v>238.07721049593141</v>
      </c>
      <c r="Z97" s="5">
        <f t="shared" si="67"/>
        <v>223.15956723135119</v>
      </c>
      <c r="AA97" s="5">
        <f t="shared" si="67"/>
        <v>208.24192396677486</v>
      </c>
      <c r="AB97" s="5">
        <f t="shared" si="67"/>
        <v>193.32428070219854</v>
      </c>
      <c r="AC97" s="5">
        <f t="shared" si="67"/>
        <v>178.40663743761834</v>
      </c>
      <c r="AD97" s="5">
        <f t="shared" si="67"/>
        <v>164.03429016318404</v>
      </c>
      <c r="AE97" s="5">
        <f t="shared" si="67"/>
        <v>149.66194288874976</v>
      </c>
      <c r="AF97" s="5">
        <f t="shared" si="67"/>
        <v>135.28959561431549</v>
      </c>
      <c r="AG97" s="5">
        <f t="shared" si="67"/>
        <v>120.91724833988118</v>
      </c>
      <c r="AH97" s="5">
        <f t="shared" si="67"/>
        <v>106.54490106544691</v>
      </c>
    </row>
    <row r="98" spans="2:34" hidden="1" outlineLevel="1">
      <c r="B98" t="str">
        <f t="shared" si="49"/>
        <v>e-hydrogen - Plant lifetime - Global - Years</v>
      </c>
      <c r="C98" t="s">
        <v>59</v>
      </c>
      <c r="D98" t="s">
        <v>109</v>
      </c>
      <c r="E98" t="s">
        <v>49</v>
      </c>
      <c r="F98" t="s">
        <v>110</v>
      </c>
      <c r="G98" s="8">
        <f t="shared" ref="G98:P99" si="68">INDEX(FuelData,MATCH($B98,FuelData_Index,0),MATCH(G$4,FuelData_Year,0))</f>
        <v>30</v>
      </c>
      <c r="H98" s="8">
        <f t="shared" si="68"/>
        <v>30</v>
      </c>
      <c r="I98" s="8">
        <f t="shared" si="68"/>
        <v>30</v>
      </c>
      <c r="J98" s="8">
        <f t="shared" si="68"/>
        <v>30</v>
      </c>
      <c r="K98" s="8">
        <f t="shared" si="68"/>
        <v>30</v>
      </c>
      <c r="L98" s="8">
        <f t="shared" si="68"/>
        <v>30</v>
      </c>
      <c r="M98" s="8">
        <f t="shared" si="68"/>
        <v>30</v>
      </c>
      <c r="N98" s="8">
        <f t="shared" si="68"/>
        <v>30</v>
      </c>
      <c r="O98" s="8">
        <f t="shared" si="68"/>
        <v>30</v>
      </c>
      <c r="P98" s="8">
        <f t="shared" si="68"/>
        <v>30</v>
      </c>
      <c r="Q98" s="8">
        <f t="shared" ref="Q98:Z99" si="69">INDEX(FuelData,MATCH($B98,FuelData_Index,0),MATCH(Q$4,FuelData_Year,0))</f>
        <v>30</v>
      </c>
      <c r="R98" s="8">
        <f t="shared" si="69"/>
        <v>30</v>
      </c>
      <c r="S98" s="8">
        <f t="shared" si="69"/>
        <v>30</v>
      </c>
      <c r="T98" s="8">
        <f t="shared" si="69"/>
        <v>30</v>
      </c>
      <c r="U98" s="8">
        <f t="shared" si="69"/>
        <v>30</v>
      </c>
      <c r="V98" s="8">
        <f t="shared" si="69"/>
        <v>30</v>
      </c>
      <c r="W98" s="8">
        <f t="shared" si="69"/>
        <v>30</v>
      </c>
      <c r="X98" s="8">
        <f t="shared" si="69"/>
        <v>30</v>
      </c>
      <c r="Y98" s="8">
        <f t="shared" si="69"/>
        <v>30</v>
      </c>
      <c r="Z98" s="8">
        <f t="shared" si="69"/>
        <v>30</v>
      </c>
      <c r="AA98" s="8">
        <f t="shared" ref="AA98:AH99" si="70">INDEX(FuelData,MATCH($B98,FuelData_Index,0),MATCH(AA$4,FuelData_Year,0))</f>
        <v>30</v>
      </c>
      <c r="AB98" s="8">
        <f t="shared" si="70"/>
        <v>30</v>
      </c>
      <c r="AC98" s="8">
        <f t="shared" si="70"/>
        <v>30</v>
      </c>
      <c r="AD98" s="8">
        <f t="shared" si="70"/>
        <v>30</v>
      </c>
      <c r="AE98" s="8">
        <f t="shared" si="70"/>
        <v>30</v>
      </c>
      <c r="AF98" s="8">
        <f t="shared" si="70"/>
        <v>30</v>
      </c>
      <c r="AG98" s="8">
        <f t="shared" si="70"/>
        <v>30</v>
      </c>
      <c r="AH98" s="8">
        <f t="shared" si="70"/>
        <v>30</v>
      </c>
    </row>
    <row r="99" spans="2:34" hidden="1" outlineLevel="1">
      <c r="B99" t="str">
        <f t="shared" si="49"/>
        <v>e-hydrogen (Solid oxide) - Total CAPEX - Electrolysis - Global - USD/ton fuel capacity</v>
      </c>
      <c r="C99" t="str">
        <f>C90</f>
        <v>e-hydrogen (Solid oxide)</v>
      </c>
      <c r="D99" t="s">
        <v>111</v>
      </c>
      <c r="E99" t="s">
        <v>49</v>
      </c>
      <c r="F99" t="s">
        <v>112</v>
      </c>
      <c r="G99" s="8">
        <f t="shared" si="68"/>
        <v>16208.38862920925</v>
      </c>
      <c r="H99" s="8">
        <f t="shared" si="68"/>
        <v>15638.440889947116</v>
      </c>
      <c r="I99" s="8">
        <f t="shared" si="68"/>
        <v>15068.493150684983</v>
      </c>
      <c r="J99" s="8">
        <f t="shared" si="68"/>
        <v>14518.790742691606</v>
      </c>
      <c r="K99" s="8">
        <f t="shared" si="68"/>
        <v>13969.08833469823</v>
      </c>
      <c r="L99" s="8">
        <f t="shared" si="68"/>
        <v>13419.385926704854</v>
      </c>
      <c r="M99" s="8">
        <f t="shared" si="68"/>
        <v>12869.683518711478</v>
      </c>
      <c r="N99" s="8">
        <f t="shared" si="68"/>
        <v>12319.981110718101</v>
      </c>
      <c r="O99" s="8">
        <f t="shared" si="68"/>
        <v>11838.312147469027</v>
      </c>
      <c r="P99" s="8">
        <f t="shared" si="68"/>
        <v>11356.643184220069</v>
      </c>
      <c r="Q99" s="8">
        <f t="shared" si="69"/>
        <v>10874.974220971111</v>
      </c>
      <c r="R99" s="8">
        <f t="shared" si="69"/>
        <v>10393.30525772227</v>
      </c>
      <c r="S99" s="8">
        <f t="shared" si="69"/>
        <v>9911.6362944733119</v>
      </c>
      <c r="T99" s="8">
        <f t="shared" si="69"/>
        <v>9447.2781581417657</v>
      </c>
      <c r="U99" s="8">
        <f t="shared" si="69"/>
        <v>8982.9200218101032</v>
      </c>
      <c r="V99" s="8">
        <f t="shared" si="69"/>
        <v>8518.5618854784407</v>
      </c>
      <c r="W99" s="8">
        <f t="shared" si="69"/>
        <v>8054.2037491468946</v>
      </c>
      <c r="X99" s="8">
        <f t="shared" si="69"/>
        <v>7589.845612815232</v>
      </c>
      <c r="Y99" s="8">
        <f t="shared" si="69"/>
        <v>7142.3163148779422</v>
      </c>
      <c r="Z99" s="8">
        <f t="shared" si="69"/>
        <v>6694.787016940536</v>
      </c>
      <c r="AA99" s="8">
        <f t="shared" si="70"/>
        <v>6247.2577190032462</v>
      </c>
      <c r="AB99" s="8">
        <f t="shared" si="70"/>
        <v>5799.7284210659564</v>
      </c>
      <c r="AC99" s="8">
        <f t="shared" si="70"/>
        <v>5352.1991231285501</v>
      </c>
      <c r="AD99" s="8">
        <f t="shared" si="70"/>
        <v>4921.0287048955215</v>
      </c>
      <c r="AE99" s="8">
        <f t="shared" si="70"/>
        <v>4489.8582866624929</v>
      </c>
      <c r="AF99" s="8">
        <f t="shared" si="70"/>
        <v>4058.6878684294643</v>
      </c>
      <c r="AG99" s="8">
        <f t="shared" si="70"/>
        <v>3627.5174501964357</v>
      </c>
      <c r="AH99" s="8">
        <f t="shared" si="70"/>
        <v>3196.3470319634071</v>
      </c>
    </row>
    <row r="100" spans="2:34" hidden="1" outlineLevel="1">
      <c r="B100" t="str">
        <f t="shared" si="49"/>
        <v/>
      </c>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row>
    <row r="101" spans="2:34" hidden="1" outlineLevel="1">
      <c r="B101" t="str">
        <f t="shared" si="49"/>
        <v>e-hydrogen (Solid oxide) - OPEX - Global - USD/ton fuel</v>
      </c>
      <c r="C101" s="4" t="str">
        <f>C90</f>
        <v>e-hydrogen (Solid oxide)</v>
      </c>
      <c r="D101" s="4" t="s">
        <v>41</v>
      </c>
      <c r="E101" s="4" t="s">
        <v>49</v>
      </c>
      <c r="F101" s="4" t="s">
        <v>31</v>
      </c>
      <c r="G101" s="5">
        <f t="shared" ref="G101:AH101" si="71">G102</f>
        <v>1764.9906324479671</v>
      </c>
      <c r="H101" s="5">
        <f t="shared" si="71"/>
        <v>1635.919973758253</v>
      </c>
      <c r="I101" s="5">
        <f t="shared" si="71"/>
        <v>1506.8493150684808</v>
      </c>
      <c r="J101" s="5">
        <f t="shared" si="71"/>
        <v>1410.6202478319756</v>
      </c>
      <c r="K101" s="5">
        <f t="shared" si="71"/>
        <v>1314.3911805954413</v>
      </c>
      <c r="L101" s="5">
        <f t="shared" si="71"/>
        <v>1218.1621133589069</v>
      </c>
      <c r="M101" s="5">
        <f t="shared" si="71"/>
        <v>1121.9330461224017</v>
      </c>
      <c r="N101" s="5">
        <f t="shared" si="71"/>
        <v>1025.7039788858674</v>
      </c>
      <c r="O101" s="5">
        <f t="shared" si="71"/>
        <v>957.9671748035762</v>
      </c>
      <c r="P101" s="5">
        <f t="shared" si="71"/>
        <v>890.23037072125589</v>
      </c>
      <c r="Q101" s="5">
        <f t="shared" si="71"/>
        <v>822.49356663896469</v>
      </c>
      <c r="R101" s="5">
        <f t="shared" si="71"/>
        <v>754.75676255667349</v>
      </c>
      <c r="S101" s="5">
        <f t="shared" si="71"/>
        <v>687.01995847435319</v>
      </c>
      <c r="T101" s="5">
        <f t="shared" si="71"/>
        <v>637.21492319114623</v>
      </c>
      <c r="U101" s="5">
        <f t="shared" si="71"/>
        <v>587.40988790793926</v>
      </c>
      <c r="V101" s="5">
        <f t="shared" si="71"/>
        <v>537.60485262474685</v>
      </c>
      <c r="W101" s="5">
        <f t="shared" si="71"/>
        <v>487.79981734153989</v>
      </c>
      <c r="X101" s="5">
        <f t="shared" si="71"/>
        <v>437.99478205834748</v>
      </c>
      <c r="Y101" s="5">
        <f t="shared" si="71"/>
        <v>401.8250827852753</v>
      </c>
      <c r="Z101" s="5">
        <f t="shared" si="71"/>
        <v>365.65538351218856</v>
      </c>
      <c r="AA101" s="5">
        <f t="shared" si="71"/>
        <v>329.48568423911638</v>
      </c>
      <c r="AB101" s="5">
        <f t="shared" si="71"/>
        <v>293.31598496602965</v>
      </c>
      <c r="AC101" s="5">
        <f t="shared" si="71"/>
        <v>257.14628569295019</v>
      </c>
      <c r="AD101" s="5">
        <f t="shared" si="71"/>
        <v>231.28780481006834</v>
      </c>
      <c r="AE101" s="5">
        <f t="shared" si="71"/>
        <v>205.42932392718649</v>
      </c>
      <c r="AF101" s="5">
        <f t="shared" si="71"/>
        <v>179.57084304430464</v>
      </c>
      <c r="AG101" s="5">
        <f t="shared" si="71"/>
        <v>153.71236216142279</v>
      </c>
      <c r="AH101" s="5">
        <f t="shared" si="71"/>
        <v>127.85388127854094</v>
      </c>
    </row>
    <row r="102" spans="2:34" hidden="1" outlineLevel="1">
      <c r="B102" t="str">
        <f t="shared" si="49"/>
        <v>e-hydrogen (Solid oxide) - OPEX - Electrolysis - Global - USD/ton fuel/year</v>
      </c>
      <c r="C102" t="str">
        <f>C90</f>
        <v>e-hydrogen (Solid oxide)</v>
      </c>
      <c r="D102" t="s">
        <v>113</v>
      </c>
      <c r="E102" t="s">
        <v>49</v>
      </c>
      <c r="F102" t="s">
        <v>114</v>
      </c>
      <c r="G102" s="8">
        <f t="shared" ref="G102:AH102" si="72">INDEX(FuelData,MATCH($B102,FuelData_Index,0),MATCH(G$4,FuelData_Year,0))</f>
        <v>1764.9906324479671</v>
      </c>
      <c r="H102" s="8">
        <f t="shared" si="72"/>
        <v>1635.919973758253</v>
      </c>
      <c r="I102" s="8">
        <f t="shared" si="72"/>
        <v>1506.8493150684808</v>
      </c>
      <c r="J102" s="8">
        <f t="shared" si="72"/>
        <v>1410.6202478319756</v>
      </c>
      <c r="K102" s="8">
        <f t="shared" si="72"/>
        <v>1314.3911805954413</v>
      </c>
      <c r="L102" s="8">
        <f t="shared" si="72"/>
        <v>1218.1621133589069</v>
      </c>
      <c r="M102" s="8">
        <f t="shared" si="72"/>
        <v>1121.9330461224017</v>
      </c>
      <c r="N102" s="8">
        <f t="shared" si="72"/>
        <v>1025.7039788858674</v>
      </c>
      <c r="O102" s="8">
        <f t="shared" si="72"/>
        <v>957.9671748035762</v>
      </c>
      <c r="P102" s="8">
        <f t="shared" si="72"/>
        <v>890.23037072125589</v>
      </c>
      <c r="Q102" s="8">
        <f t="shared" si="72"/>
        <v>822.49356663896469</v>
      </c>
      <c r="R102" s="8">
        <f t="shared" si="72"/>
        <v>754.75676255667349</v>
      </c>
      <c r="S102" s="8">
        <f t="shared" si="72"/>
        <v>687.01995847435319</v>
      </c>
      <c r="T102" s="8">
        <f t="shared" si="72"/>
        <v>637.21492319114623</v>
      </c>
      <c r="U102" s="8">
        <f t="shared" si="72"/>
        <v>587.40988790793926</v>
      </c>
      <c r="V102" s="8">
        <f t="shared" si="72"/>
        <v>537.60485262474685</v>
      </c>
      <c r="W102" s="8">
        <f t="shared" si="72"/>
        <v>487.79981734153989</v>
      </c>
      <c r="X102" s="8">
        <f t="shared" si="72"/>
        <v>437.99478205834748</v>
      </c>
      <c r="Y102" s="8">
        <f t="shared" si="72"/>
        <v>401.8250827852753</v>
      </c>
      <c r="Z102" s="8">
        <f t="shared" si="72"/>
        <v>365.65538351218856</v>
      </c>
      <c r="AA102" s="8">
        <f t="shared" si="72"/>
        <v>329.48568423911638</v>
      </c>
      <c r="AB102" s="8">
        <f t="shared" si="72"/>
        <v>293.31598496602965</v>
      </c>
      <c r="AC102" s="8">
        <f t="shared" si="72"/>
        <v>257.14628569295019</v>
      </c>
      <c r="AD102" s="8">
        <f t="shared" si="72"/>
        <v>231.28780481006834</v>
      </c>
      <c r="AE102" s="8">
        <f t="shared" si="72"/>
        <v>205.42932392718649</v>
      </c>
      <c r="AF102" s="8">
        <f t="shared" si="72"/>
        <v>179.57084304430464</v>
      </c>
      <c r="AG102" s="8">
        <f t="shared" si="72"/>
        <v>153.71236216142279</v>
      </c>
      <c r="AH102" s="8">
        <f t="shared" si="72"/>
        <v>127.85388127854094</v>
      </c>
    </row>
    <row r="103" spans="2:34" hidden="1" outlineLevel="1">
      <c r="B103" t="str">
        <f t="shared" si="49"/>
        <v/>
      </c>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row>
    <row r="104" spans="2:34" hidden="1" outlineLevel="1">
      <c r="B104" t="str">
        <f t="shared" si="49"/>
        <v>e-hydrogen (Solid oxide) - Finance cost - Africa - USD/ton fuel</v>
      </c>
      <c r="C104" s="10" t="str">
        <f>C90</f>
        <v>e-hydrogen (Solid oxide)</v>
      </c>
      <c r="D104" s="10" t="s">
        <v>42</v>
      </c>
      <c r="E104" s="10" t="s">
        <v>55</v>
      </c>
      <c r="F104" s="10" t="s">
        <v>31</v>
      </c>
      <c r="G104" s="11">
        <f>G109*G$114</f>
        <v>891.46137460650891</v>
      </c>
      <c r="H104" s="11">
        <f t="shared" ref="H104:AH104" si="73">H109*H$114</f>
        <v>860.11424894709148</v>
      </c>
      <c r="I104" s="11">
        <f t="shared" si="73"/>
        <v>828.76712328767417</v>
      </c>
      <c r="J104" s="11">
        <f t="shared" si="73"/>
        <v>798.53349084803847</v>
      </c>
      <c r="K104" s="11">
        <f t="shared" si="73"/>
        <v>768.29985840840277</v>
      </c>
      <c r="L104" s="11">
        <f t="shared" si="73"/>
        <v>738.06622596876707</v>
      </c>
      <c r="M104" s="11">
        <f t="shared" si="73"/>
        <v>707.83259352913137</v>
      </c>
      <c r="N104" s="11">
        <f t="shared" si="73"/>
        <v>677.59896108949567</v>
      </c>
      <c r="O104" s="11">
        <f t="shared" si="73"/>
        <v>651.10716811079658</v>
      </c>
      <c r="P104" s="11">
        <f t="shared" si="73"/>
        <v>624.61537513210385</v>
      </c>
      <c r="Q104" s="11">
        <f t="shared" si="73"/>
        <v>598.12358215341123</v>
      </c>
      <c r="R104" s="11">
        <f t="shared" si="73"/>
        <v>571.63178917472487</v>
      </c>
      <c r="S104" s="11">
        <f t="shared" si="73"/>
        <v>545.13999619603226</v>
      </c>
      <c r="T104" s="11">
        <f t="shared" si="73"/>
        <v>519.60029869779714</v>
      </c>
      <c r="U104" s="11">
        <f t="shared" si="73"/>
        <v>494.06060119955572</v>
      </c>
      <c r="V104" s="11">
        <f t="shared" si="73"/>
        <v>468.5209037013143</v>
      </c>
      <c r="W104" s="11">
        <f t="shared" si="73"/>
        <v>442.98120620307924</v>
      </c>
      <c r="X104" s="11">
        <f t="shared" si="73"/>
        <v>417.44150870483782</v>
      </c>
      <c r="Y104" s="11">
        <f t="shared" si="73"/>
        <v>392.8273973182869</v>
      </c>
      <c r="Z104" s="11">
        <f t="shared" si="73"/>
        <v>368.2132859317295</v>
      </c>
      <c r="AA104" s="11">
        <f t="shared" si="73"/>
        <v>343.59917454517858</v>
      </c>
      <c r="AB104" s="11">
        <f t="shared" si="73"/>
        <v>318.98506315862767</v>
      </c>
      <c r="AC104" s="11">
        <f t="shared" si="73"/>
        <v>294.37095177207027</v>
      </c>
      <c r="AD104" s="11">
        <f t="shared" si="73"/>
        <v>270.65657876925371</v>
      </c>
      <c r="AE104" s="11">
        <f t="shared" si="73"/>
        <v>246.94220576643716</v>
      </c>
      <c r="AF104" s="11">
        <f t="shared" si="73"/>
        <v>223.22783276362057</v>
      </c>
      <c r="AG104" s="11">
        <f t="shared" si="73"/>
        <v>199.51345976080398</v>
      </c>
      <c r="AH104" s="11">
        <f t="shared" si="73"/>
        <v>175.79908675798742</v>
      </c>
    </row>
    <row r="105" spans="2:34" hidden="1" outlineLevel="1">
      <c r="B105" t="str">
        <f t="shared" si="49"/>
        <v>e-hydrogen (Solid oxide) - Finance cost - Americas - USD/ton fuel</v>
      </c>
      <c r="C105" s="2" t="str">
        <f>C90</f>
        <v>e-hydrogen (Solid oxide)</v>
      </c>
      <c r="D105" s="2" t="s">
        <v>42</v>
      </c>
      <c r="E105" s="2" t="s">
        <v>56</v>
      </c>
      <c r="F105" s="2" t="s">
        <v>31</v>
      </c>
      <c r="G105" s="12">
        <f t="shared" ref="G105:AH105" si="74">G110*G$114</f>
        <v>891.46137460650891</v>
      </c>
      <c r="H105" s="12">
        <f t="shared" si="74"/>
        <v>860.11424894709148</v>
      </c>
      <c r="I105" s="12">
        <f t="shared" si="74"/>
        <v>828.76712328767417</v>
      </c>
      <c r="J105" s="12">
        <f t="shared" si="74"/>
        <v>798.53349084803847</v>
      </c>
      <c r="K105" s="12">
        <f t="shared" si="74"/>
        <v>768.29985840840277</v>
      </c>
      <c r="L105" s="12">
        <f t="shared" si="74"/>
        <v>738.06622596876707</v>
      </c>
      <c r="M105" s="12">
        <f t="shared" si="74"/>
        <v>707.83259352913137</v>
      </c>
      <c r="N105" s="12">
        <f t="shared" si="74"/>
        <v>677.59896108949567</v>
      </c>
      <c r="O105" s="12">
        <f t="shared" si="74"/>
        <v>651.10716811079658</v>
      </c>
      <c r="P105" s="12">
        <f t="shared" si="74"/>
        <v>624.61537513210385</v>
      </c>
      <c r="Q105" s="12">
        <f t="shared" si="74"/>
        <v>598.12358215341123</v>
      </c>
      <c r="R105" s="12">
        <f t="shared" si="74"/>
        <v>571.63178917472487</v>
      </c>
      <c r="S105" s="12">
        <f t="shared" si="74"/>
        <v>545.13999619603226</v>
      </c>
      <c r="T105" s="12">
        <f t="shared" si="74"/>
        <v>519.60029869779714</v>
      </c>
      <c r="U105" s="12">
        <f t="shared" si="74"/>
        <v>494.06060119955572</v>
      </c>
      <c r="V105" s="12">
        <f t="shared" si="74"/>
        <v>468.5209037013143</v>
      </c>
      <c r="W105" s="12">
        <f t="shared" si="74"/>
        <v>442.98120620307924</v>
      </c>
      <c r="X105" s="12">
        <f t="shared" si="74"/>
        <v>417.44150870483782</v>
      </c>
      <c r="Y105" s="12">
        <f t="shared" si="74"/>
        <v>392.8273973182869</v>
      </c>
      <c r="Z105" s="12">
        <f t="shared" si="74"/>
        <v>368.2132859317295</v>
      </c>
      <c r="AA105" s="12">
        <f t="shared" si="74"/>
        <v>343.59917454517858</v>
      </c>
      <c r="AB105" s="12">
        <f t="shared" si="74"/>
        <v>318.98506315862767</v>
      </c>
      <c r="AC105" s="12">
        <f t="shared" si="74"/>
        <v>294.37095177207027</v>
      </c>
      <c r="AD105" s="12">
        <f t="shared" si="74"/>
        <v>270.65657876925371</v>
      </c>
      <c r="AE105" s="12">
        <f t="shared" si="74"/>
        <v>246.94220576643716</v>
      </c>
      <c r="AF105" s="12">
        <f t="shared" si="74"/>
        <v>223.22783276362057</v>
      </c>
      <c r="AG105" s="12">
        <f t="shared" si="74"/>
        <v>199.51345976080398</v>
      </c>
      <c r="AH105" s="12">
        <f t="shared" si="74"/>
        <v>175.79908675798742</v>
      </c>
    </row>
    <row r="106" spans="2:34" hidden="1" outlineLevel="1">
      <c r="B106" t="str">
        <f t="shared" si="49"/>
        <v>e-hydrogen (Solid oxide) - Finance cost - Asia - USD/ton fuel</v>
      </c>
      <c r="C106" s="2" t="str">
        <f>C90</f>
        <v>e-hydrogen (Solid oxide)</v>
      </c>
      <c r="D106" s="2" t="s">
        <v>42</v>
      </c>
      <c r="E106" s="2" t="s">
        <v>57</v>
      </c>
      <c r="F106" s="2" t="s">
        <v>31</v>
      </c>
      <c r="G106" s="12">
        <f t="shared" ref="G106:AH106" si="75">G111*G$114</f>
        <v>891.46137460650891</v>
      </c>
      <c r="H106" s="12">
        <f t="shared" si="75"/>
        <v>860.11424894709148</v>
      </c>
      <c r="I106" s="12">
        <f t="shared" si="75"/>
        <v>828.76712328767417</v>
      </c>
      <c r="J106" s="12">
        <f t="shared" si="75"/>
        <v>798.53349084803847</v>
      </c>
      <c r="K106" s="12">
        <f t="shared" si="75"/>
        <v>768.29985840840277</v>
      </c>
      <c r="L106" s="12">
        <f t="shared" si="75"/>
        <v>738.06622596876707</v>
      </c>
      <c r="M106" s="12">
        <f t="shared" si="75"/>
        <v>707.83259352913137</v>
      </c>
      <c r="N106" s="12">
        <f t="shared" si="75"/>
        <v>677.59896108949567</v>
      </c>
      <c r="O106" s="12">
        <f t="shared" si="75"/>
        <v>651.10716811079658</v>
      </c>
      <c r="P106" s="12">
        <f t="shared" si="75"/>
        <v>624.61537513210385</v>
      </c>
      <c r="Q106" s="12">
        <f t="shared" si="75"/>
        <v>598.12358215341123</v>
      </c>
      <c r="R106" s="12">
        <f t="shared" si="75"/>
        <v>571.63178917472487</v>
      </c>
      <c r="S106" s="12">
        <f t="shared" si="75"/>
        <v>545.13999619603226</v>
      </c>
      <c r="T106" s="12">
        <f t="shared" si="75"/>
        <v>519.60029869779714</v>
      </c>
      <c r="U106" s="12">
        <f t="shared" si="75"/>
        <v>494.06060119955572</v>
      </c>
      <c r="V106" s="12">
        <f t="shared" si="75"/>
        <v>468.5209037013143</v>
      </c>
      <c r="W106" s="12">
        <f t="shared" si="75"/>
        <v>442.98120620307924</v>
      </c>
      <c r="X106" s="12">
        <f t="shared" si="75"/>
        <v>417.44150870483782</v>
      </c>
      <c r="Y106" s="12">
        <f t="shared" si="75"/>
        <v>392.8273973182869</v>
      </c>
      <c r="Z106" s="12">
        <f t="shared" si="75"/>
        <v>368.2132859317295</v>
      </c>
      <c r="AA106" s="12">
        <f t="shared" si="75"/>
        <v>343.59917454517858</v>
      </c>
      <c r="AB106" s="12">
        <f t="shared" si="75"/>
        <v>318.98506315862767</v>
      </c>
      <c r="AC106" s="12">
        <f t="shared" si="75"/>
        <v>294.37095177207027</v>
      </c>
      <c r="AD106" s="12">
        <f t="shared" si="75"/>
        <v>270.65657876925371</v>
      </c>
      <c r="AE106" s="12">
        <f t="shared" si="75"/>
        <v>246.94220576643716</v>
      </c>
      <c r="AF106" s="12">
        <f t="shared" si="75"/>
        <v>223.22783276362057</v>
      </c>
      <c r="AG106" s="12">
        <f t="shared" si="75"/>
        <v>199.51345976080398</v>
      </c>
      <c r="AH106" s="12">
        <f t="shared" si="75"/>
        <v>175.79908675798742</v>
      </c>
    </row>
    <row r="107" spans="2:34" hidden="1" outlineLevel="1">
      <c r="B107" t="str">
        <f t="shared" si="49"/>
        <v>e-hydrogen (Solid oxide) - Finance cost - Europe - USD/ton fuel</v>
      </c>
      <c r="C107" s="2" t="str">
        <f>C90</f>
        <v>e-hydrogen (Solid oxide)</v>
      </c>
      <c r="D107" s="2" t="s">
        <v>42</v>
      </c>
      <c r="E107" s="2" t="s">
        <v>8</v>
      </c>
      <c r="F107" s="2" t="s">
        <v>31</v>
      </c>
      <c r="G107" s="12">
        <f t="shared" ref="G107:AH107" si="76">G112*G$114</f>
        <v>891.46137460650891</v>
      </c>
      <c r="H107" s="12">
        <f t="shared" si="76"/>
        <v>860.11424894709148</v>
      </c>
      <c r="I107" s="12">
        <f t="shared" si="76"/>
        <v>828.76712328767417</v>
      </c>
      <c r="J107" s="12">
        <f t="shared" si="76"/>
        <v>798.53349084803847</v>
      </c>
      <c r="K107" s="12">
        <f t="shared" si="76"/>
        <v>768.29985840840277</v>
      </c>
      <c r="L107" s="12">
        <f t="shared" si="76"/>
        <v>738.06622596876707</v>
      </c>
      <c r="M107" s="12">
        <f t="shared" si="76"/>
        <v>707.83259352913137</v>
      </c>
      <c r="N107" s="12">
        <f t="shared" si="76"/>
        <v>677.59896108949567</v>
      </c>
      <c r="O107" s="12">
        <f t="shared" si="76"/>
        <v>651.10716811079658</v>
      </c>
      <c r="P107" s="12">
        <f t="shared" si="76"/>
        <v>624.61537513210385</v>
      </c>
      <c r="Q107" s="12">
        <f t="shared" si="76"/>
        <v>598.12358215341123</v>
      </c>
      <c r="R107" s="12">
        <f t="shared" si="76"/>
        <v>571.63178917472487</v>
      </c>
      <c r="S107" s="12">
        <f t="shared" si="76"/>
        <v>545.13999619603226</v>
      </c>
      <c r="T107" s="12">
        <f t="shared" si="76"/>
        <v>519.60029869779714</v>
      </c>
      <c r="U107" s="12">
        <f t="shared" si="76"/>
        <v>494.06060119955572</v>
      </c>
      <c r="V107" s="12">
        <f t="shared" si="76"/>
        <v>468.5209037013143</v>
      </c>
      <c r="W107" s="12">
        <f t="shared" si="76"/>
        <v>442.98120620307924</v>
      </c>
      <c r="X107" s="12">
        <f t="shared" si="76"/>
        <v>417.44150870483782</v>
      </c>
      <c r="Y107" s="12">
        <f t="shared" si="76"/>
        <v>392.8273973182869</v>
      </c>
      <c r="Z107" s="12">
        <f t="shared" si="76"/>
        <v>368.2132859317295</v>
      </c>
      <c r="AA107" s="12">
        <f t="shared" si="76"/>
        <v>343.59917454517858</v>
      </c>
      <c r="AB107" s="12">
        <f t="shared" si="76"/>
        <v>318.98506315862767</v>
      </c>
      <c r="AC107" s="12">
        <f t="shared" si="76"/>
        <v>294.37095177207027</v>
      </c>
      <c r="AD107" s="12">
        <f t="shared" si="76"/>
        <v>270.65657876925371</v>
      </c>
      <c r="AE107" s="12">
        <f t="shared" si="76"/>
        <v>246.94220576643716</v>
      </c>
      <c r="AF107" s="12">
        <f t="shared" si="76"/>
        <v>223.22783276362057</v>
      </c>
      <c r="AG107" s="12">
        <f t="shared" si="76"/>
        <v>199.51345976080398</v>
      </c>
      <c r="AH107" s="12">
        <f t="shared" si="76"/>
        <v>175.79908675798742</v>
      </c>
    </row>
    <row r="108" spans="2:34" hidden="1" outlineLevel="1">
      <c r="B108" t="str">
        <f t="shared" si="49"/>
        <v>e-hydrogen (Solid oxide) - Finance cost - Middle East - USD/ton fuel</v>
      </c>
      <c r="C108" s="13" t="str">
        <f>C90</f>
        <v>e-hydrogen (Solid oxide)</v>
      </c>
      <c r="D108" s="13" t="s">
        <v>42</v>
      </c>
      <c r="E108" s="13" t="s">
        <v>58</v>
      </c>
      <c r="F108" s="13" t="s">
        <v>31</v>
      </c>
      <c r="G108" s="14">
        <f t="shared" ref="G108:AH108" si="77">G113*G$114</f>
        <v>891.46137460650891</v>
      </c>
      <c r="H108" s="14">
        <f t="shared" si="77"/>
        <v>860.11424894709148</v>
      </c>
      <c r="I108" s="14">
        <f t="shared" si="77"/>
        <v>828.76712328767417</v>
      </c>
      <c r="J108" s="14">
        <f t="shared" si="77"/>
        <v>798.53349084803847</v>
      </c>
      <c r="K108" s="14">
        <f t="shared" si="77"/>
        <v>768.29985840840277</v>
      </c>
      <c r="L108" s="14">
        <f t="shared" si="77"/>
        <v>738.06622596876707</v>
      </c>
      <c r="M108" s="14">
        <f t="shared" si="77"/>
        <v>707.83259352913137</v>
      </c>
      <c r="N108" s="14">
        <f t="shared" si="77"/>
        <v>677.59896108949567</v>
      </c>
      <c r="O108" s="14">
        <f t="shared" si="77"/>
        <v>651.10716811079658</v>
      </c>
      <c r="P108" s="14">
        <f t="shared" si="77"/>
        <v>624.61537513210385</v>
      </c>
      <c r="Q108" s="14">
        <f t="shared" si="77"/>
        <v>598.12358215341123</v>
      </c>
      <c r="R108" s="14">
        <f t="shared" si="77"/>
        <v>571.63178917472487</v>
      </c>
      <c r="S108" s="14">
        <f t="shared" si="77"/>
        <v>545.13999619603226</v>
      </c>
      <c r="T108" s="14">
        <f t="shared" si="77"/>
        <v>519.60029869779714</v>
      </c>
      <c r="U108" s="14">
        <f t="shared" si="77"/>
        <v>494.06060119955572</v>
      </c>
      <c r="V108" s="14">
        <f t="shared" si="77"/>
        <v>468.5209037013143</v>
      </c>
      <c r="W108" s="14">
        <f t="shared" si="77"/>
        <v>442.98120620307924</v>
      </c>
      <c r="X108" s="14">
        <f t="shared" si="77"/>
        <v>417.44150870483782</v>
      </c>
      <c r="Y108" s="14">
        <f t="shared" si="77"/>
        <v>392.8273973182869</v>
      </c>
      <c r="Z108" s="14">
        <f t="shared" si="77"/>
        <v>368.2132859317295</v>
      </c>
      <c r="AA108" s="14">
        <f t="shared" si="77"/>
        <v>343.59917454517858</v>
      </c>
      <c r="AB108" s="14">
        <f t="shared" si="77"/>
        <v>318.98506315862767</v>
      </c>
      <c r="AC108" s="14">
        <f t="shared" si="77"/>
        <v>294.37095177207027</v>
      </c>
      <c r="AD108" s="14">
        <f t="shared" si="77"/>
        <v>270.65657876925371</v>
      </c>
      <c r="AE108" s="14">
        <f t="shared" si="77"/>
        <v>246.94220576643716</v>
      </c>
      <c r="AF108" s="14">
        <f t="shared" si="77"/>
        <v>223.22783276362057</v>
      </c>
      <c r="AG108" s="14">
        <f t="shared" si="77"/>
        <v>199.51345976080398</v>
      </c>
      <c r="AH108" s="14">
        <f t="shared" si="77"/>
        <v>175.79908675798742</v>
      </c>
    </row>
    <row r="109" spans="2:34" hidden="1" outlineLevel="1">
      <c r="B109" t="str">
        <f t="shared" si="49"/>
        <v>General - Weighted average cost of capital (WACC) - Africa - %</v>
      </c>
      <c r="C109" t="s">
        <v>115</v>
      </c>
      <c r="D109" t="s">
        <v>116</v>
      </c>
      <c r="E109" t="s">
        <v>55</v>
      </c>
      <c r="F109" t="s">
        <v>117</v>
      </c>
      <c r="G109" s="9">
        <f t="shared" ref="G109:P114" si="78">INDEX(FuelData,MATCH($B109,FuelData_Index,0),MATCH(G$4,FuelData_Year,0))</f>
        <v>5.5000000000000007E-2</v>
      </c>
      <c r="H109" s="9">
        <f t="shared" si="78"/>
        <v>5.5000000000000007E-2</v>
      </c>
      <c r="I109" s="9">
        <f t="shared" si="78"/>
        <v>5.5000000000000007E-2</v>
      </c>
      <c r="J109" s="9">
        <f t="shared" si="78"/>
        <v>5.5000000000000007E-2</v>
      </c>
      <c r="K109" s="9">
        <f t="shared" si="78"/>
        <v>5.5000000000000007E-2</v>
      </c>
      <c r="L109" s="9">
        <f t="shared" si="78"/>
        <v>5.5000000000000007E-2</v>
      </c>
      <c r="M109" s="9">
        <f t="shared" si="78"/>
        <v>5.5000000000000007E-2</v>
      </c>
      <c r="N109" s="9">
        <f t="shared" si="78"/>
        <v>5.5000000000000007E-2</v>
      </c>
      <c r="O109" s="9">
        <f t="shared" si="78"/>
        <v>5.5000000000000007E-2</v>
      </c>
      <c r="P109" s="9">
        <f t="shared" si="78"/>
        <v>5.5000000000000007E-2</v>
      </c>
      <c r="Q109" s="9">
        <f t="shared" ref="Q109:Z114" si="79">INDEX(FuelData,MATCH($B109,FuelData_Index,0),MATCH(Q$4,FuelData_Year,0))</f>
        <v>5.5000000000000007E-2</v>
      </c>
      <c r="R109" s="9">
        <f t="shared" si="79"/>
        <v>5.5000000000000007E-2</v>
      </c>
      <c r="S109" s="9">
        <f t="shared" si="79"/>
        <v>5.5000000000000007E-2</v>
      </c>
      <c r="T109" s="9">
        <f t="shared" si="79"/>
        <v>5.5000000000000007E-2</v>
      </c>
      <c r="U109" s="9">
        <f t="shared" si="79"/>
        <v>5.5000000000000007E-2</v>
      </c>
      <c r="V109" s="9">
        <f t="shared" si="79"/>
        <v>5.5000000000000007E-2</v>
      </c>
      <c r="W109" s="9">
        <f t="shared" si="79"/>
        <v>5.5000000000000007E-2</v>
      </c>
      <c r="X109" s="9">
        <f t="shared" si="79"/>
        <v>5.5000000000000007E-2</v>
      </c>
      <c r="Y109" s="9">
        <f t="shared" si="79"/>
        <v>5.5000000000000007E-2</v>
      </c>
      <c r="Z109" s="9">
        <f t="shared" si="79"/>
        <v>5.5000000000000007E-2</v>
      </c>
      <c r="AA109" s="9">
        <f t="shared" ref="AA109:AH114" si="80">INDEX(FuelData,MATCH($B109,FuelData_Index,0),MATCH(AA$4,FuelData_Year,0))</f>
        <v>5.5000000000000007E-2</v>
      </c>
      <c r="AB109" s="9">
        <f t="shared" si="80"/>
        <v>5.5000000000000007E-2</v>
      </c>
      <c r="AC109" s="9">
        <f t="shared" si="80"/>
        <v>5.5000000000000007E-2</v>
      </c>
      <c r="AD109" s="9">
        <f t="shared" si="80"/>
        <v>5.5000000000000007E-2</v>
      </c>
      <c r="AE109" s="9">
        <f t="shared" si="80"/>
        <v>5.5000000000000007E-2</v>
      </c>
      <c r="AF109" s="9">
        <f t="shared" si="80"/>
        <v>5.5000000000000007E-2</v>
      </c>
      <c r="AG109" s="9">
        <f t="shared" si="80"/>
        <v>5.5000000000000007E-2</v>
      </c>
      <c r="AH109" s="9">
        <f t="shared" si="80"/>
        <v>5.5000000000000007E-2</v>
      </c>
    </row>
    <row r="110" spans="2:34" hidden="1" outlineLevel="1">
      <c r="B110" t="str">
        <f t="shared" si="49"/>
        <v>General - Weighted average cost of capital (WACC) - Americas - %</v>
      </c>
      <c r="C110" t="s">
        <v>115</v>
      </c>
      <c r="D110" t="s">
        <v>116</v>
      </c>
      <c r="E110" t="s">
        <v>56</v>
      </c>
      <c r="F110" t="s">
        <v>117</v>
      </c>
      <c r="G110" s="9">
        <f t="shared" si="78"/>
        <v>5.5000000000000007E-2</v>
      </c>
      <c r="H110" s="9">
        <f t="shared" si="78"/>
        <v>5.5000000000000007E-2</v>
      </c>
      <c r="I110" s="9">
        <f t="shared" si="78"/>
        <v>5.5000000000000007E-2</v>
      </c>
      <c r="J110" s="9">
        <f t="shared" si="78"/>
        <v>5.5000000000000007E-2</v>
      </c>
      <c r="K110" s="9">
        <f t="shared" si="78"/>
        <v>5.5000000000000007E-2</v>
      </c>
      <c r="L110" s="9">
        <f t="shared" si="78"/>
        <v>5.5000000000000007E-2</v>
      </c>
      <c r="M110" s="9">
        <f t="shared" si="78"/>
        <v>5.5000000000000007E-2</v>
      </c>
      <c r="N110" s="9">
        <f t="shared" si="78"/>
        <v>5.5000000000000007E-2</v>
      </c>
      <c r="O110" s="9">
        <f t="shared" si="78"/>
        <v>5.5000000000000007E-2</v>
      </c>
      <c r="P110" s="9">
        <f t="shared" si="78"/>
        <v>5.5000000000000007E-2</v>
      </c>
      <c r="Q110" s="9">
        <f t="shared" si="79"/>
        <v>5.5000000000000007E-2</v>
      </c>
      <c r="R110" s="9">
        <f t="shared" si="79"/>
        <v>5.5000000000000007E-2</v>
      </c>
      <c r="S110" s="9">
        <f t="shared" si="79"/>
        <v>5.5000000000000007E-2</v>
      </c>
      <c r="T110" s="9">
        <f t="shared" si="79"/>
        <v>5.5000000000000007E-2</v>
      </c>
      <c r="U110" s="9">
        <f t="shared" si="79"/>
        <v>5.5000000000000007E-2</v>
      </c>
      <c r="V110" s="9">
        <f t="shared" si="79"/>
        <v>5.5000000000000007E-2</v>
      </c>
      <c r="W110" s="9">
        <f t="shared" si="79"/>
        <v>5.5000000000000007E-2</v>
      </c>
      <c r="X110" s="9">
        <f t="shared" si="79"/>
        <v>5.5000000000000007E-2</v>
      </c>
      <c r="Y110" s="9">
        <f t="shared" si="79"/>
        <v>5.5000000000000007E-2</v>
      </c>
      <c r="Z110" s="9">
        <f t="shared" si="79"/>
        <v>5.5000000000000007E-2</v>
      </c>
      <c r="AA110" s="9">
        <f t="shared" si="80"/>
        <v>5.5000000000000007E-2</v>
      </c>
      <c r="AB110" s="9">
        <f t="shared" si="80"/>
        <v>5.5000000000000007E-2</v>
      </c>
      <c r="AC110" s="9">
        <f t="shared" si="80"/>
        <v>5.5000000000000007E-2</v>
      </c>
      <c r="AD110" s="9">
        <f t="shared" si="80"/>
        <v>5.5000000000000007E-2</v>
      </c>
      <c r="AE110" s="9">
        <f t="shared" si="80"/>
        <v>5.5000000000000007E-2</v>
      </c>
      <c r="AF110" s="9">
        <f t="shared" si="80"/>
        <v>5.5000000000000007E-2</v>
      </c>
      <c r="AG110" s="9">
        <f t="shared" si="80"/>
        <v>5.5000000000000007E-2</v>
      </c>
      <c r="AH110" s="9">
        <f t="shared" si="80"/>
        <v>5.5000000000000007E-2</v>
      </c>
    </row>
    <row r="111" spans="2:34" hidden="1" outlineLevel="1">
      <c r="B111" t="str">
        <f t="shared" si="49"/>
        <v>General - Weighted average cost of capital (WACC) - Asia - %</v>
      </c>
      <c r="C111" t="s">
        <v>115</v>
      </c>
      <c r="D111" t="s">
        <v>116</v>
      </c>
      <c r="E111" t="s">
        <v>57</v>
      </c>
      <c r="F111" t="s">
        <v>117</v>
      </c>
      <c r="G111" s="9">
        <f t="shared" si="78"/>
        <v>5.5000000000000007E-2</v>
      </c>
      <c r="H111" s="9">
        <f t="shared" si="78"/>
        <v>5.5000000000000007E-2</v>
      </c>
      <c r="I111" s="9">
        <f t="shared" si="78"/>
        <v>5.5000000000000007E-2</v>
      </c>
      <c r="J111" s="9">
        <f t="shared" si="78"/>
        <v>5.5000000000000007E-2</v>
      </c>
      <c r="K111" s="9">
        <f t="shared" si="78"/>
        <v>5.5000000000000007E-2</v>
      </c>
      <c r="L111" s="9">
        <f t="shared" si="78"/>
        <v>5.5000000000000007E-2</v>
      </c>
      <c r="M111" s="9">
        <f t="shared" si="78"/>
        <v>5.5000000000000007E-2</v>
      </c>
      <c r="N111" s="9">
        <f t="shared" si="78"/>
        <v>5.5000000000000007E-2</v>
      </c>
      <c r="O111" s="9">
        <f t="shared" si="78"/>
        <v>5.5000000000000007E-2</v>
      </c>
      <c r="P111" s="9">
        <f t="shared" si="78"/>
        <v>5.5000000000000007E-2</v>
      </c>
      <c r="Q111" s="9">
        <f t="shared" si="79"/>
        <v>5.5000000000000007E-2</v>
      </c>
      <c r="R111" s="9">
        <f t="shared" si="79"/>
        <v>5.5000000000000007E-2</v>
      </c>
      <c r="S111" s="9">
        <f t="shared" si="79"/>
        <v>5.5000000000000007E-2</v>
      </c>
      <c r="T111" s="9">
        <f t="shared" si="79"/>
        <v>5.5000000000000007E-2</v>
      </c>
      <c r="U111" s="9">
        <f t="shared" si="79"/>
        <v>5.5000000000000007E-2</v>
      </c>
      <c r="V111" s="9">
        <f t="shared" si="79"/>
        <v>5.5000000000000007E-2</v>
      </c>
      <c r="W111" s="9">
        <f t="shared" si="79"/>
        <v>5.5000000000000007E-2</v>
      </c>
      <c r="X111" s="9">
        <f t="shared" si="79"/>
        <v>5.5000000000000007E-2</v>
      </c>
      <c r="Y111" s="9">
        <f t="shared" si="79"/>
        <v>5.5000000000000007E-2</v>
      </c>
      <c r="Z111" s="9">
        <f t="shared" si="79"/>
        <v>5.5000000000000007E-2</v>
      </c>
      <c r="AA111" s="9">
        <f t="shared" si="80"/>
        <v>5.5000000000000007E-2</v>
      </c>
      <c r="AB111" s="9">
        <f t="shared" si="80"/>
        <v>5.5000000000000007E-2</v>
      </c>
      <c r="AC111" s="9">
        <f t="shared" si="80"/>
        <v>5.5000000000000007E-2</v>
      </c>
      <c r="AD111" s="9">
        <f t="shared" si="80"/>
        <v>5.5000000000000007E-2</v>
      </c>
      <c r="AE111" s="9">
        <f t="shared" si="80"/>
        <v>5.5000000000000007E-2</v>
      </c>
      <c r="AF111" s="9">
        <f t="shared" si="80"/>
        <v>5.5000000000000007E-2</v>
      </c>
      <c r="AG111" s="9">
        <f t="shared" si="80"/>
        <v>5.5000000000000007E-2</v>
      </c>
      <c r="AH111" s="9">
        <f t="shared" si="80"/>
        <v>5.5000000000000007E-2</v>
      </c>
    </row>
    <row r="112" spans="2:34" hidden="1" outlineLevel="1">
      <c r="B112" t="str">
        <f t="shared" si="49"/>
        <v>General - Weighted average cost of capital (WACC) - Europe - %</v>
      </c>
      <c r="C112" t="s">
        <v>115</v>
      </c>
      <c r="D112" t="s">
        <v>116</v>
      </c>
      <c r="E112" t="s">
        <v>8</v>
      </c>
      <c r="F112" t="s">
        <v>117</v>
      </c>
      <c r="G112" s="9">
        <f t="shared" si="78"/>
        <v>5.5000000000000007E-2</v>
      </c>
      <c r="H112" s="9">
        <f t="shared" si="78"/>
        <v>5.5000000000000007E-2</v>
      </c>
      <c r="I112" s="9">
        <f t="shared" si="78"/>
        <v>5.5000000000000007E-2</v>
      </c>
      <c r="J112" s="9">
        <f t="shared" si="78"/>
        <v>5.5000000000000007E-2</v>
      </c>
      <c r="K112" s="9">
        <f t="shared" si="78"/>
        <v>5.5000000000000007E-2</v>
      </c>
      <c r="L112" s="9">
        <f t="shared" si="78"/>
        <v>5.5000000000000007E-2</v>
      </c>
      <c r="M112" s="9">
        <f t="shared" si="78"/>
        <v>5.5000000000000007E-2</v>
      </c>
      <c r="N112" s="9">
        <f t="shared" si="78"/>
        <v>5.5000000000000007E-2</v>
      </c>
      <c r="O112" s="9">
        <f t="shared" si="78"/>
        <v>5.5000000000000007E-2</v>
      </c>
      <c r="P112" s="9">
        <f t="shared" si="78"/>
        <v>5.5000000000000007E-2</v>
      </c>
      <c r="Q112" s="9">
        <f t="shared" si="79"/>
        <v>5.5000000000000007E-2</v>
      </c>
      <c r="R112" s="9">
        <f t="shared" si="79"/>
        <v>5.5000000000000007E-2</v>
      </c>
      <c r="S112" s="9">
        <f t="shared" si="79"/>
        <v>5.5000000000000007E-2</v>
      </c>
      <c r="T112" s="9">
        <f t="shared" si="79"/>
        <v>5.5000000000000007E-2</v>
      </c>
      <c r="U112" s="9">
        <f t="shared" si="79"/>
        <v>5.5000000000000007E-2</v>
      </c>
      <c r="V112" s="9">
        <f t="shared" si="79"/>
        <v>5.5000000000000007E-2</v>
      </c>
      <c r="W112" s="9">
        <f t="shared" si="79"/>
        <v>5.5000000000000007E-2</v>
      </c>
      <c r="X112" s="9">
        <f t="shared" si="79"/>
        <v>5.5000000000000007E-2</v>
      </c>
      <c r="Y112" s="9">
        <f t="shared" si="79"/>
        <v>5.5000000000000007E-2</v>
      </c>
      <c r="Z112" s="9">
        <f t="shared" si="79"/>
        <v>5.5000000000000007E-2</v>
      </c>
      <c r="AA112" s="9">
        <f t="shared" si="80"/>
        <v>5.5000000000000007E-2</v>
      </c>
      <c r="AB112" s="9">
        <f t="shared" si="80"/>
        <v>5.5000000000000007E-2</v>
      </c>
      <c r="AC112" s="9">
        <f t="shared" si="80"/>
        <v>5.5000000000000007E-2</v>
      </c>
      <c r="AD112" s="9">
        <f t="shared" si="80"/>
        <v>5.5000000000000007E-2</v>
      </c>
      <c r="AE112" s="9">
        <f t="shared" si="80"/>
        <v>5.5000000000000007E-2</v>
      </c>
      <c r="AF112" s="9">
        <f t="shared" si="80"/>
        <v>5.5000000000000007E-2</v>
      </c>
      <c r="AG112" s="9">
        <f t="shared" si="80"/>
        <v>5.5000000000000007E-2</v>
      </c>
      <c r="AH112" s="9">
        <f t="shared" si="80"/>
        <v>5.5000000000000007E-2</v>
      </c>
    </row>
    <row r="113" spans="2:34" hidden="1" outlineLevel="1">
      <c r="B113" t="str">
        <f t="shared" si="49"/>
        <v>General - Weighted average cost of capital (WACC) - Middle East - %</v>
      </c>
      <c r="C113" t="s">
        <v>115</v>
      </c>
      <c r="D113" t="s">
        <v>116</v>
      </c>
      <c r="E113" t="s">
        <v>58</v>
      </c>
      <c r="F113" t="s">
        <v>117</v>
      </c>
      <c r="G113" s="9">
        <f t="shared" si="78"/>
        <v>5.5000000000000007E-2</v>
      </c>
      <c r="H113" s="9">
        <f t="shared" si="78"/>
        <v>5.5000000000000007E-2</v>
      </c>
      <c r="I113" s="9">
        <f t="shared" si="78"/>
        <v>5.5000000000000007E-2</v>
      </c>
      <c r="J113" s="9">
        <f t="shared" si="78"/>
        <v>5.5000000000000007E-2</v>
      </c>
      <c r="K113" s="9">
        <f t="shared" si="78"/>
        <v>5.5000000000000007E-2</v>
      </c>
      <c r="L113" s="9">
        <f t="shared" si="78"/>
        <v>5.5000000000000007E-2</v>
      </c>
      <c r="M113" s="9">
        <f t="shared" si="78"/>
        <v>5.5000000000000007E-2</v>
      </c>
      <c r="N113" s="9">
        <f t="shared" si="78"/>
        <v>5.5000000000000007E-2</v>
      </c>
      <c r="O113" s="9">
        <f t="shared" si="78"/>
        <v>5.5000000000000007E-2</v>
      </c>
      <c r="P113" s="9">
        <f t="shared" si="78"/>
        <v>5.5000000000000007E-2</v>
      </c>
      <c r="Q113" s="9">
        <f t="shared" si="79"/>
        <v>5.5000000000000007E-2</v>
      </c>
      <c r="R113" s="9">
        <f t="shared" si="79"/>
        <v>5.5000000000000007E-2</v>
      </c>
      <c r="S113" s="9">
        <f t="shared" si="79"/>
        <v>5.5000000000000007E-2</v>
      </c>
      <c r="T113" s="9">
        <f t="shared" si="79"/>
        <v>5.5000000000000007E-2</v>
      </c>
      <c r="U113" s="9">
        <f t="shared" si="79"/>
        <v>5.5000000000000007E-2</v>
      </c>
      <c r="V113" s="9">
        <f t="shared" si="79"/>
        <v>5.5000000000000007E-2</v>
      </c>
      <c r="W113" s="9">
        <f t="shared" si="79"/>
        <v>5.5000000000000007E-2</v>
      </c>
      <c r="X113" s="9">
        <f t="shared" si="79"/>
        <v>5.5000000000000007E-2</v>
      </c>
      <c r="Y113" s="9">
        <f t="shared" si="79"/>
        <v>5.5000000000000007E-2</v>
      </c>
      <c r="Z113" s="9">
        <f t="shared" si="79"/>
        <v>5.5000000000000007E-2</v>
      </c>
      <c r="AA113" s="9">
        <f t="shared" si="80"/>
        <v>5.5000000000000007E-2</v>
      </c>
      <c r="AB113" s="9">
        <f t="shared" si="80"/>
        <v>5.5000000000000007E-2</v>
      </c>
      <c r="AC113" s="9">
        <f t="shared" si="80"/>
        <v>5.5000000000000007E-2</v>
      </c>
      <c r="AD113" s="9">
        <f t="shared" si="80"/>
        <v>5.5000000000000007E-2</v>
      </c>
      <c r="AE113" s="9">
        <f t="shared" si="80"/>
        <v>5.5000000000000007E-2</v>
      </c>
      <c r="AF113" s="9">
        <f t="shared" si="80"/>
        <v>5.5000000000000007E-2</v>
      </c>
      <c r="AG113" s="9">
        <f t="shared" si="80"/>
        <v>5.5000000000000007E-2</v>
      </c>
      <c r="AH113" s="9">
        <f t="shared" si="80"/>
        <v>5.5000000000000007E-2</v>
      </c>
    </row>
    <row r="114" spans="2:34" hidden="1" outlineLevel="1">
      <c r="B114" t="str">
        <f t="shared" si="49"/>
        <v>e-hydrogen (Solid oxide) - Total CAPEX - Electrolysis - Global - USD/ton fuel capacity</v>
      </c>
      <c r="C114" t="str">
        <f>C101</f>
        <v>e-hydrogen (Solid oxide)</v>
      </c>
      <c r="D114" t="str">
        <f>D99</f>
        <v>Total CAPEX - Electrolysis</v>
      </c>
      <c r="E114" t="s">
        <v>49</v>
      </c>
      <c r="F114" t="s">
        <v>112</v>
      </c>
      <c r="G114" s="8">
        <f t="shared" si="78"/>
        <v>16208.38862920925</v>
      </c>
      <c r="H114" s="8">
        <f t="shared" si="78"/>
        <v>15638.440889947116</v>
      </c>
      <c r="I114" s="8">
        <f t="shared" si="78"/>
        <v>15068.493150684983</v>
      </c>
      <c r="J114" s="8">
        <f t="shared" si="78"/>
        <v>14518.790742691606</v>
      </c>
      <c r="K114" s="8">
        <f t="shared" si="78"/>
        <v>13969.08833469823</v>
      </c>
      <c r="L114" s="8">
        <f t="shared" si="78"/>
        <v>13419.385926704854</v>
      </c>
      <c r="M114" s="8">
        <f t="shared" si="78"/>
        <v>12869.683518711478</v>
      </c>
      <c r="N114" s="8">
        <f t="shared" si="78"/>
        <v>12319.981110718101</v>
      </c>
      <c r="O114" s="8">
        <f t="shared" si="78"/>
        <v>11838.312147469027</v>
      </c>
      <c r="P114" s="8">
        <f t="shared" si="78"/>
        <v>11356.643184220069</v>
      </c>
      <c r="Q114" s="8">
        <f t="shared" si="79"/>
        <v>10874.974220971111</v>
      </c>
      <c r="R114" s="8">
        <f t="shared" si="79"/>
        <v>10393.30525772227</v>
      </c>
      <c r="S114" s="8">
        <f t="shared" si="79"/>
        <v>9911.6362944733119</v>
      </c>
      <c r="T114" s="8">
        <f t="shared" si="79"/>
        <v>9447.2781581417657</v>
      </c>
      <c r="U114" s="8">
        <f t="shared" si="79"/>
        <v>8982.9200218101032</v>
      </c>
      <c r="V114" s="8">
        <f t="shared" si="79"/>
        <v>8518.5618854784407</v>
      </c>
      <c r="W114" s="8">
        <f t="shared" si="79"/>
        <v>8054.2037491468946</v>
      </c>
      <c r="X114" s="8">
        <f t="shared" si="79"/>
        <v>7589.845612815232</v>
      </c>
      <c r="Y114" s="8">
        <f t="shared" si="79"/>
        <v>7142.3163148779422</v>
      </c>
      <c r="Z114" s="8">
        <f t="shared" si="79"/>
        <v>6694.787016940536</v>
      </c>
      <c r="AA114" s="8">
        <f t="shared" si="80"/>
        <v>6247.2577190032462</v>
      </c>
      <c r="AB114" s="8">
        <f t="shared" si="80"/>
        <v>5799.7284210659564</v>
      </c>
      <c r="AC114" s="8">
        <f t="shared" si="80"/>
        <v>5352.1991231285501</v>
      </c>
      <c r="AD114" s="8">
        <f t="shared" si="80"/>
        <v>4921.0287048955215</v>
      </c>
      <c r="AE114" s="8">
        <f t="shared" si="80"/>
        <v>4489.8582866624929</v>
      </c>
      <c r="AF114" s="8">
        <f t="shared" si="80"/>
        <v>4058.6878684294643</v>
      </c>
      <c r="AG114" s="8">
        <f t="shared" si="80"/>
        <v>3627.5174501964357</v>
      </c>
      <c r="AH114" s="8">
        <f t="shared" si="80"/>
        <v>3196.3470319634071</v>
      </c>
    </row>
    <row r="115" spans="2:34" hidden="1" outlineLevel="1">
      <c r="B115" t="str">
        <f t="shared" si="49"/>
        <v/>
      </c>
      <c r="G115" s="7"/>
    </row>
    <row r="116" spans="2:34" hidden="1" outlineLevel="1">
      <c r="B116" t="str">
        <f t="shared" si="49"/>
        <v>e-hydrogen (Solid oxide) - Energy cost - Africa - USD/ton fuel</v>
      </c>
      <c r="C116" s="10" t="str">
        <f>C90</f>
        <v>e-hydrogen (Solid oxide)</v>
      </c>
      <c r="D116" s="10" t="s">
        <v>43</v>
      </c>
      <c r="E116" s="10" t="s">
        <v>55</v>
      </c>
      <c r="F116" s="10" t="s">
        <v>31</v>
      </c>
      <c r="G116" s="15">
        <f>G121*G$126</f>
        <v>2588.9287063028064</v>
      </c>
      <c r="H116" s="15">
        <f t="shared" ref="H116:AH116" si="81">H121*H$126</f>
        <v>2276.192451717739</v>
      </c>
      <c r="I116" s="15">
        <f t="shared" si="81"/>
        <v>1965.77856467534</v>
      </c>
      <c r="J116" s="15">
        <f t="shared" si="81"/>
        <v>1874.5729013108719</v>
      </c>
      <c r="K116" s="15">
        <f t="shared" si="81"/>
        <v>1784.0024108327877</v>
      </c>
      <c r="L116" s="15">
        <f t="shared" si="81"/>
        <v>1694.0670932410824</v>
      </c>
      <c r="M116" s="15">
        <f t="shared" si="81"/>
        <v>1604.7669485357389</v>
      </c>
      <c r="N116" s="15">
        <f t="shared" si="81"/>
        <v>1516.1019767167986</v>
      </c>
      <c r="O116" s="15">
        <f t="shared" si="81"/>
        <v>1464.492375541203</v>
      </c>
      <c r="P116" s="15">
        <f t="shared" si="81"/>
        <v>1413.2306341636806</v>
      </c>
      <c r="Q116" s="15">
        <f t="shared" si="81"/>
        <v>1362.3167525842139</v>
      </c>
      <c r="R116" s="15">
        <f t="shared" si="81"/>
        <v>1311.750730802838</v>
      </c>
      <c r="S116" s="15">
        <f t="shared" si="81"/>
        <v>1261.5325688195401</v>
      </c>
      <c r="T116" s="15">
        <f t="shared" si="81"/>
        <v>1235.5794195397884</v>
      </c>
      <c r="U116" s="15">
        <f t="shared" si="81"/>
        <v>1209.7869106465225</v>
      </c>
      <c r="V116" s="15">
        <f t="shared" si="81"/>
        <v>1184.155042139736</v>
      </c>
      <c r="W116" s="15">
        <f t="shared" si="81"/>
        <v>1158.6838140194304</v>
      </c>
      <c r="X116" s="15">
        <f t="shared" si="81"/>
        <v>1133.373226285617</v>
      </c>
      <c r="Y116" s="15">
        <f t="shared" si="81"/>
        <v>1107.7163967847878</v>
      </c>
      <c r="Z116" s="15">
        <f t="shared" si="81"/>
        <v>1082.2216302766769</v>
      </c>
      <c r="AA116" s="15">
        <f t="shared" si="81"/>
        <v>1056.8889267612767</v>
      </c>
      <c r="AB116" s="15">
        <f t="shared" si="81"/>
        <v>1031.7182862386062</v>
      </c>
      <c r="AC116" s="15">
        <f t="shared" si="81"/>
        <v>1006.709708708651</v>
      </c>
      <c r="AD116" s="15">
        <f t="shared" si="81"/>
        <v>992.61384025706548</v>
      </c>
      <c r="AE116" s="15">
        <f t="shared" si="81"/>
        <v>978.59601473603675</v>
      </c>
      <c r="AF116" s="15">
        <f t="shared" si="81"/>
        <v>964.6562321455558</v>
      </c>
      <c r="AG116" s="15">
        <f t="shared" si="81"/>
        <v>950.79449248562696</v>
      </c>
      <c r="AH116" s="15">
        <f t="shared" si="81"/>
        <v>937.01079575625499</v>
      </c>
    </row>
    <row r="117" spans="2:34" hidden="1" outlineLevel="1">
      <c r="B117" t="str">
        <f t="shared" si="49"/>
        <v>e-hydrogen (Solid oxide) - Energy cost - Americas - USD/ton fuel</v>
      </c>
      <c r="C117" s="2" t="str">
        <f>C90</f>
        <v>e-hydrogen (Solid oxide)</v>
      </c>
      <c r="D117" s="2" t="s">
        <v>43</v>
      </c>
      <c r="E117" s="2" t="s">
        <v>56</v>
      </c>
      <c r="F117" s="2" t="s">
        <v>31</v>
      </c>
      <c r="G117" s="16">
        <f t="shared" ref="G117:AH117" si="82">G122*G$126</f>
        <v>1626.6624296508014</v>
      </c>
      <c r="H117" s="16">
        <f t="shared" si="82"/>
        <v>1586.8920318699479</v>
      </c>
      <c r="I117" s="16">
        <f t="shared" si="82"/>
        <v>1547.3789656238314</v>
      </c>
      <c r="J117" s="16">
        <f t="shared" si="82"/>
        <v>1485.2415642775391</v>
      </c>
      <c r="K117" s="16">
        <f t="shared" si="82"/>
        <v>1423.5309409821973</v>
      </c>
      <c r="L117" s="16">
        <f t="shared" si="82"/>
        <v>1362.2470957378021</v>
      </c>
      <c r="M117" s="16">
        <f t="shared" si="82"/>
        <v>1301.3900285443751</v>
      </c>
      <c r="N117" s="16">
        <f t="shared" si="82"/>
        <v>1240.9597394018786</v>
      </c>
      <c r="O117" s="16">
        <f t="shared" si="82"/>
        <v>1209.6949626391079</v>
      </c>
      <c r="P117" s="16">
        <f t="shared" si="82"/>
        <v>1178.6316839159529</v>
      </c>
      <c r="Q117" s="16">
        <f t="shared" si="82"/>
        <v>1147.7699032324153</v>
      </c>
      <c r="R117" s="16">
        <f t="shared" si="82"/>
        <v>1117.1096205884919</v>
      </c>
      <c r="S117" s="16">
        <f t="shared" si="82"/>
        <v>1086.6508359841794</v>
      </c>
      <c r="T117" s="16">
        <f t="shared" si="82"/>
        <v>1061.408903785305</v>
      </c>
      <c r="U117" s="16">
        <f t="shared" si="82"/>
        <v>1036.3272267626667</v>
      </c>
      <c r="V117" s="16">
        <f t="shared" si="82"/>
        <v>1011.4058049162624</v>
      </c>
      <c r="W117" s="16">
        <f t="shared" si="82"/>
        <v>986.64463824609879</v>
      </c>
      <c r="X117" s="16">
        <f t="shared" si="82"/>
        <v>962.0437267521703</v>
      </c>
      <c r="Y117" s="16">
        <f t="shared" si="82"/>
        <v>950.05556167518864</v>
      </c>
      <c r="Z117" s="16">
        <f t="shared" si="82"/>
        <v>938.13073928594736</v>
      </c>
      <c r="AA117" s="16">
        <f t="shared" si="82"/>
        <v>926.2692595844502</v>
      </c>
      <c r="AB117" s="16">
        <f t="shared" si="82"/>
        <v>914.4711225706925</v>
      </c>
      <c r="AC117" s="16">
        <f t="shared" si="82"/>
        <v>902.73632824467643</v>
      </c>
      <c r="AD117" s="16">
        <f t="shared" si="82"/>
        <v>893.14293615721283</v>
      </c>
      <c r="AE117" s="16">
        <f t="shared" si="82"/>
        <v>883.5964293429322</v>
      </c>
      <c r="AF117" s="16">
        <f t="shared" si="82"/>
        <v>874.09680780183226</v>
      </c>
      <c r="AG117" s="16">
        <f t="shared" si="82"/>
        <v>864.64407153391312</v>
      </c>
      <c r="AH117" s="16">
        <f t="shared" si="82"/>
        <v>855.23822053917456</v>
      </c>
    </row>
    <row r="118" spans="2:34" hidden="1" outlineLevel="1">
      <c r="B118" t="str">
        <f t="shared" si="49"/>
        <v>e-hydrogen (Solid oxide) - Energy cost - Asia - USD/ton fuel</v>
      </c>
      <c r="C118" s="2" t="str">
        <f>C90</f>
        <v>e-hydrogen (Solid oxide)</v>
      </c>
      <c r="D118" s="2" t="s">
        <v>43</v>
      </c>
      <c r="E118" s="2" t="s">
        <v>57</v>
      </c>
      <c r="F118" s="2" t="s">
        <v>31</v>
      </c>
      <c r="G118" s="16">
        <f t="shared" ref="G118:AH118" si="83">G123*G$126</f>
        <v>2879.4268684472977</v>
      </c>
      <c r="H118" s="16">
        <f t="shared" si="83"/>
        <v>2616.3676719083792</v>
      </c>
      <c r="I118" s="16">
        <f t="shared" si="83"/>
        <v>2355.241388890081</v>
      </c>
      <c r="J118" s="16">
        <f t="shared" si="83"/>
        <v>2256.6218695880475</v>
      </c>
      <c r="K118" s="16">
        <f t="shared" si="83"/>
        <v>2158.6825793904818</v>
      </c>
      <c r="L118" s="16">
        <f t="shared" si="83"/>
        <v>2061.4235182972989</v>
      </c>
      <c r="M118" s="16">
        <f t="shared" si="83"/>
        <v>1964.8446863085412</v>
      </c>
      <c r="N118" s="16">
        <f t="shared" si="83"/>
        <v>1868.9460834242511</v>
      </c>
      <c r="O118" s="16">
        <f t="shared" si="83"/>
        <v>1802.0544838040184</v>
      </c>
      <c r="P118" s="16">
        <f t="shared" si="83"/>
        <v>1735.6164987611448</v>
      </c>
      <c r="Q118" s="16">
        <f t="shared" si="83"/>
        <v>1669.6321282956326</v>
      </c>
      <c r="R118" s="16">
        <f t="shared" si="83"/>
        <v>1604.101372407438</v>
      </c>
      <c r="S118" s="16">
        <f t="shared" si="83"/>
        <v>1539.0242310965832</v>
      </c>
      <c r="T118" s="16">
        <f t="shared" si="83"/>
        <v>1503.3658040322432</v>
      </c>
      <c r="U118" s="16">
        <f t="shared" si="83"/>
        <v>1467.9336509934164</v>
      </c>
      <c r="V118" s="16">
        <f t="shared" si="83"/>
        <v>1432.7277719801166</v>
      </c>
      <c r="W118" s="16">
        <f t="shared" si="83"/>
        <v>1397.7481669923204</v>
      </c>
      <c r="X118" s="16">
        <f t="shared" si="83"/>
        <v>1362.9948360300589</v>
      </c>
      <c r="Y118" s="16">
        <f t="shared" si="83"/>
        <v>1327.1963558395476</v>
      </c>
      <c r="Z118" s="16">
        <f t="shared" si="83"/>
        <v>1291.6302509965878</v>
      </c>
      <c r="AA118" s="16">
        <f t="shared" si="83"/>
        <v>1256.2965215011627</v>
      </c>
      <c r="AB118" s="16">
        <f t="shared" si="83"/>
        <v>1221.195167353291</v>
      </c>
      <c r="AC118" s="16">
        <f t="shared" si="83"/>
        <v>1186.3261885529537</v>
      </c>
      <c r="AD118" s="16">
        <f t="shared" si="83"/>
        <v>1168.0553420325177</v>
      </c>
      <c r="AE118" s="16">
        <f t="shared" si="83"/>
        <v>1149.8890476729646</v>
      </c>
      <c r="AF118" s="16">
        <f t="shared" si="83"/>
        <v>1131.8273054743036</v>
      </c>
      <c r="AG118" s="16">
        <f t="shared" si="83"/>
        <v>1113.8701154365301</v>
      </c>
      <c r="AH118" s="16">
        <f t="shared" si="83"/>
        <v>1096.0174775596397</v>
      </c>
    </row>
    <row r="119" spans="2:34" hidden="1" outlineLevel="1">
      <c r="B119" t="str">
        <f t="shared" si="49"/>
        <v>e-hydrogen (Solid oxide) - Energy cost - Europe - USD/ton fuel</v>
      </c>
      <c r="C119" s="2" t="str">
        <f>C90</f>
        <v>e-hydrogen (Solid oxide)</v>
      </c>
      <c r="D119" s="2" t="s">
        <v>43</v>
      </c>
      <c r="E119" s="2" t="s">
        <v>8</v>
      </c>
      <c r="F119" s="2" t="s">
        <v>31</v>
      </c>
      <c r="G119" s="16">
        <f t="shared" ref="G119:AH119" si="84">G124*G$126</f>
        <v>2143.5773334609944</v>
      </c>
      <c r="H119" s="16">
        <f t="shared" si="84"/>
        <v>2043.355382244687</v>
      </c>
      <c r="I119" s="16">
        <f t="shared" si="84"/>
        <v>1943.8391908587546</v>
      </c>
      <c r="J119" s="16">
        <f t="shared" si="84"/>
        <v>1862.6991905394541</v>
      </c>
      <c r="K119" s="16">
        <f t="shared" si="84"/>
        <v>1782.1186810951563</v>
      </c>
      <c r="L119" s="16">
        <f t="shared" si="84"/>
        <v>1702.0976625258966</v>
      </c>
      <c r="M119" s="16">
        <f t="shared" si="84"/>
        <v>1622.6361348316375</v>
      </c>
      <c r="N119" s="16">
        <f t="shared" si="84"/>
        <v>1543.7340980124209</v>
      </c>
      <c r="O119" s="16">
        <f t="shared" si="84"/>
        <v>1507.8198016600793</v>
      </c>
      <c r="P119" s="16">
        <f t="shared" si="84"/>
        <v>1472.1335842985702</v>
      </c>
      <c r="Q119" s="16">
        <f t="shared" si="84"/>
        <v>1436.6754459278568</v>
      </c>
      <c r="R119" s="16">
        <f t="shared" si="84"/>
        <v>1401.4453865479445</v>
      </c>
      <c r="S119" s="16">
        <f t="shared" si="84"/>
        <v>1366.4434061588452</v>
      </c>
      <c r="T119" s="16">
        <f t="shared" si="84"/>
        <v>1343.6603658131708</v>
      </c>
      <c r="U119" s="16">
        <f t="shared" si="84"/>
        <v>1321.0109290335472</v>
      </c>
      <c r="V119" s="16">
        <f t="shared" si="84"/>
        <v>1298.4950958199738</v>
      </c>
      <c r="W119" s="16">
        <f t="shared" si="84"/>
        <v>1276.1128661724465</v>
      </c>
      <c r="X119" s="16">
        <f t="shared" si="84"/>
        <v>1253.864240090958</v>
      </c>
      <c r="Y119" s="16">
        <f t="shared" si="84"/>
        <v>1230.6318883099702</v>
      </c>
      <c r="Z119" s="16">
        <f t="shared" si="84"/>
        <v>1207.5397694585297</v>
      </c>
      <c r="AA119" s="16">
        <f t="shared" si="84"/>
        <v>1184.5878835366475</v>
      </c>
      <c r="AB119" s="16">
        <f t="shared" si="84"/>
        <v>1161.7762305443143</v>
      </c>
      <c r="AC119" s="16">
        <f t="shared" si="84"/>
        <v>1139.1048104815393</v>
      </c>
      <c r="AD119" s="16">
        <f t="shared" si="84"/>
        <v>1121.5619624398041</v>
      </c>
      <c r="AE119" s="16">
        <f t="shared" si="84"/>
        <v>1104.1194993357353</v>
      </c>
      <c r="AF119" s="16">
        <f t="shared" si="84"/>
        <v>1086.7774211693418</v>
      </c>
      <c r="AG119" s="16">
        <f t="shared" si="84"/>
        <v>1069.5357279406194</v>
      </c>
      <c r="AH119" s="16">
        <f t="shared" si="84"/>
        <v>1052.3944196495631</v>
      </c>
    </row>
    <row r="120" spans="2:34" hidden="1" outlineLevel="1">
      <c r="B120" t="str">
        <f t="shared" si="49"/>
        <v>e-hydrogen (Solid oxide) - Energy cost - Middle East - USD/ton fuel</v>
      </c>
      <c r="C120" s="13" t="str">
        <f>C90</f>
        <v>e-hydrogen (Solid oxide)</v>
      </c>
      <c r="D120" s="13" t="s">
        <v>43</v>
      </c>
      <c r="E120" s="13" t="s">
        <v>58</v>
      </c>
      <c r="F120" s="13" t="s">
        <v>31</v>
      </c>
      <c r="G120" s="17">
        <f t="shared" ref="G120:AH120" si="85">G125*G$126</f>
        <v>1641.4330786472874</v>
      </c>
      <c r="H120" s="17">
        <f t="shared" si="85"/>
        <v>1563.0078396145759</v>
      </c>
      <c r="I120" s="17">
        <f t="shared" si="85"/>
        <v>1485.1359216189667</v>
      </c>
      <c r="J120" s="17">
        <f t="shared" si="85"/>
        <v>1432.1168295466196</v>
      </c>
      <c r="K120" s="17">
        <f t="shared" si="85"/>
        <v>1379.4571694754702</v>
      </c>
      <c r="L120" s="17">
        <f t="shared" si="85"/>
        <v>1327.1569414055152</v>
      </c>
      <c r="M120" s="17">
        <f t="shared" si="85"/>
        <v>1275.2161453367562</v>
      </c>
      <c r="N120" s="17">
        <f t="shared" si="85"/>
        <v>1223.6347812691949</v>
      </c>
      <c r="O120" s="17">
        <f t="shared" si="85"/>
        <v>1186.215120276881</v>
      </c>
      <c r="P120" s="17">
        <f t="shared" si="85"/>
        <v>1149.0441149179419</v>
      </c>
      <c r="Q120" s="17">
        <f t="shared" si="85"/>
        <v>1112.1217651923596</v>
      </c>
      <c r="R120" s="17">
        <f t="shared" si="85"/>
        <v>1075.4480711001511</v>
      </c>
      <c r="S120" s="17">
        <f t="shared" si="85"/>
        <v>1039.0230326413075</v>
      </c>
      <c r="T120" s="17">
        <f t="shared" si="85"/>
        <v>1018.9648778976681</v>
      </c>
      <c r="U120" s="17">
        <f t="shared" si="85"/>
        <v>999.02904245415289</v>
      </c>
      <c r="V120" s="17">
        <f t="shared" si="85"/>
        <v>979.21552631076952</v>
      </c>
      <c r="W120" s="17">
        <f t="shared" si="85"/>
        <v>959.52432946750571</v>
      </c>
      <c r="X120" s="17">
        <f t="shared" si="85"/>
        <v>939.95545192436759</v>
      </c>
      <c r="Y120" s="17">
        <f t="shared" si="85"/>
        <v>915.64669747023243</v>
      </c>
      <c r="Z120" s="17">
        <f t="shared" si="85"/>
        <v>891.49532329988426</v>
      </c>
      <c r="AA120" s="17">
        <f t="shared" si="85"/>
        <v>867.50132941331481</v>
      </c>
      <c r="AB120" s="17">
        <f t="shared" si="85"/>
        <v>843.66471581053372</v>
      </c>
      <c r="AC120" s="17">
        <f t="shared" si="85"/>
        <v>819.98548249152907</v>
      </c>
      <c r="AD120" s="17">
        <f t="shared" si="85"/>
        <v>807.35646572909013</v>
      </c>
      <c r="AE120" s="17">
        <f t="shared" si="85"/>
        <v>794.79971708549533</v>
      </c>
      <c r="AF120" s="17">
        <f t="shared" si="85"/>
        <v>782.31523656074</v>
      </c>
      <c r="AG120" s="17">
        <f t="shared" si="85"/>
        <v>769.90302415482654</v>
      </c>
      <c r="AH120" s="17">
        <f t="shared" si="85"/>
        <v>757.5630798677571</v>
      </c>
    </row>
    <row r="121" spans="2:34" hidden="1" outlineLevel="1">
      <c r="B121" t="str">
        <f t="shared" si="49"/>
        <v>Renewable electricity - Cost of electricity - Africa - USD/MWh</v>
      </c>
      <c r="C121" t="s">
        <v>118</v>
      </c>
      <c r="D121" t="s">
        <v>119</v>
      </c>
      <c r="E121" t="s">
        <v>55</v>
      </c>
      <c r="F121" t="s">
        <v>120</v>
      </c>
      <c r="G121" s="8">
        <f t="shared" ref="G121:P126" si="86">INDEX(FuelData,MATCH($B121,FuelData_Index,0),MATCH(G$4,FuelData_Year,0))</f>
        <v>58.389806930514169</v>
      </c>
      <c r="H121" s="8">
        <f t="shared" si="86"/>
        <v>51.533296245659585</v>
      </c>
      <c r="I121" s="8">
        <f t="shared" si="86"/>
        <v>44.676785560803182</v>
      </c>
      <c r="J121" s="8">
        <f t="shared" si="86"/>
        <v>42.765424685038852</v>
      </c>
      <c r="K121" s="8">
        <f t="shared" si="86"/>
        <v>40.854063809274521</v>
      </c>
      <c r="L121" s="8">
        <f t="shared" si="86"/>
        <v>38.942702933510191</v>
      </c>
      <c r="M121" s="8">
        <f t="shared" si="86"/>
        <v>37.031342057745405</v>
      </c>
      <c r="N121" s="8">
        <f t="shared" si="86"/>
        <v>35.119981181981075</v>
      </c>
      <c r="O121" s="8">
        <f t="shared" si="86"/>
        <v>34.053057098426962</v>
      </c>
      <c r="P121" s="8">
        <f t="shared" si="86"/>
        <v>32.986133014872848</v>
      </c>
      <c r="Q121" s="8">
        <f t="shared" ref="Q121:Z126" si="87">INDEX(FuelData,MATCH($B121,FuelData_Index,0),MATCH(Q$4,FuelData_Year,0))</f>
        <v>31.919208931318281</v>
      </c>
      <c r="R121" s="8">
        <f t="shared" si="87"/>
        <v>30.852284847764167</v>
      </c>
      <c r="S121" s="8">
        <f t="shared" si="87"/>
        <v>29.785360764210168</v>
      </c>
      <c r="T121" s="8">
        <f t="shared" si="87"/>
        <v>29.283177129903038</v>
      </c>
      <c r="U121" s="8">
        <f t="shared" si="87"/>
        <v>28.780993495596022</v>
      </c>
      <c r="V121" s="8">
        <f t="shared" si="87"/>
        <v>28.278809861288892</v>
      </c>
      <c r="W121" s="8">
        <f t="shared" si="87"/>
        <v>27.776626226981762</v>
      </c>
      <c r="X121" s="8">
        <f t="shared" si="87"/>
        <v>27.274442592674859</v>
      </c>
      <c r="Y121" s="8">
        <f t="shared" si="87"/>
        <v>26.758061649346246</v>
      </c>
      <c r="Z121" s="8">
        <f t="shared" si="87"/>
        <v>26.241680706017632</v>
      </c>
      <c r="AA121" s="8">
        <f t="shared" ref="AA121:AH126" si="88">INDEX(FuelData,MATCH($B121,FuelData_Index,0),MATCH(AA$4,FuelData_Year,0))</f>
        <v>25.725299762688792</v>
      </c>
      <c r="AB121" s="8">
        <f t="shared" si="88"/>
        <v>25.208918819360179</v>
      </c>
      <c r="AC121" s="8">
        <f t="shared" si="88"/>
        <v>24.692537876031452</v>
      </c>
      <c r="AD121" s="8">
        <f t="shared" si="88"/>
        <v>24.439084279606391</v>
      </c>
      <c r="AE121" s="8">
        <f t="shared" si="88"/>
        <v>24.185630683181444</v>
      </c>
      <c r="AF121" s="8">
        <f t="shared" si="88"/>
        <v>23.932177086756383</v>
      </c>
      <c r="AG121" s="8">
        <f t="shared" si="88"/>
        <v>23.678723490331322</v>
      </c>
      <c r="AH121" s="8">
        <f t="shared" si="88"/>
        <v>23.425269893906375</v>
      </c>
    </row>
    <row r="122" spans="2:34" hidden="1" outlineLevel="1">
      <c r="B122" t="str">
        <f t="shared" si="49"/>
        <v>Renewable electricity - Cost of electricity - Americas - USD/MWh</v>
      </c>
      <c r="C122" t="s">
        <v>118</v>
      </c>
      <c r="D122" t="s">
        <v>119</v>
      </c>
      <c r="E122" t="s">
        <v>56</v>
      </c>
      <c r="F122" t="s">
        <v>120</v>
      </c>
      <c r="G122" s="8">
        <f t="shared" si="86"/>
        <v>36.687184539767031</v>
      </c>
      <c r="H122" s="8">
        <f t="shared" si="86"/>
        <v>35.927444151972622</v>
      </c>
      <c r="I122" s="8">
        <f t="shared" si="86"/>
        <v>35.167703764177986</v>
      </c>
      <c r="J122" s="8">
        <f t="shared" si="86"/>
        <v>33.883444176422017</v>
      </c>
      <c r="K122" s="8">
        <f t="shared" si="86"/>
        <v>32.599184588666049</v>
      </c>
      <c r="L122" s="8">
        <f t="shared" si="86"/>
        <v>31.31492500091008</v>
      </c>
      <c r="M122" s="8">
        <f t="shared" si="86"/>
        <v>30.030665413154566</v>
      </c>
      <c r="N122" s="8">
        <f t="shared" si="86"/>
        <v>28.746405825398597</v>
      </c>
      <c r="O122" s="8">
        <f t="shared" si="86"/>
        <v>28.128389278370832</v>
      </c>
      <c r="P122" s="8">
        <f t="shared" si="86"/>
        <v>27.510372731343068</v>
      </c>
      <c r="Q122" s="8">
        <f t="shared" si="87"/>
        <v>26.892356184315304</v>
      </c>
      <c r="R122" s="8">
        <f t="shared" si="87"/>
        <v>26.27433963728754</v>
      </c>
      <c r="S122" s="8">
        <f t="shared" si="87"/>
        <v>25.656323090259662</v>
      </c>
      <c r="T122" s="8">
        <f t="shared" si="87"/>
        <v>25.155343675421591</v>
      </c>
      <c r="U122" s="8">
        <f t="shared" si="87"/>
        <v>24.65436426058352</v>
      </c>
      <c r="V122" s="8">
        <f t="shared" si="87"/>
        <v>24.153384845745336</v>
      </c>
      <c r="W122" s="8">
        <f t="shared" si="87"/>
        <v>23.652405430907265</v>
      </c>
      <c r="X122" s="8">
        <f t="shared" si="87"/>
        <v>23.151426016069138</v>
      </c>
      <c r="Y122" s="8">
        <f t="shared" si="87"/>
        <v>22.949597354879643</v>
      </c>
      <c r="Z122" s="8">
        <f t="shared" si="87"/>
        <v>22.747768693690148</v>
      </c>
      <c r="AA122" s="8">
        <f t="shared" si="88"/>
        <v>22.54594003250071</v>
      </c>
      <c r="AB122" s="8">
        <f t="shared" si="88"/>
        <v>22.344111371311214</v>
      </c>
      <c r="AC122" s="8">
        <f t="shared" si="88"/>
        <v>22.142282710121719</v>
      </c>
      <c r="AD122" s="8">
        <f t="shared" si="88"/>
        <v>21.990017270793203</v>
      </c>
      <c r="AE122" s="8">
        <f t="shared" si="88"/>
        <v>21.837751831464743</v>
      </c>
      <c r="AF122" s="8">
        <f t="shared" si="88"/>
        <v>21.685486392136283</v>
      </c>
      <c r="AG122" s="8">
        <f t="shared" si="88"/>
        <v>21.533220952807824</v>
      </c>
      <c r="AH122" s="8">
        <f t="shared" si="88"/>
        <v>21.380955513479364</v>
      </c>
    </row>
    <row r="123" spans="2:34" hidden="1" outlineLevel="1">
      <c r="B123" t="str">
        <f t="shared" si="49"/>
        <v>Renewable electricity - Cost of electricity - Asia - USD/MWh</v>
      </c>
      <c r="C123" t="s">
        <v>118</v>
      </c>
      <c r="D123" t="s">
        <v>119</v>
      </c>
      <c r="E123" t="s">
        <v>57</v>
      </c>
      <c r="F123" t="s">
        <v>120</v>
      </c>
      <c r="G123" s="8">
        <f t="shared" si="86"/>
        <v>64.941602489809156</v>
      </c>
      <c r="H123" s="8">
        <f t="shared" si="86"/>
        <v>59.234907936835953</v>
      </c>
      <c r="I123" s="8">
        <f t="shared" si="86"/>
        <v>53.528213383865477</v>
      </c>
      <c r="J123" s="8">
        <f t="shared" si="86"/>
        <v>51.481269434223577</v>
      </c>
      <c r="K123" s="8">
        <f t="shared" si="86"/>
        <v>49.434325484582587</v>
      </c>
      <c r="L123" s="8">
        <f t="shared" si="86"/>
        <v>47.387381534940687</v>
      </c>
      <c r="M123" s="8">
        <f t="shared" si="86"/>
        <v>45.340437585298787</v>
      </c>
      <c r="N123" s="8">
        <f t="shared" si="86"/>
        <v>43.293493635657796</v>
      </c>
      <c r="O123" s="8">
        <f t="shared" si="86"/>
        <v>41.902208066311687</v>
      </c>
      <c r="P123" s="8">
        <f t="shared" si="86"/>
        <v>40.510922496966032</v>
      </c>
      <c r="Q123" s="8">
        <f t="shared" si="87"/>
        <v>39.119636927620832</v>
      </c>
      <c r="R123" s="8">
        <f t="shared" si="87"/>
        <v>37.728351358275177</v>
      </c>
      <c r="S123" s="8">
        <f t="shared" si="87"/>
        <v>36.337065788929522</v>
      </c>
      <c r="T123" s="8">
        <f t="shared" si="87"/>
        <v>35.629702497725702</v>
      </c>
      <c r="U123" s="8">
        <f t="shared" si="87"/>
        <v>34.922339206521883</v>
      </c>
      <c r="V123" s="8">
        <f t="shared" si="87"/>
        <v>34.214975915318291</v>
      </c>
      <c r="W123" s="8">
        <f t="shared" si="87"/>
        <v>33.507612624114472</v>
      </c>
      <c r="X123" s="8">
        <f t="shared" si="87"/>
        <v>32.800249332911108</v>
      </c>
      <c r="Y123" s="8">
        <f t="shared" si="87"/>
        <v>32.059832294097532</v>
      </c>
      <c r="Z123" s="8">
        <f t="shared" si="87"/>
        <v>31.319415255284184</v>
      </c>
      <c r="AA123" s="8">
        <f t="shared" si="88"/>
        <v>30.578998216470609</v>
      </c>
      <c r="AB123" s="8">
        <f t="shared" si="88"/>
        <v>29.838581177657261</v>
      </c>
      <c r="AC123" s="8">
        <f t="shared" si="88"/>
        <v>29.098164138843686</v>
      </c>
      <c r="AD123" s="8">
        <f t="shared" si="88"/>
        <v>28.758618698873192</v>
      </c>
      <c r="AE123" s="8">
        <f t="shared" si="88"/>
        <v>28.419073258902586</v>
      </c>
      <c r="AF123" s="8">
        <f t="shared" si="88"/>
        <v>28.079527818932092</v>
      </c>
      <c r="AG123" s="8">
        <f t="shared" si="88"/>
        <v>27.739982378961599</v>
      </c>
      <c r="AH123" s="8">
        <f t="shared" si="88"/>
        <v>27.400436938990993</v>
      </c>
    </row>
    <row r="124" spans="2:34" hidden="1" outlineLevel="1">
      <c r="B124" t="str">
        <f t="shared" si="49"/>
        <v>Renewable electricity - Cost of electricity - Europe - USD/MWh</v>
      </c>
      <c r="C124" t="s">
        <v>118</v>
      </c>
      <c r="D124" t="s">
        <v>119</v>
      </c>
      <c r="E124" t="s">
        <v>8</v>
      </c>
      <c r="F124" t="s">
        <v>120</v>
      </c>
      <c r="G124" s="8">
        <f t="shared" si="86"/>
        <v>48.345505357757247</v>
      </c>
      <c r="H124" s="8">
        <f t="shared" si="86"/>
        <v>46.261834393182653</v>
      </c>
      <c r="I124" s="8">
        <f t="shared" si="86"/>
        <v>44.178163428608059</v>
      </c>
      <c r="J124" s="8">
        <f t="shared" si="86"/>
        <v>42.49454469772445</v>
      </c>
      <c r="K124" s="8">
        <f t="shared" si="86"/>
        <v>40.810925966840387</v>
      </c>
      <c r="L124" s="8">
        <f t="shared" si="86"/>
        <v>39.127307235956778</v>
      </c>
      <c r="M124" s="8">
        <f t="shared" si="86"/>
        <v>37.443688505072714</v>
      </c>
      <c r="N124" s="8">
        <f t="shared" si="86"/>
        <v>35.760069774189105</v>
      </c>
      <c r="O124" s="8">
        <f t="shared" si="86"/>
        <v>35.060526539849434</v>
      </c>
      <c r="P124" s="8">
        <f t="shared" si="86"/>
        <v>34.360983305510445</v>
      </c>
      <c r="Q124" s="8">
        <f t="shared" si="87"/>
        <v>33.661440071171228</v>
      </c>
      <c r="R124" s="8">
        <f t="shared" si="87"/>
        <v>32.961896836832011</v>
      </c>
      <c r="S124" s="8">
        <f t="shared" si="87"/>
        <v>32.262353602493022</v>
      </c>
      <c r="T124" s="8">
        <f t="shared" si="87"/>
        <v>31.844690735616723</v>
      </c>
      <c r="U124" s="8">
        <f t="shared" si="87"/>
        <v>31.427027868740538</v>
      </c>
      <c r="V124" s="8">
        <f t="shared" si="87"/>
        <v>31.009365001864353</v>
      </c>
      <c r="W124" s="8">
        <f t="shared" si="87"/>
        <v>30.591702134988168</v>
      </c>
      <c r="X124" s="8">
        <f t="shared" si="87"/>
        <v>30.174039268111756</v>
      </c>
      <c r="Y124" s="8">
        <f t="shared" si="87"/>
        <v>29.72721540516045</v>
      </c>
      <c r="Z124" s="8">
        <f t="shared" si="87"/>
        <v>29.280391542209031</v>
      </c>
      <c r="AA124" s="8">
        <f t="shared" si="88"/>
        <v>28.833567679257726</v>
      </c>
      <c r="AB124" s="8">
        <f t="shared" si="88"/>
        <v>28.386743816306307</v>
      </c>
      <c r="AC124" s="8">
        <f t="shared" si="88"/>
        <v>27.939919953355002</v>
      </c>
      <c r="AD124" s="8">
        <f t="shared" si="88"/>
        <v>27.613908060931863</v>
      </c>
      <c r="AE124" s="8">
        <f t="shared" si="88"/>
        <v>27.28789616850861</v>
      </c>
      <c r="AF124" s="8">
        <f t="shared" si="88"/>
        <v>26.96188427608547</v>
      </c>
      <c r="AG124" s="8">
        <f t="shared" si="88"/>
        <v>26.635872383662331</v>
      </c>
      <c r="AH124" s="8">
        <f t="shared" si="88"/>
        <v>26.309860491239078</v>
      </c>
    </row>
    <row r="125" spans="2:34" hidden="1" outlineLevel="1">
      <c r="B125" t="str">
        <f t="shared" si="49"/>
        <v>Renewable electricity - Cost of electricity - Middle East - USD/MWh</v>
      </c>
      <c r="C125" t="s">
        <v>118</v>
      </c>
      <c r="D125" t="s">
        <v>119</v>
      </c>
      <c r="E125" t="s">
        <v>58</v>
      </c>
      <c r="F125" t="s">
        <v>120</v>
      </c>
      <c r="G125" s="8">
        <f t="shared" si="86"/>
        <v>37.020316673163961</v>
      </c>
      <c r="H125" s="8">
        <f t="shared" si="86"/>
        <v>35.386702900434102</v>
      </c>
      <c r="I125" s="8">
        <f t="shared" si="86"/>
        <v>33.753089127703788</v>
      </c>
      <c r="J125" s="8">
        <f t="shared" si="86"/>
        <v>32.671487127187447</v>
      </c>
      <c r="K125" s="8">
        <f t="shared" si="86"/>
        <v>31.589885126671106</v>
      </c>
      <c r="L125" s="8">
        <f t="shared" si="86"/>
        <v>30.508283126154765</v>
      </c>
      <c r="M125" s="8">
        <f t="shared" si="86"/>
        <v>29.426681125638424</v>
      </c>
      <c r="N125" s="8">
        <f t="shared" si="86"/>
        <v>28.345079125122083</v>
      </c>
      <c r="O125" s="8">
        <f t="shared" si="86"/>
        <v>27.58242507536329</v>
      </c>
      <c r="P125" s="8">
        <f t="shared" si="86"/>
        <v>26.819771025604723</v>
      </c>
      <c r="Q125" s="8">
        <f t="shared" si="87"/>
        <v>26.057116975845929</v>
      </c>
      <c r="R125" s="8">
        <f t="shared" si="87"/>
        <v>25.294462926087363</v>
      </c>
      <c r="S125" s="8">
        <f t="shared" si="87"/>
        <v>24.531808876328796</v>
      </c>
      <c r="T125" s="8">
        <f t="shared" si="87"/>
        <v>24.149422155106208</v>
      </c>
      <c r="U125" s="8">
        <f t="shared" si="87"/>
        <v>23.76703543388362</v>
      </c>
      <c r="V125" s="8">
        <f t="shared" si="87"/>
        <v>23.384648712661146</v>
      </c>
      <c r="W125" s="8">
        <f t="shared" si="87"/>
        <v>23.002261991438559</v>
      </c>
      <c r="X125" s="8">
        <f t="shared" si="87"/>
        <v>22.619875270215971</v>
      </c>
      <c r="Y125" s="8">
        <f t="shared" si="87"/>
        <v>22.118414831670066</v>
      </c>
      <c r="Z125" s="8">
        <f t="shared" si="87"/>
        <v>21.616954393124274</v>
      </c>
      <c r="AA125" s="8">
        <f t="shared" si="88"/>
        <v>21.115493954578369</v>
      </c>
      <c r="AB125" s="8">
        <f t="shared" si="88"/>
        <v>20.614033516032578</v>
      </c>
      <c r="AC125" s="8">
        <f t="shared" si="88"/>
        <v>20.112573077486616</v>
      </c>
      <c r="AD125" s="8">
        <f t="shared" si="88"/>
        <v>19.877873861328055</v>
      </c>
      <c r="AE125" s="8">
        <f t="shared" si="88"/>
        <v>19.643174645169552</v>
      </c>
      <c r="AF125" s="8">
        <f t="shared" si="88"/>
        <v>19.408475429010991</v>
      </c>
      <c r="AG125" s="8">
        <f t="shared" si="88"/>
        <v>19.173776212852431</v>
      </c>
      <c r="AH125" s="8">
        <f t="shared" si="88"/>
        <v>18.939076996693927</v>
      </c>
    </row>
    <row r="126" spans="2:34" hidden="1" outlineLevel="1">
      <c r="B126" t="str">
        <f t="shared" si="49"/>
        <v>e-hydrogen (Solid oxide) - Energy demand - Electrolysis - Global - MWh/ton fuel</v>
      </c>
      <c r="C126" t="str">
        <f>C102</f>
        <v>e-hydrogen (Solid oxide)</v>
      </c>
      <c r="D126" t="s">
        <v>121</v>
      </c>
      <c r="E126" t="s">
        <v>49</v>
      </c>
      <c r="F126" t="s">
        <v>122</v>
      </c>
      <c r="G126" s="8">
        <f t="shared" si="86"/>
        <v>44.338709826249612</v>
      </c>
      <c r="H126" s="8">
        <f t="shared" si="86"/>
        <v>44.169354913124778</v>
      </c>
      <c r="I126" s="8">
        <f t="shared" si="86"/>
        <v>44</v>
      </c>
      <c r="J126" s="8">
        <f t="shared" si="86"/>
        <v>43.8338427623911</v>
      </c>
      <c r="K126" s="8">
        <f t="shared" si="86"/>
        <v>43.667685524782257</v>
      </c>
      <c r="L126" s="8">
        <f t="shared" si="86"/>
        <v>43.501528287173358</v>
      </c>
      <c r="M126" s="8">
        <f t="shared" si="86"/>
        <v>43.335371049564458</v>
      </c>
      <c r="N126" s="8">
        <f t="shared" si="86"/>
        <v>43.169213811955615</v>
      </c>
      <c r="O126" s="8">
        <f t="shared" si="86"/>
        <v>43.006193872938752</v>
      </c>
      <c r="P126" s="8">
        <f t="shared" si="86"/>
        <v>42.843173933921889</v>
      </c>
      <c r="Q126" s="8">
        <f t="shared" si="87"/>
        <v>42.680153994905083</v>
      </c>
      <c r="R126" s="8">
        <f t="shared" si="87"/>
        <v>42.517134055888221</v>
      </c>
      <c r="S126" s="8">
        <f t="shared" si="87"/>
        <v>42.354114116871358</v>
      </c>
      <c r="T126" s="8">
        <f t="shared" si="87"/>
        <v>42.194172239529792</v>
      </c>
      <c r="U126" s="8">
        <f t="shared" si="87"/>
        <v>42.034230362188168</v>
      </c>
      <c r="V126" s="8">
        <f t="shared" si="87"/>
        <v>41.874288484846602</v>
      </c>
      <c r="W126" s="8">
        <f t="shared" si="87"/>
        <v>41.714346607504979</v>
      </c>
      <c r="X126" s="8">
        <f t="shared" si="87"/>
        <v>41.554404730163355</v>
      </c>
      <c r="Y126" s="8">
        <f t="shared" si="87"/>
        <v>41.397482796062377</v>
      </c>
      <c r="Z126" s="8">
        <f t="shared" si="87"/>
        <v>41.240560861961342</v>
      </c>
      <c r="AA126" s="8">
        <f t="shared" si="88"/>
        <v>41.083638927860306</v>
      </c>
      <c r="AB126" s="8">
        <f t="shared" si="88"/>
        <v>40.926716993759271</v>
      </c>
      <c r="AC126" s="8">
        <f t="shared" si="88"/>
        <v>40.769795059658236</v>
      </c>
      <c r="AD126" s="8">
        <f t="shared" si="88"/>
        <v>40.615836047726589</v>
      </c>
      <c r="AE126" s="8">
        <f t="shared" si="88"/>
        <v>40.461877035794942</v>
      </c>
      <c r="AF126" s="8">
        <f t="shared" si="88"/>
        <v>40.307918023863294</v>
      </c>
      <c r="AG126" s="8">
        <f t="shared" si="88"/>
        <v>40.153959011931647</v>
      </c>
      <c r="AH126" s="8">
        <f t="shared" si="88"/>
        <v>40</v>
      </c>
    </row>
    <row r="127" spans="2:34" hidden="1" outlineLevel="1">
      <c r="B127" t="str">
        <f t="shared" si="49"/>
        <v/>
      </c>
      <c r="C127" s="2"/>
    </row>
    <row r="128" spans="2:34" hidden="1" outlineLevel="1">
      <c r="B128" t="str">
        <f t="shared" si="49"/>
        <v>e-hydrogen (Solid oxide) - Feedstock cost - Global - USD/ton fuel</v>
      </c>
      <c r="C128" s="4" t="str">
        <f>C90</f>
        <v>e-hydrogen (Solid oxide)</v>
      </c>
      <c r="D128" s="4" t="s">
        <v>44</v>
      </c>
      <c r="E128" s="4" t="s">
        <v>49</v>
      </c>
      <c r="F128" s="4" t="s">
        <v>31</v>
      </c>
      <c r="G128" s="21">
        <f t="shared" ref="G128:AH128" si="89">G129*G130</f>
        <v>13.5</v>
      </c>
      <c r="H128" s="21">
        <f t="shared" si="89"/>
        <v>13.5</v>
      </c>
      <c r="I128" s="21">
        <f t="shared" si="89"/>
        <v>13.5</v>
      </c>
      <c r="J128" s="21">
        <f t="shared" si="89"/>
        <v>13.5</v>
      </c>
      <c r="K128" s="21">
        <f t="shared" si="89"/>
        <v>13.5</v>
      </c>
      <c r="L128" s="21">
        <f t="shared" si="89"/>
        <v>13.5</v>
      </c>
      <c r="M128" s="21">
        <f t="shared" si="89"/>
        <v>13.5</v>
      </c>
      <c r="N128" s="21">
        <f t="shared" si="89"/>
        <v>13.5</v>
      </c>
      <c r="O128" s="21">
        <f t="shared" si="89"/>
        <v>13.5</v>
      </c>
      <c r="P128" s="21">
        <f t="shared" si="89"/>
        <v>13.5</v>
      </c>
      <c r="Q128" s="21">
        <f t="shared" si="89"/>
        <v>13.5</v>
      </c>
      <c r="R128" s="21">
        <f t="shared" si="89"/>
        <v>13.5</v>
      </c>
      <c r="S128" s="21">
        <f t="shared" si="89"/>
        <v>13.5</v>
      </c>
      <c r="T128" s="21">
        <f t="shared" si="89"/>
        <v>13.5</v>
      </c>
      <c r="U128" s="21">
        <f t="shared" si="89"/>
        <v>13.5</v>
      </c>
      <c r="V128" s="21">
        <f t="shared" si="89"/>
        <v>13.5</v>
      </c>
      <c r="W128" s="21">
        <f t="shared" si="89"/>
        <v>13.5</v>
      </c>
      <c r="X128" s="21">
        <f t="shared" si="89"/>
        <v>13.5</v>
      </c>
      <c r="Y128" s="21">
        <f t="shared" si="89"/>
        <v>13.5</v>
      </c>
      <c r="Z128" s="21">
        <f t="shared" si="89"/>
        <v>13.5</v>
      </c>
      <c r="AA128" s="21">
        <f t="shared" si="89"/>
        <v>13.5</v>
      </c>
      <c r="AB128" s="21">
        <f t="shared" si="89"/>
        <v>13.5</v>
      </c>
      <c r="AC128" s="21">
        <f t="shared" si="89"/>
        <v>13.5</v>
      </c>
      <c r="AD128" s="21">
        <f t="shared" si="89"/>
        <v>13.5</v>
      </c>
      <c r="AE128" s="21">
        <f t="shared" si="89"/>
        <v>13.5</v>
      </c>
      <c r="AF128" s="21">
        <f t="shared" si="89"/>
        <v>13.5</v>
      </c>
      <c r="AG128" s="21">
        <f t="shared" si="89"/>
        <v>13.5</v>
      </c>
      <c r="AH128" s="21">
        <f t="shared" si="89"/>
        <v>13.5</v>
      </c>
    </row>
    <row r="129" spans="2:34" hidden="1" outlineLevel="1">
      <c r="B129" t="str">
        <f t="shared" si="49"/>
        <v>e-hydrogen - Conversion H2O -&gt; H2 - Global - ton H2O/ton H2</v>
      </c>
      <c r="C129" t="s">
        <v>59</v>
      </c>
      <c r="D129" t="s">
        <v>123</v>
      </c>
      <c r="E129" t="s">
        <v>49</v>
      </c>
      <c r="F129" t="s">
        <v>124</v>
      </c>
      <c r="G129" s="20">
        <f t="shared" ref="G129:P130" si="90">INDEX(FuelData,MATCH($B129,FuelData_Index,0),MATCH(G$4,FuelData_Year,0))</f>
        <v>9</v>
      </c>
      <c r="H129" s="20">
        <f t="shared" si="90"/>
        <v>9</v>
      </c>
      <c r="I129" s="20">
        <f t="shared" si="90"/>
        <v>9</v>
      </c>
      <c r="J129" s="20">
        <f t="shared" si="90"/>
        <v>9</v>
      </c>
      <c r="K129" s="20">
        <f t="shared" si="90"/>
        <v>9</v>
      </c>
      <c r="L129" s="20">
        <f t="shared" si="90"/>
        <v>9</v>
      </c>
      <c r="M129" s="20">
        <f t="shared" si="90"/>
        <v>9</v>
      </c>
      <c r="N129" s="20">
        <f t="shared" si="90"/>
        <v>9</v>
      </c>
      <c r="O129" s="20">
        <f t="shared" si="90"/>
        <v>9</v>
      </c>
      <c r="P129" s="20">
        <f t="shared" si="90"/>
        <v>9</v>
      </c>
      <c r="Q129" s="20">
        <f t="shared" ref="Q129:Z130" si="91">INDEX(FuelData,MATCH($B129,FuelData_Index,0),MATCH(Q$4,FuelData_Year,0))</f>
        <v>9</v>
      </c>
      <c r="R129" s="20">
        <f t="shared" si="91"/>
        <v>9</v>
      </c>
      <c r="S129" s="20">
        <f t="shared" si="91"/>
        <v>9</v>
      </c>
      <c r="T129" s="20">
        <f t="shared" si="91"/>
        <v>9</v>
      </c>
      <c r="U129" s="20">
        <f t="shared" si="91"/>
        <v>9</v>
      </c>
      <c r="V129" s="20">
        <f t="shared" si="91"/>
        <v>9</v>
      </c>
      <c r="W129" s="20">
        <f t="shared" si="91"/>
        <v>9</v>
      </c>
      <c r="X129" s="20">
        <f t="shared" si="91"/>
        <v>9</v>
      </c>
      <c r="Y129" s="20">
        <f t="shared" si="91"/>
        <v>9</v>
      </c>
      <c r="Z129" s="20">
        <f t="shared" si="91"/>
        <v>9</v>
      </c>
      <c r="AA129" s="20">
        <f t="shared" ref="AA129:AH130" si="92">INDEX(FuelData,MATCH($B129,FuelData_Index,0),MATCH(AA$4,FuelData_Year,0))</f>
        <v>9</v>
      </c>
      <c r="AB129" s="20">
        <f t="shared" si="92"/>
        <v>9</v>
      </c>
      <c r="AC129" s="20">
        <f t="shared" si="92"/>
        <v>9</v>
      </c>
      <c r="AD129" s="20">
        <f t="shared" si="92"/>
        <v>9</v>
      </c>
      <c r="AE129" s="20">
        <f t="shared" si="92"/>
        <v>9</v>
      </c>
      <c r="AF129" s="20">
        <f t="shared" si="92"/>
        <v>9</v>
      </c>
      <c r="AG129" s="20">
        <f t="shared" si="92"/>
        <v>9</v>
      </c>
      <c r="AH129" s="20">
        <f t="shared" si="92"/>
        <v>9</v>
      </c>
    </row>
    <row r="130" spans="2:34" hidden="1" outlineLevel="1">
      <c r="B130" t="str">
        <f t="shared" si="49"/>
        <v>Demineralized water - Cost - Global - USD/ton water</v>
      </c>
      <c r="C130" t="s">
        <v>125</v>
      </c>
      <c r="D130" t="s">
        <v>126</v>
      </c>
      <c r="E130" t="s">
        <v>49</v>
      </c>
      <c r="F130" t="s">
        <v>127</v>
      </c>
      <c r="G130" s="20">
        <f t="shared" si="90"/>
        <v>1.5</v>
      </c>
      <c r="H130" s="20">
        <f t="shared" si="90"/>
        <v>1.5</v>
      </c>
      <c r="I130" s="20">
        <f t="shared" si="90"/>
        <v>1.5</v>
      </c>
      <c r="J130" s="20">
        <f t="shared" si="90"/>
        <v>1.5</v>
      </c>
      <c r="K130" s="20">
        <f t="shared" si="90"/>
        <v>1.5</v>
      </c>
      <c r="L130" s="20">
        <f t="shared" si="90"/>
        <v>1.5</v>
      </c>
      <c r="M130" s="20">
        <f t="shared" si="90"/>
        <v>1.5</v>
      </c>
      <c r="N130" s="20">
        <f t="shared" si="90"/>
        <v>1.5</v>
      </c>
      <c r="O130" s="20">
        <f t="shared" si="90"/>
        <v>1.5</v>
      </c>
      <c r="P130" s="20">
        <f t="shared" si="90"/>
        <v>1.5</v>
      </c>
      <c r="Q130" s="20">
        <f t="shared" si="91"/>
        <v>1.5</v>
      </c>
      <c r="R130" s="20">
        <f t="shared" si="91"/>
        <v>1.5</v>
      </c>
      <c r="S130" s="20">
        <f t="shared" si="91"/>
        <v>1.5</v>
      </c>
      <c r="T130" s="20">
        <f t="shared" si="91"/>
        <v>1.5</v>
      </c>
      <c r="U130" s="20">
        <f t="shared" si="91"/>
        <v>1.5</v>
      </c>
      <c r="V130" s="20">
        <f t="shared" si="91"/>
        <v>1.5</v>
      </c>
      <c r="W130" s="20">
        <f t="shared" si="91"/>
        <v>1.5</v>
      </c>
      <c r="X130" s="20">
        <f t="shared" si="91"/>
        <v>1.5</v>
      </c>
      <c r="Y130" s="20">
        <f t="shared" si="91"/>
        <v>1.5</v>
      </c>
      <c r="Z130" s="20">
        <f t="shared" si="91"/>
        <v>1.5</v>
      </c>
      <c r="AA130" s="20">
        <f t="shared" si="92"/>
        <v>1.5</v>
      </c>
      <c r="AB130" s="20">
        <f t="shared" si="92"/>
        <v>1.5</v>
      </c>
      <c r="AC130" s="20">
        <f t="shared" si="92"/>
        <v>1.5</v>
      </c>
      <c r="AD130" s="20">
        <f t="shared" si="92"/>
        <v>1.5</v>
      </c>
      <c r="AE130" s="20">
        <f t="shared" si="92"/>
        <v>1.5</v>
      </c>
      <c r="AF130" s="20">
        <f t="shared" si="92"/>
        <v>1.5</v>
      </c>
      <c r="AG130" s="20">
        <f t="shared" si="92"/>
        <v>1.5</v>
      </c>
      <c r="AH130" s="20">
        <f t="shared" si="92"/>
        <v>1.5</v>
      </c>
    </row>
    <row r="131" spans="2:34" collapsed="1">
      <c r="B131" t="str">
        <f t="shared" si="49"/>
        <v/>
      </c>
    </row>
    <row r="132" spans="2:34">
      <c r="B132" t="str">
        <f t="shared" si="49"/>
        <v>e-hydrogen - Item - Region - Unit</v>
      </c>
      <c r="C132" s="52" t="s">
        <v>59</v>
      </c>
      <c r="D132" s="52" t="s">
        <v>28</v>
      </c>
      <c r="E132" s="52" t="s">
        <v>1</v>
      </c>
      <c r="F132" s="52" t="s">
        <v>29</v>
      </c>
      <c r="G132" s="3">
        <v>2023</v>
      </c>
      <c r="H132" s="3">
        <v>2024</v>
      </c>
      <c r="I132" s="3">
        <v>2025</v>
      </c>
      <c r="J132" s="3">
        <v>2026</v>
      </c>
      <c r="K132" s="3">
        <v>2027</v>
      </c>
      <c r="L132" s="3">
        <v>2028</v>
      </c>
      <c r="M132" s="3">
        <v>2029</v>
      </c>
      <c r="N132" s="3">
        <v>2030</v>
      </c>
      <c r="O132" s="3">
        <v>2031</v>
      </c>
      <c r="P132" s="3">
        <v>2032</v>
      </c>
      <c r="Q132" s="3">
        <v>2033</v>
      </c>
      <c r="R132" s="3">
        <v>2034</v>
      </c>
      <c r="S132" s="3">
        <v>2035</v>
      </c>
      <c r="T132" s="3">
        <v>2036</v>
      </c>
      <c r="U132" s="3">
        <v>2037</v>
      </c>
      <c r="V132" s="3">
        <v>2038</v>
      </c>
      <c r="W132" s="3">
        <v>2039</v>
      </c>
      <c r="X132" s="3">
        <v>2040</v>
      </c>
      <c r="Y132" s="3">
        <v>2041</v>
      </c>
      <c r="Z132" s="3">
        <v>2042</v>
      </c>
      <c r="AA132" s="3">
        <v>2043</v>
      </c>
      <c r="AB132" s="3">
        <v>2044</v>
      </c>
      <c r="AC132" s="3">
        <v>2045</v>
      </c>
      <c r="AD132" s="3">
        <v>2046</v>
      </c>
      <c r="AE132" s="3">
        <v>2047</v>
      </c>
      <c r="AF132" s="3">
        <v>2048</v>
      </c>
      <c r="AG132" s="3">
        <v>2049</v>
      </c>
      <c r="AH132" s="3">
        <v>2050</v>
      </c>
    </row>
    <row r="133" spans="2:34" hidden="1" outlineLevel="1">
      <c r="B133" t="str">
        <f t="shared" si="49"/>
        <v>e-hydrogen - Total cost - Africa - USD/ton fuel</v>
      </c>
      <c r="C133" s="10" t="str">
        <f>C132</f>
        <v>e-hydrogen</v>
      </c>
      <c r="D133" s="10" t="s">
        <v>30</v>
      </c>
      <c r="E133" s="10" t="s">
        <v>55</v>
      </c>
      <c r="F133" s="10" t="s">
        <v>31</v>
      </c>
      <c r="G133" s="11">
        <f>G$139+G$144+G149+G170+G$191</f>
        <v>4571.8140450320188</v>
      </c>
      <c r="H133" s="11">
        <f t="shared" ref="H133:AH133" si="93">H$139+H$144+H149+H170+H$191</f>
        <v>4147.8556835639229</v>
      </c>
      <c r="I133" s="11">
        <f t="shared" si="93"/>
        <v>3721.2257878341748</v>
      </c>
      <c r="J133" s="11">
        <f t="shared" si="93"/>
        <v>3582.7603655139337</v>
      </c>
      <c r="K133" s="11">
        <f t="shared" si="93"/>
        <v>3439.1451833385127</v>
      </c>
      <c r="L133" s="11">
        <f t="shared" si="93"/>
        <v>3290.483028149778</v>
      </c>
      <c r="M133" s="11">
        <f t="shared" si="93"/>
        <v>3136.8766867896793</v>
      </c>
      <c r="N133" s="11">
        <f t="shared" si="93"/>
        <v>2978.4289461000349</v>
      </c>
      <c r="O133" s="11">
        <f t="shared" si="93"/>
        <v>2921.7563256389899</v>
      </c>
      <c r="P133" s="11">
        <f t="shared" si="93"/>
        <v>2857.5071262788529</v>
      </c>
      <c r="Q133" s="11">
        <f t="shared" si="93"/>
        <v>2785.7367116560763</v>
      </c>
      <c r="R133" s="11">
        <f t="shared" si="93"/>
        <v>2706.500445407155</v>
      </c>
      <c r="S133" s="11">
        <f t="shared" si="93"/>
        <v>2619.853691168667</v>
      </c>
      <c r="T133" s="11">
        <f t="shared" si="93"/>
        <v>2559.134112764737</v>
      </c>
      <c r="U133" s="11">
        <f t="shared" si="93"/>
        <v>2493.203364311601</v>
      </c>
      <c r="V133" s="11">
        <f t="shared" si="93"/>
        <v>2422.0795111742987</v>
      </c>
      <c r="W133" s="11">
        <f t="shared" si="93"/>
        <v>2345.7806187176438</v>
      </c>
      <c r="X133" s="11">
        <f t="shared" si="93"/>
        <v>2264.3247523066229</v>
      </c>
      <c r="Y133" s="11">
        <f t="shared" si="93"/>
        <v>2180.5948397844923</v>
      </c>
      <c r="Z133" s="11">
        <f t="shared" si="93"/>
        <v>2094.4451344593949</v>
      </c>
      <c r="AA133" s="11">
        <f t="shared" si="93"/>
        <v>2005.8650721929257</v>
      </c>
      <c r="AB133" s="11">
        <f t="shared" si="93"/>
        <v>1914.844088846567</v>
      </c>
      <c r="AC133" s="11">
        <f t="shared" si="93"/>
        <v>1821.3716202818705</v>
      </c>
      <c r="AD133" s="11">
        <f t="shared" si="93"/>
        <v>1747.8207084088369</v>
      </c>
      <c r="AE133" s="11">
        <f t="shared" si="93"/>
        <v>1673.0567776619685</v>
      </c>
      <c r="AF133" s="11">
        <f t="shared" si="93"/>
        <v>1597.0731710889659</v>
      </c>
      <c r="AG133" s="11">
        <f t="shared" si="93"/>
        <v>1519.8632317375509</v>
      </c>
      <c r="AH133" s="11">
        <f t="shared" si="93"/>
        <v>1441.4203026554478</v>
      </c>
    </row>
    <row r="134" spans="2:34" hidden="1" outlineLevel="1">
      <c r="B134" t="str">
        <f t="shared" ref="B134:B198" si="94">_xlfn.TEXTJOIN(" - ",TRUE,C134:F134)</f>
        <v>e-hydrogen - Total cost - Americas - USD/ton fuel</v>
      </c>
      <c r="C134" s="2" t="str">
        <f>C133</f>
        <v>e-hydrogen</v>
      </c>
      <c r="D134" s="2" t="s">
        <v>30</v>
      </c>
      <c r="E134" s="2" t="s">
        <v>56</v>
      </c>
      <c r="F134" s="2" t="s">
        <v>31</v>
      </c>
      <c r="G134" s="12">
        <f t="shared" ref="G134:AH134" si="95">G$139+G$144+G150+G171+G$191</f>
        <v>3419.7532318615094</v>
      </c>
      <c r="H134" s="12">
        <f t="shared" si="95"/>
        <v>3320.3976978064575</v>
      </c>
      <c r="I134" s="12">
        <f t="shared" si="95"/>
        <v>3217.7199067028678</v>
      </c>
      <c r="J134" s="12">
        <f t="shared" si="95"/>
        <v>3113.4145570196761</v>
      </c>
      <c r="K134" s="12">
        <f t="shared" si="95"/>
        <v>3003.972559512416</v>
      </c>
      <c r="L134" s="12">
        <f t="shared" si="95"/>
        <v>2889.4629775321455</v>
      </c>
      <c r="M134" s="12">
        <f t="shared" si="95"/>
        <v>2769.9548744300391</v>
      </c>
      <c r="N134" s="12">
        <f t="shared" si="95"/>
        <v>2645.5173135570167</v>
      </c>
      <c r="O134" s="12">
        <f t="shared" si="95"/>
        <v>2614.3438016320752</v>
      </c>
      <c r="P134" s="12">
        <f t="shared" si="95"/>
        <v>2575.3775779225925</v>
      </c>
      <c r="Q134" s="12">
        <f t="shared" si="95"/>
        <v>2528.6507118550317</v>
      </c>
      <c r="R134" s="12">
        <f t="shared" si="95"/>
        <v>2474.1952728558208</v>
      </c>
      <c r="S134" s="12">
        <f t="shared" si="95"/>
        <v>2412.0433303515238</v>
      </c>
      <c r="T134" s="12">
        <f t="shared" si="95"/>
        <v>2353.173138927395</v>
      </c>
      <c r="U134" s="12">
        <f t="shared" si="95"/>
        <v>2289.140217035545</v>
      </c>
      <c r="V134" s="12">
        <f t="shared" si="95"/>
        <v>2219.9625867208738</v>
      </c>
      <c r="W134" s="12">
        <f t="shared" si="95"/>
        <v>2145.6582700280737</v>
      </c>
      <c r="X134" s="12">
        <f t="shared" si="95"/>
        <v>2066.2452890019722</v>
      </c>
      <c r="Y134" s="12">
        <f t="shared" si="95"/>
        <v>1999.9979428473175</v>
      </c>
      <c r="Z134" s="12">
        <f t="shared" si="95"/>
        <v>1930.9153663702016</v>
      </c>
      <c r="AA134" s="12">
        <f t="shared" si="95"/>
        <v>1858.9934305532511</v>
      </c>
      <c r="AB134" s="12">
        <f t="shared" si="95"/>
        <v>1784.2280063789497</v>
      </c>
      <c r="AC134" s="12">
        <f t="shared" si="95"/>
        <v>1706.6149648298883</v>
      </c>
      <c r="AD134" s="12">
        <f t="shared" si="95"/>
        <v>1638.8348366898754</v>
      </c>
      <c r="AE134" s="12">
        <f t="shared" si="95"/>
        <v>1569.7205263897122</v>
      </c>
      <c r="AF134" s="12">
        <f t="shared" si="95"/>
        <v>1499.2680346814896</v>
      </c>
      <c r="AG134" s="12">
        <f t="shared" si="95"/>
        <v>1427.4733623173049</v>
      </c>
      <c r="AH134" s="12">
        <f t="shared" si="95"/>
        <v>1354.3325100492571</v>
      </c>
    </row>
    <row r="135" spans="2:34" hidden="1" outlineLevel="1">
      <c r="B135" t="str">
        <f t="shared" si="94"/>
        <v>e-hydrogen - Total cost - Asia - USD/ton fuel</v>
      </c>
      <c r="C135" s="2" t="str">
        <f>C134</f>
        <v>e-hydrogen</v>
      </c>
      <c r="D135" s="2" t="s">
        <v>30</v>
      </c>
      <c r="E135" s="2" t="s">
        <v>57</v>
      </c>
      <c r="F135" s="2" t="s">
        <v>31</v>
      </c>
      <c r="G135" s="12">
        <f t="shared" ref="G135:AH135" si="96">G$139+G$144+G151+G172+G$191</f>
        <v>4919.6092000998424</v>
      </c>
      <c r="H135" s="12">
        <f t="shared" si="96"/>
        <v>4556.2127574878086</v>
      </c>
      <c r="I135" s="12">
        <f t="shared" si="96"/>
        <v>4189.9088910653254</v>
      </c>
      <c r="J135" s="12">
        <f t="shared" si="96"/>
        <v>4043.3271497517403</v>
      </c>
      <c r="K135" s="12">
        <f t="shared" si="96"/>
        <v>3891.471000176216</v>
      </c>
      <c r="L135" s="12">
        <f t="shared" si="96"/>
        <v>3734.4505204022607</v>
      </c>
      <c r="M135" s="12">
        <f t="shared" si="96"/>
        <v>3572.3757884936485</v>
      </c>
      <c r="N135" s="12">
        <f t="shared" si="96"/>
        <v>3405.3568825139291</v>
      </c>
      <c r="O135" s="12">
        <f t="shared" si="96"/>
        <v>3329.0242744310799</v>
      </c>
      <c r="P135" s="12">
        <f t="shared" si="96"/>
        <v>3245.2095361970569</v>
      </c>
      <c r="Q135" s="12">
        <f t="shared" si="96"/>
        <v>3153.9848628533696</v>
      </c>
      <c r="R135" s="12">
        <f t="shared" si="96"/>
        <v>3055.4224494414507</v>
      </c>
      <c r="S135" s="12">
        <f t="shared" si="96"/>
        <v>2949.5944910029716</v>
      </c>
      <c r="T135" s="12">
        <f t="shared" si="96"/>
        <v>2875.7981835549567</v>
      </c>
      <c r="U135" s="12">
        <f t="shared" si="96"/>
        <v>2796.8948914419857</v>
      </c>
      <c r="V135" s="12">
        <f t="shared" si="96"/>
        <v>2712.9100610848413</v>
      </c>
      <c r="W135" s="12">
        <f t="shared" si="96"/>
        <v>2623.869138904005</v>
      </c>
      <c r="X135" s="12">
        <f t="shared" si="96"/>
        <v>2529.7975713201986</v>
      </c>
      <c r="Y135" s="12">
        <f t="shared" si="96"/>
        <v>2432.0041356799093</v>
      </c>
      <c r="Z135" s="12">
        <f t="shared" si="96"/>
        <v>2332.104454536804</v>
      </c>
      <c r="AA135" s="12">
        <f t="shared" si="96"/>
        <v>2230.0833804145991</v>
      </c>
      <c r="AB135" s="12">
        <f t="shared" si="96"/>
        <v>2125.9257658368952</v>
      </c>
      <c r="AC135" s="12">
        <f t="shared" si="96"/>
        <v>2019.6164633273684</v>
      </c>
      <c r="AD135" s="12">
        <f t="shared" si="96"/>
        <v>1940.0442051158482</v>
      </c>
      <c r="AE135" s="12">
        <f t="shared" si="96"/>
        <v>1859.3815897073273</v>
      </c>
      <c r="AF135" s="12">
        <f t="shared" si="96"/>
        <v>1777.6196989494379</v>
      </c>
      <c r="AG135" s="12">
        <f t="shared" si="96"/>
        <v>1694.7496146898043</v>
      </c>
      <c r="AH135" s="12">
        <f t="shared" si="96"/>
        <v>1610.7624187760525</v>
      </c>
    </row>
    <row r="136" spans="2:34" hidden="1" outlineLevel="1">
      <c r="B136" t="str">
        <f t="shared" si="94"/>
        <v>e-hydrogen - Total cost - Europe - USD/ton fuel</v>
      </c>
      <c r="C136" s="2" t="str">
        <f>C135</f>
        <v>e-hydrogen</v>
      </c>
      <c r="D136" s="2" t="s">
        <v>30</v>
      </c>
      <c r="E136" s="2" t="s">
        <v>8</v>
      </c>
      <c r="F136" s="2" t="s">
        <v>31</v>
      </c>
      <c r="G136" s="12">
        <f t="shared" ref="G136:AH136" si="97">G$139+G$144+G152+G173+G$191</f>
        <v>4038.6228928616847</v>
      </c>
      <c r="H136" s="12">
        <f t="shared" si="97"/>
        <v>3868.3507145137291</v>
      </c>
      <c r="I136" s="12">
        <f t="shared" si="97"/>
        <v>3694.8237459344427</v>
      </c>
      <c r="J136" s="12">
        <f t="shared" si="97"/>
        <v>3568.4463973029419</v>
      </c>
      <c r="K136" s="12">
        <f t="shared" si="97"/>
        <v>3436.871084883941</v>
      </c>
      <c r="L136" s="12">
        <f t="shared" si="97"/>
        <v>3300.1883482791136</v>
      </c>
      <c r="M136" s="12">
        <f t="shared" si="97"/>
        <v>3158.4887270901409</v>
      </c>
      <c r="N136" s="12">
        <f t="shared" si="97"/>
        <v>3011.8627609185983</v>
      </c>
      <c r="O136" s="12">
        <f t="shared" si="97"/>
        <v>2974.0307709334747</v>
      </c>
      <c r="P136" s="12">
        <f t="shared" si="97"/>
        <v>2928.3440277264485</v>
      </c>
      <c r="Q136" s="12">
        <f t="shared" si="97"/>
        <v>2874.8388312160041</v>
      </c>
      <c r="R136" s="12">
        <f t="shared" si="97"/>
        <v>2813.5514813206551</v>
      </c>
      <c r="S136" s="12">
        <f t="shared" si="97"/>
        <v>2744.5182779590677</v>
      </c>
      <c r="T136" s="12">
        <f t="shared" si="97"/>
        <v>2686.9425242590582</v>
      </c>
      <c r="U136" s="12">
        <f t="shared" si="97"/>
        <v>2624.050617901336</v>
      </c>
      <c r="V136" s="12">
        <f t="shared" si="97"/>
        <v>2555.857583732693</v>
      </c>
      <c r="W136" s="12">
        <f t="shared" si="97"/>
        <v>2482.3784465996719</v>
      </c>
      <c r="X136" s="12">
        <f t="shared" si="97"/>
        <v>2403.6282313489819</v>
      </c>
      <c r="Y136" s="12">
        <f t="shared" si="97"/>
        <v>2321.3917367406975</v>
      </c>
      <c r="Z136" s="12">
        <f t="shared" si="97"/>
        <v>2236.6695741645817</v>
      </c>
      <c r="AA136" s="12">
        <f t="shared" si="97"/>
        <v>2149.4526024833108</v>
      </c>
      <c r="AB136" s="12">
        <f t="shared" si="97"/>
        <v>2059.73168055939</v>
      </c>
      <c r="AC136" s="12">
        <f t="shared" si="97"/>
        <v>1967.4976672554576</v>
      </c>
      <c r="AD136" s="12">
        <f t="shared" si="97"/>
        <v>1889.1034647061108</v>
      </c>
      <c r="AE136" s="12">
        <f t="shared" si="97"/>
        <v>1809.5955456101613</v>
      </c>
      <c r="AF136" s="12">
        <f t="shared" si="97"/>
        <v>1728.965347273524</v>
      </c>
      <c r="AG136" s="12">
        <f t="shared" si="97"/>
        <v>1647.204307002108</v>
      </c>
      <c r="AH136" s="12">
        <f t="shared" si="97"/>
        <v>1564.3038621018211</v>
      </c>
    </row>
    <row r="137" spans="2:34" hidden="1" outlineLevel="1">
      <c r="B137" t="str">
        <f t="shared" si="94"/>
        <v>e-hydrogen - Total cost - Middle East - USD/ton fuel</v>
      </c>
      <c r="C137" s="13" t="str">
        <f>C136</f>
        <v>e-hydrogen</v>
      </c>
      <c r="D137" s="13" t="s">
        <v>30</v>
      </c>
      <c r="E137" s="13" t="s">
        <v>58</v>
      </c>
      <c r="F137" s="13" t="s">
        <v>31</v>
      </c>
      <c r="G137" s="14">
        <f t="shared" ref="G137:AH137" si="98">G$139+G$144+G153+G174+G$191</f>
        <v>3437.4371997057879</v>
      </c>
      <c r="H137" s="14">
        <f t="shared" si="98"/>
        <v>3291.726359379827</v>
      </c>
      <c r="I137" s="14">
        <f t="shared" si="98"/>
        <v>3142.8160617015587</v>
      </c>
      <c r="J137" s="14">
        <f t="shared" si="98"/>
        <v>3049.3717502851341</v>
      </c>
      <c r="K137" s="14">
        <f t="shared" si="98"/>
        <v>2950.7653007064864</v>
      </c>
      <c r="L137" s="14">
        <f t="shared" si="98"/>
        <v>2847.05487804328</v>
      </c>
      <c r="M137" s="14">
        <f t="shared" si="98"/>
        <v>2738.2986473732735</v>
      </c>
      <c r="N137" s="14">
        <f t="shared" si="98"/>
        <v>2624.5547737740408</v>
      </c>
      <c r="O137" s="14">
        <f t="shared" si="98"/>
        <v>2586.0154229344857</v>
      </c>
      <c r="P137" s="14">
        <f t="shared" si="98"/>
        <v>2539.7954601443425</v>
      </c>
      <c r="Q137" s="14">
        <f t="shared" si="98"/>
        <v>2485.9344601982857</v>
      </c>
      <c r="R137" s="14">
        <f t="shared" si="98"/>
        <v>2424.4719978910048</v>
      </c>
      <c r="S137" s="14">
        <f t="shared" si="98"/>
        <v>2355.4476480172916</v>
      </c>
      <c r="T137" s="14">
        <f t="shared" si="98"/>
        <v>2302.9820209443847</v>
      </c>
      <c r="U137" s="14">
        <f t="shared" si="98"/>
        <v>2245.2615202268162</v>
      </c>
      <c r="V137" s="14">
        <f t="shared" si="98"/>
        <v>2182.2999017005955</v>
      </c>
      <c r="W137" s="14">
        <f t="shared" si="98"/>
        <v>2114.1109212014953</v>
      </c>
      <c r="X137" s="14">
        <f t="shared" si="98"/>
        <v>2040.7083345654555</v>
      </c>
      <c r="Y137" s="14">
        <f t="shared" si="98"/>
        <v>1960.5833723344319</v>
      </c>
      <c r="Z137" s="14">
        <f t="shared" si="98"/>
        <v>1877.9885039675351</v>
      </c>
      <c r="AA137" s="14">
        <f t="shared" si="98"/>
        <v>1792.9134705705346</v>
      </c>
      <c r="AB137" s="14">
        <f t="shared" si="98"/>
        <v>1705.3480132490897</v>
      </c>
      <c r="AC137" s="14">
        <f t="shared" si="98"/>
        <v>1615.2818731089328</v>
      </c>
      <c r="AD137" s="14">
        <f t="shared" si="98"/>
        <v>1544.8423939156899</v>
      </c>
      <c r="AE137" s="14">
        <f t="shared" si="98"/>
        <v>1473.1314799005604</v>
      </c>
      <c r="AF137" s="14">
        <f t="shared" si="98"/>
        <v>1400.1429666945739</v>
      </c>
      <c r="AG137" s="14">
        <f t="shared" si="98"/>
        <v>1325.870689928772</v>
      </c>
      <c r="AH137" s="14">
        <f t="shared" si="98"/>
        <v>1250.3084852341972</v>
      </c>
    </row>
    <row r="138" spans="2:34" hidden="1" outlineLevel="1">
      <c r="B138" t="str">
        <f t="shared" si="94"/>
        <v/>
      </c>
      <c r="C138" s="2"/>
    </row>
    <row r="139" spans="2:34" hidden="1" outlineLevel="1">
      <c r="B139" t="str">
        <f t="shared" si="94"/>
        <v>e-hydrogen - CAPEX - Global - USD/ton fuel</v>
      </c>
      <c r="C139" s="4" t="str">
        <f>C132</f>
        <v>e-hydrogen</v>
      </c>
      <c r="D139" s="4" t="s">
        <v>40</v>
      </c>
      <c r="E139" s="4" t="s">
        <v>49</v>
      </c>
      <c r="F139" s="4" t="s">
        <v>31</v>
      </c>
      <c r="G139" s="5">
        <f t="shared" ref="G139:AH139" si="99">G140*G196+G141*G197+G142*G198</f>
        <v>256.64635353013858</v>
      </c>
      <c r="H139" s="5">
        <f t="shared" si="99"/>
        <v>247.21700590830653</v>
      </c>
      <c r="I139" s="5">
        <f t="shared" si="99"/>
        <v>237.53805175037812</v>
      </c>
      <c r="J139" s="5">
        <f t="shared" si="99"/>
        <v>232.53269690653616</v>
      </c>
      <c r="K139" s="5">
        <f t="shared" si="99"/>
        <v>227.06362881665248</v>
      </c>
      <c r="L139" s="5">
        <f t="shared" si="99"/>
        <v>221.13084748073197</v>
      </c>
      <c r="M139" s="5">
        <f t="shared" si="99"/>
        <v>214.73435289877628</v>
      </c>
      <c r="N139" s="5">
        <f t="shared" si="99"/>
        <v>207.87414507077864</v>
      </c>
      <c r="O139" s="5">
        <f t="shared" si="99"/>
        <v>212.24697175898439</v>
      </c>
      <c r="P139" s="5">
        <f t="shared" si="99"/>
        <v>215.53837151594018</v>
      </c>
      <c r="Q139" s="5">
        <f t="shared" si="99"/>
        <v>217.74834434164336</v>
      </c>
      <c r="R139" s="5">
        <f t="shared" si="99"/>
        <v>218.87689023608903</v>
      </c>
      <c r="S139" s="5">
        <f t="shared" si="99"/>
        <v>218.92400919928582</v>
      </c>
      <c r="T139" s="5">
        <f t="shared" si="99"/>
        <v>217.21328869368136</v>
      </c>
      <c r="U139" s="5">
        <f t="shared" si="99"/>
        <v>214.61001500027928</v>
      </c>
      <c r="V139" s="5">
        <f t="shared" si="99"/>
        <v>211.1141881190886</v>
      </c>
      <c r="W139" s="5">
        <f t="shared" si="99"/>
        <v>206.72580805010043</v>
      </c>
      <c r="X139" s="5">
        <f t="shared" si="99"/>
        <v>201.44487479331141</v>
      </c>
      <c r="Y139" s="5">
        <f t="shared" si="99"/>
        <v>194.68227936129369</v>
      </c>
      <c r="Z139" s="5">
        <f t="shared" si="99"/>
        <v>187.24620275654928</v>
      </c>
      <c r="AA139" s="5">
        <f t="shared" si="99"/>
        <v>179.13664497908553</v>
      </c>
      <c r="AB139" s="5">
        <f t="shared" si="99"/>
        <v>170.35360602889762</v>
      </c>
      <c r="AC139" s="5">
        <f t="shared" si="99"/>
        <v>160.89708590598403</v>
      </c>
      <c r="AD139" s="5">
        <f t="shared" si="99"/>
        <v>150.64085698303418</v>
      </c>
      <c r="AE139" s="5">
        <f t="shared" si="99"/>
        <v>139.96336878636401</v>
      </c>
      <c r="AF139" s="5">
        <f t="shared" si="99"/>
        <v>128.86462131597352</v>
      </c>
      <c r="AG139" s="5">
        <f t="shared" si="99"/>
        <v>117.34461457186269</v>
      </c>
      <c r="AH139" s="5">
        <f t="shared" si="99"/>
        <v>105.40334855403168</v>
      </c>
    </row>
    <row r="140" spans="2:34" hidden="1" outlineLevel="1">
      <c r="B140" t="str">
        <f t="shared" si="94"/>
        <v>e-hydrogen (Alkaline) - CAPEX - Global - USD/ton fuel</v>
      </c>
      <c r="C140" t="s">
        <v>54</v>
      </c>
      <c r="D140" t="s">
        <v>40</v>
      </c>
      <c r="E140" t="s">
        <v>49</v>
      </c>
      <c r="F140" t="s">
        <v>31</v>
      </c>
      <c r="G140" s="26">
        <f>G$13</f>
        <v>232.54704730891777</v>
      </c>
      <c r="H140" s="26">
        <f t="shared" ref="H140:AH140" si="100">H$13</f>
        <v>220.91583720088238</v>
      </c>
      <c r="I140" s="26">
        <f t="shared" si="100"/>
        <v>209.2846270928431</v>
      </c>
      <c r="J140" s="26">
        <f t="shared" si="100"/>
        <v>197.74635039698333</v>
      </c>
      <c r="K140" s="26">
        <f t="shared" si="100"/>
        <v>186.20807370111967</v>
      </c>
      <c r="L140" s="26">
        <f t="shared" si="100"/>
        <v>174.66979700525991</v>
      </c>
      <c r="M140" s="26">
        <f t="shared" si="100"/>
        <v>163.13152030940012</v>
      </c>
      <c r="N140" s="26">
        <f t="shared" si="100"/>
        <v>151.59324361353646</v>
      </c>
      <c r="O140" s="26">
        <f t="shared" si="100"/>
        <v>148.64007525246902</v>
      </c>
      <c r="P140" s="26">
        <f t="shared" si="100"/>
        <v>145.68690689139865</v>
      </c>
      <c r="Q140" s="26">
        <f t="shared" si="100"/>
        <v>142.73373853032825</v>
      </c>
      <c r="R140" s="26">
        <f t="shared" si="100"/>
        <v>139.78057016925789</v>
      </c>
      <c r="S140" s="26">
        <f t="shared" si="100"/>
        <v>136.82740180818655</v>
      </c>
      <c r="T140" s="26">
        <f t="shared" si="100"/>
        <v>133.89755711083319</v>
      </c>
      <c r="U140" s="26">
        <f t="shared" si="100"/>
        <v>130.96771241347886</v>
      </c>
      <c r="V140" s="26">
        <f t="shared" si="100"/>
        <v>128.03786771612553</v>
      </c>
      <c r="W140" s="26">
        <f t="shared" si="100"/>
        <v>125.10802301877121</v>
      </c>
      <c r="X140" s="26">
        <f t="shared" si="100"/>
        <v>122.17817832141591</v>
      </c>
      <c r="Y140" s="26">
        <f t="shared" si="100"/>
        <v>119.27151720659167</v>
      </c>
      <c r="Z140" s="26">
        <f t="shared" si="100"/>
        <v>116.36485609176744</v>
      </c>
      <c r="AA140" s="26">
        <f t="shared" si="100"/>
        <v>113.45819497694222</v>
      </c>
      <c r="AB140" s="26">
        <f t="shared" si="100"/>
        <v>110.55153386211799</v>
      </c>
      <c r="AC140" s="26">
        <f t="shared" si="100"/>
        <v>107.64487274729473</v>
      </c>
      <c r="AD140" s="26">
        <f t="shared" si="100"/>
        <v>104.76125588428985</v>
      </c>
      <c r="AE140" s="26">
        <f t="shared" si="100"/>
        <v>101.87763902128403</v>
      </c>
      <c r="AF140" s="26">
        <f t="shared" si="100"/>
        <v>98.994022158279165</v>
      </c>
      <c r="AG140" s="26">
        <f t="shared" si="100"/>
        <v>96.110405295274305</v>
      </c>
      <c r="AH140" s="26">
        <f t="shared" si="100"/>
        <v>93.226788432268464</v>
      </c>
    </row>
    <row r="141" spans="2:34" hidden="1" outlineLevel="1">
      <c r="B141" t="str">
        <f t="shared" si="94"/>
        <v>e-hydrogen (PEM) - CAPEX - Global - USD/ton fuel</v>
      </c>
      <c r="C141" t="s">
        <v>60</v>
      </c>
      <c r="D141" t="s">
        <v>40</v>
      </c>
      <c r="E141" t="s">
        <v>49</v>
      </c>
      <c r="F141" t="s">
        <v>31</v>
      </c>
      <c r="G141" s="26">
        <f>G$55</f>
        <v>297.18760822752569</v>
      </c>
      <c r="H141" s="26">
        <f t="shared" ref="H141:AH141" si="101">H$55</f>
        <v>280.44311918225526</v>
      </c>
      <c r="I141" s="26">
        <f t="shared" si="101"/>
        <v>263.69863013698489</v>
      </c>
      <c r="J141" s="26">
        <f t="shared" si="101"/>
        <v>248.0118067464015</v>
      </c>
      <c r="K141" s="26">
        <f t="shared" si="101"/>
        <v>232.32498335581815</v>
      </c>
      <c r="L141" s="26">
        <f t="shared" si="101"/>
        <v>216.63815996523482</v>
      </c>
      <c r="M141" s="26">
        <f t="shared" si="101"/>
        <v>200.95133657465146</v>
      </c>
      <c r="N141" s="26">
        <f t="shared" si="101"/>
        <v>185.26451318406811</v>
      </c>
      <c r="O141" s="26">
        <f t="shared" si="101"/>
        <v>180.64985324929003</v>
      </c>
      <c r="P141" s="26">
        <f t="shared" si="101"/>
        <v>176.03519331451389</v>
      </c>
      <c r="Q141" s="26">
        <f t="shared" si="101"/>
        <v>171.42053337973775</v>
      </c>
      <c r="R141" s="26">
        <f t="shared" si="101"/>
        <v>166.80587344495967</v>
      </c>
      <c r="S141" s="26">
        <f t="shared" si="101"/>
        <v>162.1912135101816</v>
      </c>
      <c r="T141" s="26">
        <f t="shared" si="101"/>
        <v>157.84736896262621</v>
      </c>
      <c r="U141" s="26">
        <f t="shared" si="101"/>
        <v>153.50352441507081</v>
      </c>
      <c r="V141" s="26">
        <f t="shared" si="101"/>
        <v>149.15967986751542</v>
      </c>
      <c r="W141" s="26">
        <f t="shared" si="101"/>
        <v>144.81583531996196</v>
      </c>
      <c r="X141" s="26">
        <f t="shared" si="101"/>
        <v>140.47199077240657</v>
      </c>
      <c r="Y141" s="26">
        <f t="shared" si="101"/>
        <v>136.38588575102622</v>
      </c>
      <c r="Z141" s="26">
        <f t="shared" si="101"/>
        <v>132.29978072964587</v>
      </c>
      <c r="AA141" s="26">
        <f t="shared" si="101"/>
        <v>128.2136757082655</v>
      </c>
      <c r="AB141" s="26">
        <f t="shared" si="101"/>
        <v>124.12757068688515</v>
      </c>
      <c r="AC141" s="26">
        <f t="shared" si="101"/>
        <v>120.0414656655048</v>
      </c>
      <c r="AD141" s="26">
        <f t="shared" si="101"/>
        <v>116.20060023407763</v>
      </c>
      <c r="AE141" s="26">
        <f t="shared" si="101"/>
        <v>112.35973480265142</v>
      </c>
      <c r="AF141" s="26">
        <f t="shared" si="101"/>
        <v>108.51886937122423</v>
      </c>
      <c r="AG141" s="26">
        <f t="shared" si="101"/>
        <v>104.67800393979705</v>
      </c>
      <c r="AH141" s="26">
        <f t="shared" si="101"/>
        <v>100.83713850837084</v>
      </c>
    </row>
    <row r="142" spans="2:34" hidden="1" outlineLevel="1">
      <c r="B142" t="str">
        <f t="shared" si="94"/>
        <v>e-hydrogen (Solid oxide) - CAPEX - Global - USD/ton fuel</v>
      </c>
      <c r="C142" t="s">
        <v>61</v>
      </c>
      <c r="D142" t="s">
        <v>40</v>
      </c>
      <c r="E142" t="s">
        <v>49</v>
      </c>
      <c r="F142" t="s">
        <v>31</v>
      </c>
      <c r="G142" s="26">
        <f>G$97</f>
        <v>540.27962097364173</v>
      </c>
      <c r="H142" s="26">
        <f t="shared" ref="H142:AH142" si="102">H$97</f>
        <v>521.28136299823723</v>
      </c>
      <c r="I142" s="26">
        <f t="shared" si="102"/>
        <v>502.28310502283273</v>
      </c>
      <c r="J142" s="26">
        <f t="shared" si="102"/>
        <v>483.95969142305353</v>
      </c>
      <c r="K142" s="26">
        <f t="shared" si="102"/>
        <v>465.63627782327433</v>
      </c>
      <c r="L142" s="26">
        <f t="shared" si="102"/>
        <v>447.31286422349513</v>
      </c>
      <c r="M142" s="26">
        <f t="shared" si="102"/>
        <v>428.98945062371592</v>
      </c>
      <c r="N142" s="26">
        <f t="shared" si="102"/>
        <v>410.66603702393672</v>
      </c>
      <c r="O142" s="26">
        <f t="shared" si="102"/>
        <v>394.61040491563421</v>
      </c>
      <c r="P142" s="26">
        <f t="shared" si="102"/>
        <v>378.55477280733561</v>
      </c>
      <c r="Q142" s="26">
        <f t="shared" si="102"/>
        <v>362.49914069903701</v>
      </c>
      <c r="R142" s="26">
        <f t="shared" si="102"/>
        <v>346.44350859074234</v>
      </c>
      <c r="S142" s="26">
        <f t="shared" si="102"/>
        <v>330.38787648244374</v>
      </c>
      <c r="T142" s="26">
        <f t="shared" si="102"/>
        <v>314.90927193805885</v>
      </c>
      <c r="U142" s="26">
        <f t="shared" si="102"/>
        <v>299.43066739367009</v>
      </c>
      <c r="V142" s="26">
        <f t="shared" si="102"/>
        <v>283.95206284928133</v>
      </c>
      <c r="W142" s="26">
        <f t="shared" si="102"/>
        <v>268.4734583048965</v>
      </c>
      <c r="X142" s="26">
        <f t="shared" si="102"/>
        <v>252.99485376050774</v>
      </c>
      <c r="Y142" s="26">
        <f t="shared" si="102"/>
        <v>238.07721049593141</v>
      </c>
      <c r="Z142" s="26">
        <f t="shared" si="102"/>
        <v>223.15956723135119</v>
      </c>
      <c r="AA142" s="26">
        <f t="shared" si="102"/>
        <v>208.24192396677486</v>
      </c>
      <c r="AB142" s="26">
        <f t="shared" si="102"/>
        <v>193.32428070219854</v>
      </c>
      <c r="AC142" s="26">
        <f t="shared" si="102"/>
        <v>178.40663743761834</v>
      </c>
      <c r="AD142" s="26">
        <f t="shared" si="102"/>
        <v>164.03429016318404</v>
      </c>
      <c r="AE142" s="26">
        <f t="shared" si="102"/>
        <v>149.66194288874976</v>
      </c>
      <c r="AF142" s="26">
        <f t="shared" si="102"/>
        <v>135.28959561431549</v>
      </c>
      <c r="AG142" s="26">
        <f t="shared" si="102"/>
        <v>120.91724833988118</v>
      </c>
      <c r="AH142" s="26">
        <f t="shared" si="102"/>
        <v>106.54490106544691</v>
      </c>
    </row>
    <row r="143" spans="2:34" hidden="1" outlineLevel="1">
      <c r="B143" t="str">
        <f t="shared" si="94"/>
        <v/>
      </c>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row>
    <row r="144" spans="2:34" hidden="1" outlineLevel="1">
      <c r="B144" t="str">
        <f t="shared" si="94"/>
        <v>e-hydrogen - OPEX - Global - USD/ton fuel</v>
      </c>
      <c r="C144" s="4" t="str">
        <f>C132</f>
        <v>e-hydrogen</v>
      </c>
      <c r="D144" s="4" t="s">
        <v>41</v>
      </c>
      <c r="E144" s="4" t="s">
        <v>49</v>
      </c>
      <c r="F144" s="4" t="s">
        <v>31</v>
      </c>
      <c r="G144" s="5">
        <f>G145*G$196+G146*G$197+G147*G$198</f>
        <v>778.63990898977545</v>
      </c>
      <c r="H144" s="5">
        <f t="shared" ref="H144:AH144" si="103">H145*H196+H146*H197+H147*H198</f>
        <v>746.81733762687418</v>
      </c>
      <c r="I144" s="5">
        <f t="shared" si="103"/>
        <v>712.61415525113227</v>
      </c>
      <c r="J144" s="5">
        <f t="shared" si="103"/>
        <v>693.21795180920219</v>
      </c>
      <c r="K144" s="5">
        <f t="shared" si="103"/>
        <v>670.22211331548374</v>
      </c>
      <c r="L144" s="5">
        <f t="shared" si="103"/>
        <v>643.6266397699726</v>
      </c>
      <c r="M144" s="5">
        <f t="shared" si="103"/>
        <v>613.43153117270822</v>
      </c>
      <c r="N144" s="5">
        <f t="shared" si="103"/>
        <v>579.63678752365013</v>
      </c>
      <c r="O144" s="5">
        <f t="shared" si="103"/>
        <v>578.89498738880036</v>
      </c>
      <c r="P144" s="5">
        <f t="shared" si="103"/>
        <v>573.27415594361116</v>
      </c>
      <c r="Q144" s="5">
        <f t="shared" si="103"/>
        <v>562.77429318809038</v>
      </c>
      <c r="R144" s="5">
        <f t="shared" si="103"/>
        <v>547.39539912221437</v>
      </c>
      <c r="S144" s="5">
        <f t="shared" si="103"/>
        <v>527.13747374599984</v>
      </c>
      <c r="T144" s="5">
        <f t="shared" si="103"/>
        <v>508.91545321169565</v>
      </c>
      <c r="U144" s="5">
        <f t="shared" si="103"/>
        <v>487.75740898550708</v>
      </c>
      <c r="V144" s="5">
        <f t="shared" si="103"/>
        <v>463.66334106745865</v>
      </c>
      <c r="W144" s="5">
        <f t="shared" si="103"/>
        <v>436.63324945751151</v>
      </c>
      <c r="X144" s="5">
        <f t="shared" si="103"/>
        <v>406.66713415568563</v>
      </c>
      <c r="Y144" s="5">
        <f t="shared" si="103"/>
        <v>382.32288786138321</v>
      </c>
      <c r="Z144" s="5">
        <f t="shared" si="103"/>
        <v>356.52173881762411</v>
      </c>
      <c r="AA144" s="5">
        <f t="shared" si="103"/>
        <v>329.2636870244329</v>
      </c>
      <c r="AB144" s="5">
        <f t="shared" si="103"/>
        <v>300.54873248178433</v>
      </c>
      <c r="AC144" s="5">
        <f t="shared" si="103"/>
        <v>270.37687518969852</v>
      </c>
      <c r="AD144" s="5">
        <f t="shared" si="103"/>
        <v>247.55933903156756</v>
      </c>
      <c r="AE144" s="5">
        <f t="shared" si="103"/>
        <v>224.18137658421693</v>
      </c>
      <c r="AF144" s="5">
        <f t="shared" si="103"/>
        <v>200.24298784764761</v>
      </c>
      <c r="AG144" s="5">
        <f t="shared" si="103"/>
        <v>175.74417282185905</v>
      </c>
      <c r="AH144" s="5">
        <f t="shared" si="103"/>
        <v>150.68493150685131</v>
      </c>
    </row>
    <row r="145" spans="2:34" hidden="1" outlineLevel="1">
      <c r="B145" t="str">
        <f t="shared" si="94"/>
        <v>e-hydrogen (Alkaline) - OPEX - Global - USD/ton fuel</v>
      </c>
      <c r="C145" t="s">
        <v>54</v>
      </c>
      <c r="D145" t="s">
        <v>41</v>
      </c>
      <c r="E145" t="s">
        <v>49</v>
      </c>
      <c r="F145" t="s">
        <v>31</v>
      </c>
      <c r="G145" s="26">
        <f t="shared" ref="G145:AG145" si="104">G$17</f>
        <v>697.64114192676789</v>
      </c>
      <c r="H145" s="26">
        <f t="shared" si="104"/>
        <v>662.74751160264714</v>
      </c>
      <c r="I145" s="26">
        <f t="shared" si="104"/>
        <v>627.85388127852639</v>
      </c>
      <c r="J145" s="26">
        <f t="shared" si="104"/>
        <v>593.23905119094707</v>
      </c>
      <c r="K145" s="26">
        <f t="shared" si="104"/>
        <v>558.62422110336774</v>
      </c>
      <c r="L145" s="26">
        <f t="shared" si="104"/>
        <v>524.00939101577387</v>
      </c>
      <c r="M145" s="26">
        <f t="shared" si="104"/>
        <v>489.39456092819455</v>
      </c>
      <c r="N145" s="26">
        <f t="shared" si="104"/>
        <v>454.77973084061523</v>
      </c>
      <c r="O145" s="26">
        <f t="shared" si="104"/>
        <v>445.92022575740339</v>
      </c>
      <c r="P145" s="26">
        <f t="shared" si="104"/>
        <v>437.06072067419154</v>
      </c>
      <c r="Q145" s="26">
        <f t="shared" si="104"/>
        <v>428.2012155909797</v>
      </c>
      <c r="R145" s="26">
        <f t="shared" si="104"/>
        <v>419.34171050776786</v>
      </c>
      <c r="S145" s="26">
        <f t="shared" si="104"/>
        <v>410.48220542455965</v>
      </c>
      <c r="T145" s="26">
        <f t="shared" si="104"/>
        <v>401.69267133249741</v>
      </c>
      <c r="U145" s="26">
        <f t="shared" si="104"/>
        <v>392.90313724043517</v>
      </c>
      <c r="V145" s="26">
        <f t="shared" si="104"/>
        <v>384.11360314837293</v>
      </c>
      <c r="W145" s="26">
        <f t="shared" si="104"/>
        <v>375.32406905631433</v>
      </c>
      <c r="X145" s="26">
        <f t="shared" si="104"/>
        <v>366.53453496425209</v>
      </c>
      <c r="Y145" s="26">
        <f t="shared" si="104"/>
        <v>357.81455161977647</v>
      </c>
      <c r="Z145" s="26">
        <f t="shared" si="104"/>
        <v>349.09456827530448</v>
      </c>
      <c r="AA145" s="26">
        <f t="shared" si="104"/>
        <v>340.37458493082886</v>
      </c>
      <c r="AB145" s="26">
        <f t="shared" si="104"/>
        <v>331.65460158635688</v>
      </c>
      <c r="AC145" s="26">
        <f t="shared" si="104"/>
        <v>322.93461824188489</v>
      </c>
      <c r="AD145" s="26">
        <f t="shared" si="104"/>
        <v>314.28376765286885</v>
      </c>
      <c r="AE145" s="26">
        <f t="shared" si="104"/>
        <v>305.6329170638528</v>
      </c>
      <c r="AF145" s="26">
        <f t="shared" si="104"/>
        <v>296.98206647483676</v>
      </c>
      <c r="AG145" s="26">
        <f t="shared" si="104"/>
        <v>288.33121588582071</v>
      </c>
      <c r="AH145" s="26">
        <f>AH$17</f>
        <v>279.68036529680467</v>
      </c>
    </row>
    <row r="146" spans="2:34" hidden="1" outlineLevel="1">
      <c r="B146" t="str">
        <f t="shared" si="94"/>
        <v>e-hydrogen (PEM) - OPEX - Global - USD/ton fuel</v>
      </c>
      <c r="C146" t="s">
        <v>60</v>
      </c>
      <c r="D146" t="s">
        <v>41</v>
      </c>
      <c r="E146" t="s">
        <v>49</v>
      </c>
      <c r="F146" t="s">
        <v>31</v>
      </c>
      <c r="G146" s="26">
        <f t="shared" ref="G146:AG146" si="105">G$59</f>
        <v>910.59019561100286</v>
      </c>
      <c r="H146" s="26">
        <f t="shared" si="105"/>
        <v>850.84304301098746</v>
      </c>
      <c r="I146" s="26">
        <f t="shared" si="105"/>
        <v>791.09589041095751</v>
      </c>
      <c r="J146" s="26">
        <f t="shared" si="105"/>
        <v>739.18362051235454</v>
      </c>
      <c r="K146" s="26">
        <f t="shared" si="105"/>
        <v>687.27135061373701</v>
      </c>
      <c r="L146" s="26">
        <f t="shared" si="105"/>
        <v>635.35908071511949</v>
      </c>
      <c r="M146" s="26">
        <f t="shared" si="105"/>
        <v>583.44681081651652</v>
      </c>
      <c r="N146" s="26">
        <f t="shared" si="105"/>
        <v>531.53454091789899</v>
      </c>
      <c r="O146" s="26">
        <f t="shared" si="105"/>
        <v>514.23266631403385</v>
      </c>
      <c r="P146" s="26">
        <f t="shared" si="105"/>
        <v>496.93079171016871</v>
      </c>
      <c r="Q146" s="26">
        <f t="shared" si="105"/>
        <v>479.62891710631084</v>
      </c>
      <c r="R146" s="26">
        <f t="shared" si="105"/>
        <v>462.32704250244569</v>
      </c>
      <c r="S146" s="26">
        <f t="shared" si="105"/>
        <v>445.02516789858055</v>
      </c>
      <c r="T146" s="26">
        <f t="shared" si="105"/>
        <v>429.74177295655682</v>
      </c>
      <c r="U146" s="26">
        <f t="shared" si="105"/>
        <v>414.45837801453308</v>
      </c>
      <c r="V146" s="26">
        <f t="shared" si="105"/>
        <v>399.17498307250935</v>
      </c>
      <c r="W146" s="26">
        <f t="shared" si="105"/>
        <v>383.89158813048562</v>
      </c>
      <c r="X146" s="26">
        <f t="shared" si="105"/>
        <v>368.60819318846188</v>
      </c>
      <c r="Y146" s="26">
        <f t="shared" si="105"/>
        <v>355.13620468719091</v>
      </c>
      <c r="Z146" s="26">
        <f t="shared" si="105"/>
        <v>341.66421618591994</v>
      </c>
      <c r="AA146" s="26">
        <f t="shared" si="105"/>
        <v>328.19222768464897</v>
      </c>
      <c r="AB146" s="26">
        <f t="shared" si="105"/>
        <v>314.720239183378</v>
      </c>
      <c r="AC146" s="26">
        <f t="shared" si="105"/>
        <v>301.24825068211067</v>
      </c>
      <c r="AD146" s="26">
        <f t="shared" si="105"/>
        <v>289.40042702970823</v>
      </c>
      <c r="AE146" s="26">
        <f t="shared" si="105"/>
        <v>277.55260337730215</v>
      </c>
      <c r="AF146" s="26">
        <f t="shared" si="105"/>
        <v>265.70477972489971</v>
      </c>
      <c r="AG146" s="26">
        <f t="shared" si="105"/>
        <v>253.85695607249727</v>
      </c>
      <c r="AH146" s="26">
        <f>AH$59</f>
        <v>242.00913242009119</v>
      </c>
    </row>
    <row r="147" spans="2:34" hidden="1" outlineLevel="1">
      <c r="B147" t="str">
        <f t="shared" si="94"/>
        <v>e-hydrogen (Solid oxide) - OPEX - Global - USD/ton fuel</v>
      </c>
      <c r="C147" t="s">
        <v>61</v>
      </c>
      <c r="D147" t="s">
        <v>41</v>
      </c>
      <c r="E147" t="s">
        <v>49</v>
      </c>
      <c r="F147" t="s">
        <v>31</v>
      </c>
      <c r="G147" s="26">
        <f t="shared" ref="G147:AG147" si="106">G$102</f>
        <v>1764.9906324479671</v>
      </c>
      <c r="H147" s="26">
        <f t="shared" si="106"/>
        <v>1635.919973758253</v>
      </c>
      <c r="I147" s="26">
        <f t="shared" si="106"/>
        <v>1506.8493150684808</v>
      </c>
      <c r="J147" s="26">
        <f t="shared" si="106"/>
        <v>1410.6202478319756</v>
      </c>
      <c r="K147" s="26">
        <f t="shared" si="106"/>
        <v>1314.3911805954413</v>
      </c>
      <c r="L147" s="26">
        <f t="shared" si="106"/>
        <v>1218.1621133589069</v>
      </c>
      <c r="M147" s="26">
        <f t="shared" si="106"/>
        <v>1121.9330461224017</v>
      </c>
      <c r="N147" s="26">
        <f t="shared" si="106"/>
        <v>1025.7039788858674</v>
      </c>
      <c r="O147" s="26">
        <f t="shared" si="106"/>
        <v>957.9671748035762</v>
      </c>
      <c r="P147" s="26">
        <f t="shared" si="106"/>
        <v>890.23037072125589</v>
      </c>
      <c r="Q147" s="26">
        <f t="shared" si="106"/>
        <v>822.49356663896469</v>
      </c>
      <c r="R147" s="26">
        <f t="shared" si="106"/>
        <v>754.75676255667349</v>
      </c>
      <c r="S147" s="26">
        <f t="shared" si="106"/>
        <v>687.01995847435319</v>
      </c>
      <c r="T147" s="26">
        <f t="shared" si="106"/>
        <v>637.21492319114623</v>
      </c>
      <c r="U147" s="26">
        <f t="shared" si="106"/>
        <v>587.40988790793926</v>
      </c>
      <c r="V147" s="26">
        <f t="shared" si="106"/>
        <v>537.60485262474685</v>
      </c>
      <c r="W147" s="26">
        <f t="shared" si="106"/>
        <v>487.79981734153989</v>
      </c>
      <c r="X147" s="26">
        <f t="shared" si="106"/>
        <v>437.99478205834748</v>
      </c>
      <c r="Y147" s="26">
        <f t="shared" si="106"/>
        <v>401.8250827852753</v>
      </c>
      <c r="Z147" s="26">
        <f t="shared" si="106"/>
        <v>365.65538351218856</v>
      </c>
      <c r="AA147" s="26">
        <f t="shared" si="106"/>
        <v>329.48568423911638</v>
      </c>
      <c r="AB147" s="26">
        <f t="shared" si="106"/>
        <v>293.31598496602965</v>
      </c>
      <c r="AC147" s="26">
        <f t="shared" si="106"/>
        <v>257.14628569295019</v>
      </c>
      <c r="AD147" s="26">
        <f t="shared" si="106"/>
        <v>231.28780481006834</v>
      </c>
      <c r="AE147" s="26">
        <f t="shared" si="106"/>
        <v>205.42932392718649</v>
      </c>
      <c r="AF147" s="26">
        <f t="shared" si="106"/>
        <v>179.57084304430464</v>
      </c>
      <c r="AG147" s="26">
        <f t="shared" si="106"/>
        <v>153.71236216142279</v>
      </c>
      <c r="AH147" s="26">
        <f>AH$102</f>
        <v>127.85388127854094</v>
      </c>
    </row>
    <row r="148" spans="2:34" hidden="1" outlineLevel="1">
      <c r="B148" t="str">
        <f t="shared" si="94"/>
        <v/>
      </c>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row>
    <row r="149" spans="2:34" hidden="1" outlineLevel="1">
      <c r="B149" t="str">
        <f t="shared" si="94"/>
        <v>e-hydrogen - Finance cost - Africa - USD/ton fuel</v>
      </c>
      <c r="C149" s="10" t="str">
        <f>C132</f>
        <v>e-hydrogen</v>
      </c>
      <c r="D149" s="10" t="s">
        <v>42</v>
      </c>
      <c r="E149" s="10" t="s">
        <v>55</v>
      </c>
      <c r="F149" s="10" t="s">
        <v>31</v>
      </c>
      <c r="G149" s="11">
        <f t="shared" ref="G149:AH149" si="107">G154*G$196+G159*G$197+G164*G$198</f>
        <v>423.4664833247287</v>
      </c>
      <c r="H149" s="11">
        <f t="shared" si="107"/>
        <v>407.9080597487058</v>
      </c>
      <c r="I149" s="11">
        <f t="shared" si="107"/>
        <v>391.93778538812398</v>
      </c>
      <c r="J149" s="11">
        <f t="shared" si="107"/>
        <v>383.67894989578463</v>
      </c>
      <c r="K149" s="11">
        <f t="shared" si="107"/>
        <v>374.65498754747659</v>
      </c>
      <c r="L149" s="11">
        <f t="shared" si="107"/>
        <v>364.86589834320779</v>
      </c>
      <c r="M149" s="11">
        <f t="shared" si="107"/>
        <v>354.31168228298088</v>
      </c>
      <c r="N149" s="11">
        <f t="shared" si="107"/>
        <v>342.99233936678479</v>
      </c>
      <c r="O149" s="11">
        <f t="shared" si="107"/>
        <v>350.20750340232428</v>
      </c>
      <c r="P149" s="11">
        <f t="shared" si="107"/>
        <v>355.6383130013013</v>
      </c>
      <c r="Q149" s="11">
        <f t="shared" si="107"/>
        <v>359.28476816371159</v>
      </c>
      <c r="R149" s="11">
        <f t="shared" si="107"/>
        <v>361.14686888954691</v>
      </c>
      <c r="S149" s="11">
        <f t="shared" si="107"/>
        <v>361.22461517882164</v>
      </c>
      <c r="T149" s="11">
        <f t="shared" si="107"/>
        <v>358.40192634457429</v>
      </c>
      <c r="U149" s="11">
        <f t="shared" si="107"/>
        <v>354.10652475046084</v>
      </c>
      <c r="V149" s="11">
        <f t="shared" si="107"/>
        <v>348.33841039649622</v>
      </c>
      <c r="W149" s="11">
        <f t="shared" si="107"/>
        <v>341.09758328266571</v>
      </c>
      <c r="X149" s="11">
        <f t="shared" si="107"/>
        <v>332.38404340896386</v>
      </c>
      <c r="Y149" s="11">
        <f t="shared" si="107"/>
        <v>321.22576094613464</v>
      </c>
      <c r="Z149" s="11">
        <f t="shared" si="107"/>
        <v>308.95623454830633</v>
      </c>
      <c r="AA149" s="11">
        <f t="shared" si="107"/>
        <v>295.57546421549114</v>
      </c>
      <c r="AB149" s="11">
        <f t="shared" si="107"/>
        <v>281.08344994768112</v>
      </c>
      <c r="AC149" s="11">
        <f t="shared" si="107"/>
        <v>265.48019174487365</v>
      </c>
      <c r="AD149" s="11">
        <f t="shared" si="107"/>
        <v>248.55741402200647</v>
      </c>
      <c r="AE149" s="11">
        <f t="shared" si="107"/>
        <v>230.93955849750063</v>
      </c>
      <c r="AF149" s="11">
        <f t="shared" si="107"/>
        <v>212.62662517135635</v>
      </c>
      <c r="AG149" s="11">
        <f t="shared" si="107"/>
        <v>193.61861404357347</v>
      </c>
      <c r="AH149" s="11">
        <f t="shared" si="107"/>
        <v>173.9155251141523</v>
      </c>
    </row>
    <row r="150" spans="2:34" hidden="1" outlineLevel="1">
      <c r="B150" t="str">
        <f t="shared" si="94"/>
        <v>e-hydrogen - Finance cost - Americas - USD/ton fuel</v>
      </c>
      <c r="C150" s="2" t="str">
        <f>C132</f>
        <v>e-hydrogen</v>
      </c>
      <c r="D150" s="2" t="s">
        <v>42</v>
      </c>
      <c r="E150" s="2" t="s">
        <v>56</v>
      </c>
      <c r="F150" s="2" t="s">
        <v>31</v>
      </c>
      <c r="G150" s="12">
        <f t="shared" ref="G150:AH150" si="108">G155*G$196+G160*G$197+G165*G$198</f>
        <v>423.4664833247287</v>
      </c>
      <c r="H150" s="12">
        <f t="shared" si="108"/>
        <v>407.9080597487058</v>
      </c>
      <c r="I150" s="12">
        <f t="shared" si="108"/>
        <v>391.93778538812398</v>
      </c>
      <c r="J150" s="12">
        <f t="shared" si="108"/>
        <v>383.67894989578463</v>
      </c>
      <c r="K150" s="12">
        <f t="shared" si="108"/>
        <v>374.65498754747659</v>
      </c>
      <c r="L150" s="12">
        <f t="shared" si="108"/>
        <v>364.86589834320779</v>
      </c>
      <c r="M150" s="12">
        <f t="shared" si="108"/>
        <v>354.31168228298088</v>
      </c>
      <c r="N150" s="12">
        <f t="shared" si="108"/>
        <v>342.99233936678479</v>
      </c>
      <c r="O150" s="12">
        <f t="shared" si="108"/>
        <v>350.20750340232428</v>
      </c>
      <c r="P150" s="12">
        <f t="shared" si="108"/>
        <v>355.6383130013013</v>
      </c>
      <c r="Q150" s="12">
        <f t="shared" si="108"/>
        <v>359.28476816371159</v>
      </c>
      <c r="R150" s="12">
        <f t="shared" si="108"/>
        <v>361.14686888954691</v>
      </c>
      <c r="S150" s="12">
        <f t="shared" si="108"/>
        <v>361.22461517882164</v>
      </c>
      <c r="T150" s="12">
        <f t="shared" si="108"/>
        <v>358.40192634457429</v>
      </c>
      <c r="U150" s="12">
        <f t="shared" si="108"/>
        <v>354.10652475046084</v>
      </c>
      <c r="V150" s="12">
        <f t="shared" si="108"/>
        <v>348.33841039649622</v>
      </c>
      <c r="W150" s="12">
        <f t="shared" si="108"/>
        <v>341.09758328266571</v>
      </c>
      <c r="X150" s="12">
        <f t="shared" si="108"/>
        <v>332.38404340896386</v>
      </c>
      <c r="Y150" s="12">
        <f t="shared" si="108"/>
        <v>321.22576094613464</v>
      </c>
      <c r="Z150" s="12">
        <f t="shared" si="108"/>
        <v>308.95623454830633</v>
      </c>
      <c r="AA150" s="12">
        <f t="shared" si="108"/>
        <v>295.57546421549114</v>
      </c>
      <c r="AB150" s="12">
        <f t="shared" si="108"/>
        <v>281.08344994768112</v>
      </c>
      <c r="AC150" s="12">
        <f t="shared" si="108"/>
        <v>265.48019174487365</v>
      </c>
      <c r="AD150" s="12">
        <f t="shared" si="108"/>
        <v>248.55741402200647</v>
      </c>
      <c r="AE150" s="12">
        <f t="shared" si="108"/>
        <v>230.93955849750063</v>
      </c>
      <c r="AF150" s="12">
        <f t="shared" si="108"/>
        <v>212.62662517135635</v>
      </c>
      <c r="AG150" s="12">
        <f t="shared" si="108"/>
        <v>193.61861404357347</v>
      </c>
      <c r="AH150" s="12">
        <f t="shared" si="108"/>
        <v>173.9155251141523</v>
      </c>
    </row>
    <row r="151" spans="2:34" hidden="1" outlineLevel="1">
      <c r="B151" t="str">
        <f t="shared" si="94"/>
        <v>e-hydrogen - Finance cost - Asia - USD/ton fuel</v>
      </c>
      <c r="C151" s="2" t="str">
        <f>C132</f>
        <v>e-hydrogen</v>
      </c>
      <c r="D151" s="2" t="s">
        <v>42</v>
      </c>
      <c r="E151" s="2" t="s">
        <v>57</v>
      </c>
      <c r="F151" s="2" t="s">
        <v>31</v>
      </c>
      <c r="G151" s="12">
        <f t="shared" ref="G151:AH151" si="109">G156*G$196+G161*G$197+G166*G$198</f>
        <v>423.4664833247287</v>
      </c>
      <c r="H151" s="12">
        <f t="shared" si="109"/>
        <v>407.9080597487058</v>
      </c>
      <c r="I151" s="12">
        <f t="shared" si="109"/>
        <v>391.93778538812398</v>
      </c>
      <c r="J151" s="12">
        <f t="shared" si="109"/>
        <v>383.67894989578463</v>
      </c>
      <c r="K151" s="12">
        <f t="shared" si="109"/>
        <v>374.65498754747659</v>
      </c>
      <c r="L151" s="12">
        <f t="shared" si="109"/>
        <v>364.86589834320779</v>
      </c>
      <c r="M151" s="12">
        <f t="shared" si="109"/>
        <v>354.31168228298088</v>
      </c>
      <c r="N151" s="12">
        <f t="shared" si="109"/>
        <v>342.99233936678479</v>
      </c>
      <c r="O151" s="12">
        <f t="shared" si="109"/>
        <v>350.20750340232428</v>
      </c>
      <c r="P151" s="12">
        <f t="shared" si="109"/>
        <v>355.6383130013013</v>
      </c>
      <c r="Q151" s="12">
        <f t="shared" si="109"/>
        <v>359.28476816371159</v>
      </c>
      <c r="R151" s="12">
        <f t="shared" si="109"/>
        <v>361.14686888954691</v>
      </c>
      <c r="S151" s="12">
        <f t="shared" si="109"/>
        <v>361.22461517882164</v>
      </c>
      <c r="T151" s="12">
        <f t="shared" si="109"/>
        <v>358.40192634457429</v>
      </c>
      <c r="U151" s="12">
        <f t="shared" si="109"/>
        <v>354.10652475046084</v>
      </c>
      <c r="V151" s="12">
        <f t="shared" si="109"/>
        <v>348.33841039649622</v>
      </c>
      <c r="W151" s="12">
        <f t="shared" si="109"/>
        <v>341.09758328266571</v>
      </c>
      <c r="X151" s="12">
        <f t="shared" si="109"/>
        <v>332.38404340896386</v>
      </c>
      <c r="Y151" s="12">
        <f t="shared" si="109"/>
        <v>321.22576094613464</v>
      </c>
      <c r="Z151" s="12">
        <f t="shared" si="109"/>
        <v>308.95623454830633</v>
      </c>
      <c r="AA151" s="12">
        <f t="shared" si="109"/>
        <v>295.57546421549114</v>
      </c>
      <c r="AB151" s="12">
        <f t="shared" si="109"/>
        <v>281.08344994768112</v>
      </c>
      <c r="AC151" s="12">
        <f t="shared" si="109"/>
        <v>265.48019174487365</v>
      </c>
      <c r="AD151" s="12">
        <f t="shared" si="109"/>
        <v>248.55741402200647</v>
      </c>
      <c r="AE151" s="12">
        <f t="shared" si="109"/>
        <v>230.93955849750063</v>
      </c>
      <c r="AF151" s="12">
        <f t="shared" si="109"/>
        <v>212.62662517135635</v>
      </c>
      <c r="AG151" s="12">
        <f t="shared" si="109"/>
        <v>193.61861404357347</v>
      </c>
      <c r="AH151" s="12">
        <f t="shared" si="109"/>
        <v>173.9155251141523</v>
      </c>
    </row>
    <row r="152" spans="2:34" hidden="1" outlineLevel="1">
      <c r="B152" t="str">
        <f t="shared" si="94"/>
        <v>e-hydrogen - Finance cost - Europe - USD/ton fuel</v>
      </c>
      <c r="C152" s="2" t="str">
        <f>C132</f>
        <v>e-hydrogen</v>
      </c>
      <c r="D152" s="2" t="s">
        <v>42</v>
      </c>
      <c r="E152" s="2" t="s">
        <v>8</v>
      </c>
      <c r="F152" s="2" t="s">
        <v>31</v>
      </c>
      <c r="G152" s="12">
        <f t="shared" ref="G152:AH152" si="110">G157*G$196+G162*G$197+G167*G$198</f>
        <v>423.4664833247287</v>
      </c>
      <c r="H152" s="12">
        <f t="shared" si="110"/>
        <v>407.9080597487058</v>
      </c>
      <c r="I152" s="12">
        <f t="shared" si="110"/>
        <v>391.93778538812398</v>
      </c>
      <c r="J152" s="12">
        <f t="shared" si="110"/>
        <v>383.67894989578463</v>
      </c>
      <c r="K152" s="12">
        <f t="shared" si="110"/>
        <v>374.65498754747659</v>
      </c>
      <c r="L152" s="12">
        <f t="shared" si="110"/>
        <v>364.86589834320779</v>
      </c>
      <c r="M152" s="12">
        <f t="shared" si="110"/>
        <v>354.31168228298088</v>
      </c>
      <c r="N152" s="12">
        <f t="shared" si="110"/>
        <v>342.99233936678479</v>
      </c>
      <c r="O152" s="12">
        <f t="shared" si="110"/>
        <v>350.20750340232428</v>
      </c>
      <c r="P152" s="12">
        <f t="shared" si="110"/>
        <v>355.6383130013013</v>
      </c>
      <c r="Q152" s="12">
        <f t="shared" si="110"/>
        <v>359.28476816371159</v>
      </c>
      <c r="R152" s="12">
        <f t="shared" si="110"/>
        <v>361.14686888954691</v>
      </c>
      <c r="S152" s="12">
        <f t="shared" si="110"/>
        <v>361.22461517882164</v>
      </c>
      <c r="T152" s="12">
        <f t="shared" si="110"/>
        <v>358.40192634457429</v>
      </c>
      <c r="U152" s="12">
        <f t="shared" si="110"/>
        <v>354.10652475046084</v>
      </c>
      <c r="V152" s="12">
        <f t="shared" si="110"/>
        <v>348.33841039649622</v>
      </c>
      <c r="W152" s="12">
        <f t="shared" si="110"/>
        <v>341.09758328266571</v>
      </c>
      <c r="X152" s="12">
        <f t="shared" si="110"/>
        <v>332.38404340896386</v>
      </c>
      <c r="Y152" s="12">
        <f t="shared" si="110"/>
        <v>321.22576094613464</v>
      </c>
      <c r="Z152" s="12">
        <f t="shared" si="110"/>
        <v>308.95623454830633</v>
      </c>
      <c r="AA152" s="12">
        <f t="shared" si="110"/>
        <v>295.57546421549114</v>
      </c>
      <c r="AB152" s="12">
        <f t="shared" si="110"/>
        <v>281.08344994768112</v>
      </c>
      <c r="AC152" s="12">
        <f t="shared" si="110"/>
        <v>265.48019174487365</v>
      </c>
      <c r="AD152" s="12">
        <f t="shared" si="110"/>
        <v>248.55741402200647</v>
      </c>
      <c r="AE152" s="12">
        <f t="shared" si="110"/>
        <v>230.93955849750063</v>
      </c>
      <c r="AF152" s="12">
        <f t="shared" si="110"/>
        <v>212.62662517135635</v>
      </c>
      <c r="AG152" s="12">
        <f t="shared" si="110"/>
        <v>193.61861404357347</v>
      </c>
      <c r="AH152" s="12">
        <f t="shared" si="110"/>
        <v>173.9155251141523</v>
      </c>
    </row>
    <row r="153" spans="2:34" hidden="1" outlineLevel="1">
      <c r="B153" t="str">
        <f t="shared" si="94"/>
        <v>e-hydrogen - Finance cost - Middle East - USD/ton fuel</v>
      </c>
      <c r="C153" s="13" t="str">
        <f>C132</f>
        <v>e-hydrogen</v>
      </c>
      <c r="D153" s="13" t="s">
        <v>42</v>
      </c>
      <c r="E153" s="13" t="s">
        <v>58</v>
      </c>
      <c r="F153" s="13" t="s">
        <v>31</v>
      </c>
      <c r="G153" s="14">
        <f t="shared" ref="G153:AH153" si="111">G158*G$196+G163*G$197+G168*G$198</f>
        <v>423.4664833247287</v>
      </c>
      <c r="H153" s="14">
        <f t="shared" si="111"/>
        <v>407.9080597487058</v>
      </c>
      <c r="I153" s="14">
        <f t="shared" si="111"/>
        <v>391.93778538812398</v>
      </c>
      <c r="J153" s="14">
        <f t="shared" si="111"/>
        <v>383.67894989578463</v>
      </c>
      <c r="K153" s="14">
        <f t="shared" si="111"/>
        <v>374.65498754747659</v>
      </c>
      <c r="L153" s="14">
        <f t="shared" si="111"/>
        <v>364.86589834320779</v>
      </c>
      <c r="M153" s="14">
        <f t="shared" si="111"/>
        <v>354.31168228298088</v>
      </c>
      <c r="N153" s="14">
        <f t="shared" si="111"/>
        <v>342.99233936678479</v>
      </c>
      <c r="O153" s="14">
        <f t="shared" si="111"/>
        <v>350.20750340232428</v>
      </c>
      <c r="P153" s="14">
        <f t="shared" si="111"/>
        <v>355.6383130013013</v>
      </c>
      <c r="Q153" s="14">
        <f t="shared" si="111"/>
        <v>359.28476816371159</v>
      </c>
      <c r="R153" s="14">
        <f t="shared" si="111"/>
        <v>361.14686888954691</v>
      </c>
      <c r="S153" s="14">
        <f t="shared" si="111"/>
        <v>361.22461517882164</v>
      </c>
      <c r="T153" s="14">
        <f t="shared" si="111"/>
        <v>358.40192634457429</v>
      </c>
      <c r="U153" s="14">
        <f t="shared" si="111"/>
        <v>354.10652475046084</v>
      </c>
      <c r="V153" s="14">
        <f t="shared" si="111"/>
        <v>348.33841039649622</v>
      </c>
      <c r="W153" s="14">
        <f t="shared" si="111"/>
        <v>341.09758328266571</v>
      </c>
      <c r="X153" s="14">
        <f t="shared" si="111"/>
        <v>332.38404340896386</v>
      </c>
      <c r="Y153" s="14">
        <f t="shared" si="111"/>
        <v>321.22576094613464</v>
      </c>
      <c r="Z153" s="14">
        <f t="shared" si="111"/>
        <v>308.95623454830633</v>
      </c>
      <c r="AA153" s="14">
        <f t="shared" si="111"/>
        <v>295.57546421549114</v>
      </c>
      <c r="AB153" s="14">
        <f t="shared" si="111"/>
        <v>281.08344994768112</v>
      </c>
      <c r="AC153" s="14">
        <f t="shared" si="111"/>
        <v>265.48019174487365</v>
      </c>
      <c r="AD153" s="14">
        <f t="shared" si="111"/>
        <v>248.55741402200647</v>
      </c>
      <c r="AE153" s="14">
        <f t="shared" si="111"/>
        <v>230.93955849750063</v>
      </c>
      <c r="AF153" s="14">
        <f t="shared" si="111"/>
        <v>212.62662517135635</v>
      </c>
      <c r="AG153" s="14">
        <f t="shared" si="111"/>
        <v>193.61861404357347</v>
      </c>
      <c r="AH153" s="14">
        <f t="shared" si="111"/>
        <v>173.9155251141523</v>
      </c>
    </row>
    <row r="154" spans="2:34" hidden="1" outlineLevel="1">
      <c r="B154" t="str">
        <f t="shared" si="94"/>
        <v>e-hydrogen (Alkaline) - Finance - Africa - USD/ton fuel</v>
      </c>
      <c r="C154" t="s">
        <v>54</v>
      </c>
      <c r="D154" t="s">
        <v>128</v>
      </c>
      <c r="E154" t="s">
        <v>55</v>
      </c>
      <c r="F154" t="s">
        <v>31</v>
      </c>
      <c r="G154" s="26">
        <f t="shared" ref="G154:AH154" si="112">G20</f>
        <v>383.70262805971436</v>
      </c>
      <c r="H154" s="26">
        <f t="shared" si="112"/>
        <v>364.51113138145598</v>
      </c>
      <c r="I154" s="26">
        <f t="shared" si="112"/>
        <v>345.31963470319118</v>
      </c>
      <c r="J154" s="26">
        <f t="shared" si="112"/>
        <v>326.28147815502251</v>
      </c>
      <c r="K154" s="26">
        <f t="shared" si="112"/>
        <v>307.24332160684747</v>
      </c>
      <c r="L154" s="26">
        <f t="shared" si="112"/>
        <v>288.20516505867886</v>
      </c>
      <c r="M154" s="26">
        <f t="shared" si="112"/>
        <v>269.16700851051024</v>
      </c>
      <c r="N154" s="26">
        <f t="shared" si="112"/>
        <v>250.1288519623352</v>
      </c>
      <c r="O154" s="26">
        <f t="shared" si="112"/>
        <v>245.2561241665739</v>
      </c>
      <c r="P154" s="26">
        <f t="shared" si="112"/>
        <v>240.38339637080779</v>
      </c>
      <c r="Q154" s="26">
        <f t="shared" si="112"/>
        <v>235.51066857504168</v>
      </c>
      <c r="R154" s="26">
        <f t="shared" si="112"/>
        <v>230.63794077927557</v>
      </c>
      <c r="S154" s="26">
        <f t="shared" si="112"/>
        <v>225.76521298350784</v>
      </c>
      <c r="T154" s="26">
        <f t="shared" si="112"/>
        <v>220.93096923287482</v>
      </c>
      <c r="U154" s="26">
        <f t="shared" si="112"/>
        <v>216.09672548224017</v>
      </c>
      <c r="V154" s="26">
        <f t="shared" si="112"/>
        <v>211.26248173160715</v>
      </c>
      <c r="W154" s="26">
        <f t="shared" si="112"/>
        <v>206.42823798097251</v>
      </c>
      <c r="X154" s="26">
        <f t="shared" si="112"/>
        <v>201.59399423033628</v>
      </c>
      <c r="Y154" s="26">
        <f t="shared" si="112"/>
        <v>196.79800339087629</v>
      </c>
      <c r="Z154" s="26">
        <f t="shared" si="112"/>
        <v>192.0020125514163</v>
      </c>
      <c r="AA154" s="26">
        <f t="shared" si="112"/>
        <v>187.20602171195469</v>
      </c>
      <c r="AB154" s="26">
        <f t="shared" si="112"/>
        <v>182.4100308724947</v>
      </c>
      <c r="AC154" s="26">
        <f t="shared" si="112"/>
        <v>177.6140400330363</v>
      </c>
      <c r="AD154" s="26">
        <f t="shared" si="112"/>
        <v>172.85607220907829</v>
      </c>
      <c r="AE154" s="26">
        <f t="shared" si="112"/>
        <v>168.09810438511866</v>
      </c>
      <c r="AF154" s="26">
        <f t="shared" si="112"/>
        <v>163.34013656116065</v>
      </c>
      <c r="AG154" s="26">
        <f t="shared" si="112"/>
        <v>158.58216873720261</v>
      </c>
      <c r="AH154" s="26">
        <f t="shared" si="112"/>
        <v>153.82420091324298</v>
      </c>
    </row>
    <row r="155" spans="2:34" hidden="1" outlineLevel="1">
      <c r="B155" t="str">
        <f t="shared" si="94"/>
        <v>e-hydrogen (Alkaline) - Finance - Americas - USD/ton fuel</v>
      </c>
      <c r="C155" t="s">
        <v>54</v>
      </c>
      <c r="D155" t="s">
        <v>128</v>
      </c>
      <c r="E155" t="s">
        <v>56</v>
      </c>
      <c r="F155" t="s">
        <v>31</v>
      </c>
      <c r="G155" s="26">
        <f t="shared" ref="G155:AH155" si="113">G21</f>
        <v>383.70262805971436</v>
      </c>
      <c r="H155" s="26">
        <f t="shared" si="113"/>
        <v>364.51113138145598</v>
      </c>
      <c r="I155" s="26">
        <f t="shared" si="113"/>
        <v>345.31963470319118</v>
      </c>
      <c r="J155" s="26">
        <f t="shared" si="113"/>
        <v>326.28147815502251</v>
      </c>
      <c r="K155" s="26">
        <f t="shared" si="113"/>
        <v>307.24332160684747</v>
      </c>
      <c r="L155" s="26">
        <f t="shared" si="113"/>
        <v>288.20516505867886</v>
      </c>
      <c r="M155" s="26">
        <f t="shared" si="113"/>
        <v>269.16700851051024</v>
      </c>
      <c r="N155" s="26">
        <f t="shared" si="113"/>
        <v>250.1288519623352</v>
      </c>
      <c r="O155" s="26">
        <f t="shared" si="113"/>
        <v>245.2561241665739</v>
      </c>
      <c r="P155" s="26">
        <f t="shared" si="113"/>
        <v>240.38339637080779</v>
      </c>
      <c r="Q155" s="26">
        <f t="shared" si="113"/>
        <v>235.51066857504168</v>
      </c>
      <c r="R155" s="26">
        <f t="shared" si="113"/>
        <v>230.63794077927557</v>
      </c>
      <c r="S155" s="26">
        <f t="shared" si="113"/>
        <v>225.76521298350784</v>
      </c>
      <c r="T155" s="26">
        <f t="shared" si="113"/>
        <v>220.93096923287482</v>
      </c>
      <c r="U155" s="26">
        <f t="shared" si="113"/>
        <v>216.09672548224017</v>
      </c>
      <c r="V155" s="26">
        <f t="shared" si="113"/>
        <v>211.26248173160715</v>
      </c>
      <c r="W155" s="26">
        <f t="shared" si="113"/>
        <v>206.42823798097251</v>
      </c>
      <c r="X155" s="26">
        <f t="shared" si="113"/>
        <v>201.59399423033628</v>
      </c>
      <c r="Y155" s="26">
        <f t="shared" si="113"/>
        <v>196.79800339087629</v>
      </c>
      <c r="Z155" s="26">
        <f t="shared" si="113"/>
        <v>192.0020125514163</v>
      </c>
      <c r="AA155" s="26">
        <f t="shared" si="113"/>
        <v>187.20602171195469</v>
      </c>
      <c r="AB155" s="26">
        <f t="shared" si="113"/>
        <v>182.4100308724947</v>
      </c>
      <c r="AC155" s="26">
        <f t="shared" si="113"/>
        <v>177.6140400330363</v>
      </c>
      <c r="AD155" s="26">
        <f t="shared" si="113"/>
        <v>172.85607220907829</v>
      </c>
      <c r="AE155" s="26">
        <f t="shared" si="113"/>
        <v>168.09810438511866</v>
      </c>
      <c r="AF155" s="26">
        <f t="shared" si="113"/>
        <v>163.34013656116065</v>
      </c>
      <c r="AG155" s="26">
        <f t="shared" si="113"/>
        <v>158.58216873720261</v>
      </c>
      <c r="AH155" s="26">
        <f t="shared" si="113"/>
        <v>153.82420091324298</v>
      </c>
    </row>
    <row r="156" spans="2:34" hidden="1" outlineLevel="1">
      <c r="B156" t="str">
        <f t="shared" si="94"/>
        <v>e-hydrogen (Alkaline) - Finance - Asia - USD/ton fuel</v>
      </c>
      <c r="C156" t="s">
        <v>54</v>
      </c>
      <c r="D156" t="s">
        <v>128</v>
      </c>
      <c r="E156" t="s">
        <v>57</v>
      </c>
      <c r="F156" t="s">
        <v>31</v>
      </c>
      <c r="G156" s="26">
        <f t="shared" ref="G156:AH156" si="114">G22</f>
        <v>383.70262805971436</v>
      </c>
      <c r="H156" s="26">
        <f t="shared" si="114"/>
        <v>364.51113138145598</v>
      </c>
      <c r="I156" s="26">
        <f t="shared" si="114"/>
        <v>345.31963470319118</v>
      </c>
      <c r="J156" s="26">
        <f t="shared" si="114"/>
        <v>326.28147815502251</v>
      </c>
      <c r="K156" s="26">
        <f t="shared" si="114"/>
        <v>307.24332160684747</v>
      </c>
      <c r="L156" s="26">
        <f t="shared" si="114"/>
        <v>288.20516505867886</v>
      </c>
      <c r="M156" s="26">
        <f t="shared" si="114"/>
        <v>269.16700851051024</v>
      </c>
      <c r="N156" s="26">
        <f t="shared" si="114"/>
        <v>250.1288519623352</v>
      </c>
      <c r="O156" s="26">
        <f t="shared" si="114"/>
        <v>245.2561241665739</v>
      </c>
      <c r="P156" s="26">
        <f t="shared" si="114"/>
        <v>240.38339637080779</v>
      </c>
      <c r="Q156" s="26">
        <f t="shared" si="114"/>
        <v>235.51066857504168</v>
      </c>
      <c r="R156" s="26">
        <f t="shared" si="114"/>
        <v>230.63794077927557</v>
      </c>
      <c r="S156" s="26">
        <f t="shared" si="114"/>
        <v>225.76521298350784</v>
      </c>
      <c r="T156" s="26">
        <f t="shared" si="114"/>
        <v>220.93096923287482</v>
      </c>
      <c r="U156" s="26">
        <f t="shared" si="114"/>
        <v>216.09672548224017</v>
      </c>
      <c r="V156" s="26">
        <f t="shared" si="114"/>
        <v>211.26248173160715</v>
      </c>
      <c r="W156" s="26">
        <f t="shared" si="114"/>
        <v>206.42823798097251</v>
      </c>
      <c r="X156" s="26">
        <f t="shared" si="114"/>
        <v>201.59399423033628</v>
      </c>
      <c r="Y156" s="26">
        <f t="shared" si="114"/>
        <v>196.79800339087629</v>
      </c>
      <c r="Z156" s="26">
        <f t="shared" si="114"/>
        <v>192.0020125514163</v>
      </c>
      <c r="AA156" s="26">
        <f t="shared" si="114"/>
        <v>187.20602171195469</v>
      </c>
      <c r="AB156" s="26">
        <f t="shared" si="114"/>
        <v>182.4100308724947</v>
      </c>
      <c r="AC156" s="26">
        <f t="shared" si="114"/>
        <v>177.6140400330363</v>
      </c>
      <c r="AD156" s="26">
        <f t="shared" si="114"/>
        <v>172.85607220907829</v>
      </c>
      <c r="AE156" s="26">
        <f t="shared" si="114"/>
        <v>168.09810438511866</v>
      </c>
      <c r="AF156" s="26">
        <f t="shared" si="114"/>
        <v>163.34013656116065</v>
      </c>
      <c r="AG156" s="26">
        <f t="shared" si="114"/>
        <v>158.58216873720261</v>
      </c>
      <c r="AH156" s="26">
        <f t="shared" si="114"/>
        <v>153.82420091324298</v>
      </c>
    </row>
    <row r="157" spans="2:34" hidden="1" outlineLevel="1">
      <c r="B157" t="str">
        <f t="shared" si="94"/>
        <v>e-hydrogen (Alkaline) - Finance - Europe - USD/ton fuel</v>
      </c>
      <c r="C157" t="s">
        <v>54</v>
      </c>
      <c r="D157" t="s">
        <v>128</v>
      </c>
      <c r="E157" t="s">
        <v>8</v>
      </c>
      <c r="F157" t="s">
        <v>31</v>
      </c>
      <c r="G157" s="26">
        <f t="shared" ref="G157:AH157" si="115">G23</f>
        <v>383.70262805971436</v>
      </c>
      <c r="H157" s="26">
        <f t="shared" si="115"/>
        <v>364.51113138145598</v>
      </c>
      <c r="I157" s="26">
        <f t="shared" si="115"/>
        <v>345.31963470319118</v>
      </c>
      <c r="J157" s="26">
        <f t="shared" si="115"/>
        <v>326.28147815502251</v>
      </c>
      <c r="K157" s="26">
        <f t="shared" si="115"/>
        <v>307.24332160684747</v>
      </c>
      <c r="L157" s="26">
        <f t="shared" si="115"/>
        <v>288.20516505867886</v>
      </c>
      <c r="M157" s="26">
        <f t="shared" si="115"/>
        <v>269.16700851051024</v>
      </c>
      <c r="N157" s="26">
        <f t="shared" si="115"/>
        <v>250.1288519623352</v>
      </c>
      <c r="O157" s="26">
        <f t="shared" si="115"/>
        <v>245.2561241665739</v>
      </c>
      <c r="P157" s="26">
        <f t="shared" si="115"/>
        <v>240.38339637080779</v>
      </c>
      <c r="Q157" s="26">
        <f t="shared" si="115"/>
        <v>235.51066857504168</v>
      </c>
      <c r="R157" s="26">
        <f t="shared" si="115"/>
        <v>230.63794077927557</v>
      </c>
      <c r="S157" s="26">
        <f t="shared" si="115"/>
        <v>225.76521298350784</v>
      </c>
      <c r="T157" s="26">
        <f t="shared" si="115"/>
        <v>220.93096923287482</v>
      </c>
      <c r="U157" s="26">
        <f t="shared" si="115"/>
        <v>216.09672548224017</v>
      </c>
      <c r="V157" s="26">
        <f t="shared" si="115"/>
        <v>211.26248173160715</v>
      </c>
      <c r="W157" s="26">
        <f t="shared" si="115"/>
        <v>206.42823798097251</v>
      </c>
      <c r="X157" s="26">
        <f t="shared" si="115"/>
        <v>201.59399423033628</v>
      </c>
      <c r="Y157" s="26">
        <f t="shared" si="115"/>
        <v>196.79800339087629</v>
      </c>
      <c r="Z157" s="26">
        <f t="shared" si="115"/>
        <v>192.0020125514163</v>
      </c>
      <c r="AA157" s="26">
        <f t="shared" si="115"/>
        <v>187.20602171195469</v>
      </c>
      <c r="AB157" s="26">
        <f t="shared" si="115"/>
        <v>182.4100308724947</v>
      </c>
      <c r="AC157" s="26">
        <f t="shared" si="115"/>
        <v>177.6140400330363</v>
      </c>
      <c r="AD157" s="26">
        <f t="shared" si="115"/>
        <v>172.85607220907829</v>
      </c>
      <c r="AE157" s="26">
        <f t="shared" si="115"/>
        <v>168.09810438511866</v>
      </c>
      <c r="AF157" s="26">
        <f t="shared" si="115"/>
        <v>163.34013656116065</v>
      </c>
      <c r="AG157" s="26">
        <f t="shared" si="115"/>
        <v>158.58216873720261</v>
      </c>
      <c r="AH157" s="26">
        <f t="shared" si="115"/>
        <v>153.82420091324298</v>
      </c>
    </row>
    <row r="158" spans="2:34" hidden="1" outlineLevel="1">
      <c r="B158" t="str">
        <f t="shared" si="94"/>
        <v>e-hydrogen (Alkaline) - Finance - Middle East - USD/ton fuel</v>
      </c>
      <c r="C158" t="s">
        <v>54</v>
      </c>
      <c r="D158" t="s">
        <v>128</v>
      </c>
      <c r="E158" t="s">
        <v>58</v>
      </c>
      <c r="F158" t="s">
        <v>31</v>
      </c>
      <c r="G158" s="26">
        <f t="shared" ref="G158:AH158" si="116">G24</f>
        <v>383.70262805971436</v>
      </c>
      <c r="H158" s="26">
        <f t="shared" si="116"/>
        <v>364.51113138145598</v>
      </c>
      <c r="I158" s="26">
        <f t="shared" si="116"/>
        <v>345.31963470319118</v>
      </c>
      <c r="J158" s="26">
        <f t="shared" si="116"/>
        <v>326.28147815502251</v>
      </c>
      <c r="K158" s="26">
        <f t="shared" si="116"/>
        <v>307.24332160684747</v>
      </c>
      <c r="L158" s="26">
        <f t="shared" si="116"/>
        <v>288.20516505867886</v>
      </c>
      <c r="M158" s="26">
        <f t="shared" si="116"/>
        <v>269.16700851051024</v>
      </c>
      <c r="N158" s="26">
        <f t="shared" si="116"/>
        <v>250.1288519623352</v>
      </c>
      <c r="O158" s="26">
        <f t="shared" si="116"/>
        <v>245.2561241665739</v>
      </c>
      <c r="P158" s="26">
        <f t="shared" si="116"/>
        <v>240.38339637080779</v>
      </c>
      <c r="Q158" s="26">
        <f t="shared" si="116"/>
        <v>235.51066857504168</v>
      </c>
      <c r="R158" s="26">
        <f t="shared" si="116"/>
        <v>230.63794077927557</v>
      </c>
      <c r="S158" s="26">
        <f t="shared" si="116"/>
        <v>225.76521298350784</v>
      </c>
      <c r="T158" s="26">
        <f t="shared" si="116"/>
        <v>220.93096923287482</v>
      </c>
      <c r="U158" s="26">
        <f t="shared" si="116"/>
        <v>216.09672548224017</v>
      </c>
      <c r="V158" s="26">
        <f t="shared" si="116"/>
        <v>211.26248173160715</v>
      </c>
      <c r="W158" s="26">
        <f t="shared" si="116"/>
        <v>206.42823798097251</v>
      </c>
      <c r="X158" s="26">
        <f t="shared" si="116"/>
        <v>201.59399423033628</v>
      </c>
      <c r="Y158" s="26">
        <f t="shared" si="116"/>
        <v>196.79800339087629</v>
      </c>
      <c r="Z158" s="26">
        <f t="shared" si="116"/>
        <v>192.0020125514163</v>
      </c>
      <c r="AA158" s="26">
        <f t="shared" si="116"/>
        <v>187.20602171195469</v>
      </c>
      <c r="AB158" s="26">
        <f t="shared" si="116"/>
        <v>182.4100308724947</v>
      </c>
      <c r="AC158" s="26">
        <f t="shared" si="116"/>
        <v>177.6140400330363</v>
      </c>
      <c r="AD158" s="26">
        <f t="shared" si="116"/>
        <v>172.85607220907829</v>
      </c>
      <c r="AE158" s="26">
        <f t="shared" si="116"/>
        <v>168.09810438511866</v>
      </c>
      <c r="AF158" s="26">
        <f t="shared" si="116"/>
        <v>163.34013656116065</v>
      </c>
      <c r="AG158" s="26">
        <f t="shared" si="116"/>
        <v>158.58216873720261</v>
      </c>
      <c r="AH158" s="26">
        <f t="shared" si="116"/>
        <v>153.82420091324298</v>
      </c>
    </row>
    <row r="159" spans="2:34" hidden="1" outlineLevel="1">
      <c r="B159" t="str">
        <f t="shared" si="94"/>
        <v>e-hydrogen (PEM) - Finance - Africa - USD/ton fuel</v>
      </c>
      <c r="C159" t="s">
        <v>60</v>
      </c>
      <c r="D159" t="s">
        <v>128</v>
      </c>
      <c r="E159" t="s">
        <v>55</v>
      </c>
      <c r="F159" t="s">
        <v>31</v>
      </c>
      <c r="G159" s="26">
        <f t="shared" ref="G159:AH159" si="117">G62</f>
        <v>490.35955357541746</v>
      </c>
      <c r="H159" s="26">
        <f t="shared" si="117"/>
        <v>462.73114665072126</v>
      </c>
      <c r="I159" s="26">
        <f t="shared" si="117"/>
        <v>435.10273972602511</v>
      </c>
      <c r="J159" s="26">
        <f t="shared" si="117"/>
        <v>409.21948113156253</v>
      </c>
      <c r="K159" s="26">
        <f t="shared" si="117"/>
        <v>383.33622253710001</v>
      </c>
      <c r="L159" s="26">
        <f t="shared" si="117"/>
        <v>357.4529639426375</v>
      </c>
      <c r="M159" s="26">
        <f t="shared" si="117"/>
        <v>331.56970534817492</v>
      </c>
      <c r="N159" s="26">
        <f t="shared" si="117"/>
        <v>305.6864467537124</v>
      </c>
      <c r="O159" s="26">
        <f t="shared" si="117"/>
        <v>298.07225786132858</v>
      </c>
      <c r="P159" s="26">
        <f t="shared" si="117"/>
        <v>290.45806896894794</v>
      </c>
      <c r="Q159" s="26">
        <f t="shared" si="117"/>
        <v>282.8438800765673</v>
      </c>
      <c r="R159" s="26">
        <f t="shared" si="117"/>
        <v>275.22969118418348</v>
      </c>
      <c r="S159" s="26">
        <f t="shared" si="117"/>
        <v>267.61550229179966</v>
      </c>
      <c r="T159" s="26">
        <f t="shared" si="117"/>
        <v>260.44815878833327</v>
      </c>
      <c r="U159" s="26">
        <f t="shared" si="117"/>
        <v>253.28081528486686</v>
      </c>
      <c r="V159" s="26">
        <f t="shared" si="117"/>
        <v>246.11347178140048</v>
      </c>
      <c r="W159" s="26">
        <f t="shared" si="117"/>
        <v>238.94612827793728</v>
      </c>
      <c r="X159" s="26">
        <f t="shared" si="117"/>
        <v>231.77878477447086</v>
      </c>
      <c r="Y159" s="26">
        <f t="shared" si="117"/>
        <v>225.03671148919329</v>
      </c>
      <c r="Z159" s="26">
        <f t="shared" si="117"/>
        <v>218.2946382039157</v>
      </c>
      <c r="AA159" s="26">
        <f t="shared" si="117"/>
        <v>211.55256491863813</v>
      </c>
      <c r="AB159" s="26">
        <f t="shared" si="117"/>
        <v>204.81049163336053</v>
      </c>
      <c r="AC159" s="26">
        <f t="shared" si="117"/>
        <v>198.06841834808296</v>
      </c>
      <c r="AD159" s="26">
        <f t="shared" si="117"/>
        <v>191.73099038622811</v>
      </c>
      <c r="AE159" s="26">
        <f t="shared" si="117"/>
        <v>185.39356242437486</v>
      </c>
      <c r="AF159" s="26">
        <f t="shared" si="117"/>
        <v>179.05613446252002</v>
      </c>
      <c r="AG159" s="26">
        <f t="shared" si="117"/>
        <v>172.71870650066515</v>
      </c>
      <c r="AH159" s="26">
        <f t="shared" si="117"/>
        <v>166.38127853881193</v>
      </c>
    </row>
    <row r="160" spans="2:34" hidden="1" outlineLevel="1">
      <c r="B160" t="str">
        <f t="shared" si="94"/>
        <v>e-hydrogen (PEM) - Finance - Americas - USD/ton fuel</v>
      </c>
      <c r="C160" t="s">
        <v>60</v>
      </c>
      <c r="D160" t="s">
        <v>128</v>
      </c>
      <c r="E160" t="s">
        <v>56</v>
      </c>
      <c r="F160" t="s">
        <v>31</v>
      </c>
      <c r="G160" s="26">
        <f t="shared" ref="G160:AH160" si="118">G63</f>
        <v>490.35955357541746</v>
      </c>
      <c r="H160" s="26">
        <f t="shared" si="118"/>
        <v>462.73114665072126</v>
      </c>
      <c r="I160" s="26">
        <f t="shared" si="118"/>
        <v>435.10273972602511</v>
      </c>
      <c r="J160" s="26">
        <f t="shared" si="118"/>
        <v>409.21948113156253</v>
      </c>
      <c r="K160" s="26">
        <f t="shared" si="118"/>
        <v>383.33622253710001</v>
      </c>
      <c r="L160" s="26">
        <f t="shared" si="118"/>
        <v>357.4529639426375</v>
      </c>
      <c r="M160" s="26">
        <f t="shared" si="118"/>
        <v>331.56970534817492</v>
      </c>
      <c r="N160" s="26">
        <f t="shared" si="118"/>
        <v>305.6864467537124</v>
      </c>
      <c r="O160" s="26">
        <f t="shared" si="118"/>
        <v>298.07225786132858</v>
      </c>
      <c r="P160" s="26">
        <f t="shared" si="118"/>
        <v>290.45806896894794</v>
      </c>
      <c r="Q160" s="26">
        <f t="shared" si="118"/>
        <v>282.8438800765673</v>
      </c>
      <c r="R160" s="26">
        <f t="shared" si="118"/>
        <v>275.22969118418348</v>
      </c>
      <c r="S160" s="26">
        <f t="shared" si="118"/>
        <v>267.61550229179966</v>
      </c>
      <c r="T160" s="26">
        <f t="shared" si="118"/>
        <v>260.44815878833327</v>
      </c>
      <c r="U160" s="26">
        <f t="shared" si="118"/>
        <v>253.28081528486686</v>
      </c>
      <c r="V160" s="26">
        <f t="shared" si="118"/>
        <v>246.11347178140048</v>
      </c>
      <c r="W160" s="26">
        <f t="shared" si="118"/>
        <v>238.94612827793728</v>
      </c>
      <c r="X160" s="26">
        <f t="shared" si="118"/>
        <v>231.77878477447086</v>
      </c>
      <c r="Y160" s="26">
        <f t="shared" si="118"/>
        <v>225.03671148919329</v>
      </c>
      <c r="Z160" s="26">
        <f t="shared" si="118"/>
        <v>218.2946382039157</v>
      </c>
      <c r="AA160" s="26">
        <f t="shared" si="118"/>
        <v>211.55256491863813</v>
      </c>
      <c r="AB160" s="26">
        <f t="shared" si="118"/>
        <v>204.81049163336053</v>
      </c>
      <c r="AC160" s="26">
        <f t="shared" si="118"/>
        <v>198.06841834808296</v>
      </c>
      <c r="AD160" s="26">
        <f t="shared" si="118"/>
        <v>191.73099038622811</v>
      </c>
      <c r="AE160" s="26">
        <f t="shared" si="118"/>
        <v>185.39356242437486</v>
      </c>
      <c r="AF160" s="26">
        <f t="shared" si="118"/>
        <v>179.05613446252002</v>
      </c>
      <c r="AG160" s="26">
        <f t="shared" si="118"/>
        <v>172.71870650066515</v>
      </c>
      <c r="AH160" s="26">
        <f t="shared" si="118"/>
        <v>166.38127853881193</v>
      </c>
    </row>
    <row r="161" spans="2:34" hidden="1" outlineLevel="1">
      <c r="B161" t="str">
        <f t="shared" si="94"/>
        <v>e-hydrogen (PEM) - Finance - Asia - USD/ton fuel</v>
      </c>
      <c r="C161" t="s">
        <v>60</v>
      </c>
      <c r="D161" t="s">
        <v>128</v>
      </c>
      <c r="E161" t="s">
        <v>57</v>
      </c>
      <c r="F161" t="s">
        <v>31</v>
      </c>
      <c r="G161" s="26">
        <f t="shared" ref="G161:AH161" si="119">G64</f>
        <v>490.35955357541746</v>
      </c>
      <c r="H161" s="26">
        <f t="shared" si="119"/>
        <v>462.73114665072126</v>
      </c>
      <c r="I161" s="26">
        <f t="shared" si="119"/>
        <v>435.10273972602511</v>
      </c>
      <c r="J161" s="26">
        <f t="shared" si="119"/>
        <v>409.21948113156253</v>
      </c>
      <c r="K161" s="26">
        <f t="shared" si="119"/>
        <v>383.33622253710001</v>
      </c>
      <c r="L161" s="26">
        <f t="shared" si="119"/>
        <v>357.4529639426375</v>
      </c>
      <c r="M161" s="26">
        <f t="shared" si="119"/>
        <v>331.56970534817492</v>
      </c>
      <c r="N161" s="26">
        <f t="shared" si="119"/>
        <v>305.6864467537124</v>
      </c>
      <c r="O161" s="26">
        <f t="shared" si="119"/>
        <v>298.07225786132858</v>
      </c>
      <c r="P161" s="26">
        <f t="shared" si="119"/>
        <v>290.45806896894794</v>
      </c>
      <c r="Q161" s="26">
        <f t="shared" si="119"/>
        <v>282.8438800765673</v>
      </c>
      <c r="R161" s="26">
        <f t="shared" si="119"/>
        <v>275.22969118418348</v>
      </c>
      <c r="S161" s="26">
        <f t="shared" si="119"/>
        <v>267.61550229179966</v>
      </c>
      <c r="T161" s="26">
        <f t="shared" si="119"/>
        <v>260.44815878833327</v>
      </c>
      <c r="U161" s="26">
        <f t="shared" si="119"/>
        <v>253.28081528486686</v>
      </c>
      <c r="V161" s="26">
        <f t="shared" si="119"/>
        <v>246.11347178140048</v>
      </c>
      <c r="W161" s="26">
        <f t="shared" si="119"/>
        <v>238.94612827793728</v>
      </c>
      <c r="X161" s="26">
        <f t="shared" si="119"/>
        <v>231.77878477447086</v>
      </c>
      <c r="Y161" s="26">
        <f t="shared" si="119"/>
        <v>225.03671148919329</v>
      </c>
      <c r="Z161" s="26">
        <f t="shared" si="119"/>
        <v>218.2946382039157</v>
      </c>
      <c r="AA161" s="26">
        <f t="shared" si="119"/>
        <v>211.55256491863813</v>
      </c>
      <c r="AB161" s="26">
        <f t="shared" si="119"/>
        <v>204.81049163336053</v>
      </c>
      <c r="AC161" s="26">
        <f t="shared" si="119"/>
        <v>198.06841834808296</v>
      </c>
      <c r="AD161" s="26">
        <f t="shared" si="119"/>
        <v>191.73099038622811</v>
      </c>
      <c r="AE161" s="26">
        <f t="shared" si="119"/>
        <v>185.39356242437486</v>
      </c>
      <c r="AF161" s="26">
        <f t="shared" si="119"/>
        <v>179.05613446252002</v>
      </c>
      <c r="AG161" s="26">
        <f t="shared" si="119"/>
        <v>172.71870650066515</v>
      </c>
      <c r="AH161" s="26">
        <f t="shared" si="119"/>
        <v>166.38127853881193</v>
      </c>
    </row>
    <row r="162" spans="2:34" hidden="1" outlineLevel="1">
      <c r="B162" t="str">
        <f t="shared" si="94"/>
        <v>e-hydrogen (PEM) - Finance - Europe - USD/ton fuel</v>
      </c>
      <c r="C162" t="s">
        <v>60</v>
      </c>
      <c r="D162" t="s">
        <v>128</v>
      </c>
      <c r="E162" t="s">
        <v>8</v>
      </c>
      <c r="F162" t="s">
        <v>31</v>
      </c>
      <c r="G162" s="26">
        <f t="shared" ref="G162:AH162" si="120">G65</f>
        <v>490.35955357541746</v>
      </c>
      <c r="H162" s="26">
        <f t="shared" si="120"/>
        <v>462.73114665072126</v>
      </c>
      <c r="I162" s="26">
        <f t="shared" si="120"/>
        <v>435.10273972602511</v>
      </c>
      <c r="J162" s="26">
        <f t="shared" si="120"/>
        <v>409.21948113156253</v>
      </c>
      <c r="K162" s="26">
        <f t="shared" si="120"/>
        <v>383.33622253710001</v>
      </c>
      <c r="L162" s="26">
        <f t="shared" si="120"/>
        <v>357.4529639426375</v>
      </c>
      <c r="M162" s="26">
        <f t="shared" si="120"/>
        <v>331.56970534817492</v>
      </c>
      <c r="N162" s="26">
        <f t="shared" si="120"/>
        <v>305.6864467537124</v>
      </c>
      <c r="O162" s="26">
        <f t="shared" si="120"/>
        <v>298.07225786132858</v>
      </c>
      <c r="P162" s="26">
        <f t="shared" si="120"/>
        <v>290.45806896894794</v>
      </c>
      <c r="Q162" s="26">
        <f t="shared" si="120"/>
        <v>282.8438800765673</v>
      </c>
      <c r="R162" s="26">
        <f t="shared" si="120"/>
        <v>275.22969118418348</v>
      </c>
      <c r="S162" s="26">
        <f t="shared" si="120"/>
        <v>267.61550229179966</v>
      </c>
      <c r="T162" s="26">
        <f t="shared" si="120"/>
        <v>260.44815878833327</v>
      </c>
      <c r="U162" s="26">
        <f t="shared" si="120"/>
        <v>253.28081528486686</v>
      </c>
      <c r="V162" s="26">
        <f t="shared" si="120"/>
        <v>246.11347178140048</v>
      </c>
      <c r="W162" s="26">
        <f t="shared" si="120"/>
        <v>238.94612827793728</v>
      </c>
      <c r="X162" s="26">
        <f t="shared" si="120"/>
        <v>231.77878477447086</v>
      </c>
      <c r="Y162" s="26">
        <f t="shared" si="120"/>
        <v>225.03671148919329</v>
      </c>
      <c r="Z162" s="26">
        <f t="shared" si="120"/>
        <v>218.2946382039157</v>
      </c>
      <c r="AA162" s="26">
        <f t="shared" si="120"/>
        <v>211.55256491863813</v>
      </c>
      <c r="AB162" s="26">
        <f t="shared" si="120"/>
        <v>204.81049163336053</v>
      </c>
      <c r="AC162" s="26">
        <f t="shared" si="120"/>
        <v>198.06841834808296</v>
      </c>
      <c r="AD162" s="26">
        <f t="shared" si="120"/>
        <v>191.73099038622811</v>
      </c>
      <c r="AE162" s="26">
        <f t="shared" si="120"/>
        <v>185.39356242437486</v>
      </c>
      <c r="AF162" s="26">
        <f t="shared" si="120"/>
        <v>179.05613446252002</v>
      </c>
      <c r="AG162" s="26">
        <f t="shared" si="120"/>
        <v>172.71870650066515</v>
      </c>
      <c r="AH162" s="26">
        <f t="shared" si="120"/>
        <v>166.38127853881193</v>
      </c>
    </row>
    <row r="163" spans="2:34" hidden="1" outlineLevel="1">
      <c r="B163" t="str">
        <f t="shared" si="94"/>
        <v>e-hydrogen (PEM) - Finance - Middle East - USD/ton fuel</v>
      </c>
      <c r="C163" t="s">
        <v>60</v>
      </c>
      <c r="D163" t="s">
        <v>128</v>
      </c>
      <c r="E163" t="s">
        <v>58</v>
      </c>
      <c r="F163" t="s">
        <v>31</v>
      </c>
      <c r="G163" s="26">
        <f t="shared" ref="G163:AH163" si="121">G66</f>
        <v>490.35955357541746</v>
      </c>
      <c r="H163" s="26">
        <f t="shared" si="121"/>
        <v>462.73114665072126</v>
      </c>
      <c r="I163" s="26">
        <f t="shared" si="121"/>
        <v>435.10273972602511</v>
      </c>
      <c r="J163" s="26">
        <f t="shared" si="121"/>
        <v>409.21948113156253</v>
      </c>
      <c r="K163" s="26">
        <f t="shared" si="121"/>
        <v>383.33622253710001</v>
      </c>
      <c r="L163" s="26">
        <f t="shared" si="121"/>
        <v>357.4529639426375</v>
      </c>
      <c r="M163" s="26">
        <f t="shared" si="121"/>
        <v>331.56970534817492</v>
      </c>
      <c r="N163" s="26">
        <f t="shared" si="121"/>
        <v>305.6864467537124</v>
      </c>
      <c r="O163" s="26">
        <f t="shared" si="121"/>
        <v>298.07225786132858</v>
      </c>
      <c r="P163" s="26">
        <f t="shared" si="121"/>
        <v>290.45806896894794</v>
      </c>
      <c r="Q163" s="26">
        <f t="shared" si="121"/>
        <v>282.8438800765673</v>
      </c>
      <c r="R163" s="26">
        <f t="shared" si="121"/>
        <v>275.22969118418348</v>
      </c>
      <c r="S163" s="26">
        <f t="shared" si="121"/>
        <v>267.61550229179966</v>
      </c>
      <c r="T163" s="26">
        <f t="shared" si="121"/>
        <v>260.44815878833327</v>
      </c>
      <c r="U163" s="26">
        <f t="shared" si="121"/>
        <v>253.28081528486686</v>
      </c>
      <c r="V163" s="26">
        <f t="shared" si="121"/>
        <v>246.11347178140048</v>
      </c>
      <c r="W163" s="26">
        <f t="shared" si="121"/>
        <v>238.94612827793728</v>
      </c>
      <c r="X163" s="26">
        <f t="shared" si="121"/>
        <v>231.77878477447086</v>
      </c>
      <c r="Y163" s="26">
        <f t="shared" si="121"/>
        <v>225.03671148919329</v>
      </c>
      <c r="Z163" s="26">
        <f t="shared" si="121"/>
        <v>218.2946382039157</v>
      </c>
      <c r="AA163" s="26">
        <f t="shared" si="121"/>
        <v>211.55256491863813</v>
      </c>
      <c r="AB163" s="26">
        <f t="shared" si="121"/>
        <v>204.81049163336053</v>
      </c>
      <c r="AC163" s="26">
        <f t="shared" si="121"/>
        <v>198.06841834808296</v>
      </c>
      <c r="AD163" s="26">
        <f t="shared" si="121"/>
        <v>191.73099038622811</v>
      </c>
      <c r="AE163" s="26">
        <f t="shared" si="121"/>
        <v>185.39356242437486</v>
      </c>
      <c r="AF163" s="26">
        <f t="shared" si="121"/>
        <v>179.05613446252002</v>
      </c>
      <c r="AG163" s="26">
        <f t="shared" si="121"/>
        <v>172.71870650066515</v>
      </c>
      <c r="AH163" s="26">
        <f t="shared" si="121"/>
        <v>166.38127853881193</v>
      </c>
    </row>
    <row r="164" spans="2:34" hidden="1" outlineLevel="1">
      <c r="B164" t="str">
        <f t="shared" si="94"/>
        <v>e-hydrogen (Solid oxide) - Finance - Africa - USD/ton fuel</v>
      </c>
      <c r="C164" t="s">
        <v>61</v>
      </c>
      <c r="D164" t="s">
        <v>128</v>
      </c>
      <c r="E164" t="s">
        <v>55</v>
      </c>
      <c r="F164" t="s">
        <v>31</v>
      </c>
      <c r="G164" s="26">
        <f>G104</f>
        <v>891.46137460650891</v>
      </c>
      <c r="H164" s="26">
        <f t="shared" ref="H164:AH168" si="122">H104</f>
        <v>860.11424894709148</v>
      </c>
      <c r="I164" s="26">
        <f t="shared" si="122"/>
        <v>828.76712328767417</v>
      </c>
      <c r="J164" s="26">
        <f t="shared" si="122"/>
        <v>798.53349084803847</v>
      </c>
      <c r="K164" s="26">
        <f t="shared" si="122"/>
        <v>768.29985840840277</v>
      </c>
      <c r="L164" s="26">
        <f t="shared" si="122"/>
        <v>738.06622596876707</v>
      </c>
      <c r="M164" s="26">
        <f t="shared" si="122"/>
        <v>707.83259352913137</v>
      </c>
      <c r="N164" s="26">
        <f t="shared" si="122"/>
        <v>677.59896108949567</v>
      </c>
      <c r="O164" s="26">
        <f t="shared" si="122"/>
        <v>651.10716811079658</v>
      </c>
      <c r="P164" s="26">
        <f t="shared" si="122"/>
        <v>624.61537513210385</v>
      </c>
      <c r="Q164" s="26">
        <f t="shared" si="122"/>
        <v>598.12358215341123</v>
      </c>
      <c r="R164" s="26">
        <f t="shared" si="122"/>
        <v>571.63178917472487</v>
      </c>
      <c r="S164" s="26">
        <f t="shared" si="122"/>
        <v>545.13999619603226</v>
      </c>
      <c r="T164" s="26">
        <f t="shared" si="122"/>
        <v>519.60029869779714</v>
      </c>
      <c r="U164" s="26">
        <f t="shared" si="122"/>
        <v>494.06060119955572</v>
      </c>
      <c r="V164" s="26">
        <f t="shared" si="122"/>
        <v>468.5209037013143</v>
      </c>
      <c r="W164" s="26">
        <f t="shared" si="122"/>
        <v>442.98120620307924</v>
      </c>
      <c r="X164" s="26">
        <f t="shared" si="122"/>
        <v>417.44150870483782</v>
      </c>
      <c r="Y164" s="26">
        <f t="shared" si="122"/>
        <v>392.8273973182869</v>
      </c>
      <c r="Z164" s="26">
        <f t="shared" si="122"/>
        <v>368.2132859317295</v>
      </c>
      <c r="AA164" s="26">
        <f t="shared" si="122"/>
        <v>343.59917454517858</v>
      </c>
      <c r="AB164" s="26">
        <f t="shared" si="122"/>
        <v>318.98506315862767</v>
      </c>
      <c r="AC164" s="26">
        <f t="shared" si="122"/>
        <v>294.37095177207027</v>
      </c>
      <c r="AD164" s="26">
        <f t="shared" si="122"/>
        <v>270.65657876925371</v>
      </c>
      <c r="AE164" s="26">
        <f t="shared" si="122"/>
        <v>246.94220576643716</v>
      </c>
      <c r="AF164" s="26">
        <f t="shared" si="122"/>
        <v>223.22783276362057</v>
      </c>
      <c r="AG164" s="26">
        <f t="shared" si="122"/>
        <v>199.51345976080398</v>
      </c>
      <c r="AH164" s="26">
        <f t="shared" si="122"/>
        <v>175.79908675798742</v>
      </c>
    </row>
    <row r="165" spans="2:34" hidden="1" outlineLevel="1">
      <c r="B165" t="str">
        <f t="shared" si="94"/>
        <v>e-hydrogen (Solid oxide) - Finance - Americas - USD/ton fuel</v>
      </c>
      <c r="C165" t="s">
        <v>61</v>
      </c>
      <c r="D165" t="s">
        <v>128</v>
      </c>
      <c r="E165" t="s">
        <v>56</v>
      </c>
      <c r="F165" t="s">
        <v>31</v>
      </c>
      <c r="G165" s="26">
        <f>G105</f>
        <v>891.46137460650891</v>
      </c>
      <c r="H165" s="26">
        <f t="shared" ref="H165:V165" si="123">H105</f>
        <v>860.11424894709148</v>
      </c>
      <c r="I165" s="26">
        <f t="shared" si="123"/>
        <v>828.76712328767417</v>
      </c>
      <c r="J165" s="26">
        <f t="shared" si="123"/>
        <v>798.53349084803847</v>
      </c>
      <c r="K165" s="26">
        <f t="shared" si="123"/>
        <v>768.29985840840277</v>
      </c>
      <c r="L165" s="26">
        <f t="shared" si="123"/>
        <v>738.06622596876707</v>
      </c>
      <c r="M165" s="26">
        <f t="shared" si="123"/>
        <v>707.83259352913137</v>
      </c>
      <c r="N165" s="26">
        <f t="shared" si="123"/>
        <v>677.59896108949567</v>
      </c>
      <c r="O165" s="26">
        <f t="shared" si="123"/>
        <v>651.10716811079658</v>
      </c>
      <c r="P165" s="26">
        <f t="shared" si="123"/>
        <v>624.61537513210385</v>
      </c>
      <c r="Q165" s="26">
        <f t="shared" si="123"/>
        <v>598.12358215341123</v>
      </c>
      <c r="R165" s="26">
        <f t="shared" si="123"/>
        <v>571.63178917472487</v>
      </c>
      <c r="S165" s="26">
        <f t="shared" si="123"/>
        <v>545.13999619603226</v>
      </c>
      <c r="T165" s="26">
        <f t="shared" si="123"/>
        <v>519.60029869779714</v>
      </c>
      <c r="U165" s="26">
        <f t="shared" si="123"/>
        <v>494.06060119955572</v>
      </c>
      <c r="V165" s="26">
        <f t="shared" si="123"/>
        <v>468.5209037013143</v>
      </c>
      <c r="W165" s="26">
        <f t="shared" si="122"/>
        <v>442.98120620307924</v>
      </c>
      <c r="X165" s="26">
        <f t="shared" si="122"/>
        <v>417.44150870483782</v>
      </c>
      <c r="Y165" s="26">
        <f t="shared" si="122"/>
        <v>392.8273973182869</v>
      </c>
      <c r="Z165" s="26">
        <f t="shared" si="122"/>
        <v>368.2132859317295</v>
      </c>
      <c r="AA165" s="26">
        <f t="shared" si="122"/>
        <v>343.59917454517858</v>
      </c>
      <c r="AB165" s="26">
        <f t="shared" si="122"/>
        <v>318.98506315862767</v>
      </c>
      <c r="AC165" s="26">
        <f t="shared" si="122"/>
        <v>294.37095177207027</v>
      </c>
      <c r="AD165" s="26">
        <f t="shared" si="122"/>
        <v>270.65657876925371</v>
      </c>
      <c r="AE165" s="26">
        <f t="shared" si="122"/>
        <v>246.94220576643716</v>
      </c>
      <c r="AF165" s="26">
        <f t="shared" si="122"/>
        <v>223.22783276362057</v>
      </c>
      <c r="AG165" s="26">
        <f t="shared" si="122"/>
        <v>199.51345976080398</v>
      </c>
      <c r="AH165" s="26">
        <f t="shared" si="122"/>
        <v>175.79908675798742</v>
      </c>
    </row>
    <row r="166" spans="2:34" hidden="1" outlineLevel="1">
      <c r="B166" t="str">
        <f t="shared" si="94"/>
        <v>e-hydrogen (Solid oxide) - Finance - Asia - USD/ton fuel</v>
      </c>
      <c r="C166" t="s">
        <v>61</v>
      </c>
      <c r="D166" t="s">
        <v>128</v>
      </c>
      <c r="E166" t="s">
        <v>57</v>
      </c>
      <c r="F166" t="s">
        <v>31</v>
      </c>
      <c r="G166" s="26">
        <f>G106</f>
        <v>891.46137460650891</v>
      </c>
      <c r="H166" s="26">
        <f t="shared" si="122"/>
        <v>860.11424894709148</v>
      </c>
      <c r="I166" s="26">
        <f t="shared" si="122"/>
        <v>828.76712328767417</v>
      </c>
      <c r="J166" s="26">
        <f t="shared" si="122"/>
        <v>798.53349084803847</v>
      </c>
      <c r="K166" s="26">
        <f t="shared" si="122"/>
        <v>768.29985840840277</v>
      </c>
      <c r="L166" s="26">
        <f t="shared" si="122"/>
        <v>738.06622596876707</v>
      </c>
      <c r="M166" s="26">
        <f t="shared" si="122"/>
        <v>707.83259352913137</v>
      </c>
      <c r="N166" s="26">
        <f t="shared" si="122"/>
        <v>677.59896108949567</v>
      </c>
      <c r="O166" s="26">
        <f t="shared" si="122"/>
        <v>651.10716811079658</v>
      </c>
      <c r="P166" s="26">
        <f t="shared" si="122"/>
        <v>624.61537513210385</v>
      </c>
      <c r="Q166" s="26">
        <f t="shared" si="122"/>
        <v>598.12358215341123</v>
      </c>
      <c r="R166" s="26">
        <f t="shared" si="122"/>
        <v>571.63178917472487</v>
      </c>
      <c r="S166" s="26">
        <f t="shared" si="122"/>
        <v>545.13999619603226</v>
      </c>
      <c r="T166" s="26">
        <f t="shared" si="122"/>
        <v>519.60029869779714</v>
      </c>
      <c r="U166" s="26">
        <f t="shared" si="122"/>
        <v>494.06060119955572</v>
      </c>
      <c r="V166" s="26">
        <f t="shared" si="122"/>
        <v>468.5209037013143</v>
      </c>
      <c r="W166" s="26">
        <f t="shared" si="122"/>
        <v>442.98120620307924</v>
      </c>
      <c r="X166" s="26">
        <f t="shared" si="122"/>
        <v>417.44150870483782</v>
      </c>
      <c r="Y166" s="26">
        <f t="shared" si="122"/>
        <v>392.8273973182869</v>
      </c>
      <c r="Z166" s="26">
        <f t="shared" si="122"/>
        <v>368.2132859317295</v>
      </c>
      <c r="AA166" s="26">
        <f t="shared" si="122"/>
        <v>343.59917454517858</v>
      </c>
      <c r="AB166" s="26">
        <f t="shared" si="122"/>
        <v>318.98506315862767</v>
      </c>
      <c r="AC166" s="26">
        <f t="shared" si="122"/>
        <v>294.37095177207027</v>
      </c>
      <c r="AD166" s="26">
        <f t="shared" si="122"/>
        <v>270.65657876925371</v>
      </c>
      <c r="AE166" s="26">
        <f t="shared" si="122"/>
        <v>246.94220576643716</v>
      </c>
      <c r="AF166" s="26">
        <f t="shared" si="122"/>
        <v>223.22783276362057</v>
      </c>
      <c r="AG166" s="26">
        <f t="shared" si="122"/>
        <v>199.51345976080398</v>
      </c>
      <c r="AH166" s="26">
        <f t="shared" si="122"/>
        <v>175.79908675798742</v>
      </c>
    </row>
    <row r="167" spans="2:34" hidden="1" outlineLevel="1">
      <c r="B167" t="str">
        <f t="shared" si="94"/>
        <v>e-hydrogen (Solid oxide) - Finance - Europe - USD/ton fuel</v>
      </c>
      <c r="C167" t="s">
        <v>61</v>
      </c>
      <c r="D167" t="s">
        <v>128</v>
      </c>
      <c r="E167" t="s">
        <v>8</v>
      </c>
      <c r="F167" t="s">
        <v>31</v>
      </c>
      <c r="G167" s="26">
        <f>G107</f>
        <v>891.46137460650891</v>
      </c>
      <c r="H167" s="26">
        <f t="shared" si="122"/>
        <v>860.11424894709148</v>
      </c>
      <c r="I167" s="26">
        <f t="shared" si="122"/>
        <v>828.76712328767417</v>
      </c>
      <c r="J167" s="26">
        <f t="shared" si="122"/>
        <v>798.53349084803847</v>
      </c>
      <c r="K167" s="26">
        <f t="shared" si="122"/>
        <v>768.29985840840277</v>
      </c>
      <c r="L167" s="26">
        <f t="shared" si="122"/>
        <v>738.06622596876707</v>
      </c>
      <c r="M167" s="26">
        <f t="shared" si="122"/>
        <v>707.83259352913137</v>
      </c>
      <c r="N167" s="26">
        <f t="shared" si="122"/>
        <v>677.59896108949567</v>
      </c>
      <c r="O167" s="26">
        <f t="shared" si="122"/>
        <v>651.10716811079658</v>
      </c>
      <c r="P167" s="26">
        <f t="shared" si="122"/>
        <v>624.61537513210385</v>
      </c>
      <c r="Q167" s="26">
        <f t="shared" si="122"/>
        <v>598.12358215341123</v>
      </c>
      <c r="R167" s="26">
        <f t="shared" si="122"/>
        <v>571.63178917472487</v>
      </c>
      <c r="S167" s="26">
        <f t="shared" si="122"/>
        <v>545.13999619603226</v>
      </c>
      <c r="T167" s="26">
        <f t="shared" si="122"/>
        <v>519.60029869779714</v>
      </c>
      <c r="U167" s="26">
        <f t="shared" si="122"/>
        <v>494.06060119955572</v>
      </c>
      <c r="V167" s="26">
        <f t="shared" si="122"/>
        <v>468.5209037013143</v>
      </c>
      <c r="W167" s="26">
        <f t="shared" si="122"/>
        <v>442.98120620307924</v>
      </c>
      <c r="X167" s="26">
        <f t="shared" si="122"/>
        <v>417.44150870483782</v>
      </c>
      <c r="Y167" s="26">
        <f t="shared" si="122"/>
        <v>392.8273973182869</v>
      </c>
      <c r="Z167" s="26">
        <f t="shared" si="122"/>
        <v>368.2132859317295</v>
      </c>
      <c r="AA167" s="26">
        <f t="shared" si="122"/>
        <v>343.59917454517858</v>
      </c>
      <c r="AB167" s="26">
        <f t="shared" si="122"/>
        <v>318.98506315862767</v>
      </c>
      <c r="AC167" s="26">
        <f t="shared" si="122"/>
        <v>294.37095177207027</v>
      </c>
      <c r="AD167" s="26">
        <f t="shared" si="122"/>
        <v>270.65657876925371</v>
      </c>
      <c r="AE167" s="26">
        <f t="shared" si="122"/>
        <v>246.94220576643716</v>
      </c>
      <c r="AF167" s="26">
        <f t="shared" si="122"/>
        <v>223.22783276362057</v>
      </c>
      <c r="AG167" s="26">
        <f t="shared" si="122"/>
        <v>199.51345976080398</v>
      </c>
      <c r="AH167" s="26">
        <f t="shared" si="122"/>
        <v>175.79908675798742</v>
      </c>
    </row>
    <row r="168" spans="2:34" hidden="1" outlineLevel="1">
      <c r="B168" t="str">
        <f t="shared" si="94"/>
        <v>e-hydrogen (Solid oxide) - Finance - Middle East - USD/ton fuel</v>
      </c>
      <c r="C168" t="s">
        <v>61</v>
      </c>
      <c r="D168" t="s">
        <v>128</v>
      </c>
      <c r="E168" t="s">
        <v>58</v>
      </c>
      <c r="F168" t="s">
        <v>31</v>
      </c>
      <c r="G168" s="26">
        <f>G108</f>
        <v>891.46137460650891</v>
      </c>
      <c r="H168" s="26">
        <f t="shared" si="122"/>
        <v>860.11424894709148</v>
      </c>
      <c r="I168" s="26">
        <f t="shared" si="122"/>
        <v>828.76712328767417</v>
      </c>
      <c r="J168" s="26">
        <f t="shared" si="122"/>
        <v>798.53349084803847</v>
      </c>
      <c r="K168" s="26">
        <f t="shared" si="122"/>
        <v>768.29985840840277</v>
      </c>
      <c r="L168" s="26">
        <f t="shared" si="122"/>
        <v>738.06622596876707</v>
      </c>
      <c r="M168" s="26">
        <f t="shared" si="122"/>
        <v>707.83259352913137</v>
      </c>
      <c r="N168" s="26">
        <f t="shared" si="122"/>
        <v>677.59896108949567</v>
      </c>
      <c r="O168" s="26">
        <f t="shared" si="122"/>
        <v>651.10716811079658</v>
      </c>
      <c r="P168" s="26">
        <f t="shared" si="122"/>
        <v>624.61537513210385</v>
      </c>
      <c r="Q168" s="26">
        <f t="shared" si="122"/>
        <v>598.12358215341123</v>
      </c>
      <c r="R168" s="26">
        <f t="shared" si="122"/>
        <v>571.63178917472487</v>
      </c>
      <c r="S168" s="26">
        <f t="shared" si="122"/>
        <v>545.13999619603226</v>
      </c>
      <c r="T168" s="26">
        <f t="shared" si="122"/>
        <v>519.60029869779714</v>
      </c>
      <c r="U168" s="26">
        <f t="shared" si="122"/>
        <v>494.06060119955572</v>
      </c>
      <c r="V168" s="26">
        <f t="shared" si="122"/>
        <v>468.5209037013143</v>
      </c>
      <c r="W168" s="26">
        <f t="shared" si="122"/>
        <v>442.98120620307924</v>
      </c>
      <c r="X168" s="26">
        <f t="shared" si="122"/>
        <v>417.44150870483782</v>
      </c>
      <c r="Y168" s="26">
        <f t="shared" si="122"/>
        <v>392.8273973182869</v>
      </c>
      <c r="Z168" s="26">
        <f t="shared" si="122"/>
        <v>368.2132859317295</v>
      </c>
      <c r="AA168" s="26">
        <f t="shared" si="122"/>
        <v>343.59917454517858</v>
      </c>
      <c r="AB168" s="26">
        <f t="shared" si="122"/>
        <v>318.98506315862767</v>
      </c>
      <c r="AC168" s="26">
        <f t="shared" si="122"/>
        <v>294.37095177207027</v>
      </c>
      <c r="AD168" s="26">
        <f t="shared" si="122"/>
        <v>270.65657876925371</v>
      </c>
      <c r="AE168" s="26">
        <f t="shared" si="122"/>
        <v>246.94220576643716</v>
      </c>
      <c r="AF168" s="26">
        <f t="shared" si="122"/>
        <v>223.22783276362057</v>
      </c>
      <c r="AG168" s="26">
        <f t="shared" si="122"/>
        <v>199.51345976080398</v>
      </c>
      <c r="AH168" s="26">
        <f t="shared" si="122"/>
        <v>175.79908675798742</v>
      </c>
    </row>
    <row r="169" spans="2:34" hidden="1" outlineLevel="1">
      <c r="B169" t="str">
        <f t="shared" si="94"/>
        <v/>
      </c>
      <c r="G169" s="7"/>
    </row>
    <row r="170" spans="2:34" hidden="1" outlineLevel="1">
      <c r="B170" t="str">
        <f t="shared" si="94"/>
        <v>e-hydrogen - Energy cost - Africa - USD/ton fuel</v>
      </c>
      <c r="C170" s="10" t="str">
        <f>C132</f>
        <v>e-hydrogen</v>
      </c>
      <c r="D170" s="10" t="s">
        <v>43</v>
      </c>
      <c r="E170" s="10" t="s">
        <v>55</v>
      </c>
      <c r="F170" s="10" t="s">
        <v>31</v>
      </c>
      <c r="G170" s="11">
        <f t="shared" ref="G170:AH170" si="124">G175*G$196+G180*G$197+G185*G$198</f>
        <v>3099.5612991873763</v>
      </c>
      <c r="H170" s="11">
        <f t="shared" si="124"/>
        <v>2732.4132802800364</v>
      </c>
      <c r="I170" s="11">
        <f t="shared" si="124"/>
        <v>2365.6357954445402</v>
      </c>
      <c r="J170" s="11">
        <f t="shared" si="124"/>
        <v>2259.8307669024107</v>
      </c>
      <c r="K170" s="11">
        <f t="shared" si="124"/>
        <v>2153.7044536588996</v>
      </c>
      <c r="L170" s="11">
        <f t="shared" si="124"/>
        <v>2047.3596425558658</v>
      </c>
      <c r="M170" s="11">
        <f t="shared" si="124"/>
        <v>1940.8991204352139</v>
      </c>
      <c r="N170" s="11">
        <f t="shared" si="124"/>
        <v>1834.4256741388213</v>
      </c>
      <c r="O170" s="11">
        <f t="shared" si="124"/>
        <v>1766.906863088881</v>
      </c>
      <c r="P170" s="11">
        <f t="shared" si="124"/>
        <v>1699.5562858180001</v>
      </c>
      <c r="Q170" s="11">
        <f t="shared" si="124"/>
        <v>1632.4293059626311</v>
      </c>
      <c r="R170" s="11">
        <f t="shared" si="124"/>
        <v>1565.5812871593046</v>
      </c>
      <c r="S170" s="11">
        <f t="shared" si="124"/>
        <v>1499.0675930445595</v>
      </c>
      <c r="T170" s="11">
        <f t="shared" si="124"/>
        <v>1461.103444514785</v>
      </c>
      <c r="U170" s="11">
        <f t="shared" si="124"/>
        <v>1423.2294155753539</v>
      </c>
      <c r="V170" s="11">
        <f t="shared" si="124"/>
        <v>1385.4635715912545</v>
      </c>
      <c r="W170" s="11">
        <f t="shared" si="124"/>
        <v>1347.8239779273658</v>
      </c>
      <c r="X170" s="11">
        <f t="shared" si="124"/>
        <v>1310.3286999486622</v>
      </c>
      <c r="Y170" s="11">
        <f t="shared" si="124"/>
        <v>1268.8639116156805</v>
      </c>
      <c r="Z170" s="11">
        <f t="shared" si="124"/>
        <v>1228.2209583369151</v>
      </c>
      <c r="AA170" s="11">
        <f t="shared" si="124"/>
        <v>1188.389275973916</v>
      </c>
      <c r="AB170" s="11">
        <f t="shared" si="124"/>
        <v>1149.358300388204</v>
      </c>
      <c r="AC170" s="11">
        <f t="shared" si="124"/>
        <v>1111.1174674413141</v>
      </c>
      <c r="AD170" s="11">
        <f t="shared" si="124"/>
        <v>1087.5630983722288</v>
      </c>
      <c r="AE170" s="11">
        <f t="shared" si="124"/>
        <v>1064.4724737938868</v>
      </c>
      <c r="AF170" s="11">
        <f t="shared" si="124"/>
        <v>1041.8389367539883</v>
      </c>
      <c r="AG170" s="11">
        <f t="shared" si="124"/>
        <v>1019.6558303002557</v>
      </c>
      <c r="AH170" s="11">
        <f t="shared" si="124"/>
        <v>997.91649748041243</v>
      </c>
    </row>
    <row r="171" spans="2:34" hidden="1" outlineLevel="1">
      <c r="B171" t="str">
        <f t="shared" si="94"/>
        <v>e-hydrogen - Energy cost - Americas - USD/ton fuel</v>
      </c>
      <c r="C171" s="2" t="str">
        <f>C132</f>
        <v>e-hydrogen</v>
      </c>
      <c r="D171" s="2" t="s">
        <v>43</v>
      </c>
      <c r="E171" s="2" t="s">
        <v>56</v>
      </c>
      <c r="F171" s="2" t="s">
        <v>31</v>
      </c>
      <c r="G171" s="12">
        <f t="shared" ref="G171:AH171" si="125">G176*G$196+G181*G$197+G186*G$198</f>
        <v>1947.5004860168665</v>
      </c>
      <c r="H171" s="12">
        <f t="shared" si="125"/>
        <v>1904.9552945225707</v>
      </c>
      <c r="I171" s="12">
        <f t="shared" si="125"/>
        <v>1862.1299143132335</v>
      </c>
      <c r="J171" s="12">
        <f t="shared" si="125"/>
        <v>1790.4849584081528</v>
      </c>
      <c r="K171" s="12">
        <f t="shared" si="125"/>
        <v>1718.5318298328032</v>
      </c>
      <c r="L171" s="12">
        <f t="shared" si="125"/>
        <v>1646.3395919382333</v>
      </c>
      <c r="M171" s="12">
        <f t="shared" si="125"/>
        <v>1573.977308075574</v>
      </c>
      <c r="N171" s="12">
        <f t="shared" si="125"/>
        <v>1501.5140415958033</v>
      </c>
      <c r="O171" s="12">
        <f t="shared" si="125"/>
        <v>1459.4943390819662</v>
      </c>
      <c r="P171" s="12">
        <f t="shared" si="125"/>
        <v>1417.42673746174</v>
      </c>
      <c r="Q171" s="12">
        <f t="shared" si="125"/>
        <v>1375.343306161586</v>
      </c>
      <c r="R171" s="12">
        <f t="shared" si="125"/>
        <v>1333.2761146079704</v>
      </c>
      <c r="S171" s="12">
        <f t="shared" si="125"/>
        <v>1291.2572322274164</v>
      </c>
      <c r="T171" s="12">
        <f t="shared" si="125"/>
        <v>1255.142470677443</v>
      </c>
      <c r="U171" s="12">
        <f t="shared" si="125"/>
        <v>1219.1662682992981</v>
      </c>
      <c r="V171" s="12">
        <f t="shared" si="125"/>
        <v>1183.3466471378301</v>
      </c>
      <c r="W171" s="12">
        <f t="shared" si="125"/>
        <v>1147.7016292377957</v>
      </c>
      <c r="X171" s="12">
        <f t="shared" si="125"/>
        <v>1112.249236644011</v>
      </c>
      <c r="Y171" s="12">
        <f t="shared" si="125"/>
        <v>1088.267014678506</v>
      </c>
      <c r="Z171" s="12">
        <f t="shared" si="125"/>
        <v>1064.6911902477218</v>
      </c>
      <c r="AA171" s="12">
        <f t="shared" si="125"/>
        <v>1041.5176343342414</v>
      </c>
      <c r="AB171" s="12">
        <f t="shared" si="125"/>
        <v>1018.7422179205867</v>
      </c>
      <c r="AC171" s="12">
        <f t="shared" si="125"/>
        <v>996.36081198933221</v>
      </c>
      <c r="AD171" s="12">
        <f t="shared" si="125"/>
        <v>978.57722665326708</v>
      </c>
      <c r="AE171" s="12">
        <f t="shared" si="125"/>
        <v>961.13622252163054</v>
      </c>
      <c r="AF171" s="12">
        <f t="shared" si="125"/>
        <v>944.03380034651195</v>
      </c>
      <c r="AG171" s="12">
        <f t="shared" si="125"/>
        <v>927.26596088000963</v>
      </c>
      <c r="AH171" s="12">
        <f t="shared" si="125"/>
        <v>910.82870487422178</v>
      </c>
    </row>
    <row r="172" spans="2:34" hidden="1" outlineLevel="1">
      <c r="B172" t="str">
        <f t="shared" si="94"/>
        <v>e-hydrogen - Energy cost - Asia - USD/ton fuel</v>
      </c>
      <c r="C172" s="2" t="str">
        <f>C132</f>
        <v>e-hydrogen</v>
      </c>
      <c r="D172" s="2" t="s">
        <v>43</v>
      </c>
      <c r="E172" s="2" t="s">
        <v>57</v>
      </c>
      <c r="F172" s="2" t="s">
        <v>31</v>
      </c>
      <c r="G172" s="12">
        <f t="shared" ref="G172:AH172" si="126">G177*G$196+G182*G$197+G187*G$198</f>
        <v>3447.3564542551999</v>
      </c>
      <c r="H172" s="12">
        <f t="shared" si="126"/>
        <v>3140.7703542039226</v>
      </c>
      <c r="I172" s="12">
        <f t="shared" si="126"/>
        <v>2834.3188986756909</v>
      </c>
      <c r="J172" s="12">
        <f t="shared" si="126"/>
        <v>2720.3975511402173</v>
      </c>
      <c r="K172" s="12">
        <f t="shared" si="126"/>
        <v>2606.030270496603</v>
      </c>
      <c r="L172" s="12">
        <f t="shared" si="126"/>
        <v>2491.3271348083481</v>
      </c>
      <c r="M172" s="12">
        <f t="shared" si="126"/>
        <v>2376.398222139183</v>
      </c>
      <c r="N172" s="12">
        <f t="shared" si="126"/>
        <v>2261.3536105527155</v>
      </c>
      <c r="O172" s="12">
        <f t="shared" si="126"/>
        <v>2174.174811880971</v>
      </c>
      <c r="P172" s="12">
        <f t="shared" si="126"/>
        <v>2087.2586957362041</v>
      </c>
      <c r="Q172" s="12">
        <f t="shared" si="126"/>
        <v>2000.6774571599242</v>
      </c>
      <c r="R172" s="12">
        <f t="shared" si="126"/>
        <v>1914.5032911936005</v>
      </c>
      <c r="S172" s="12">
        <f t="shared" si="126"/>
        <v>1828.8083928788642</v>
      </c>
      <c r="T172" s="12">
        <f t="shared" si="126"/>
        <v>1777.7675153050047</v>
      </c>
      <c r="U172" s="12">
        <f t="shared" si="126"/>
        <v>1726.9209427057385</v>
      </c>
      <c r="V172" s="12">
        <f t="shared" si="126"/>
        <v>1676.2941215017977</v>
      </c>
      <c r="W172" s="12">
        <f t="shared" si="126"/>
        <v>1625.912498113727</v>
      </c>
      <c r="X172" s="12">
        <f t="shared" si="126"/>
        <v>1575.8015189622374</v>
      </c>
      <c r="Y172" s="12">
        <f t="shared" si="126"/>
        <v>1520.2732075110976</v>
      </c>
      <c r="Z172" s="12">
        <f t="shared" si="126"/>
        <v>1465.8802784143245</v>
      </c>
      <c r="AA172" s="12">
        <f t="shared" si="126"/>
        <v>1412.6075841955894</v>
      </c>
      <c r="AB172" s="12">
        <f t="shared" si="126"/>
        <v>1360.4399773785319</v>
      </c>
      <c r="AC172" s="12">
        <f t="shared" si="126"/>
        <v>1309.362310486812</v>
      </c>
      <c r="AD172" s="12">
        <f t="shared" si="126"/>
        <v>1279.78659507924</v>
      </c>
      <c r="AE172" s="12">
        <f t="shared" si="126"/>
        <v>1250.7972858392457</v>
      </c>
      <c r="AF172" s="12">
        <f t="shared" si="126"/>
        <v>1222.3854646144603</v>
      </c>
      <c r="AG172" s="12">
        <f t="shared" si="126"/>
        <v>1194.5422132525091</v>
      </c>
      <c r="AH172" s="12">
        <f t="shared" si="126"/>
        <v>1167.2586136010173</v>
      </c>
    </row>
    <row r="173" spans="2:34" hidden="1" outlineLevel="1">
      <c r="B173" t="str">
        <f t="shared" si="94"/>
        <v>e-hydrogen - Energy cost - Europe - USD/ton fuel</v>
      </c>
      <c r="C173" s="2" t="str">
        <f>C132</f>
        <v>e-hydrogen</v>
      </c>
      <c r="D173" s="2" t="s">
        <v>43</v>
      </c>
      <c r="E173" s="2" t="s">
        <v>8</v>
      </c>
      <c r="F173" s="2" t="s">
        <v>31</v>
      </c>
      <c r="G173" s="12">
        <f t="shared" ref="G173:AH173" si="127">G178*G$196+G183*G$197+G188*G$198</f>
        <v>2566.3701470170417</v>
      </c>
      <c r="H173" s="12">
        <f t="shared" si="127"/>
        <v>2452.9083112298426</v>
      </c>
      <c r="I173" s="12">
        <f t="shared" si="127"/>
        <v>2339.2337535448082</v>
      </c>
      <c r="J173" s="12">
        <f t="shared" si="127"/>
        <v>2245.5167986914189</v>
      </c>
      <c r="K173" s="12">
        <f t="shared" si="127"/>
        <v>2151.4303552043284</v>
      </c>
      <c r="L173" s="12">
        <f t="shared" si="127"/>
        <v>2057.064962685201</v>
      </c>
      <c r="M173" s="12">
        <f t="shared" si="127"/>
        <v>1962.5111607356753</v>
      </c>
      <c r="N173" s="12">
        <f t="shared" si="127"/>
        <v>1867.8594889573847</v>
      </c>
      <c r="O173" s="12">
        <f t="shared" si="127"/>
        <v>1819.1813083833658</v>
      </c>
      <c r="P173" s="12">
        <f t="shared" si="127"/>
        <v>1770.3931872655958</v>
      </c>
      <c r="Q173" s="12">
        <f t="shared" si="127"/>
        <v>1721.5314255225589</v>
      </c>
      <c r="R173" s="12">
        <f t="shared" si="127"/>
        <v>1672.6323230728049</v>
      </c>
      <c r="S173" s="12">
        <f t="shared" si="127"/>
        <v>1623.7321798349606</v>
      </c>
      <c r="T173" s="12">
        <f t="shared" si="127"/>
        <v>1588.9118560091065</v>
      </c>
      <c r="U173" s="12">
        <f t="shared" si="127"/>
        <v>1554.0766691650888</v>
      </c>
      <c r="V173" s="12">
        <f t="shared" si="127"/>
        <v>1519.2416441496489</v>
      </c>
      <c r="W173" s="12">
        <f t="shared" si="127"/>
        <v>1484.4218058093938</v>
      </c>
      <c r="X173" s="12">
        <f t="shared" si="127"/>
        <v>1449.6321789910207</v>
      </c>
      <c r="Y173" s="12">
        <f t="shared" si="127"/>
        <v>1409.6608085718863</v>
      </c>
      <c r="Z173" s="12">
        <f t="shared" si="127"/>
        <v>1370.4453980421019</v>
      </c>
      <c r="AA173" s="12">
        <f t="shared" si="127"/>
        <v>1331.9768062643011</v>
      </c>
      <c r="AB173" s="12">
        <f t="shared" si="127"/>
        <v>1294.245892101027</v>
      </c>
      <c r="AC173" s="12">
        <f t="shared" si="127"/>
        <v>1257.2435144149015</v>
      </c>
      <c r="AD173" s="12">
        <f t="shared" si="127"/>
        <v>1228.8458546695026</v>
      </c>
      <c r="AE173" s="12">
        <f t="shared" si="127"/>
        <v>1201.0112417420796</v>
      </c>
      <c r="AF173" s="12">
        <f t="shared" si="127"/>
        <v>1173.7311129385466</v>
      </c>
      <c r="AG173" s="12">
        <f t="shared" si="127"/>
        <v>1146.9969055648128</v>
      </c>
      <c r="AH173" s="12">
        <f t="shared" si="127"/>
        <v>1120.8000569267858</v>
      </c>
    </row>
    <row r="174" spans="2:34" hidden="1" outlineLevel="1">
      <c r="B174" t="str">
        <f t="shared" si="94"/>
        <v>e-hydrogen - Energy cost - Middle East - USD/ton fuel</v>
      </c>
      <c r="C174" s="13" t="str">
        <f>C132</f>
        <v>e-hydrogen</v>
      </c>
      <c r="D174" s="13" t="s">
        <v>43</v>
      </c>
      <c r="E174" s="13" t="s">
        <v>58</v>
      </c>
      <c r="F174" s="13" t="s">
        <v>31</v>
      </c>
      <c r="G174" s="14">
        <f t="shared" ref="G174:AH174" si="128">G179*G$196+G184*G$197+G189*G$198</f>
        <v>1965.1844538611451</v>
      </c>
      <c r="H174" s="14">
        <f t="shared" si="128"/>
        <v>1876.2839560959403</v>
      </c>
      <c r="I174" s="14">
        <f t="shared" si="128"/>
        <v>1787.2260693119242</v>
      </c>
      <c r="J174" s="14">
        <f t="shared" si="128"/>
        <v>1726.4421516736113</v>
      </c>
      <c r="K174" s="14">
        <f t="shared" si="128"/>
        <v>1665.3245710268734</v>
      </c>
      <c r="L174" s="14">
        <f t="shared" si="128"/>
        <v>1603.9314924493679</v>
      </c>
      <c r="M174" s="14">
        <f t="shared" si="128"/>
        <v>1542.3210810188079</v>
      </c>
      <c r="N174" s="14">
        <f t="shared" si="128"/>
        <v>1480.5515018128272</v>
      </c>
      <c r="O174" s="14">
        <f t="shared" si="128"/>
        <v>1431.1659603843768</v>
      </c>
      <c r="P174" s="14">
        <f t="shared" si="128"/>
        <v>1381.8446196834898</v>
      </c>
      <c r="Q174" s="14">
        <f t="shared" si="128"/>
        <v>1332.6270545048401</v>
      </c>
      <c r="R174" s="14">
        <f t="shared" si="128"/>
        <v>1283.5528396431546</v>
      </c>
      <c r="S174" s="14">
        <f t="shared" si="128"/>
        <v>1234.6615498931842</v>
      </c>
      <c r="T174" s="14">
        <f t="shared" si="128"/>
        <v>1204.9513526944327</v>
      </c>
      <c r="U174" s="14">
        <f t="shared" si="128"/>
        <v>1175.287571490569</v>
      </c>
      <c r="V174" s="14">
        <f t="shared" si="128"/>
        <v>1145.6839621175516</v>
      </c>
      <c r="W174" s="14">
        <f t="shared" si="128"/>
        <v>1116.1542804112171</v>
      </c>
      <c r="X174" s="14">
        <f t="shared" si="128"/>
        <v>1086.7122822074946</v>
      </c>
      <c r="Y174" s="14">
        <f t="shared" si="128"/>
        <v>1048.8524441656205</v>
      </c>
      <c r="Z174" s="14">
        <f t="shared" si="128"/>
        <v>1011.7643278450553</v>
      </c>
      <c r="AA174" s="14">
        <f t="shared" si="128"/>
        <v>975.43767435152495</v>
      </c>
      <c r="AB174" s="14">
        <f t="shared" si="128"/>
        <v>939.86222479072671</v>
      </c>
      <c r="AC174" s="14">
        <f t="shared" si="128"/>
        <v>905.02772026837658</v>
      </c>
      <c r="AD174" s="14">
        <f t="shared" si="128"/>
        <v>884.58478387908167</v>
      </c>
      <c r="AE174" s="14">
        <f t="shared" si="128"/>
        <v>864.54717603247877</v>
      </c>
      <c r="AF174" s="14">
        <f t="shared" si="128"/>
        <v>844.90873235959646</v>
      </c>
      <c r="AG174" s="14">
        <f t="shared" si="128"/>
        <v>825.66328849147681</v>
      </c>
      <c r="AH174" s="14">
        <f t="shared" si="128"/>
        <v>806.80468005916202</v>
      </c>
    </row>
    <row r="175" spans="2:34" hidden="1" outlineLevel="1">
      <c r="B175" t="str">
        <f t="shared" si="94"/>
        <v>e-hydrogen (Alkaline) - Cost of electricity - Africa - USD/ton fuel</v>
      </c>
      <c r="C175" t="s">
        <v>54</v>
      </c>
      <c r="D175" t="s">
        <v>119</v>
      </c>
      <c r="E175" t="s">
        <v>55</v>
      </c>
      <c r="F175" t="s">
        <v>31</v>
      </c>
      <c r="G175" s="26">
        <f t="shared" ref="G175:AH175" si="129">G32</f>
        <v>2924.2184208022281</v>
      </c>
      <c r="H175" s="26">
        <f t="shared" si="129"/>
        <v>2578.7512488133598</v>
      </c>
      <c r="I175" s="26">
        <f t="shared" si="129"/>
        <v>2233.8392780401587</v>
      </c>
      <c r="J175" s="26">
        <f t="shared" si="129"/>
        <v>2136.5467657748268</v>
      </c>
      <c r="K175" s="26">
        <f t="shared" si="129"/>
        <v>2039.408400538452</v>
      </c>
      <c r="L175" s="26">
        <f t="shared" si="129"/>
        <v>1942.4241823310349</v>
      </c>
      <c r="M175" s="26">
        <f t="shared" si="129"/>
        <v>1845.5941111525524</v>
      </c>
      <c r="N175" s="26">
        <f t="shared" si="129"/>
        <v>1748.9181870030495</v>
      </c>
      <c r="O175" s="26">
        <f t="shared" si="129"/>
        <v>1694.4194806950179</v>
      </c>
      <c r="P175" s="26">
        <f t="shared" si="129"/>
        <v>1640.0064724883205</v>
      </c>
      <c r="Q175" s="26">
        <f t="shared" si="129"/>
        <v>1585.6791623829354</v>
      </c>
      <c r="R175" s="26">
        <f t="shared" si="129"/>
        <v>1531.4375503789083</v>
      </c>
      <c r="S175" s="26">
        <f t="shared" si="129"/>
        <v>1477.2816364762216</v>
      </c>
      <c r="T175" s="26">
        <f t="shared" si="129"/>
        <v>1451.2032385184193</v>
      </c>
      <c r="U175" s="26">
        <f t="shared" si="129"/>
        <v>1425.1650145954839</v>
      </c>
      <c r="V175" s="26">
        <f t="shared" si="129"/>
        <v>1399.1669647074043</v>
      </c>
      <c r="W175" s="26">
        <f t="shared" si="129"/>
        <v>1373.2090888541857</v>
      </c>
      <c r="X175" s="26">
        <f t="shared" si="129"/>
        <v>1347.2913870358389</v>
      </c>
      <c r="Y175" s="26">
        <f t="shared" si="129"/>
        <v>1320.7174303517695</v>
      </c>
      <c r="Z175" s="26">
        <f t="shared" si="129"/>
        <v>1294.1846168915342</v>
      </c>
      <c r="AA175" s="26">
        <f t="shared" si="129"/>
        <v>1267.6929466551221</v>
      </c>
      <c r="AB175" s="26">
        <f t="shared" si="129"/>
        <v>1241.242419642555</v>
      </c>
      <c r="AC175" s="26">
        <f t="shared" si="129"/>
        <v>1214.8330358538176</v>
      </c>
      <c r="AD175" s="26">
        <f t="shared" si="129"/>
        <v>1201.3938481127943</v>
      </c>
      <c r="AE175" s="26">
        <f t="shared" si="129"/>
        <v>1187.9747731370467</v>
      </c>
      <c r="AF175" s="26">
        <f t="shared" si="129"/>
        <v>1174.5758109265635</v>
      </c>
      <c r="AG175" s="26">
        <f t="shared" si="129"/>
        <v>1161.1969614813502</v>
      </c>
      <c r="AH175" s="26">
        <f t="shared" si="129"/>
        <v>1147.8382248014127</v>
      </c>
    </row>
    <row r="176" spans="2:34" hidden="1" outlineLevel="1">
      <c r="B176" t="str">
        <f t="shared" si="94"/>
        <v>e-hydrogen (Alkaline) - Cost of electricity - Americas - USD/ton fuel</v>
      </c>
      <c r="C176" t="s">
        <v>54</v>
      </c>
      <c r="D176" t="s">
        <v>119</v>
      </c>
      <c r="E176" t="s">
        <v>56</v>
      </c>
      <c r="F176" t="s">
        <v>31</v>
      </c>
      <c r="G176" s="26">
        <f t="shared" ref="G176:AH176" si="130">G33</f>
        <v>1837.3299464104387</v>
      </c>
      <c r="H176" s="26">
        <f t="shared" si="130"/>
        <v>1797.8268075831645</v>
      </c>
      <c r="I176" s="26">
        <f t="shared" si="130"/>
        <v>1758.3851882088989</v>
      </c>
      <c r="J176" s="26">
        <f t="shared" si="130"/>
        <v>1692.8058963897693</v>
      </c>
      <c r="K176" s="26">
        <f t="shared" si="130"/>
        <v>1627.3301772671259</v>
      </c>
      <c r="L176" s="26">
        <f t="shared" si="130"/>
        <v>1561.95803084097</v>
      </c>
      <c r="M176" s="26">
        <f t="shared" si="130"/>
        <v>1496.6894571113237</v>
      </c>
      <c r="N176" s="26">
        <f t="shared" si="130"/>
        <v>1431.5244560781412</v>
      </c>
      <c r="O176" s="26">
        <f t="shared" si="130"/>
        <v>1399.6185604154191</v>
      </c>
      <c r="P176" s="26">
        <f t="shared" si="130"/>
        <v>1367.7623054398739</v>
      </c>
      <c r="Q176" s="26">
        <f t="shared" si="130"/>
        <v>1335.9556911515062</v>
      </c>
      <c r="R176" s="26">
        <f t="shared" si="130"/>
        <v>1304.1987175503164</v>
      </c>
      <c r="S176" s="26">
        <f t="shared" si="130"/>
        <v>1272.4913846362981</v>
      </c>
      <c r="T176" s="26">
        <f t="shared" si="130"/>
        <v>1246.6378236853743</v>
      </c>
      <c r="U176" s="26">
        <f t="shared" si="130"/>
        <v>1220.8243404333271</v>
      </c>
      <c r="V176" s="26">
        <f t="shared" si="130"/>
        <v>1195.0509348801509</v>
      </c>
      <c r="W176" s="26">
        <f t="shared" si="130"/>
        <v>1169.3176070258564</v>
      </c>
      <c r="X176" s="26">
        <f t="shared" si="130"/>
        <v>1143.6243568704353</v>
      </c>
      <c r="Y176" s="26">
        <f t="shared" si="130"/>
        <v>1132.7402426731812</v>
      </c>
      <c r="Z176" s="26">
        <f t="shared" si="130"/>
        <v>1121.8722093981428</v>
      </c>
      <c r="AA176" s="26">
        <f t="shared" si="130"/>
        <v>1111.0202570453237</v>
      </c>
      <c r="AB176" s="26">
        <f t="shared" si="130"/>
        <v>1100.1843856147173</v>
      </c>
      <c r="AC176" s="26">
        <f t="shared" si="130"/>
        <v>1089.3645951063277</v>
      </c>
      <c r="AD176" s="26">
        <f t="shared" si="130"/>
        <v>1081.0008741231995</v>
      </c>
      <c r="AE176" s="26">
        <f t="shared" si="130"/>
        <v>1072.6492361370531</v>
      </c>
      <c r="AF176" s="26">
        <f t="shared" si="130"/>
        <v>1064.3096811478861</v>
      </c>
      <c r="AG176" s="26">
        <f t="shared" si="130"/>
        <v>1055.982209155698</v>
      </c>
      <c r="AH176" s="26">
        <f t="shared" si="130"/>
        <v>1047.6668201604891</v>
      </c>
    </row>
    <row r="177" spans="2:34" hidden="1" outlineLevel="1">
      <c r="B177" t="str">
        <f t="shared" si="94"/>
        <v>e-hydrogen (Alkaline) - Cost of electricity - Asia - USD/ton fuel</v>
      </c>
      <c r="C177" t="s">
        <v>54</v>
      </c>
      <c r="D177" t="s">
        <v>119</v>
      </c>
      <c r="E177" t="s">
        <v>57</v>
      </c>
      <c r="F177" t="s">
        <v>31</v>
      </c>
      <c r="G177" s="26">
        <f t="shared" ref="G177:AH177" si="131">G34</f>
        <v>3252.338725885962</v>
      </c>
      <c r="H177" s="26">
        <f t="shared" si="131"/>
        <v>2964.1436497151244</v>
      </c>
      <c r="I177" s="26">
        <f t="shared" si="131"/>
        <v>2676.410669193273</v>
      </c>
      <c r="J177" s="26">
        <f t="shared" si="131"/>
        <v>2571.9875464291304</v>
      </c>
      <c r="K177" s="26">
        <f t="shared" si="131"/>
        <v>2467.7295051691481</v>
      </c>
      <c r="L177" s="26">
        <f t="shared" si="131"/>
        <v>2363.6365454132369</v>
      </c>
      <c r="M177" s="26">
        <f t="shared" si="131"/>
        <v>2259.7086671614416</v>
      </c>
      <c r="N177" s="26">
        <f t="shared" si="131"/>
        <v>2155.9458704138065</v>
      </c>
      <c r="O177" s="26">
        <f t="shared" si="131"/>
        <v>2084.9792553566122</v>
      </c>
      <c r="P177" s="26">
        <f t="shared" si="131"/>
        <v>2014.1243919540746</v>
      </c>
      <c r="Q177" s="26">
        <f t="shared" si="131"/>
        <v>1943.3812802061955</v>
      </c>
      <c r="R177" s="26">
        <f t="shared" si="131"/>
        <v>1872.7499201129297</v>
      </c>
      <c r="S177" s="26">
        <f t="shared" si="131"/>
        <v>1802.2303116742989</v>
      </c>
      <c r="T177" s="26">
        <f t="shared" si="131"/>
        <v>1765.7216436172464</v>
      </c>
      <c r="U177" s="26">
        <f t="shared" si="131"/>
        <v>1729.2695636996293</v>
      </c>
      <c r="V177" s="26">
        <f t="shared" si="131"/>
        <v>1692.8740719214588</v>
      </c>
      <c r="W177" s="26">
        <f t="shared" si="131"/>
        <v>1656.5351682827127</v>
      </c>
      <c r="X177" s="26">
        <f t="shared" si="131"/>
        <v>1620.2528527834236</v>
      </c>
      <c r="Y177" s="26">
        <f t="shared" si="131"/>
        <v>1582.4008435231208</v>
      </c>
      <c r="Z177" s="26">
        <f t="shared" si="131"/>
        <v>1544.6078278108137</v>
      </c>
      <c r="AA177" s="26">
        <f t="shared" si="131"/>
        <v>1506.8738056464802</v>
      </c>
      <c r="AB177" s="26">
        <f t="shared" si="131"/>
        <v>1469.1987770301419</v>
      </c>
      <c r="AC177" s="26">
        <f t="shared" si="131"/>
        <v>1431.5827419617779</v>
      </c>
      <c r="AD177" s="26">
        <f t="shared" si="131"/>
        <v>1413.7365864349924</v>
      </c>
      <c r="AE177" s="26">
        <f t="shared" si="131"/>
        <v>1395.9173754764734</v>
      </c>
      <c r="AF177" s="26">
        <f t="shared" si="131"/>
        <v>1378.1251090862318</v>
      </c>
      <c r="AG177" s="26">
        <f t="shared" si="131"/>
        <v>1360.3597872642622</v>
      </c>
      <c r="AH177" s="26">
        <f t="shared" si="131"/>
        <v>1342.621410010559</v>
      </c>
    </row>
    <row r="178" spans="2:34" hidden="1" outlineLevel="1">
      <c r="B178" t="str">
        <f t="shared" si="94"/>
        <v>e-hydrogen (Alkaline) - Cost of electricity - Europe - USD/ton fuel</v>
      </c>
      <c r="C178" t="s">
        <v>54</v>
      </c>
      <c r="D178" t="s">
        <v>119</v>
      </c>
      <c r="E178" t="s">
        <v>8</v>
      </c>
      <c r="F178" t="s">
        <v>31</v>
      </c>
      <c r="G178" s="26">
        <f t="shared" ref="G178:AH178" si="132">G35</f>
        <v>2421.1900117838195</v>
      </c>
      <c r="H178" s="26">
        <f t="shared" si="132"/>
        <v>2314.9647296987046</v>
      </c>
      <c r="I178" s="26">
        <f t="shared" si="132"/>
        <v>2208.9081714304025</v>
      </c>
      <c r="J178" s="26">
        <f t="shared" si="132"/>
        <v>2123.0136893451618</v>
      </c>
      <c r="K178" s="26">
        <f t="shared" si="132"/>
        <v>2037.2549873883677</v>
      </c>
      <c r="L178" s="26">
        <f t="shared" si="132"/>
        <v>1951.6320655600659</v>
      </c>
      <c r="M178" s="26">
        <f t="shared" si="132"/>
        <v>1866.1449238602108</v>
      </c>
      <c r="N178" s="26">
        <f t="shared" si="132"/>
        <v>1780.7935622888472</v>
      </c>
      <c r="O178" s="26">
        <f t="shared" si="132"/>
        <v>1744.5493660329785</v>
      </c>
      <c r="P178" s="26">
        <f t="shared" si="132"/>
        <v>1708.3613588986636</v>
      </c>
      <c r="Q178" s="26">
        <f t="shared" si="132"/>
        <v>1672.2295408858586</v>
      </c>
      <c r="R178" s="26">
        <f t="shared" si="132"/>
        <v>1636.1539119945753</v>
      </c>
      <c r="S178" s="26">
        <f t="shared" si="132"/>
        <v>1600.1344722248239</v>
      </c>
      <c r="T178" s="26">
        <f t="shared" si="132"/>
        <v>1578.1456404179976</v>
      </c>
      <c r="U178" s="26">
        <f t="shared" si="132"/>
        <v>1556.1902210950334</v>
      </c>
      <c r="V178" s="26">
        <f t="shared" si="132"/>
        <v>1534.2682142559252</v>
      </c>
      <c r="W178" s="26">
        <f t="shared" si="132"/>
        <v>1512.3796199006733</v>
      </c>
      <c r="X178" s="26">
        <f t="shared" si="132"/>
        <v>1490.5244380292654</v>
      </c>
      <c r="Y178" s="26">
        <f t="shared" si="132"/>
        <v>1467.2681472940801</v>
      </c>
      <c r="Z178" s="26">
        <f t="shared" si="132"/>
        <v>1444.0474577452719</v>
      </c>
      <c r="AA178" s="26">
        <f t="shared" si="132"/>
        <v>1420.862369382852</v>
      </c>
      <c r="AB178" s="26">
        <f t="shared" si="132"/>
        <v>1397.7128822068089</v>
      </c>
      <c r="AC178" s="26">
        <f t="shared" si="132"/>
        <v>1374.5989962171548</v>
      </c>
      <c r="AD178" s="26">
        <f t="shared" si="132"/>
        <v>1357.4640885558642</v>
      </c>
      <c r="AE178" s="26">
        <f t="shared" si="132"/>
        <v>1340.3550515105705</v>
      </c>
      <c r="AF178" s="26">
        <f t="shared" si="132"/>
        <v>1323.2718850812848</v>
      </c>
      <c r="AG178" s="26">
        <f t="shared" si="132"/>
        <v>1306.2145892680016</v>
      </c>
      <c r="AH178" s="26">
        <f t="shared" si="132"/>
        <v>1289.1831640707153</v>
      </c>
    </row>
    <row r="179" spans="2:34" hidden="1" outlineLevel="1">
      <c r="B179" t="str">
        <f t="shared" si="94"/>
        <v>e-hydrogen (Alkaline) - Cost of electricity - Middle East - USD/ton fuel</v>
      </c>
      <c r="C179" t="s">
        <v>54</v>
      </c>
      <c r="D179" t="s">
        <v>119</v>
      </c>
      <c r="E179" t="s">
        <v>58</v>
      </c>
      <c r="F179" t="s">
        <v>31</v>
      </c>
      <c r="G179" s="26">
        <f t="shared" ref="G179:AH179" si="133">G36</f>
        <v>1854.0135282246365</v>
      </c>
      <c r="H179" s="26">
        <f t="shared" si="133"/>
        <v>1770.7678519316073</v>
      </c>
      <c r="I179" s="26">
        <f t="shared" si="133"/>
        <v>1687.654456385189</v>
      </c>
      <c r="J179" s="26">
        <f t="shared" si="133"/>
        <v>1632.2569147563422</v>
      </c>
      <c r="K179" s="26">
        <f t="shared" si="133"/>
        <v>1576.9466019376102</v>
      </c>
      <c r="L179" s="26">
        <f t="shared" si="133"/>
        <v>1521.7235179289939</v>
      </c>
      <c r="M179" s="26">
        <f t="shared" si="133"/>
        <v>1466.5876627304931</v>
      </c>
      <c r="N179" s="26">
        <f t="shared" si="133"/>
        <v>1411.539036342107</v>
      </c>
      <c r="O179" s="26">
        <f t="shared" si="133"/>
        <v>1372.4523539081965</v>
      </c>
      <c r="P179" s="26">
        <f t="shared" si="133"/>
        <v>1333.4269298197096</v>
      </c>
      <c r="Q179" s="26">
        <f t="shared" si="133"/>
        <v>1294.4627640766244</v>
      </c>
      <c r="R179" s="26">
        <f t="shared" si="133"/>
        <v>1255.5598566789638</v>
      </c>
      <c r="S179" s="26">
        <f t="shared" si="133"/>
        <v>1216.7182076267159</v>
      </c>
      <c r="T179" s="26">
        <f t="shared" si="133"/>
        <v>1196.7867927845518</v>
      </c>
      <c r="U179" s="26">
        <f t="shared" si="133"/>
        <v>1176.8859683806647</v>
      </c>
      <c r="V179" s="26">
        <f t="shared" si="133"/>
        <v>1157.0157344150598</v>
      </c>
      <c r="W179" s="26">
        <f t="shared" si="133"/>
        <v>1137.1760908877261</v>
      </c>
      <c r="X179" s="26">
        <f t="shared" si="133"/>
        <v>1117.3670377986687</v>
      </c>
      <c r="Y179" s="26">
        <f t="shared" si="133"/>
        <v>1091.714952403941</v>
      </c>
      <c r="Z179" s="26">
        <f t="shared" si="133"/>
        <v>1066.102821425302</v>
      </c>
      <c r="AA179" s="26">
        <f t="shared" si="133"/>
        <v>1040.5306448627405</v>
      </c>
      <c r="AB179" s="26">
        <f t="shared" si="133"/>
        <v>1014.9984227162671</v>
      </c>
      <c r="AC179" s="26">
        <f t="shared" si="133"/>
        <v>989.50615498586922</v>
      </c>
      <c r="AD179" s="26">
        <f t="shared" si="133"/>
        <v>977.17062952680578</v>
      </c>
      <c r="AE179" s="26">
        <f t="shared" si="133"/>
        <v>964.85372858248968</v>
      </c>
      <c r="AF179" s="26">
        <f t="shared" si="133"/>
        <v>952.55545215291522</v>
      </c>
      <c r="AG179" s="26">
        <f t="shared" si="133"/>
        <v>940.27580023808537</v>
      </c>
      <c r="AH179" s="26">
        <f t="shared" si="133"/>
        <v>928.01477283800273</v>
      </c>
    </row>
    <row r="180" spans="2:34" hidden="1" outlineLevel="1">
      <c r="B180" t="str">
        <f t="shared" si="94"/>
        <v>e-hydrogen (PEM) - Cost of electricity - Africa - USD/ton fuel</v>
      </c>
      <c r="C180" t="s">
        <v>60</v>
      </c>
      <c r="D180" t="s">
        <v>119</v>
      </c>
      <c r="E180" t="s">
        <v>55</v>
      </c>
      <c r="F180" t="s">
        <v>31</v>
      </c>
      <c r="G180" s="26">
        <f t="shared" ref="G180:AH180" si="134">G74</f>
        <v>3730.3122026288802</v>
      </c>
      <c r="H180" s="26">
        <f t="shared" si="134"/>
        <v>3269.4361794404149</v>
      </c>
      <c r="I180" s="26">
        <f t="shared" si="134"/>
        <v>2814.6374903306055</v>
      </c>
      <c r="J180" s="26">
        <f t="shared" si="134"/>
        <v>2675.9129580856625</v>
      </c>
      <c r="K180" s="26">
        <f t="shared" si="134"/>
        <v>2538.8250151491648</v>
      </c>
      <c r="L180" s="26">
        <f t="shared" si="134"/>
        <v>2403.3736615211164</v>
      </c>
      <c r="M180" s="26">
        <f t="shared" si="134"/>
        <v>2269.5588972014853</v>
      </c>
      <c r="N180" s="26">
        <f t="shared" si="134"/>
        <v>2137.380722190323</v>
      </c>
      <c r="O180" s="26">
        <f t="shared" si="134"/>
        <v>2058.3648836859011</v>
      </c>
      <c r="P180" s="26">
        <f t="shared" si="134"/>
        <v>1980.2315510461706</v>
      </c>
      <c r="Q180" s="26">
        <f t="shared" si="134"/>
        <v>1902.9807242711001</v>
      </c>
      <c r="R180" s="26">
        <f t="shared" si="134"/>
        <v>1826.6124033607446</v>
      </c>
      <c r="S180" s="26">
        <f t="shared" si="134"/>
        <v>1751.1265883150895</v>
      </c>
      <c r="T180" s="26">
        <f t="shared" si="134"/>
        <v>1709.9031642488958</v>
      </c>
      <c r="U180" s="26">
        <f t="shared" si="134"/>
        <v>1669.0810074192418</v>
      </c>
      <c r="V180" s="26">
        <f t="shared" si="134"/>
        <v>1628.6601178261169</v>
      </c>
      <c r="W180" s="26">
        <f t="shared" si="134"/>
        <v>1588.640495469522</v>
      </c>
      <c r="X180" s="26">
        <f t="shared" si="134"/>
        <v>1549.0221403494756</v>
      </c>
      <c r="Y180" s="26">
        <f t="shared" si="134"/>
        <v>1509.3676428064002</v>
      </c>
      <c r="Z180" s="26">
        <f t="shared" si="134"/>
        <v>1470.1117371150024</v>
      </c>
      <c r="AA180" s="26">
        <f t="shared" si="134"/>
        <v>1431.2544232752696</v>
      </c>
      <c r="AB180" s="26">
        <f t="shared" si="134"/>
        <v>1392.7957012872273</v>
      </c>
      <c r="AC180" s="26">
        <f t="shared" si="134"/>
        <v>1354.7355711508565</v>
      </c>
      <c r="AD180" s="26">
        <f t="shared" si="134"/>
        <v>1331.7183335255047</v>
      </c>
      <c r="AE180" s="26">
        <f t="shared" si="134"/>
        <v>1308.8900880354536</v>
      </c>
      <c r="AF180" s="26">
        <f t="shared" si="134"/>
        <v>1286.2508346806881</v>
      </c>
      <c r="AG180" s="26">
        <f t="shared" si="134"/>
        <v>1263.8005734612141</v>
      </c>
      <c r="AH180" s="26">
        <f t="shared" si="134"/>
        <v>1241.5393043770378</v>
      </c>
    </row>
    <row r="181" spans="2:34" hidden="1" outlineLevel="1">
      <c r="B181" t="str">
        <f t="shared" si="94"/>
        <v>e-hydrogen (PEM) - Cost of electricity - Americas - USD/ton fuel</v>
      </c>
      <c r="C181" t="s">
        <v>60</v>
      </c>
      <c r="D181" t="s">
        <v>119</v>
      </c>
      <c r="E181" t="s">
        <v>56</v>
      </c>
      <c r="F181" t="s">
        <v>31</v>
      </c>
      <c r="G181" s="26">
        <f t="shared" ref="G181:AH181" si="135">G75</f>
        <v>2343.8106642765952</v>
      </c>
      <c r="H181" s="26">
        <f t="shared" si="135"/>
        <v>2279.3512991162015</v>
      </c>
      <c r="I181" s="26">
        <f t="shared" si="135"/>
        <v>2215.5653371432172</v>
      </c>
      <c r="J181" s="26">
        <f t="shared" si="135"/>
        <v>2120.1507527172935</v>
      </c>
      <c r="K181" s="26">
        <f t="shared" si="135"/>
        <v>2025.8358065319769</v>
      </c>
      <c r="L181" s="26">
        <f t="shared" si="135"/>
        <v>1932.62049858727</v>
      </c>
      <c r="M181" s="26">
        <f t="shared" si="135"/>
        <v>1840.5048288831977</v>
      </c>
      <c r="N181" s="26">
        <f t="shared" si="135"/>
        <v>1749.4887974196999</v>
      </c>
      <c r="O181" s="26">
        <f t="shared" si="135"/>
        <v>1700.2434923212834</v>
      </c>
      <c r="P181" s="26">
        <f t="shared" si="135"/>
        <v>1651.509379383243</v>
      </c>
      <c r="Q181" s="26">
        <f t="shared" si="135"/>
        <v>1603.2864586055753</v>
      </c>
      <c r="R181" s="26">
        <f t="shared" si="135"/>
        <v>1555.5747299882805</v>
      </c>
      <c r="S181" s="26">
        <f t="shared" si="135"/>
        <v>1508.3741935313576</v>
      </c>
      <c r="T181" s="26">
        <f t="shared" si="135"/>
        <v>1468.8707293461041</v>
      </c>
      <c r="U181" s="26">
        <f t="shared" si="135"/>
        <v>1429.7675701720427</v>
      </c>
      <c r="V181" s="26">
        <f t="shared" si="135"/>
        <v>1391.0647160091701</v>
      </c>
      <c r="W181" s="26">
        <f t="shared" si="135"/>
        <v>1352.7621668574934</v>
      </c>
      <c r="X181" s="26">
        <f t="shared" si="135"/>
        <v>1314.8599227170084</v>
      </c>
      <c r="Y181" s="26">
        <f t="shared" si="135"/>
        <v>1294.5399452630752</v>
      </c>
      <c r="Z181" s="26">
        <f t="shared" si="135"/>
        <v>1274.3757583370934</v>
      </c>
      <c r="AA181" s="26">
        <f t="shared" si="135"/>
        <v>1254.3673619390659</v>
      </c>
      <c r="AB181" s="26">
        <f t="shared" si="135"/>
        <v>1234.5147560689866</v>
      </c>
      <c r="AC181" s="26">
        <f t="shared" si="135"/>
        <v>1214.8179407268583</v>
      </c>
      <c r="AD181" s="26">
        <f t="shared" si="135"/>
        <v>1198.2654022145482</v>
      </c>
      <c r="AE181" s="26">
        <f t="shared" si="135"/>
        <v>1181.826403107151</v>
      </c>
      <c r="AF181" s="26">
        <f t="shared" si="135"/>
        <v>1165.5009434046617</v>
      </c>
      <c r="AG181" s="26">
        <f t="shared" si="135"/>
        <v>1149.2890231070803</v>
      </c>
      <c r="AH181" s="26">
        <f t="shared" si="135"/>
        <v>1133.1906422144064</v>
      </c>
    </row>
    <row r="182" spans="2:34" hidden="1" outlineLevel="1">
      <c r="B182" t="str">
        <f t="shared" si="94"/>
        <v>e-hydrogen (PEM) - Cost of electricity - Asia - USD/ton fuel</v>
      </c>
      <c r="C182" t="s">
        <v>60</v>
      </c>
      <c r="D182" t="s">
        <v>119</v>
      </c>
      <c r="E182" t="s">
        <v>57</v>
      </c>
      <c r="F182" t="s">
        <v>31</v>
      </c>
      <c r="G182" s="26">
        <f t="shared" ref="G182:AH182" si="136">G76</f>
        <v>4148.8825697659477</v>
      </c>
      <c r="H182" s="26">
        <f t="shared" si="136"/>
        <v>3758.0509147195326</v>
      </c>
      <c r="I182" s="26">
        <f t="shared" si="136"/>
        <v>3372.277443183531</v>
      </c>
      <c r="J182" s="26">
        <f t="shared" si="136"/>
        <v>3221.2797368976499</v>
      </c>
      <c r="K182" s="26">
        <f t="shared" si="136"/>
        <v>3072.0347119738053</v>
      </c>
      <c r="L182" s="26">
        <f t="shared" si="136"/>
        <v>2924.54236841189</v>
      </c>
      <c r="M182" s="26">
        <f t="shared" si="136"/>
        <v>2778.8027062119545</v>
      </c>
      <c r="N182" s="26">
        <f t="shared" si="136"/>
        <v>2634.8157253740492</v>
      </c>
      <c r="O182" s="26">
        <f t="shared" si="136"/>
        <v>2532.8132326944678</v>
      </c>
      <c r="P182" s="26">
        <f t="shared" si="136"/>
        <v>2431.9615413637011</v>
      </c>
      <c r="Q182" s="26">
        <f t="shared" si="136"/>
        <v>2332.2606513817445</v>
      </c>
      <c r="R182" s="26">
        <f t="shared" si="136"/>
        <v>2233.7105627485425</v>
      </c>
      <c r="S182" s="26">
        <f t="shared" si="136"/>
        <v>2136.3112754641311</v>
      </c>
      <c r="T182" s="26">
        <f t="shared" si="136"/>
        <v>2080.489448663513</v>
      </c>
      <c r="U182" s="26">
        <f t="shared" si="136"/>
        <v>2025.2328368434228</v>
      </c>
      <c r="V182" s="26">
        <f t="shared" si="136"/>
        <v>1970.5414400038767</v>
      </c>
      <c r="W182" s="26">
        <f t="shared" si="136"/>
        <v>1916.4152581448413</v>
      </c>
      <c r="X182" s="26">
        <f t="shared" si="136"/>
        <v>1862.8542912663629</v>
      </c>
      <c r="Y182" s="26">
        <f t="shared" si="136"/>
        <v>1808.4297036400903</v>
      </c>
      <c r="Z182" s="26">
        <f t="shared" si="136"/>
        <v>1754.5766402002421</v>
      </c>
      <c r="AA182" s="26">
        <f t="shared" si="136"/>
        <v>1701.2951009467931</v>
      </c>
      <c r="AB182" s="26">
        <f t="shared" si="136"/>
        <v>1648.5850858797683</v>
      </c>
      <c r="AC182" s="26">
        <f t="shared" si="136"/>
        <v>1596.4465949991425</v>
      </c>
      <c r="AD182" s="26">
        <f t="shared" si="136"/>
        <v>1567.0955314850958</v>
      </c>
      <c r="AE182" s="26">
        <f t="shared" si="136"/>
        <v>1537.9976560048074</v>
      </c>
      <c r="AF182" s="26">
        <f t="shared" si="136"/>
        <v>1509.1529685582866</v>
      </c>
      <c r="AG182" s="26">
        <f t="shared" si="136"/>
        <v>1480.5614691455269</v>
      </c>
      <c r="AH182" s="26">
        <f t="shared" si="136"/>
        <v>1452.2231577665225</v>
      </c>
    </row>
    <row r="183" spans="2:34" hidden="1" outlineLevel="1">
      <c r="B183" t="str">
        <f t="shared" si="94"/>
        <v>e-hydrogen (PEM) - Cost of electricity - Europe - USD/ton fuel</v>
      </c>
      <c r="C183" t="s">
        <v>60</v>
      </c>
      <c r="D183" t="s">
        <v>119</v>
      </c>
      <c r="E183" t="s">
        <v>8</v>
      </c>
      <c r="F183" t="s">
        <v>31</v>
      </c>
      <c r="G183" s="26">
        <f t="shared" ref="G183:AH183" si="137">G77</f>
        <v>3088.6183404051494</v>
      </c>
      <c r="H183" s="26">
        <f t="shared" si="137"/>
        <v>2934.9978773207504</v>
      </c>
      <c r="I183" s="26">
        <f t="shared" si="137"/>
        <v>2783.2242960023127</v>
      </c>
      <c r="J183" s="26">
        <f t="shared" si="137"/>
        <v>2658.9634884269576</v>
      </c>
      <c r="K183" s="26">
        <f t="shared" si="137"/>
        <v>2536.1442675500366</v>
      </c>
      <c r="L183" s="26">
        <f t="shared" si="137"/>
        <v>2414.7666333716097</v>
      </c>
      <c r="M183" s="26">
        <f t="shared" si="137"/>
        <v>2294.8305858916169</v>
      </c>
      <c r="N183" s="26">
        <f t="shared" si="137"/>
        <v>2176.3361251101096</v>
      </c>
      <c r="O183" s="26">
        <f t="shared" si="137"/>
        <v>2119.2621979451387</v>
      </c>
      <c r="P183" s="26">
        <f t="shared" si="137"/>
        <v>2062.7668977101166</v>
      </c>
      <c r="Q183" s="26">
        <f t="shared" si="137"/>
        <v>2006.8502244049839</v>
      </c>
      <c r="R183" s="26">
        <f t="shared" si="137"/>
        <v>1951.5121780297545</v>
      </c>
      <c r="S183" s="26">
        <f t="shared" si="137"/>
        <v>1896.7527585844489</v>
      </c>
      <c r="T183" s="26">
        <f t="shared" si="137"/>
        <v>1859.4750566786888</v>
      </c>
      <c r="U183" s="26">
        <f t="shared" si="137"/>
        <v>1822.5310861272537</v>
      </c>
      <c r="V183" s="26">
        <f t="shared" si="137"/>
        <v>1785.9208469301404</v>
      </c>
      <c r="W183" s="26">
        <f t="shared" si="137"/>
        <v>1749.6443390873419</v>
      </c>
      <c r="X183" s="26">
        <f t="shared" si="137"/>
        <v>1713.7015625988522</v>
      </c>
      <c r="Y183" s="26">
        <f t="shared" si="137"/>
        <v>1676.8515459482612</v>
      </c>
      <c r="Z183" s="26">
        <f t="shared" si="137"/>
        <v>1640.3464303890162</v>
      </c>
      <c r="AA183" s="26">
        <f t="shared" si="137"/>
        <v>1604.1862159211298</v>
      </c>
      <c r="AB183" s="26">
        <f t="shared" si="137"/>
        <v>1568.3709025445894</v>
      </c>
      <c r="AC183" s="26">
        <f t="shared" si="137"/>
        <v>1532.9004902594074</v>
      </c>
      <c r="AD183" s="26">
        <f t="shared" si="137"/>
        <v>1504.7187204030115</v>
      </c>
      <c r="AE183" s="26">
        <f t="shared" si="137"/>
        <v>1476.7800470524367</v>
      </c>
      <c r="AF183" s="26">
        <f t="shared" si="137"/>
        <v>1449.0844702076927</v>
      </c>
      <c r="AG183" s="26">
        <f t="shared" si="137"/>
        <v>1421.6319898687727</v>
      </c>
      <c r="AH183" s="26">
        <f t="shared" si="137"/>
        <v>1394.4226060356712</v>
      </c>
    </row>
    <row r="184" spans="2:34" hidden="1" outlineLevel="1">
      <c r="B184" t="str">
        <f t="shared" si="94"/>
        <v>e-hydrogen (PEM) - Cost of electricity - Middle East - USD/ton fuel</v>
      </c>
      <c r="C184" t="s">
        <v>60</v>
      </c>
      <c r="D184" t="s">
        <v>119</v>
      </c>
      <c r="E184" t="s">
        <v>58</v>
      </c>
      <c r="F184" t="s">
        <v>31</v>
      </c>
      <c r="G184" s="26">
        <f t="shared" ref="G184:AH184" si="138">G78</f>
        <v>2365.0932635456288</v>
      </c>
      <c r="H184" s="26">
        <f t="shared" si="138"/>
        <v>2245.0449546691425</v>
      </c>
      <c r="I184" s="26">
        <f t="shared" si="138"/>
        <v>2126.4446150453423</v>
      </c>
      <c r="J184" s="26">
        <f t="shared" si="138"/>
        <v>2044.3163234657441</v>
      </c>
      <c r="K184" s="26">
        <f t="shared" si="138"/>
        <v>1963.1141459928449</v>
      </c>
      <c r="L184" s="26">
        <f t="shared" si="138"/>
        <v>1882.8380826266482</v>
      </c>
      <c r="M184" s="26">
        <f t="shared" si="138"/>
        <v>1803.4881333671503</v>
      </c>
      <c r="N184" s="26">
        <f t="shared" si="138"/>
        <v>1725.0642982143481</v>
      </c>
      <c r="O184" s="26">
        <f t="shared" si="138"/>
        <v>1667.2422396005049</v>
      </c>
      <c r="P184" s="26">
        <f t="shared" si="138"/>
        <v>1610.0510100044264</v>
      </c>
      <c r="Q184" s="26">
        <f t="shared" si="138"/>
        <v>1553.4906094260816</v>
      </c>
      <c r="R184" s="26">
        <f t="shared" si="138"/>
        <v>1497.5610378654981</v>
      </c>
      <c r="S184" s="26">
        <f t="shared" si="138"/>
        <v>1442.2622953226673</v>
      </c>
      <c r="T184" s="26">
        <f t="shared" si="138"/>
        <v>1410.1329638726679</v>
      </c>
      <c r="U184" s="26">
        <f t="shared" si="138"/>
        <v>1378.3091765551919</v>
      </c>
      <c r="V184" s="26">
        <f t="shared" si="138"/>
        <v>1346.7909333702487</v>
      </c>
      <c r="W184" s="26">
        <f t="shared" si="138"/>
        <v>1315.5782343178196</v>
      </c>
      <c r="X184" s="26">
        <f t="shared" si="138"/>
        <v>1284.6710793979164</v>
      </c>
      <c r="Y184" s="26">
        <f t="shared" si="138"/>
        <v>1247.6546356229667</v>
      </c>
      <c r="Z184" s="26">
        <f t="shared" si="138"/>
        <v>1211.0252666371405</v>
      </c>
      <c r="AA184" s="26">
        <f t="shared" si="138"/>
        <v>1174.7829724404253</v>
      </c>
      <c r="AB184" s="26">
        <f t="shared" si="138"/>
        <v>1138.9277530328336</v>
      </c>
      <c r="AC184" s="26">
        <f t="shared" si="138"/>
        <v>1103.45960841435</v>
      </c>
      <c r="AD184" s="26">
        <f t="shared" si="138"/>
        <v>1083.1718876933442</v>
      </c>
      <c r="AE184" s="26">
        <f t="shared" si="138"/>
        <v>1063.059174573888</v>
      </c>
      <c r="AF184" s="26">
        <f t="shared" si="138"/>
        <v>1043.121469055973</v>
      </c>
      <c r="AG184" s="26">
        <f t="shared" si="138"/>
        <v>1023.3587711396019</v>
      </c>
      <c r="AH184" s="26">
        <f t="shared" si="138"/>
        <v>1003.7710808247782</v>
      </c>
    </row>
    <row r="185" spans="2:34" hidden="1" outlineLevel="1">
      <c r="B185" t="str">
        <f t="shared" si="94"/>
        <v>e-hydrogen (Solid oxide) - Cost of electricity - Africa - USD/ton fuel</v>
      </c>
      <c r="C185" t="s">
        <v>61</v>
      </c>
      <c r="D185" t="s">
        <v>119</v>
      </c>
      <c r="E185" t="s">
        <v>55</v>
      </c>
      <c r="F185" t="s">
        <v>31</v>
      </c>
      <c r="G185" s="26">
        <f>G116</f>
        <v>2588.9287063028064</v>
      </c>
      <c r="H185" s="26">
        <f t="shared" ref="H185:AH189" si="139">H116</f>
        <v>2276.192451717739</v>
      </c>
      <c r="I185" s="26">
        <f t="shared" si="139"/>
        <v>1965.77856467534</v>
      </c>
      <c r="J185" s="26">
        <f t="shared" si="139"/>
        <v>1874.5729013108719</v>
      </c>
      <c r="K185" s="26">
        <f t="shared" si="139"/>
        <v>1784.0024108327877</v>
      </c>
      <c r="L185" s="26">
        <f t="shared" si="139"/>
        <v>1694.0670932410824</v>
      </c>
      <c r="M185" s="26">
        <f t="shared" si="139"/>
        <v>1604.7669485357389</v>
      </c>
      <c r="N185" s="26">
        <f t="shared" si="139"/>
        <v>1516.1019767167986</v>
      </c>
      <c r="O185" s="26">
        <f t="shared" si="139"/>
        <v>1464.492375541203</v>
      </c>
      <c r="P185" s="26">
        <f t="shared" si="139"/>
        <v>1413.2306341636806</v>
      </c>
      <c r="Q185" s="26">
        <f t="shared" si="139"/>
        <v>1362.3167525842139</v>
      </c>
      <c r="R185" s="26">
        <f t="shared" si="139"/>
        <v>1311.750730802838</v>
      </c>
      <c r="S185" s="26">
        <f t="shared" si="139"/>
        <v>1261.5325688195401</v>
      </c>
      <c r="T185" s="26">
        <f t="shared" si="139"/>
        <v>1235.5794195397884</v>
      </c>
      <c r="U185" s="26">
        <f t="shared" si="139"/>
        <v>1209.7869106465225</v>
      </c>
      <c r="V185" s="26">
        <f t="shared" si="139"/>
        <v>1184.155042139736</v>
      </c>
      <c r="W185" s="26">
        <f t="shared" si="139"/>
        <v>1158.6838140194304</v>
      </c>
      <c r="X185" s="26">
        <f t="shared" si="139"/>
        <v>1133.373226285617</v>
      </c>
      <c r="Y185" s="26">
        <f t="shared" si="139"/>
        <v>1107.7163967847878</v>
      </c>
      <c r="Z185" s="26">
        <f t="shared" si="139"/>
        <v>1082.2216302766769</v>
      </c>
      <c r="AA185" s="26">
        <f t="shared" si="139"/>
        <v>1056.8889267612767</v>
      </c>
      <c r="AB185" s="26">
        <f t="shared" si="139"/>
        <v>1031.7182862386062</v>
      </c>
      <c r="AC185" s="26">
        <f t="shared" si="139"/>
        <v>1006.709708708651</v>
      </c>
      <c r="AD185" s="26">
        <f t="shared" si="139"/>
        <v>992.61384025706548</v>
      </c>
      <c r="AE185" s="26">
        <f t="shared" si="139"/>
        <v>978.59601473603675</v>
      </c>
      <c r="AF185" s="26">
        <f t="shared" si="139"/>
        <v>964.6562321455558</v>
      </c>
      <c r="AG185" s="26">
        <f t="shared" si="139"/>
        <v>950.79449248562696</v>
      </c>
      <c r="AH185" s="26">
        <f t="shared" si="139"/>
        <v>937.01079575625499</v>
      </c>
    </row>
    <row r="186" spans="2:34" hidden="1" outlineLevel="1">
      <c r="B186" t="str">
        <f t="shared" si="94"/>
        <v>e-hydrogen (Solid oxide) - Cost of electricity - Americas - USD/ton fuel</v>
      </c>
      <c r="C186" t="s">
        <v>61</v>
      </c>
      <c r="D186" t="s">
        <v>119</v>
      </c>
      <c r="E186" t="s">
        <v>56</v>
      </c>
      <c r="F186" t="s">
        <v>31</v>
      </c>
      <c r="G186" s="26">
        <f>G117</f>
        <v>1626.6624296508014</v>
      </c>
      <c r="H186" s="26">
        <f t="shared" ref="H186:V186" si="140">H117</f>
        <v>1586.8920318699479</v>
      </c>
      <c r="I186" s="26">
        <f t="shared" si="140"/>
        <v>1547.3789656238314</v>
      </c>
      <c r="J186" s="26">
        <f t="shared" si="140"/>
        <v>1485.2415642775391</v>
      </c>
      <c r="K186" s="26">
        <f t="shared" si="140"/>
        <v>1423.5309409821973</v>
      </c>
      <c r="L186" s="26">
        <f t="shared" si="140"/>
        <v>1362.2470957378021</v>
      </c>
      <c r="M186" s="26">
        <f t="shared" si="140"/>
        <v>1301.3900285443751</v>
      </c>
      <c r="N186" s="26">
        <f t="shared" si="140"/>
        <v>1240.9597394018786</v>
      </c>
      <c r="O186" s="26">
        <f t="shared" si="140"/>
        <v>1209.6949626391079</v>
      </c>
      <c r="P186" s="26">
        <f t="shared" si="140"/>
        <v>1178.6316839159529</v>
      </c>
      <c r="Q186" s="26">
        <f t="shared" si="140"/>
        <v>1147.7699032324153</v>
      </c>
      <c r="R186" s="26">
        <f t="shared" si="140"/>
        <v>1117.1096205884919</v>
      </c>
      <c r="S186" s="26">
        <f t="shared" si="140"/>
        <v>1086.6508359841794</v>
      </c>
      <c r="T186" s="26">
        <f t="shared" si="140"/>
        <v>1061.408903785305</v>
      </c>
      <c r="U186" s="26">
        <f t="shared" si="140"/>
        <v>1036.3272267626667</v>
      </c>
      <c r="V186" s="26">
        <f t="shared" si="140"/>
        <v>1011.4058049162624</v>
      </c>
      <c r="W186" s="26">
        <f t="shared" si="139"/>
        <v>986.64463824609879</v>
      </c>
      <c r="X186" s="26">
        <f t="shared" si="139"/>
        <v>962.0437267521703</v>
      </c>
      <c r="Y186" s="26">
        <f t="shared" si="139"/>
        <v>950.05556167518864</v>
      </c>
      <c r="Z186" s="26">
        <f t="shared" si="139"/>
        <v>938.13073928594736</v>
      </c>
      <c r="AA186" s="26">
        <f t="shared" si="139"/>
        <v>926.2692595844502</v>
      </c>
      <c r="AB186" s="26">
        <f t="shared" si="139"/>
        <v>914.4711225706925</v>
      </c>
      <c r="AC186" s="26">
        <f t="shared" si="139"/>
        <v>902.73632824467643</v>
      </c>
      <c r="AD186" s="26">
        <f t="shared" si="139"/>
        <v>893.14293615721283</v>
      </c>
      <c r="AE186" s="26">
        <f t="shared" si="139"/>
        <v>883.5964293429322</v>
      </c>
      <c r="AF186" s="26">
        <f t="shared" si="139"/>
        <v>874.09680780183226</v>
      </c>
      <c r="AG186" s="26">
        <f t="shared" si="139"/>
        <v>864.64407153391312</v>
      </c>
      <c r="AH186" s="26">
        <f t="shared" si="139"/>
        <v>855.23822053917456</v>
      </c>
    </row>
    <row r="187" spans="2:34" hidden="1" outlineLevel="1">
      <c r="B187" t="str">
        <f t="shared" si="94"/>
        <v>e-hydrogen (Solid oxide) - Cost of electricity - Asia - USD/ton fuel</v>
      </c>
      <c r="C187" t="s">
        <v>61</v>
      </c>
      <c r="D187" t="s">
        <v>119</v>
      </c>
      <c r="E187" t="s">
        <v>57</v>
      </c>
      <c r="F187" t="s">
        <v>31</v>
      </c>
      <c r="G187" s="26">
        <f>G118</f>
        <v>2879.4268684472977</v>
      </c>
      <c r="H187" s="26">
        <f t="shared" si="139"/>
        <v>2616.3676719083792</v>
      </c>
      <c r="I187" s="26">
        <f t="shared" si="139"/>
        <v>2355.241388890081</v>
      </c>
      <c r="J187" s="26">
        <f t="shared" si="139"/>
        <v>2256.6218695880475</v>
      </c>
      <c r="K187" s="26">
        <f t="shared" si="139"/>
        <v>2158.6825793904818</v>
      </c>
      <c r="L187" s="26">
        <f t="shared" si="139"/>
        <v>2061.4235182972989</v>
      </c>
      <c r="M187" s="26">
        <f t="shared" si="139"/>
        <v>1964.8446863085412</v>
      </c>
      <c r="N187" s="26">
        <f t="shared" si="139"/>
        <v>1868.9460834242511</v>
      </c>
      <c r="O187" s="26">
        <f t="shared" si="139"/>
        <v>1802.0544838040184</v>
      </c>
      <c r="P187" s="26">
        <f t="shared" si="139"/>
        <v>1735.6164987611448</v>
      </c>
      <c r="Q187" s="26">
        <f t="shared" si="139"/>
        <v>1669.6321282956326</v>
      </c>
      <c r="R187" s="26">
        <f t="shared" si="139"/>
        <v>1604.101372407438</v>
      </c>
      <c r="S187" s="26">
        <f t="shared" si="139"/>
        <v>1539.0242310965832</v>
      </c>
      <c r="T187" s="26">
        <f t="shared" si="139"/>
        <v>1503.3658040322432</v>
      </c>
      <c r="U187" s="26">
        <f t="shared" si="139"/>
        <v>1467.9336509934164</v>
      </c>
      <c r="V187" s="26">
        <f t="shared" si="139"/>
        <v>1432.7277719801166</v>
      </c>
      <c r="W187" s="26">
        <f t="shared" si="139"/>
        <v>1397.7481669923204</v>
      </c>
      <c r="X187" s="26">
        <f t="shared" si="139"/>
        <v>1362.9948360300589</v>
      </c>
      <c r="Y187" s="26">
        <f t="shared" si="139"/>
        <v>1327.1963558395476</v>
      </c>
      <c r="Z187" s="26">
        <f t="shared" si="139"/>
        <v>1291.6302509965878</v>
      </c>
      <c r="AA187" s="26">
        <f t="shared" si="139"/>
        <v>1256.2965215011627</v>
      </c>
      <c r="AB187" s="26">
        <f t="shared" si="139"/>
        <v>1221.195167353291</v>
      </c>
      <c r="AC187" s="26">
        <f t="shared" si="139"/>
        <v>1186.3261885529537</v>
      </c>
      <c r="AD187" s="26">
        <f t="shared" si="139"/>
        <v>1168.0553420325177</v>
      </c>
      <c r="AE187" s="26">
        <f t="shared" si="139"/>
        <v>1149.8890476729646</v>
      </c>
      <c r="AF187" s="26">
        <f t="shared" si="139"/>
        <v>1131.8273054743036</v>
      </c>
      <c r="AG187" s="26">
        <f t="shared" si="139"/>
        <v>1113.8701154365301</v>
      </c>
      <c r="AH187" s="26">
        <f t="shared" si="139"/>
        <v>1096.0174775596397</v>
      </c>
    </row>
    <row r="188" spans="2:34" hidden="1" outlineLevel="1">
      <c r="B188" t="str">
        <f t="shared" si="94"/>
        <v>e-hydrogen (Solid oxide) - Cost of electricity - Europe - USD/ton fuel</v>
      </c>
      <c r="C188" t="s">
        <v>61</v>
      </c>
      <c r="D188" t="s">
        <v>119</v>
      </c>
      <c r="E188" t="s">
        <v>8</v>
      </c>
      <c r="F188" t="s">
        <v>31</v>
      </c>
      <c r="G188" s="26">
        <f>G119</f>
        <v>2143.5773334609944</v>
      </c>
      <c r="H188" s="26">
        <f t="shared" si="139"/>
        <v>2043.355382244687</v>
      </c>
      <c r="I188" s="26">
        <f t="shared" si="139"/>
        <v>1943.8391908587546</v>
      </c>
      <c r="J188" s="26">
        <f t="shared" si="139"/>
        <v>1862.6991905394541</v>
      </c>
      <c r="K188" s="26">
        <f t="shared" si="139"/>
        <v>1782.1186810951563</v>
      </c>
      <c r="L188" s="26">
        <f t="shared" si="139"/>
        <v>1702.0976625258966</v>
      </c>
      <c r="M188" s="26">
        <f t="shared" si="139"/>
        <v>1622.6361348316375</v>
      </c>
      <c r="N188" s="26">
        <f t="shared" si="139"/>
        <v>1543.7340980124209</v>
      </c>
      <c r="O188" s="26">
        <f t="shared" si="139"/>
        <v>1507.8198016600793</v>
      </c>
      <c r="P188" s="26">
        <f t="shared" si="139"/>
        <v>1472.1335842985702</v>
      </c>
      <c r="Q188" s="26">
        <f t="shared" si="139"/>
        <v>1436.6754459278568</v>
      </c>
      <c r="R188" s="26">
        <f t="shared" si="139"/>
        <v>1401.4453865479445</v>
      </c>
      <c r="S188" s="26">
        <f t="shared" si="139"/>
        <v>1366.4434061588452</v>
      </c>
      <c r="T188" s="26">
        <f t="shared" si="139"/>
        <v>1343.6603658131708</v>
      </c>
      <c r="U188" s="26">
        <f t="shared" si="139"/>
        <v>1321.0109290335472</v>
      </c>
      <c r="V188" s="26">
        <f t="shared" si="139"/>
        <v>1298.4950958199738</v>
      </c>
      <c r="W188" s="26">
        <f t="shared" si="139"/>
        <v>1276.1128661724465</v>
      </c>
      <c r="X188" s="26">
        <f t="shared" si="139"/>
        <v>1253.864240090958</v>
      </c>
      <c r="Y188" s="26">
        <f t="shared" si="139"/>
        <v>1230.6318883099702</v>
      </c>
      <c r="Z188" s="26">
        <f t="shared" si="139"/>
        <v>1207.5397694585297</v>
      </c>
      <c r="AA188" s="26">
        <f t="shared" si="139"/>
        <v>1184.5878835366475</v>
      </c>
      <c r="AB188" s="26">
        <f t="shared" si="139"/>
        <v>1161.7762305443143</v>
      </c>
      <c r="AC188" s="26">
        <f t="shared" si="139"/>
        <v>1139.1048104815393</v>
      </c>
      <c r="AD188" s="26">
        <f t="shared" si="139"/>
        <v>1121.5619624398041</v>
      </c>
      <c r="AE188" s="26">
        <f t="shared" si="139"/>
        <v>1104.1194993357353</v>
      </c>
      <c r="AF188" s="26">
        <f t="shared" si="139"/>
        <v>1086.7774211693418</v>
      </c>
      <c r="AG188" s="26">
        <f t="shared" si="139"/>
        <v>1069.5357279406194</v>
      </c>
      <c r="AH188" s="26">
        <f t="shared" si="139"/>
        <v>1052.3944196495631</v>
      </c>
    </row>
    <row r="189" spans="2:34" hidden="1" outlineLevel="1">
      <c r="B189" t="str">
        <f t="shared" si="94"/>
        <v>e-hydrogen (Solid oxide) - Cost of electricity - Middle East - USD/ton fuel</v>
      </c>
      <c r="C189" t="s">
        <v>61</v>
      </c>
      <c r="D189" t="s">
        <v>119</v>
      </c>
      <c r="E189" t="s">
        <v>58</v>
      </c>
      <c r="F189" t="s">
        <v>31</v>
      </c>
      <c r="G189" s="26">
        <f>G120</f>
        <v>1641.4330786472874</v>
      </c>
      <c r="H189" s="26">
        <f t="shared" si="139"/>
        <v>1563.0078396145759</v>
      </c>
      <c r="I189" s="26">
        <f t="shared" si="139"/>
        <v>1485.1359216189667</v>
      </c>
      <c r="J189" s="26">
        <f t="shared" si="139"/>
        <v>1432.1168295466196</v>
      </c>
      <c r="K189" s="26">
        <f t="shared" si="139"/>
        <v>1379.4571694754702</v>
      </c>
      <c r="L189" s="26">
        <f t="shared" si="139"/>
        <v>1327.1569414055152</v>
      </c>
      <c r="M189" s="26">
        <f t="shared" si="139"/>
        <v>1275.2161453367562</v>
      </c>
      <c r="N189" s="26">
        <f t="shared" si="139"/>
        <v>1223.6347812691949</v>
      </c>
      <c r="O189" s="26">
        <f t="shared" si="139"/>
        <v>1186.215120276881</v>
      </c>
      <c r="P189" s="26">
        <f t="shared" si="139"/>
        <v>1149.0441149179419</v>
      </c>
      <c r="Q189" s="26">
        <f t="shared" si="139"/>
        <v>1112.1217651923596</v>
      </c>
      <c r="R189" s="26">
        <f t="shared" si="139"/>
        <v>1075.4480711001511</v>
      </c>
      <c r="S189" s="26">
        <f t="shared" si="139"/>
        <v>1039.0230326413075</v>
      </c>
      <c r="T189" s="26">
        <f t="shared" si="139"/>
        <v>1018.9648778976681</v>
      </c>
      <c r="U189" s="26">
        <f t="shared" si="139"/>
        <v>999.02904245415289</v>
      </c>
      <c r="V189" s="26">
        <f t="shared" si="139"/>
        <v>979.21552631076952</v>
      </c>
      <c r="W189" s="26">
        <f t="shared" si="139"/>
        <v>959.52432946750571</v>
      </c>
      <c r="X189" s="26">
        <f t="shared" si="139"/>
        <v>939.95545192436759</v>
      </c>
      <c r="Y189" s="26">
        <f t="shared" si="139"/>
        <v>915.64669747023243</v>
      </c>
      <c r="Z189" s="26">
        <f t="shared" si="139"/>
        <v>891.49532329988426</v>
      </c>
      <c r="AA189" s="26">
        <f t="shared" si="139"/>
        <v>867.50132941331481</v>
      </c>
      <c r="AB189" s="26">
        <f t="shared" si="139"/>
        <v>843.66471581053372</v>
      </c>
      <c r="AC189" s="26">
        <f t="shared" si="139"/>
        <v>819.98548249152907</v>
      </c>
      <c r="AD189" s="26">
        <f t="shared" si="139"/>
        <v>807.35646572909013</v>
      </c>
      <c r="AE189" s="26">
        <f t="shared" si="139"/>
        <v>794.79971708549533</v>
      </c>
      <c r="AF189" s="26">
        <f t="shared" si="139"/>
        <v>782.31523656074</v>
      </c>
      <c r="AG189" s="26">
        <f t="shared" si="139"/>
        <v>769.90302415482654</v>
      </c>
      <c r="AH189" s="26">
        <f t="shared" si="139"/>
        <v>757.5630798677571</v>
      </c>
    </row>
    <row r="190" spans="2:34" hidden="1" outlineLevel="1">
      <c r="B190" t="str">
        <f t="shared" si="94"/>
        <v/>
      </c>
      <c r="C190" s="2"/>
    </row>
    <row r="191" spans="2:34" hidden="1" outlineLevel="1">
      <c r="B191" t="str">
        <f t="shared" si="94"/>
        <v>e-hydrogen - Feedstock cost - Global - USD/ton fuel</v>
      </c>
      <c r="C191" s="4" t="str">
        <f>C132</f>
        <v>e-hydrogen</v>
      </c>
      <c r="D191" s="4" t="s">
        <v>44</v>
      </c>
      <c r="E191" s="4" t="s">
        <v>49</v>
      </c>
      <c r="F191" s="4" t="s">
        <v>31</v>
      </c>
      <c r="G191" s="5">
        <f>G192*G$196+G193*G$197+G194*G$198</f>
        <v>13.5</v>
      </c>
      <c r="H191" s="5">
        <f t="shared" ref="H191:AH191" si="141">H192*H$196+H193*H$197+H194*H$198</f>
        <v>13.500000000000048</v>
      </c>
      <c r="I191" s="5">
        <f t="shared" si="141"/>
        <v>13.500000000000048</v>
      </c>
      <c r="J191" s="5">
        <f t="shared" si="141"/>
        <v>13.500000000000048</v>
      </c>
      <c r="K191" s="5">
        <f t="shared" si="141"/>
        <v>13.500000000000096</v>
      </c>
      <c r="L191" s="5">
        <f t="shared" si="141"/>
        <v>13.5</v>
      </c>
      <c r="M191" s="5">
        <f t="shared" si="141"/>
        <v>13.500000000000096</v>
      </c>
      <c r="N191" s="5">
        <f t="shared" si="141"/>
        <v>13.5</v>
      </c>
      <c r="O191" s="5">
        <f t="shared" si="141"/>
        <v>13.499999999999904</v>
      </c>
      <c r="P191" s="5">
        <f t="shared" si="141"/>
        <v>13.500000000000048</v>
      </c>
      <c r="Q191" s="5">
        <f t="shared" si="141"/>
        <v>13.500000000000192</v>
      </c>
      <c r="R191" s="5">
        <f t="shared" si="141"/>
        <v>13.500000000000096</v>
      </c>
      <c r="S191" s="5">
        <f t="shared" si="141"/>
        <v>13.500000000000192</v>
      </c>
      <c r="T191" s="5">
        <f t="shared" si="141"/>
        <v>13.50000000000024</v>
      </c>
      <c r="U191" s="5">
        <f t="shared" si="141"/>
        <v>13.500000000000121</v>
      </c>
      <c r="V191" s="5">
        <f t="shared" si="141"/>
        <v>13.500000000000359</v>
      </c>
      <c r="W191" s="5">
        <f t="shared" si="141"/>
        <v>13.50000000000024</v>
      </c>
      <c r="X191" s="5">
        <f t="shared" si="141"/>
        <v>13.499999999999904</v>
      </c>
      <c r="Y191" s="5">
        <f t="shared" si="141"/>
        <v>13.5</v>
      </c>
      <c r="Z191" s="5">
        <f t="shared" si="141"/>
        <v>13.499999999999952</v>
      </c>
      <c r="AA191" s="5">
        <f t="shared" si="141"/>
        <v>13.500000000000048</v>
      </c>
      <c r="AB191" s="5">
        <f t="shared" si="141"/>
        <v>13.5</v>
      </c>
      <c r="AC191" s="5">
        <f t="shared" si="141"/>
        <v>13.5</v>
      </c>
      <c r="AD191" s="5">
        <f t="shared" si="141"/>
        <v>13.5</v>
      </c>
      <c r="AE191" s="5">
        <f t="shared" si="141"/>
        <v>13.5</v>
      </c>
      <c r="AF191" s="5">
        <f t="shared" si="141"/>
        <v>13.5</v>
      </c>
      <c r="AG191" s="5">
        <f t="shared" si="141"/>
        <v>13.5</v>
      </c>
      <c r="AH191" s="5">
        <f t="shared" si="141"/>
        <v>13.5</v>
      </c>
    </row>
    <row r="192" spans="2:34" hidden="1" outlineLevel="1">
      <c r="B192" t="str">
        <f>_xlfn.TEXTJOIN(" - ",TRUE,C192:F192)</f>
        <v>e-hydrogen (Alkaline) - Feedstock cost - Global - USD/ton fuel</v>
      </c>
      <c r="C192" t="s">
        <v>54</v>
      </c>
      <c r="D192" t="s">
        <v>44</v>
      </c>
      <c r="E192" t="s">
        <v>49</v>
      </c>
      <c r="F192" t="s">
        <v>31</v>
      </c>
      <c r="G192" s="26">
        <f>G44</f>
        <v>13.5</v>
      </c>
      <c r="H192" s="26">
        <f t="shared" ref="H192:AH192" si="142">H44</f>
        <v>13.5</v>
      </c>
      <c r="I192" s="26">
        <f t="shared" si="142"/>
        <v>13.5</v>
      </c>
      <c r="J192" s="26">
        <f t="shared" si="142"/>
        <v>13.5</v>
      </c>
      <c r="K192" s="26">
        <f t="shared" si="142"/>
        <v>13.5</v>
      </c>
      <c r="L192" s="26">
        <f t="shared" si="142"/>
        <v>13.5</v>
      </c>
      <c r="M192" s="26">
        <f t="shared" si="142"/>
        <v>13.5</v>
      </c>
      <c r="N192" s="26">
        <f t="shared" si="142"/>
        <v>13.5</v>
      </c>
      <c r="O192" s="26">
        <f t="shared" si="142"/>
        <v>13.5</v>
      </c>
      <c r="P192" s="26">
        <f t="shared" si="142"/>
        <v>13.5</v>
      </c>
      <c r="Q192" s="26">
        <f t="shared" si="142"/>
        <v>13.5</v>
      </c>
      <c r="R192" s="26">
        <f t="shared" si="142"/>
        <v>13.5</v>
      </c>
      <c r="S192" s="26">
        <f t="shared" si="142"/>
        <v>13.5</v>
      </c>
      <c r="T192" s="26">
        <f t="shared" si="142"/>
        <v>13.5</v>
      </c>
      <c r="U192" s="26">
        <f t="shared" si="142"/>
        <v>13.5</v>
      </c>
      <c r="V192" s="26">
        <f t="shared" si="142"/>
        <v>13.5</v>
      </c>
      <c r="W192" s="26">
        <f t="shared" si="142"/>
        <v>13.5</v>
      </c>
      <c r="X192" s="26">
        <f t="shared" si="142"/>
        <v>13.5</v>
      </c>
      <c r="Y192" s="26">
        <f t="shared" si="142"/>
        <v>13.5</v>
      </c>
      <c r="Z192" s="26">
        <f t="shared" si="142"/>
        <v>13.5</v>
      </c>
      <c r="AA192" s="26">
        <f t="shared" si="142"/>
        <v>13.5</v>
      </c>
      <c r="AB192" s="26">
        <f t="shared" si="142"/>
        <v>13.5</v>
      </c>
      <c r="AC192" s="26">
        <f t="shared" si="142"/>
        <v>13.5</v>
      </c>
      <c r="AD192" s="26">
        <f t="shared" si="142"/>
        <v>13.5</v>
      </c>
      <c r="AE192" s="26">
        <f t="shared" si="142"/>
        <v>13.5</v>
      </c>
      <c r="AF192" s="26">
        <f t="shared" si="142"/>
        <v>13.5</v>
      </c>
      <c r="AG192" s="26">
        <f t="shared" si="142"/>
        <v>13.5</v>
      </c>
      <c r="AH192" s="26">
        <f t="shared" si="142"/>
        <v>13.5</v>
      </c>
    </row>
    <row r="193" spans="2:34" hidden="1" outlineLevel="1">
      <c r="B193" t="str">
        <f>_xlfn.TEXTJOIN(" - ",TRUE,C193:F193)</f>
        <v>e-hydrogen (PEM) - Feedstock cost - Global - USD/ton fuel</v>
      </c>
      <c r="C193" t="s">
        <v>60</v>
      </c>
      <c r="D193" t="s">
        <v>44</v>
      </c>
      <c r="E193" t="s">
        <v>49</v>
      </c>
      <c r="F193" t="s">
        <v>31</v>
      </c>
      <c r="G193" s="26">
        <f>G86</f>
        <v>13.5</v>
      </c>
      <c r="H193" s="26">
        <f t="shared" ref="H193:AH193" si="143">H86</f>
        <v>13.5</v>
      </c>
      <c r="I193" s="26">
        <f t="shared" si="143"/>
        <v>13.5</v>
      </c>
      <c r="J193" s="26">
        <f t="shared" si="143"/>
        <v>13.5</v>
      </c>
      <c r="K193" s="26">
        <f t="shared" si="143"/>
        <v>13.5</v>
      </c>
      <c r="L193" s="26">
        <f t="shared" si="143"/>
        <v>13.5</v>
      </c>
      <c r="M193" s="26">
        <f t="shared" si="143"/>
        <v>13.5</v>
      </c>
      <c r="N193" s="26">
        <f t="shared" si="143"/>
        <v>13.5</v>
      </c>
      <c r="O193" s="26">
        <f t="shared" si="143"/>
        <v>13.5</v>
      </c>
      <c r="P193" s="26">
        <f t="shared" si="143"/>
        <v>13.5</v>
      </c>
      <c r="Q193" s="26">
        <f t="shared" si="143"/>
        <v>13.5</v>
      </c>
      <c r="R193" s="26">
        <f t="shared" si="143"/>
        <v>13.5</v>
      </c>
      <c r="S193" s="26">
        <f t="shared" si="143"/>
        <v>13.5</v>
      </c>
      <c r="T193" s="26">
        <f t="shared" si="143"/>
        <v>13.5</v>
      </c>
      <c r="U193" s="26">
        <f t="shared" si="143"/>
        <v>13.5</v>
      </c>
      <c r="V193" s="26">
        <f t="shared" si="143"/>
        <v>13.5</v>
      </c>
      <c r="W193" s="26">
        <f t="shared" si="143"/>
        <v>13.5</v>
      </c>
      <c r="X193" s="26">
        <f t="shared" si="143"/>
        <v>13.5</v>
      </c>
      <c r="Y193" s="26">
        <f t="shared" si="143"/>
        <v>13.5</v>
      </c>
      <c r="Z193" s="26">
        <f t="shared" si="143"/>
        <v>13.5</v>
      </c>
      <c r="AA193" s="26">
        <f t="shared" si="143"/>
        <v>13.5</v>
      </c>
      <c r="AB193" s="26">
        <f t="shared" si="143"/>
        <v>13.5</v>
      </c>
      <c r="AC193" s="26">
        <f t="shared" si="143"/>
        <v>13.5</v>
      </c>
      <c r="AD193" s="26">
        <f t="shared" si="143"/>
        <v>13.5</v>
      </c>
      <c r="AE193" s="26">
        <f t="shared" si="143"/>
        <v>13.5</v>
      </c>
      <c r="AF193" s="26">
        <f t="shared" si="143"/>
        <v>13.5</v>
      </c>
      <c r="AG193" s="26">
        <f t="shared" si="143"/>
        <v>13.5</v>
      </c>
      <c r="AH193" s="26">
        <f t="shared" si="143"/>
        <v>13.5</v>
      </c>
    </row>
    <row r="194" spans="2:34" hidden="1" outlineLevel="1">
      <c r="B194" t="str">
        <f>_xlfn.TEXTJOIN(" - ",TRUE,C194:F194)</f>
        <v>e-hydrogen (Solid oxide) - Feedstock cost - Global - USD/ton fuel</v>
      </c>
      <c r="C194" t="s">
        <v>61</v>
      </c>
      <c r="D194" t="s">
        <v>44</v>
      </c>
      <c r="E194" t="s">
        <v>49</v>
      </c>
      <c r="F194" t="s">
        <v>31</v>
      </c>
      <c r="G194" s="26">
        <f>G128</f>
        <v>13.5</v>
      </c>
      <c r="H194" s="26">
        <f t="shared" ref="H194:AH194" si="144">H128</f>
        <v>13.5</v>
      </c>
      <c r="I194" s="26">
        <f t="shared" si="144"/>
        <v>13.5</v>
      </c>
      <c r="J194" s="26">
        <f t="shared" si="144"/>
        <v>13.5</v>
      </c>
      <c r="K194" s="26">
        <f t="shared" si="144"/>
        <v>13.5</v>
      </c>
      <c r="L194" s="26">
        <f t="shared" si="144"/>
        <v>13.5</v>
      </c>
      <c r="M194" s="26">
        <f t="shared" si="144"/>
        <v>13.5</v>
      </c>
      <c r="N194" s="26">
        <f t="shared" si="144"/>
        <v>13.5</v>
      </c>
      <c r="O194" s="26">
        <f t="shared" si="144"/>
        <v>13.5</v>
      </c>
      <c r="P194" s="26">
        <f t="shared" si="144"/>
        <v>13.5</v>
      </c>
      <c r="Q194" s="26">
        <f t="shared" si="144"/>
        <v>13.5</v>
      </c>
      <c r="R194" s="26">
        <f t="shared" si="144"/>
        <v>13.5</v>
      </c>
      <c r="S194" s="26">
        <f t="shared" si="144"/>
        <v>13.5</v>
      </c>
      <c r="T194" s="26">
        <f t="shared" si="144"/>
        <v>13.5</v>
      </c>
      <c r="U194" s="26">
        <f t="shared" si="144"/>
        <v>13.5</v>
      </c>
      <c r="V194" s="26">
        <f t="shared" si="144"/>
        <v>13.5</v>
      </c>
      <c r="W194" s="26">
        <f t="shared" si="144"/>
        <v>13.5</v>
      </c>
      <c r="X194" s="26">
        <f t="shared" si="144"/>
        <v>13.5</v>
      </c>
      <c r="Y194" s="26">
        <f t="shared" si="144"/>
        <v>13.5</v>
      </c>
      <c r="Z194" s="26">
        <f t="shared" si="144"/>
        <v>13.5</v>
      </c>
      <c r="AA194" s="26">
        <f t="shared" si="144"/>
        <v>13.5</v>
      </c>
      <c r="AB194" s="26">
        <f t="shared" si="144"/>
        <v>13.5</v>
      </c>
      <c r="AC194" s="26">
        <f t="shared" si="144"/>
        <v>13.5</v>
      </c>
      <c r="AD194" s="26">
        <f t="shared" si="144"/>
        <v>13.5</v>
      </c>
      <c r="AE194" s="26">
        <f t="shared" si="144"/>
        <v>13.5</v>
      </c>
      <c r="AF194" s="26">
        <f t="shared" si="144"/>
        <v>13.5</v>
      </c>
      <c r="AG194" s="26">
        <f t="shared" si="144"/>
        <v>13.5</v>
      </c>
      <c r="AH194" s="26">
        <f t="shared" si="144"/>
        <v>13.5</v>
      </c>
    </row>
    <row r="195" spans="2:34" hidden="1" outlineLevel="1">
      <c r="B195" t="str">
        <f t="shared" si="94"/>
        <v/>
      </c>
    </row>
    <row r="196" spans="2:34" hidden="1" outlineLevel="1">
      <c r="B196" t="str">
        <f t="shared" si="94"/>
        <v>e-hydrogen (Alkaline) - Market share - Global - %</v>
      </c>
      <c r="C196" t="s">
        <v>54</v>
      </c>
      <c r="D196" t="s">
        <v>129</v>
      </c>
      <c r="E196" t="s">
        <v>49</v>
      </c>
      <c r="F196" t="s">
        <v>117</v>
      </c>
      <c r="G196" s="9">
        <f t="shared" ref="G196:P198" si="145">INDEX(FuelData,MATCH($B196,FuelData_Index,0),MATCH(G$4,FuelData_Year,0))</f>
        <v>0.74000000000000199</v>
      </c>
      <c r="H196" s="9">
        <f t="shared" si="145"/>
        <v>0.72000000000000597</v>
      </c>
      <c r="I196" s="9">
        <f t="shared" si="145"/>
        <v>0.70000000000000284</v>
      </c>
      <c r="J196" s="9">
        <f t="shared" si="145"/>
        <v>0.65999999999999659</v>
      </c>
      <c r="K196" s="9">
        <f t="shared" si="145"/>
        <v>0.62000000000000455</v>
      </c>
      <c r="L196" s="9">
        <f t="shared" si="145"/>
        <v>0.57999999999999829</v>
      </c>
      <c r="M196" s="9">
        <f t="shared" si="145"/>
        <v>0.54000000000000625</v>
      </c>
      <c r="N196" s="9">
        <f t="shared" si="145"/>
        <v>0.5</v>
      </c>
      <c r="O196" s="9">
        <f t="shared" si="145"/>
        <v>0.44999999999998863</v>
      </c>
      <c r="P196" s="9">
        <f t="shared" si="145"/>
        <v>0.39999999999999147</v>
      </c>
      <c r="Q196" s="9">
        <f t="shared" ref="Q196:Z198" si="146">INDEX(FuelData,MATCH($B196,FuelData_Index,0),MATCH(Q$4,FuelData_Year,0))</f>
        <v>0.34999999999999432</v>
      </c>
      <c r="R196" s="9">
        <f t="shared" si="146"/>
        <v>0.29999999999999716</v>
      </c>
      <c r="S196" s="9">
        <f t="shared" si="146"/>
        <v>0.25</v>
      </c>
      <c r="T196" s="9">
        <f t="shared" si="146"/>
        <v>0.21000000000000796</v>
      </c>
      <c r="U196" s="9">
        <f t="shared" si="146"/>
        <v>0.17000000000000171</v>
      </c>
      <c r="V196" s="9">
        <f t="shared" si="146"/>
        <v>0.13000000000000966</v>
      </c>
      <c r="W196" s="9">
        <f t="shared" si="146"/>
        <v>9.0000000000003411E-2</v>
      </c>
      <c r="X196" s="9">
        <f t="shared" si="146"/>
        <v>4.9999999999997158E-2</v>
      </c>
      <c r="Y196" s="9">
        <f t="shared" si="146"/>
        <v>3.9999999999999147E-2</v>
      </c>
      <c r="Z196" s="9">
        <f t="shared" si="146"/>
        <v>2.9999999999997584E-2</v>
      </c>
      <c r="AA196" s="9">
        <f t="shared" ref="AA196:AH198" si="147">INDEX(FuelData,MATCH($B196,FuelData_Index,0),MATCH(AA$4,FuelData_Year,0))</f>
        <v>1.9999999999999574E-2</v>
      </c>
      <c r="AB196" s="9">
        <f t="shared" si="147"/>
        <v>9.9999999999980105E-3</v>
      </c>
      <c r="AC196" s="9">
        <f t="shared" si="147"/>
        <v>0</v>
      </c>
      <c r="AD196" s="9">
        <f t="shared" si="147"/>
        <v>0</v>
      </c>
      <c r="AE196" s="9">
        <f t="shared" si="147"/>
        <v>0</v>
      </c>
      <c r="AF196" s="9">
        <f t="shared" si="147"/>
        <v>0</v>
      </c>
      <c r="AG196" s="9">
        <f t="shared" si="147"/>
        <v>0</v>
      </c>
      <c r="AH196" s="9">
        <f t="shared" si="147"/>
        <v>0</v>
      </c>
    </row>
    <row r="197" spans="2:34" hidden="1" outlineLevel="1">
      <c r="B197" t="str">
        <f t="shared" si="94"/>
        <v>e-hydrogen (PEM) - Market share - Global - %</v>
      </c>
      <c r="C197" t="s">
        <v>60</v>
      </c>
      <c r="D197" t="s">
        <v>129</v>
      </c>
      <c r="E197" t="s">
        <v>49</v>
      </c>
      <c r="F197" t="s">
        <v>117</v>
      </c>
      <c r="G197" s="9">
        <f t="shared" si="145"/>
        <v>0.23000000000000043</v>
      </c>
      <c r="H197" s="9">
        <f t="shared" si="145"/>
        <v>0.23999999999999844</v>
      </c>
      <c r="I197" s="9">
        <f t="shared" si="145"/>
        <v>0.25000000000000355</v>
      </c>
      <c r="J197" s="9">
        <f t="shared" si="145"/>
        <v>0.26500000000000412</v>
      </c>
      <c r="K197" s="9">
        <f t="shared" si="145"/>
        <v>0.28000000000000114</v>
      </c>
      <c r="L197" s="9">
        <f t="shared" si="145"/>
        <v>0.29500000000000171</v>
      </c>
      <c r="M197" s="9">
        <f t="shared" si="145"/>
        <v>0.31000000000000227</v>
      </c>
      <c r="N197" s="9">
        <f t="shared" si="145"/>
        <v>0.32500000000000284</v>
      </c>
      <c r="O197" s="9">
        <f t="shared" si="145"/>
        <v>0.33500000000000085</v>
      </c>
      <c r="P197" s="9">
        <f t="shared" si="145"/>
        <v>0.34500000000000242</v>
      </c>
      <c r="Q197" s="9">
        <f t="shared" si="146"/>
        <v>0.35500000000000398</v>
      </c>
      <c r="R197" s="9">
        <f t="shared" si="146"/>
        <v>0.36500000000000199</v>
      </c>
      <c r="S197" s="9">
        <f t="shared" si="146"/>
        <v>0.375</v>
      </c>
      <c r="T197" s="9">
        <f t="shared" si="146"/>
        <v>0.37999999999999901</v>
      </c>
      <c r="U197" s="9">
        <f t="shared" si="146"/>
        <v>0.38499999999999979</v>
      </c>
      <c r="V197" s="9">
        <f t="shared" si="146"/>
        <v>0.38999999999999879</v>
      </c>
      <c r="W197" s="9">
        <f t="shared" si="146"/>
        <v>0.39499999999999957</v>
      </c>
      <c r="X197" s="9">
        <f t="shared" si="146"/>
        <v>0.39999999999999858</v>
      </c>
      <c r="Y197" s="9">
        <f t="shared" si="146"/>
        <v>0.38000000000000256</v>
      </c>
      <c r="Z197" s="9">
        <f t="shared" si="146"/>
        <v>0.35999999999999943</v>
      </c>
      <c r="AA197" s="9">
        <f t="shared" si="147"/>
        <v>0.34000000000000341</v>
      </c>
      <c r="AB197" s="9">
        <f t="shared" si="147"/>
        <v>0.32000000000000028</v>
      </c>
      <c r="AC197" s="9">
        <f t="shared" si="147"/>
        <v>0.30000000000000426</v>
      </c>
      <c r="AD197" s="9">
        <f t="shared" si="147"/>
        <v>0.28000000000000114</v>
      </c>
      <c r="AE197" s="9">
        <f t="shared" si="147"/>
        <v>0.26000000000000512</v>
      </c>
      <c r="AF197" s="9">
        <f t="shared" si="147"/>
        <v>0.24000000000000199</v>
      </c>
      <c r="AG197" s="9">
        <f t="shared" si="147"/>
        <v>0.21999999999999886</v>
      </c>
      <c r="AH197" s="9">
        <f t="shared" si="147"/>
        <v>0.20000000000000284</v>
      </c>
    </row>
    <row r="198" spans="2:34" hidden="1" outlineLevel="1">
      <c r="B198" t="str">
        <f t="shared" si="94"/>
        <v>e-hydrogen (Solid oxide) - Market share - Global - %</v>
      </c>
      <c r="C198" t="s">
        <v>61</v>
      </c>
      <c r="D198" t="s">
        <v>129</v>
      </c>
      <c r="E198" t="s">
        <v>49</v>
      </c>
      <c r="F198" t="s">
        <v>117</v>
      </c>
      <c r="G198" s="9">
        <f t="shared" si="145"/>
        <v>2.9999999999997584E-2</v>
      </c>
      <c r="H198" s="9">
        <f t="shared" si="145"/>
        <v>3.9999999999999147E-2</v>
      </c>
      <c r="I198" s="9">
        <f t="shared" si="145"/>
        <v>4.9999999999997158E-2</v>
      </c>
      <c r="J198" s="9">
        <f t="shared" si="145"/>
        <v>7.5000000000002842E-2</v>
      </c>
      <c r="K198" s="9">
        <f t="shared" si="145"/>
        <v>0.10000000000000142</v>
      </c>
      <c r="L198" s="9">
        <f t="shared" si="145"/>
        <v>0.125</v>
      </c>
      <c r="M198" s="9">
        <f t="shared" si="145"/>
        <v>0.14999999999999858</v>
      </c>
      <c r="N198" s="9">
        <f t="shared" si="145"/>
        <v>0.17499999999999716</v>
      </c>
      <c r="O198" s="9">
        <f t="shared" si="145"/>
        <v>0.21500000000000341</v>
      </c>
      <c r="P198" s="9">
        <f t="shared" si="145"/>
        <v>0.25500000000000966</v>
      </c>
      <c r="Q198" s="9">
        <f t="shared" si="146"/>
        <v>0.29500000000001592</v>
      </c>
      <c r="R198" s="9">
        <f t="shared" si="146"/>
        <v>0.33500000000000796</v>
      </c>
      <c r="S198" s="9">
        <f t="shared" si="146"/>
        <v>0.37500000000001421</v>
      </c>
      <c r="T198" s="9">
        <f t="shared" si="146"/>
        <v>0.4100000000000108</v>
      </c>
      <c r="U198" s="9">
        <f t="shared" si="146"/>
        <v>0.44500000000000739</v>
      </c>
      <c r="V198" s="9">
        <f t="shared" si="146"/>
        <v>0.48000000000001819</v>
      </c>
      <c r="W198" s="9">
        <f t="shared" si="146"/>
        <v>0.51500000000001478</v>
      </c>
      <c r="X198" s="9">
        <f t="shared" si="146"/>
        <v>0.54999999999999716</v>
      </c>
      <c r="Y198" s="9">
        <f t="shared" si="146"/>
        <v>0.57999999999999829</v>
      </c>
      <c r="Z198" s="9">
        <f t="shared" si="146"/>
        <v>0.60999999999999943</v>
      </c>
      <c r="AA198" s="9">
        <f t="shared" si="147"/>
        <v>0.64000000000000057</v>
      </c>
      <c r="AB198" s="9">
        <f t="shared" si="147"/>
        <v>0.67000000000000171</v>
      </c>
      <c r="AC198" s="9">
        <f t="shared" si="147"/>
        <v>0.69999999999999574</v>
      </c>
      <c r="AD198" s="9">
        <f t="shared" si="147"/>
        <v>0.71999999999999886</v>
      </c>
      <c r="AE198" s="9">
        <f t="shared" si="147"/>
        <v>0.73999999999999488</v>
      </c>
      <c r="AF198" s="9">
        <f t="shared" si="147"/>
        <v>0.75999999999999801</v>
      </c>
      <c r="AG198" s="9">
        <f t="shared" si="147"/>
        <v>0.78000000000000114</v>
      </c>
      <c r="AH198" s="9">
        <f t="shared" si="147"/>
        <v>0.79999999999999716</v>
      </c>
    </row>
    <row r="199" spans="2:34" collapsed="1">
      <c r="B199" t="str">
        <f t="shared" ref="B199:B213" si="148">_xlfn.TEXTJOIN(" - ",TRUE,C199:F199)</f>
        <v/>
      </c>
    </row>
    <row r="200" spans="2:34">
      <c r="B200" t="str">
        <f t="shared" si="148"/>
        <v>e-hydrogen (compressed) - Item - Region - Unit</v>
      </c>
      <c r="C200" s="52" t="s">
        <v>62</v>
      </c>
      <c r="D200" s="52" t="s">
        <v>28</v>
      </c>
      <c r="E200" s="52" t="s">
        <v>1</v>
      </c>
      <c r="F200" s="52" t="s">
        <v>29</v>
      </c>
      <c r="G200" s="3">
        <v>2023</v>
      </c>
      <c r="H200" s="3">
        <v>2024</v>
      </c>
      <c r="I200" s="3">
        <v>2025</v>
      </c>
      <c r="J200" s="3">
        <v>2026</v>
      </c>
      <c r="K200" s="3">
        <v>2027</v>
      </c>
      <c r="L200" s="3">
        <v>2028</v>
      </c>
      <c r="M200" s="3">
        <v>2029</v>
      </c>
      <c r="N200" s="3">
        <v>2030</v>
      </c>
      <c r="O200" s="3">
        <v>2031</v>
      </c>
      <c r="P200" s="3">
        <v>2032</v>
      </c>
      <c r="Q200" s="3">
        <v>2033</v>
      </c>
      <c r="R200" s="3">
        <v>2034</v>
      </c>
      <c r="S200" s="3">
        <v>2035</v>
      </c>
      <c r="T200" s="3">
        <v>2036</v>
      </c>
      <c r="U200" s="3">
        <v>2037</v>
      </c>
      <c r="V200" s="3">
        <v>2038</v>
      </c>
      <c r="W200" s="3">
        <v>2039</v>
      </c>
      <c r="X200" s="3">
        <v>2040</v>
      </c>
      <c r="Y200" s="3">
        <v>2041</v>
      </c>
      <c r="Z200" s="3">
        <v>2042</v>
      </c>
      <c r="AA200" s="3">
        <v>2043</v>
      </c>
      <c r="AB200" s="3">
        <v>2044</v>
      </c>
      <c r="AC200" s="3">
        <v>2045</v>
      </c>
      <c r="AD200" s="3">
        <v>2046</v>
      </c>
      <c r="AE200" s="3">
        <v>2047</v>
      </c>
      <c r="AF200" s="3">
        <v>2048</v>
      </c>
      <c r="AG200" s="3">
        <v>2049</v>
      </c>
      <c r="AH200" s="3">
        <v>2050</v>
      </c>
    </row>
    <row r="201" spans="2:34" hidden="1" outlineLevel="1">
      <c r="B201" t="str">
        <f t="shared" si="148"/>
        <v>e-hydrogen (compressed) - Total cost - Africa - USD/ton fuel</v>
      </c>
      <c r="C201" s="10" t="str">
        <f>C200</f>
        <v>e-hydrogen (compressed)</v>
      </c>
      <c r="D201" s="10" t="s">
        <v>30</v>
      </c>
      <c r="E201" s="10" t="s">
        <v>55</v>
      </c>
      <c r="F201" s="10" t="s">
        <v>31</v>
      </c>
      <c r="G201" s="11">
        <f>G$207+G$211+G214+G226+G238</f>
        <v>4633.1233423090589</v>
      </c>
      <c r="H201" s="11">
        <f t="shared" ref="H201:AH201" si="149">H$207+H$211+H214+H226+H238</f>
        <v>4201.9656446218651</v>
      </c>
      <c r="I201" s="11">
        <f t="shared" si="149"/>
        <v>3768.1364126730182</v>
      </c>
      <c r="J201" s="11">
        <f t="shared" si="149"/>
        <v>3627.6640614332246</v>
      </c>
      <c r="K201" s="11">
        <f t="shared" si="149"/>
        <v>3482.0419503382509</v>
      </c>
      <c r="L201" s="11">
        <f t="shared" si="149"/>
        <v>3331.3728662299636</v>
      </c>
      <c r="M201" s="11">
        <f t="shared" si="149"/>
        <v>3175.7595959503119</v>
      </c>
      <c r="N201" s="11">
        <f t="shared" si="149"/>
        <v>3015.3049263411149</v>
      </c>
      <c r="O201" s="11">
        <f t="shared" si="149"/>
        <v>2957.5120355923382</v>
      </c>
      <c r="P201" s="11">
        <f t="shared" si="149"/>
        <v>2892.1425659444694</v>
      </c>
      <c r="Q201" s="11">
        <f t="shared" si="149"/>
        <v>2819.2518810339607</v>
      </c>
      <c r="R201" s="11">
        <f t="shared" si="149"/>
        <v>2738.8953444973072</v>
      </c>
      <c r="S201" s="11">
        <f t="shared" si="149"/>
        <v>2651.1283199710874</v>
      </c>
      <c r="T201" s="11">
        <f t="shared" si="149"/>
        <v>2589.8814487511354</v>
      </c>
      <c r="U201" s="11">
        <f t="shared" si="149"/>
        <v>2523.4234074819769</v>
      </c>
      <c r="V201" s="11">
        <f t="shared" si="149"/>
        <v>2451.7722615286521</v>
      </c>
      <c r="W201" s="11">
        <f t="shared" si="149"/>
        <v>2374.9460762559747</v>
      </c>
      <c r="X201" s="11">
        <f t="shared" si="149"/>
        <v>2292.9629170289318</v>
      </c>
      <c r="Y201" s="11">
        <f t="shared" si="149"/>
        <v>2208.6908045163059</v>
      </c>
      <c r="Z201" s="11">
        <f t="shared" si="149"/>
        <v>2121.9988992007134</v>
      </c>
      <c r="AA201" s="11">
        <f t="shared" si="149"/>
        <v>2032.876636943749</v>
      </c>
      <c r="AB201" s="11">
        <f t="shared" si="149"/>
        <v>1941.3134536068953</v>
      </c>
      <c r="AC201" s="11">
        <f t="shared" si="149"/>
        <v>1847.2987850517036</v>
      </c>
      <c r="AD201" s="11">
        <f t="shared" si="149"/>
        <v>1773.4817469024235</v>
      </c>
      <c r="AE201" s="11">
        <f t="shared" si="149"/>
        <v>1698.451689879309</v>
      </c>
      <c r="AF201" s="11">
        <f t="shared" si="149"/>
        <v>1622.2019570300602</v>
      </c>
      <c r="AG201" s="11">
        <f t="shared" si="149"/>
        <v>1544.7258914023987</v>
      </c>
      <c r="AH201" s="11">
        <f t="shared" si="149"/>
        <v>1466.0168360440496</v>
      </c>
    </row>
    <row r="202" spans="2:34" hidden="1" outlineLevel="1">
      <c r="B202" t="str">
        <f t="shared" si="148"/>
        <v>e-hydrogen (compressed) - Total cost - Americas - USD/ton fuel</v>
      </c>
      <c r="C202" s="2" t="str">
        <f>C200</f>
        <v>e-hydrogen (compressed)</v>
      </c>
      <c r="D202" s="2" t="s">
        <v>30</v>
      </c>
      <c r="E202" s="2" t="s">
        <v>56</v>
      </c>
      <c r="F202" s="2" t="s">
        <v>31</v>
      </c>
      <c r="G202" s="12">
        <f t="shared" ref="G202:AH202" si="150">G$207+G$211+G215+G227+G239</f>
        <v>3458.2747756282647</v>
      </c>
      <c r="H202" s="12">
        <f t="shared" si="150"/>
        <v>3358.1215141660286</v>
      </c>
      <c r="I202" s="12">
        <f t="shared" si="150"/>
        <v>3254.6459956552549</v>
      </c>
      <c r="J202" s="12">
        <f t="shared" si="150"/>
        <v>3148.9921734049194</v>
      </c>
      <c r="K202" s="12">
        <f t="shared" si="150"/>
        <v>3038.2017033305151</v>
      </c>
      <c r="L202" s="12">
        <f t="shared" si="150"/>
        <v>2922.3436487831009</v>
      </c>
      <c r="M202" s="12">
        <f t="shared" si="150"/>
        <v>2801.4870731138512</v>
      </c>
      <c r="N202" s="12">
        <f t="shared" si="150"/>
        <v>2675.701039673685</v>
      </c>
      <c r="O202" s="12">
        <f t="shared" si="150"/>
        <v>2643.8786103743646</v>
      </c>
      <c r="P202" s="12">
        <f t="shared" si="150"/>
        <v>2604.2634692905026</v>
      </c>
      <c r="Q202" s="12">
        <f t="shared" si="150"/>
        <v>2556.8876858485628</v>
      </c>
      <c r="R202" s="12">
        <f t="shared" si="150"/>
        <v>2501.7833294749726</v>
      </c>
      <c r="S202" s="12">
        <f t="shared" si="150"/>
        <v>2438.9824695962966</v>
      </c>
      <c r="T202" s="12">
        <f t="shared" si="150"/>
        <v>2379.5862497865878</v>
      </c>
      <c r="U202" s="12">
        <f t="shared" si="150"/>
        <v>2315.0272995091577</v>
      </c>
      <c r="V202" s="12">
        <f t="shared" si="150"/>
        <v>2245.3236408089065</v>
      </c>
      <c r="W202" s="12">
        <f t="shared" si="150"/>
        <v>2170.4932957305264</v>
      </c>
      <c r="X202" s="12">
        <f t="shared" si="150"/>
        <v>2090.5542863188448</v>
      </c>
      <c r="Y202" s="12">
        <f t="shared" si="150"/>
        <v>2024.0950200699413</v>
      </c>
      <c r="Z202" s="12">
        <f t="shared" si="150"/>
        <v>1954.8005234985762</v>
      </c>
      <c r="AA202" s="12">
        <f t="shared" si="150"/>
        <v>1882.6666675873769</v>
      </c>
      <c r="AB202" s="12">
        <f t="shared" si="150"/>
        <v>1807.6893233188264</v>
      </c>
      <c r="AC202" s="12">
        <f t="shared" si="150"/>
        <v>1729.8643616755162</v>
      </c>
      <c r="AD202" s="12">
        <f t="shared" si="150"/>
        <v>1661.9243548242082</v>
      </c>
      <c r="AE202" s="12">
        <f t="shared" si="150"/>
        <v>1592.6501658127502</v>
      </c>
      <c r="AF202" s="12">
        <f t="shared" si="150"/>
        <v>1522.0377953932327</v>
      </c>
      <c r="AG202" s="12">
        <f t="shared" si="150"/>
        <v>1450.083244317753</v>
      </c>
      <c r="AH202" s="12">
        <f t="shared" si="150"/>
        <v>1376.7825133384104</v>
      </c>
    </row>
    <row r="203" spans="2:34" hidden="1" outlineLevel="1">
      <c r="B203" t="str">
        <f t="shared" si="148"/>
        <v>e-hydrogen (compressed) - Total cost - Asia - USD/ton fuel</v>
      </c>
      <c r="C203" s="2" t="str">
        <f>C200</f>
        <v>e-hydrogen (compressed)</v>
      </c>
      <c r="D203" s="2" t="s">
        <v>30</v>
      </c>
      <c r="E203" s="2" t="s">
        <v>57</v>
      </c>
      <c r="F203" s="2" t="s">
        <v>31</v>
      </c>
      <c r="G203" s="12">
        <f t="shared" ref="G203:AH203" si="151">G$207+G$211+G216+G228+G240</f>
        <v>4987.7978827141424</v>
      </c>
      <c r="H203" s="12">
        <f t="shared" si="151"/>
        <v>4618.4094108214867</v>
      </c>
      <c r="I203" s="12">
        <f t="shared" si="151"/>
        <v>4246.1135151183844</v>
      </c>
      <c r="J203" s="12">
        <f t="shared" si="151"/>
        <v>4097.3824826576747</v>
      </c>
      <c r="K203" s="12">
        <f t="shared" si="151"/>
        <v>3943.3770419350276</v>
      </c>
      <c r="L203" s="12">
        <f t="shared" si="151"/>
        <v>3784.2072710139482</v>
      </c>
      <c r="M203" s="12">
        <f t="shared" si="151"/>
        <v>3619.9832479582124</v>
      </c>
      <c r="N203" s="12">
        <f t="shared" si="151"/>
        <v>3450.8150508313697</v>
      </c>
      <c r="O203" s="12">
        <f t="shared" si="151"/>
        <v>3373.0215929007072</v>
      </c>
      <c r="P203" s="12">
        <f t="shared" si="151"/>
        <v>3287.7460048188714</v>
      </c>
      <c r="Q203" s="12">
        <f t="shared" si="151"/>
        <v>3195.0604816273712</v>
      </c>
      <c r="R203" s="12">
        <f t="shared" si="151"/>
        <v>3095.0372183676395</v>
      </c>
      <c r="S203" s="12">
        <f t="shared" si="151"/>
        <v>2987.7484100813476</v>
      </c>
      <c r="T203" s="12">
        <f t="shared" si="151"/>
        <v>2913.2093711775688</v>
      </c>
      <c r="U203" s="12">
        <f t="shared" si="151"/>
        <v>2833.5633476088337</v>
      </c>
      <c r="V203" s="12">
        <f t="shared" si="151"/>
        <v>2748.8357857959254</v>
      </c>
      <c r="W203" s="12">
        <f t="shared" si="151"/>
        <v>2659.0521321593251</v>
      </c>
      <c r="X203" s="12">
        <f t="shared" si="151"/>
        <v>2564.2378331197551</v>
      </c>
      <c r="Y203" s="12">
        <f t="shared" si="151"/>
        <v>2465.6669595887115</v>
      </c>
      <c r="Z203" s="12">
        <f t="shared" si="151"/>
        <v>2364.9898405548524</v>
      </c>
      <c r="AA203" s="12">
        <f t="shared" si="151"/>
        <v>2262.1913285418932</v>
      </c>
      <c r="AB203" s="12">
        <f t="shared" si="151"/>
        <v>2157.2562760734354</v>
      </c>
      <c r="AC203" s="12">
        <f t="shared" si="151"/>
        <v>2050.1695356731543</v>
      </c>
      <c r="AD203" s="12">
        <f t="shared" si="151"/>
        <v>1970.240754749665</v>
      </c>
      <c r="AE203" s="12">
        <f t="shared" si="151"/>
        <v>1889.2216166291751</v>
      </c>
      <c r="AF203" s="12">
        <f t="shared" si="151"/>
        <v>1807.1032031593165</v>
      </c>
      <c r="AG203" s="12">
        <f t="shared" si="151"/>
        <v>1723.8765961877139</v>
      </c>
      <c r="AH203" s="12">
        <f t="shared" si="151"/>
        <v>1639.532877561993</v>
      </c>
    </row>
    <row r="204" spans="2:34" hidden="1" outlineLevel="1">
      <c r="B204" t="str">
        <f t="shared" si="148"/>
        <v>e-hydrogen (compressed) - Total cost - Europe - USD/ton fuel</v>
      </c>
      <c r="C204" s="2" t="str">
        <f>C200</f>
        <v>e-hydrogen (compressed)</v>
      </c>
      <c r="D204" s="2" t="s">
        <v>30</v>
      </c>
      <c r="E204" s="2" t="s">
        <v>8</v>
      </c>
      <c r="F204" s="2" t="s">
        <v>31</v>
      </c>
      <c r="G204" s="12">
        <f t="shared" ref="G204:AH204" si="152">G$207+G$211+G217+G229+G241</f>
        <v>4089.3856734873298</v>
      </c>
      <c r="H204" s="12">
        <f t="shared" si="152"/>
        <v>3916.9256406265708</v>
      </c>
      <c r="I204" s="12">
        <f>I$207+I$211+I217+I229+I241</f>
        <v>3741.2108175344811</v>
      </c>
      <c r="J204" s="12">
        <f t="shared" si="152"/>
        <v>3613.0656692355524</v>
      </c>
      <c r="K204" s="12">
        <f t="shared" si="152"/>
        <v>3479.7225571491235</v>
      </c>
      <c r="L204" s="12">
        <f t="shared" si="152"/>
        <v>3341.2720208768683</v>
      </c>
      <c r="M204" s="12">
        <f t="shared" si="152"/>
        <v>3197.8046000204672</v>
      </c>
      <c r="N204" s="12">
        <f t="shared" si="152"/>
        <v>3049.4108341814967</v>
      </c>
      <c r="O204" s="12">
        <f t="shared" si="152"/>
        <v>3010.8443238003165</v>
      </c>
      <c r="P204" s="12">
        <f t="shared" si="152"/>
        <v>2964.4230601972345</v>
      </c>
      <c r="Q204" s="12">
        <f t="shared" si="152"/>
        <v>2910.1833432907338</v>
      </c>
      <c r="R204" s="12">
        <f t="shared" si="152"/>
        <v>2848.1614729993285</v>
      </c>
      <c r="S204" s="12">
        <f t="shared" si="152"/>
        <v>2778.3937492416853</v>
      </c>
      <c r="T204" s="12">
        <f t="shared" si="152"/>
        <v>2720.379449531456</v>
      </c>
      <c r="U204" s="12">
        <f t="shared" si="152"/>
        <v>2657.0489971635134</v>
      </c>
      <c r="V204" s="12">
        <f t="shared" si="152"/>
        <v>2588.4174169846506</v>
      </c>
      <c r="W204" s="12">
        <f t="shared" si="152"/>
        <v>2514.4997338414096</v>
      </c>
      <c r="X204" s="12">
        <f t="shared" si="152"/>
        <v>2435.3109725804993</v>
      </c>
      <c r="Y204" s="12">
        <f t="shared" si="152"/>
        <v>2352.605312916116</v>
      </c>
      <c r="Z204" s="12">
        <f t="shared" si="152"/>
        <v>2267.4139852839012</v>
      </c>
      <c r="AA204" s="12">
        <f t="shared" si="152"/>
        <v>2179.7278485465313</v>
      </c>
      <c r="AB204" s="12">
        <f t="shared" si="152"/>
        <v>2089.5377615665116</v>
      </c>
      <c r="AC204" s="12">
        <f t="shared" si="152"/>
        <v>1996.8345832064804</v>
      </c>
      <c r="AD204" s="12">
        <f t="shared" si="152"/>
        <v>1918.0980681700892</v>
      </c>
      <c r="AE204" s="12">
        <f t="shared" si="152"/>
        <v>1838.2478365870952</v>
      </c>
      <c r="AF204" s="12">
        <f t="shared" si="152"/>
        <v>1757.2753257634138</v>
      </c>
      <c r="AG204" s="12">
        <f t="shared" si="152"/>
        <v>1675.1719730049533</v>
      </c>
      <c r="AH204" s="12">
        <f t="shared" si="152"/>
        <v>1591.929215617622</v>
      </c>
    </row>
    <row r="205" spans="2:34" hidden="1" outlineLevel="1">
      <c r="B205" t="str">
        <f t="shared" si="148"/>
        <v>e-hydrogen (compressed) - Total cost - Middle East - USD/ton fuel</v>
      </c>
      <c r="C205" s="13" t="str">
        <f>C200</f>
        <v>e-hydrogen (compressed)</v>
      </c>
      <c r="D205" s="13" t="s">
        <v>30</v>
      </c>
      <c r="E205" s="13" t="s">
        <v>58</v>
      </c>
      <c r="F205" s="13" t="s">
        <v>31</v>
      </c>
      <c r="G205" s="14">
        <f t="shared" ref="G205:AH205" si="153">G$207+G$211+G218+G230+G242</f>
        <v>3476.3085322126099</v>
      </c>
      <c r="H205" s="14">
        <f t="shared" si="153"/>
        <v>3328.8823974252828</v>
      </c>
      <c r="I205" s="14">
        <f t="shared" si="153"/>
        <v>3178.2568052856477</v>
      </c>
      <c r="J205" s="14">
        <f t="shared" si="153"/>
        <v>3083.6768117686811</v>
      </c>
      <c r="K205" s="14">
        <f t="shared" si="153"/>
        <v>2983.9346800894909</v>
      </c>
      <c r="L205" s="14">
        <f t="shared" si="153"/>
        <v>2879.0885753257426</v>
      </c>
      <c r="M205" s="14">
        <f t="shared" si="153"/>
        <v>2769.1966625551941</v>
      </c>
      <c r="N205" s="14">
        <f t="shared" si="153"/>
        <v>2654.3171068554188</v>
      </c>
      <c r="O205" s="14">
        <f t="shared" si="153"/>
        <v>2614.9769692636173</v>
      </c>
      <c r="P205" s="14">
        <f t="shared" si="153"/>
        <v>2567.9562197212276</v>
      </c>
      <c r="Q205" s="14">
        <f t="shared" si="153"/>
        <v>2513.2944330229238</v>
      </c>
      <c r="R205" s="14">
        <f t="shared" si="153"/>
        <v>2451.0311839633964</v>
      </c>
      <c r="S205" s="14">
        <f t="shared" si="153"/>
        <v>2381.2060473374368</v>
      </c>
      <c r="T205" s="14">
        <f t="shared" si="153"/>
        <v>2328.338914207246</v>
      </c>
      <c r="U205" s="14">
        <f t="shared" si="153"/>
        <v>2270.2169074323938</v>
      </c>
      <c r="V205" s="14">
        <f t="shared" si="153"/>
        <v>2206.8537828488898</v>
      </c>
      <c r="W205" s="14">
        <f t="shared" si="153"/>
        <v>2138.2632962925059</v>
      </c>
      <c r="X205" s="14">
        <f t="shared" si="153"/>
        <v>2064.4592035991823</v>
      </c>
      <c r="Y205" s="14">
        <f t="shared" si="153"/>
        <v>1983.8077079076854</v>
      </c>
      <c r="Z205" s="14">
        <f t="shared" si="153"/>
        <v>1900.6863060803155</v>
      </c>
      <c r="AA205" s="14">
        <f t="shared" si="153"/>
        <v>1815.084739222842</v>
      </c>
      <c r="AB205" s="14">
        <f t="shared" si="153"/>
        <v>1726.9927484409238</v>
      </c>
      <c r="AC205" s="14">
        <f t="shared" si="153"/>
        <v>1636.4000748402937</v>
      </c>
      <c r="AD205" s="14">
        <f t="shared" si="153"/>
        <v>1565.7141614700843</v>
      </c>
      <c r="AE205" s="14">
        <f t="shared" si="153"/>
        <v>1493.7568132779884</v>
      </c>
      <c r="AF205" s="14">
        <f t="shared" si="153"/>
        <v>1420.5218658950355</v>
      </c>
      <c r="AG205" s="14">
        <f t="shared" si="153"/>
        <v>1346.0031549522671</v>
      </c>
      <c r="AH205" s="14">
        <f t="shared" si="153"/>
        <v>1270.1945160807259</v>
      </c>
    </row>
    <row r="206" spans="2:34" hidden="1" outlineLevel="1">
      <c r="B206" t="str">
        <f t="shared" si="148"/>
        <v/>
      </c>
      <c r="C206" s="2"/>
    </row>
    <row r="207" spans="2:34" hidden="1" outlineLevel="1">
      <c r="B207" t="str">
        <f t="shared" si="148"/>
        <v>e-hydrogen (compressed) - CAPEX - Global - USD/ton fuel</v>
      </c>
      <c r="C207" s="4" t="str">
        <f>C200</f>
        <v>e-hydrogen (compressed)</v>
      </c>
      <c r="D207" s="4" t="s">
        <v>40</v>
      </c>
      <c r="E207" s="4" t="s">
        <v>49</v>
      </c>
      <c r="F207" s="4" t="s">
        <v>31</v>
      </c>
      <c r="G207" s="5">
        <f t="shared" ref="G207:AH207" si="154">G209/G208</f>
        <v>0</v>
      </c>
      <c r="H207" s="5">
        <f t="shared" si="154"/>
        <v>0</v>
      </c>
      <c r="I207" s="5">
        <f t="shared" si="154"/>
        <v>0</v>
      </c>
      <c r="J207" s="5">
        <f t="shared" si="154"/>
        <v>0</v>
      </c>
      <c r="K207" s="5">
        <f t="shared" si="154"/>
        <v>0</v>
      </c>
      <c r="L207" s="5">
        <f t="shared" si="154"/>
        <v>0</v>
      </c>
      <c r="M207" s="5">
        <f t="shared" si="154"/>
        <v>0</v>
      </c>
      <c r="N207" s="5">
        <f t="shared" si="154"/>
        <v>0</v>
      </c>
      <c r="O207" s="5">
        <f t="shared" si="154"/>
        <v>0</v>
      </c>
      <c r="P207" s="5">
        <f t="shared" si="154"/>
        <v>0</v>
      </c>
      <c r="Q207" s="5">
        <f t="shared" si="154"/>
        <v>0</v>
      </c>
      <c r="R207" s="5">
        <f t="shared" si="154"/>
        <v>0</v>
      </c>
      <c r="S207" s="5">
        <f t="shared" si="154"/>
        <v>0</v>
      </c>
      <c r="T207" s="5">
        <f t="shared" si="154"/>
        <v>0</v>
      </c>
      <c r="U207" s="5">
        <f t="shared" si="154"/>
        <v>0</v>
      </c>
      <c r="V207" s="5">
        <f t="shared" si="154"/>
        <v>0</v>
      </c>
      <c r="W207" s="5">
        <f t="shared" si="154"/>
        <v>0</v>
      </c>
      <c r="X207" s="5">
        <f t="shared" si="154"/>
        <v>0</v>
      </c>
      <c r="Y207" s="5">
        <f t="shared" si="154"/>
        <v>0</v>
      </c>
      <c r="Z207" s="5">
        <f t="shared" si="154"/>
        <v>0</v>
      </c>
      <c r="AA207" s="5">
        <f t="shared" si="154"/>
        <v>0</v>
      </c>
      <c r="AB207" s="5">
        <f t="shared" si="154"/>
        <v>0</v>
      </c>
      <c r="AC207" s="5">
        <f t="shared" si="154"/>
        <v>0</v>
      </c>
      <c r="AD207" s="5">
        <f t="shared" si="154"/>
        <v>0</v>
      </c>
      <c r="AE207" s="5">
        <f t="shared" si="154"/>
        <v>0</v>
      </c>
      <c r="AF207" s="5">
        <f t="shared" si="154"/>
        <v>0</v>
      </c>
      <c r="AG207" s="5">
        <f t="shared" si="154"/>
        <v>0</v>
      </c>
      <c r="AH207" s="5">
        <f t="shared" si="154"/>
        <v>0</v>
      </c>
    </row>
    <row r="208" spans="2:34" hidden="1" outlineLevel="1">
      <c r="B208" t="str">
        <f t="shared" si="148"/>
        <v>e-hydrogen - Plant lifetime - Global - Years</v>
      </c>
      <c r="C208" t="s">
        <v>59</v>
      </c>
      <c r="D208" t="s">
        <v>109</v>
      </c>
      <c r="E208" t="s">
        <v>49</v>
      </c>
      <c r="F208" t="s">
        <v>110</v>
      </c>
      <c r="G208" s="8">
        <f t="shared" ref="G208:P209" si="155">INDEX(FuelData,MATCH($B208,FuelData_Index,0),MATCH(G$4,FuelData_Year,0))</f>
        <v>30</v>
      </c>
      <c r="H208" s="8">
        <f t="shared" si="155"/>
        <v>30</v>
      </c>
      <c r="I208" s="8">
        <f t="shared" si="155"/>
        <v>30</v>
      </c>
      <c r="J208" s="8">
        <f t="shared" si="155"/>
        <v>30</v>
      </c>
      <c r="K208" s="8">
        <f t="shared" si="155"/>
        <v>30</v>
      </c>
      <c r="L208" s="8">
        <f t="shared" si="155"/>
        <v>30</v>
      </c>
      <c r="M208" s="8">
        <f t="shared" si="155"/>
        <v>30</v>
      </c>
      <c r="N208" s="8">
        <f t="shared" si="155"/>
        <v>30</v>
      </c>
      <c r="O208" s="8">
        <f t="shared" si="155"/>
        <v>30</v>
      </c>
      <c r="P208" s="8">
        <f t="shared" si="155"/>
        <v>30</v>
      </c>
      <c r="Q208" s="8">
        <f t="shared" ref="Q208:Z209" si="156">INDEX(FuelData,MATCH($B208,FuelData_Index,0),MATCH(Q$4,FuelData_Year,0))</f>
        <v>30</v>
      </c>
      <c r="R208" s="8">
        <f t="shared" si="156"/>
        <v>30</v>
      </c>
      <c r="S208" s="8">
        <f t="shared" si="156"/>
        <v>30</v>
      </c>
      <c r="T208" s="8">
        <f t="shared" si="156"/>
        <v>30</v>
      </c>
      <c r="U208" s="8">
        <f t="shared" si="156"/>
        <v>30</v>
      </c>
      <c r="V208" s="8">
        <f t="shared" si="156"/>
        <v>30</v>
      </c>
      <c r="W208" s="8">
        <f t="shared" si="156"/>
        <v>30</v>
      </c>
      <c r="X208" s="8">
        <f t="shared" si="156"/>
        <v>30</v>
      </c>
      <c r="Y208" s="8">
        <f t="shared" si="156"/>
        <v>30</v>
      </c>
      <c r="Z208" s="8">
        <f t="shared" si="156"/>
        <v>30</v>
      </c>
      <c r="AA208" s="8">
        <f t="shared" ref="AA208:AH209" si="157">INDEX(FuelData,MATCH($B208,FuelData_Index,0),MATCH(AA$4,FuelData_Year,0))</f>
        <v>30</v>
      </c>
      <c r="AB208" s="8">
        <f t="shared" si="157"/>
        <v>30</v>
      </c>
      <c r="AC208" s="8">
        <f t="shared" si="157"/>
        <v>30</v>
      </c>
      <c r="AD208" s="8">
        <f t="shared" si="157"/>
        <v>30</v>
      </c>
      <c r="AE208" s="8">
        <f t="shared" si="157"/>
        <v>30</v>
      </c>
      <c r="AF208" s="8">
        <f t="shared" si="157"/>
        <v>30</v>
      </c>
      <c r="AG208" s="8">
        <f t="shared" si="157"/>
        <v>30</v>
      </c>
      <c r="AH208" s="8">
        <f t="shared" si="157"/>
        <v>30</v>
      </c>
    </row>
    <row r="209" spans="2:34" hidden="1" outlineLevel="1">
      <c r="B209" t="str">
        <f t="shared" si="148"/>
        <v>e-hydrogen (compressed) - Total CAPEX - Compression - Global - USD/ton fuel</v>
      </c>
      <c r="C209" t="str">
        <f>C200</f>
        <v>e-hydrogen (compressed)</v>
      </c>
      <c r="D209" t="s">
        <v>133</v>
      </c>
      <c r="E209" t="s">
        <v>49</v>
      </c>
      <c r="F209" t="s">
        <v>31</v>
      </c>
      <c r="G209" s="8">
        <f t="shared" si="155"/>
        <v>0</v>
      </c>
      <c r="H209" s="8">
        <f t="shared" si="155"/>
        <v>0</v>
      </c>
      <c r="I209" s="8">
        <f t="shared" si="155"/>
        <v>0</v>
      </c>
      <c r="J209" s="8">
        <f t="shared" si="155"/>
        <v>0</v>
      </c>
      <c r="K209" s="8">
        <f t="shared" si="155"/>
        <v>0</v>
      </c>
      <c r="L209" s="8">
        <f t="shared" si="155"/>
        <v>0</v>
      </c>
      <c r="M209" s="8">
        <f t="shared" si="155"/>
        <v>0</v>
      </c>
      <c r="N209" s="8">
        <f t="shared" si="155"/>
        <v>0</v>
      </c>
      <c r="O209" s="8">
        <f t="shared" si="155"/>
        <v>0</v>
      </c>
      <c r="P209" s="8">
        <f t="shared" si="155"/>
        <v>0</v>
      </c>
      <c r="Q209" s="8">
        <f t="shared" si="156"/>
        <v>0</v>
      </c>
      <c r="R209" s="8">
        <f t="shared" si="156"/>
        <v>0</v>
      </c>
      <c r="S209" s="8">
        <f t="shared" si="156"/>
        <v>0</v>
      </c>
      <c r="T209" s="8">
        <f t="shared" si="156"/>
        <v>0</v>
      </c>
      <c r="U209" s="8">
        <f t="shared" si="156"/>
        <v>0</v>
      </c>
      <c r="V209" s="8">
        <f t="shared" si="156"/>
        <v>0</v>
      </c>
      <c r="W209" s="8">
        <f t="shared" si="156"/>
        <v>0</v>
      </c>
      <c r="X209" s="8">
        <f t="shared" si="156"/>
        <v>0</v>
      </c>
      <c r="Y209" s="8">
        <f t="shared" si="156"/>
        <v>0</v>
      </c>
      <c r="Z209" s="8">
        <f t="shared" si="156"/>
        <v>0</v>
      </c>
      <c r="AA209" s="8">
        <f t="shared" si="157"/>
        <v>0</v>
      </c>
      <c r="AB209" s="8">
        <f t="shared" si="157"/>
        <v>0</v>
      </c>
      <c r="AC209" s="8">
        <f t="shared" si="157"/>
        <v>0</v>
      </c>
      <c r="AD209" s="8">
        <f t="shared" si="157"/>
        <v>0</v>
      </c>
      <c r="AE209" s="8">
        <f t="shared" si="157"/>
        <v>0</v>
      </c>
      <c r="AF209" s="8">
        <f t="shared" si="157"/>
        <v>0</v>
      </c>
      <c r="AG209" s="8">
        <f t="shared" si="157"/>
        <v>0</v>
      </c>
      <c r="AH209" s="8">
        <f t="shared" si="157"/>
        <v>0</v>
      </c>
    </row>
    <row r="210" spans="2:34" hidden="1" outlineLevel="1">
      <c r="B210" t="str">
        <f t="shared" si="148"/>
        <v/>
      </c>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row>
    <row r="211" spans="2:34" hidden="1" outlineLevel="1">
      <c r="B211" t="str">
        <f t="shared" si="148"/>
        <v>e-hydrogen (compressed) - OPEX - Global - USD/ton fuel</v>
      </c>
      <c r="C211" s="4" t="str">
        <f>C200</f>
        <v>e-hydrogen (compressed)</v>
      </c>
      <c r="D211" s="4" t="s">
        <v>41</v>
      </c>
      <c r="E211" s="4" t="s">
        <v>49</v>
      </c>
      <c r="F211" s="4" t="s">
        <v>31</v>
      </c>
      <c r="G211" s="5">
        <f t="shared" ref="G211:AH211" si="158">G212</f>
        <v>0</v>
      </c>
      <c r="H211" s="5">
        <f t="shared" si="158"/>
        <v>0</v>
      </c>
      <c r="I211" s="5">
        <f t="shared" si="158"/>
        <v>0</v>
      </c>
      <c r="J211" s="5">
        <f t="shared" si="158"/>
        <v>0</v>
      </c>
      <c r="K211" s="5">
        <f t="shared" si="158"/>
        <v>0</v>
      </c>
      <c r="L211" s="5">
        <f t="shared" si="158"/>
        <v>0</v>
      </c>
      <c r="M211" s="5">
        <f t="shared" si="158"/>
        <v>0</v>
      </c>
      <c r="N211" s="5">
        <f t="shared" si="158"/>
        <v>0</v>
      </c>
      <c r="O211" s="5">
        <f t="shared" si="158"/>
        <v>0</v>
      </c>
      <c r="P211" s="5">
        <f t="shared" si="158"/>
        <v>0</v>
      </c>
      <c r="Q211" s="5">
        <f t="shared" si="158"/>
        <v>0</v>
      </c>
      <c r="R211" s="5">
        <f t="shared" si="158"/>
        <v>0</v>
      </c>
      <c r="S211" s="5">
        <f t="shared" si="158"/>
        <v>0</v>
      </c>
      <c r="T211" s="5">
        <f t="shared" si="158"/>
        <v>0</v>
      </c>
      <c r="U211" s="5">
        <f t="shared" si="158"/>
        <v>0</v>
      </c>
      <c r="V211" s="5">
        <f t="shared" si="158"/>
        <v>0</v>
      </c>
      <c r="W211" s="5">
        <f t="shared" si="158"/>
        <v>0</v>
      </c>
      <c r="X211" s="5">
        <f t="shared" si="158"/>
        <v>0</v>
      </c>
      <c r="Y211" s="5">
        <f t="shared" si="158"/>
        <v>0</v>
      </c>
      <c r="Z211" s="5">
        <f t="shared" si="158"/>
        <v>0</v>
      </c>
      <c r="AA211" s="5">
        <f t="shared" si="158"/>
        <v>0</v>
      </c>
      <c r="AB211" s="5">
        <f t="shared" si="158"/>
        <v>0</v>
      </c>
      <c r="AC211" s="5">
        <f t="shared" si="158"/>
        <v>0</v>
      </c>
      <c r="AD211" s="5">
        <f t="shared" si="158"/>
        <v>0</v>
      </c>
      <c r="AE211" s="5">
        <f t="shared" si="158"/>
        <v>0</v>
      </c>
      <c r="AF211" s="5">
        <f t="shared" si="158"/>
        <v>0</v>
      </c>
      <c r="AG211" s="5">
        <f t="shared" si="158"/>
        <v>0</v>
      </c>
      <c r="AH211" s="5">
        <f t="shared" si="158"/>
        <v>0</v>
      </c>
    </row>
    <row r="212" spans="2:34" hidden="1" outlineLevel="1">
      <c r="B212" t="str">
        <f t="shared" si="148"/>
        <v>e-hydrogen (compressed) - OPEX - Compression - Global - USD/ton fuel/year</v>
      </c>
      <c r="C212" t="str">
        <f>C200</f>
        <v>e-hydrogen (compressed)</v>
      </c>
      <c r="D212" t="s">
        <v>134</v>
      </c>
      <c r="E212" t="s">
        <v>49</v>
      </c>
      <c r="F212" t="s">
        <v>114</v>
      </c>
      <c r="G212" s="8">
        <f t="shared" ref="G212:AH212" si="159">INDEX(FuelData,MATCH($B212,FuelData_Index,0),MATCH(G$4,FuelData_Year,0))</f>
        <v>0</v>
      </c>
      <c r="H212" s="8">
        <f t="shared" si="159"/>
        <v>0</v>
      </c>
      <c r="I212" s="8">
        <f t="shared" si="159"/>
        <v>0</v>
      </c>
      <c r="J212" s="8">
        <f t="shared" si="159"/>
        <v>0</v>
      </c>
      <c r="K212" s="8">
        <f t="shared" si="159"/>
        <v>0</v>
      </c>
      <c r="L212" s="8">
        <f t="shared" si="159"/>
        <v>0</v>
      </c>
      <c r="M212" s="8">
        <f t="shared" si="159"/>
        <v>0</v>
      </c>
      <c r="N212" s="8">
        <f t="shared" si="159"/>
        <v>0</v>
      </c>
      <c r="O212" s="8">
        <f t="shared" si="159"/>
        <v>0</v>
      </c>
      <c r="P212" s="8">
        <f t="shared" si="159"/>
        <v>0</v>
      </c>
      <c r="Q212" s="8">
        <f t="shared" si="159"/>
        <v>0</v>
      </c>
      <c r="R212" s="8">
        <f t="shared" si="159"/>
        <v>0</v>
      </c>
      <c r="S212" s="8">
        <f t="shared" si="159"/>
        <v>0</v>
      </c>
      <c r="T212" s="8">
        <f t="shared" si="159"/>
        <v>0</v>
      </c>
      <c r="U212" s="8">
        <f t="shared" si="159"/>
        <v>0</v>
      </c>
      <c r="V212" s="8">
        <f t="shared" si="159"/>
        <v>0</v>
      </c>
      <c r="W212" s="8">
        <f t="shared" si="159"/>
        <v>0</v>
      </c>
      <c r="X212" s="8">
        <f t="shared" si="159"/>
        <v>0</v>
      </c>
      <c r="Y212" s="8">
        <f t="shared" si="159"/>
        <v>0</v>
      </c>
      <c r="Z212" s="8">
        <f t="shared" si="159"/>
        <v>0</v>
      </c>
      <c r="AA212" s="8">
        <f t="shared" si="159"/>
        <v>0</v>
      </c>
      <c r="AB212" s="8">
        <f t="shared" si="159"/>
        <v>0</v>
      </c>
      <c r="AC212" s="8">
        <f t="shared" si="159"/>
        <v>0</v>
      </c>
      <c r="AD212" s="8">
        <f t="shared" si="159"/>
        <v>0</v>
      </c>
      <c r="AE212" s="8">
        <f t="shared" si="159"/>
        <v>0</v>
      </c>
      <c r="AF212" s="8">
        <f t="shared" si="159"/>
        <v>0</v>
      </c>
      <c r="AG212" s="8">
        <f t="shared" si="159"/>
        <v>0</v>
      </c>
      <c r="AH212" s="8">
        <f t="shared" si="159"/>
        <v>0</v>
      </c>
    </row>
    <row r="213" spans="2:34" hidden="1" outlineLevel="1">
      <c r="B213" t="str">
        <f t="shared" si="148"/>
        <v/>
      </c>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row>
    <row r="214" spans="2:34" hidden="1" outlineLevel="1">
      <c r="B214" t="str">
        <f t="shared" ref="B214:B262" si="160">_xlfn.TEXTJOIN(" - ",TRUE,C214:F214)</f>
        <v>e-hydrogen (compressed) - Finance cost - Africa - USD/ton fuel</v>
      </c>
      <c r="C214" s="10" t="str">
        <f>C200</f>
        <v>e-hydrogen (compressed)</v>
      </c>
      <c r="D214" s="10" t="s">
        <v>42</v>
      </c>
      <c r="E214" s="10" t="s">
        <v>55</v>
      </c>
      <c r="F214" s="10" t="s">
        <v>31</v>
      </c>
      <c r="G214" s="11">
        <f>G219*G$224</f>
        <v>0</v>
      </c>
      <c r="H214" s="11">
        <f t="shared" ref="H214:AH214" si="161">H219*H$224</f>
        <v>0</v>
      </c>
      <c r="I214" s="11">
        <f t="shared" si="161"/>
        <v>0</v>
      </c>
      <c r="J214" s="11">
        <f t="shared" si="161"/>
        <v>0</v>
      </c>
      <c r="K214" s="11">
        <f t="shared" si="161"/>
        <v>0</v>
      </c>
      <c r="L214" s="11">
        <f t="shared" si="161"/>
        <v>0</v>
      </c>
      <c r="M214" s="11">
        <f t="shared" si="161"/>
        <v>0</v>
      </c>
      <c r="N214" s="11">
        <f t="shared" si="161"/>
        <v>0</v>
      </c>
      <c r="O214" s="11">
        <f t="shared" si="161"/>
        <v>0</v>
      </c>
      <c r="P214" s="11">
        <f t="shared" si="161"/>
        <v>0</v>
      </c>
      <c r="Q214" s="11">
        <f t="shared" si="161"/>
        <v>0</v>
      </c>
      <c r="R214" s="11">
        <f t="shared" si="161"/>
        <v>0</v>
      </c>
      <c r="S214" s="11">
        <f t="shared" si="161"/>
        <v>0</v>
      </c>
      <c r="T214" s="11">
        <f t="shared" si="161"/>
        <v>0</v>
      </c>
      <c r="U214" s="11">
        <f t="shared" si="161"/>
        <v>0</v>
      </c>
      <c r="V214" s="11">
        <f t="shared" si="161"/>
        <v>0</v>
      </c>
      <c r="W214" s="11">
        <f t="shared" si="161"/>
        <v>0</v>
      </c>
      <c r="X214" s="11">
        <f t="shared" si="161"/>
        <v>0</v>
      </c>
      <c r="Y214" s="11">
        <f t="shared" si="161"/>
        <v>0</v>
      </c>
      <c r="Z214" s="11">
        <f t="shared" si="161"/>
        <v>0</v>
      </c>
      <c r="AA214" s="11">
        <f t="shared" si="161"/>
        <v>0</v>
      </c>
      <c r="AB214" s="11">
        <f t="shared" si="161"/>
        <v>0</v>
      </c>
      <c r="AC214" s="11">
        <f t="shared" si="161"/>
        <v>0</v>
      </c>
      <c r="AD214" s="11">
        <f t="shared" si="161"/>
        <v>0</v>
      </c>
      <c r="AE214" s="11">
        <f t="shared" si="161"/>
        <v>0</v>
      </c>
      <c r="AF214" s="11">
        <f t="shared" si="161"/>
        <v>0</v>
      </c>
      <c r="AG214" s="11">
        <f t="shared" si="161"/>
        <v>0</v>
      </c>
      <c r="AH214" s="11">
        <f t="shared" si="161"/>
        <v>0</v>
      </c>
    </row>
    <row r="215" spans="2:34" hidden="1" outlineLevel="1">
      <c r="B215" t="str">
        <f t="shared" si="160"/>
        <v>e-hydrogen (compressed) - Finance cost - Americas - USD/ton fuel</v>
      </c>
      <c r="C215" s="2" t="str">
        <f>C200</f>
        <v>e-hydrogen (compressed)</v>
      </c>
      <c r="D215" s="2" t="s">
        <v>42</v>
      </c>
      <c r="E215" s="2" t="s">
        <v>56</v>
      </c>
      <c r="F215" s="2" t="s">
        <v>31</v>
      </c>
      <c r="G215" s="12">
        <f t="shared" ref="G215:AH215" si="162">G220*G$224</f>
        <v>0</v>
      </c>
      <c r="H215" s="12">
        <f t="shared" si="162"/>
        <v>0</v>
      </c>
      <c r="I215" s="12">
        <f t="shared" si="162"/>
        <v>0</v>
      </c>
      <c r="J215" s="12">
        <f t="shared" si="162"/>
        <v>0</v>
      </c>
      <c r="K215" s="12">
        <f t="shared" si="162"/>
        <v>0</v>
      </c>
      <c r="L215" s="12">
        <f t="shared" si="162"/>
        <v>0</v>
      </c>
      <c r="M215" s="12">
        <f t="shared" si="162"/>
        <v>0</v>
      </c>
      <c r="N215" s="12">
        <f t="shared" si="162"/>
        <v>0</v>
      </c>
      <c r="O215" s="12">
        <f t="shared" si="162"/>
        <v>0</v>
      </c>
      <c r="P215" s="12">
        <f t="shared" si="162"/>
        <v>0</v>
      </c>
      <c r="Q215" s="12">
        <f t="shared" si="162"/>
        <v>0</v>
      </c>
      <c r="R215" s="12">
        <f t="shared" si="162"/>
        <v>0</v>
      </c>
      <c r="S215" s="12">
        <f t="shared" si="162"/>
        <v>0</v>
      </c>
      <c r="T215" s="12">
        <f t="shared" si="162"/>
        <v>0</v>
      </c>
      <c r="U215" s="12">
        <f t="shared" si="162"/>
        <v>0</v>
      </c>
      <c r="V215" s="12">
        <f t="shared" si="162"/>
        <v>0</v>
      </c>
      <c r="W215" s="12">
        <f t="shared" si="162"/>
        <v>0</v>
      </c>
      <c r="X215" s="12">
        <f t="shared" si="162"/>
        <v>0</v>
      </c>
      <c r="Y215" s="12">
        <f t="shared" si="162"/>
        <v>0</v>
      </c>
      <c r="Z215" s="12">
        <f t="shared" si="162"/>
        <v>0</v>
      </c>
      <c r="AA215" s="12">
        <f t="shared" si="162"/>
        <v>0</v>
      </c>
      <c r="AB215" s="12">
        <f t="shared" si="162"/>
        <v>0</v>
      </c>
      <c r="AC215" s="12">
        <f t="shared" si="162"/>
        <v>0</v>
      </c>
      <c r="AD215" s="12">
        <f t="shared" si="162"/>
        <v>0</v>
      </c>
      <c r="AE215" s="12">
        <f t="shared" si="162"/>
        <v>0</v>
      </c>
      <c r="AF215" s="12">
        <f t="shared" si="162"/>
        <v>0</v>
      </c>
      <c r="AG215" s="12">
        <f t="shared" si="162"/>
        <v>0</v>
      </c>
      <c r="AH215" s="12">
        <f t="shared" si="162"/>
        <v>0</v>
      </c>
    </row>
    <row r="216" spans="2:34" hidden="1" outlineLevel="1">
      <c r="B216" t="str">
        <f t="shared" si="160"/>
        <v>e-hydrogen (compressed) - Finance cost - Asia - USD/ton fuel</v>
      </c>
      <c r="C216" s="2" t="str">
        <f>C200</f>
        <v>e-hydrogen (compressed)</v>
      </c>
      <c r="D216" s="2" t="s">
        <v>42</v>
      </c>
      <c r="E216" s="2" t="s">
        <v>57</v>
      </c>
      <c r="F216" s="2" t="s">
        <v>31</v>
      </c>
      <c r="G216" s="12">
        <f t="shared" ref="G216:AH216" si="163">G221*G$224</f>
        <v>0</v>
      </c>
      <c r="H216" s="12">
        <f t="shared" si="163"/>
        <v>0</v>
      </c>
      <c r="I216" s="12">
        <f t="shared" si="163"/>
        <v>0</v>
      </c>
      <c r="J216" s="12">
        <f t="shared" si="163"/>
        <v>0</v>
      </c>
      <c r="K216" s="12">
        <f t="shared" si="163"/>
        <v>0</v>
      </c>
      <c r="L216" s="12">
        <f t="shared" si="163"/>
        <v>0</v>
      </c>
      <c r="M216" s="12">
        <f t="shared" si="163"/>
        <v>0</v>
      </c>
      <c r="N216" s="12">
        <f t="shared" si="163"/>
        <v>0</v>
      </c>
      <c r="O216" s="12">
        <f t="shared" si="163"/>
        <v>0</v>
      </c>
      <c r="P216" s="12">
        <f t="shared" si="163"/>
        <v>0</v>
      </c>
      <c r="Q216" s="12">
        <f t="shared" si="163"/>
        <v>0</v>
      </c>
      <c r="R216" s="12">
        <f t="shared" si="163"/>
        <v>0</v>
      </c>
      <c r="S216" s="12">
        <f t="shared" si="163"/>
        <v>0</v>
      </c>
      <c r="T216" s="12">
        <f t="shared" si="163"/>
        <v>0</v>
      </c>
      <c r="U216" s="12">
        <f t="shared" si="163"/>
        <v>0</v>
      </c>
      <c r="V216" s="12">
        <f t="shared" si="163"/>
        <v>0</v>
      </c>
      <c r="W216" s="12">
        <f t="shared" si="163"/>
        <v>0</v>
      </c>
      <c r="X216" s="12">
        <f t="shared" si="163"/>
        <v>0</v>
      </c>
      <c r="Y216" s="12">
        <f t="shared" si="163"/>
        <v>0</v>
      </c>
      <c r="Z216" s="12">
        <f t="shared" si="163"/>
        <v>0</v>
      </c>
      <c r="AA216" s="12">
        <f t="shared" si="163"/>
        <v>0</v>
      </c>
      <c r="AB216" s="12">
        <f t="shared" si="163"/>
        <v>0</v>
      </c>
      <c r="AC216" s="12">
        <f t="shared" si="163"/>
        <v>0</v>
      </c>
      <c r="AD216" s="12">
        <f t="shared" si="163"/>
        <v>0</v>
      </c>
      <c r="AE216" s="12">
        <f t="shared" si="163"/>
        <v>0</v>
      </c>
      <c r="AF216" s="12">
        <f t="shared" si="163"/>
        <v>0</v>
      </c>
      <c r="AG216" s="12">
        <f t="shared" si="163"/>
        <v>0</v>
      </c>
      <c r="AH216" s="12">
        <f t="shared" si="163"/>
        <v>0</v>
      </c>
    </row>
    <row r="217" spans="2:34" hidden="1" outlineLevel="1">
      <c r="B217" t="str">
        <f t="shared" si="160"/>
        <v>e-hydrogen (compressed) - Finance cost - Europe - USD/ton fuel</v>
      </c>
      <c r="C217" s="2" t="str">
        <f>C200</f>
        <v>e-hydrogen (compressed)</v>
      </c>
      <c r="D217" s="2" t="s">
        <v>42</v>
      </c>
      <c r="E217" s="2" t="s">
        <v>8</v>
      </c>
      <c r="F217" s="2" t="s">
        <v>31</v>
      </c>
      <c r="G217" s="12">
        <f t="shared" ref="G217:AH217" si="164">G222*G$224</f>
        <v>0</v>
      </c>
      <c r="H217" s="12">
        <f t="shared" si="164"/>
        <v>0</v>
      </c>
      <c r="I217" s="12">
        <f t="shared" si="164"/>
        <v>0</v>
      </c>
      <c r="J217" s="12">
        <f t="shared" si="164"/>
        <v>0</v>
      </c>
      <c r="K217" s="12">
        <f t="shared" si="164"/>
        <v>0</v>
      </c>
      <c r="L217" s="12">
        <f t="shared" si="164"/>
        <v>0</v>
      </c>
      <c r="M217" s="12">
        <f t="shared" si="164"/>
        <v>0</v>
      </c>
      <c r="N217" s="12">
        <f t="shared" si="164"/>
        <v>0</v>
      </c>
      <c r="O217" s="12">
        <f t="shared" si="164"/>
        <v>0</v>
      </c>
      <c r="P217" s="12">
        <f t="shared" si="164"/>
        <v>0</v>
      </c>
      <c r="Q217" s="12">
        <f t="shared" si="164"/>
        <v>0</v>
      </c>
      <c r="R217" s="12">
        <f t="shared" si="164"/>
        <v>0</v>
      </c>
      <c r="S217" s="12">
        <f t="shared" si="164"/>
        <v>0</v>
      </c>
      <c r="T217" s="12">
        <f t="shared" si="164"/>
        <v>0</v>
      </c>
      <c r="U217" s="12">
        <f t="shared" si="164"/>
        <v>0</v>
      </c>
      <c r="V217" s="12">
        <f t="shared" si="164"/>
        <v>0</v>
      </c>
      <c r="W217" s="12">
        <f t="shared" si="164"/>
        <v>0</v>
      </c>
      <c r="X217" s="12">
        <f t="shared" si="164"/>
        <v>0</v>
      </c>
      <c r="Y217" s="12">
        <f t="shared" si="164"/>
        <v>0</v>
      </c>
      <c r="Z217" s="12">
        <f t="shared" si="164"/>
        <v>0</v>
      </c>
      <c r="AA217" s="12">
        <f t="shared" si="164"/>
        <v>0</v>
      </c>
      <c r="AB217" s="12">
        <f t="shared" si="164"/>
        <v>0</v>
      </c>
      <c r="AC217" s="12">
        <f t="shared" si="164"/>
        <v>0</v>
      </c>
      <c r="AD217" s="12">
        <f t="shared" si="164"/>
        <v>0</v>
      </c>
      <c r="AE217" s="12">
        <f t="shared" si="164"/>
        <v>0</v>
      </c>
      <c r="AF217" s="12">
        <f t="shared" si="164"/>
        <v>0</v>
      </c>
      <c r="AG217" s="12">
        <f t="shared" si="164"/>
        <v>0</v>
      </c>
      <c r="AH217" s="12">
        <f t="shared" si="164"/>
        <v>0</v>
      </c>
    </row>
    <row r="218" spans="2:34" hidden="1" outlineLevel="1">
      <c r="B218" t="str">
        <f t="shared" si="160"/>
        <v>e-hydrogen (compressed) - Finance cost - Middle East - USD/ton fuel</v>
      </c>
      <c r="C218" s="13" t="str">
        <f>C200</f>
        <v>e-hydrogen (compressed)</v>
      </c>
      <c r="D218" s="13" t="s">
        <v>42</v>
      </c>
      <c r="E218" s="13" t="s">
        <v>58</v>
      </c>
      <c r="F218" s="13" t="s">
        <v>31</v>
      </c>
      <c r="G218" s="14">
        <f t="shared" ref="G218:AH218" si="165">G223*G$224</f>
        <v>0</v>
      </c>
      <c r="H218" s="14">
        <f t="shared" si="165"/>
        <v>0</v>
      </c>
      <c r="I218" s="14">
        <f t="shared" si="165"/>
        <v>0</v>
      </c>
      <c r="J218" s="14">
        <f t="shared" si="165"/>
        <v>0</v>
      </c>
      <c r="K218" s="14">
        <f t="shared" si="165"/>
        <v>0</v>
      </c>
      <c r="L218" s="14">
        <f t="shared" si="165"/>
        <v>0</v>
      </c>
      <c r="M218" s="14">
        <f t="shared" si="165"/>
        <v>0</v>
      </c>
      <c r="N218" s="14">
        <f t="shared" si="165"/>
        <v>0</v>
      </c>
      <c r="O218" s="14">
        <f t="shared" si="165"/>
        <v>0</v>
      </c>
      <c r="P218" s="14">
        <f t="shared" si="165"/>
        <v>0</v>
      </c>
      <c r="Q218" s="14">
        <f t="shared" si="165"/>
        <v>0</v>
      </c>
      <c r="R218" s="14">
        <f t="shared" si="165"/>
        <v>0</v>
      </c>
      <c r="S218" s="14">
        <f t="shared" si="165"/>
        <v>0</v>
      </c>
      <c r="T218" s="14">
        <f t="shared" si="165"/>
        <v>0</v>
      </c>
      <c r="U218" s="14">
        <f t="shared" si="165"/>
        <v>0</v>
      </c>
      <c r="V218" s="14">
        <f t="shared" si="165"/>
        <v>0</v>
      </c>
      <c r="W218" s="14">
        <f t="shared" si="165"/>
        <v>0</v>
      </c>
      <c r="X218" s="14">
        <f t="shared" si="165"/>
        <v>0</v>
      </c>
      <c r="Y218" s="14">
        <f t="shared" si="165"/>
        <v>0</v>
      </c>
      <c r="Z218" s="14">
        <f t="shared" si="165"/>
        <v>0</v>
      </c>
      <c r="AA218" s="14">
        <f t="shared" si="165"/>
        <v>0</v>
      </c>
      <c r="AB218" s="14">
        <f t="shared" si="165"/>
        <v>0</v>
      </c>
      <c r="AC218" s="14">
        <f t="shared" si="165"/>
        <v>0</v>
      </c>
      <c r="AD218" s="14">
        <f t="shared" si="165"/>
        <v>0</v>
      </c>
      <c r="AE218" s="14">
        <f t="shared" si="165"/>
        <v>0</v>
      </c>
      <c r="AF218" s="14">
        <f t="shared" si="165"/>
        <v>0</v>
      </c>
      <c r="AG218" s="14">
        <f t="shared" si="165"/>
        <v>0</v>
      </c>
      <c r="AH218" s="14">
        <f t="shared" si="165"/>
        <v>0</v>
      </c>
    </row>
    <row r="219" spans="2:34" hidden="1" outlineLevel="1">
      <c r="B219" t="str">
        <f t="shared" si="160"/>
        <v>General - Weighted average cost of capital (WACC) - Africa - %</v>
      </c>
      <c r="C219" t="s">
        <v>115</v>
      </c>
      <c r="D219" t="s">
        <v>116</v>
      </c>
      <c r="E219" t="s">
        <v>55</v>
      </c>
      <c r="F219" t="s">
        <v>117</v>
      </c>
      <c r="G219" s="9">
        <f t="shared" ref="G219:P224" si="166">INDEX(FuelData,MATCH($B219,FuelData_Index,0),MATCH(G$4,FuelData_Year,0))</f>
        <v>5.5000000000000007E-2</v>
      </c>
      <c r="H219" s="9">
        <f t="shared" si="166"/>
        <v>5.5000000000000007E-2</v>
      </c>
      <c r="I219" s="9">
        <f t="shared" si="166"/>
        <v>5.5000000000000007E-2</v>
      </c>
      <c r="J219" s="9">
        <f t="shared" si="166"/>
        <v>5.5000000000000007E-2</v>
      </c>
      <c r="K219" s="9">
        <f t="shared" si="166"/>
        <v>5.5000000000000007E-2</v>
      </c>
      <c r="L219" s="9">
        <f t="shared" si="166"/>
        <v>5.5000000000000007E-2</v>
      </c>
      <c r="M219" s="9">
        <f t="shared" si="166"/>
        <v>5.5000000000000007E-2</v>
      </c>
      <c r="N219" s="9">
        <f t="shared" si="166"/>
        <v>5.5000000000000007E-2</v>
      </c>
      <c r="O219" s="9">
        <f t="shared" si="166"/>
        <v>5.5000000000000007E-2</v>
      </c>
      <c r="P219" s="9">
        <f t="shared" si="166"/>
        <v>5.5000000000000007E-2</v>
      </c>
      <c r="Q219" s="9">
        <f t="shared" ref="Q219:Z224" si="167">INDEX(FuelData,MATCH($B219,FuelData_Index,0),MATCH(Q$4,FuelData_Year,0))</f>
        <v>5.5000000000000007E-2</v>
      </c>
      <c r="R219" s="9">
        <f t="shared" si="167"/>
        <v>5.5000000000000007E-2</v>
      </c>
      <c r="S219" s="9">
        <f t="shared" si="167"/>
        <v>5.5000000000000007E-2</v>
      </c>
      <c r="T219" s="9">
        <f t="shared" si="167"/>
        <v>5.5000000000000007E-2</v>
      </c>
      <c r="U219" s="9">
        <f t="shared" si="167"/>
        <v>5.5000000000000007E-2</v>
      </c>
      <c r="V219" s="9">
        <f t="shared" si="167"/>
        <v>5.5000000000000007E-2</v>
      </c>
      <c r="W219" s="9">
        <f t="shared" si="167"/>
        <v>5.5000000000000007E-2</v>
      </c>
      <c r="X219" s="9">
        <f t="shared" si="167"/>
        <v>5.5000000000000007E-2</v>
      </c>
      <c r="Y219" s="9">
        <f t="shared" si="167"/>
        <v>5.5000000000000007E-2</v>
      </c>
      <c r="Z219" s="9">
        <f t="shared" si="167"/>
        <v>5.5000000000000007E-2</v>
      </c>
      <c r="AA219" s="9">
        <f t="shared" ref="AA219:AH224" si="168">INDEX(FuelData,MATCH($B219,FuelData_Index,0),MATCH(AA$4,FuelData_Year,0))</f>
        <v>5.5000000000000007E-2</v>
      </c>
      <c r="AB219" s="9">
        <f t="shared" si="168"/>
        <v>5.5000000000000007E-2</v>
      </c>
      <c r="AC219" s="9">
        <f t="shared" si="168"/>
        <v>5.5000000000000007E-2</v>
      </c>
      <c r="AD219" s="9">
        <f t="shared" si="168"/>
        <v>5.5000000000000007E-2</v>
      </c>
      <c r="AE219" s="9">
        <f t="shared" si="168"/>
        <v>5.5000000000000007E-2</v>
      </c>
      <c r="AF219" s="9">
        <f t="shared" si="168"/>
        <v>5.5000000000000007E-2</v>
      </c>
      <c r="AG219" s="9">
        <f t="shared" si="168"/>
        <v>5.5000000000000007E-2</v>
      </c>
      <c r="AH219" s="9">
        <f t="shared" si="168"/>
        <v>5.5000000000000007E-2</v>
      </c>
    </row>
    <row r="220" spans="2:34" hidden="1" outlineLevel="1">
      <c r="B220" t="str">
        <f t="shared" si="160"/>
        <v>General - Weighted average cost of capital (WACC) - Americas - %</v>
      </c>
      <c r="C220" t="s">
        <v>115</v>
      </c>
      <c r="D220" t="s">
        <v>116</v>
      </c>
      <c r="E220" t="s">
        <v>56</v>
      </c>
      <c r="F220" t="s">
        <v>117</v>
      </c>
      <c r="G220" s="9">
        <f t="shared" si="166"/>
        <v>5.5000000000000007E-2</v>
      </c>
      <c r="H220" s="9">
        <f t="shared" si="166"/>
        <v>5.5000000000000007E-2</v>
      </c>
      <c r="I220" s="9">
        <f t="shared" si="166"/>
        <v>5.5000000000000007E-2</v>
      </c>
      <c r="J220" s="9">
        <f t="shared" si="166"/>
        <v>5.5000000000000007E-2</v>
      </c>
      <c r="K220" s="9">
        <f t="shared" si="166"/>
        <v>5.5000000000000007E-2</v>
      </c>
      <c r="L220" s="9">
        <f t="shared" si="166"/>
        <v>5.5000000000000007E-2</v>
      </c>
      <c r="M220" s="9">
        <f t="shared" si="166"/>
        <v>5.5000000000000007E-2</v>
      </c>
      <c r="N220" s="9">
        <f t="shared" si="166"/>
        <v>5.5000000000000007E-2</v>
      </c>
      <c r="O220" s="9">
        <f t="shared" si="166"/>
        <v>5.5000000000000007E-2</v>
      </c>
      <c r="P220" s="9">
        <f t="shared" si="166"/>
        <v>5.5000000000000007E-2</v>
      </c>
      <c r="Q220" s="9">
        <f t="shared" si="167"/>
        <v>5.5000000000000007E-2</v>
      </c>
      <c r="R220" s="9">
        <f t="shared" si="167"/>
        <v>5.5000000000000007E-2</v>
      </c>
      <c r="S220" s="9">
        <f t="shared" si="167"/>
        <v>5.5000000000000007E-2</v>
      </c>
      <c r="T220" s="9">
        <f t="shared" si="167"/>
        <v>5.5000000000000007E-2</v>
      </c>
      <c r="U220" s="9">
        <f t="shared" si="167"/>
        <v>5.5000000000000007E-2</v>
      </c>
      <c r="V220" s="9">
        <f t="shared" si="167"/>
        <v>5.5000000000000007E-2</v>
      </c>
      <c r="W220" s="9">
        <f t="shared" si="167"/>
        <v>5.5000000000000007E-2</v>
      </c>
      <c r="X220" s="9">
        <f t="shared" si="167"/>
        <v>5.5000000000000007E-2</v>
      </c>
      <c r="Y220" s="9">
        <f t="shared" si="167"/>
        <v>5.5000000000000007E-2</v>
      </c>
      <c r="Z220" s="9">
        <f t="shared" si="167"/>
        <v>5.5000000000000007E-2</v>
      </c>
      <c r="AA220" s="9">
        <f t="shared" si="168"/>
        <v>5.5000000000000007E-2</v>
      </c>
      <c r="AB220" s="9">
        <f t="shared" si="168"/>
        <v>5.5000000000000007E-2</v>
      </c>
      <c r="AC220" s="9">
        <f t="shared" si="168"/>
        <v>5.5000000000000007E-2</v>
      </c>
      <c r="AD220" s="9">
        <f t="shared" si="168"/>
        <v>5.5000000000000007E-2</v>
      </c>
      <c r="AE220" s="9">
        <f t="shared" si="168"/>
        <v>5.5000000000000007E-2</v>
      </c>
      <c r="AF220" s="9">
        <f t="shared" si="168"/>
        <v>5.5000000000000007E-2</v>
      </c>
      <c r="AG220" s="9">
        <f t="shared" si="168"/>
        <v>5.5000000000000007E-2</v>
      </c>
      <c r="AH220" s="9">
        <f t="shared" si="168"/>
        <v>5.5000000000000007E-2</v>
      </c>
    </row>
    <row r="221" spans="2:34" hidden="1" outlineLevel="1">
      <c r="B221" t="str">
        <f t="shared" si="160"/>
        <v>General - Weighted average cost of capital (WACC) - Asia - %</v>
      </c>
      <c r="C221" t="s">
        <v>115</v>
      </c>
      <c r="D221" t="s">
        <v>116</v>
      </c>
      <c r="E221" t="s">
        <v>57</v>
      </c>
      <c r="F221" t="s">
        <v>117</v>
      </c>
      <c r="G221" s="9">
        <f t="shared" si="166"/>
        <v>5.5000000000000007E-2</v>
      </c>
      <c r="H221" s="9">
        <f t="shared" si="166"/>
        <v>5.5000000000000007E-2</v>
      </c>
      <c r="I221" s="9">
        <f t="shared" si="166"/>
        <v>5.5000000000000007E-2</v>
      </c>
      <c r="J221" s="9">
        <f t="shared" si="166"/>
        <v>5.5000000000000007E-2</v>
      </c>
      <c r="K221" s="9">
        <f t="shared" si="166"/>
        <v>5.5000000000000007E-2</v>
      </c>
      <c r="L221" s="9">
        <f t="shared" si="166"/>
        <v>5.5000000000000007E-2</v>
      </c>
      <c r="M221" s="9">
        <f t="shared" si="166"/>
        <v>5.5000000000000007E-2</v>
      </c>
      <c r="N221" s="9">
        <f t="shared" si="166"/>
        <v>5.5000000000000007E-2</v>
      </c>
      <c r="O221" s="9">
        <f t="shared" si="166"/>
        <v>5.5000000000000007E-2</v>
      </c>
      <c r="P221" s="9">
        <f t="shared" si="166"/>
        <v>5.5000000000000007E-2</v>
      </c>
      <c r="Q221" s="9">
        <f t="shared" si="167"/>
        <v>5.5000000000000007E-2</v>
      </c>
      <c r="R221" s="9">
        <f t="shared" si="167"/>
        <v>5.5000000000000007E-2</v>
      </c>
      <c r="S221" s="9">
        <f t="shared" si="167"/>
        <v>5.5000000000000007E-2</v>
      </c>
      <c r="T221" s="9">
        <f t="shared" si="167"/>
        <v>5.5000000000000007E-2</v>
      </c>
      <c r="U221" s="9">
        <f t="shared" si="167"/>
        <v>5.5000000000000007E-2</v>
      </c>
      <c r="V221" s="9">
        <f t="shared" si="167"/>
        <v>5.5000000000000007E-2</v>
      </c>
      <c r="W221" s="9">
        <f t="shared" si="167"/>
        <v>5.5000000000000007E-2</v>
      </c>
      <c r="X221" s="9">
        <f t="shared" si="167"/>
        <v>5.5000000000000007E-2</v>
      </c>
      <c r="Y221" s="9">
        <f t="shared" si="167"/>
        <v>5.5000000000000007E-2</v>
      </c>
      <c r="Z221" s="9">
        <f t="shared" si="167"/>
        <v>5.5000000000000007E-2</v>
      </c>
      <c r="AA221" s="9">
        <f t="shared" si="168"/>
        <v>5.5000000000000007E-2</v>
      </c>
      <c r="AB221" s="9">
        <f t="shared" si="168"/>
        <v>5.5000000000000007E-2</v>
      </c>
      <c r="AC221" s="9">
        <f t="shared" si="168"/>
        <v>5.5000000000000007E-2</v>
      </c>
      <c r="AD221" s="9">
        <f t="shared" si="168"/>
        <v>5.5000000000000007E-2</v>
      </c>
      <c r="AE221" s="9">
        <f t="shared" si="168"/>
        <v>5.5000000000000007E-2</v>
      </c>
      <c r="AF221" s="9">
        <f t="shared" si="168"/>
        <v>5.5000000000000007E-2</v>
      </c>
      <c r="AG221" s="9">
        <f t="shared" si="168"/>
        <v>5.5000000000000007E-2</v>
      </c>
      <c r="AH221" s="9">
        <f t="shared" si="168"/>
        <v>5.5000000000000007E-2</v>
      </c>
    </row>
    <row r="222" spans="2:34" hidden="1" outlineLevel="1">
      <c r="B222" t="str">
        <f t="shared" si="160"/>
        <v>General - Weighted average cost of capital (WACC) - Europe - %</v>
      </c>
      <c r="C222" t="s">
        <v>115</v>
      </c>
      <c r="D222" t="s">
        <v>116</v>
      </c>
      <c r="E222" t="s">
        <v>8</v>
      </c>
      <c r="F222" t="s">
        <v>117</v>
      </c>
      <c r="G222" s="9">
        <f t="shared" si="166"/>
        <v>5.5000000000000007E-2</v>
      </c>
      <c r="H222" s="9">
        <f t="shared" si="166"/>
        <v>5.5000000000000007E-2</v>
      </c>
      <c r="I222" s="9">
        <f t="shared" si="166"/>
        <v>5.5000000000000007E-2</v>
      </c>
      <c r="J222" s="9">
        <f t="shared" si="166"/>
        <v>5.5000000000000007E-2</v>
      </c>
      <c r="K222" s="9">
        <f t="shared" si="166"/>
        <v>5.5000000000000007E-2</v>
      </c>
      <c r="L222" s="9">
        <f t="shared" si="166"/>
        <v>5.5000000000000007E-2</v>
      </c>
      <c r="M222" s="9">
        <f t="shared" si="166"/>
        <v>5.5000000000000007E-2</v>
      </c>
      <c r="N222" s="9">
        <f t="shared" si="166"/>
        <v>5.5000000000000007E-2</v>
      </c>
      <c r="O222" s="9">
        <f t="shared" si="166"/>
        <v>5.5000000000000007E-2</v>
      </c>
      <c r="P222" s="9">
        <f t="shared" si="166"/>
        <v>5.5000000000000007E-2</v>
      </c>
      <c r="Q222" s="9">
        <f t="shared" si="167"/>
        <v>5.5000000000000007E-2</v>
      </c>
      <c r="R222" s="9">
        <f t="shared" si="167"/>
        <v>5.5000000000000007E-2</v>
      </c>
      <c r="S222" s="9">
        <f t="shared" si="167"/>
        <v>5.5000000000000007E-2</v>
      </c>
      <c r="T222" s="9">
        <f t="shared" si="167"/>
        <v>5.5000000000000007E-2</v>
      </c>
      <c r="U222" s="9">
        <f t="shared" si="167"/>
        <v>5.5000000000000007E-2</v>
      </c>
      <c r="V222" s="9">
        <f t="shared" si="167"/>
        <v>5.5000000000000007E-2</v>
      </c>
      <c r="W222" s="9">
        <f t="shared" si="167"/>
        <v>5.5000000000000007E-2</v>
      </c>
      <c r="X222" s="9">
        <f t="shared" si="167"/>
        <v>5.5000000000000007E-2</v>
      </c>
      <c r="Y222" s="9">
        <f t="shared" si="167"/>
        <v>5.5000000000000007E-2</v>
      </c>
      <c r="Z222" s="9">
        <f t="shared" si="167"/>
        <v>5.5000000000000007E-2</v>
      </c>
      <c r="AA222" s="9">
        <f t="shared" si="168"/>
        <v>5.5000000000000007E-2</v>
      </c>
      <c r="AB222" s="9">
        <f t="shared" si="168"/>
        <v>5.5000000000000007E-2</v>
      </c>
      <c r="AC222" s="9">
        <f t="shared" si="168"/>
        <v>5.5000000000000007E-2</v>
      </c>
      <c r="AD222" s="9">
        <f t="shared" si="168"/>
        <v>5.5000000000000007E-2</v>
      </c>
      <c r="AE222" s="9">
        <f t="shared" si="168"/>
        <v>5.5000000000000007E-2</v>
      </c>
      <c r="AF222" s="9">
        <f t="shared" si="168"/>
        <v>5.5000000000000007E-2</v>
      </c>
      <c r="AG222" s="9">
        <f t="shared" si="168"/>
        <v>5.5000000000000007E-2</v>
      </c>
      <c r="AH222" s="9">
        <f t="shared" si="168"/>
        <v>5.5000000000000007E-2</v>
      </c>
    </row>
    <row r="223" spans="2:34" hidden="1" outlineLevel="1">
      <c r="B223" t="str">
        <f t="shared" si="160"/>
        <v>General - Weighted average cost of capital (WACC) - Middle East - %</v>
      </c>
      <c r="C223" t="s">
        <v>115</v>
      </c>
      <c r="D223" t="s">
        <v>116</v>
      </c>
      <c r="E223" t="s">
        <v>58</v>
      </c>
      <c r="F223" t="s">
        <v>117</v>
      </c>
      <c r="G223" s="9">
        <f t="shared" si="166"/>
        <v>5.5000000000000007E-2</v>
      </c>
      <c r="H223" s="9">
        <f t="shared" si="166"/>
        <v>5.5000000000000007E-2</v>
      </c>
      <c r="I223" s="9">
        <f t="shared" si="166"/>
        <v>5.5000000000000007E-2</v>
      </c>
      <c r="J223" s="9">
        <f t="shared" si="166"/>
        <v>5.5000000000000007E-2</v>
      </c>
      <c r="K223" s="9">
        <f t="shared" si="166"/>
        <v>5.5000000000000007E-2</v>
      </c>
      <c r="L223" s="9">
        <f t="shared" si="166"/>
        <v>5.5000000000000007E-2</v>
      </c>
      <c r="M223" s="9">
        <f t="shared" si="166"/>
        <v>5.5000000000000007E-2</v>
      </c>
      <c r="N223" s="9">
        <f t="shared" si="166"/>
        <v>5.5000000000000007E-2</v>
      </c>
      <c r="O223" s="9">
        <f t="shared" si="166"/>
        <v>5.5000000000000007E-2</v>
      </c>
      <c r="P223" s="9">
        <f t="shared" si="166"/>
        <v>5.5000000000000007E-2</v>
      </c>
      <c r="Q223" s="9">
        <f t="shared" si="167"/>
        <v>5.5000000000000007E-2</v>
      </c>
      <c r="R223" s="9">
        <f t="shared" si="167"/>
        <v>5.5000000000000007E-2</v>
      </c>
      <c r="S223" s="9">
        <f t="shared" si="167"/>
        <v>5.5000000000000007E-2</v>
      </c>
      <c r="T223" s="9">
        <f t="shared" si="167"/>
        <v>5.5000000000000007E-2</v>
      </c>
      <c r="U223" s="9">
        <f t="shared" si="167"/>
        <v>5.5000000000000007E-2</v>
      </c>
      <c r="V223" s="9">
        <f t="shared" si="167"/>
        <v>5.5000000000000007E-2</v>
      </c>
      <c r="W223" s="9">
        <f t="shared" si="167"/>
        <v>5.5000000000000007E-2</v>
      </c>
      <c r="X223" s="9">
        <f t="shared" si="167"/>
        <v>5.5000000000000007E-2</v>
      </c>
      <c r="Y223" s="9">
        <f t="shared" si="167"/>
        <v>5.5000000000000007E-2</v>
      </c>
      <c r="Z223" s="9">
        <f t="shared" si="167"/>
        <v>5.5000000000000007E-2</v>
      </c>
      <c r="AA223" s="9">
        <f t="shared" si="168"/>
        <v>5.5000000000000007E-2</v>
      </c>
      <c r="AB223" s="9">
        <f t="shared" si="168"/>
        <v>5.5000000000000007E-2</v>
      </c>
      <c r="AC223" s="9">
        <f t="shared" si="168"/>
        <v>5.5000000000000007E-2</v>
      </c>
      <c r="AD223" s="9">
        <f t="shared" si="168"/>
        <v>5.5000000000000007E-2</v>
      </c>
      <c r="AE223" s="9">
        <f t="shared" si="168"/>
        <v>5.5000000000000007E-2</v>
      </c>
      <c r="AF223" s="9">
        <f t="shared" si="168"/>
        <v>5.5000000000000007E-2</v>
      </c>
      <c r="AG223" s="9">
        <f t="shared" si="168"/>
        <v>5.5000000000000007E-2</v>
      </c>
      <c r="AH223" s="9">
        <f t="shared" si="168"/>
        <v>5.5000000000000007E-2</v>
      </c>
    </row>
    <row r="224" spans="2:34" hidden="1" outlineLevel="1">
      <c r="B224" t="str">
        <f t="shared" si="160"/>
        <v>e-hydrogen (compressed) - Total CAPEX - Compression - Global - USD/ton fuel</v>
      </c>
      <c r="C224" t="str">
        <f>C200</f>
        <v>e-hydrogen (compressed)</v>
      </c>
      <c r="D224" t="str">
        <f>D209</f>
        <v>Total CAPEX - Compression</v>
      </c>
      <c r="E224" t="str">
        <f>E209</f>
        <v>Global</v>
      </c>
      <c r="F224" t="s">
        <v>31</v>
      </c>
      <c r="G224" s="8">
        <f t="shared" si="166"/>
        <v>0</v>
      </c>
      <c r="H224" s="8">
        <f t="shared" si="166"/>
        <v>0</v>
      </c>
      <c r="I224" s="8">
        <f t="shared" si="166"/>
        <v>0</v>
      </c>
      <c r="J224" s="8">
        <f t="shared" si="166"/>
        <v>0</v>
      </c>
      <c r="K224" s="8">
        <f t="shared" si="166"/>
        <v>0</v>
      </c>
      <c r="L224" s="8">
        <f t="shared" si="166"/>
        <v>0</v>
      </c>
      <c r="M224" s="8">
        <f t="shared" si="166"/>
        <v>0</v>
      </c>
      <c r="N224" s="8">
        <f t="shared" si="166"/>
        <v>0</v>
      </c>
      <c r="O224" s="8">
        <f t="shared" si="166"/>
        <v>0</v>
      </c>
      <c r="P224" s="8">
        <f t="shared" si="166"/>
        <v>0</v>
      </c>
      <c r="Q224" s="8">
        <f t="shared" si="167"/>
        <v>0</v>
      </c>
      <c r="R224" s="8">
        <f t="shared" si="167"/>
        <v>0</v>
      </c>
      <c r="S224" s="8">
        <f t="shared" si="167"/>
        <v>0</v>
      </c>
      <c r="T224" s="8">
        <f t="shared" si="167"/>
        <v>0</v>
      </c>
      <c r="U224" s="8">
        <f t="shared" si="167"/>
        <v>0</v>
      </c>
      <c r="V224" s="8">
        <f t="shared" si="167"/>
        <v>0</v>
      </c>
      <c r="W224" s="8">
        <f t="shared" si="167"/>
        <v>0</v>
      </c>
      <c r="X224" s="8">
        <f t="shared" si="167"/>
        <v>0</v>
      </c>
      <c r="Y224" s="8">
        <f t="shared" si="167"/>
        <v>0</v>
      </c>
      <c r="Z224" s="8">
        <f t="shared" si="167"/>
        <v>0</v>
      </c>
      <c r="AA224" s="8">
        <f t="shared" si="168"/>
        <v>0</v>
      </c>
      <c r="AB224" s="8">
        <f t="shared" si="168"/>
        <v>0</v>
      </c>
      <c r="AC224" s="8">
        <f t="shared" si="168"/>
        <v>0</v>
      </c>
      <c r="AD224" s="8">
        <f t="shared" si="168"/>
        <v>0</v>
      </c>
      <c r="AE224" s="8">
        <f t="shared" si="168"/>
        <v>0</v>
      </c>
      <c r="AF224" s="8">
        <f t="shared" si="168"/>
        <v>0</v>
      </c>
      <c r="AG224" s="8">
        <f t="shared" si="168"/>
        <v>0</v>
      </c>
      <c r="AH224" s="8">
        <f t="shared" si="168"/>
        <v>0</v>
      </c>
    </row>
    <row r="225" spans="2:34" hidden="1" outlineLevel="1">
      <c r="B225" t="str">
        <f t="shared" si="160"/>
        <v/>
      </c>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row>
    <row r="226" spans="2:34" hidden="1" outlineLevel="1">
      <c r="B226" t="str">
        <f t="shared" si="160"/>
        <v>e-hydrogen (compressed) - Energy cost - Africa - USD/ton fuel</v>
      </c>
      <c r="C226" s="10" t="str">
        <f>C200</f>
        <v>e-hydrogen (compressed)</v>
      </c>
      <c r="D226" s="10" t="s">
        <v>43</v>
      </c>
      <c r="E226" s="10" t="s">
        <v>55</v>
      </c>
      <c r="F226" s="10" t="s">
        <v>31</v>
      </c>
      <c r="G226" s="15">
        <f>G231*G$236</f>
        <v>61.309297277039882</v>
      </c>
      <c r="H226" s="15">
        <f t="shared" ref="H226:AH226" si="169">H231*H$236</f>
        <v>54.10996105794257</v>
      </c>
      <c r="I226" s="15">
        <f t="shared" si="169"/>
        <v>46.91062483884334</v>
      </c>
      <c r="J226" s="15">
        <f t="shared" si="169"/>
        <v>44.903695919290797</v>
      </c>
      <c r="K226" s="15">
        <f t="shared" si="169"/>
        <v>42.896766999738247</v>
      </c>
      <c r="L226" s="15">
        <f t="shared" si="169"/>
        <v>40.889838080185704</v>
      </c>
      <c r="M226" s="15">
        <f t="shared" si="169"/>
        <v>38.882909160632678</v>
      </c>
      <c r="N226" s="15">
        <f t="shared" si="169"/>
        <v>36.875980241080129</v>
      </c>
      <c r="O226" s="15">
        <f t="shared" si="169"/>
        <v>35.755709953348308</v>
      </c>
      <c r="P226" s="15">
        <f t="shared" si="169"/>
        <v>34.635439665616495</v>
      </c>
      <c r="Q226" s="15">
        <f t="shared" si="169"/>
        <v>33.515169377884199</v>
      </c>
      <c r="R226" s="15">
        <f t="shared" si="169"/>
        <v>32.394899090152379</v>
      </c>
      <c r="S226" s="15">
        <f t="shared" si="169"/>
        <v>31.274628802420679</v>
      </c>
      <c r="T226" s="15">
        <f t="shared" si="169"/>
        <v>30.747335986398191</v>
      </c>
      <c r="U226" s="15">
        <f t="shared" si="169"/>
        <v>30.220043170375824</v>
      </c>
      <c r="V226" s="15">
        <f t="shared" si="169"/>
        <v>29.692750354353336</v>
      </c>
      <c r="W226" s="15">
        <f t="shared" si="169"/>
        <v>29.165457538330852</v>
      </c>
      <c r="X226" s="15">
        <f t="shared" si="169"/>
        <v>28.638164722308602</v>
      </c>
      <c r="Y226" s="15">
        <f t="shared" si="169"/>
        <v>28.095964731813559</v>
      </c>
      <c r="Z226" s="15">
        <f t="shared" si="169"/>
        <v>27.553764741318517</v>
      </c>
      <c r="AA226" s="15">
        <f t="shared" si="169"/>
        <v>27.011564750823233</v>
      </c>
      <c r="AB226" s="15">
        <f t="shared" si="169"/>
        <v>26.46936476032819</v>
      </c>
      <c r="AC226" s="15">
        <f t="shared" si="169"/>
        <v>25.927164769833027</v>
      </c>
      <c r="AD226" s="15">
        <f t="shared" si="169"/>
        <v>25.661038493586712</v>
      </c>
      <c r="AE226" s="15">
        <f t="shared" si="169"/>
        <v>25.394912217340519</v>
      </c>
      <c r="AF226" s="15">
        <f t="shared" si="169"/>
        <v>25.128785941094204</v>
      </c>
      <c r="AG226" s="15">
        <f t="shared" si="169"/>
        <v>24.862659664847889</v>
      </c>
      <c r="AH226" s="15">
        <f t="shared" si="169"/>
        <v>24.596533388601696</v>
      </c>
    </row>
    <row r="227" spans="2:34" hidden="1" outlineLevel="1">
      <c r="B227" t="str">
        <f t="shared" si="160"/>
        <v>e-hydrogen (compressed) - Energy cost - Americas - USD/ton fuel</v>
      </c>
      <c r="C227" s="2" t="str">
        <f>C200</f>
        <v>e-hydrogen (compressed)</v>
      </c>
      <c r="D227" s="2" t="s">
        <v>43</v>
      </c>
      <c r="E227" s="2" t="s">
        <v>56</v>
      </c>
      <c r="F227" s="2" t="s">
        <v>31</v>
      </c>
      <c r="G227" s="16">
        <f t="shared" ref="G227:AH227" si="170">G232*G$236</f>
        <v>38.521543766755386</v>
      </c>
      <c r="H227" s="16">
        <f t="shared" si="170"/>
        <v>37.723816359571252</v>
      </c>
      <c r="I227" s="16">
        <f t="shared" si="170"/>
        <v>36.926088952386884</v>
      </c>
      <c r="J227" s="16">
        <f t="shared" si="170"/>
        <v>35.577616385243118</v>
      </c>
      <c r="K227" s="16">
        <f t="shared" si="170"/>
        <v>34.229143818099352</v>
      </c>
      <c r="L227" s="16">
        <f t="shared" si="170"/>
        <v>32.880671250955587</v>
      </c>
      <c r="M227" s="16">
        <f t="shared" si="170"/>
        <v>31.532198683812297</v>
      </c>
      <c r="N227" s="16">
        <f t="shared" si="170"/>
        <v>30.183726116668527</v>
      </c>
      <c r="O227" s="16">
        <f t="shared" si="170"/>
        <v>29.534808742289375</v>
      </c>
      <c r="P227" s="16">
        <f t="shared" si="170"/>
        <v>28.885891367910222</v>
      </c>
      <c r="Q227" s="16">
        <f t="shared" si="170"/>
        <v>28.23697399353107</v>
      </c>
      <c r="R227" s="16">
        <f t="shared" si="170"/>
        <v>27.588056619151917</v>
      </c>
      <c r="S227" s="16">
        <f t="shared" si="170"/>
        <v>26.939139244772647</v>
      </c>
      <c r="T227" s="16">
        <f t="shared" si="170"/>
        <v>26.41311085919267</v>
      </c>
      <c r="U227" s="16">
        <f t="shared" si="170"/>
        <v>25.887082473612697</v>
      </c>
      <c r="V227" s="16">
        <f t="shared" si="170"/>
        <v>25.361054088032603</v>
      </c>
      <c r="W227" s="16">
        <f t="shared" si="170"/>
        <v>24.835025702452629</v>
      </c>
      <c r="X227" s="16">
        <f t="shared" si="170"/>
        <v>24.308997316872595</v>
      </c>
      <c r="Y227" s="16">
        <f t="shared" si="170"/>
        <v>24.097077222623625</v>
      </c>
      <c r="Z227" s="16">
        <f t="shared" si="170"/>
        <v>23.885157128374654</v>
      </c>
      <c r="AA227" s="16">
        <f t="shared" si="170"/>
        <v>23.673237034125744</v>
      </c>
      <c r="AB227" s="16">
        <f t="shared" si="170"/>
        <v>23.461316939876777</v>
      </c>
      <c r="AC227" s="16">
        <f t="shared" si="170"/>
        <v>23.249396845627807</v>
      </c>
      <c r="AD227" s="16">
        <f t="shared" si="170"/>
        <v>23.089518134332863</v>
      </c>
      <c r="AE227" s="16">
        <f t="shared" si="170"/>
        <v>22.92963942303798</v>
      </c>
      <c r="AF227" s="16">
        <f t="shared" si="170"/>
        <v>22.7697607117431</v>
      </c>
      <c r="AG227" s="16">
        <f t="shared" si="170"/>
        <v>22.609882000448216</v>
      </c>
      <c r="AH227" s="16">
        <f t="shared" si="170"/>
        <v>22.450003289153333</v>
      </c>
    </row>
    <row r="228" spans="2:34" hidden="1" outlineLevel="1">
      <c r="B228" t="str">
        <f t="shared" si="160"/>
        <v>e-hydrogen (compressed) - Energy cost - Asia - USD/ton fuel</v>
      </c>
      <c r="C228" s="2" t="str">
        <f>C200</f>
        <v>e-hydrogen (compressed)</v>
      </c>
      <c r="D228" s="2" t="s">
        <v>43</v>
      </c>
      <c r="E228" s="2" t="s">
        <v>57</v>
      </c>
      <c r="F228" s="2" t="s">
        <v>31</v>
      </c>
      <c r="G228" s="16">
        <f t="shared" ref="G228:AH228" si="171">G233*G$236</f>
        <v>68.188682614299623</v>
      </c>
      <c r="H228" s="16">
        <f t="shared" si="171"/>
        <v>62.196653333677752</v>
      </c>
      <c r="I228" s="16">
        <f t="shared" si="171"/>
        <v>56.204624053058751</v>
      </c>
      <c r="J228" s="16">
        <f t="shared" si="171"/>
        <v>54.055332905934762</v>
      </c>
      <c r="K228" s="16">
        <f t="shared" si="171"/>
        <v>51.906041758811718</v>
      </c>
      <c r="L228" s="16">
        <f t="shared" si="171"/>
        <v>49.756750611687721</v>
      </c>
      <c r="M228" s="16">
        <f t="shared" si="171"/>
        <v>47.607459464563725</v>
      </c>
      <c r="N228" s="16">
        <f t="shared" si="171"/>
        <v>45.458168317440688</v>
      </c>
      <c r="O228" s="16">
        <f t="shared" si="171"/>
        <v>43.997318469627274</v>
      </c>
      <c r="P228" s="16">
        <f t="shared" si="171"/>
        <v>42.536468621814336</v>
      </c>
      <c r="Q228" s="16">
        <f t="shared" si="171"/>
        <v>41.075618774001875</v>
      </c>
      <c r="R228" s="16">
        <f t="shared" si="171"/>
        <v>39.614768926188937</v>
      </c>
      <c r="S228" s="16">
        <f t="shared" si="171"/>
        <v>38.153919078375999</v>
      </c>
      <c r="T228" s="16">
        <f t="shared" si="171"/>
        <v>37.41118762261199</v>
      </c>
      <c r="U228" s="16">
        <f t="shared" si="171"/>
        <v>36.668456166847982</v>
      </c>
      <c r="V228" s="16">
        <f t="shared" si="171"/>
        <v>35.925724711084207</v>
      </c>
      <c r="W228" s="16">
        <f t="shared" si="171"/>
        <v>35.182993255320199</v>
      </c>
      <c r="X228" s="16">
        <f t="shared" si="171"/>
        <v>34.440261799556666</v>
      </c>
      <c r="Y228" s="16">
        <f t="shared" si="171"/>
        <v>33.662823908802409</v>
      </c>
      <c r="Z228" s="16">
        <f t="shared" si="171"/>
        <v>32.885386018048393</v>
      </c>
      <c r="AA228" s="16">
        <f t="shared" si="171"/>
        <v>32.107948127294144</v>
      </c>
      <c r="AB228" s="16">
        <f t="shared" si="171"/>
        <v>31.330510236540125</v>
      </c>
      <c r="AC228" s="16">
        <f t="shared" si="171"/>
        <v>30.553072345785871</v>
      </c>
      <c r="AD228" s="16">
        <f t="shared" si="171"/>
        <v>30.196549633816854</v>
      </c>
      <c r="AE228" s="16">
        <f t="shared" si="171"/>
        <v>29.840026921847716</v>
      </c>
      <c r="AF228" s="16">
        <f t="shared" si="171"/>
        <v>29.483504209878699</v>
      </c>
      <c r="AG228" s="16">
        <f t="shared" si="171"/>
        <v>29.126981497909682</v>
      </c>
      <c r="AH228" s="16">
        <f t="shared" si="171"/>
        <v>28.770458785940544</v>
      </c>
    </row>
    <row r="229" spans="2:34" hidden="1" outlineLevel="1">
      <c r="B229" t="str">
        <f t="shared" si="160"/>
        <v>e-hydrogen (compressed) - Energy cost - Europe - USD/ton fuel</v>
      </c>
      <c r="C229" s="2" t="str">
        <f>C200</f>
        <v>e-hydrogen (compressed)</v>
      </c>
      <c r="D229" s="2" t="s">
        <v>43</v>
      </c>
      <c r="E229" s="2" t="s">
        <v>8</v>
      </c>
      <c r="F229" s="2" t="s">
        <v>31</v>
      </c>
      <c r="G229" s="16">
        <f t="shared" ref="G229:AH229" si="172">G234*G$236</f>
        <v>50.762780625645114</v>
      </c>
      <c r="H229" s="16">
        <f t="shared" si="172"/>
        <v>48.574926112841787</v>
      </c>
      <c r="I229" s="16">
        <f t="shared" si="172"/>
        <v>46.38707160003846</v>
      </c>
      <c r="J229" s="16">
        <f t="shared" si="172"/>
        <v>44.619271932610673</v>
      </c>
      <c r="K229" s="16">
        <f t="shared" si="172"/>
        <v>42.851472265182409</v>
      </c>
      <c r="L229" s="16">
        <f t="shared" si="172"/>
        <v>41.083672597754621</v>
      </c>
      <c r="M229" s="16">
        <f t="shared" si="172"/>
        <v>39.31587293032635</v>
      </c>
      <c r="N229" s="16">
        <f t="shared" si="172"/>
        <v>37.548073262898562</v>
      </c>
      <c r="O229" s="16">
        <f t="shared" si="172"/>
        <v>36.81355286684191</v>
      </c>
      <c r="P229" s="16">
        <f t="shared" si="172"/>
        <v>36.079032470785968</v>
      </c>
      <c r="Q229" s="16">
        <f t="shared" si="172"/>
        <v>35.344512074729792</v>
      </c>
      <c r="R229" s="16">
        <f t="shared" si="172"/>
        <v>34.609991678673616</v>
      </c>
      <c r="S229" s="16">
        <f t="shared" si="172"/>
        <v>33.875471282617674</v>
      </c>
      <c r="T229" s="16">
        <f t="shared" si="172"/>
        <v>33.436925272397559</v>
      </c>
      <c r="U229" s="16">
        <f t="shared" si="172"/>
        <v>32.998379262177565</v>
      </c>
      <c r="V229" s="16">
        <f t="shared" si="172"/>
        <v>32.559833251957571</v>
      </c>
      <c r="W229" s="16">
        <f t="shared" si="172"/>
        <v>32.121287241737576</v>
      </c>
      <c r="X229" s="16">
        <f t="shared" si="172"/>
        <v>31.682741231517344</v>
      </c>
      <c r="Y229" s="16">
        <f t="shared" si="172"/>
        <v>31.213576175418474</v>
      </c>
      <c r="Z229" s="16">
        <f t="shared" si="172"/>
        <v>30.744411119319484</v>
      </c>
      <c r="AA229" s="16">
        <f t="shared" si="172"/>
        <v>30.275246063220614</v>
      </c>
      <c r="AB229" s="16">
        <f t="shared" si="172"/>
        <v>29.806081007121623</v>
      </c>
      <c r="AC229" s="16">
        <f t="shared" si="172"/>
        <v>29.336915951022753</v>
      </c>
      <c r="AD229" s="16">
        <f t="shared" si="172"/>
        <v>28.994603463978457</v>
      </c>
      <c r="AE229" s="16">
        <f t="shared" si="172"/>
        <v>28.65229097693404</v>
      </c>
      <c r="AF229" s="16">
        <f t="shared" si="172"/>
        <v>28.309978489889744</v>
      </c>
      <c r="AG229" s="16">
        <f t="shared" si="172"/>
        <v>27.967666002845448</v>
      </c>
      <c r="AH229" s="16">
        <f t="shared" si="172"/>
        <v>27.625353515801034</v>
      </c>
    </row>
    <row r="230" spans="2:34" hidden="1" outlineLevel="1">
      <c r="B230" t="str">
        <f t="shared" si="160"/>
        <v>e-hydrogen (compressed) - Energy cost - Middle East - USD/ton fuel</v>
      </c>
      <c r="C230" s="13" t="str">
        <f>C200</f>
        <v>e-hydrogen (compressed)</v>
      </c>
      <c r="D230" s="13" t="s">
        <v>43</v>
      </c>
      <c r="E230" s="13" t="s">
        <v>58</v>
      </c>
      <c r="F230" s="13" t="s">
        <v>31</v>
      </c>
      <c r="G230" s="17">
        <f t="shared" ref="G230:AH230" si="173">G235*G$236</f>
        <v>38.871332506822164</v>
      </c>
      <c r="H230" s="17">
        <f t="shared" si="173"/>
        <v>37.156038045455809</v>
      </c>
      <c r="I230" s="17">
        <f t="shared" si="173"/>
        <v>35.440743584088978</v>
      </c>
      <c r="J230" s="17">
        <f t="shared" si="173"/>
        <v>34.305061483546822</v>
      </c>
      <c r="K230" s="17">
        <f t="shared" si="173"/>
        <v>33.16937938300466</v>
      </c>
      <c r="L230" s="17">
        <f t="shared" si="173"/>
        <v>32.033697282462505</v>
      </c>
      <c r="M230" s="17">
        <f t="shared" si="173"/>
        <v>30.898015181920346</v>
      </c>
      <c r="N230" s="17">
        <f t="shared" si="173"/>
        <v>29.762333081378188</v>
      </c>
      <c r="O230" s="17">
        <f t="shared" si="173"/>
        <v>28.961546329131455</v>
      </c>
      <c r="P230" s="17">
        <f t="shared" si="173"/>
        <v>28.16075957688496</v>
      </c>
      <c r="Q230" s="17">
        <f t="shared" si="173"/>
        <v>27.359972824638227</v>
      </c>
      <c r="R230" s="17">
        <f t="shared" si="173"/>
        <v>26.559186072391732</v>
      </c>
      <c r="S230" s="17">
        <f t="shared" si="173"/>
        <v>25.758399320145237</v>
      </c>
      <c r="T230" s="17">
        <f t="shared" si="173"/>
        <v>25.356893262861519</v>
      </c>
      <c r="U230" s="17">
        <f t="shared" si="173"/>
        <v>24.955387205577804</v>
      </c>
      <c r="V230" s="17">
        <f t="shared" si="173"/>
        <v>24.553881148294206</v>
      </c>
      <c r="W230" s="17">
        <f t="shared" si="173"/>
        <v>24.152375091010487</v>
      </c>
      <c r="X230" s="17">
        <f t="shared" si="173"/>
        <v>23.750869033726769</v>
      </c>
      <c r="Y230" s="17">
        <f t="shared" si="173"/>
        <v>23.224335573253569</v>
      </c>
      <c r="Z230" s="17">
        <f t="shared" si="173"/>
        <v>22.69780211278049</v>
      </c>
      <c r="AA230" s="17">
        <f t="shared" si="173"/>
        <v>22.171268652307287</v>
      </c>
      <c r="AB230" s="17">
        <f t="shared" si="173"/>
        <v>21.644735191834208</v>
      </c>
      <c r="AC230" s="17">
        <f t="shared" si="173"/>
        <v>21.118201731360948</v>
      </c>
      <c r="AD230" s="17">
        <f t="shared" si="173"/>
        <v>20.871767554394459</v>
      </c>
      <c r="AE230" s="17">
        <f t="shared" si="173"/>
        <v>20.625333377428031</v>
      </c>
      <c r="AF230" s="17">
        <f t="shared" si="173"/>
        <v>20.378899200461543</v>
      </c>
      <c r="AG230" s="17">
        <f t="shared" si="173"/>
        <v>20.132465023495055</v>
      </c>
      <c r="AH230" s="17">
        <f t="shared" si="173"/>
        <v>19.886030846528623</v>
      </c>
    </row>
    <row r="231" spans="2:34" hidden="1" outlineLevel="1">
      <c r="B231" t="str">
        <f t="shared" si="160"/>
        <v>Renewable electricity - Cost of electricity - Africa - USD/MWh</v>
      </c>
      <c r="C231" t="s">
        <v>118</v>
      </c>
      <c r="D231" t="s">
        <v>119</v>
      </c>
      <c r="E231" t="s">
        <v>55</v>
      </c>
      <c r="F231" t="s">
        <v>120</v>
      </c>
      <c r="G231" s="8">
        <f t="shared" ref="G231:P236" si="174">INDEX(FuelData,MATCH($B231,FuelData_Index,0),MATCH(G$4,FuelData_Year,0))</f>
        <v>58.389806930514169</v>
      </c>
      <c r="H231" s="8">
        <f t="shared" si="174"/>
        <v>51.533296245659585</v>
      </c>
      <c r="I231" s="8">
        <f t="shared" si="174"/>
        <v>44.676785560803182</v>
      </c>
      <c r="J231" s="8">
        <f t="shared" si="174"/>
        <v>42.765424685038852</v>
      </c>
      <c r="K231" s="8">
        <f t="shared" si="174"/>
        <v>40.854063809274521</v>
      </c>
      <c r="L231" s="8">
        <f t="shared" si="174"/>
        <v>38.942702933510191</v>
      </c>
      <c r="M231" s="8">
        <f t="shared" si="174"/>
        <v>37.031342057745405</v>
      </c>
      <c r="N231" s="8">
        <f t="shared" si="174"/>
        <v>35.119981181981075</v>
      </c>
      <c r="O231" s="8">
        <f t="shared" si="174"/>
        <v>34.053057098426962</v>
      </c>
      <c r="P231" s="8">
        <f t="shared" si="174"/>
        <v>32.986133014872848</v>
      </c>
      <c r="Q231" s="8">
        <f t="shared" ref="Q231:Z236" si="175">INDEX(FuelData,MATCH($B231,FuelData_Index,0),MATCH(Q$4,FuelData_Year,0))</f>
        <v>31.919208931318281</v>
      </c>
      <c r="R231" s="8">
        <f t="shared" si="175"/>
        <v>30.852284847764167</v>
      </c>
      <c r="S231" s="8">
        <f t="shared" si="175"/>
        <v>29.785360764210168</v>
      </c>
      <c r="T231" s="8">
        <f t="shared" si="175"/>
        <v>29.283177129903038</v>
      </c>
      <c r="U231" s="8">
        <f t="shared" si="175"/>
        <v>28.780993495596022</v>
      </c>
      <c r="V231" s="8">
        <f t="shared" si="175"/>
        <v>28.278809861288892</v>
      </c>
      <c r="W231" s="8">
        <f t="shared" si="175"/>
        <v>27.776626226981762</v>
      </c>
      <c r="X231" s="8">
        <f t="shared" si="175"/>
        <v>27.274442592674859</v>
      </c>
      <c r="Y231" s="8">
        <f t="shared" si="175"/>
        <v>26.758061649346246</v>
      </c>
      <c r="Z231" s="8">
        <f t="shared" si="175"/>
        <v>26.241680706017632</v>
      </c>
      <c r="AA231" s="8">
        <f t="shared" ref="AA231:AH236" si="176">INDEX(FuelData,MATCH($B231,FuelData_Index,0),MATCH(AA$4,FuelData_Year,0))</f>
        <v>25.725299762688792</v>
      </c>
      <c r="AB231" s="8">
        <f t="shared" si="176"/>
        <v>25.208918819360179</v>
      </c>
      <c r="AC231" s="8">
        <f t="shared" si="176"/>
        <v>24.692537876031452</v>
      </c>
      <c r="AD231" s="8">
        <f t="shared" si="176"/>
        <v>24.439084279606391</v>
      </c>
      <c r="AE231" s="8">
        <f t="shared" si="176"/>
        <v>24.185630683181444</v>
      </c>
      <c r="AF231" s="8">
        <f t="shared" si="176"/>
        <v>23.932177086756383</v>
      </c>
      <c r="AG231" s="8">
        <f t="shared" si="176"/>
        <v>23.678723490331322</v>
      </c>
      <c r="AH231" s="8">
        <f t="shared" si="176"/>
        <v>23.425269893906375</v>
      </c>
    </row>
    <row r="232" spans="2:34" hidden="1" outlineLevel="1">
      <c r="B232" t="str">
        <f t="shared" si="160"/>
        <v>Renewable electricity - Cost of electricity - Americas - USD/MWh</v>
      </c>
      <c r="C232" t="s">
        <v>118</v>
      </c>
      <c r="D232" t="s">
        <v>119</v>
      </c>
      <c r="E232" t="s">
        <v>56</v>
      </c>
      <c r="F232" t="s">
        <v>120</v>
      </c>
      <c r="G232" s="8">
        <f t="shared" si="174"/>
        <v>36.687184539767031</v>
      </c>
      <c r="H232" s="8">
        <f t="shared" si="174"/>
        <v>35.927444151972622</v>
      </c>
      <c r="I232" s="8">
        <f t="shared" si="174"/>
        <v>35.167703764177986</v>
      </c>
      <c r="J232" s="8">
        <f t="shared" si="174"/>
        <v>33.883444176422017</v>
      </c>
      <c r="K232" s="8">
        <f t="shared" si="174"/>
        <v>32.599184588666049</v>
      </c>
      <c r="L232" s="8">
        <f t="shared" si="174"/>
        <v>31.31492500091008</v>
      </c>
      <c r="M232" s="8">
        <f t="shared" si="174"/>
        <v>30.030665413154566</v>
      </c>
      <c r="N232" s="8">
        <f t="shared" si="174"/>
        <v>28.746405825398597</v>
      </c>
      <c r="O232" s="8">
        <f t="shared" si="174"/>
        <v>28.128389278370832</v>
      </c>
      <c r="P232" s="8">
        <f t="shared" si="174"/>
        <v>27.510372731343068</v>
      </c>
      <c r="Q232" s="8">
        <f t="shared" si="175"/>
        <v>26.892356184315304</v>
      </c>
      <c r="R232" s="8">
        <f t="shared" si="175"/>
        <v>26.27433963728754</v>
      </c>
      <c r="S232" s="8">
        <f t="shared" si="175"/>
        <v>25.656323090259662</v>
      </c>
      <c r="T232" s="8">
        <f t="shared" si="175"/>
        <v>25.155343675421591</v>
      </c>
      <c r="U232" s="8">
        <f t="shared" si="175"/>
        <v>24.65436426058352</v>
      </c>
      <c r="V232" s="8">
        <f t="shared" si="175"/>
        <v>24.153384845745336</v>
      </c>
      <c r="W232" s="8">
        <f t="shared" si="175"/>
        <v>23.652405430907265</v>
      </c>
      <c r="X232" s="8">
        <f t="shared" si="175"/>
        <v>23.151426016069138</v>
      </c>
      <c r="Y232" s="8">
        <f t="shared" si="175"/>
        <v>22.949597354879643</v>
      </c>
      <c r="Z232" s="8">
        <f t="shared" si="175"/>
        <v>22.747768693690148</v>
      </c>
      <c r="AA232" s="8">
        <f t="shared" si="176"/>
        <v>22.54594003250071</v>
      </c>
      <c r="AB232" s="8">
        <f t="shared" si="176"/>
        <v>22.344111371311214</v>
      </c>
      <c r="AC232" s="8">
        <f t="shared" si="176"/>
        <v>22.142282710121719</v>
      </c>
      <c r="AD232" s="8">
        <f t="shared" si="176"/>
        <v>21.990017270793203</v>
      </c>
      <c r="AE232" s="8">
        <f t="shared" si="176"/>
        <v>21.837751831464743</v>
      </c>
      <c r="AF232" s="8">
        <f t="shared" si="176"/>
        <v>21.685486392136283</v>
      </c>
      <c r="AG232" s="8">
        <f t="shared" si="176"/>
        <v>21.533220952807824</v>
      </c>
      <c r="AH232" s="8">
        <f t="shared" si="176"/>
        <v>21.380955513479364</v>
      </c>
    </row>
    <row r="233" spans="2:34" hidden="1" outlineLevel="1">
      <c r="B233" t="str">
        <f t="shared" si="160"/>
        <v>Renewable electricity - Cost of electricity - Asia - USD/MWh</v>
      </c>
      <c r="C233" t="s">
        <v>118</v>
      </c>
      <c r="D233" t="s">
        <v>119</v>
      </c>
      <c r="E233" t="s">
        <v>57</v>
      </c>
      <c r="F233" t="s">
        <v>120</v>
      </c>
      <c r="G233" s="8">
        <f t="shared" si="174"/>
        <v>64.941602489809156</v>
      </c>
      <c r="H233" s="8">
        <f t="shared" si="174"/>
        <v>59.234907936835953</v>
      </c>
      <c r="I233" s="8">
        <f t="shared" si="174"/>
        <v>53.528213383865477</v>
      </c>
      <c r="J233" s="8">
        <f t="shared" si="174"/>
        <v>51.481269434223577</v>
      </c>
      <c r="K233" s="8">
        <f t="shared" si="174"/>
        <v>49.434325484582587</v>
      </c>
      <c r="L233" s="8">
        <f t="shared" si="174"/>
        <v>47.387381534940687</v>
      </c>
      <c r="M233" s="8">
        <f t="shared" si="174"/>
        <v>45.340437585298787</v>
      </c>
      <c r="N233" s="8">
        <f t="shared" si="174"/>
        <v>43.293493635657796</v>
      </c>
      <c r="O233" s="8">
        <f t="shared" si="174"/>
        <v>41.902208066311687</v>
      </c>
      <c r="P233" s="8">
        <f t="shared" si="174"/>
        <v>40.510922496966032</v>
      </c>
      <c r="Q233" s="8">
        <f t="shared" si="175"/>
        <v>39.119636927620832</v>
      </c>
      <c r="R233" s="8">
        <f t="shared" si="175"/>
        <v>37.728351358275177</v>
      </c>
      <c r="S233" s="8">
        <f t="shared" si="175"/>
        <v>36.337065788929522</v>
      </c>
      <c r="T233" s="8">
        <f t="shared" si="175"/>
        <v>35.629702497725702</v>
      </c>
      <c r="U233" s="8">
        <f t="shared" si="175"/>
        <v>34.922339206521883</v>
      </c>
      <c r="V233" s="8">
        <f t="shared" si="175"/>
        <v>34.214975915318291</v>
      </c>
      <c r="W233" s="8">
        <f t="shared" si="175"/>
        <v>33.507612624114472</v>
      </c>
      <c r="X233" s="8">
        <f t="shared" si="175"/>
        <v>32.800249332911108</v>
      </c>
      <c r="Y233" s="8">
        <f t="shared" si="175"/>
        <v>32.059832294097532</v>
      </c>
      <c r="Z233" s="8">
        <f t="shared" si="175"/>
        <v>31.319415255284184</v>
      </c>
      <c r="AA233" s="8">
        <f t="shared" si="176"/>
        <v>30.578998216470609</v>
      </c>
      <c r="AB233" s="8">
        <f t="shared" si="176"/>
        <v>29.838581177657261</v>
      </c>
      <c r="AC233" s="8">
        <f t="shared" si="176"/>
        <v>29.098164138843686</v>
      </c>
      <c r="AD233" s="8">
        <f t="shared" si="176"/>
        <v>28.758618698873192</v>
      </c>
      <c r="AE233" s="8">
        <f t="shared" si="176"/>
        <v>28.419073258902586</v>
      </c>
      <c r="AF233" s="8">
        <f t="shared" si="176"/>
        <v>28.079527818932092</v>
      </c>
      <c r="AG233" s="8">
        <f t="shared" si="176"/>
        <v>27.739982378961599</v>
      </c>
      <c r="AH233" s="8">
        <f t="shared" si="176"/>
        <v>27.400436938990993</v>
      </c>
    </row>
    <row r="234" spans="2:34" hidden="1" outlineLevel="1">
      <c r="B234" t="str">
        <f t="shared" si="160"/>
        <v>Renewable electricity - Cost of electricity - Europe - USD/MWh</v>
      </c>
      <c r="C234" t="s">
        <v>118</v>
      </c>
      <c r="D234" t="s">
        <v>119</v>
      </c>
      <c r="E234" t="s">
        <v>8</v>
      </c>
      <c r="F234" t="s">
        <v>120</v>
      </c>
      <c r="G234" s="8">
        <f t="shared" si="174"/>
        <v>48.345505357757247</v>
      </c>
      <c r="H234" s="8">
        <f t="shared" si="174"/>
        <v>46.261834393182653</v>
      </c>
      <c r="I234" s="8">
        <f t="shared" si="174"/>
        <v>44.178163428608059</v>
      </c>
      <c r="J234" s="8">
        <f t="shared" si="174"/>
        <v>42.49454469772445</v>
      </c>
      <c r="K234" s="8">
        <f t="shared" si="174"/>
        <v>40.810925966840387</v>
      </c>
      <c r="L234" s="8">
        <f t="shared" si="174"/>
        <v>39.127307235956778</v>
      </c>
      <c r="M234" s="8">
        <f t="shared" si="174"/>
        <v>37.443688505072714</v>
      </c>
      <c r="N234" s="8">
        <f t="shared" si="174"/>
        <v>35.760069774189105</v>
      </c>
      <c r="O234" s="8">
        <f t="shared" si="174"/>
        <v>35.060526539849434</v>
      </c>
      <c r="P234" s="8">
        <f t="shared" si="174"/>
        <v>34.360983305510445</v>
      </c>
      <c r="Q234" s="8">
        <f t="shared" si="175"/>
        <v>33.661440071171228</v>
      </c>
      <c r="R234" s="8">
        <f t="shared" si="175"/>
        <v>32.961896836832011</v>
      </c>
      <c r="S234" s="8">
        <f t="shared" si="175"/>
        <v>32.262353602493022</v>
      </c>
      <c r="T234" s="8">
        <f t="shared" si="175"/>
        <v>31.844690735616723</v>
      </c>
      <c r="U234" s="8">
        <f t="shared" si="175"/>
        <v>31.427027868740538</v>
      </c>
      <c r="V234" s="8">
        <f t="shared" si="175"/>
        <v>31.009365001864353</v>
      </c>
      <c r="W234" s="8">
        <f t="shared" si="175"/>
        <v>30.591702134988168</v>
      </c>
      <c r="X234" s="8">
        <f t="shared" si="175"/>
        <v>30.174039268111756</v>
      </c>
      <c r="Y234" s="8">
        <f t="shared" si="175"/>
        <v>29.72721540516045</v>
      </c>
      <c r="Z234" s="8">
        <f t="shared" si="175"/>
        <v>29.280391542209031</v>
      </c>
      <c r="AA234" s="8">
        <f t="shared" si="176"/>
        <v>28.833567679257726</v>
      </c>
      <c r="AB234" s="8">
        <f t="shared" si="176"/>
        <v>28.386743816306307</v>
      </c>
      <c r="AC234" s="8">
        <f t="shared" si="176"/>
        <v>27.939919953355002</v>
      </c>
      <c r="AD234" s="8">
        <f t="shared" si="176"/>
        <v>27.613908060931863</v>
      </c>
      <c r="AE234" s="8">
        <f t="shared" si="176"/>
        <v>27.28789616850861</v>
      </c>
      <c r="AF234" s="8">
        <f t="shared" si="176"/>
        <v>26.96188427608547</v>
      </c>
      <c r="AG234" s="8">
        <f t="shared" si="176"/>
        <v>26.635872383662331</v>
      </c>
      <c r="AH234" s="8">
        <f t="shared" si="176"/>
        <v>26.309860491239078</v>
      </c>
    </row>
    <row r="235" spans="2:34" hidden="1" outlineLevel="1">
      <c r="B235" t="str">
        <f t="shared" si="160"/>
        <v>Renewable electricity - Cost of electricity - Middle East - USD/MWh</v>
      </c>
      <c r="C235" t="s">
        <v>118</v>
      </c>
      <c r="D235" t="s">
        <v>119</v>
      </c>
      <c r="E235" t="s">
        <v>58</v>
      </c>
      <c r="F235" t="s">
        <v>120</v>
      </c>
      <c r="G235" s="8">
        <f t="shared" si="174"/>
        <v>37.020316673163961</v>
      </c>
      <c r="H235" s="8">
        <f t="shared" si="174"/>
        <v>35.386702900434102</v>
      </c>
      <c r="I235" s="8">
        <f t="shared" si="174"/>
        <v>33.753089127703788</v>
      </c>
      <c r="J235" s="8">
        <f t="shared" si="174"/>
        <v>32.671487127187447</v>
      </c>
      <c r="K235" s="8">
        <f t="shared" si="174"/>
        <v>31.589885126671106</v>
      </c>
      <c r="L235" s="8">
        <f t="shared" si="174"/>
        <v>30.508283126154765</v>
      </c>
      <c r="M235" s="8">
        <f t="shared" si="174"/>
        <v>29.426681125638424</v>
      </c>
      <c r="N235" s="8">
        <f t="shared" si="174"/>
        <v>28.345079125122083</v>
      </c>
      <c r="O235" s="8">
        <f t="shared" si="174"/>
        <v>27.58242507536329</v>
      </c>
      <c r="P235" s="8">
        <f t="shared" si="174"/>
        <v>26.819771025604723</v>
      </c>
      <c r="Q235" s="8">
        <f t="shared" si="175"/>
        <v>26.057116975845929</v>
      </c>
      <c r="R235" s="8">
        <f t="shared" si="175"/>
        <v>25.294462926087363</v>
      </c>
      <c r="S235" s="8">
        <f t="shared" si="175"/>
        <v>24.531808876328796</v>
      </c>
      <c r="T235" s="8">
        <f t="shared" si="175"/>
        <v>24.149422155106208</v>
      </c>
      <c r="U235" s="8">
        <f t="shared" si="175"/>
        <v>23.76703543388362</v>
      </c>
      <c r="V235" s="8">
        <f t="shared" si="175"/>
        <v>23.384648712661146</v>
      </c>
      <c r="W235" s="8">
        <f t="shared" si="175"/>
        <v>23.002261991438559</v>
      </c>
      <c r="X235" s="8">
        <f t="shared" si="175"/>
        <v>22.619875270215971</v>
      </c>
      <c r="Y235" s="8">
        <f t="shared" si="175"/>
        <v>22.118414831670066</v>
      </c>
      <c r="Z235" s="8">
        <f t="shared" si="175"/>
        <v>21.616954393124274</v>
      </c>
      <c r="AA235" s="8">
        <f t="shared" si="176"/>
        <v>21.115493954578369</v>
      </c>
      <c r="AB235" s="8">
        <f t="shared" si="176"/>
        <v>20.614033516032578</v>
      </c>
      <c r="AC235" s="8">
        <f t="shared" si="176"/>
        <v>20.112573077486616</v>
      </c>
      <c r="AD235" s="8">
        <f t="shared" si="176"/>
        <v>19.877873861328055</v>
      </c>
      <c r="AE235" s="8">
        <f t="shared" si="176"/>
        <v>19.643174645169552</v>
      </c>
      <c r="AF235" s="8">
        <f t="shared" si="176"/>
        <v>19.408475429010991</v>
      </c>
      <c r="AG235" s="8">
        <f t="shared" si="176"/>
        <v>19.173776212852431</v>
      </c>
      <c r="AH235" s="8">
        <f t="shared" si="176"/>
        <v>18.939076996693927</v>
      </c>
    </row>
    <row r="236" spans="2:34" hidden="1" outlineLevel="1">
      <c r="B236" t="str">
        <f t="shared" si="160"/>
        <v>e-hydrogen (compressed) - Energy demand - Compression - Global - MWh/ton fuel</v>
      </c>
      <c r="C236" t="str">
        <f>C200</f>
        <v>e-hydrogen (compressed)</v>
      </c>
      <c r="D236" t="s">
        <v>135</v>
      </c>
      <c r="E236" t="s">
        <v>49</v>
      </c>
      <c r="F236" t="s">
        <v>122</v>
      </c>
      <c r="G236" s="8">
        <f t="shared" si="174"/>
        <v>1.05</v>
      </c>
      <c r="H236" s="8">
        <f t="shared" si="174"/>
        <v>1.05</v>
      </c>
      <c r="I236" s="8">
        <f t="shared" si="174"/>
        <v>1.05</v>
      </c>
      <c r="J236" s="8">
        <f t="shared" si="174"/>
        <v>1.05</v>
      </c>
      <c r="K236" s="8">
        <f t="shared" si="174"/>
        <v>1.05</v>
      </c>
      <c r="L236" s="8">
        <f t="shared" si="174"/>
        <v>1.05</v>
      </c>
      <c r="M236" s="8">
        <f t="shared" si="174"/>
        <v>1.05</v>
      </c>
      <c r="N236" s="8">
        <f t="shared" si="174"/>
        <v>1.05</v>
      </c>
      <c r="O236" s="8">
        <f t="shared" si="174"/>
        <v>1.05</v>
      </c>
      <c r="P236" s="8">
        <f t="shared" si="174"/>
        <v>1.05</v>
      </c>
      <c r="Q236" s="8">
        <f t="shared" si="175"/>
        <v>1.05</v>
      </c>
      <c r="R236" s="8">
        <f t="shared" si="175"/>
        <v>1.05</v>
      </c>
      <c r="S236" s="8">
        <f t="shared" si="175"/>
        <v>1.05</v>
      </c>
      <c r="T236" s="8">
        <f t="shared" si="175"/>
        <v>1.05</v>
      </c>
      <c r="U236" s="8">
        <f t="shared" si="175"/>
        <v>1.05</v>
      </c>
      <c r="V236" s="8">
        <f t="shared" si="175"/>
        <v>1.05</v>
      </c>
      <c r="W236" s="8">
        <f t="shared" si="175"/>
        <v>1.05</v>
      </c>
      <c r="X236" s="8">
        <f t="shared" si="175"/>
        <v>1.05</v>
      </c>
      <c r="Y236" s="8">
        <f t="shared" si="175"/>
        <v>1.05</v>
      </c>
      <c r="Z236" s="8">
        <f t="shared" si="175"/>
        <v>1.05</v>
      </c>
      <c r="AA236" s="8">
        <f t="shared" si="176"/>
        <v>1.05</v>
      </c>
      <c r="AB236" s="8">
        <f t="shared" si="176"/>
        <v>1.05</v>
      </c>
      <c r="AC236" s="8">
        <f t="shared" si="176"/>
        <v>1.05</v>
      </c>
      <c r="AD236" s="8">
        <f t="shared" si="176"/>
        <v>1.05</v>
      </c>
      <c r="AE236" s="8">
        <f t="shared" si="176"/>
        <v>1.05</v>
      </c>
      <c r="AF236" s="8">
        <f t="shared" si="176"/>
        <v>1.05</v>
      </c>
      <c r="AG236" s="8">
        <f t="shared" si="176"/>
        <v>1.05</v>
      </c>
      <c r="AH236" s="8">
        <f t="shared" si="176"/>
        <v>1.05</v>
      </c>
    </row>
    <row r="237" spans="2:34" hidden="1" outlineLevel="1">
      <c r="B237" t="str">
        <f t="shared" si="160"/>
        <v/>
      </c>
      <c r="C237" s="2"/>
    </row>
    <row r="238" spans="2:34" hidden="1" outlineLevel="1">
      <c r="B238" t="str">
        <f t="shared" si="160"/>
        <v>e-hydrogen (compressed) - Feedstock cost - Africa - USD/ton fuel</v>
      </c>
      <c r="C238" s="10" t="str">
        <f>C200</f>
        <v>e-hydrogen (compressed)</v>
      </c>
      <c r="D238" s="10" t="s">
        <v>44</v>
      </c>
      <c r="E238" s="10" t="s">
        <v>55</v>
      </c>
      <c r="F238" s="10" t="s">
        <v>31</v>
      </c>
      <c r="G238" s="15">
        <f>G243</f>
        <v>4571.8140450320188</v>
      </c>
      <c r="H238" s="15">
        <f t="shared" ref="H238:AH238" si="177">H243</f>
        <v>4147.8556835639229</v>
      </c>
      <c r="I238" s="15">
        <f t="shared" si="177"/>
        <v>3721.2257878341748</v>
      </c>
      <c r="J238" s="15">
        <f t="shared" si="177"/>
        <v>3582.7603655139337</v>
      </c>
      <c r="K238" s="15">
        <f t="shared" si="177"/>
        <v>3439.1451833385127</v>
      </c>
      <c r="L238" s="15">
        <f t="shared" si="177"/>
        <v>3290.483028149778</v>
      </c>
      <c r="M238" s="15">
        <f t="shared" si="177"/>
        <v>3136.8766867896793</v>
      </c>
      <c r="N238" s="15">
        <f t="shared" si="177"/>
        <v>2978.4289461000349</v>
      </c>
      <c r="O238" s="15">
        <f t="shared" si="177"/>
        <v>2921.7563256389899</v>
      </c>
      <c r="P238" s="15">
        <f t="shared" si="177"/>
        <v>2857.5071262788529</v>
      </c>
      <c r="Q238" s="15">
        <f t="shared" si="177"/>
        <v>2785.7367116560763</v>
      </c>
      <c r="R238" s="15">
        <f t="shared" si="177"/>
        <v>2706.500445407155</v>
      </c>
      <c r="S238" s="15">
        <f t="shared" si="177"/>
        <v>2619.853691168667</v>
      </c>
      <c r="T238" s="15">
        <f t="shared" si="177"/>
        <v>2559.134112764737</v>
      </c>
      <c r="U238" s="15">
        <f t="shared" si="177"/>
        <v>2493.203364311601</v>
      </c>
      <c r="V238" s="15">
        <f t="shared" si="177"/>
        <v>2422.0795111742987</v>
      </c>
      <c r="W238" s="15">
        <f t="shared" si="177"/>
        <v>2345.7806187176438</v>
      </c>
      <c r="X238" s="15">
        <f t="shared" si="177"/>
        <v>2264.3247523066229</v>
      </c>
      <c r="Y238" s="15">
        <f t="shared" si="177"/>
        <v>2180.5948397844923</v>
      </c>
      <c r="Z238" s="15">
        <f t="shared" si="177"/>
        <v>2094.4451344593949</v>
      </c>
      <c r="AA238" s="15">
        <f t="shared" si="177"/>
        <v>2005.8650721929257</v>
      </c>
      <c r="AB238" s="15">
        <f t="shared" si="177"/>
        <v>1914.844088846567</v>
      </c>
      <c r="AC238" s="15">
        <f t="shared" si="177"/>
        <v>1821.3716202818705</v>
      </c>
      <c r="AD238" s="15">
        <f t="shared" si="177"/>
        <v>1747.8207084088369</v>
      </c>
      <c r="AE238" s="15">
        <f t="shared" si="177"/>
        <v>1673.0567776619685</v>
      </c>
      <c r="AF238" s="15">
        <f t="shared" si="177"/>
        <v>1597.0731710889659</v>
      </c>
      <c r="AG238" s="15">
        <f t="shared" si="177"/>
        <v>1519.8632317375509</v>
      </c>
      <c r="AH238" s="15">
        <f t="shared" si="177"/>
        <v>1441.4203026554478</v>
      </c>
    </row>
    <row r="239" spans="2:34" hidden="1" outlineLevel="1">
      <c r="B239" t="str">
        <f t="shared" si="160"/>
        <v>e-hydrogen (compressed) - Feedstock cost - Americas - USD/ton fuel</v>
      </c>
      <c r="C239" s="2" t="str">
        <f>C200</f>
        <v>e-hydrogen (compressed)</v>
      </c>
      <c r="D239" s="2" t="s">
        <v>44</v>
      </c>
      <c r="E239" s="2" t="s">
        <v>56</v>
      </c>
      <c r="F239" s="2" t="s">
        <v>31</v>
      </c>
      <c r="G239" s="16">
        <f t="shared" ref="G239:AH239" si="178">G244</f>
        <v>3419.7532318615094</v>
      </c>
      <c r="H239" s="16">
        <f t="shared" si="178"/>
        <v>3320.3976978064575</v>
      </c>
      <c r="I239" s="16">
        <f t="shared" si="178"/>
        <v>3217.7199067028678</v>
      </c>
      <c r="J239" s="16">
        <f t="shared" si="178"/>
        <v>3113.4145570196761</v>
      </c>
      <c r="K239" s="16">
        <f t="shared" si="178"/>
        <v>3003.972559512416</v>
      </c>
      <c r="L239" s="16">
        <f t="shared" si="178"/>
        <v>2889.4629775321455</v>
      </c>
      <c r="M239" s="16">
        <f t="shared" si="178"/>
        <v>2769.9548744300391</v>
      </c>
      <c r="N239" s="16">
        <f t="shared" si="178"/>
        <v>2645.5173135570167</v>
      </c>
      <c r="O239" s="16">
        <f t="shared" si="178"/>
        <v>2614.3438016320752</v>
      </c>
      <c r="P239" s="16">
        <f t="shared" si="178"/>
        <v>2575.3775779225925</v>
      </c>
      <c r="Q239" s="16">
        <f t="shared" si="178"/>
        <v>2528.6507118550317</v>
      </c>
      <c r="R239" s="16">
        <f t="shared" si="178"/>
        <v>2474.1952728558208</v>
      </c>
      <c r="S239" s="16">
        <f t="shared" si="178"/>
        <v>2412.0433303515238</v>
      </c>
      <c r="T239" s="16">
        <f t="shared" si="178"/>
        <v>2353.173138927395</v>
      </c>
      <c r="U239" s="16">
        <f t="shared" si="178"/>
        <v>2289.140217035545</v>
      </c>
      <c r="V239" s="16">
        <f t="shared" si="178"/>
        <v>2219.9625867208738</v>
      </c>
      <c r="W239" s="16">
        <f t="shared" si="178"/>
        <v>2145.6582700280737</v>
      </c>
      <c r="X239" s="16">
        <f t="shared" si="178"/>
        <v>2066.2452890019722</v>
      </c>
      <c r="Y239" s="16">
        <f t="shared" si="178"/>
        <v>1999.9979428473175</v>
      </c>
      <c r="Z239" s="16">
        <f t="shared" si="178"/>
        <v>1930.9153663702016</v>
      </c>
      <c r="AA239" s="16">
        <f t="shared" si="178"/>
        <v>1858.9934305532511</v>
      </c>
      <c r="AB239" s="16">
        <f t="shared" si="178"/>
        <v>1784.2280063789497</v>
      </c>
      <c r="AC239" s="16">
        <f t="shared" si="178"/>
        <v>1706.6149648298883</v>
      </c>
      <c r="AD239" s="16">
        <f t="shared" si="178"/>
        <v>1638.8348366898754</v>
      </c>
      <c r="AE239" s="16">
        <f t="shared" si="178"/>
        <v>1569.7205263897122</v>
      </c>
      <c r="AF239" s="16">
        <f t="shared" si="178"/>
        <v>1499.2680346814896</v>
      </c>
      <c r="AG239" s="16">
        <f t="shared" si="178"/>
        <v>1427.4733623173049</v>
      </c>
      <c r="AH239" s="16">
        <f t="shared" si="178"/>
        <v>1354.3325100492571</v>
      </c>
    </row>
    <row r="240" spans="2:34" hidden="1" outlineLevel="1">
      <c r="B240" t="str">
        <f t="shared" si="160"/>
        <v>e-hydrogen (compressed) - Feedstock cost - Asia - USD/ton fuel</v>
      </c>
      <c r="C240" s="2" t="str">
        <f>C200</f>
        <v>e-hydrogen (compressed)</v>
      </c>
      <c r="D240" s="2" t="s">
        <v>44</v>
      </c>
      <c r="E240" s="2" t="s">
        <v>57</v>
      </c>
      <c r="F240" s="2" t="s">
        <v>31</v>
      </c>
      <c r="G240" s="16">
        <f t="shared" ref="G240:AH240" si="179">G245</f>
        <v>4919.6092000998424</v>
      </c>
      <c r="H240" s="16">
        <f t="shared" si="179"/>
        <v>4556.2127574878086</v>
      </c>
      <c r="I240" s="16">
        <f t="shared" si="179"/>
        <v>4189.9088910653254</v>
      </c>
      <c r="J240" s="16">
        <f t="shared" si="179"/>
        <v>4043.3271497517403</v>
      </c>
      <c r="K240" s="16">
        <f t="shared" si="179"/>
        <v>3891.471000176216</v>
      </c>
      <c r="L240" s="16">
        <f t="shared" si="179"/>
        <v>3734.4505204022607</v>
      </c>
      <c r="M240" s="16">
        <f t="shared" si="179"/>
        <v>3572.3757884936485</v>
      </c>
      <c r="N240" s="16">
        <f t="shared" si="179"/>
        <v>3405.3568825139291</v>
      </c>
      <c r="O240" s="16">
        <f t="shared" si="179"/>
        <v>3329.0242744310799</v>
      </c>
      <c r="P240" s="16">
        <f t="shared" si="179"/>
        <v>3245.2095361970569</v>
      </c>
      <c r="Q240" s="16">
        <f t="shared" si="179"/>
        <v>3153.9848628533696</v>
      </c>
      <c r="R240" s="16">
        <f t="shared" si="179"/>
        <v>3055.4224494414507</v>
      </c>
      <c r="S240" s="16">
        <f t="shared" si="179"/>
        <v>2949.5944910029716</v>
      </c>
      <c r="T240" s="16">
        <f t="shared" si="179"/>
        <v>2875.7981835549567</v>
      </c>
      <c r="U240" s="16">
        <f t="shared" si="179"/>
        <v>2796.8948914419857</v>
      </c>
      <c r="V240" s="16">
        <f t="shared" si="179"/>
        <v>2712.9100610848413</v>
      </c>
      <c r="W240" s="16">
        <f t="shared" si="179"/>
        <v>2623.869138904005</v>
      </c>
      <c r="X240" s="16">
        <f t="shared" si="179"/>
        <v>2529.7975713201986</v>
      </c>
      <c r="Y240" s="16">
        <f t="shared" si="179"/>
        <v>2432.0041356799093</v>
      </c>
      <c r="Z240" s="16">
        <f t="shared" si="179"/>
        <v>2332.104454536804</v>
      </c>
      <c r="AA240" s="16">
        <f t="shared" si="179"/>
        <v>2230.0833804145991</v>
      </c>
      <c r="AB240" s="16">
        <f t="shared" si="179"/>
        <v>2125.9257658368952</v>
      </c>
      <c r="AC240" s="16">
        <f t="shared" si="179"/>
        <v>2019.6164633273684</v>
      </c>
      <c r="AD240" s="16">
        <f t="shared" si="179"/>
        <v>1940.0442051158482</v>
      </c>
      <c r="AE240" s="16">
        <f t="shared" si="179"/>
        <v>1859.3815897073273</v>
      </c>
      <c r="AF240" s="16">
        <f t="shared" si="179"/>
        <v>1777.6196989494379</v>
      </c>
      <c r="AG240" s="16">
        <f t="shared" si="179"/>
        <v>1694.7496146898043</v>
      </c>
      <c r="AH240" s="16">
        <f t="shared" si="179"/>
        <v>1610.7624187760525</v>
      </c>
    </row>
    <row r="241" spans="2:34" hidden="1" outlineLevel="1">
      <c r="B241" t="str">
        <f t="shared" si="160"/>
        <v>e-hydrogen (compressed) - Feedstock cost - Europe - USD/ton fuel</v>
      </c>
      <c r="C241" s="2" t="str">
        <f>C200</f>
        <v>e-hydrogen (compressed)</v>
      </c>
      <c r="D241" s="2" t="s">
        <v>44</v>
      </c>
      <c r="E241" s="2" t="s">
        <v>8</v>
      </c>
      <c r="F241" s="2" t="s">
        <v>31</v>
      </c>
      <c r="G241" s="16">
        <f t="shared" ref="G241:AH241" si="180">G246</f>
        <v>4038.6228928616847</v>
      </c>
      <c r="H241" s="16">
        <f t="shared" si="180"/>
        <v>3868.3507145137291</v>
      </c>
      <c r="I241" s="16">
        <f t="shared" si="180"/>
        <v>3694.8237459344427</v>
      </c>
      <c r="J241" s="16">
        <f t="shared" si="180"/>
        <v>3568.4463973029419</v>
      </c>
      <c r="K241" s="16">
        <f t="shared" si="180"/>
        <v>3436.871084883941</v>
      </c>
      <c r="L241" s="16">
        <f t="shared" si="180"/>
        <v>3300.1883482791136</v>
      </c>
      <c r="M241" s="16">
        <f t="shared" si="180"/>
        <v>3158.4887270901409</v>
      </c>
      <c r="N241" s="16">
        <f t="shared" si="180"/>
        <v>3011.8627609185983</v>
      </c>
      <c r="O241" s="16">
        <f t="shared" si="180"/>
        <v>2974.0307709334747</v>
      </c>
      <c r="P241" s="16">
        <f t="shared" si="180"/>
        <v>2928.3440277264485</v>
      </c>
      <c r="Q241" s="16">
        <f t="shared" si="180"/>
        <v>2874.8388312160041</v>
      </c>
      <c r="R241" s="16">
        <f t="shared" si="180"/>
        <v>2813.5514813206551</v>
      </c>
      <c r="S241" s="16">
        <f t="shared" si="180"/>
        <v>2744.5182779590677</v>
      </c>
      <c r="T241" s="16">
        <f t="shared" si="180"/>
        <v>2686.9425242590582</v>
      </c>
      <c r="U241" s="16">
        <f t="shared" si="180"/>
        <v>2624.050617901336</v>
      </c>
      <c r="V241" s="16">
        <f t="shared" si="180"/>
        <v>2555.857583732693</v>
      </c>
      <c r="W241" s="16">
        <f t="shared" si="180"/>
        <v>2482.3784465996719</v>
      </c>
      <c r="X241" s="16">
        <f t="shared" si="180"/>
        <v>2403.6282313489819</v>
      </c>
      <c r="Y241" s="16">
        <f t="shared" si="180"/>
        <v>2321.3917367406975</v>
      </c>
      <c r="Z241" s="16">
        <f t="shared" si="180"/>
        <v>2236.6695741645817</v>
      </c>
      <c r="AA241" s="16">
        <f t="shared" si="180"/>
        <v>2149.4526024833108</v>
      </c>
      <c r="AB241" s="16">
        <f t="shared" si="180"/>
        <v>2059.73168055939</v>
      </c>
      <c r="AC241" s="16">
        <f t="shared" si="180"/>
        <v>1967.4976672554576</v>
      </c>
      <c r="AD241" s="16">
        <f t="shared" si="180"/>
        <v>1889.1034647061108</v>
      </c>
      <c r="AE241" s="16">
        <f t="shared" si="180"/>
        <v>1809.5955456101613</v>
      </c>
      <c r="AF241" s="16">
        <f t="shared" si="180"/>
        <v>1728.965347273524</v>
      </c>
      <c r="AG241" s="16">
        <f t="shared" si="180"/>
        <v>1647.204307002108</v>
      </c>
      <c r="AH241" s="16">
        <f t="shared" si="180"/>
        <v>1564.3038621018211</v>
      </c>
    </row>
    <row r="242" spans="2:34" hidden="1" outlineLevel="1">
      <c r="B242" t="str">
        <f t="shared" si="160"/>
        <v>e-hydrogen (compressed) - Feedstock cost - Middle East - USD/ton fuel</v>
      </c>
      <c r="C242" s="13" t="str">
        <f>C200</f>
        <v>e-hydrogen (compressed)</v>
      </c>
      <c r="D242" s="13" t="s">
        <v>44</v>
      </c>
      <c r="E242" s="13" t="s">
        <v>58</v>
      </c>
      <c r="F242" s="13" t="s">
        <v>31</v>
      </c>
      <c r="G242" s="17">
        <f t="shared" ref="G242:AH242" si="181">G247</f>
        <v>3437.4371997057879</v>
      </c>
      <c r="H242" s="17">
        <f t="shared" si="181"/>
        <v>3291.726359379827</v>
      </c>
      <c r="I242" s="17">
        <f t="shared" si="181"/>
        <v>3142.8160617015587</v>
      </c>
      <c r="J242" s="17">
        <f t="shared" si="181"/>
        <v>3049.3717502851341</v>
      </c>
      <c r="K242" s="17">
        <f t="shared" si="181"/>
        <v>2950.7653007064864</v>
      </c>
      <c r="L242" s="17">
        <f t="shared" si="181"/>
        <v>2847.05487804328</v>
      </c>
      <c r="M242" s="17">
        <f t="shared" si="181"/>
        <v>2738.2986473732735</v>
      </c>
      <c r="N242" s="17">
        <f t="shared" si="181"/>
        <v>2624.5547737740408</v>
      </c>
      <c r="O242" s="17">
        <f t="shared" si="181"/>
        <v>2586.0154229344857</v>
      </c>
      <c r="P242" s="17">
        <f t="shared" si="181"/>
        <v>2539.7954601443425</v>
      </c>
      <c r="Q242" s="17">
        <f t="shared" si="181"/>
        <v>2485.9344601982857</v>
      </c>
      <c r="R242" s="17">
        <f t="shared" si="181"/>
        <v>2424.4719978910048</v>
      </c>
      <c r="S242" s="17">
        <f t="shared" si="181"/>
        <v>2355.4476480172916</v>
      </c>
      <c r="T242" s="17">
        <f t="shared" si="181"/>
        <v>2302.9820209443847</v>
      </c>
      <c r="U242" s="17">
        <f t="shared" si="181"/>
        <v>2245.2615202268162</v>
      </c>
      <c r="V242" s="17">
        <f t="shared" si="181"/>
        <v>2182.2999017005955</v>
      </c>
      <c r="W242" s="17">
        <f t="shared" si="181"/>
        <v>2114.1109212014953</v>
      </c>
      <c r="X242" s="17">
        <f t="shared" si="181"/>
        <v>2040.7083345654555</v>
      </c>
      <c r="Y242" s="17">
        <f t="shared" si="181"/>
        <v>1960.5833723344319</v>
      </c>
      <c r="Z242" s="17">
        <f t="shared" si="181"/>
        <v>1877.9885039675351</v>
      </c>
      <c r="AA242" s="17">
        <f t="shared" si="181"/>
        <v>1792.9134705705346</v>
      </c>
      <c r="AB242" s="17">
        <f t="shared" si="181"/>
        <v>1705.3480132490897</v>
      </c>
      <c r="AC242" s="17">
        <f t="shared" si="181"/>
        <v>1615.2818731089328</v>
      </c>
      <c r="AD242" s="17">
        <f t="shared" si="181"/>
        <v>1544.8423939156899</v>
      </c>
      <c r="AE242" s="17">
        <f t="shared" si="181"/>
        <v>1473.1314799005604</v>
      </c>
      <c r="AF242" s="17">
        <f t="shared" si="181"/>
        <v>1400.1429666945739</v>
      </c>
      <c r="AG242" s="17">
        <f t="shared" si="181"/>
        <v>1325.870689928772</v>
      </c>
      <c r="AH242" s="17">
        <f t="shared" si="181"/>
        <v>1250.3084852341972</v>
      </c>
    </row>
    <row r="243" spans="2:34" hidden="1" outlineLevel="1">
      <c r="B243" t="str">
        <f t="shared" si="160"/>
        <v>e-hydrogen - Cost - Africa - ton H2O/ton H2</v>
      </c>
      <c r="C243" t="s">
        <v>59</v>
      </c>
      <c r="D243" t="s">
        <v>126</v>
      </c>
      <c r="E243" t="s">
        <v>55</v>
      </c>
      <c r="F243" t="s">
        <v>124</v>
      </c>
      <c r="G243" s="26">
        <f t="shared" ref="G243:AH243" si="182">G133</f>
        <v>4571.8140450320188</v>
      </c>
      <c r="H243" s="26">
        <f t="shared" si="182"/>
        <v>4147.8556835639229</v>
      </c>
      <c r="I243" s="26">
        <f t="shared" si="182"/>
        <v>3721.2257878341748</v>
      </c>
      <c r="J243" s="26">
        <f t="shared" si="182"/>
        <v>3582.7603655139337</v>
      </c>
      <c r="K243" s="26">
        <f t="shared" si="182"/>
        <v>3439.1451833385127</v>
      </c>
      <c r="L243" s="26">
        <f t="shared" si="182"/>
        <v>3290.483028149778</v>
      </c>
      <c r="M243" s="26">
        <f t="shared" si="182"/>
        <v>3136.8766867896793</v>
      </c>
      <c r="N243" s="26">
        <f t="shared" si="182"/>
        <v>2978.4289461000349</v>
      </c>
      <c r="O243" s="26">
        <f t="shared" si="182"/>
        <v>2921.7563256389899</v>
      </c>
      <c r="P243" s="26">
        <f t="shared" si="182"/>
        <v>2857.5071262788529</v>
      </c>
      <c r="Q243" s="26">
        <f t="shared" si="182"/>
        <v>2785.7367116560763</v>
      </c>
      <c r="R243" s="26">
        <f t="shared" si="182"/>
        <v>2706.500445407155</v>
      </c>
      <c r="S243" s="26">
        <f t="shared" si="182"/>
        <v>2619.853691168667</v>
      </c>
      <c r="T243" s="26">
        <f t="shared" si="182"/>
        <v>2559.134112764737</v>
      </c>
      <c r="U243" s="26">
        <f t="shared" si="182"/>
        <v>2493.203364311601</v>
      </c>
      <c r="V243" s="26">
        <f t="shared" si="182"/>
        <v>2422.0795111742987</v>
      </c>
      <c r="W243" s="26">
        <f t="shared" si="182"/>
        <v>2345.7806187176438</v>
      </c>
      <c r="X243" s="26">
        <f t="shared" si="182"/>
        <v>2264.3247523066229</v>
      </c>
      <c r="Y243" s="26">
        <f t="shared" si="182"/>
        <v>2180.5948397844923</v>
      </c>
      <c r="Z243" s="26">
        <f t="shared" si="182"/>
        <v>2094.4451344593949</v>
      </c>
      <c r="AA243" s="26">
        <f t="shared" si="182"/>
        <v>2005.8650721929257</v>
      </c>
      <c r="AB243" s="26">
        <f t="shared" si="182"/>
        <v>1914.844088846567</v>
      </c>
      <c r="AC243" s="26">
        <f t="shared" si="182"/>
        <v>1821.3716202818705</v>
      </c>
      <c r="AD243" s="26">
        <f t="shared" si="182"/>
        <v>1747.8207084088369</v>
      </c>
      <c r="AE243" s="26">
        <f t="shared" si="182"/>
        <v>1673.0567776619685</v>
      </c>
      <c r="AF243" s="26">
        <f t="shared" si="182"/>
        <v>1597.0731710889659</v>
      </c>
      <c r="AG243" s="26">
        <f t="shared" si="182"/>
        <v>1519.8632317375509</v>
      </c>
      <c r="AH243" s="26">
        <f t="shared" si="182"/>
        <v>1441.4203026554478</v>
      </c>
    </row>
    <row r="244" spans="2:34" hidden="1" outlineLevel="1">
      <c r="B244" t="str">
        <f t="shared" si="160"/>
        <v>e-hydrogen - Cost - Americas - ton H2O/ton H2</v>
      </c>
      <c r="C244" t="s">
        <v>59</v>
      </c>
      <c r="D244" t="s">
        <v>126</v>
      </c>
      <c r="E244" t="s">
        <v>56</v>
      </c>
      <c r="F244" t="s">
        <v>124</v>
      </c>
      <c r="G244" s="26">
        <f t="shared" ref="G244:AH244" si="183">G134</f>
        <v>3419.7532318615094</v>
      </c>
      <c r="H244" s="26">
        <f t="shared" si="183"/>
        <v>3320.3976978064575</v>
      </c>
      <c r="I244" s="26">
        <f t="shared" si="183"/>
        <v>3217.7199067028678</v>
      </c>
      <c r="J244" s="26">
        <f t="shared" si="183"/>
        <v>3113.4145570196761</v>
      </c>
      <c r="K244" s="26">
        <f t="shared" si="183"/>
        <v>3003.972559512416</v>
      </c>
      <c r="L244" s="26">
        <f t="shared" si="183"/>
        <v>2889.4629775321455</v>
      </c>
      <c r="M244" s="26">
        <f t="shared" si="183"/>
        <v>2769.9548744300391</v>
      </c>
      <c r="N244" s="26">
        <f t="shared" si="183"/>
        <v>2645.5173135570167</v>
      </c>
      <c r="O244" s="26">
        <f t="shared" si="183"/>
        <v>2614.3438016320752</v>
      </c>
      <c r="P244" s="26">
        <f t="shared" si="183"/>
        <v>2575.3775779225925</v>
      </c>
      <c r="Q244" s="26">
        <f t="shared" si="183"/>
        <v>2528.6507118550317</v>
      </c>
      <c r="R244" s="26">
        <f t="shared" si="183"/>
        <v>2474.1952728558208</v>
      </c>
      <c r="S244" s="26">
        <f t="shared" si="183"/>
        <v>2412.0433303515238</v>
      </c>
      <c r="T244" s="26">
        <f t="shared" si="183"/>
        <v>2353.173138927395</v>
      </c>
      <c r="U244" s="26">
        <f t="shared" si="183"/>
        <v>2289.140217035545</v>
      </c>
      <c r="V244" s="26">
        <f t="shared" si="183"/>
        <v>2219.9625867208738</v>
      </c>
      <c r="W244" s="26">
        <f t="shared" si="183"/>
        <v>2145.6582700280737</v>
      </c>
      <c r="X244" s="26">
        <f t="shared" si="183"/>
        <v>2066.2452890019722</v>
      </c>
      <c r="Y244" s="26">
        <f t="shared" si="183"/>
        <v>1999.9979428473175</v>
      </c>
      <c r="Z244" s="26">
        <f t="shared" si="183"/>
        <v>1930.9153663702016</v>
      </c>
      <c r="AA244" s="26">
        <f t="shared" si="183"/>
        <v>1858.9934305532511</v>
      </c>
      <c r="AB244" s="26">
        <f t="shared" si="183"/>
        <v>1784.2280063789497</v>
      </c>
      <c r="AC244" s="26">
        <f t="shared" si="183"/>
        <v>1706.6149648298883</v>
      </c>
      <c r="AD244" s="26">
        <f t="shared" si="183"/>
        <v>1638.8348366898754</v>
      </c>
      <c r="AE244" s="26">
        <f t="shared" si="183"/>
        <v>1569.7205263897122</v>
      </c>
      <c r="AF244" s="26">
        <f t="shared" si="183"/>
        <v>1499.2680346814896</v>
      </c>
      <c r="AG244" s="26">
        <f t="shared" si="183"/>
        <v>1427.4733623173049</v>
      </c>
      <c r="AH244" s="26">
        <f t="shared" si="183"/>
        <v>1354.3325100492571</v>
      </c>
    </row>
    <row r="245" spans="2:34" hidden="1" outlineLevel="1">
      <c r="B245" t="str">
        <f t="shared" si="160"/>
        <v>e-hydrogen - Cost - Asia - ton H2O/ton H2</v>
      </c>
      <c r="C245" t="s">
        <v>59</v>
      </c>
      <c r="D245" t="s">
        <v>126</v>
      </c>
      <c r="E245" t="s">
        <v>57</v>
      </c>
      <c r="F245" t="s">
        <v>124</v>
      </c>
      <c r="G245" s="26">
        <f t="shared" ref="G245:AH245" si="184">G135</f>
        <v>4919.6092000998424</v>
      </c>
      <c r="H245" s="26">
        <f t="shared" si="184"/>
        <v>4556.2127574878086</v>
      </c>
      <c r="I245" s="26">
        <f t="shared" si="184"/>
        <v>4189.9088910653254</v>
      </c>
      <c r="J245" s="26">
        <f t="shared" si="184"/>
        <v>4043.3271497517403</v>
      </c>
      <c r="K245" s="26">
        <f t="shared" si="184"/>
        <v>3891.471000176216</v>
      </c>
      <c r="L245" s="26">
        <f t="shared" si="184"/>
        <v>3734.4505204022607</v>
      </c>
      <c r="M245" s="26">
        <f t="shared" si="184"/>
        <v>3572.3757884936485</v>
      </c>
      <c r="N245" s="26">
        <f t="shared" si="184"/>
        <v>3405.3568825139291</v>
      </c>
      <c r="O245" s="26">
        <f t="shared" si="184"/>
        <v>3329.0242744310799</v>
      </c>
      <c r="P245" s="26">
        <f t="shared" si="184"/>
        <v>3245.2095361970569</v>
      </c>
      <c r="Q245" s="26">
        <f t="shared" si="184"/>
        <v>3153.9848628533696</v>
      </c>
      <c r="R245" s="26">
        <f t="shared" si="184"/>
        <v>3055.4224494414507</v>
      </c>
      <c r="S245" s="26">
        <f t="shared" si="184"/>
        <v>2949.5944910029716</v>
      </c>
      <c r="T245" s="26">
        <f t="shared" si="184"/>
        <v>2875.7981835549567</v>
      </c>
      <c r="U245" s="26">
        <f t="shared" si="184"/>
        <v>2796.8948914419857</v>
      </c>
      <c r="V245" s="26">
        <f t="shared" si="184"/>
        <v>2712.9100610848413</v>
      </c>
      <c r="W245" s="26">
        <f t="shared" si="184"/>
        <v>2623.869138904005</v>
      </c>
      <c r="X245" s="26">
        <f t="shared" si="184"/>
        <v>2529.7975713201986</v>
      </c>
      <c r="Y245" s="26">
        <f t="shared" si="184"/>
        <v>2432.0041356799093</v>
      </c>
      <c r="Z245" s="26">
        <f t="shared" si="184"/>
        <v>2332.104454536804</v>
      </c>
      <c r="AA245" s="26">
        <f t="shared" si="184"/>
        <v>2230.0833804145991</v>
      </c>
      <c r="AB245" s="26">
        <f t="shared" si="184"/>
        <v>2125.9257658368952</v>
      </c>
      <c r="AC245" s="26">
        <f t="shared" si="184"/>
        <v>2019.6164633273684</v>
      </c>
      <c r="AD245" s="26">
        <f t="shared" si="184"/>
        <v>1940.0442051158482</v>
      </c>
      <c r="AE245" s="26">
        <f t="shared" si="184"/>
        <v>1859.3815897073273</v>
      </c>
      <c r="AF245" s="26">
        <f t="shared" si="184"/>
        <v>1777.6196989494379</v>
      </c>
      <c r="AG245" s="26">
        <f t="shared" si="184"/>
        <v>1694.7496146898043</v>
      </c>
      <c r="AH245" s="26">
        <f t="shared" si="184"/>
        <v>1610.7624187760525</v>
      </c>
    </row>
    <row r="246" spans="2:34" hidden="1" outlineLevel="1">
      <c r="B246" t="str">
        <f t="shared" si="160"/>
        <v>e-hydrogen - Cost - Europe - ton H2O/ton H2</v>
      </c>
      <c r="C246" t="s">
        <v>59</v>
      </c>
      <c r="D246" t="s">
        <v>126</v>
      </c>
      <c r="E246" t="s">
        <v>8</v>
      </c>
      <c r="F246" t="s">
        <v>124</v>
      </c>
      <c r="G246" s="26">
        <f t="shared" ref="G246:AH246" si="185">G136</f>
        <v>4038.6228928616847</v>
      </c>
      <c r="H246" s="26">
        <f t="shared" si="185"/>
        <v>3868.3507145137291</v>
      </c>
      <c r="I246" s="26">
        <f t="shared" si="185"/>
        <v>3694.8237459344427</v>
      </c>
      <c r="J246" s="26">
        <f t="shared" si="185"/>
        <v>3568.4463973029419</v>
      </c>
      <c r="K246" s="26">
        <f t="shared" si="185"/>
        <v>3436.871084883941</v>
      </c>
      <c r="L246" s="26">
        <f t="shared" si="185"/>
        <v>3300.1883482791136</v>
      </c>
      <c r="M246" s="26">
        <f t="shared" si="185"/>
        <v>3158.4887270901409</v>
      </c>
      <c r="N246" s="26">
        <f t="shared" si="185"/>
        <v>3011.8627609185983</v>
      </c>
      <c r="O246" s="26">
        <f t="shared" si="185"/>
        <v>2974.0307709334747</v>
      </c>
      <c r="P246" s="26">
        <f t="shared" si="185"/>
        <v>2928.3440277264485</v>
      </c>
      <c r="Q246" s="26">
        <f t="shared" si="185"/>
        <v>2874.8388312160041</v>
      </c>
      <c r="R246" s="26">
        <f t="shared" si="185"/>
        <v>2813.5514813206551</v>
      </c>
      <c r="S246" s="26">
        <f t="shared" si="185"/>
        <v>2744.5182779590677</v>
      </c>
      <c r="T246" s="26">
        <f t="shared" si="185"/>
        <v>2686.9425242590582</v>
      </c>
      <c r="U246" s="26">
        <f t="shared" si="185"/>
        <v>2624.050617901336</v>
      </c>
      <c r="V246" s="26">
        <f t="shared" si="185"/>
        <v>2555.857583732693</v>
      </c>
      <c r="W246" s="26">
        <f t="shared" si="185"/>
        <v>2482.3784465996719</v>
      </c>
      <c r="X246" s="26">
        <f t="shared" si="185"/>
        <v>2403.6282313489819</v>
      </c>
      <c r="Y246" s="26">
        <f t="shared" si="185"/>
        <v>2321.3917367406975</v>
      </c>
      <c r="Z246" s="26">
        <f t="shared" si="185"/>
        <v>2236.6695741645817</v>
      </c>
      <c r="AA246" s="26">
        <f t="shared" si="185"/>
        <v>2149.4526024833108</v>
      </c>
      <c r="AB246" s="26">
        <f t="shared" si="185"/>
        <v>2059.73168055939</v>
      </c>
      <c r="AC246" s="26">
        <f t="shared" si="185"/>
        <v>1967.4976672554576</v>
      </c>
      <c r="AD246" s="26">
        <f t="shared" si="185"/>
        <v>1889.1034647061108</v>
      </c>
      <c r="AE246" s="26">
        <f t="shared" si="185"/>
        <v>1809.5955456101613</v>
      </c>
      <c r="AF246" s="26">
        <f t="shared" si="185"/>
        <v>1728.965347273524</v>
      </c>
      <c r="AG246" s="26">
        <f t="shared" si="185"/>
        <v>1647.204307002108</v>
      </c>
      <c r="AH246" s="26">
        <f t="shared" si="185"/>
        <v>1564.3038621018211</v>
      </c>
    </row>
    <row r="247" spans="2:34" hidden="1" outlineLevel="1">
      <c r="B247" t="str">
        <f t="shared" si="160"/>
        <v>e-hydrogen - Cost - Middle East - ton H2O/ton H2</v>
      </c>
      <c r="C247" t="s">
        <v>59</v>
      </c>
      <c r="D247" t="s">
        <v>126</v>
      </c>
      <c r="E247" t="s">
        <v>58</v>
      </c>
      <c r="F247" t="s">
        <v>124</v>
      </c>
      <c r="G247" s="26">
        <f t="shared" ref="G247:AH247" si="186">G137</f>
        <v>3437.4371997057879</v>
      </c>
      <c r="H247" s="26">
        <f t="shared" si="186"/>
        <v>3291.726359379827</v>
      </c>
      <c r="I247" s="26">
        <f t="shared" si="186"/>
        <v>3142.8160617015587</v>
      </c>
      <c r="J247" s="26">
        <f t="shared" si="186"/>
        <v>3049.3717502851341</v>
      </c>
      <c r="K247" s="26">
        <f t="shared" si="186"/>
        <v>2950.7653007064864</v>
      </c>
      <c r="L247" s="26">
        <f t="shared" si="186"/>
        <v>2847.05487804328</v>
      </c>
      <c r="M247" s="26">
        <f t="shared" si="186"/>
        <v>2738.2986473732735</v>
      </c>
      <c r="N247" s="26">
        <f t="shared" si="186"/>
        <v>2624.5547737740408</v>
      </c>
      <c r="O247" s="26">
        <f t="shared" si="186"/>
        <v>2586.0154229344857</v>
      </c>
      <c r="P247" s="26">
        <f t="shared" si="186"/>
        <v>2539.7954601443425</v>
      </c>
      <c r="Q247" s="26">
        <f t="shared" si="186"/>
        <v>2485.9344601982857</v>
      </c>
      <c r="R247" s="26">
        <f t="shared" si="186"/>
        <v>2424.4719978910048</v>
      </c>
      <c r="S247" s="26">
        <f t="shared" si="186"/>
        <v>2355.4476480172916</v>
      </c>
      <c r="T247" s="26">
        <f t="shared" si="186"/>
        <v>2302.9820209443847</v>
      </c>
      <c r="U247" s="26">
        <f t="shared" si="186"/>
        <v>2245.2615202268162</v>
      </c>
      <c r="V247" s="26">
        <f t="shared" si="186"/>
        <v>2182.2999017005955</v>
      </c>
      <c r="W247" s="26">
        <f t="shared" si="186"/>
        <v>2114.1109212014953</v>
      </c>
      <c r="X247" s="26">
        <f t="shared" si="186"/>
        <v>2040.7083345654555</v>
      </c>
      <c r="Y247" s="26">
        <f t="shared" si="186"/>
        <v>1960.5833723344319</v>
      </c>
      <c r="Z247" s="26">
        <f t="shared" si="186"/>
        <v>1877.9885039675351</v>
      </c>
      <c r="AA247" s="26">
        <f t="shared" si="186"/>
        <v>1792.9134705705346</v>
      </c>
      <c r="AB247" s="26">
        <f t="shared" si="186"/>
        <v>1705.3480132490897</v>
      </c>
      <c r="AC247" s="26">
        <f t="shared" si="186"/>
        <v>1615.2818731089328</v>
      </c>
      <c r="AD247" s="26">
        <f t="shared" si="186"/>
        <v>1544.8423939156899</v>
      </c>
      <c r="AE247" s="26">
        <f t="shared" si="186"/>
        <v>1473.1314799005604</v>
      </c>
      <c r="AF247" s="26">
        <f t="shared" si="186"/>
        <v>1400.1429666945739</v>
      </c>
      <c r="AG247" s="26">
        <f t="shared" si="186"/>
        <v>1325.870689928772</v>
      </c>
      <c r="AH247" s="26">
        <f t="shared" si="186"/>
        <v>1250.3084852341972</v>
      </c>
    </row>
    <row r="248" spans="2:34" collapsed="1">
      <c r="B248" t="str">
        <f t="shared" si="160"/>
        <v/>
      </c>
    </row>
    <row r="249" spans="2:34">
      <c r="B249" t="str">
        <f t="shared" si="160"/>
        <v>e-ammonia - Item - Region - Unit</v>
      </c>
      <c r="C249" s="52" t="s">
        <v>22</v>
      </c>
      <c r="D249" s="52" t="s">
        <v>28</v>
      </c>
      <c r="E249" s="52" t="s">
        <v>1</v>
      </c>
      <c r="F249" s="52" t="s">
        <v>29</v>
      </c>
      <c r="G249" s="3">
        <v>2023</v>
      </c>
      <c r="H249" s="3">
        <v>2024</v>
      </c>
      <c r="I249" s="3">
        <v>2025</v>
      </c>
      <c r="J249" s="3">
        <v>2026</v>
      </c>
      <c r="K249" s="3">
        <v>2027</v>
      </c>
      <c r="L249" s="3">
        <v>2028</v>
      </c>
      <c r="M249" s="3">
        <v>2029</v>
      </c>
      <c r="N249" s="3">
        <v>2030</v>
      </c>
      <c r="O249" s="3">
        <v>2031</v>
      </c>
      <c r="P249" s="3">
        <v>2032</v>
      </c>
      <c r="Q249" s="3">
        <v>2033</v>
      </c>
      <c r="R249" s="3">
        <v>2034</v>
      </c>
      <c r="S249" s="3">
        <v>2035</v>
      </c>
      <c r="T249" s="3">
        <v>2036</v>
      </c>
      <c r="U249" s="3">
        <v>2037</v>
      </c>
      <c r="V249" s="3">
        <v>2038</v>
      </c>
      <c r="W249" s="3">
        <v>2039</v>
      </c>
      <c r="X249" s="3">
        <v>2040</v>
      </c>
      <c r="Y249" s="3">
        <v>2041</v>
      </c>
      <c r="Z249" s="3">
        <v>2042</v>
      </c>
      <c r="AA249" s="3">
        <v>2043</v>
      </c>
      <c r="AB249" s="3">
        <v>2044</v>
      </c>
      <c r="AC249" s="3">
        <v>2045</v>
      </c>
      <c r="AD249" s="3">
        <v>2046</v>
      </c>
      <c r="AE249" s="3">
        <v>2047</v>
      </c>
      <c r="AF249" s="3">
        <v>2048</v>
      </c>
      <c r="AG249" s="3">
        <v>2049</v>
      </c>
      <c r="AH249" s="3">
        <v>2050</v>
      </c>
    </row>
    <row r="250" spans="2:34" hidden="1" outlineLevel="1">
      <c r="B250" t="str">
        <f t="shared" si="160"/>
        <v>e-ammonia - Total cost - Africa - USD/ton fuel</v>
      </c>
      <c r="C250" s="10" t="str">
        <f>C249</f>
        <v>e-ammonia</v>
      </c>
      <c r="D250" s="10" t="s">
        <v>30</v>
      </c>
      <c r="E250" s="10" t="s">
        <v>55</v>
      </c>
      <c r="F250" s="10" t="s">
        <v>31</v>
      </c>
      <c r="G250" s="11">
        <f>G$256+G$260+G263+G275+G287</f>
        <v>1180.8880060335732</v>
      </c>
      <c r="H250" s="11">
        <f t="shared" ref="H250:AH250" si="187">H$256+H$260+H263+H275+H287</f>
        <v>1068.0836080530823</v>
      </c>
      <c r="I250" s="11">
        <f t="shared" si="187"/>
        <v>954.798333905493</v>
      </c>
      <c r="J250" s="11">
        <f t="shared" si="187"/>
        <v>896.09627391291804</v>
      </c>
      <c r="K250" s="11">
        <f t="shared" si="187"/>
        <v>836.47982625552982</v>
      </c>
      <c r="L250" s="11">
        <f t="shared" si="187"/>
        <v>775.96749256486407</v>
      </c>
      <c r="M250" s="11">
        <f t="shared" si="187"/>
        <v>714.57777447247167</v>
      </c>
      <c r="N250" s="11">
        <f t="shared" si="187"/>
        <v>652.3291736098804</v>
      </c>
      <c r="O250" s="11">
        <f t="shared" si="187"/>
        <v>640.36358493487569</v>
      </c>
      <c r="P250" s="11">
        <f t="shared" si="187"/>
        <v>627.03421205803454</v>
      </c>
      <c r="Q250" s="11">
        <f t="shared" si="187"/>
        <v>612.35102043391794</v>
      </c>
      <c r="R250" s="11">
        <f t="shared" si="187"/>
        <v>596.32397551709539</v>
      </c>
      <c r="S250" s="11">
        <f t="shared" si="187"/>
        <v>578.96304276215108</v>
      </c>
      <c r="T250" s="11">
        <f t="shared" si="187"/>
        <v>566.60976604450286</v>
      </c>
      <c r="U250" s="11">
        <f t="shared" si="187"/>
        <v>553.31847871799755</v>
      </c>
      <c r="V250" s="11">
        <f t="shared" si="187"/>
        <v>539.09243254834212</v>
      </c>
      <c r="W250" s="11">
        <f t="shared" si="187"/>
        <v>523.93487930120341</v>
      </c>
      <c r="X250" s="11">
        <f t="shared" si="187"/>
        <v>507.8490707422788</v>
      </c>
      <c r="Y250" s="11">
        <f t="shared" si="187"/>
        <v>491.34536722709083</v>
      </c>
      <c r="Z250" s="11">
        <f t="shared" si="187"/>
        <v>474.40610100736876</v>
      </c>
      <c r="AA250" s="11">
        <f t="shared" si="187"/>
        <v>457.02937053819971</v>
      </c>
      <c r="AB250" s="11">
        <f t="shared" si="187"/>
        <v>439.21327427465064</v>
      </c>
      <c r="AC250" s="11">
        <f t="shared" si="187"/>
        <v>420.95591067180072</v>
      </c>
      <c r="AD250" s="11">
        <f t="shared" si="187"/>
        <v>406.44307763457181</v>
      </c>
      <c r="AE250" s="11">
        <f t="shared" si="187"/>
        <v>391.71190120005269</v>
      </c>
      <c r="AF250" s="11">
        <f t="shared" si="187"/>
        <v>376.76118311682933</v>
      </c>
      <c r="AG250" s="11">
        <f t="shared" si="187"/>
        <v>361.58972513349175</v>
      </c>
      <c r="AH250" s="11">
        <f t="shared" si="187"/>
        <v>346.19632899863041</v>
      </c>
    </row>
    <row r="251" spans="2:34" hidden="1" outlineLevel="1">
      <c r="B251" t="str">
        <f t="shared" si="160"/>
        <v>e-ammonia - Total cost - Americas - USD/ton fuel</v>
      </c>
      <c r="C251" s="2" t="str">
        <f>C249</f>
        <v>e-ammonia</v>
      </c>
      <c r="D251" s="2" t="s">
        <v>30</v>
      </c>
      <c r="E251" s="2" t="s">
        <v>56</v>
      </c>
      <c r="F251" s="2" t="s">
        <v>31</v>
      </c>
      <c r="G251" s="12">
        <f t="shared" ref="G251:AH251" si="188">G$256+G$260+G264+G276+G288</f>
        <v>960.06490620020099</v>
      </c>
      <c r="H251" s="12">
        <f t="shared" si="188"/>
        <v>909.46803925498773</v>
      </c>
      <c r="I251" s="12">
        <f t="shared" si="188"/>
        <v>858.27316604103771</v>
      </c>
      <c r="J251" s="12">
        <f t="shared" si="188"/>
        <v>806.13782553740305</v>
      </c>
      <c r="K251" s="12">
        <f t="shared" si="188"/>
        <v>753.08633371648523</v>
      </c>
      <c r="L251" s="12">
        <f t="shared" si="188"/>
        <v>699.13112198147462</v>
      </c>
      <c r="M251" s="12">
        <f t="shared" si="188"/>
        <v>644.28462173558285</v>
      </c>
      <c r="N251" s="12">
        <f t="shared" si="188"/>
        <v>588.55926438197514</v>
      </c>
      <c r="O251" s="12">
        <f t="shared" si="188"/>
        <v>581.45438605100912</v>
      </c>
      <c r="P251" s="12">
        <f t="shared" si="188"/>
        <v>572.94681959882564</v>
      </c>
      <c r="Q251" s="12">
        <f t="shared" si="188"/>
        <v>563.04233752218818</v>
      </c>
      <c r="R251" s="12">
        <f t="shared" si="188"/>
        <v>551.74671231785373</v>
      </c>
      <c r="S251" s="12">
        <f t="shared" si="188"/>
        <v>539.06571648260365</v>
      </c>
      <c r="T251" s="12">
        <f t="shared" si="188"/>
        <v>527.04605604734718</v>
      </c>
      <c r="U251" s="12">
        <f t="shared" si="188"/>
        <v>514.09710412790082</v>
      </c>
      <c r="V251" s="12">
        <f t="shared" si="188"/>
        <v>500.2221046923467</v>
      </c>
      <c r="W251" s="12">
        <f t="shared" si="188"/>
        <v>485.42430170872939</v>
      </c>
      <c r="X251" s="12">
        <f t="shared" si="188"/>
        <v>469.70693914511781</v>
      </c>
      <c r="Y251" s="12">
        <f t="shared" si="188"/>
        <v>456.53989842311819</v>
      </c>
      <c r="Z251" s="12">
        <f t="shared" si="188"/>
        <v>442.86251624307562</v>
      </c>
      <c r="AA251" s="12">
        <f t="shared" si="188"/>
        <v>428.6740493818628</v>
      </c>
      <c r="AB251" s="12">
        <f t="shared" si="188"/>
        <v>413.9737546163268</v>
      </c>
      <c r="AC251" s="12">
        <f t="shared" si="188"/>
        <v>398.76088872333401</v>
      </c>
      <c r="AD251" s="12">
        <f t="shared" si="188"/>
        <v>385.34785369204081</v>
      </c>
      <c r="AE251" s="12">
        <f t="shared" si="188"/>
        <v>371.69466587192062</v>
      </c>
      <c r="AF251" s="12">
        <f t="shared" si="188"/>
        <v>357.80060539834983</v>
      </c>
      <c r="AG251" s="12">
        <f t="shared" si="188"/>
        <v>343.66495240670577</v>
      </c>
      <c r="AH251" s="12">
        <f t="shared" si="188"/>
        <v>329.28698703236637</v>
      </c>
    </row>
    <row r="252" spans="2:34" hidden="1" outlineLevel="1">
      <c r="B252" t="str">
        <f t="shared" si="160"/>
        <v>e-ammonia - Total cost - Asia - USD/ton fuel</v>
      </c>
      <c r="C252" s="2" t="str">
        <f>C249</f>
        <v>e-ammonia</v>
      </c>
      <c r="D252" s="2" t="s">
        <v>30</v>
      </c>
      <c r="E252" s="2" t="s">
        <v>57</v>
      </c>
      <c r="F252" s="2" t="s">
        <v>31</v>
      </c>
      <c r="G252" s="12">
        <f t="shared" ref="G252:AH252" si="189">G$256+G$260+G265+G277+G289</f>
        <v>1247.552198905255</v>
      </c>
      <c r="H252" s="12">
        <f t="shared" si="189"/>
        <v>1146.3616483500407</v>
      </c>
      <c r="I252" s="12">
        <f t="shared" si="189"/>
        <v>1044.647761508947</v>
      </c>
      <c r="J252" s="12">
        <f t="shared" si="189"/>
        <v>984.37206658752257</v>
      </c>
      <c r="K252" s="12">
        <f t="shared" si="189"/>
        <v>923.16043888236254</v>
      </c>
      <c r="L252" s="12">
        <f t="shared" si="189"/>
        <v>861.03269244489718</v>
      </c>
      <c r="M252" s="12">
        <f t="shared" si="189"/>
        <v>798.00864132660649</v>
      </c>
      <c r="N252" s="12">
        <f t="shared" si="189"/>
        <v>734.1080995789298</v>
      </c>
      <c r="O252" s="12">
        <f t="shared" si="189"/>
        <v>718.40799341147351</v>
      </c>
      <c r="P252" s="12">
        <f t="shared" si="189"/>
        <v>701.36110381680624</v>
      </c>
      <c r="Q252" s="12">
        <f t="shared" si="189"/>
        <v>682.98042590239959</v>
      </c>
      <c r="R252" s="12">
        <f t="shared" si="189"/>
        <v>663.27895477571087</v>
      </c>
      <c r="S252" s="12">
        <f t="shared" si="189"/>
        <v>642.26968554424161</v>
      </c>
      <c r="T252" s="12">
        <f t="shared" si="189"/>
        <v>627.43879219368648</v>
      </c>
      <c r="U252" s="12">
        <f t="shared" si="189"/>
        <v>611.68864160343935</v>
      </c>
      <c r="V252" s="12">
        <f t="shared" si="189"/>
        <v>595.02381412924115</v>
      </c>
      <c r="W252" s="12">
        <f t="shared" si="189"/>
        <v>577.44889012677822</v>
      </c>
      <c r="X252" s="12">
        <f t="shared" si="189"/>
        <v>558.96844995178094</v>
      </c>
      <c r="Y252" s="12">
        <f t="shared" si="189"/>
        <v>539.79812889530876</v>
      </c>
      <c r="Z252" s="12">
        <f t="shared" si="189"/>
        <v>520.24868364832992</v>
      </c>
      <c r="AA252" s="12">
        <f t="shared" si="189"/>
        <v>500.31738766511285</v>
      </c>
      <c r="AB252" s="12">
        <f t="shared" si="189"/>
        <v>480.00151439990617</v>
      </c>
      <c r="AC252" s="12">
        <f t="shared" si="189"/>
        <v>459.29833730697129</v>
      </c>
      <c r="AD252" s="12">
        <f t="shared" si="189"/>
        <v>443.64971411041938</v>
      </c>
      <c r="AE252" s="12">
        <f t="shared" si="189"/>
        <v>427.80482661840745</v>
      </c>
      <c r="AF252" s="12">
        <f t="shared" si="189"/>
        <v>411.76206956350904</v>
      </c>
      <c r="AG252" s="12">
        <f t="shared" si="189"/>
        <v>395.51983767829688</v>
      </c>
      <c r="AH252" s="12">
        <f t="shared" si="189"/>
        <v>379.07652569534326</v>
      </c>
    </row>
    <row r="253" spans="2:34" hidden="1" outlineLevel="1">
      <c r="B253" t="str">
        <f t="shared" si="160"/>
        <v>e-ammonia - Total cost - Europe - USD/ton fuel</v>
      </c>
      <c r="C253" s="2" t="str">
        <f>C249</f>
        <v>e-ammonia</v>
      </c>
      <c r="D253" s="2" t="s">
        <v>30</v>
      </c>
      <c r="E253" s="2" t="s">
        <v>8</v>
      </c>
      <c r="F253" s="2" t="s">
        <v>31</v>
      </c>
      <c r="G253" s="12">
        <f t="shared" ref="G253:AH253" si="190">G$256+G$260+G266+G278+G290</f>
        <v>1078.6877387560555</v>
      </c>
      <c r="H253" s="12">
        <f t="shared" si="190"/>
        <v>1014.5052507094081</v>
      </c>
      <c r="I253" s="12">
        <f>I$256+I$260+I266+I278+I290</f>
        <v>949.73690042112139</v>
      </c>
      <c r="J253" s="12">
        <f t="shared" si="190"/>
        <v>893.35274803700088</v>
      </c>
      <c r="K253" s="12">
        <f t="shared" si="190"/>
        <v>836.04403364790448</v>
      </c>
      <c r="L253" s="12">
        <f t="shared" si="190"/>
        <v>777.82705438213372</v>
      </c>
      <c r="M253" s="12">
        <f t="shared" si="190"/>
        <v>718.7181073679908</v>
      </c>
      <c r="N253" s="12">
        <f t="shared" si="190"/>
        <v>658.73348973376005</v>
      </c>
      <c r="O253" s="12">
        <f t="shared" si="190"/>
        <v>650.38089214883723</v>
      </c>
      <c r="P253" s="12">
        <f t="shared" si="190"/>
        <v>640.61443898397238</v>
      </c>
      <c r="Q253" s="12">
        <f t="shared" si="190"/>
        <v>629.44066422449202</v>
      </c>
      <c r="R253" s="12">
        <f t="shared" si="190"/>
        <v>616.86610185572897</v>
      </c>
      <c r="S253" s="12">
        <f t="shared" si="190"/>
        <v>602.89728586304318</v>
      </c>
      <c r="T253" s="12">
        <f t="shared" si="190"/>
        <v>591.16089742316831</v>
      </c>
      <c r="U253" s="12">
        <f t="shared" si="190"/>
        <v>578.46760150490513</v>
      </c>
      <c r="V253" s="12">
        <f t="shared" si="190"/>
        <v>564.82010258067635</v>
      </c>
      <c r="W253" s="12">
        <f t="shared" si="190"/>
        <v>550.2211051228594</v>
      </c>
      <c r="X253" s="12">
        <f t="shared" si="190"/>
        <v>534.67331360386208</v>
      </c>
      <c r="Y253" s="12">
        <f t="shared" si="190"/>
        <v>518.48039605546603</v>
      </c>
      <c r="Z253" s="12">
        <f t="shared" si="190"/>
        <v>501.84005827286035</v>
      </c>
      <c r="AA253" s="12">
        <f t="shared" si="190"/>
        <v>484.75065485132671</v>
      </c>
      <c r="AB253" s="12">
        <f t="shared" si="190"/>
        <v>467.21054038611607</v>
      </c>
      <c r="AC253" s="12">
        <f t="shared" si="190"/>
        <v>449.21806947250349</v>
      </c>
      <c r="AD253" s="12">
        <f t="shared" si="190"/>
        <v>433.78966243773289</v>
      </c>
      <c r="AE253" s="12">
        <f t="shared" si="190"/>
        <v>418.16078642457376</v>
      </c>
      <c r="AF253" s="12">
        <f t="shared" si="190"/>
        <v>402.32990014809093</v>
      </c>
      <c r="AG253" s="12">
        <f t="shared" si="190"/>
        <v>386.29546232334798</v>
      </c>
      <c r="AH253" s="12">
        <f t="shared" si="190"/>
        <v>370.05593166540814</v>
      </c>
    </row>
    <row r="254" spans="2:34" hidden="1" outlineLevel="1">
      <c r="B254" t="str">
        <f t="shared" si="160"/>
        <v>e-ammonia - Total cost - Middle East - USD/ton fuel</v>
      </c>
      <c r="C254" s="13" t="str">
        <f>C249</f>
        <v>e-ammonia</v>
      </c>
      <c r="D254" s="13" t="s">
        <v>30</v>
      </c>
      <c r="E254" s="13" t="s">
        <v>58</v>
      </c>
      <c r="F254" s="13" t="s">
        <v>31</v>
      </c>
      <c r="G254" s="14">
        <f t="shared" ref="G254:AH254" si="191">G$256+G$260+G267+G279+G291</f>
        <v>963.4545090337358</v>
      </c>
      <c r="H254" s="14">
        <f t="shared" si="191"/>
        <v>903.97202528084063</v>
      </c>
      <c r="I254" s="14">
        <f t="shared" si="191"/>
        <v>843.91363920452977</v>
      </c>
      <c r="J254" s="14">
        <f t="shared" si="191"/>
        <v>793.86288578256585</v>
      </c>
      <c r="K254" s="14">
        <f t="shared" si="191"/>
        <v>742.89006010615708</v>
      </c>
      <c r="L254" s="14">
        <f t="shared" si="191"/>
        <v>691.00563188928311</v>
      </c>
      <c r="M254" s="14">
        <f t="shared" si="191"/>
        <v>638.22007084594054</v>
      </c>
      <c r="N254" s="14">
        <f t="shared" si="191"/>
        <v>584.54384669009255</v>
      </c>
      <c r="O254" s="14">
        <f t="shared" si="191"/>
        <v>576.02584308534836</v>
      </c>
      <c r="P254" s="14">
        <f t="shared" si="191"/>
        <v>566.12532932949819</v>
      </c>
      <c r="Q254" s="14">
        <f t="shared" si="191"/>
        <v>554.84942888558351</v>
      </c>
      <c r="R254" s="14">
        <f t="shared" si="191"/>
        <v>542.20526521664863</v>
      </c>
      <c r="S254" s="14">
        <f t="shared" si="191"/>
        <v>528.19996178575593</v>
      </c>
      <c r="T254" s="14">
        <f t="shared" si="191"/>
        <v>517.40468176504692</v>
      </c>
      <c r="U254" s="14">
        <f t="shared" si="191"/>
        <v>505.66352448829889</v>
      </c>
      <c r="V254" s="14">
        <f t="shared" si="191"/>
        <v>492.97896600599358</v>
      </c>
      <c r="W254" s="14">
        <f t="shared" si="191"/>
        <v>479.35348236856987</v>
      </c>
      <c r="X254" s="14">
        <f t="shared" si="191"/>
        <v>464.78954962649698</v>
      </c>
      <c r="Y254" s="14">
        <f t="shared" si="191"/>
        <v>448.94374019629407</v>
      </c>
      <c r="Z254" s="14">
        <f t="shared" si="191"/>
        <v>432.65334766163414</v>
      </c>
      <c r="AA254" s="14">
        <f t="shared" si="191"/>
        <v>415.91652542155543</v>
      </c>
      <c r="AB254" s="14">
        <f t="shared" si="191"/>
        <v>398.73142687507681</v>
      </c>
      <c r="AC254" s="14">
        <f t="shared" si="191"/>
        <v>381.09620542122997</v>
      </c>
      <c r="AD254" s="14">
        <f t="shared" si="191"/>
        <v>367.15474665941622</v>
      </c>
      <c r="AE254" s="14">
        <f t="shared" si="191"/>
        <v>352.98442962966283</v>
      </c>
      <c r="AF254" s="14">
        <f t="shared" si="191"/>
        <v>338.58414474555519</v>
      </c>
      <c r="AG254" s="14">
        <f t="shared" si="191"/>
        <v>323.95278242068076</v>
      </c>
      <c r="AH254" s="14">
        <f t="shared" si="191"/>
        <v>309.08923306862732</v>
      </c>
    </row>
    <row r="255" spans="2:34" hidden="1" outlineLevel="1">
      <c r="B255" t="str">
        <f t="shared" si="160"/>
        <v/>
      </c>
      <c r="C255" s="2"/>
    </row>
    <row r="256" spans="2:34" hidden="1" outlineLevel="1">
      <c r="B256" t="str">
        <f t="shared" si="160"/>
        <v>e-ammonia - CAPEX - Global - USD/ton fuel</v>
      </c>
      <c r="C256" s="4" t="str">
        <f>C249</f>
        <v>e-ammonia</v>
      </c>
      <c r="D256" s="4" t="s">
        <v>40</v>
      </c>
      <c r="E256" s="4" t="s">
        <v>49</v>
      </c>
      <c r="F256" s="4" t="s">
        <v>31</v>
      </c>
      <c r="G256" s="5">
        <f t="shared" ref="G256:AH256" si="192">G258/G257</f>
        <v>73</v>
      </c>
      <c r="H256" s="5">
        <f t="shared" si="192"/>
        <v>65.666666666666671</v>
      </c>
      <c r="I256" s="5">
        <f t="shared" si="192"/>
        <v>58.333333333333336</v>
      </c>
      <c r="J256" s="5">
        <f t="shared" si="192"/>
        <v>51</v>
      </c>
      <c r="K256" s="5">
        <f t="shared" si="192"/>
        <v>43.666666666666664</v>
      </c>
      <c r="L256" s="5">
        <f t="shared" si="192"/>
        <v>36.333333333333336</v>
      </c>
      <c r="M256" s="5">
        <f t="shared" si="192"/>
        <v>29</v>
      </c>
      <c r="N256" s="5">
        <f t="shared" si="192"/>
        <v>21.666666666666668</v>
      </c>
      <c r="O256" s="5">
        <f t="shared" si="192"/>
        <v>21.416666666666668</v>
      </c>
      <c r="P256" s="5">
        <f t="shared" si="192"/>
        <v>21.166666666666668</v>
      </c>
      <c r="Q256" s="5">
        <f t="shared" si="192"/>
        <v>20.916666666666668</v>
      </c>
      <c r="R256" s="5">
        <f t="shared" si="192"/>
        <v>20.666666666666668</v>
      </c>
      <c r="S256" s="5">
        <f t="shared" si="192"/>
        <v>20.416666666666668</v>
      </c>
      <c r="T256" s="5">
        <f t="shared" si="192"/>
        <v>20.166666666666668</v>
      </c>
      <c r="U256" s="5">
        <f t="shared" si="192"/>
        <v>19.916666666666668</v>
      </c>
      <c r="V256" s="5">
        <f t="shared" si="192"/>
        <v>19.666666666666668</v>
      </c>
      <c r="W256" s="5">
        <f t="shared" si="192"/>
        <v>19.416666666666668</v>
      </c>
      <c r="X256" s="5">
        <f t="shared" si="192"/>
        <v>19.166666666666668</v>
      </c>
      <c r="Y256" s="5">
        <f t="shared" si="192"/>
        <v>18.916666666666668</v>
      </c>
      <c r="Z256" s="5">
        <f t="shared" si="192"/>
        <v>18.666666666666668</v>
      </c>
      <c r="AA256" s="5">
        <f t="shared" si="192"/>
        <v>18.416666666666668</v>
      </c>
      <c r="AB256" s="5">
        <f t="shared" si="192"/>
        <v>18.166666666666668</v>
      </c>
      <c r="AC256" s="5">
        <f t="shared" si="192"/>
        <v>17.916666666666668</v>
      </c>
      <c r="AD256" s="5">
        <f t="shared" si="192"/>
        <v>17.666666666666668</v>
      </c>
      <c r="AE256" s="5">
        <f t="shared" si="192"/>
        <v>17.416666666666668</v>
      </c>
      <c r="AF256" s="5">
        <f t="shared" si="192"/>
        <v>17.166666666666668</v>
      </c>
      <c r="AG256" s="5">
        <f t="shared" si="192"/>
        <v>16.916666666666668</v>
      </c>
      <c r="AH256" s="5">
        <f t="shared" si="192"/>
        <v>16.666666666666668</v>
      </c>
    </row>
    <row r="257" spans="2:34" hidden="1" outlineLevel="1">
      <c r="B257" t="str">
        <f t="shared" si="160"/>
        <v>e-ammonia - Plant lifetime - Global - Years</v>
      </c>
      <c r="C257" t="str">
        <f>C249</f>
        <v>e-ammonia</v>
      </c>
      <c r="D257" t="s">
        <v>109</v>
      </c>
      <c r="E257" t="s">
        <v>49</v>
      </c>
      <c r="F257" t="s">
        <v>110</v>
      </c>
      <c r="G257" s="8">
        <f t="shared" ref="G257:P258" si="193">INDEX(FuelData,MATCH($B257,FuelData_Index,0),MATCH(G$4,FuelData_Year,0))</f>
        <v>30</v>
      </c>
      <c r="H257" s="8">
        <f t="shared" si="193"/>
        <v>30</v>
      </c>
      <c r="I257" s="8">
        <f t="shared" si="193"/>
        <v>30</v>
      </c>
      <c r="J257" s="8">
        <f t="shared" si="193"/>
        <v>30</v>
      </c>
      <c r="K257" s="8">
        <f t="shared" si="193"/>
        <v>30</v>
      </c>
      <c r="L257" s="8">
        <f t="shared" si="193"/>
        <v>30</v>
      </c>
      <c r="M257" s="8">
        <f t="shared" si="193"/>
        <v>30</v>
      </c>
      <c r="N257" s="8">
        <f t="shared" si="193"/>
        <v>30</v>
      </c>
      <c r="O257" s="8">
        <f t="shared" si="193"/>
        <v>30</v>
      </c>
      <c r="P257" s="8">
        <f t="shared" si="193"/>
        <v>30</v>
      </c>
      <c r="Q257" s="8">
        <f t="shared" ref="Q257:Z258" si="194">INDEX(FuelData,MATCH($B257,FuelData_Index,0),MATCH(Q$4,FuelData_Year,0))</f>
        <v>30</v>
      </c>
      <c r="R257" s="8">
        <f t="shared" si="194"/>
        <v>30</v>
      </c>
      <c r="S257" s="8">
        <f t="shared" si="194"/>
        <v>30</v>
      </c>
      <c r="T257" s="8">
        <f t="shared" si="194"/>
        <v>30</v>
      </c>
      <c r="U257" s="8">
        <f t="shared" si="194"/>
        <v>30</v>
      </c>
      <c r="V257" s="8">
        <f t="shared" si="194"/>
        <v>30</v>
      </c>
      <c r="W257" s="8">
        <f t="shared" si="194"/>
        <v>30</v>
      </c>
      <c r="X257" s="8">
        <f t="shared" si="194"/>
        <v>30</v>
      </c>
      <c r="Y257" s="8">
        <f t="shared" si="194"/>
        <v>30</v>
      </c>
      <c r="Z257" s="8">
        <f t="shared" si="194"/>
        <v>30</v>
      </c>
      <c r="AA257" s="8">
        <f t="shared" ref="AA257:AH258" si="195">INDEX(FuelData,MATCH($B257,FuelData_Index,0),MATCH(AA$4,FuelData_Year,0))</f>
        <v>30</v>
      </c>
      <c r="AB257" s="8">
        <f t="shared" si="195"/>
        <v>30</v>
      </c>
      <c r="AC257" s="8">
        <f t="shared" si="195"/>
        <v>30</v>
      </c>
      <c r="AD257" s="8">
        <f t="shared" si="195"/>
        <v>30</v>
      </c>
      <c r="AE257" s="8">
        <f t="shared" si="195"/>
        <v>30</v>
      </c>
      <c r="AF257" s="8">
        <f t="shared" si="195"/>
        <v>30</v>
      </c>
      <c r="AG257" s="8">
        <f t="shared" si="195"/>
        <v>30</v>
      </c>
      <c r="AH257" s="8">
        <f t="shared" si="195"/>
        <v>30</v>
      </c>
    </row>
    <row r="258" spans="2:34" hidden="1" outlineLevel="1">
      <c r="B258" t="str">
        <f t="shared" si="160"/>
        <v>e-ammonia - Total CAPEX - Global - USD/ton fuel</v>
      </c>
      <c r="C258" t="str">
        <f>C249</f>
        <v>e-ammonia</v>
      </c>
      <c r="D258" t="s">
        <v>136</v>
      </c>
      <c r="E258" t="s">
        <v>49</v>
      </c>
      <c r="F258" t="s">
        <v>31</v>
      </c>
      <c r="G258" s="8">
        <f t="shared" si="193"/>
        <v>2190</v>
      </c>
      <c r="H258" s="8">
        <f t="shared" si="193"/>
        <v>1970</v>
      </c>
      <c r="I258" s="8">
        <f t="shared" si="193"/>
        <v>1750</v>
      </c>
      <c r="J258" s="8">
        <f t="shared" si="193"/>
        <v>1530</v>
      </c>
      <c r="K258" s="8">
        <f t="shared" si="193"/>
        <v>1310</v>
      </c>
      <c r="L258" s="8">
        <f t="shared" si="193"/>
        <v>1090</v>
      </c>
      <c r="M258" s="8">
        <f t="shared" si="193"/>
        <v>870</v>
      </c>
      <c r="N258" s="8">
        <f t="shared" si="193"/>
        <v>650</v>
      </c>
      <c r="O258" s="8">
        <f t="shared" si="193"/>
        <v>642.5</v>
      </c>
      <c r="P258" s="8">
        <f t="shared" si="193"/>
        <v>635</v>
      </c>
      <c r="Q258" s="8">
        <f t="shared" si="194"/>
        <v>627.5</v>
      </c>
      <c r="R258" s="8">
        <f t="shared" si="194"/>
        <v>620</v>
      </c>
      <c r="S258" s="8">
        <f t="shared" si="194"/>
        <v>612.5</v>
      </c>
      <c r="T258" s="8">
        <f t="shared" si="194"/>
        <v>605</v>
      </c>
      <c r="U258" s="8">
        <f t="shared" si="194"/>
        <v>597.5</v>
      </c>
      <c r="V258" s="8">
        <f t="shared" si="194"/>
        <v>590</v>
      </c>
      <c r="W258" s="8">
        <f t="shared" si="194"/>
        <v>582.5</v>
      </c>
      <c r="X258" s="8">
        <f t="shared" si="194"/>
        <v>575</v>
      </c>
      <c r="Y258" s="8">
        <f t="shared" si="194"/>
        <v>567.5</v>
      </c>
      <c r="Z258" s="8">
        <f t="shared" si="194"/>
        <v>560</v>
      </c>
      <c r="AA258" s="8">
        <f t="shared" si="195"/>
        <v>552.5</v>
      </c>
      <c r="AB258" s="8">
        <f t="shared" si="195"/>
        <v>545</v>
      </c>
      <c r="AC258" s="8">
        <f t="shared" si="195"/>
        <v>537.5</v>
      </c>
      <c r="AD258" s="8">
        <f t="shared" si="195"/>
        <v>530</v>
      </c>
      <c r="AE258" s="8">
        <f t="shared" si="195"/>
        <v>522.5</v>
      </c>
      <c r="AF258" s="8">
        <f t="shared" si="195"/>
        <v>515</v>
      </c>
      <c r="AG258" s="8">
        <f t="shared" si="195"/>
        <v>507.5</v>
      </c>
      <c r="AH258" s="8">
        <f t="shared" si="195"/>
        <v>500</v>
      </c>
    </row>
    <row r="259" spans="2:34" hidden="1" outlineLevel="1">
      <c r="B259" t="str">
        <f t="shared" si="160"/>
        <v/>
      </c>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row>
    <row r="260" spans="2:34" hidden="1" outlineLevel="1">
      <c r="B260" t="str">
        <f t="shared" si="160"/>
        <v>e-ammonia - OPEX - Global - USD/ton fuel</v>
      </c>
      <c r="C260" s="4" t="str">
        <f>C249</f>
        <v>e-ammonia</v>
      </c>
      <c r="D260" s="4" t="s">
        <v>41</v>
      </c>
      <c r="E260" s="4" t="s">
        <v>49</v>
      </c>
      <c r="F260" s="4" t="s">
        <v>31</v>
      </c>
      <c r="G260" s="5">
        <f t="shared" ref="G260:AH260" si="196">G261</f>
        <v>87.600000000000009</v>
      </c>
      <c r="H260" s="5">
        <f t="shared" si="196"/>
        <v>78.8</v>
      </c>
      <c r="I260" s="5">
        <f t="shared" si="196"/>
        <v>70</v>
      </c>
      <c r="J260" s="5">
        <f t="shared" si="196"/>
        <v>61.2</v>
      </c>
      <c r="K260" s="5">
        <f t="shared" si="196"/>
        <v>52.4</v>
      </c>
      <c r="L260" s="5">
        <f t="shared" si="196"/>
        <v>43.6</v>
      </c>
      <c r="M260" s="5">
        <f t="shared" si="196"/>
        <v>34.800000000000004</v>
      </c>
      <c r="N260" s="5">
        <f t="shared" si="196"/>
        <v>26</v>
      </c>
      <c r="O260" s="5">
        <f t="shared" si="196"/>
        <v>25.7</v>
      </c>
      <c r="P260" s="5">
        <f t="shared" si="196"/>
        <v>25.400000000000002</v>
      </c>
      <c r="Q260" s="5">
        <f t="shared" si="196"/>
        <v>25.1</v>
      </c>
      <c r="R260" s="5">
        <f t="shared" si="196"/>
        <v>24.8</v>
      </c>
      <c r="S260" s="5">
        <f t="shared" si="196"/>
        <v>24.5</v>
      </c>
      <c r="T260" s="5">
        <f t="shared" si="196"/>
        <v>24.2</v>
      </c>
      <c r="U260" s="5">
        <f t="shared" si="196"/>
        <v>23.900000000000002</v>
      </c>
      <c r="V260" s="5">
        <f t="shared" si="196"/>
        <v>23.6</v>
      </c>
      <c r="W260" s="5">
        <f t="shared" si="196"/>
        <v>23.3</v>
      </c>
      <c r="X260" s="5">
        <f t="shared" si="196"/>
        <v>23</v>
      </c>
      <c r="Y260" s="5">
        <f t="shared" si="196"/>
        <v>22.7</v>
      </c>
      <c r="Z260" s="5">
        <f t="shared" si="196"/>
        <v>22.400000000000002</v>
      </c>
      <c r="AA260" s="5">
        <f t="shared" si="196"/>
        <v>22.1</v>
      </c>
      <c r="AB260" s="5">
        <f t="shared" si="196"/>
        <v>21.8</v>
      </c>
      <c r="AC260" s="5">
        <f t="shared" si="196"/>
        <v>21.5</v>
      </c>
      <c r="AD260" s="5">
        <f t="shared" si="196"/>
        <v>21.2</v>
      </c>
      <c r="AE260" s="5">
        <f t="shared" si="196"/>
        <v>20.900000000000002</v>
      </c>
      <c r="AF260" s="5">
        <f t="shared" si="196"/>
        <v>20.6</v>
      </c>
      <c r="AG260" s="5">
        <f t="shared" si="196"/>
        <v>20.3</v>
      </c>
      <c r="AH260" s="5">
        <f t="shared" si="196"/>
        <v>20</v>
      </c>
    </row>
    <row r="261" spans="2:34" hidden="1" outlineLevel="1">
      <c r="B261" t="str">
        <f t="shared" si="160"/>
        <v>e-ammonia - OPEX - Global - USD/ton fuel/year</v>
      </c>
      <c r="C261" t="str">
        <f>C249</f>
        <v>e-ammonia</v>
      </c>
      <c r="D261" t="s">
        <v>41</v>
      </c>
      <c r="E261" t="s">
        <v>49</v>
      </c>
      <c r="F261" t="s">
        <v>114</v>
      </c>
      <c r="G261" s="8">
        <f t="shared" ref="G261:AH261" si="197">INDEX(FuelData,MATCH($B261,FuelData_Index,0),MATCH(G$4,FuelData_Year,0))</f>
        <v>87.600000000000009</v>
      </c>
      <c r="H261" s="8">
        <f t="shared" si="197"/>
        <v>78.8</v>
      </c>
      <c r="I261" s="8">
        <f t="shared" si="197"/>
        <v>70</v>
      </c>
      <c r="J261" s="8">
        <f t="shared" si="197"/>
        <v>61.2</v>
      </c>
      <c r="K261" s="8">
        <f t="shared" si="197"/>
        <v>52.4</v>
      </c>
      <c r="L261" s="8">
        <f t="shared" si="197"/>
        <v>43.6</v>
      </c>
      <c r="M261" s="8">
        <f t="shared" si="197"/>
        <v>34.800000000000004</v>
      </c>
      <c r="N261" s="8">
        <f t="shared" si="197"/>
        <v>26</v>
      </c>
      <c r="O261" s="8">
        <f t="shared" si="197"/>
        <v>25.7</v>
      </c>
      <c r="P261" s="8">
        <f t="shared" si="197"/>
        <v>25.400000000000002</v>
      </c>
      <c r="Q261" s="8">
        <f t="shared" si="197"/>
        <v>25.1</v>
      </c>
      <c r="R261" s="8">
        <f t="shared" si="197"/>
        <v>24.8</v>
      </c>
      <c r="S261" s="8">
        <f t="shared" si="197"/>
        <v>24.5</v>
      </c>
      <c r="T261" s="8">
        <f t="shared" si="197"/>
        <v>24.2</v>
      </c>
      <c r="U261" s="8">
        <f t="shared" si="197"/>
        <v>23.900000000000002</v>
      </c>
      <c r="V261" s="8">
        <f t="shared" si="197"/>
        <v>23.6</v>
      </c>
      <c r="W261" s="8">
        <f t="shared" si="197"/>
        <v>23.3</v>
      </c>
      <c r="X261" s="8">
        <f t="shared" si="197"/>
        <v>23</v>
      </c>
      <c r="Y261" s="8">
        <f t="shared" si="197"/>
        <v>22.7</v>
      </c>
      <c r="Z261" s="8">
        <f t="shared" si="197"/>
        <v>22.400000000000002</v>
      </c>
      <c r="AA261" s="8">
        <f t="shared" si="197"/>
        <v>22.1</v>
      </c>
      <c r="AB261" s="8">
        <f t="shared" si="197"/>
        <v>21.8</v>
      </c>
      <c r="AC261" s="8">
        <f t="shared" si="197"/>
        <v>21.5</v>
      </c>
      <c r="AD261" s="8">
        <f t="shared" si="197"/>
        <v>21.2</v>
      </c>
      <c r="AE261" s="8">
        <f t="shared" si="197"/>
        <v>20.900000000000002</v>
      </c>
      <c r="AF261" s="8">
        <f t="shared" si="197"/>
        <v>20.6</v>
      </c>
      <c r="AG261" s="8">
        <f t="shared" si="197"/>
        <v>20.3</v>
      </c>
      <c r="AH261" s="8">
        <f t="shared" si="197"/>
        <v>20</v>
      </c>
    </row>
    <row r="262" spans="2:34" hidden="1" outlineLevel="1">
      <c r="B262" t="str">
        <f t="shared" si="160"/>
        <v/>
      </c>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row>
    <row r="263" spans="2:34" hidden="1" outlineLevel="1">
      <c r="B263" t="str">
        <f t="shared" ref="B263:B302" si="198">_xlfn.TEXTJOIN(" - ",TRUE,C263:F263)</f>
        <v>e-ammonia - Finance cost - Africa - USD/ton fuel</v>
      </c>
      <c r="C263" s="10" t="str">
        <f>C249</f>
        <v>e-ammonia</v>
      </c>
      <c r="D263" s="10" t="s">
        <v>42</v>
      </c>
      <c r="E263" s="10" t="s">
        <v>55</v>
      </c>
      <c r="F263" s="10" t="s">
        <v>31</v>
      </c>
      <c r="G263" s="11">
        <f>G268*G$273</f>
        <v>120.45000000000002</v>
      </c>
      <c r="H263" s="11">
        <f t="shared" ref="H263:AH263" si="199">H268*H$273</f>
        <v>108.35000000000001</v>
      </c>
      <c r="I263" s="11">
        <f t="shared" si="199"/>
        <v>96.250000000000014</v>
      </c>
      <c r="J263" s="11">
        <f t="shared" si="199"/>
        <v>84.15</v>
      </c>
      <c r="K263" s="11">
        <f t="shared" si="199"/>
        <v>72.050000000000011</v>
      </c>
      <c r="L263" s="11">
        <f t="shared" si="199"/>
        <v>59.95000000000001</v>
      </c>
      <c r="M263" s="11">
        <f t="shared" si="199"/>
        <v>47.850000000000009</v>
      </c>
      <c r="N263" s="11">
        <f t="shared" si="199"/>
        <v>35.750000000000007</v>
      </c>
      <c r="O263" s="11">
        <f t="shared" si="199"/>
        <v>35.337500000000006</v>
      </c>
      <c r="P263" s="11">
        <f t="shared" si="199"/>
        <v>34.925000000000004</v>
      </c>
      <c r="Q263" s="11">
        <f t="shared" si="199"/>
        <v>34.512500000000003</v>
      </c>
      <c r="R263" s="11">
        <f t="shared" si="199"/>
        <v>34.1</v>
      </c>
      <c r="S263" s="11">
        <f t="shared" si="199"/>
        <v>33.687500000000007</v>
      </c>
      <c r="T263" s="11">
        <f t="shared" si="199"/>
        <v>33.275000000000006</v>
      </c>
      <c r="U263" s="11">
        <f t="shared" si="199"/>
        <v>32.862500000000004</v>
      </c>
      <c r="V263" s="11">
        <f t="shared" si="199"/>
        <v>32.450000000000003</v>
      </c>
      <c r="W263" s="11">
        <f t="shared" si="199"/>
        <v>32.037500000000001</v>
      </c>
      <c r="X263" s="11">
        <f t="shared" si="199"/>
        <v>31.625000000000004</v>
      </c>
      <c r="Y263" s="11">
        <f t="shared" si="199"/>
        <v>31.212500000000006</v>
      </c>
      <c r="Z263" s="11">
        <f t="shared" si="199"/>
        <v>30.800000000000004</v>
      </c>
      <c r="AA263" s="11">
        <f t="shared" si="199"/>
        <v>30.387500000000003</v>
      </c>
      <c r="AB263" s="11">
        <f t="shared" si="199"/>
        <v>29.975000000000005</v>
      </c>
      <c r="AC263" s="11">
        <f t="shared" si="199"/>
        <v>29.562500000000004</v>
      </c>
      <c r="AD263" s="11">
        <f t="shared" si="199"/>
        <v>29.150000000000002</v>
      </c>
      <c r="AE263" s="11">
        <f t="shared" si="199"/>
        <v>28.737500000000004</v>
      </c>
      <c r="AF263" s="11">
        <f t="shared" si="199"/>
        <v>28.325000000000003</v>
      </c>
      <c r="AG263" s="11">
        <f t="shared" si="199"/>
        <v>27.912500000000005</v>
      </c>
      <c r="AH263" s="11">
        <f t="shared" si="199"/>
        <v>27.500000000000004</v>
      </c>
    </row>
    <row r="264" spans="2:34" hidden="1" outlineLevel="1">
      <c r="B264" t="str">
        <f t="shared" si="198"/>
        <v>e-ammonia - Finance cost - Americas - USD/ton fuel</v>
      </c>
      <c r="C264" s="2" t="str">
        <f>C249</f>
        <v>e-ammonia</v>
      </c>
      <c r="D264" s="2" t="s">
        <v>42</v>
      </c>
      <c r="E264" s="2" t="s">
        <v>56</v>
      </c>
      <c r="F264" s="2" t="s">
        <v>31</v>
      </c>
      <c r="G264" s="12">
        <f t="shared" ref="G264:AH264" si="200">G269*G$273</f>
        <v>120.45000000000002</v>
      </c>
      <c r="H264" s="12">
        <f t="shared" si="200"/>
        <v>108.35000000000001</v>
      </c>
      <c r="I264" s="12">
        <f t="shared" si="200"/>
        <v>96.250000000000014</v>
      </c>
      <c r="J264" s="12">
        <f t="shared" si="200"/>
        <v>84.15</v>
      </c>
      <c r="K264" s="12">
        <f t="shared" si="200"/>
        <v>72.050000000000011</v>
      </c>
      <c r="L264" s="12">
        <f t="shared" si="200"/>
        <v>59.95000000000001</v>
      </c>
      <c r="M264" s="12">
        <f t="shared" si="200"/>
        <v>47.850000000000009</v>
      </c>
      <c r="N264" s="12">
        <f t="shared" si="200"/>
        <v>35.750000000000007</v>
      </c>
      <c r="O264" s="12">
        <f t="shared" si="200"/>
        <v>35.337500000000006</v>
      </c>
      <c r="P264" s="12">
        <f t="shared" si="200"/>
        <v>34.925000000000004</v>
      </c>
      <c r="Q264" s="12">
        <f t="shared" si="200"/>
        <v>34.512500000000003</v>
      </c>
      <c r="R264" s="12">
        <f t="shared" si="200"/>
        <v>34.1</v>
      </c>
      <c r="S264" s="12">
        <f t="shared" si="200"/>
        <v>33.687500000000007</v>
      </c>
      <c r="T264" s="12">
        <f t="shared" si="200"/>
        <v>33.275000000000006</v>
      </c>
      <c r="U264" s="12">
        <f t="shared" si="200"/>
        <v>32.862500000000004</v>
      </c>
      <c r="V264" s="12">
        <f t="shared" si="200"/>
        <v>32.450000000000003</v>
      </c>
      <c r="W264" s="12">
        <f t="shared" si="200"/>
        <v>32.037500000000001</v>
      </c>
      <c r="X264" s="12">
        <f t="shared" si="200"/>
        <v>31.625000000000004</v>
      </c>
      <c r="Y264" s="12">
        <f t="shared" si="200"/>
        <v>31.212500000000006</v>
      </c>
      <c r="Z264" s="12">
        <f t="shared" si="200"/>
        <v>30.800000000000004</v>
      </c>
      <c r="AA264" s="12">
        <f t="shared" si="200"/>
        <v>30.387500000000003</v>
      </c>
      <c r="AB264" s="12">
        <f t="shared" si="200"/>
        <v>29.975000000000005</v>
      </c>
      <c r="AC264" s="12">
        <f t="shared" si="200"/>
        <v>29.562500000000004</v>
      </c>
      <c r="AD264" s="12">
        <f t="shared" si="200"/>
        <v>29.150000000000002</v>
      </c>
      <c r="AE264" s="12">
        <f t="shared" si="200"/>
        <v>28.737500000000004</v>
      </c>
      <c r="AF264" s="12">
        <f t="shared" si="200"/>
        <v>28.325000000000003</v>
      </c>
      <c r="AG264" s="12">
        <f t="shared" si="200"/>
        <v>27.912500000000005</v>
      </c>
      <c r="AH264" s="12">
        <f t="shared" si="200"/>
        <v>27.500000000000004</v>
      </c>
    </row>
    <row r="265" spans="2:34" hidden="1" outlineLevel="1">
      <c r="B265" t="str">
        <f t="shared" si="198"/>
        <v>e-ammonia - Finance cost - Asia - USD/ton fuel</v>
      </c>
      <c r="C265" s="2" t="str">
        <f>C249</f>
        <v>e-ammonia</v>
      </c>
      <c r="D265" s="2" t="s">
        <v>42</v>
      </c>
      <c r="E265" s="2" t="s">
        <v>57</v>
      </c>
      <c r="F265" s="2" t="s">
        <v>31</v>
      </c>
      <c r="G265" s="12">
        <f t="shared" ref="G265:AH265" si="201">G270*G$273</f>
        <v>120.45000000000002</v>
      </c>
      <c r="H265" s="12">
        <f t="shared" si="201"/>
        <v>108.35000000000001</v>
      </c>
      <c r="I265" s="12">
        <f t="shared" si="201"/>
        <v>96.250000000000014</v>
      </c>
      <c r="J265" s="12">
        <f t="shared" si="201"/>
        <v>84.15</v>
      </c>
      <c r="K265" s="12">
        <f t="shared" si="201"/>
        <v>72.050000000000011</v>
      </c>
      <c r="L265" s="12">
        <f t="shared" si="201"/>
        <v>59.95000000000001</v>
      </c>
      <c r="M265" s="12">
        <f t="shared" si="201"/>
        <v>47.850000000000009</v>
      </c>
      <c r="N265" s="12">
        <f t="shared" si="201"/>
        <v>35.750000000000007</v>
      </c>
      <c r="O265" s="12">
        <f t="shared" si="201"/>
        <v>35.337500000000006</v>
      </c>
      <c r="P265" s="12">
        <f t="shared" si="201"/>
        <v>34.925000000000004</v>
      </c>
      <c r="Q265" s="12">
        <f t="shared" si="201"/>
        <v>34.512500000000003</v>
      </c>
      <c r="R265" s="12">
        <f t="shared" si="201"/>
        <v>34.1</v>
      </c>
      <c r="S265" s="12">
        <f t="shared" si="201"/>
        <v>33.687500000000007</v>
      </c>
      <c r="T265" s="12">
        <f t="shared" si="201"/>
        <v>33.275000000000006</v>
      </c>
      <c r="U265" s="12">
        <f t="shared" si="201"/>
        <v>32.862500000000004</v>
      </c>
      <c r="V265" s="12">
        <f t="shared" si="201"/>
        <v>32.450000000000003</v>
      </c>
      <c r="W265" s="12">
        <f t="shared" si="201"/>
        <v>32.037500000000001</v>
      </c>
      <c r="X265" s="12">
        <f t="shared" si="201"/>
        <v>31.625000000000004</v>
      </c>
      <c r="Y265" s="12">
        <f t="shared" si="201"/>
        <v>31.212500000000006</v>
      </c>
      <c r="Z265" s="12">
        <f t="shared" si="201"/>
        <v>30.800000000000004</v>
      </c>
      <c r="AA265" s="12">
        <f t="shared" si="201"/>
        <v>30.387500000000003</v>
      </c>
      <c r="AB265" s="12">
        <f t="shared" si="201"/>
        <v>29.975000000000005</v>
      </c>
      <c r="AC265" s="12">
        <f t="shared" si="201"/>
        <v>29.562500000000004</v>
      </c>
      <c r="AD265" s="12">
        <f t="shared" si="201"/>
        <v>29.150000000000002</v>
      </c>
      <c r="AE265" s="12">
        <f t="shared" si="201"/>
        <v>28.737500000000004</v>
      </c>
      <c r="AF265" s="12">
        <f t="shared" si="201"/>
        <v>28.325000000000003</v>
      </c>
      <c r="AG265" s="12">
        <f t="shared" si="201"/>
        <v>27.912500000000005</v>
      </c>
      <c r="AH265" s="12">
        <f t="shared" si="201"/>
        <v>27.500000000000004</v>
      </c>
    </row>
    <row r="266" spans="2:34" hidden="1" outlineLevel="1">
      <c r="B266" t="str">
        <f t="shared" si="198"/>
        <v>e-ammonia - Finance cost - Europe - USD/ton fuel</v>
      </c>
      <c r="C266" s="2" t="str">
        <f>C249</f>
        <v>e-ammonia</v>
      </c>
      <c r="D266" s="2" t="s">
        <v>42</v>
      </c>
      <c r="E266" s="2" t="s">
        <v>8</v>
      </c>
      <c r="F266" s="2" t="s">
        <v>31</v>
      </c>
      <c r="G266" s="12">
        <f t="shared" ref="G266:AH266" si="202">G271*G$273</f>
        <v>120.45000000000002</v>
      </c>
      <c r="H266" s="12">
        <f t="shared" si="202"/>
        <v>108.35000000000001</v>
      </c>
      <c r="I266" s="12">
        <f t="shared" si="202"/>
        <v>96.250000000000014</v>
      </c>
      <c r="J266" s="12">
        <f t="shared" si="202"/>
        <v>84.15</v>
      </c>
      <c r="K266" s="12">
        <f t="shared" si="202"/>
        <v>72.050000000000011</v>
      </c>
      <c r="L266" s="12">
        <f t="shared" si="202"/>
        <v>59.95000000000001</v>
      </c>
      <c r="M266" s="12">
        <f t="shared" si="202"/>
        <v>47.850000000000009</v>
      </c>
      <c r="N266" s="12">
        <f t="shared" si="202"/>
        <v>35.750000000000007</v>
      </c>
      <c r="O266" s="12">
        <f t="shared" si="202"/>
        <v>35.337500000000006</v>
      </c>
      <c r="P266" s="12">
        <f t="shared" si="202"/>
        <v>34.925000000000004</v>
      </c>
      <c r="Q266" s="12">
        <f t="shared" si="202"/>
        <v>34.512500000000003</v>
      </c>
      <c r="R266" s="12">
        <f t="shared" si="202"/>
        <v>34.1</v>
      </c>
      <c r="S266" s="12">
        <f t="shared" si="202"/>
        <v>33.687500000000007</v>
      </c>
      <c r="T266" s="12">
        <f t="shared" si="202"/>
        <v>33.275000000000006</v>
      </c>
      <c r="U266" s="12">
        <f t="shared" si="202"/>
        <v>32.862500000000004</v>
      </c>
      <c r="V266" s="12">
        <f t="shared" si="202"/>
        <v>32.450000000000003</v>
      </c>
      <c r="W266" s="12">
        <f t="shared" si="202"/>
        <v>32.037500000000001</v>
      </c>
      <c r="X266" s="12">
        <f t="shared" si="202"/>
        <v>31.625000000000004</v>
      </c>
      <c r="Y266" s="12">
        <f t="shared" si="202"/>
        <v>31.212500000000006</v>
      </c>
      <c r="Z266" s="12">
        <f t="shared" si="202"/>
        <v>30.800000000000004</v>
      </c>
      <c r="AA266" s="12">
        <f t="shared" si="202"/>
        <v>30.387500000000003</v>
      </c>
      <c r="AB266" s="12">
        <f t="shared" si="202"/>
        <v>29.975000000000005</v>
      </c>
      <c r="AC266" s="12">
        <f t="shared" si="202"/>
        <v>29.562500000000004</v>
      </c>
      <c r="AD266" s="12">
        <f t="shared" si="202"/>
        <v>29.150000000000002</v>
      </c>
      <c r="AE266" s="12">
        <f t="shared" si="202"/>
        <v>28.737500000000004</v>
      </c>
      <c r="AF266" s="12">
        <f t="shared" si="202"/>
        <v>28.325000000000003</v>
      </c>
      <c r="AG266" s="12">
        <f t="shared" si="202"/>
        <v>27.912500000000005</v>
      </c>
      <c r="AH266" s="12">
        <f t="shared" si="202"/>
        <v>27.500000000000004</v>
      </c>
    </row>
    <row r="267" spans="2:34" hidden="1" outlineLevel="1">
      <c r="B267" t="str">
        <f t="shared" si="198"/>
        <v>e-ammonia - Finance cost - Middle East - USD/ton fuel</v>
      </c>
      <c r="C267" s="13" t="str">
        <f>C249</f>
        <v>e-ammonia</v>
      </c>
      <c r="D267" s="13" t="s">
        <v>42</v>
      </c>
      <c r="E267" s="13" t="s">
        <v>58</v>
      </c>
      <c r="F267" s="13" t="s">
        <v>31</v>
      </c>
      <c r="G267" s="14">
        <f t="shared" ref="G267:AH267" si="203">G272*G$273</f>
        <v>120.45000000000002</v>
      </c>
      <c r="H267" s="14">
        <f t="shared" si="203"/>
        <v>108.35000000000001</v>
      </c>
      <c r="I267" s="14">
        <f t="shared" si="203"/>
        <v>96.250000000000014</v>
      </c>
      <c r="J267" s="14">
        <f t="shared" si="203"/>
        <v>84.15</v>
      </c>
      <c r="K267" s="14">
        <f t="shared" si="203"/>
        <v>72.050000000000011</v>
      </c>
      <c r="L267" s="14">
        <f t="shared" si="203"/>
        <v>59.95000000000001</v>
      </c>
      <c r="M267" s="14">
        <f t="shared" si="203"/>
        <v>47.850000000000009</v>
      </c>
      <c r="N267" s="14">
        <f t="shared" si="203"/>
        <v>35.750000000000007</v>
      </c>
      <c r="O267" s="14">
        <f t="shared" si="203"/>
        <v>35.337500000000006</v>
      </c>
      <c r="P267" s="14">
        <f t="shared" si="203"/>
        <v>34.925000000000004</v>
      </c>
      <c r="Q267" s="14">
        <f t="shared" si="203"/>
        <v>34.512500000000003</v>
      </c>
      <c r="R267" s="14">
        <f t="shared" si="203"/>
        <v>34.1</v>
      </c>
      <c r="S267" s="14">
        <f t="shared" si="203"/>
        <v>33.687500000000007</v>
      </c>
      <c r="T267" s="14">
        <f t="shared" si="203"/>
        <v>33.275000000000006</v>
      </c>
      <c r="U267" s="14">
        <f t="shared" si="203"/>
        <v>32.862500000000004</v>
      </c>
      <c r="V267" s="14">
        <f t="shared" si="203"/>
        <v>32.450000000000003</v>
      </c>
      <c r="W267" s="14">
        <f t="shared" si="203"/>
        <v>32.037500000000001</v>
      </c>
      <c r="X267" s="14">
        <f t="shared" si="203"/>
        <v>31.625000000000004</v>
      </c>
      <c r="Y267" s="14">
        <f t="shared" si="203"/>
        <v>31.212500000000006</v>
      </c>
      <c r="Z267" s="14">
        <f t="shared" si="203"/>
        <v>30.800000000000004</v>
      </c>
      <c r="AA267" s="14">
        <f t="shared" si="203"/>
        <v>30.387500000000003</v>
      </c>
      <c r="AB267" s="14">
        <f t="shared" si="203"/>
        <v>29.975000000000005</v>
      </c>
      <c r="AC267" s="14">
        <f t="shared" si="203"/>
        <v>29.562500000000004</v>
      </c>
      <c r="AD267" s="14">
        <f t="shared" si="203"/>
        <v>29.150000000000002</v>
      </c>
      <c r="AE267" s="14">
        <f t="shared" si="203"/>
        <v>28.737500000000004</v>
      </c>
      <c r="AF267" s="14">
        <f t="shared" si="203"/>
        <v>28.325000000000003</v>
      </c>
      <c r="AG267" s="14">
        <f t="shared" si="203"/>
        <v>27.912500000000005</v>
      </c>
      <c r="AH267" s="14">
        <f t="shared" si="203"/>
        <v>27.500000000000004</v>
      </c>
    </row>
    <row r="268" spans="2:34" hidden="1" outlineLevel="1">
      <c r="B268" t="str">
        <f t="shared" si="198"/>
        <v>General - Weighted average cost of capital (WACC) - Africa - %</v>
      </c>
      <c r="C268" t="s">
        <v>115</v>
      </c>
      <c r="D268" t="s">
        <v>116</v>
      </c>
      <c r="E268" t="s">
        <v>55</v>
      </c>
      <c r="F268" t="s">
        <v>117</v>
      </c>
      <c r="G268" s="9">
        <f t="shared" ref="G268:P273" si="204">INDEX(FuelData,MATCH($B268,FuelData_Index,0),MATCH(G$4,FuelData_Year,0))</f>
        <v>5.5000000000000007E-2</v>
      </c>
      <c r="H268" s="9">
        <f t="shared" si="204"/>
        <v>5.5000000000000007E-2</v>
      </c>
      <c r="I268" s="9">
        <f t="shared" si="204"/>
        <v>5.5000000000000007E-2</v>
      </c>
      <c r="J268" s="9">
        <f t="shared" si="204"/>
        <v>5.5000000000000007E-2</v>
      </c>
      <c r="K268" s="9">
        <f t="shared" si="204"/>
        <v>5.5000000000000007E-2</v>
      </c>
      <c r="L268" s="9">
        <f t="shared" si="204"/>
        <v>5.5000000000000007E-2</v>
      </c>
      <c r="M268" s="9">
        <f t="shared" si="204"/>
        <v>5.5000000000000007E-2</v>
      </c>
      <c r="N268" s="9">
        <f t="shared" si="204"/>
        <v>5.5000000000000007E-2</v>
      </c>
      <c r="O268" s="9">
        <f t="shared" si="204"/>
        <v>5.5000000000000007E-2</v>
      </c>
      <c r="P268" s="9">
        <f t="shared" si="204"/>
        <v>5.5000000000000007E-2</v>
      </c>
      <c r="Q268" s="9">
        <f t="shared" ref="Q268:Z273" si="205">INDEX(FuelData,MATCH($B268,FuelData_Index,0),MATCH(Q$4,FuelData_Year,0))</f>
        <v>5.5000000000000007E-2</v>
      </c>
      <c r="R268" s="9">
        <f t="shared" si="205"/>
        <v>5.5000000000000007E-2</v>
      </c>
      <c r="S268" s="9">
        <f t="shared" si="205"/>
        <v>5.5000000000000007E-2</v>
      </c>
      <c r="T268" s="9">
        <f t="shared" si="205"/>
        <v>5.5000000000000007E-2</v>
      </c>
      <c r="U268" s="9">
        <f t="shared" si="205"/>
        <v>5.5000000000000007E-2</v>
      </c>
      <c r="V268" s="9">
        <f t="shared" si="205"/>
        <v>5.5000000000000007E-2</v>
      </c>
      <c r="W268" s="9">
        <f t="shared" si="205"/>
        <v>5.5000000000000007E-2</v>
      </c>
      <c r="X268" s="9">
        <f t="shared" si="205"/>
        <v>5.5000000000000007E-2</v>
      </c>
      <c r="Y268" s="9">
        <f t="shared" si="205"/>
        <v>5.5000000000000007E-2</v>
      </c>
      <c r="Z268" s="9">
        <f t="shared" si="205"/>
        <v>5.5000000000000007E-2</v>
      </c>
      <c r="AA268" s="9">
        <f t="shared" ref="AA268:AH273" si="206">INDEX(FuelData,MATCH($B268,FuelData_Index,0),MATCH(AA$4,FuelData_Year,0))</f>
        <v>5.5000000000000007E-2</v>
      </c>
      <c r="AB268" s="9">
        <f t="shared" si="206"/>
        <v>5.5000000000000007E-2</v>
      </c>
      <c r="AC268" s="9">
        <f t="shared" si="206"/>
        <v>5.5000000000000007E-2</v>
      </c>
      <c r="AD268" s="9">
        <f t="shared" si="206"/>
        <v>5.5000000000000007E-2</v>
      </c>
      <c r="AE268" s="9">
        <f t="shared" si="206"/>
        <v>5.5000000000000007E-2</v>
      </c>
      <c r="AF268" s="9">
        <f t="shared" si="206"/>
        <v>5.5000000000000007E-2</v>
      </c>
      <c r="AG268" s="9">
        <f t="shared" si="206"/>
        <v>5.5000000000000007E-2</v>
      </c>
      <c r="AH268" s="9">
        <f t="shared" si="206"/>
        <v>5.5000000000000007E-2</v>
      </c>
    </row>
    <row r="269" spans="2:34" hidden="1" outlineLevel="1">
      <c r="B269" t="str">
        <f t="shared" si="198"/>
        <v>General - Weighted average cost of capital (WACC) - Americas - %</v>
      </c>
      <c r="C269" t="s">
        <v>115</v>
      </c>
      <c r="D269" t="s">
        <v>116</v>
      </c>
      <c r="E269" t="s">
        <v>56</v>
      </c>
      <c r="F269" t="s">
        <v>117</v>
      </c>
      <c r="G269" s="9">
        <f t="shared" si="204"/>
        <v>5.5000000000000007E-2</v>
      </c>
      <c r="H269" s="9">
        <f t="shared" si="204"/>
        <v>5.5000000000000007E-2</v>
      </c>
      <c r="I269" s="9">
        <f t="shared" si="204"/>
        <v>5.5000000000000007E-2</v>
      </c>
      <c r="J269" s="9">
        <f t="shared" si="204"/>
        <v>5.5000000000000007E-2</v>
      </c>
      <c r="K269" s="9">
        <f t="shared" si="204"/>
        <v>5.5000000000000007E-2</v>
      </c>
      <c r="L269" s="9">
        <f t="shared" si="204"/>
        <v>5.5000000000000007E-2</v>
      </c>
      <c r="M269" s="9">
        <f t="shared" si="204"/>
        <v>5.5000000000000007E-2</v>
      </c>
      <c r="N269" s="9">
        <f t="shared" si="204"/>
        <v>5.5000000000000007E-2</v>
      </c>
      <c r="O269" s="9">
        <f t="shared" si="204"/>
        <v>5.5000000000000007E-2</v>
      </c>
      <c r="P269" s="9">
        <f t="shared" si="204"/>
        <v>5.5000000000000007E-2</v>
      </c>
      <c r="Q269" s="9">
        <f t="shared" si="205"/>
        <v>5.5000000000000007E-2</v>
      </c>
      <c r="R269" s="9">
        <f t="shared" si="205"/>
        <v>5.5000000000000007E-2</v>
      </c>
      <c r="S269" s="9">
        <f t="shared" si="205"/>
        <v>5.5000000000000007E-2</v>
      </c>
      <c r="T269" s="9">
        <f t="shared" si="205"/>
        <v>5.5000000000000007E-2</v>
      </c>
      <c r="U269" s="9">
        <f t="shared" si="205"/>
        <v>5.5000000000000007E-2</v>
      </c>
      <c r="V269" s="9">
        <f t="shared" si="205"/>
        <v>5.5000000000000007E-2</v>
      </c>
      <c r="W269" s="9">
        <f t="shared" si="205"/>
        <v>5.5000000000000007E-2</v>
      </c>
      <c r="X269" s="9">
        <f t="shared" si="205"/>
        <v>5.5000000000000007E-2</v>
      </c>
      <c r="Y269" s="9">
        <f t="shared" si="205"/>
        <v>5.5000000000000007E-2</v>
      </c>
      <c r="Z269" s="9">
        <f t="shared" si="205"/>
        <v>5.5000000000000007E-2</v>
      </c>
      <c r="AA269" s="9">
        <f t="shared" si="206"/>
        <v>5.5000000000000007E-2</v>
      </c>
      <c r="AB269" s="9">
        <f t="shared" si="206"/>
        <v>5.5000000000000007E-2</v>
      </c>
      <c r="AC269" s="9">
        <f t="shared" si="206"/>
        <v>5.5000000000000007E-2</v>
      </c>
      <c r="AD269" s="9">
        <f t="shared" si="206"/>
        <v>5.5000000000000007E-2</v>
      </c>
      <c r="AE269" s="9">
        <f t="shared" si="206"/>
        <v>5.5000000000000007E-2</v>
      </c>
      <c r="AF269" s="9">
        <f t="shared" si="206"/>
        <v>5.5000000000000007E-2</v>
      </c>
      <c r="AG269" s="9">
        <f t="shared" si="206"/>
        <v>5.5000000000000007E-2</v>
      </c>
      <c r="AH269" s="9">
        <f t="shared" si="206"/>
        <v>5.5000000000000007E-2</v>
      </c>
    </row>
    <row r="270" spans="2:34" hidden="1" outlineLevel="1">
      <c r="B270" t="str">
        <f t="shared" si="198"/>
        <v>General - Weighted average cost of capital (WACC) - Asia - %</v>
      </c>
      <c r="C270" t="s">
        <v>115</v>
      </c>
      <c r="D270" t="s">
        <v>116</v>
      </c>
      <c r="E270" t="s">
        <v>57</v>
      </c>
      <c r="F270" t="s">
        <v>117</v>
      </c>
      <c r="G270" s="9">
        <f t="shared" si="204"/>
        <v>5.5000000000000007E-2</v>
      </c>
      <c r="H270" s="9">
        <f t="shared" si="204"/>
        <v>5.5000000000000007E-2</v>
      </c>
      <c r="I270" s="9">
        <f t="shared" si="204"/>
        <v>5.5000000000000007E-2</v>
      </c>
      <c r="J270" s="9">
        <f t="shared" si="204"/>
        <v>5.5000000000000007E-2</v>
      </c>
      <c r="K270" s="9">
        <f t="shared" si="204"/>
        <v>5.5000000000000007E-2</v>
      </c>
      <c r="L270" s="9">
        <f t="shared" si="204"/>
        <v>5.5000000000000007E-2</v>
      </c>
      <c r="M270" s="9">
        <f t="shared" si="204"/>
        <v>5.5000000000000007E-2</v>
      </c>
      <c r="N270" s="9">
        <f t="shared" si="204"/>
        <v>5.5000000000000007E-2</v>
      </c>
      <c r="O270" s="9">
        <f t="shared" si="204"/>
        <v>5.5000000000000007E-2</v>
      </c>
      <c r="P270" s="9">
        <f t="shared" si="204"/>
        <v>5.5000000000000007E-2</v>
      </c>
      <c r="Q270" s="9">
        <f t="shared" si="205"/>
        <v>5.5000000000000007E-2</v>
      </c>
      <c r="R270" s="9">
        <f t="shared" si="205"/>
        <v>5.5000000000000007E-2</v>
      </c>
      <c r="S270" s="9">
        <f t="shared" si="205"/>
        <v>5.5000000000000007E-2</v>
      </c>
      <c r="T270" s="9">
        <f t="shared" si="205"/>
        <v>5.5000000000000007E-2</v>
      </c>
      <c r="U270" s="9">
        <f t="shared" si="205"/>
        <v>5.5000000000000007E-2</v>
      </c>
      <c r="V270" s="9">
        <f t="shared" si="205"/>
        <v>5.5000000000000007E-2</v>
      </c>
      <c r="W270" s="9">
        <f t="shared" si="205"/>
        <v>5.5000000000000007E-2</v>
      </c>
      <c r="X270" s="9">
        <f t="shared" si="205"/>
        <v>5.5000000000000007E-2</v>
      </c>
      <c r="Y270" s="9">
        <f t="shared" si="205"/>
        <v>5.5000000000000007E-2</v>
      </c>
      <c r="Z270" s="9">
        <f t="shared" si="205"/>
        <v>5.5000000000000007E-2</v>
      </c>
      <c r="AA270" s="9">
        <f t="shared" si="206"/>
        <v>5.5000000000000007E-2</v>
      </c>
      <c r="AB270" s="9">
        <f t="shared" si="206"/>
        <v>5.5000000000000007E-2</v>
      </c>
      <c r="AC270" s="9">
        <f t="shared" si="206"/>
        <v>5.5000000000000007E-2</v>
      </c>
      <c r="AD270" s="9">
        <f t="shared" si="206"/>
        <v>5.5000000000000007E-2</v>
      </c>
      <c r="AE270" s="9">
        <f t="shared" si="206"/>
        <v>5.5000000000000007E-2</v>
      </c>
      <c r="AF270" s="9">
        <f t="shared" si="206"/>
        <v>5.5000000000000007E-2</v>
      </c>
      <c r="AG270" s="9">
        <f t="shared" si="206"/>
        <v>5.5000000000000007E-2</v>
      </c>
      <c r="AH270" s="9">
        <f t="shared" si="206"/>
        <v>5.5000000000000007E-2</v>
      </c>
    </row>
    <row r="271" spans="2:34" hidden="1" outlineLevel="1">
      <c r="B271" t="str">
        <f t="shared" si="198"/>
        <v>General - Weighted average cost of capital (WACC) - Europe - %</v>
      </c>
      <c r="C271" t="s">
        <v>115</v>
      </c>
      <c r="D271" t="s">
        <v>116</v>
      </c>
      <c r="E271" t="s">
        <v>8</v>
      </c>
      <c r="F271" t="s">
        <v>117</v>
      </c>
      <c r="G271" s="9">
        <f t="shared" si="204"/>
        <v>5.5000000000000007E-2</v>
      </c>
      <c r="H271" s="9">
        <f t="shared" si="204"/>
        <v>5.5000000000000007E-2</v>
      </c>
      <c r="I271" s="9">
        <f t="shared" si="204"/>
        <v>5.5000000000000007E-2</v>
      </c>
      <c r="J271" s="9">
        <f t="shared" si="204"/>
        <v>5.5000000000000007E-2</v>
      </c>
      <c r="K271" s="9">
        <f t="shared" si="204"/>
        <v>5.5000000000000007E-2</v>
      </c>
      <c r="L271" s="9">
        <f t="shared" si="204"/>
        <v>5.5000000000000007E-2</v>
      </c>
      <c r="M271" s="9">
        <f t="shared" si="204"/>
        <v>5.5000000000000007E-2</v>
      </c>
      <c r="N271" s="9">
        <f t="shared" si="204"/>
        <v>5.5000000000000007E-2</v>
      </c>
      <c r="O271" s="9">
        <f t="shared" si="204"/>
        <v>5.5000000000000007E-2</v>
      </c>
      <c r="P271" s="9">
        <f t="shared" si="204"/>
        <v>5.5000000000000007E-2</v>
      </c>
      <c r="Q271" s="9">
        <f t="shared" si="205"/>
        <v>5.5000000000000007E-2</v>
      </c>
      <c r="R271" s="9">
        <f t="shared" si="205"/>
        <v>5.5000000000000007E-2</v>
      </c>
      <c r="S271" s="9">
        <f t="shared" si="205"/>
        <v>5.5000000000000007E-2</v>
      </c>
      <c r="T271" s="9">
        <f t="shared" si="205"/>
        <v>5.5000000000000007E-2</v>
      </c>
      <c r="U271" s="9">
        <f t="shared" si="205"/>
        <v>5.5000000000000007E-2</v>
      </c>
      <c r="V271" s="9">
        <f t="shared" si="205"/>
        <v>5.5000000000000007E-2</v>
      </c>
      <c r="W271" s="9">
        <f t="shared" si="205"/>
        <v>5.5000000000000007E-2</v>
      </c>
      <c r="X271" s="9">
        <f t="shared" si="205"/>
        <v>5.5000000000000007E-2</v>
      </c>
      <c r="Y271" s="9">
        <f t="shared" si="205"/>
        <v>5.5000000000000007E-2</v>
      </c>
      <c r="Z271" s="9">
        <f t="shared" si="205"/>
        <v>5.5000000000000007E-2</v>
      </c>
      <c r="AA271" s="9">
        <f t="shared" si="206"/>
        <v>5.5000000000000007E-2</v>
      </c>
      <c r="AB271" s="9">
        <f t="shared" si="206"/>
        <v>5.5000000000000007E-2</v>
      </c>
      <c r="AC271" s="9">
        <f t="shared" si="206"/>
        <v>5.5000000000000007E-2</v>
      </c>
      <c r="AD271" s="9">
        <f t="shared" si="206"/>
        <v>5.5000000000000007E-2</v>
      </c>
      <c r="AE271" s="9">
        <f t="shared" si="206"/>
        <v>5.5000000000000007E-2</v>
      </c>
      <c r="AF271" s="9">
        <f t="shared" si="206"/>
        <v>5.5000000000000007E-2</v>
      </c>
      <c r="AG271" s="9">
        <f t="shared" si="206"/>
        <v>5.5000000000000007E-2</v>
      </c>
      <c r="AH271" s="9">
        <f t="shared" si="206"/>
        <v>5.5000000000000007E-2</v>
      </c>
    </row>
    <row r="272" spans="2:34" hidden="1" outlineLevel="1">
      <c r="B272" t="str">
        <f t="shared" si="198"/>
        <v>General - Weighted average cost of capital (WACC) - Middle East - %</v>
      </c>
      <c r="C272" t="s">
        <v>115</v>
      </c>
      <c r="D272" t="s">
        <v>116</v>
      </c>
      <c r="E272" t="s">
        <v>58</v>
      </c>
      <c r="F272" t="s">
        <v>117</v>
      </c>
      <c r="G272" s="9">
        <f t="shared" si="204"/>
        <v>5.5000000000000007E-2</v>
      </c>
      <c r="H272" s="9">
        <f t="shared" si="204"/>
        <v>5.5000000000000007E-2</v>
      </c>
      <c r="I272" s="9">
        <f t="shared" si="204"/>
        <v>5.5000000000000007E-2</v>
      </c>
      <c r="J272" s="9">
        <f t="shared" si="204"/>
        <v>5.5000000000000007E-2</v>
      </c>
      <c r="K272" s="9">
        <f t="shared" si="204"/>
        <v>5.5000000000000007E-2</v>
      </c>
      <c r="L272" s="9">
        <f t="shared" si="204"/>
        <v>5.5000000000000007E-2</v>
      </c>
      <c r="M272" s="9">
        <f t="shared" si="204"/>
        <v>5.5000000000000007E-2</v>
      </c>
      <c r="N272" s="9">
        <f t="shared" si="204"/>
        <v>5.5000000000000007E-2</v>
      </c>
      <c r="O272" s="9">
        <f t="shared" si="204"/>
        <v>5.5000000000000007E-2</v>
      </c>
      <c r="P272" s="9">
        <f t="shared" si="204"/>
        <v>5.5000000000000007E-2</v>
      </c>
      <c r="Q272" s="9">
        <f t="shared" si="205"/>
        <v>5.5000000000000007E-2</v>
      </c>
      <c r="R272" s="9">
        <f t="shared" si="205"/>
        <v>5.5000000000000007E-2</v>
      </c>
      <c r="S272" s="9">
        <f t="shared" si="205"/>
        <v>5.5000000000000007E-2</v>
      </c>
      <c r="T272" s="9">
        <f t="shared" si="205"/>
        <v>5.5000000000000007E-2</v>
      </c>
      <c r="U272" s="9">
        <f t="shared" si="205"/>
        <v>5.5000000000000007E-2</v>
      </c>
      <c r="V272" s="9">
        <f t="shared" si="205"/>
        <v>5.5000000000000007E-2</v>
      </c>
      <c r="W272" s="9">
        <f t="shared" si="205"/>
        <v>5.5000000000000007E-2</v>
      </c>
      <c r="X272" s="9">
        <f t="shared" si="205"/>
        <v>5.5000000000000007E-2</v>
      </c>
      <c r="Y272" s="9">
        <f t="shared" si="205"/>
        <v>5.5000000000000007E-2</v>
      </c>
      <c r="Z272" s="9">
        <f t="shared" si="205"/>
        <v>5.5000000000000007E-2</v>
      </c>
      <c r="AA272" s="9">
        <f t="shared" si="206"/>
        <v>5.5000000000000007E-2</v>
      </c>
      <c r="AB272" s="9">
        <f t="shared" si="206"/>
        <v>5.5000000000000007E-2</v>
      </c>
      <c r="AC272" s="9">
        <f t="shared" si="206"/>
        <v>5.5000000000000007E-2</v>
      </c>
      <c r="AD272" s="9">
        <f t="shared" si="206"/>
        <v>5.5000000000000007E-2</v>
      </c>
      <c r="AE272" s="9">
        <f t="shared" si="206"/>
        <v>5.5000000000000007E-2</v>
      </c>
      <c r="AF272" s="9">
        <f t="shared" si="206"/>
        <v>5.5000000000000007E-2</v>
      </c>
      <c r="AG272" s="9">
        <f t="shared" si="206"/>
        <v>5.5000000000000007E-2</v>
      </c>
      <c r="AH272" s="9">
        <f t="shared" si="206"/>
        <v>5.5000000000000007E-2</v>
      </c>
    </row>
    <row r="273" spans="2:34" hidden="1" outlineLevel="1">
      <c r="B273" t="str">
        <f t="shared" si="198"/>
        <v>e-ammonia - Total CAPEX - Global - USD/ton fuel</v>
      </c>
      <c r="C273" t="str">
        <f>C249</f>
        <v>e-ammonia</v>
      </c>
      <c r="D273" t="str">
        <f>D258</f>
        <v>Total CAPEX</v>
      </c>
      <c r="E273" t="str">
        <f>E258</f>
        <v>Global</v>
      </c>
      <c r="F273" t="s">
        <v>31</v>
      </c>
      <c r="G273" s="8">
        <f t="shared" si="204"/>
        <v>2190</v>
      </c>
      <c r="H273" s="8">
        <f t="shared" si="204"/>
        <v>1970</v>
      </c>
      <c r="I273" s="8">
        <f t="shared" si="204"/>
        <v>1750</v>
      </c>
      <c r="J273" s="8">
        <f t="shared" si="204"/>
        <v>1530</v>
      </c>
      <c r="K273" s="8">
        <f t="shared" si="204"/>
        <v>1310</v>
      </c>
      <c r="L273" s="8">
        <f t="shared" si="204"/>
        <v>1090</v>
      </c>
      <c r="M273" s="8">
        <f t="shared" si="204"/>
        <v>870</v>
      </c>
      <c r="N273" s="8">
        <f t="shared" si="204"/>
        <v>650</v>
      </c>
      <c r="O273" s="8">
        <f t="shared" si="204"/>
        <v>642.5</v>
      </c>
      <c r="P273" s="8">
        <f t="shared" si="204"/>
        <v>635</v>
      </c>
      <c r="Q273" s="8">
        <f t="shared" si="205"/>
        <v>627.5</v>
      </c>
      <c r="R273" s="8">
        <f t="shared" si="205"/>
        <v>620</v>
      </c>
      <c r="S273" s="8">
        <f t="shared" si="205"/>
        <v>612.5</v>
      </c>
      <c r="T273" s="8">
        <f t="shared" si="205"/>
        <v>605</v>
      </c>
      <c r="U273" s="8">
        <f t="shared" si="205"/>
        <v>597.5</v>
      </c>
      <c r="V273" s="8">
        <f t="shared" si="205"/>
        <v>590</v>
      </c>
      <c r="W273" s="8">
        <f t="shared" si="205"/>
        <v>582.5</v>
      </c>
      <c r="X273" s="8">
        <f t="shared" si="205"/>
        <v>575</v>
      </c>
      <c r="Y273" s="8">
        <f t="shared" si="205"/>
        <v>567.5</v>
      </c>
      <c r="Z273" s="8">
        <f t="shared" si="205"/>
        <v>560</v>
      </c>
      <c r="AA273" s="8">
        <f t="shared" si="206"/>
        <v>552.5</v>
      </c>
      <c r="AB273" s="8">
        <f t="shared" si="206"/>
        <v>545</v>
      </c>
      <c r="AC273" s="8">
        <f t="shared" si="206"/>
        <v>537.5</v>
      </c>
      <c r="AD273" s="8">
        <f t="shared" si="206"/>
        <v>530</v>
      </c>
      <c r="AE273" s="8">
        <f t="shared" si="206"/>
        <v>522.5</v>
      </c>
      <c r="AF273" s="8">
        <f t="shared" si="206"/>
        <v>515</v>
      </c>
      <c r="AG273" s="8">
        <f t="shared" si="206"/>
        <v>507.5</v>
      </c>
      <c r="AH273" s="8">
        <f t="shared" si="206"/>
        <v>500</v>
      </c>
    </row>
    <row r="274" spans="2:34" hidden="1" outlineLevel="1">
      <c r="B274" t="str">
        <f t="shared" si="198"/>
        <v/>
      </c>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row>
    <row r="275" spans="2:34" hidden="1" outlineLevel="1">
      <c r="B275" t="str">
        <f t="shared" si="198"/>
        <v>e-ammonia - Energy cost - Africa - USD/ton fuel</v>
      </c>
      <c r="C275" s="10" t="str">
        <f>C249</f>
        <v>e-ammonia</v>
      </c>
      <c r="D275" s="10" t="s">
        <v>43</v>
      </c>
      <c r="E275" s="10" t="s">
        <v>55</v>
      </c>
      <c r="F275" s="10" t="s">
        <v>31</v>
      </c>
      <c r="G275" s="15">
        <f>G280*G$285</f>
        <v>14.597451732628542</v>
      </c>
      <c r="H275" s="15">
        <f t="shared" ref="H275:AH275" si="207">H280*H$285</f>
        <v>12.883324061414896</v>
      </c>
      <c r="I275" s="15">
        <f t="shared" si="207"/>
        <v>11.169196390200796</v>
      </c>
      <c r="J275" s="15">
        <f t="shared" si="207"/>
        <v>10.691356171259713</v>
      </c>
      <c r="K275" s="15">
        <f t="shared" si="207"/>
        <v>10.21351595231863</v>
      </c>
      <c r="L275" s="15">
        <f t="shared" si="207"/>
        <v>9.7356757333775477</v>
      </c>
      <c r="M275" s="15">
        <f t="shared" si="207"/>
        <v>9.2578355144363513</v>
      </c>
      <c r="N275" s="15">
        <f t="shared" si="207"/>
        <v>8.7799952954952687</v>
      </c>
      <c r="O275" s="15">
        <f t="shared" si="207"/>
        <v>8.5132642746067404</v>
      </c>
      <c r="P275" s="15">
        <f t="shared" si="207"/>
        <v>8.2465332537182121</v>
      </c>
      <c r="Q275" s="15">
        <f t="shared" si="207"/>
        <v>7.9798022328295701</v>
      </c>
      <c r="R275" s="15">
        <f t="shared" si="207"/>
        <v>7.7130712119410418</v>
      </c>
      <c r="S275" s="15">
        <f t="shared" si="207"/>
        <v>7.446340191052542</v>
      </c>
      <c r="T275" s="15">
        <f t="shared" si="207"/>
        <v>7.3207942824757595</v>
      </c>
      <c r="U275" s="15">
        <f t="shared" si="207"/>
        <v>7.1952483738990054</v>
      </c>
      <c r="V275" s="15">
        <f t="shared" si="207"/>
        <v>7.0697024653222229</v>
      </c>
      <c r="W275" s="15">
        <f t="shared" si="207"/>
        <v>6.9441565567454404</v>
      </c>
      <c r="X275" s="15">
        <f t="shared" si="207"/>
        <v>6.8186106481687148</v>
      </c>
      <c r="Y275" s="15">
        <f t="shared" si="207"/>
        <v>6.6895154123365614</v>
      </c>
      <c r="Z275" s="15">
        <f t="shared" si="207"/>
        <v>6.5604201765044081</v>
      </c>
      <c r="AA275" s="15">
        <f t="shared" si="207"/>
        <v>6.431324940672198</v>
      </c>
      <c r="AB275" s="15">
        <f t="shared" si="207"/>
        <v>6.3022297048400446</v>
      </c>
      <c r="AC275" s="15">
        <f t="shared" si="207"/>
        <v>6.1731344690078629</v>
      </c>
      <c r="AD275" s="15">
        <f t="shared" si="207"/>
        <v>6.1097710699015977</v>
      </c>
      <c r="AE275" s="15">
        <f t="shared" si="207"/>
        <v>6.0464076707953609</v>
      </c>
      <c r="AF275" s="15">
        <f t="shared" si="207"/>
        <v>5.9830442716890957</v>
      </c>
      <c r="AG275" s="15">
        <f t="shared" si="207"/>
        <v>5.9196808725828305</v>
      </c>
      <c r="AH275" s="15">
        <f t="shared" si="207"/>
        <v>5.8563174734765937</v>
      </c>
    </row>
    <row r="276" spans="2:34" hidden="1" outlineLevel="1">
      <c r="B276" t="str">
        <f t="shared" si="198"/>
        <v>e-ammonia - Energy cost - Americas - USD/ton fuel</v>
      </c>
      <c r="C276" s="2" t="str">
        <f>C249</f>
        <v>e-ammonia</v>
      </c>
      <c r="D276" s="2" t="s">
        <v>43</v>
      </c>
      <c r="E276" s="2" t="s">
        <v>56</v>
      </c>
      <c r="F276" s="2" t="s">
        <v>31</v>
      </c>
      <c r="G276" s="16">
        <f t="shared" ref="G276:AH276" si="208">G281*G$285</f>
        <v>9.1717961349417578</v>
      </c>
      <c r="H276" s="16">
        <f t="shared" si="208"/>
        <v>8.9818610379931556</v>
      </c>
      <c r="I276" s="16">
        <f t="shared" si="208"/>
        <v>8.7919259410444965</v>
      </c>
      <c r="J276" s="16">
        <f t="shared" si="208"/>
        <v>8.4708610441055043</v>
      </c>
      <c r="K276" s="16">
        <f t="shared" si="208"/>
        <v>8.1497961471665121</v>
      </c>
      <c r="L276" s="16">
        <f t="shared" si="208"/>
        <v>7.8287312502275199</v>
      </c>
      <c r="M276" s="16">
        <f t="shared" si="208"/>
        <v>7.5076663532886414</v>
      </c>
      <c r="N276" s="16">
        <f t="shared" si="208"/>
        <v>7.1866014563496492</v>
      </c>
      <c r="O276" s="16">
        <f t="shared" si="208"/>
        <v>7.0320973195927081</v>
      </c>
      <c r="P276" s="16">
        <f t="shared" si="208"/>
        <v>6.877593182835767</v>
      </c>
      <c r="Q276" s="16">
        <f t="shared" si="208"/>
        <v>6.723089046078826</v>
      </c>
      <c r="R276" s="16">
        <f t="shared" si="208"/>
        <v>6.5685849093218849</v>
      </c>
      <c r="S276" s="16">
        <f t="shared" si="208"/>
        <v>6.4140807725649154</v>
      </c>
      <c r="T276" s="16">
        <f t="shared" si="208"/>
        <v>6.2888359188553977</v>
      </c>
      <c r="U276" s="16">
        <f t="shared" si="208"/>
        <v>6.1635910651458801</v>
      </c>
      <c r="V276" s="16">
        <f t="shared" si="208"/>
        <v>6.038346211436334</v>
      </c>
      <c r="W276" s="16">
        <f t="shared" si="208"/>
        <v>5.9131013577268163</v>
      </c>
      <c r="X276" s="16">
        <f t="shared" si="208"/>
        <v>5.7878565040172845</v>
      </c>
      <c r="Y276" s="16">
        <f t="shared" si="208"/>
        <v>5.7373993387199107</v>
      </c>
      <c r="Z276" s="16">
        <f t="shared" si="208"/>
        <v>5.6869421734225369</v>
      </c>
      <c r="AA276" s="16">
        <f t="shared" si="208"/>
        <v>5.6364850081251774</v>
      </c>
      <c r="AB276" s="16">
        <f t="shared" si="208"/>
        <v>5.5860278428278036</v>
      </c>
      <c r="AC276" s="16">
        <f t="shared" si="208"/>
        <v>5.5355706775304299</v>
      </c>
      <c r="AD276" s="16">
        <f t="shared" si="208"/>
        <v>5.4975043176983007</v>
      </c>
      <c r="AE276" s="16">
        <f t="shared" si="208"/>
        <v>5.4594379578661858</v>
      </c>
      <c r="AF276" s="16">
        <f t="shared" si="208"/>
        <v>5.4213715980340709</v>
      </c>
      <c r="AG276" s="16">
        <f t="shared" si="208"/>
        <v>5.3833052382019559</v>
      </c>
      <c r="AH276" s="16">
        <f t="shared" si="208"/>
        <v>5.345238878369841</v>
      </c>
    </row>
    <row r="277" spans="2:34" hidden="1" outlineLevel="1">
      <c r="B277" t="str">
        <f t="shared" si="198"/>
        <v>e-ammonia - Energy cost - Asia - USD/ton fuel</v>
      </c>
      <c r="C277" s="2" t="str">
        <f>C249</f>
        <v>e-ammonia</v>
      </c>
      <c r="D277" s="2" t="s">
        <v>43</v>
      </c>
      <c r="E277" s="2" t="s">
        <v>57</v>
      </c>
      <c r="F277" s="2" t="s">
        <v>31</v>
      </c>
      <c r="G277" s="16">
        <f t="shared" ref="G277:AH277" si="209">G282*G$285</f>
        <v>16.235400622452289</v>
      </c>
      <c r="H277" s="16">
        <f t="shared" si="209"/>
        <v>14.808726984208988</v>
      </c>
      <c r="I277" s="16">
        <f t="shared" si="209"/>
        <v>13.382053345966369</v>
      </c>
      <c r="J277" s="16">
        <f t="shared" si="209"/>
        <v>12.870317358555894</v>
      </c>
      <c r="K277" s="16">
        <f t="shared" si="209"/>
        <v>12.358581371145647</v>
      </c>
      <c r="L277" s="16">
        <f t="shared" si="209"/>
        <v>11.846845383735172</v>
      </c>
      <c r="M277" s="16">
        <f t="shared" si="209"/>
        <v>11.335109396324697</v>
      </c>
      <c r="N277" s="16">
        <f t="shared" si="209"/>
        <v>10.823373408914449</v>
      </c>
      <c r="O277" s="16">
        <f t="shared" si="209"/>
        <v>10.475552016577922</v>
      </c>
      <c r="P277" s="16">
        <f t="shared" si="209"/>
        <v>10.127730624241508</v>
      </c>
      <c r="Q277" s="16">
        <f t="shared" si="209"/>
        <v>9.7799092319052079</v>
      </c>
      <c r="R277" s="16">
        <f t="shared" si="209"/>
        <v>9.4320878395687942</v>
      </c>
      <c r="S277" s="16">
        <f t="shared" si="209"/>
        <v>9.0842664472323804</v>
      </c>
      <c r="T277" s="16">
        <f t="shared" si="209"/>
        <v>8.9074256244314256</v>
      </c>
      <c r="U277" s="16">
        <f t="shared" si="209"/>
        <v>8.7305848016304708</v>
      </c>
      <c r="V277" s="16">
        <f t="shared" si="209"/>
        <v>8.5537439788295728</v>
      </c>
      <c r="W277" s="16">
        <f t="shared" si="209"/>
        <v>8.376903156028618</v>
      </c>
      <c r="X277" s="16">
        <f t="shared" si="209"/>
        <v>8.2000623332277769</v>
      </c>
      <c r="Y277" s="16">
        <f t="shared" si="209"/>
        <v>8.0149580735243831</v>
      </c>
      <c r="Z277" s="16">
        <f t="shared" si="209"/>
        <v>7.8298538138210461</v>
      </c>
      <c r="AA277" s="16">
        <f t="shared" si="209"/>
        <v>7.6447495541176522</v>
      </c>
      <c r="AB277" s="16">
        <f t="shared" si="209"/>
        <v>7.4596452944143152</v>
      </c>
      <c r="AC277" s="16">
        <f t="shared" si="209"/>
        <v>7.2745410347109214</v>
      </c>
      <c r="AD277" s="16">
        <f t="shared" si="209"/>
        <v>7.1896546747182981</v>
      </c>
      <c r="AE277" s="16">
        <f t="shared" si="209"/>
        <v>7.1047683147256464</v>
      </c>
      <c r="AF277" s="16">
        <f t="shared" si="209"/>
        <v>7.0198819547330231</v>
      </c>
      <c r="AG277" s="16">
        <f t="shared" si="209"/>
        <v>6.9349955947403998</v>
      </c>
      <c r="AH277" s="16">
        <f t="shared" si="209"/>
        <v>6.8501092347477481</v>
      </c>
    </row>
    <row r="278" spans="2:34" hidden="1" outlineLevel="1">
      <c r="B278" t="str">
        <f t="shared" si="198"/>
        <v>e-ammonia - Energy cost - Europe - USD/ton fuel</v>
      </c>
      <c r="C278" s="2" t="str">
        <f>C249</f>
        <v>e-ammonia</v>
      </c>
      <c r="D278" s="2" t="s">
        <v>43</v>
      </c>
      <c r="E278" s="2" t="s">
        <v>8</v>
      </c>
      <c r="F278" s="2" t="s">
        <v>31</v>
      </c>
      <c r="G278" s="16">
        <f t="shared" ref="G278:AH278" si="210">G283*G$285</f>
        <v>12.086376339439312</v>
      </c>
      <c r="H278" s="16">
        <f t="shared" si="210"/>
        <v>11.565458598295663</v>
      </c>
      <c r="I278" s="16">
        <f t="shared" si="210"/>
        <v>11.044540857152015</v>
      </c>
      <c r="J278" s="16">
        <f t="shared" si="210"/>
        <v>10.623636174431113</v>
      </c>
      <c r="K278" s="16">
        <f t="shared" si="210"/>
        <v>10.202731491710097</v>
      </c>
      <c r="L278" s="16">
        <f t="shared" si="210"/>
        <v>9.7818268089891944</v>
      </c>
      <c r="M278" s="16">
        <f t="shared" si="210"/>
        <v>9.3609221262681785</v>
      </c>
      <c r="N278" s="16">
        <f t="shared" si="210"/>
        <v>8.9400174435472763</v>
      </c>
      <c r="O278" s="16">
        <f t="shared" si="210"/>
        <v>8.7651316349623585</v>
      </c>
      <c r="P278" s="16">
        <f t="shared" si="210"/>
        <v>8.5902458263776111</v>
      </c>
      <c r="Q278" s="16">
        <f t="shared" si="210"/>
        <v>8.415360017792807</v>
      </c>
      <c r="R278" s="16">
        <f t="shared" si="210"/>
        <v>8.2404742092080028</v>
      </c>
      <c r="S278" s="16">
        <f t="shared" si="210"/>
        <v>8.0655884006232554</v>
      </c>
      <c r="T278" s="16">
        <f t="shared" si="210"/>
        <v>7.9611726839041808</v>
      </c>
      <c r="U278" s="16">
        <f t="shared" si="210"/>
        <v>7.8567569671851345</v>
      </c>
      <c r="V278" s="16">
        <f t="shared" si="210"/>
        <v>7.7523412504660882</v>
      </c>
      <c r="W278" s="16">
        <f t="shared" si="210"/>
        <v>7.647925533747042</v>
      </c>
      <c r="X278" s="16">
        <f t="shared" si="210"/>
        <v>7.5435098170279389</v>
      </c>
      <c r="Y278" s="16">
        <f t="shared" si="210"/>
        <v>7.4318038512901126</v>
      </c>
      <c r="Z278" s="16">
        <f t="shared" si="210"/>
        <v>7.3200978855522578</v>
      </c>
      <c r="AA278" s="16">
        <f t="shared" si="210"/>
        <v>7.2083919198144315</v>
      </c>
      <c r="AB278" s="16">
        <f t="shared" si="210"/>
        <v>7.0966859540765768</v>
      </c>
      <c r="AC278" s="16">
        <f t="shared" si="210"/>
        <v>6.9849799883387504</v>
      </c>
      <c r="AD278" s="16">
        <f t="shared" si="210"/>
        <v>6.9034770152329656</v>
      </c>
      <c r="AE278" s="16">
        <f t="shared" si="210"/>
        <v>6.8219740421271524</v>
      </c>
      <c r="AF278" s="16">
        <f t="shared" si="210"/>
        <v>6.7404710690213676</v>
      </c>
      <c r="AG278" s="16">
        <f t="shared" si="210"/>
        <v>6.6589680959155828</v>
      </c>
      <c r="AH278" s="16">
        <f t="shared" si="210"/>
        <v>6.5774651228097696</v>
      </c>
    </row>
    <row r="279" spans="2:34" hidden="1" outlineLevel="1">
      <c r="B279" t="str">
        <f t="shared" si="198"/>
        <v>e-ammonia - Energy cost - Middle East - USD/ton fuel</v>
      </c>
      <c r="C279" s="13" t="str">
        <f>C249</f>
        <v>e-ammonia</v>
      </c>
      <c r="D279" s="13" t="s">
        <v>43</v>
      </c>
      <c r="E279" s="13" t="s">
        <v>58</v>
      </c>
      <c r="F279" s="13" t="s">
        <v>31</v>
      </c>
      <c r="G279" s="17">
        <f t="shared" ref="G279:AH279" si="211">G284*G$285</f>
        <v>9.2550791682909903</v>
      </c>
      <c r="H279" s="17">
        <f t="shared" si="211"/>
        <v>8.8466757251085255</v>
      </c>
      <c r="I279" s="17">
        <f t="shared" si="211"/>
        <v>8.438272281925947</v>
      </c>
      <c r="J279" s="17">
        <f t="shared" si="211"/>
        <v>8.1678717817968618</v>
      </c>
      <c r="K279" s="17">
        <f t="shared" si="211"/>
        <v>7.8974712816677766</v>
      </c>
      <c r="L279" s="17">
        <f t="shared" si="211"/>
        <v>7.6270707815386913</v>
      </c>
      <c r="M279" s="17">
        <f t="shared" si="211"/>
        <v>7.3566702814096061</v>
      </c>
      <c r="N279" s="17">
        <f t="shared" si="211"/>
        <v>7.0862697812805209</v>
      </c>
      <c r="O279" s="17">
        <f t="shared" si="211"/>
        <v>6.8956062688408224</v>
      </c>
      <c r="P279" s="17">
        <f t="shared" si="211"/>
        <v>6.7049427564011808</v>
      </c>
      <c r="Q279" s="17">
        <f t="shared" si="211"/>
        <v>6.5142792439614823</v>
      </c>
      <c r="R279" s="17">
        <f t="shared" si="211"/>
        <v>6.3236157315218406</v>
      </c>
      <c r="S279" s="17">
        <f t="shared" si="211"/>
        <v>6.132952219082199</v>
      </c>
      <c r="T279" s="17">
        <f t="shared" si="211"/>
        <v>6.0373555387765521</v>
      </c>
      <c r="U279" s="17">
        <f t="shared" si="211"/>
        <v>5.9417588584709051</v>
      </c>
      <c r="V279" s="17">
        <f t="shared" si="211"/>
        <v>5.8461621781652866</v>
      </c>
      <c r="W279" s="17">
        <f t="shared" si="211"/>
        <v>5.7505654978596397</v>
      </c>
      <c r="X279" s="17">
        <f t="shared" si="211"/>
        <v>5.6549688175539927</v>
      </c>
      <c r="Y279" s="17">
        <f t="shared" si="211"/>
        <v>5.5296037079175164</v>
      </c>
      <c r="Z279" s="17">
        <f t="shared" si="211"/>
        <v>5.4042385982810686</v>
      </c>
      <c r="AA279" s="17">
        <f t="shared" si="211"/>
        <v>5.2788734886445923</v>
      </c>
      <c r="AB279" s="17">
        <f t="shared" si="211"/>
        <v>5.1535083790081444</v>
      </c>
      <c r="AC279" s="17">
        <f t="shared" si="211"/>
        <v>5.0281432693716539</v>
      </c>
      <c r="AD279" s="17">
        <f t="shared" si="211"/>
        <v>4.9694684653320138</v>
      </c>
      <c r="AE279" s="17">
        <f t="shared" si="211"/>
        <v>4.9107936612923879</v>
      </c>
      <c r="AF279" s="17">
        <f t="shared" si="211"/>
        <v>4.8521188572527478</v>
      </c>
      <c r="AG279" s="17">
        <f t="shared" si="211"/>
        <v>4.7934440532131077</v>
      </c>
      <c r="AH279" s="17">
        <f t="shared" si="211"/>
        <v>4.7347692491734819</v>
      </c>
    </row>
    <row r="280" spans="2:34" hidden="1" outlineLevel="1">
      <c r="B280" t="str">
        <f t="shared" si="198"/>
        <v>Renewable electricity - Cost of electricity - Africa - USD/MWh</v>
      </c>
      <c r="C280" t="s">
        <v>118</v>
      </c>
      <c r="D280" t="s">
        <v>119</v>
      </c>
      <c r="E280" t="s">
        <v>55</v>
      </c>
      <c r="F280" t="s">
        <v>120</v>
      </c>
      <c r="G280" s="8">
        <f t="shared" ref="G280:P285" si="212">INDEX(FuelData,MATCH($B280,FuelData_Index,0),MATCH(G$4,FuelData_Year,0))</f>
        <v>58.389806930514169</v>
      </c>
      <c r="H280" s="8">
        <f t="shared" si="212"/>
        <v>51.533296245659585</v>
      </c>
      <c r="I280" s="8">
        <f t="shared" si="212"/>
        <v>44.676785560803182</v>
      </c>
      <c r="J280" s="8">
        <f t="shared" si="212"/>
        <v>42.765424685038852</v>
      </c>
      <c r="K280" s="8">
        <f t="shared" si="212"/>
        <v>40.854063809274521</v>
      </c>
      <c r="L280" s="8">
        <f t="shared" si="212"/>
        <v>38.942702933510191</v>
      </c>
      <c r="M280" s="8">
        <f t="shared" si="212"/>
        <v>37.031342057745405</v>
      </c>
      <c r="N280" s="8">
        <f t="shared" si="212"/>
        <v>35.119981181981075</v>
      </c>
      <c r="O280" s="8">
        <f t="shared" si="212"/>
        <v>34.053057098426962</v>
      </c>
      <c r="P280" s="8">
        <f t="shared" si="212"/>
        <v>32.986133014872848</v>
      </c>
      <c r="Q280" s="8">
        <f t="shared" ref="Q280:Z285" si="213">INDEX(FuelData,MATCH($B280,FuelData_Index,0),MATCH(Q$4,FuelData_Year,0))</f>
        <v>31.919208931318281</v>
      </c>
      <c r="R280" s="8">
        <f t="shared" si="213"/>
        <v>30.852284847764167</v>
      </c>
      <c r="S280" s="8">
        <f t="shared" si="213"/>
        <v>29.785360764210168</v>
      </c>
      <c r="T280" s="8">
        <f t="shared" si="213"/>
        <v>29.283177129903038</v>
      </c>
      <c r="U280" s="8">
        <f t="shared" si="213"/>
        <v>28.780993495596022</v>
      </c>
      <c r="V280" s="8">
        <f t="shared" si="213"/>
        <v>28.278809861288892</v>
      </c>
      <c r="W280" s="8">
        <f t="shared" si="213"/>
        <v>27.776626226981762</v>
      </c>
      <c r="X280" s="8">
        <f t="shared" si="213"/>
        <v>27.274442592674859</v>
      </c>
      <c r="Y280" s="8">
        <f t="shared" si="213"/>
        <v>26.758061649346246</v>
      </c>
      <c r="Z280" s="8">
        <f t="shared" si="213"/>
        <v>26.241680706017632</v>
      </c>
      <c r="AA280" s="8">
        <f t="shared" ref="AA280:AH285" si="214">INDEX(FuelData,MATCH($B280,FuelData_Index,0),MATCH(AA$4,FuelData_Year,0))</f>
        <v>25.725299762688792</v>
      </c>
      <c r="AB280" s="8">
        <f t="shared" si="214"/>
        <v>25.208918819360179</v>
      </c>
      <c r="AC280" s="8">
        <f t="shared" si="214"/>
        <v>24.692537876031452</v>
      </c>
      <c r="AD280" s="8">
        <f t="shared" si="214"/>
        <v>24.439084279606391</v>
      </c>
      <c r="AE280" s="8">
        <f t="shared" si="214"/>
        <v>24.185630683181444</v>
      </c>
      <c r="AF280" s="8">
        <f t="shared" si="214"/>
        <v>23.932177086756383</v>
      </c>
      <c r="AG280" s="8">
        <f t="shared" si="214"/>
        <v>23.678723490331322</v>
      </c>
      <c r="AH280" s="8">
        <f t="shared" si="214"/>
        <v>23.425269893906375</v>
      </c>
    </row>
    <row r="281" spans="2:34" hidden="1" outlineLevel="1">
      <c r="B281" t="str">
        <f t="shared" si="198"/>
        <v>Renewable electricity - Cost of electricity - Americas - USD/MWh</v>
      </c>
      <c r="C281" t="s">
        <v>118</v>
      </c>
      <c r="D281" t="s">
        <v>119</v>
      </c>
      <c r="E281" t="s">
        <v>56</v>
      </c>
      <c r="F281" t="s">
        <v>120</v>
      </c>
      <c r="G281" s="8">
        <f t="shared" si="212"/>
        <v>36.687184539767031</v>
      </c>
      <c r="H281" s="8">
        <f t="shared" si="212"/>
        <v>35.927444151972622</v>
      </c>
      <c r="I281" s="8">
        <f t="shared" si="212"/>
        <v>35.167703764177986</v>
      </c>
      <c r="J281" s="8">
        <f t="shared" si="212"/>
        <v>33.883444176422017</v>
      </c>
      <c r="K281" s="8">
        <f t="shared" si="212"/>
        <v>32.599184588666049</v>
      </c>
      <c r="L281" s="8">
        <f t="shared" si="212"/>
        <v>31.31492500091008</v>
      </c>
      <c r="M281" s="8">
        <f t="shared" si="212"/>
        <v>30.030665413154566</v>
      </c>
      <c r="N281" s="8">
        <f t="shared" si="212"/>
        <v>28.746405825398597</v>
      </c>
      <c r="O281" s="8">
        <f t="shared" si="212"/>
        <v>28.128389278370832</v>
      </c>
      <c r="P281" s="8">
        <f t="shared" si="212"/>
        <v>27.510372731343068</v>
      </c>
      <c r="Q281" s="8">
        <f t="shared" si="213"/>
        <v>26.892356184315304</v>
      </c>
      <c r="R281" s="8">
        <f t="shared" si="213"/>
        <v>26.27433963728754</v>
      </c>
      <c r="S281" s="8">
        <f t="shared" si="213"/>
        <v>25.656323090259662</v>
      </c>
      <c r="T281" s="8">
        <f t="shared" si="213"/>
        <v>25.155343675421591</v>
      </c>
      <c r="U281" s="8">
        <f t="shared" si="213"/>
        <v>24.65436426058352</v>
      </c>
      <c r="V281" s="8">
        <f t="shared" si="213"/>
        <v>24.153384845745336</v>
      </c>
      <c r="W281" s="8">
        <f t="shared" si="213"/>
        <v>23.652405430907265</v>
      </c>
      <c r="X281" s="8">
        <f t="shared" si="213"/>
        <v>23.151426016069138</v>
      </c>
      <c r="Y281" s="8">
        <f t="shared" si="213"/>
        <v>22.949597354879643</v>
      </c>
      <c r="Z281" s="8">
        <f t="shared" si="213"/>
        <v>22.747768693690148</v>
      </c>
      <c r="AA281" s="8">
        <f t="shared" si="214"/>
        <v>22.54594003250071</v>
      </c>
      <c r="AB281" s="8">
        <f t="shared" si="214"/>
        <v>22.344111371311214</v>
      </c>
      <c r="AC281" s="8">
        <f t="shared" si="214"/>
        <v>22.142282710121719</v>
      </c>
      <c r="AD281" s="8">
        <f t="shared" si="214"/>
        <v>21.990017270793203</v>
      </c>
      <c r="AE281" s="8">
        <f t="shared" si="214"/>
        <v>21.837751831464743</v>
      </c>
      <c r="AF281" s="8">
        <f t="shared" si="214"/>
        <v>21.685486392136283</v>
      </c>
      <c r="AG281" s="8">
        <f t="shared" si="214"/>
        <v>21.533220952807824</v>
      </c>
      <c r="AH281" s="8">
        <f t="shared" si="214"/>
        <v>21.380955513479364</v>
      </c>
    </row>
    <row r="282" spans="2:34" hidden="1" outlineLevel="1">
      <c r="B282" t="str">
        <f t="shared" si="198"/>
        <v>Renewable electricity - Cost of electricity - Asia - USD/MWh</v>
      </c>
      <c r="C282" t="s">
        <v>118</v>
      </c>
      <c r="D282" t="s">
        <v>119</v>
      </c>
      <c r="E282" t="s">
        <v>57</v>
      </c>
      <c r="F282" t="s">
        <v>120</v>
      </c>
      <c r="G282" s="8">
        <f t="shared" si="212"/>
        <v>64.941602489809156</v>
      </c>
      <c r="H282" s="8">
        <f t="shared" si="212"/>
        <v>59.234907936835953</v>
      </c>
      <c r="I282" s="8">
        <f t="shared" si="212"/>
        <v>53.528213383865477</v>
      </c>
      <c r="J282" s="8">
        <f t="shared" si="212"/>
        <v>51.481269434223577</v>
      </c>
      <c r="K282" s="8">
        <f t="shared" si="212"/>
        <v>49.434325484582587</v>
      </c>
      <c r="L282" s="8">
        <f t="shared" si="212"/>
        <v>47.387381534940687</v>
      </c>
      <c r="M282" s="8">
        <f t="shared" si="212"/>
        <v>45.340437585298787</v>
      </c>
      <c r="N282" s="8">
        <f t="shared" si="212"/>
        <v>43.293493635657796</v>
      </c>
      <c r="O282" s="8">
        <f t="shared" si="212"/>
        <v>41.902208066311687</v>
      </c>
      <c r="P282" s="8">
        <f t="shared" si="212"/>
        <v>40.510922496966032</v>
      </c>
      <c r="Q282" s="8">
        <f t="shared" si="213"/>
        <v>39.119636927620832</v>
      </c>
      <c r="R282" s="8">
        <f t="shared" si="213"/>
        <v>37.728351358275177</v>
      </c>
      <c r="S282" s="8">
        <f t="shared" si="213"/>
        <v>36.337065788929522</v>
      </c>
      <c r="T282" s="8">
        <f t="shared" si="213"/>
        <v>35.629702497725702</v>
      </c>
      <c r="U282" s="8">
        <f t="shared" si="213"/>
        <v>34.922339206521883</v>
      </c>
      <c r="V282" s="8">
        <f t="shared" si="213"/>
        <v>34.214975915318291</v>
      </c>
      <c r="W282" s="8">
        <f t="shared" si="213"/>
        <v>33.507612624114472</v>
      </c>
      <c r="X282" s="8">
        <f t="shared" si="213"/>
        <v>32.800249332911108</v>
      </c>
      <c r="Y282" s="8">
        <f t="shared" si="213"/>
        <v>32.059832294097532</v>
      </c>
      <c r="Z282" s="8">
        <f t="shared" si="213"/>
        <v>31.319415255284184</v>
      </c>
      <c r="AA282" s="8">
        <f t="shared" si="214"/>
        <v>30.578998216470609</v>
      </c>
      <c r="AB282" s="8">
        <f t="shared" si="214"/>
        <v>29.838581177657261</v>
      </c>
      <c r="AC282" s="8">
        <f t="shared" si="214"/>
        <v>29.098164138843686</v>
      </c>
      <c r="AD282" s="8">
        <f t="shared" si="214"/>
        <v>28.758618698873192</v>
      </c>
      <c r="AE282" s="8">
        <f t="shared" si="214"/>
        <v>28.419073258902586</v>
      </c>
      <c r="AF282" s="8">
        <f t="shared" si="214"/>
        <v>28.079527818932092</v>
      </c>
      <c r="AG282" s="8">
        <f t="shared" si="214"/>
        <v>27.739982378961599</v>
      </c>
      <c r="AH282" s="8">
        <f t="shared" si="214"/>
        <v>27.400436938990993</v>
      </c>
    </row>
    <row r="283" spans="2:34" hidden="1" outlineLevel="1">
      <c r="B283" t="str">
        <f t="shared" si="198"/>
        <v>Renewable electricity - Cost of electricity - Europe - USD/MWh</v>
      </c>
      <c r="C283" t="s">
        <v>118</v>
      </c>
      <c r="D283" t="s">
        <v>119</v>
      </c>
      <c r="E283" t="s">
        <v>8</v>
      </c>
      <c r="F283" t="s">
        <v>120</v>
      </c>
      <c r="G283" s="8">
        <f t="shared" si="212"/>
        <v>48.345505357757247</v>
      </c>
      <c r="H283" s="8">
        <f t="shared" si="212"/>
        <v>46.261834393182653</v>
      </c>
      <c r="I283" s="8">
        <f t="shared" si="212"/>
        <v>44.178163428608059</v>
      </c>
      <c r="J283" s="8">
        <f t="shared" si="212"/>
        <v>42.49454469772445</v>
      </c>
      <c r="K283" s="8">
        <f t="shared" si="212"/>
        <v>40.810925966840387</v>
      </c>
      <c r="L283" s="8">
        <f t="shared" si="212"/>
        <v>39.127307235956778</v>
      </c>
      <c r="M283" s="8">
        <f t="shared" si="212"/>
        <v>37.443688505072714</v>
      </c>
      <c r="N283" s="8">
        <f t="shared" si="212"/>
        <v>35.760069774189105</v>
      </c>
      <c r="O283" s="8">
        <f t="shared" si="212"/>
        <v>35.060526539849434</v>
      </c>
      <c r="P283" s="8">
        <f t="shared" si="212"/>
        <v>34.360983305510445</v>
      </c>
      <c r="Q283" s="8">
        <f t="shared" si="213"/>
        <v>33.661440071171228</v>
      </c>
      <c r="R283" s="8">
        <f t="shared" si="213"/>
        <v>32.961896836832011</v>
      </c>
      <c r="S283" s="8">
        <f t="shared" si="213"/>
        <v>32.262353602493022</v>
      </c>
      <c r="T283" s="8">
        <f t="shared" si="213"/>
        <v>31.844690735616723</v>
      </c>
      <c r="U283" s="8">
        <f t="shared" si="213"/>
        <v>31.427027868740538</v>
      </c>
      <c r="V283" s="8">
        <f t="shared" si="213"/>
        <v>31.009365001864353</v>
      </c>
      <c r="W283" s="8">
        <f t="shared" si="213"/>
        <v>30.591702134988168</v>
      </c>
      <c r="X283" s="8">
        <f t="shared" si="213"/>
        <v>30.174039268111756</v>
      </c>
      <c r="Y283" s="8">
        <f t="shared" si="213"/>
        <v>29.72721540516045</v>
      </c>
      <c r="Z283" s="8">
        <f t="shared" si="213"/>
        <v>29.280391542209031</v>
      </c>
      <c r="AA283" s="8">
        <f t="shared" si="214"/>
        <v>28.833567679257726</v>
      </c>
      <c r="AB283" s="8">
        <f t="shared" si="214"/>
        <v>28.386743816306307</v>
      </c>
      <c r="AC283" s="8">
        <f t="shared" si="214"/>
        <v>27.939919953355002</v>
      </c>
      <c r="AD283" s="8">
        <f t="shared" si="214"/>
        <v>27.613908060931863</v>
      </c>
      <c r="AE283" s="8">
        <f t="shared" si="214"/>
        <v>27.28789616850861</v>
      </c>
      <c r="AF283" s="8">
        <f t="shared" si="214"/>
        <v>26.96188427608547</v>
      </c>
      <c r="AG283" s="8">
        <f t="shared" si="214"/>
        <v>26.635872383662331</v>
      </c>
      <c r="AH283" s="8">
        <f t="shared" si="214"/>
        <v>26.309860491239078</v>
      </c>
    </row>
    <row r="284" spans="2:34" hidden="1" outlineLevel="1">
      <c r="B284" t="str">
        <f t="shared" si="198"/>
        <v>Renewable electricity - Cost of electricity - Middle East - USD/MWh</v>
      </c>
      <c r="C284" t="s">
        <v>118</v>
      </c>
      <c r="D284" t="s">
        <v>119</v>
      </c>
      <c r="E284" t="s">
        <v>58</v>
      </c>
      <c r="F284" t="s">
        <v>120</v>
      </c>
      <c r="G284" s="8">
        <f t="shared" si="212"/>
        <v>37.020316673163961</v>
      </c>
      <c r="H284" s="8">
        <f t="shared" si="212"/>
        <v>35.386702900434102</v>
      </c>
      <c r="I284" s="8">
        <f t="shared" si="212"/>
        <v>33.753089127703788</v>
      </c>
      <c r="J284" s="8">
        <f t="shared" si="212"/>
        <v>32.671487127187447</v>
      </c>
      <c r="K284" s="8">
        <f t="shared" si="212"/>
        <v>31.589885126671106</v>
      </c>
      <c r="L284" s="8">
        <f t="shared" si="212"/>
        <v>30.508283126154765</v>
      </c>
      <c r="M284" s="8">
        <f t="shared" si="212"/>
        <v>29.426681125638424</v>
      </c>
      <c r="N284" s="8">
        <f t="shared" si="212"/>
        <v>28.345079125122083</v>
      </c>
      <c r="O284" s="8">
        <f t="shared" si="212"/>
        <v>27.58242507536329</v>
      </c>
      <c r="P284" s="8">
        <f t="shared" si="212"/>
        <v>26.819771025604723</v>
      </c>
      <c r="Q284" s="8">
        <f t="shared" si="213"/>
        <v>26.057116975845929</v>
      </c>
      <c r="R284" s="8">
        <f t="shared" si="213"/>
        <v>25.294462926087363</v>
      </c>
      <c r="S284" s="8">
        <f t="shared" si="213"/>
        <v>24.531808876328796</v>
      </c>
      <c r="T284" s="8">
        <f t="shared" si="213"/>
        <v>24.149422155106208</v>
      </c>
      <c r="U284" s="8">
        <f t="shared" si="213"/>
        <v>23.76703543388362</v>
      </c>
      <c r="V284" s="8">
        <f t="shared" si="213"/>
        <v>23.384648712661146</v>
      </c>
      <c r="W284" s="8">
        <f t="shared" si="213"/>
        <v>23.002261991438559</v>
      </c>
      <c r="X284" s="8">
        <f t="shared" si="213"/>
        <v>22.619875270215971</v>
      </c>
      <c r="Y284" s="8">
        <f t="shared" si="213"/>
        <v>22.118414831670066</v>
      </c>
      <c r="Z284" s="8">
        <f t="shared" si="213"/>
        <v>21.616954393124274</v>
      </c>
      <c r="AA284" s="8">
        <f t="shared" si="214"/>
        <v>21.115493954578369</v>
      </c>
      <c r="AB284" s="8">
        <f t="shared" si="214"/>
        <v>20.614033516032578</v>
      </c>
      <c r="AC284" s="8">
        <f t="shared" si="214"/>
        <v>20.112573077486616</v>
      </c>
      <c r="AD284" s="8">
        <f t="shared" si="214"/>
        <v>19.877873861328055</v>
      </c>
      <c r="AE284" s="8">
        <f t="shared" si="214"/>
        <v>19.643174645169552</v>
      </c>
      <c r="AF284" s="8">
        <f t="shared" si="214"/>
        <v>19.408475429010991</v>
      </c>
      <c r="AG284" s="8">
        <f t="shared" si="214"/>
        <v>19.173776212852431</v>
      </c>
      <c r="AH284" s="8">
        <f t="shared" si="214"/>
        <v>18.939076996693927</v>
      </c>
    </row>
    <row r="285" spans="2:34" hidden="1" outlineLevel="1">
      <c r="B285" t="str">
        <f t="shared" si="198"/>
        <v>e-ammonia - Energy demand - Global - MWh/ton fuel</v>
      </c>
      <c r="C285" t="str">
        <f>C249</f>
        <v>e-ammonia</v>
      </c>
      <c r="D285" t="s">
        <v>137</v>
      </c>
      <c r="E285" t="s">
        <v>49</v>
      </c>
      <c r="F285" t="s">
        <v>122</v>
      </c>
      <c r="G285" s="24">
        <f t="shared" si="212"/>
        <v>0.25</v>
      </c>
      <c r="H285" s="24">
        <f t="shared" si="212"/>
        <v>0.25</v>
      </c>
      <c r="I285" s="24">
        <f t="shared" si="212"/>
        <v>0.25</v>
      </c>
      <c r="J285" s="24">
        <f t="shared" si="212"/>
        <v>0.25</v>
      </c>
      <c r="K285" s="24">
        <f t="shared" si="212"/>
        <v>0.25</v>
      </c>
      <c r="L285" s="24">
        <f t="shared" si="212"/>
        <v>0.25</v>
      </c>
      <c r="M285" s="24">
        <f t="shared" si="212"/>
        <v>0.25</v>
      </c>
      <c r="N285" s="24">
        <f t="shared" si="212"/>
        <v>0.25</v>
      </c>
      <c r="O285" s="24">
        <f t="shared" si="212"/>
        <v>0.25</v>
      </c>
      <c r="P285" s="24">
        <f t="shared" si="212"/>
        <v>0.25</v>
      </c>
      <c r="Q285" s="24">
        <f t="shared" si="213"/>
        <v>0.25</v>
      </c>
      <c r="R285" s="24">
        <f t="shared" si="213"/>
        <v>0.25</v>
      </c>
      <c r="S285" s="24">
        <f t="shared" si="213"/>
        <v>0.25</v>
      </c>
      <c r="T285" s="24">
        <f t="shared" si="213"/>
        <v>0.25</v>
      </c>
      <c r="U285" s="24">
        <f t="shared" si="213"/>
        <v>0.25</v>
      </c>
      <c r="V285" s="24">
        <f t="shared" si="213"/>
        <v>0.25</v>
      </c>
      <c r="W285" s="24">
        <f t="shared" si="213"/>
        <v>0.25</v>
      </c>
      <c r="X285" s="24">
        <f t="shared" si="213"/>
        <v>0.25</v>
      </c>
      <c r="Y285" s="24">
        <f t="shared" si="213"/>
        <v>0.25</v>
      </c>
      <c r="Z285" s="24">
        <f t="shared" si="213"/>
        <v>0.25</v>
      </c>
      <c r="AA285" s="24">
        <f t="shared" si="214"/>
        <v>0.25</v>
      </c>
      <c r="AB285" s="24">
        <f t="shared" si="214"/>
        <v>0.25</v>
      </c>
      <c r="AC285" s="24">
        <f t="shared" si="214"/>
        <v>0.25</v>
      </c>
      <c r="AD285" s="24">
        <f t="shared" si="214"/>
        <v>0.25</v>
      </c>
      <c r="AE285" s="24">
        <f t="shared" si="214"/>
        <v>0.25</v>
      </c>
      <c r="AF285" s="24">
        <f t="shared" si="214"/>
        <v>0.25</v>
      </c>
      <c r="AG285" s="24">
        <f t="shared" si="214"/>
        <v>0.25</v>
      </c>
      <c r="AH285" s="24">
        <f t="shared" si="214"/>
        <v>0.25</v>
      </c>
    </row>
    <row r="286" spans="2:34" hidden="1" outlineLevel="1">
      <c r="B286" t="str">
        <f t="shared" si="198"/>
        <v/>
      </c>
      <c r="C286" s="2"/>
    </row>
    <row r="287" spans="2:34" hidden="1" outlineLevel="1">
      <c r="B287" t="str">
        <f t="shared" si="198"/>
        <v>e-ammonia - Feedstock cost - Africa - USD/ton fuel</v>
      </c>
      <c r="C287" s="10" t="str">
        <f>C249</f>
        <v>e-ammonia</v>
      </c>
      <c r="D287" s="10" t="s">
        <v>44</v>
      </c>
      <c r="E287" s="10" t="s">
        <v>55</v>
      </c>
      <c r="F287" s="10" t="s">
        <v>31</v>
      </c>
      <c r="G287" s="15">
        <f>G292*G$302+G297*G$303</f>
        <v>885.24055430094472</v>
      </c>
      <c r="H287" s="15">
        <f t="shared" ref="H287:AH287" si="215">H292*H$302+H297*H$303</f>
        <v>802.38361732500084</v>
      </c>
      <c r="I287" s="15">
        <f t="shared" si="215"/>
        <v>719.04580418195883</v>
      </c>
      <c r="J287" s="15">
        <f t="shared" si="215"/>
        <v>689.0549177416583</v>
      </c>
      <c r="K287" s="15">
        <f t="shared" si="215"/>
        <v>658.14964363654451</v>
      </c>
      <c r="L287" s="15">
        <f t="shared" si="215"/>
        <v>626.3484834981532</v>
      </c>
      <c r="M287" s="15">
        <f t="shared" si="215"/>
        <v>593.66993895803535</v>
      </c>
      <c r="N287" s="15">
        <f t="shared" si="215"/>
        <v>560.13251164771839</v>
      </c>
      <c r="O287" s="15">
        <f t="shared" si="215"/>
        <v>549.3961539936023</v>
      </c>
      <c r="P287" s="15">
        <f t="shared" si="215"/>
        <v>537.29601213764965</v>
      </c>
      <c r="Q287" s="15">
        <f t="shared" si="215"/>
        <v>523.84205153442167</v>
      </c>
      <c r="R287" s="15">
        <f t="shared" si="215"/>
        <v>509.04423763848769</v>
      </c>
      <c r="S287" s="15">
        <f t="shared" si="215"/>
        <v>492.91253590443188</v>
      </c>
      <c r="T287" s="15">
        <f t="shared" si="215"/>
        <v>481.64730509536042</v>
      </c>
      <c r="U287" s="15">
        <f t="shared" si="215"/>
        <v>469.44406367743181</v>
      </c>
      <c r="V287" s="15">
        <f t="shared" si="215"/>
        <v>456.30606341635325</v>
      </c>
      <c r="W287" s="15">
        <f t="shared" si="215"/>
        <v>442.23655607779125</v>
      </c>
      <c r="X287" s="15">
        <f t="shared" si="215"/>
        <v>427.2387934274434</v>
      </c>
      <c r="Y287" s="15">
        <f t="shared" si="215"/>
        <v>411.82668514808756</v>
      </c>
      <c r="Z287" s="15">
        <f t="shared" si="215"/>
        <v>395.97901416419768</v>
      </c>
      <c r="AA287" s="15">
        <f t="shared" si="215"/>
        <v>379.69387893086082</v>
      </c>
      <c r="AB287" s="15">
        <f t="shared" si="215"/>
        <v>362.96937790314394</v>
      </c>
      <c r="AC287" s="15">
        <f t="shared" si="215"/>
        <v>345.8036095361262</v>
      </c>
      <c r="AD287" s="15">
        <f t="shared" si="215"/>
        <v>332.31663989800353</v>
      </c>
      <c r="AE287" s="15">
        <f t="shared" si="215"/>
        <v>318.61132686259066</v>
      </c>
      <c r="AF287" s="15">
        <f t="shared" si="215"/>
        <v>304.68647217847354</v>
      </c>
      <c r="AG287" s="15">
        <f t="shared" si="215"/>
        <v>290.54087759424226</v>
      </c>
      <c r="AH287" s="15">
        <f t="shared" si="215"/>
        <v>276.17334485848716</v>
      </c>
    </row>
    <row r="288" spans="2:34" hidden="1" outlineLevel="1">
      <c r="B288" t="str">
        <f t="shared" si="198"/>
        <v>e-ammonia - Feedstock cost - Americas - USD/ton fuel</v>
      </c>
      <c r="C288" s="2" t="str">
        <f>C249</f>
        <v>e-ammonia</v>
      </c>
      <c r="D288" s="2" t="s">
        <v>44</v>
      </c>
      <c r="E288" s="2" t="s">
        <v>56</v>
      </c>
      <c r="F288" s="2" t="s">
        <v>31</v>
      </c>
      <c r="G288" s="16">
        <f t="shared" ref="G288:AH288" si="216">G293*G$302+G298*G$303</f>
        <v>669.84311006525911</v>
      </c>
      <c r="H288" s="16">
        <f t="shared" si="216"/>
        <v>647.66951155032791</v>
      </c>
      <c r="I288" s="16">
        <f t="shared" si="216"/>
        <v>624.89790676665984</v>
      </c>
      <c r="J288" s="16">
        <f t="shared" si="216"/>
        <v>601.31696449329752</v>
      </c>
      <c r="K288" s="16">
        <f t="shared" si="216"/>
        <v>576.81987090265204</v>
      </c>
      <c r="L288" s="16">
        <f t="shared" si="216"/>
        <v>551.41905739791378</v>
      </c>
      <c r="M288" s="16">
        <f t="shared" si="216"/>
        <v>525.12695538229423</v>
      </c>
      <c r="N288" s="16">
        <f t="shared" si="216"/>
        <v>497.95599625895881</v>
      </c>
      <c r="O288" s="16">
        <f t="shared" si="216"/>
        <v>491.96812206474976</v>
      </c>
      <c r="P288" s="16">
        <f t="shared" si="216"/>
        <v>484.57755974932326</v>
      </c>
      <c r="Q288" s="16">
        <f t="shared" si="216"/>
        <v>475.79008180944271</v>
      </c>
      <c r="R288" s="16">
        <f t="shared" si="216"/>
        <v>465.61146074186513</v>
      </c>
      <c r="S288" s="16">
        <f t="shared" si="216"/>
        <v>454.04746904337208</v>
      </c>
      <c r="T288" s="16">
        <f t="shared" si="216"/>
        <v>443.11555346182513</v>
      </c>
      <c r="U288" s="16">
        <f t="shared" si="216"/>
        <v>431.25434639608829</v>
      </c>
      <c r="V288" s="16">
        <f t="shared" si="216"/>
        <v>418.4670918142437</v>
      </c>
      <c r="W288" s="16">
        <f t="shared" si="216"/>
        <v>404.75703368433591</v>
      </c>
      <c r="X288" s="16">
        <f t="shared" si="216"/>
        <v>390.12741597443386</v>
      </c>
      <c r="Y288" s="16">
        <f t="shared" si="216"/>
        <v>377.97333241773163</v>
      </c>
      <c r="Z288" s="16">
        <f t="shared" si="216"/>
        <v>365.30890740298639</v>
      </c>
      <c r="AA288" s="16">
        <f t="shared" si="216"/>
        <v>352.13339770707097</v>
      </c>
      <c r="AB288" s="16">
        <f t="shared" si="216"/>
        <v>338.44606010683231</v>
      </c>
      <c r="AC288" s="16">
        <f t="shared" si="216"/>
        <v>324.2461513791369</v>
      </c>
      <c r="AD288" s="16">
        <f t="shared" si="216"/>
        <v>311.83368270767585</v>
      </c>
      <c r="AE288" s="16">
        <f t="shared" si="216"/>
        <v>299.18106124738779</v>
      </c>
      <c r="AF288" s="16">
        <f t="shared" si="216"/>
        <v>286.28756713364908</v>
      </c>
      <c r="AG288" s="16">
        <f t="shared" si="216"/>
        <v>273.15248050183715</v>
      </c>
      <c r="AH288" s="16">
        <f t="shared" si="216"/>
        <v>259.77508148732989</v>
      </c>
    </row>
    <row r="289" spans="2:34" hidden="1" outlineLevel="1">
      <c r="B289" t="str">
        <f t="shared" si="198"/>
        <v>e-ammonia - Feedstock cost - Asia - USD/ton fuel</v>
      </c>
      <c r="C289" s="2" t="str">
        <f>C249</f>
        <v>e-ammonia</v>
      </c>
      <c r="D289" s="2" t="s">
        <v>44</v>
      </c>
      <c r="E289" s="2" t="s">
        <v>57</v>
      </c>
      <c r="F289" s="2" t="s">
        <v>31</v>
      </c>
      <c r="G289" s="16">
        <f t="shared" ref="G289:AH289" si="217">G294*G$302+G299*G$303</f>
        <v>950.2667982828026</v>
      </c>
      <c r="H289" s="16">
        <f t="shared" si="217"/>
        <v>878.73625469916499</v>
      </c>
      <c r="I289" s="16">
        <f t="shared" si="217"/>
        <v>806.68237482964742</v>
      </c>
      <c r="J289" s="16">
        <f t="shared" si="217"/>
        <v>775.15174922896665</v>
      </c>
      <c r="K289" s="16">
        <f t="shared" si="217"/>
        <v>742.68519084455022</v>
      </c>
      <c r="L289" s="16">
        <f t="shared" si="217"/>
        <v>709.30251372782868</v>
      </c>
      <c r="M289" s="16">
        <f t="shared" si="217"/>
        <v>675.02353193028182</v>
      </c>
      <c r="N289" s="16">
        <f t="shared" si="217"/>
        <v>639.8680595033486</v>
      </c>
      <c r="O289" s="16">
        <f t="shared" si="217"/>
        <v>625.47827472822894</v>
      </c>
      <c r="P289" s="16">
        <f t="shared" si="217"/>
        <v>609.74170652589805</v>
      </c>
      <c r="Q289" s="16">
        <f t="shared" si="217"/>
        <v>592.67135000382768</v>
      </c>
      <c r="R289" s="16">
        <f t="shared" si="217"/>
        <v>574.28020026947547</v>
      </c>
      <c r="S289" s="16">
        <f t="shared" si="217"/>
        <v>554.5812524303426</v>
      </c>
      <c r="T289" s="16">
        <f t="shared" si="217"/>
        <v>540.8896999025884</v>
      </c>
      <c r="U289" s="16">
        <f t="shared" si="217"/>
        <v>526.27889013514221</v>
      </c>
      <c r="V289" s="16">
        <f t="shared" si="217"/>
        <v>510.75340348374488</v>
      </c>
      <c r="W289" s="16">
        <f t="shared" si="217"/>
        <v>494.31782030408294</v>
      </c>
      <c r="X289" s="16">
        <f t="shared" si="217"/>
        <v>476.97672095188648</v>
      </c>
      <c r="Y289" s="16">
        <f t="shared" si="217"/>
        <v>458.95400415511773</v>
      </c>
      <c r="Z289" s="16">
        <f t="shared" si="217"/>
        <v>440.55216316784214</v>
      </c>
      <c r="AA289" s="16">
        <f t="shared" si="217"/>
        <v>421.76847144432855</v>
      </c>
      <c r="AB289" s="16">
        <f t="shared" si="217"/>
        <v>402.60020243882519</v>
      </c>
      <c r="AC289" s="16">
        <f t="shared" si="217"/>
        <v>383.04462960559368</v>
      </c>
      <c r="AD289" s="16">
        <f t="shared" si="217"/>
        <v>368.4433927690344</v>
      </c>
      <c r="AE289" s="16">
        <f t="shared" si="217"/>
        <v>353.6458916370151</v>
      </c>
      <c r="AF289" s="16">
        <f t="shared" si="217"/>
        <v>338.65052094210938</v>
      </c>
      <c r="AG289" s="16">
        <f t="shared" si="217"/>
        <v>323.45567541688979</v>
      </c>
      <c r="AH289" s="16">
        <f t="shared" si="217"/>
        <v>308.05974979392886</v>
      </c>
    </row>
    <row r="290" spans="2:34" hidden="1" outlineLevel="1">
      <c r="B290" t="str">
        <f t="shared" si="198"/>
        <v>e-ammonia - Feedstock cost - Europe - USD/ton fuel</v>
      </c>
      <c r="C290" s="2" t="str">
        <f>C249</f>
        <v>e-ammonia</v>
      </c>
      <c r="D290" s="2" t="s">
        <v>44</v>
      </c>
      <c r="E290" s="2" t="s">
        <v>8</v>
      </c>
      <c r="F290" s="2" t="s">
        <v>31</v>
      </c>
      <c r="G290" s="16">
        <f t="shared" ref="G290:AH290" si="218">G295*G$302+G300*G$303</f>
        <v>785.55136241661614</v>
      </c>
      <c r="H290" s="16">
        <f t="shared" si="218"/>
        <v>750.1231254444458</v>
      </c>
      <c r="I290" s="16">
        <f t="shared" si="218"/>
        <v>714.109026230636</v>
      </c>
      <c r="J290" s="16">
        <f t="shared" si="218"/>
        <v>686.37911186256974</v>
      </c>
      <c r="K290" s="16">
        <f t="shared" si="218"/>
        <v>657.72463548952771</v>
      </c>
      <c r="L290" s="16">
        <f t="shared" si="218"/>
        <v>628.1618942398112</v>
      </c>
      <c r="M290" s="16">
        <f t="shared" si="218"/>
        <v>597.70718524172264</v>
      </c>
      <c r="N290" s="16">
        <f t="shared" si="218"/>
        <v>566.37680562354603</v>
      </c>
      <c r="O290" s="16">
        <f t="shared" si="218"/>
        <v>559.16159384720822</v>
      </c>
      <c r="P290" s="16">
        <f t="shared" si="218"/>
        <v>550.53252649092803</v>
      </c>
      <c r="Q290" s="16">
        <f t="shared" si="218"/>
        <v>540.49613754003258</v>
      </c>
      <c r="R290" s="16">
        <f t="shared" si="218"/>
        <v>529.05896097985431</v>
      </c>
      <c r="S290" s="16">
        <f t="shared" si="218"/>
        <v>516.22753079575318</v>
      </c>
      <c r="T290" s="16">
        <f t="shared" si="218"/>
        <v>505.55805807259742</v>
      </c>
      <c r="U290" s="16">
        <f t="shared" si="218"/>
        <v>493.93167787105335</v>
      </c>
      <c r="V290" s="16">
        <f t="shared" si="218"/>
        <v>481.35109466354356</v>
      </c>
      <c r="W290" s="16">
        <f t="shared" si="218"/>
        <v>467.81901292244572</v>
      </c>
      <c r="X290" s="16">
        <f t="shared" si="218"/>
        <v>453.33813712016746</v>
      </c>
      <c r="Y290" s="16">
        <f t="shared" si="218"/>
        <v>438.21942553750921</v>
      </c>
      <c r="Z290" s="16">
        <f t="shared" si="218"/>
        <v>422.65329372064139</v>
      </c>
      <c r="AA290" s="16">
        <f t="shared" si="218"/>
        <v>406.63809626484561</v>
      </c>
      <c r="AB290" s="16">
        <f t="shared" si="218"/>
        <v>390.17218776537283</v>
      </c>
      <c r="AC290" s="16">
        <f t="shared" si="218"/>
        <v>373.25392281749805</v>
      </c>
      <c r="AD290" s="16">
        <f t="shared" si="218"/>
        <v>358.86951875583327</v>
      </c>
      <c r="AE290" s="16">
        <f t="shared" si="218"/>
        <v>344.28464571577996</v>
      </c>
      <c r="AF290" s="16">
        <f t="shared" si="218"/>
        <v>329.49776241240289</v>
      </c>
      <c r="AG290" s="16">
        <f t="shared" si="218"/>
        <v>314.5073275607657</v>
      </c>
      <c r="AH290" s="16">
        <f t="shared" si="218"/>
        <v>299.31179987593168</v>
      </c>
    </row>
    <row r="291" spans="2:34" hidden="1" outlineLevel="1">
      <c r="B291" t="str">
        <f t="shared" si="198"/>
        <v>e-ammonia - Feedstock cost - Middle East - USD/ton fuel</v>
      </c>
      <c r="C291" s="13" t="str">
        <f>C249</f>
        <v>e-ammonia</v>
      </c>
      <c r="D291" s="13" t="s">
        <v>44</v>
      </c>
      <c r="E291" s="13" t="s">
        <v>58</v>
      </c>
      <c r="F291" s="13" t="s">
        <v>31</v>
      </c>
      <c r="G291" s="17">
        <f t="shared" ref="G291:AH291" si="219">G296*G$302+G301*G$303</f>
        <v>673.14942986544474</v>
      </c>
      <c r="H291" s="17">
        <f t="shared" si="219"/>
        <v>642.30868288906538</v>
      </c>
      <c r="I291" s="17">
        <f t="shared" si="219"/>
        <v>610.89203358927045</v>
      </c>
      <c r="J291" s="17">
        <f t="shared" si="219"/>
        <v>589.34501400076897</v>
      </c>
      <c r="K291" s="17">
        <f t="shared" si="219"/>
        <v>566.87592215782263</v>
      </c>
      <c r="L291" s="17">
        <f t="shared" si="219"/>
        <v>543.49522777441109</v>
      </c>
      <c r="M291" s="17">
        <f t="shared" si="219"/>
        <v>519.21340056453096</v>
      </c>
      <c r="N291" s="17">
        <f t="shared" si="219"/>
        <v>494.0409102421454</v>
      </c>
      <c r="O291" s="17">
        <f t="shared" si="219"/>
        <v>486.67607014984083</v>
      </c>
      <c r="P291" s="17">
        <f t="shared" si="219"/>
        <v>477.92871990643033</v>
      </c>
      <c r="Q291" s="17">
        <f t="shared" si="219"/>
        <v>467.80598297495533</v>
      </c>
      <c r="R291" s="17">
        <f t="shared" si="219"/>
        <v>456.31498281846012</v>
      </c>
      <c r="S291" s="17">
        <f t="shared" si="219"/>
        <v>443.46284290000705</v>
      </c>
      <c r="T291" s="17">
        <f t="shared" si="219"/>
        <v>433.72565955960374</v>
      </c>
      <c r="U291" s="17">
        <f t="shared" si="219"/>
        <v>423.04259896316131</v>
      </c>
      <c r="V291" s="17">
        <f t="shared" si="219"/>
        <v>411.41613716116166</v>
      </c>
      <c r="W291" s="17">
        <f t="shared" si="219"/>
        <v>398.84875020404354</v>
      </c>
      <c r="X291" s="17">
        <f t="shared" si="219"/>
        <v>385.3429141422763</v>
      </c>
      <c r="Y291" s="17">
        <f t="shared" si="219"/>
        <v>370.58496982170988</v>
      </c>
      <c r="Z291" s="17">
        <f t="shared" si="219"/>
        <v>355.38244239668643</v>
      </c>
      <c r="AA291" s="17">
        <f t="shared" si="219"/>
        <v>339.7334852662442</v>
      </c>
      <c r="AB291" s="17">
        <f t="shared" si="219"/>
        <v>323.636251829402</v>
      </c>
      <c r="AC291" s="17">
        <f t="shared" si="219"/>
        <v>307.08889548519164</v>
      </c>
      <c r="AD291" s="17">
        <f t="shared" si="219"/>
        <v>294.16861152741751</v>
      </c>
      <c r="AE291" s="17">
        <f t="shared" si="219"/>
        <v>281.01946930170379</v>
      </c>
      <c r="AF291" s="17">
        <f t="shared" si="219"/>
        <v>267.64035922163578</v>
      </c>
      <c r="AG291" s="17">
        <f t="shared" si="219"/>
        <v>254.03017170080099</v>
      </c>
      <c r="AH291" s="17">
        <f t="shared" si="219"/>
        <v>240.18779715278714</v>
      </c>
    </row>
    <row r="292" spans="2:34" hidden="1" outlineLevel="1">
      <c r="B292" t="str">
        <f t="shared" si="198"/>
        <v>e-hydrogen (compressed) - Cost - Africa - ton H2O/ton H2</v>
      </c>
      <c r="C292" t="s">
        <v>62</v>
      </c>
      <c r="D292" t="s">
        <v>126</v>
      </c>
      <c r="E292" t="s">
        <v>55</v>
      </c>
      <c r="F292" t="s">
        <v>124</v>
      </c>
      <c r="G292" s="26">
        <f t="shared" ref="G292:AH292" si="220">G201</f>
        <v>4633.1233423090589</v>
      </c>
      <c r="H292" s="26">
        <f t="shared" si="220"/>
        <v>4201.9656446218651</v>
      </c>
      <c r="I292" s="26">
        <f t="shared" si="220"/>
        <v>3768.1364126730182</v>
      </c>
      <c r="J292" s="26">
        <f t="shared" si="220"/>
        <v>3627.6640614332246</v>
      </c>
      <c r="K292" s="26">
        <f t="shared" si="220"/>
        <v>3482.0419503382509</v>
      </c>
      <c r="L292" s="26">
        <f t="shared" si="220"/>
        <v>3331.3728662299636</v>
      </c>
      <c r="M292" s="26">
        <f t="shared" si="220"/>
        <v>3175.7595959503119</v>
      </c>
      <c r="N292" s="26">
        <f t="shared" si="220"/>
        <v>3015.3049263411149</v>
      </c>
      <c r="O292" s="26">
        <f t="shared" si="220"/>
        <v>2957.5120355923382</v>
      </c>
      <c r="P292" s="26">
        <f t="shared" si="220"/>
        <v>2892.1425659444694</v>
      </c>
      <c r="Q292" s="26">
        <f t="shared" si="220"/>
        <v>2819.2518810339607</v>
      </c>
      <c r="R292" s="26">
        <f t="shared" si="220"/>
        <v>2738.8953444973072</v>
      </c>
      <c r="S292" s="26">
        <f t="shared" si="220"/>
        <v>2651.1283199710874</v>
      </c>
      <c r="T292" s="26">
        <f t="shared" si="220"/>
        <v>2589.8814487511354</v>
      </c>
      <c r="U292" s="26">
        <f t="shared" si="220"/>
        <v>2523.4234074819769</v>
      </c>
      <c r="V292" s="26">
        <f t="shared" si="220"/>
        <v>2451.7722615286521</v>
      </c>
      <c r="W292" s="26">
        <f t="shared" si="220"/>
        <v>2374.9460762559747</v>
      </c>
      <c r="X292" s="26">
        <f t="shared" si="220"/>
        <v>2292.9629170289318</v>
      </c>
      <c r="Y292" s="26">
        <f t="shared" si="220"/>
        <v>2208.6908045163059</v>
      </c>
      <c r="Z292" s="26">
        <f t="shared" si="220"/>
        <v>2121.9988992007134</v>
      </c>
      <c r="AA292" s="26">
        <f t="shared" si="220"/>
        <v>2032.876636943749</v>
      </c>
      <c r="AB292" s="26">
        <f t="shared" si="220"/>
        <v>1941.3134536068953</v>
      </c>
      <c r="AC292" s="26">
        <f t="shared" si="220"/>
        <v>1847.2987850517036</v>
      </c>
      <c r="AD292" s="26">
        <f t="shared" si="220"/>
        <v>1773.4817469024235</v>
      </c>
      <c r="AE292" s="26">
        <f t="shared" si="220"/>
        <v>1698.451689879309</v>
      </c>
      <c r="AF292" s="26">
        <f t="shared" si="220"/>
        <v>1622.2019570300602</v>
      </c>
      <c r="AG292" s="26">
        <f t="shared" si="220"/>
        <v>1544.7258914023987</v>
      </c>
      <c r="AH292" s="26">
        <f t="shared" si="220"/>
        <v>1466.0168360440496</v>
      </c>
    </row>
    <row r="293" spans="2:34" hidden="1" outlineLevel="1">
      <c r="B293" t="str">
        <f t="shared" si="198"/>
        <v>e-hydrogen (compressed) - Cost - Americas - ton H2O/ton H2</v>
      </c>
      <c r="C293" t="s">
        <v>62</v>
      </c>
      <c r="D293" t="s">
        <v>126</v>
      </c>
      <c r="E293" t="s">
        <v>56</v>
      </c>
      <c r="F293" t="s">
        <v>124</v>
      </c>
      <c r="G293" s="26">
        <f t="shared" ref="G293:AH293" si="221">G202</f>
        <v>3458.2747756282647</v>
      </c>
      <c r="H293" s="26">
        <f t="shared" si="221"/>
        <v>3358.1215141660286</v>
      </c>
      <c r="I293" s="26">
        <f t="shared" si="221"/>
        <v>3254.6459956552549</v>
      </c>
      <c r="J293" s="26">
        <f t="shared" si="221"/>
        <v>3148.9921734049194</v>
      </c>
      <c r="K293" s="26">
        <f t="shared" si="221"/>
        <v>3038.2017033305151</v>
      </c>
      <c r="L293" s="26">
        <f t="shared" si="221"/>
        <v>2922.3436487831009</v>
      </c>
      <c r="M293" s="26">
        <f t="shared" si="221"/>
        <v>2801.4870731138512</v>
      </c>
      <c r="N293" s="26">
        <f t="shared" si="221"/>
        <v>2675.701039673685</v>
      </c>
      <c r="O293" s="26">
        <f t="shared" si="221"/>
        <v>2643.8786103743646</v>
      </c>
      <c r="P293" s="26">
        <f t="shared" si="221"/>
        <v>2604.2634692905026</v>
      </c>
      <c r="Q293" s="26">
        <f t="shared" si="221"/>
        <v>2556.8876858485628</v>
      </c>
      <c r="R293" s="26">
        <f t="shared" si="221"/>
        <v>2501.7833294749726</v>
      </c>
      <c r="S293" s="26">
        <f t="shared" si="221"/>
        <v>2438.9824695962966</v>
      </c>
      <c r="T293" s="26">
        <f t="shared" si="221"/>
        <v>2379.5862497865878</v>
      </c>
      <c r="U293" s="26">
        <f t="shared" si="221"/>
        <v>2315.0272995091577</v>
      </c>
      <c r="V293" s="26">
        <f t="shared" si="221"/>
        <v>2245.3236408089065</v>
      </c>
      <c r="W293" s="26">
        <f t="shared" si="221"/>
        <v>2170.4932957305264</v>
      </c>
      <c r="X293" s="26">
        <f t="shared" si="221"/>
        <v>2090.5542863188448</v>
      </c>
      <c r="Y293" s="26">
        <f t="shared" si="221"/>
        <v>2024.0950200699413</v>
      </c>
      <c r="Z293" s="26">
        <f t="shared" si="221"/>
        <v>1954.8005234985762</v>
      </c>
      <c r="AA293" s="26">
        <f t="shared" si="221"/>
        <v>1882.6666675873769</v>
      </c>
      <c r="AB293" s="26">
        <f t="shared" si="221"/>
        <v>1807.6893233188264</v>
      </c>
      <c r="AC293" s="26">
        <f t="shared" si="221"/>
        <v>1729.8643616755162</v>
      </c>
      <c r="AD293" s="26">
        <f t="shared" si="221"/>
        <v>1661.9243548242082</v>
      </c>
      <c r="AE293" s="26">
        <f t="shared" si="221"/>
        <v>1592.6501658127502</v>
      </c>
      <c r="AF293" s="26">
        <f t="shared" si="221"/>
        <v>1522.0377953932327</v>
      </c>
      <c r="AG293" s="26">
        <f t="shared" si="221"/>
        <v>1450.083244317753</v>
      </c>
      <c r="AH293" s="26">
        <f t="shared" si="221"/>
        <v>1376.7825133384104</v>
      </c>
    </row>
    <row r="294" spans="2:34" hidden="1" outlineLevel="1">
      <c r="B294" t="str">
        <f t="shared" si="198"/>
        <v>e-hydrogen (compressed) - Cost - Asia - ton H2O/ton H2</v>
      </c>
      <c r="C294" t="s">
        <v>62</v>
      </c>
      <c r="D294" t="s">
        <v>126</v>
      </c>
      <c r="E294" t="s">
        <v>57</v>
      </c>
      <c r="F294" t="s">
        <v>124</v>
      </c>
      <c r="G294" s="26">
        <f t="shared" ref="G294:AH294" si="222">G203</f>
        <v>4987.7978827141424</v>
      </c>
      <c r="H294" s="26">
        <f t="shared" si="222"/>
        <v>4618.4094108214867</v>
      </c>
      <c r="I294" s="26">
        <f t="shared" si="222"/>
        <v>4246.1135151183844</v>
      </c>
      <c r="J294" s="26">
        <f t="shared" si="222"/>
        <v>4097.3824826576747</v>
      </c>
      <c r="K294" s="26">
        <f t="shared" si="222"/>
        <v>3943.3770419350276</v>
      </c>
      <c r="L294" s="26">
        <f t="shared" si="222"/>
        <v>3784.2072710139482</v>
      </c>
      <c r="M294" s="26">
        <f t="shared" si="222"/>
        <v>3619.9832479582124</v>
      </c>
      <c r="N294" s="26">
        <f t="shared" si="222"/>
        <v>3450.8150508313697</v>
      </c>
      <c r="O294" s="26">
        <f t="shared" si="222"/>
        <v>3373.0215929007072</v>
      </c>
      <c r="P294" s="26">
        <f t="shared" si="222"/>
        <v>3287.7460048188714</v>
      </c>
      <c r="Q294" s="26">
        <f t="shared" si="222"/>
        <v>3195.0604816273712</v>
      </c>
      <c r="R294" s="26">
        <f t="shared" si="222"/>
        <v>3095.0372183676395</v>
      </c>
      <c r="S294" s="26">
        <f t="shared" si="222"/>
        <v>2987.7484100813476</v>
      </c>
      <c r="T294" s="26">
        <f t="shared" si="222"/>
        <v>2913.2093711775688</v>
      </c>
      <c r="U294" s="26">
        <f t="shared" si="222"/>
        <v>2833.5633476088337</v>
      </c>
      <c r="V294" s="26">
        <f t="shared" si="222"/>
        <v>2748.8357857959254</v>
      </c>
      <c r="W294" s="26">
        <f t="shared" si="222"/>
        <v>2659.0521321593251</v>
      </c>
      <c r="X294" s="26">
        <f t="shared" si="222"/>
        <v>2564.2378331197551</v>
      </c>
      <c r="Y294" s="26">
        <f t="shared" si="222"/>
        <v>2465.6669595887115</v>
      </c>
      <c r="Z294" s="26">
        <f t="shared" si="222"/>
        <v>2364.9898405548524</v>
      </c>
      <c r="AA294" s="26">
        <f t="shared" si="222"/>
        <v>2262.1913285418932</v>
      </c>
      <c r="AB294" s="26">
        <f t="shared" si="222"/>
        <v>2157.2562760734354</v>
      </c>
      <c r="AC294" s="26">
        <f t="shared" si="222"/>
        <v>2050.1695356731543</v>
      </c>
      <c r="AD294" s="26">
        <f t="shared" si="222"/>
        <v>1970.240754749665</v>
      </c>
      <c r="AE294" s="26">
        <f t="shared" si="222"/>
        <v>1889.2216166291751</v>
      </c>
      <c r="AF294" s="26">
        <f t="shared" si="222"/>
        <v>1807.1032031593165</v>
      </c>
      <c r="AG294" s="26">
        <f t="shared" si="222"/>
        <v>1723.8765961877139</v>
      </c>
      <c r="AH294" s="26">
        <f t="shared" si="222"/>
        <v>1639.532877561993</v>
      </c>
    </row>
    <row r="295" spans="2:34" hidden="1" outlineLevel="1">
      <c r="B295" t="str">
        <f t="shared" si="198"/>
        <v>e-hydrogen (compressed) - Cost - Europe - ton H2O/ton H2</v>
      </c>
      <c r="C295" t="s">
        <v>62</v>
      </c>
      <c r="D295" t="s">
        <v>126</v>
      </c>
      <c r="E295" t="s">
        <v>8</v>
      </c>
      <c r="F295" t="s">
        <v>124</v>
      </c>
      <c r="G295" s="26">
        <f t="shared" ref="G295:AH295" si="223">G204</f>
        <v>4089.3856734873298</v>
      </c>
      <c r="H295" s="26">
        <f t="shared" si="223"/>
        <v>3916.9256406265708</v>
      </c>
      <c r="I295" s="26">
        <f t="shared" si="223"/>
        <v>3741.2108175344811</v>
      </c>
      <c r="J295" s="26">
        <f t="shared" si="223"/>
        <v>3613.0656692355524</v>
      </c>
      <c r="K295" s="26">
        <f t="shared" si="223"/>
        <v>3479.7225571491235</v>
      </c>
      <c r="L295" s="26">
        <f t="shared" si="223"/>
        <v>3341.2720208768683</v>
      </c>
      <c r="M295" s="26">
        <f t="shared" si="223"/>
        <v>3197.8046000204672</v>
      </c>
      <c r="N295" s="26">
        <f t="shared" si="223"/>
        <v>3049.4108341814967</v>
      </c>
      <c r="O295" s="26">
        <f t="shared" si="223"/>
        <v>3010.8443238003165</v>
      </c>
      <c r="P295" s="26">
        <f t="shared" si="223"/>
        <v>2964.4230601972345</v>
      </c>
      <c r="Q295" s="26">
        <f t="shared" si="223"/>
        <v>2910.1833432907338</v>
      </c>
      <c r="R295" s="26">
        <f t="shared" si="223"/>
        <v>2848.1614729993285</v>
      </c>
      <c r="S295" s="26">
        <f t="shared" si="223"/>
        <v>2778.3937492416853</v>
      </c>
      <c r="T295" s="26">
        <f t="shared" si="223"/>
        <v>2720.379449531456</v>
      </c>
      <c r="U295" s="26">
        <f t="shared" si="223"/>
        <v>2657.0489971635134</v>
      </c>
      <c r="V295" s="26">
        <f t="shared" si="223"/>
        <v>2588.4174169846506</v>
      </c>
      <c r="W295" s="26">
        <f t="shared" si="223"/>
        <v>2514.4997338414096</v>
      </c>
      <c r="X295" s="26">
        <f t="shared" si="223"/>
        <v>2435.3109725804993</v>
      </c>
      <c r="Y295" s="26">
        <f t="shared" si="223"/>
        <v>2352.605312916116</v>
      </c>
      <c r="Z295" s="26">
        <f t="shared" si="223"/>
        <v>2267.4139852839012</v>
      </c>
      <c r="AA295" s="26">
        <f t="shared" si="223"/>
        <v>2179.7278485465313</v>
      </c>
      <c r="AB295" s="26">
        <f t="shared" si="223"/>
        <v>2089.5377615665116</v>
      </c>
      <c r="AC295" s="26">
        <f t="shared" si="223"/>
        <v>1996.8345832064804</v>
      </c>
      <c r="AD295" s="26">
        <f t="shared" si="223"/>
        <v>1918.0980681700892</v>
      </c>
      <c r="AE295" s="26">
        <f t="shared" si="223"/>
        <v>1838.2478365870952</v>
      </c>
      <c r="AF295" s="26">
        <f t="shared" si="223"/>
        <v>1757.2753257634138</v>
      </c>
      <c r="AG295" s="26">
        <f t="shared" si="223"/>
        <v>1675.1719730049533</v>
      </c>
      <c r="AH295" s="26">
        <f t="shared" si="223"/>
        <v>1591.929215617622</v>
      </c>
    </row>
    <row r="296" spans="2:34" hidden="1" outlineLevel="1">
      <c r="B296" t="str">
        <f t="shared" si="198"/>
        <v>e-hydrogen (compressed) - Cost - Middle East - ton H2O/ton H2</v>
      </c>
      <c r="C296" t="s">
        <v>62</v>
      </c>
      <c r="D296" t="s">
        <v>126</v>
      </c>
      <c r="E296" t="s">
        <v>58</v>
      </c>
      <c r="F296" t="s">
        <v>124</v>
      </c>
      <c r="G296" s="26">
        <f t="shared" ref="G296:AH296" si="224">G205</f>
        <v>3476.3085322126099</v>
      </c>
      <c r="H296" s="26">
        <f t="shared" si="224"/>
        <v>3328.8823974252828</v>
      </c>
      <c r="I296" s="26">
        <f t="shared" si="224"/>
        <v>3178.2568052856477</v>
      </c>
      <c r="J296" s="26">
        <f t="shared" si="224"/>
        <v>3083.6768117686811</v>
      </c>
      <c r="K296" s="26">
        <f t="shared" si="224"/>
        <v>2983.9346800894909</v>
      </c>
      <c r="L296" s="26">
        <f t="shared" si="224"/>
        <v>2879.0885753257426</v>
      </c>
      <c r="M296" s="26">
        <f t="shared" si="224"/>
        <v>2769.1966625551941</v>
      </c>
      <c r="N296" s="26">
        <f t="shared" si="224"/>
        <v>2654.3171068554188</v>
      </c>
      <c r="O296" s="26">
        <f t="shared" si="224"/>
        <v>2614.9769692636173</v>
      </c>
      <c r="P296" s="26">
        <f t="shared" si="224"/>
        <v>2567.9562197212276</v>
      </c>
      <c r="Q296" s="26">
        <f t="shared" si="224"/>
        <v>2513.2944330229238</v>
      </c>
      <c r="R296" s="26">
        <f t="shared" si="224"/>
        <v>2451.0311839633964</v>
      </c>
      <c r="S296" s="26">
        <f t="shared" si="224"/>
        <v>2381.2060473374368</v>
      </c>
      <c r="T296" s="26">
        <f t="shared" si="224"/>
        <v>2328.338914207246</v>
      </c>
      <c r="U296" s="26">
        <f t="shared" si="224"/>
        <v>2270.2169074323938</v>
      </c>
      <c r="V296" s="26">
        <f t="shared" si="224"/>
        <v>2206.8537828488898</v>
      </c>
      <c r="W296" s="26">
        <f t="shared" si="224"/>
        <v>2138.2632962925059</v>
      </c>
      <c r="X296" s="26">
        <f t="shared" si="224"/>
        <v>2064.4592035991823</v>
      </c>
      <c r="Y296" s="26">
        <f t="shared" si="224"/>
        <v>1983.8077079076854</v>
      </c>
      <c r="Z296" s="26">
        <f t="shared" si="224"/>
        <v>1900.6863060803155</v>
      </c>
      <c r="AA296" s="26">
        <f t="shared" si="224"/>
        <v>1815.084739222842</v>
      </c>
      <c r="AB296" s="26">
        <f t="shared" si="224"/>
        <v>1726.9927484409238</v>
      </c>
      <c r="AC296" s="26">
        <f t="shared" si="224"/>
        <v>1636.4000748402937</v>
      </c>
      <c r="AD296" s="26">
        <f t="shared" si="224"/>
        <v>1565.7141614700843</v>
      </c>
      <c r="AE296" s="26">
        <f t="shared" si="224"/>
        <v>1493.7568132779884</v>
      </c>
      <c r="AF296" s="26">
        <f t="shared" si="224"/>
        <v>1420.5218658950355</v>
      </c>
      <c r="AG296" s="26">
        <f t="shared" si="224"/>
        <v>1346.0031549522671</v>
      </c>
      <c r="AH296" s="26">
        <f t="shared" si="224"/>
        <v>1270.1945160807259</v>
      </c>
    </row>
    <row r="297" spans="2:34" hidden="1" outlineLevel="1">
      <c r="B297" t="str">
        <f>_xlfn.TEXTJOIN(" - ",TRUE,C297:F297)</f>
        <v>Nitrogen - Cost - Africa - ton H2O/ton H2</v>
      </c>
      <c r="C297" t="s">
        <v>63</v>
      </c>
      <c r="D297" t="s">
        <v>126</v>
      </c>
      <c r="E297" t="s">
        <v>55</v>
      </c>
      <c r="F297" t="s">
        <v>124</v>
      </c>
      <c r="G297" s="26">
        <f t="shared" ref="G297:AH297" si="225">G1167</f>
        <v>62.382424191379783</v>
      </c>
      <c r="H297" s="26">
        <f t="shared" si="225"/>
        <v>55.997325174045116</v>
      </c>
      <c r="I297" s="26">
        <f t="shared" si="225"/>
        <v>49.612226156710058</v>
      </c>
      <c r="J297" s="26">
        <f t="shared" si="225"/>
        <v>43.887331731968366</v>
      </c>
      <c r="K297" s="26">
        <f t="shared" si="225"/>
        <v>38.177728194232856</v>
      </c>
      <c r="L297" s="26">
        <f t="shared" si="225"/>
        <v>32.483415543503462</v>
      </c>
      <c r="M297" s="26">
        <f t="shared" si="225"/>
        <v>26.804393779780085</v>
      </c>
      <c r="N297" s="26">
        <f t="shared" si="225"/>
        <v>21.140662903062857</v>
      </c>
      <c r="O297" s="26">
        <f t="shared" si="225"/>
        <v>20.734778086352062</v>
      </c>
      <c r="P297" s="26">
        <f t="shared" si="225"/>
        <v>20.328893269641238</v>
      </c>
      <c r="Q297" s="26">
        <f t="shared" si="225"/>
        <v>19.923008452930322</v>
      </c>
      <c r="R297" s="26">
        <f t="shared" si="225"/>
        <v>19.517123636219502</v>
      </c>
      <c r="S297" s="26">
        <f t="shared" si="225"/>
        <v>19.111238819508699</v>
      </c>
      <c r="T297" s="26">
        <f t="shared" si="225"/>
        <v>18.818302092647272</v>
      </c>
      <c r="U297" s="26">
        <f t="shared" si="225"/>
        <v>18.525365365785873</v>
      </c>
      <c r="V297" s="26">
        <f t="shared" si="225"/>
        <v>18.232428638924446</v>
      </c>
      <c r="W297" s="26">
        <f t="shared" si="225"/>
        <v>17.939491912063019</v>
      </c>
      <c r="X297" s="26">
        <f t="shared" si="225"/>
        <v>17.646555185201638</v>
      </c>
      <c r="Y297" s="26">
        <f t="shared" si="225"/>
        <v>17.350778996535915</v>
      </c>
      <c r="Z297" s="26">
        <f t="shared" si="225"/>
        <v>17.055002807870196</v>
      </c>
      <c r="AA297" s="26">
        <f t="shared" si="225"/>
        <v>16.759226619204426</v>
      </c>
      <c r="AB297" s="26">
        <f t="shared" si="225"/>
        <v>16.463450430538703</v>
      </c>
      <c r="AC297" s="26">
        <f t="shared" si="225"/>
        <v>16.167674241872959</v>
      </c>
      <c r="AD297" s="26">
        <f t="shared" si="225"/>
        <v>15.924483522587945</v>
      </c>
      <c r="AE297" s="26">
        <f t="shared" si="225"/>
        <v>15.681292803302957</v>
      </c>
      <c r="AF297" s="26">
        <f t="shared" si="225"/>
        <v>15.438102084017945</v>
      </c>
      <c r="AG297" s="26">
        <f t="shared" si="225"/>
        <v>15.194911364732933</v>
      </c>
      <c r="AH297" s="26">
        <f t="shared" si="225"/>
        <v>14.951720645447942</v>
      </c>
    </row>
    <row r="298" spans="2:34" hidden="1" outlineLevel="1">
      <c r="B298" t="str">
        <f>_xlfn.TEXTJOIN(" - ",TRUE,C298:F298)</f>
        <v>Nitrogen - Cost - Americas - ton H2O/ton H2</v>
      </c>
      <c r="C298" t="s">
        <v>63</v>
      </c>
      <c r="D298" t="s">
        <v>126</v>
      </c>
      <c r="E298" t="s">
        <v>56</v>
      </c>
      <c r="F298" t="s">
        <v>124</v>
      </c>
      <c r="G298" s="26">
        <f t="shared" ref="G298:AH298" si="226">G1168</f>
        <v>57.607847265415415</v>
      </c>
      <c r="H298" s="26">
        <f t="shared" si="226"/>
        <v>52.564037713433983</v>
      </c>
      <c r="I298" s="26">
        <f t="shared" si="226"/>
        <v>47.520228161452508</v>
      </c>
      <c r="J298" s="26">
        <f t="shared" si="226"/>
        <v>41.968823942107136</v>
      </c>
      <c r="K298" s="26">
        <f t="shared" si="226"/>
        <v>36.427693799463867</v>
      </c>
      <c r="L298" s="26">
        <f t="shared" si="226"/>
        <v>30.896837733522634</v>
      </c>
      <c r="M298" s="26">
        <f t="shared" si="226"/>
        <v>25.376255744283551</v>
      </c>
      <c r="N298" s="26">
        <f t="shared" si="226"/>
        <v>19.865947831746368</v>
      </c>
      <c r="O298" s="26">
        <f t="shared" si="226"/>
        <v>19.549844522340834</v>
      </c>
      <c r="P298" s="26">
        <f t="shared" si="226"/>
        <v>19.233741212935282</v>
      </c>
      <c r="Q298" s="26">
        <f t="shared" si="226"/>
        <v>18.917637903529727</v>
      </c>
      <c r="R298" s="26">
        <f t="shared" si="226"/>
        <v>18.601534594124175</v>
      </c>
      <c r="S298" s="26">
        <f t="shared" si="226"/>
        <v>18.285431284718598</v>
      </c>
      <c r="T298" s="26">
        <f t="shared" si="226"/>
        <v>17.992735401750984</v>
      </c>
      <c r="U298" s="26">
        <f t="shared" si="226"/>
        <v>17.70003951878337</v>
      </c>
      <c r="V298" s="26">
        <f t="shared" si="226"/>
        <v>17.407343635815735</v>
      </c>
      <c r="W298" s="26">
        <f t="shared" si="226"/>
        <v>17.114647752848121</v>
      </c>
      <c r="X298" s="26">
        <f t="shared" si="226"/>
        <v>16.821951869880493</v>
      </c>
      <c r="Y298" s="26">
        <f t="shared" si="226"/>
        <v>16.589086137642596</v>
      </c>
      <c r="Z298" s="26">
        <f t="shared" si="226"/>
        <v>16.356220405404699</v>
      </c>
      <c r="AA298" s="26">
        <f t="shared" si="226"/>
        <v>16.123354673166808</v>
      </c>
      <c r="AB298" s="26">
        <f t="shared" si="226"/>
        <v>15.890488940928911</v>
      </c>
      <c r="AC298" s="26">
        <f t="shared" si="226"/>
        <v>15.657623208691012</v>
      </c>
      <c r="AD298" s="26">
        <f t="shared" si="226"/>
        <v>15.434670120825308</v>
      </c>
      <c r="AE298" s="26">
        <f t="shared" si="226"/>
        <v>15.211717032959616</v>
      </c>
      <c r="AF298" s="26">
        <f t="shared" si="226"/>
        <v>14.988763945093925</v>
      </c>
      <c r="AG298" s="26">
        <f t="shared" si="226"/>
        <v>14.765810857228233</v>
      </c>
      <c r="AH298" s="26">
        <f t="shared" si="226"/>
        <v>14.542857769362541</v>
      </c>
    </row>
    <row r="299" spans="2:34" hidden="1" outlineLevel="1">
      <c r="B299" t="str">
        <f>_xlfn.TEXTJOIN(" - ",TRUE,C299:F299)</f>
        <v>Nitrogen - Cost - Asia - ton H2O/ton H2</v>
      </c>
      <c r="C299" t="s">
        <v>63</v>
      </c>
      <c r="D299" t="s">
        <v>126</v>
      </c>
      <c r="E299" t="s">
        <v>57</v>
      </c>
      <c r="F299" t="s">
        <v>124</v>
      </c>
      <c r="G299" s="26">
        <f t="shared" ref="G299:AH299" si="227">G1169</f>
        <v>63.823819214424681</v>
      </c>
      <c r="H299" s="26">
        <f t="shared" si="227"/>
        <v>57.691679746103915</v>
      </c>
      <c r="I299" s="26">
        <f t="shared" si="227"/>
        <v>51.559540277783768</v>
      </c>
      <c r="J299" s="26">
        <f t="shared" si="227"/>
        <v>45.769954197792259</v>
      </c>
      <c r="K299" s="26">
        <f t="shared" si="227"/>
        <v>39.996743669398164</v>
      </c>
      <c r="L299" s="26">
        <f t="shared" si="227"/>
        <v>34.239908692601006</v>
      </c>
      <c r="M299" s="26">
        <f t="shared" si="227"/>
        <v>28.499449267400983</v>
      </c>
      <c r="N299" s="26">
        <f t="shared" si="227"/>
        <v>22.775365393798197</v>
      </c>
      <c r="O299" s="26">
        <f t="shared" si="227"/>
        <v>22.304608279929006</v>
      </c>
      <c r="P299" s="26">
        <f t="shared" si="227"/>
        <v>21.833851166059876</v>
      </c>
      <c r="Q299" s="26">
        <f t="shared" si="227"/>
        <v>21.363094052190831</v>
      </c>
      <c r="R299" s="26">
        <f t="shared" si="227"/>
        <v>20.892336938321705</v>
      </c>
      <c r="S299" s="26">
        <f t="shared" si="227"/>
        <v>20.421579824452571</v>
      </c>
      <c r="T299" s="26">
        <f t="shared" si="227"/>
        <v>20.087607166211807</v>
      </c>
      <c r="U299" s="26">
        <f t="shared" si="227"/>
        <v>19.753634507971043</v>
      </c>
      <c r="V299" s="26">
        <f t="shared" si="227"/>
        <v>19.419661849730325</v>
      </c>
      <c r="W299" s="26">
        <f t="shared" si="227"/>
        <v>19.085689191489564</v>
      </c>
      <c r="X299" s="26">
        <f t="shared" si="227"/>
        <v>18.751716533248889</v>
      </c>
      <c r="Y299" s="26">
        <f t="shared" si="227"/>
        <v>18.411133125486174</v>
      </c>
      <c r="Z299" s="26">
        <f t="shared" si="227"/>
        <v>18.070549717723505</v>
      </c>
      <c r="AA299" s="26">
        <f t="shared" si="227"/>
        <v>17.72996630996079</v>
      </c>
      <c r="AB299" s="26">
        <f t="shared" si="227"/>
        <v>17.389382902198118</v>
      </c>
      <c r="AC299" s="26">
        <f t="shared" si="227"/>
        <v>17.048799494435407</v>
      </c>
      <c r="AD299" s="26">
        <f t="shared" si="227"/>
        <v>16.788390406441305</v>
      </c>
      <c r="AE299" s="26">
        <f t="shared" si="227"/>
        <v>16.527981318447186</v>
      </c>
      <c r="AF299" s="26">
        <f t="shared" si="227"/>
        <v>16.267572230453087</v>
      </c>
      <c r="AG299" s="26">
        <f t="shared" si="227"/>
        <v>16.007163142458989</v>
      </c>
      <c r="AH299" s="26">
        <f t="shared" si="227"/>
        <v>15.746754054464866</v>
      </c>
    </row>
    <row r="300" spans="2:34" hidden="1" outlineLevel="1">
      <c r="B300" t="str">
        <f>_xlfn.TEXTJOIN(" - ",TRUE,C300:F300)</f>
        <v>Nitrogen - Cost - Europe - ton H2O/ton H2</v>
      </c>
      <c r="C300" t="s">
        <v>63</v>
      </c>
      <c r="D300" t="s">
        <v>126</v>
      </c>
      <c r="E300" t="s">
        <v>8</v>
      </c>
      <c r="F300" t="s">
        <v>124</v>
      </c>
      <c r="G300" s="26">
        <f t="shared" ref="G300:AH300" si="228">G1170</f>
        <v>60.172677845373265</v>
      </c>
      <c r="H300" s="26">
        <f t="shared" si="228"/>
        <v>54.837603566500185</v>
      </c>
      <c r="I300" s="26">
        <f t="shared" si="228"/>
        <v>49.502529287627134</v>
      </c>
      <c r="J300" s="26">
        <f t="shared" si="228"/>
        <v>43.828821654708456</v>
      </c>
      <c r="K300" s="26">
        <f t="shared" si="228"/>
        <v>38.168582971636823</v>
      </c>
      <c r="L300" s="26">
        <f t="shared" si="228"/>
        <v>32.521813238412349</v>
      </c>
      <c r="M300" s="26">
        <f t="shared" si="228"/>
        <v>26.888512455034856</v>
      </c>
      <c r="N300" s="26">
        <f t="shared" si="228"/>
        <v>21.268680621504462</v>
      </c>
      <c r="O300" s="26">
        <f t="shared" si="228"/>
        <v>20.936271974636554</v>
      </c>
      <c r="P300" s="26">
        <f t="shared" si="228"/>
        <v>20.603863327768757</v>
      </c>
      <c r="Q300" s="26">
        <f t="shared" si="228"/>
        <v>20.271454680900913</v>
      </c>
      <c r="R300" s="26">
        <f t="shared" si="228"/>
        <v>19.939046034033069</v>
      </c>
      <c r="S300" s="26">
        <f t="shared" si="228"/>
        <v>19.606637387165271</v>
      </c>
      <c r="T300" s="26">
        <f t="shared" si="228"/>
        <v>19.330604813790011</v>
      </c>
      <c r="U300" s="26">
        <f t="shared" si="228"/>
        <v>19.054572240414775</v>
      </c>
      <c r="V300" s="26">
        <f t="shared" si="228"/>
        <v>18.778539667039539</v>
      </c>
      <c r="W300" s="26">
        <f t="shared" si="228"/>
        <v>18.502507093664299</v>
      </c>
      <c r="X300" s="26">
        <f t="shared" si="228"/>
        <v>18.226474520289017</v>
      </c>
      <c r="Y300" s="26">
        <f t="shared" si="228"/>
        <v>17.944609747698756</v>
      </c>
      <c r="Z300" s="26">
        <f t="shared" si="228"/>
        <v>17.662744975108474</v>
      </c>
      <c r="AA300" s="26">
        <f t="shared" si="228"/>
        <v>17.380880202518213</v>
      </c>
      <c r="AB300" s="26">
        <f t="shared" si="228"/>
        <v>17.099015429927928</v>
      </c>
      <c r="AC300" s="26">
        <f t="shared" si="228"/>
        <v>16.81715065733767</v>
      </c>
      <c r="AD300" s="26">
        <f t="shared" si="228"/>
        <v>16.55944827885304</v>
      </c>
      <c r="AE300" s="26">
        <f t="shared" si="228"/>
        <v>16.301745900368388</v>
      </c>
      <c r="AF300" s="26">
        <f t="shared" si="228"/>
        <v>16.044043521883761</v>
      </c>
      <c r="AG300" s="26">
        <f t="shared" si="228"/>
        <v>15.786341143399135</v>
      </c>
      <c r="AH300" s="26">
        <f t="shared" si="228"/>
        <v>15.528638764914483</v>
      </c>
    </row>
    <row r="301" spans="2:34" hidden="1" outlineLevel="1">
      <c r="B301" t="str">
        <f>_xlfn.TEXTJOIN(" - ",TRUE,C301:F301)</f>
        <v>Nitrogen - Cost - Middle East - ton H2O/ton H2</v>
      </c>
      <c r="C301" t="s">
        <v>63</v>
      </c>
      <c r="D301" t="s">
        <v>126</v>
      </c>
      <c r="E301" t="s">
        <v>58</v>
      </c>
      <c r="F301" t="s">
        <v>124</v>
      </c>
      <c r="G301" s="26">
        <f t="shared" ref="G301:AH301" si="229">G1171</f>
        <v>57.681136334762741</v>
      </c>
      <c r="H301" s="26">
        <f t="shared" si="229"/>
        <v>52.445074638095505</v>
      </c>
      <c r="I301" s="26">
        <f t="shared" si="229"/>
        <v>47.209012941428185</v>
      </c>
      <c r="J301" s="26">
        <f t="shared" si="229"/>
        <v>41.707041219472472</v>
      </c>
      <c r="K301" s="26">
        <f t="shared" si="229"/>
        <v>36.213722313520933</v>
      </c>
      <c r="L301" s="26">
        <f t="shared" si="229"/>
        <v>30.729056223573529</v>
      </c>
      <c r="M301" s="26">
        <f t="shared" si="229"/>
        <v>25.253042949630256</v>
      </c>
      <c r="N301" s="26">
        <f t="shared" si="229"/>
        <v>19.785682491691063</v>
      </c>
      <c r="O301" s="26">
        <f t="shared" si="229"/>
        <v>19.440651681739325</v>
      </c>
      <c r="P301" s="26">
        <f t="shared" si="229"/>
        <v>19.095620871787613</v>
      </c>
      <c r="Q301" s="26">
        <f t="shared" si="229"/>
        <v>18.750590061835851</v>
      </c>
      <c r="R301" s="26">
        <f t="shared" si="229"/>
        <v>18.405559251884142</v>
      </c>
      <c r="S301" s="26">
        <f t="shared" si="229"/>
        <v>18.060528441932426</v>
      </c>
      <c r="T301" s="26">
        <f t="shared" si="229"/>
        <v>17.791551097687908</v>
      </c>
      <c r="U301" s="26">
        <f t="shared" si="229"/>
        <v>17.522573753443393</v>
      </c>
      <c r="V301" s="26">
        <f t="shared" si="229"/>
        <v>17.253596409198899</v>
      </c>
      <c r="W301" s="26">
        <f t="shared" si="229"/>
        <v>16.98461906495438</v>
      </c>
      <c r="X301" s="26">
        <f t="shared" si="229"/>
        <v>16.715641720709861</v>
      </c>
      <c r="Y301" s="26">
        <f t="shared" si="229"/>
        <v>16.422849633000681</v>
      </c>
      <c r="Z301" s="26">
        <f t="shared" si="229"/>
        <v>16.130057545291525</v>
      </c>
      <c r="AA301" s="26">
        <f t="shared" si="229"/>
        <v>15.83726545758234</v>
      </c>
      <c r="AB301" s="26">
        <f t="shared" si="229"/>
        <v>15.544473369873183</v>
      </c>
      <c r="AC301" s="26">
        <f t="shared" si="229"/>
        <v>15.251681282163991</v>
      </c>
      <c r="AD301" s="26">
        <f t="shared" si="229"/>
        <v>15.012241438932278</v>
      </c>
      <c r="AE301" s="26">
        <f t="shared" si="229"/>
        <v>14.772801595700578</v>
      </c>
      <c r="AF301" s="26">
        <f t="shared" si="229"/>
        <v>14.533361752468865</v>
      </c>
      <c r="AG301" s="26">
        <f t="shared" si="229"/>
        <v>14.293921909237154</v>
      </c>
      <c r="AH301" s="26">
        <f t="shared" si="229"/>
        <v>14.054482066005454</v>
      </c>
    </row>
    <row r="302" spans="2:34" hidden="1" outlineLevel="1">
      <c r="B302" t="str">
        <f t="shared" si="198"/>
        <v>e-ammonia - Conversion H2 -&gt; NH3 - Global - ton H2/ton NH3</v>
      </c>
      <c r="C302" t="str">
        <f>C249</f>
        <v>e-ammonia</v>
      </c>
      <c r="D302" t="s">
        <v>64</v>
      </c>
      <c r="E302" t="s">
        <v>49</v>
      </c>
      <c r="F302" t="s">
        <v>65</v>
      </c>
      <c r="G302" s="24">
        <f t="shared" ref="G302:P303" si="230">INDEX(FuelData,MATCH($B302,FuelData_Index,0),MATCH(G$4,FuelData_Year,0))</f>
        <v>0.18</v>
      </c>
      <c r="H302" s="24">
        <f t="shared" si="230"/>
        <v>0.18</v>
      </c>
      <c r="I302" s="24">
        <f t="shared" si="230"/>
        <v>0.18</v>
      </c>
      <c r="J302" s="24">
        <f t="shared" si="230"/>
        <v>0.18</v>
      </c>
      <c r="K302" s="24">
        <f t="shared" si="230"/>
        <v>0.18</v>
      </c>
      <c r="L302" s="24">
        <f t="shared" si="230"/>
        <v>0.18</v>
      </c>
      <c r="M302" s="24">
        <f t="shared" si="230"/>
        <v>0.18</v>
      </c>
      <c r="N302" s="24">
        <f t="shared" si="230"/>
        <v>0.18</v>
      </c>
      <c r="O302" s="24">
        <f t="shared" si="230"/>
        <v>0.18</v>
      </c>
      <c r="P302" s="24">
        <f t="shared" si="230"/>
        <v>0.18</v>
      </c>
      <c r="Q302" s="24">
        <f t="shared" ref="Q302:Z303" si="231">INDEX(FuelData,MATCH($B302,FuelData_Index,0),MATCH(Q$4,FuelData_Year,0))</f>
        <v>0.18</v>
      </c>
      <c r="R302" s="24">
        <f t="shared" si="231"/>
        <v>0.18</v>
      </c>
      <c r="S302" s="24">
        <f t="shared" si="231"/>
        <v>0.18</v>
      </c>
      <c r="T302" s="24">
        <f t="shared" si="231"/>
        <v>0.18</v>
      </c>
      <c r="U302" s="24">
        <f t="shared" si="231"/>
        <v>0.18</v>
      </c>
      <c r="V302" s="24">
        <f t="shared" si="231"/>
        <v>0.18</v>
      </c>
      <c r="W302" s="24">
        <f t="shared" si="231"/>
        <v>0.18</v>
      </c>
      <c r="X302" s="24">
        <f t="shared" si="231"/>
        <v>0.18</v>
      </c>
      <c r="Y302" s="24">
        <f t="shared" si="231"/>
        <v>0.18</v>
      </c>
      <c r="Z302" s="24">
        <f t="shared" si="231"/>
        <v>0.18</v>
      </c>
      <c r="AA302" s="24">
        <f t="shared" ref="AA302:AH303" si="232">INDEX(FuelData,MATCH($B302,FuelData_Index,0),MATCH(AA$4,FuelData_Year,0))</f>
        <v>0.18</v>
      </c>
      <c r="AB302" s="24">
        <f t="shared" si="232"/>
        <v>0.18</v>
      </c>
      <c r="AC302" s="24">
        <f t="shared" si="232"/>
        <v>0.18</v>
      </c>
      <c r="AD302" s="24">
        <f t="shared" si="232"/>
        <v>0.18</v>
      </c>
      <c r="AE302" s="24">
        <f t="shared" si="232"/>
        <v>0.18</v>
      </c>
      <c r="AF302" s="24">
        <f t="shared" si="232"/>
        <v>0.18</v>
      </c>
      <c r="AG302" s="24">
        <f t="shared" si="232"/>
        <v>0.18</v>
      </c>
      <c r="AH302" s="24">
        <f t="shared" si="232"/>
        <v>0.18</v>
      </c>
    </row>
    <row r="303" spans="2:34" hidden="1" outlineLevel="1">
      <c r="B303" t="str">
        <f>_xlfn.TEXTJOIN(" - ",TRUE,C303:F303)</f>
        <v>e-ammonia - Conversion N2 -&gt; NH3 - Global - ton N2/ton NH3</v>
      </c>
      <c r="C303" t="str">
        <f>C250</f>
        <v>e-ammonia</v>
      </c>
      <c r="D303" t="s">
        <v>66</v>
      </c>
      <c r="E303" t="s">
        <v>49</v>
      </c>
      <c r="F303" t="s">
        <v>67</v>
      </c>
      <c r="G303" s="24">
        <f t="shared" si="230"/>
        <v>0.82199999999999995</v>
      </c>
      <c r="H303" s="24">
        <f t="shared" si="230"/>
        <v>0.82199999999999995</v>
      </c>
      <c r="I303" s="24">
        <f t="shared" si="230"/>
        <v>0.82199999999999995</v>
      </c>
      <c r="J303" s="24">
        <f t="shared" si="230"/>
        <v>0.82199999999999995</v>
      </c>
      <c r="K303" s="24">
        <f t="shared" si="230"/>
        <v>0.82199999999999995</v>
      </c>
      <c r="L303" s="24">
        <f t="shared" si="230"/>
        <v>0.82199999999999995</v>
      </c>
      <c r="M303" s="24">
        <f t="shared" si="230"/>
        <v>0.82199999999999995</v>
      </c>
      <c r="N303" s="24">
        <f t="shared" si="230"/>
        <v>0.82199999999999995</v>
      </c>
      <c r="O303" s="24">
        <f t="shared" si="230"/>
        <v>0.82199999999999995</v>
      </c>
      <c r="P303" s="24">
        <f t="shared" si="230"/>
        <v>0.82199999999999995</v>
      </c>
      <c r="Q303" s="24">
        <f t="shared" si="231"/>
        <v>0.82199999999999995</v>
      </c>
      <c r="R303" s="24">
        <f t="shared" si="231"/>
        <v>0.82199999999999995</v>
      </c>
      <c r="S303" s="24">
        <f t="shared" si="231"/>
        <v>0.82199999999999995</v>
      </c>
      <c r="T303" s="24">
        <f t="shared" si="231"/>
        <v>0.82199999999999995</v>
      </c>
      <c r="U303" s="24">
        <f t="shared" si="231"/>
        <v>0.82199999999999995</v>
      </c>
      <c r="V303" s="24">
        <f t="shared" si="231"/>
        <v>0.82199999999999995</v>
      </c>
      <c r="W303" s="24">
        <f t="shared" si="231"/>
        <v>0.82199999999999995</v>
      </c>
      <c r="X303" s="24">
        <f t="shared" si="231"/>
        <v>0.82199999999999995</v>
      </c>
      <c r="Y303" s="24">
        <f t="shared" si="231"/>
        <v>0.82199999999999995</v>
      </c>
      <c r="Z303" s="24">
        <f t="shared" si="231"/>
        <v>0.82199999999999995</v>
      </c>
      <c r="AA303" s="24">
        <f t="shared" si="232"/>
        <v>0.82199999999999995</v>
      </c>
      <c r="AB303" s="24">
        <f t="shared" si="232"/>
        <v>0.82199999999999995</v>
      </c>
      <c r="AC303" s="24">
        <f t="shared" si="232"/>
        <v>0.82199999999999995</v>
      </c>
      <c r="AD303" s="24">
        <f t="shared" si="232"/>
        <v>0.82199999999999995</v>
      </c>
      <c r="AE303" s="24">
        <f t="shared" si="232"/>
        <v>0.82199999999999995</v>
      </c>
      <c r="AF303" s="24">
        <f t="shared" si="232"/>
        <v>0.82199999999999995</v>
      </c>
      <c r="AG303" s="24">
        <f t="shared" si="232"/>
        <v>0.82199999999999995</v>
      </c>
      <c r="AH303" s="24">
        <f t="shared" si="232"/>
        <v>0.82199999999999995</v>
      </c>
    </row>
    <row r="304" spans="2:34" collapsed="1"/>
    <row r="305" spans="2:34">
      <c r="B305" t="str">
        <f t="shared" ref="B305:B341" si="233">_xlfn.TEXTJOIN(" - ",TRUE,C305:F305)</f>
        <v>Carbon dioxide (DAC) - Item - Region - Unit</v>
      </c>
      <c r="C305" s="52" t="s">
        <v>68</v>
      </c>
      <c r="D305" s="52" t="s">
        <v>28</v>
      </c>
      <c r="E305" s="52" t="s">
        <v>1</v>
      </c>
      <c r="F305" s="52" t="s">
        <v>29</v>
      </c>
      <c r="G305" s="3">
        <v>2023</v>
      </c>
      <c r="H305" s="3">
        <v>2024</v>
      </c>
      <c r="I305" s="3">
        <v>2025</v>
      </c>
      <c r="J305" s="3">
        <v>2026</v>
      </c>
      <c r="K305" s="3">
        <v>2027</v>
      </c>
      <c r="L305" s="3">
        <v>2028</v>
      </c>
      <c r="M305" s="3">
        <v>2029</v>
      </c>
      <c r="N305" s="3">
        <v>2030</v>
      </c>
      <c r="O305" s="3">
        <v>2031</v>
      </c>
      <c r="P305" s="3">
        <v>2032</v>
      </c>
      <c r="Q305" s="3">
        <v>2033</v>
      </c>
      <c r="R305" s="3">
        <v>2034</v>
      </c>
      <c r="S305" s="3">
        <v>2035</v>
      </c>
      <c r="T305" s="3">
        <v>2036</v>
      </c>
      <c r="U305" s="3">
        <v>2037</v>
      </c>
      <c r="V305" s="3">
        <v>2038</v>
      </c>
      <c r="W305" s="3">
        <v>2039</v>
      </c>
      <c r="X305" s="3">
        <v>2040</v>
      </c>
      <c r="Y305" s="3">
        <v>2041</v>
      </c>
      <c r="Z305" s="3">
        <v>2042</v>
      </c>
      <c r="AA305" s="3">
        <v>2043</v>
      </c>
      <c r="AB305" s="3">
        <v>2044</v>
      </c>
      <c r="AC305" s="3">
        <v>2045</v>
      </c>
      <c r="AD305" s="3">
        <v>2046</v>
      </c>
      <c r="AE305" s="3">
        <v>2047</v>
      </c>
      <c r="AF305" s="3">
        <v>2048</v>
      </c>
      <c r="AG305" s="3">
        <v>2049</v>
      </c>
      <c r="AH305" s="3">
        <v>2050</v>
      </c>
    </row>
    <row r="306" spans="2:34" hidden="1" outlineLevel="1">
      <c r="B306" t="str">
        <f t="shared" si="233"/>
        <v>Carbon dioxide (DAC) - Total cost - Africa - USD/ton fuel</v>
      </c>
      <c r="C306" s="10" t="str">
        <f>C305</f>
        <v>Carbon dioxide (DAC)</v>
      </c>
      <c r="D306" s="10" t="s">
        <v>30</v>
      </c>
      <c r="E306" s="10" t="s">
        <v>55</v>
      </c>
      <c r="F306" s="10" t="s">
        <v>31</v>
      </c>
      <c r="G306" s="11">
        <f t="shared" ref="G306:AG310" si="234">G$312+G$316+G319+G331</f>
        <v>296.62097893228963</v>
      </c>
      <c r="H306" s="11">
        <f t="shared" si="234"/>
        <v>269.95608923406257</v>
      </c>
      <c r="I306" s="11">
        <f t="shared" si="234"/>
        <v>243.88653979208223</v>
      </c>
      <c r="J306" s="11">
        <f t="shared" si="234"/>
        <v>232.80947300688581</v>
      </c>
      <c r="K306" s="11">
        <f t="shared" si="234"/>
        <v>221.91885106693803</v>
      </c>
      <c r="L306" s="11">
        <f t="shared" si="234"/>
        <v>211.21467397223984</v>
      </c>
      <c r="M306" s="11">
        <f t="shared" si="234"/>
        <v>200.69694172279128</v>
      </c>
      <c r="N306" s="11">
        <f t="shared" si="234"/>
        <v>190.36565431859265</v>
      </c>
      <c r="O306" s="11">
        <f t="shared" si="234"/>
        <v>183.00309152249926</v>
      </c>
      <c r="P306" s="11">
        <f t="shared" si="234"/>
        <v>175.74977399689323</v>
      </c>
      <c r="Q306" s="11">
        <f t="shared" si="234"/>
        <v>168.60570174177207</v>
      </c>
      <c r="R306" s="11">
        <f t="shared" si="234"/>
        <v>161.57087475713939</v>
      </c>
      <c r="S306" s="11">
        <f t="shared" si="234"/>
        <v>154.64529304299276</v>
      </c>
      <c r="T306" s="11">
        <f t="shared" si="234"/>
        <v>149.68657367102458</v>
      </c>
      <c r="U306" s="11">
        <f t="shared" si="234"/>
        <v>144.78817859510252</v>
      </c>
      <c r="V306" s="11">
        <f t="shared" si="234"/>
        <v>139.95010781522603</v>
      </c>
      <c r="W306" s="11">
        <f t="shared" si="234"/>
        <v>135.17236133139443</v>
      </c>
      <c r="X306" s="11">
        <f t="shared" si="234"/>
        <v>130.45493914360796</v>
      </c>
      <c r="Y306" s="11">
        <f t="shared" si="234"/>
        <v>126.17618237922781</v>
      </c>
      <c r="Z306" s="11">
        <f t="shared" si="234"/>
        <v>121.95014865552533</v>
      </c>
      <c r="AA306" s="11">
        <f t="shared" si="234"/>
        <v>117.7768379725002</v>
      </c>
      <c r="AB306" s="11">
        <f t="shared" si="234"/>
        <v>113.65625033015385</v>
      </c>
      <c r="AC306" s="11">
        <f t="shared" si="234"/>
        <v>109.58838572848549</v>
      </c>
      <c r="AD306" s="11">
        <f t="shared" si="234"/>
        <v>106.44467413105096</v>
      </c>
      <c r="AE306" s="11">
        <f t="shared" si="234"/>
        <v>103.33236707160029</v>
      </c>
      <c r="AF306" s="11">
        <f t="shared" si="234"/>
        <v>100.25146455013206</v>
      </c>
      <c r="AG306" s="11">
        <f t="shared" si="234"/>
        <v>97.201966566647087</v>
      </c>
      <c r="AH306" s="11">
        <f>AH$312+AH$316+AH319+AH331</f>
        <v>94.183873121146092</v>
      </c>
    </row>
    <row r="307" spans="2:34" hidden="1" outlineLevel="1">
      <c r="B307" t="str">
        <f t="shared" si="233"/>
        <v>Carbon dioxide (DAC) - Total cost - Americas - USD/ton fuel</v>
      </c>
      <c r="C307" s="2" t="str">
        <f>C305</f>
        <v>Carbon dioxide (DAC)</v>
      </c>
      <c r="D307" s="2" t="s">
        <v>30</v>
      </c>
      <c r="E307" s="2" t="s">
        <v>56</v>
      </c>
      <c r="F307" s="2" t="s">
        <v>31</v>
      </c>
      <c r="G307" s="12">
        <f t="shared" si="234"/>
        <v>234.16162121549769</v>
      </c>
      <c r="H307" s="12">
        <f t="shared" si="234"/>
        <v>225.65135900419827</v>
      </c>
      <c r="I307" s="12">
        <f t="shared" si="234"/>
        <v>217.2611107615316</v>
      </c>
      <c r="J307" s="12">
        <f t="shared" si="234"/>
        <v>208.26363020202524</v>
      </c>
      <c r="K307" s="12">
        <f t="shared" si="234"/>
        <v>199.40688523873763</v>
      </c>
      <c r="L307" s="12">
        <f t="shared" si="234"/>
        <v>190.69087587166962</v>
      </c>
      <c r="M307" s="12">
        <f t="shared" si="234"/>
        <v>182.11560210082365</v>
      </c>
      <c r="N307" s="12">
        <f t="shared" si="234"/>
        <v>173.68106392619524</v>
      </c>
      <c r="O307" s="12">
        <f t="shared" si="234"/>
        <v>167.69551175040382</v>
      </c>
      <c r="P307" s="12">
        <f t="shared" si="234"/>
        <v>161.78861356271622</v>
      </c>
      <c r="Q307" s="12">
        <f t="shared" si="234"/>
        <v>155.96036936313124</v>
      </c>
      <c r="R307" s="12">
        <f t="shared" si="234"/>
        <v>150.21077915165029</v>
      </c>
      <c r="S307" s="12">
        <f t="shared" si="234"/>
        <v>144.53984292827138</v>
      </c>
      <c r="T307" s="12">
        <f t="shared" si="234"/>
        <v>139.71556520359152</v>
      </c>
      <c r="U307" s="12">
        <f t="shared" si="234"/>
        <v>134.95153505279714</v>
      </c>
      <c r="V307" s="12">
        <f t="shared" si="234"/>
        <v>130.24775247588798</v>
      </c>
      <c r="W307" s="12">
        <f t="shared" si="234"/>
        <v>125.60421747286347</v>
      </c>
      <c r="X307" s="12">
        <f t="shared" si="234"/>
        <v>121.02093004372313</v>
      </c>
      <c r="Y307" s="12">
        <f t="shared" si="234"/>
        <v>117.57533582239029</v>
      </c>
      <c r="Z307" s="12">
        <f t="shared" si="234"/>
        <v>114.16372840295915</v>
      </c>
      <c r="AA307" s="12">
        <f t="shared" si="234"/>
        <v>110.78610778543006</v>
      </c>
      <c r="AB307" s="12">
        <f t="shared" si="234"/>
        <v>107.44247396980312</v>
      </c>
      <c r="AC307" s="12">
        <f t="shared" si="234"/>
        <v>104.13282695607847</v>
      </c>
      <c r="AD307" s="12">
        <f t="shared" si="234"/>
        <v>101.27377135396961</v>
      </c>
      <c r="AE307" s="12">
        <f t="shared" si="234"/>
        <v>98.440485293336934</v>
      </c>
      <c r="AF307" s="12">
        <f t="shared" si="234"/>
        <v>95.632968774179432</v>
      </c>
      <c r="AG307" s="12">
        <f t="shared" si="234"/>
        <v>92.85122179649764</v>
      </c>
      <c r="AH307" s="12">
        <f>AH$312+AH$316+AH320+AH332</f>
        <v>90.095244360292071</v>
      </c>
    </row>
    <row r="308" spans="2:34" hidden="1" outlineLevel="1">
      <c r="B308" t="str">
        <f t="shared" si="233"/>
        <v>Carbon dioxide (DAC) - Total cost - Asia - USD/ton fuel</v>
      </c>
      <c r="C308" s="2" t="str">
        <f>C305</f>
        <v>Carbon dioxide (DAC)</v>
      </c>
      <c r="D308" s="2" t="s">
        <v>30</v>
      </c>
      <c r="E308" s="2" t="s">
        <v>57</v>
      </c>
      <c r="F308" s="2" t="s">
        <v>31</v>
      </c>
      <c r="G308" s="12">
        <f t="shared" si="234"/>
        <v>315.4768082029388</v>
      </c>
      <c r="H308" s="12">
        <f t="shared" si="234"/>
        <v>291.82082473612274</v>
      </c>
      <c r="I308" s="12">
        <f t="shared" si="234"/>
        <v>268.67053769665677</v>
      </c>
      <c r="J308" s="12">
        <f t="shared" si="234"/>
        <v>256.89619048138445</v>
      </c>
      <c r="K308" s="12">
        <f t="shared" si="234"/>
        <v>245.31817072619225</v>
      </c>
      <c r="L308" s="12">
        <f t="shared" si="234"/>
        <v>233.93647843107601</v>
      </c>
      <c r="M308" s="12">
        <f t="shared" si="234"/>
        <v>222.75111359603954</v>
      </c>
      <c r="N308" s="12">
        <f t="shared" si="234"/>
        <v>211.76207622108313</v>
      </c>
      <c r="O308" s="12">
        <f t="shared" si="234"/>
        <v>203.28296344669053</v>
      </c>
      <c r="P308" s="12">
        <f t="shared" si="234"/>
        <v>194.93519990183995</v>
      </c>
      <c r="Q308" s="12">
        <f t="shared" si="234"/>
        <v>186.71878558652995</v>
      </c>
      <c r="R308" s="12">
        <f t="shared" si="234"/>
        <v>178.63372050075947</v>
      </c>
      <c r="S308" s="12">
        <f t="shared" si="234"/>
        <v>170.68000464452814</v>
      </c>
      <c r="T308" s="12">
        <f t="shared" si="234"/>
        <v>165.01695433660979</v>
      </c>
      <c r="U308" s="12">
        <f t="shared" si="234"/>
        <v>159.42730054865518</v>
      </c>
      <c r="V308" s="12">
        <f t="shared" si="234"/>
        <v>153.91104328066464</v>
      </c>
      <c r="W308" s="12">
        <f t="shared" si="234"/>
        <v>148.46818253263623</v>
      </c>
      <c r="X308" s="12">
        <f t="shared" si="234"/>
        <v>143.09871830457126</v>
      </c>
      <c r="Y308" s="12">
        <f t="shared" si="234"/>
        <v>138.149437809587</v>
      </c>
      <c r="Z308" s="12">
        <f t="shared" si="234"/>
        <v>133.26622501694061</v>
      </c>
      <c r="AA308" s="12">
        <f t="shared" si="234"/>
        <v>128.44907992663133</v>
      </c>
      <c r="AB308" s="12">
        <f t="shared" si="234"/>
        <v>123.69800253866052</v>
      </c>
      <c r="AC308" s="12">
        <f t="shared" si="234"/>
        <v>119.01299285302716</v>
      </c>
      <c r="AD308" s="12">
        <f t="shared" si="234"/>
        <v>115.56483803179665</v>
      </c>
      <c r="AE308" s="12">
        <f t="shared" si="234"/>
        <v>112.15288205701032</v>
      </c>
      <c r="AF308" s="12">
        <f t="shared" si="234"/>
        <v>108.7771249286678</v>
      </c>
      <c r="AG308" s="12">
        <f t="shared" si="234"/>
        <v>105.43756664676937</v>
      </c>
      <c r="AH308" s="12">
        <f>AH$312+AH$316+AH321+AH333</f>
        <v>102.13420721131533</v>
      </c>
    </row>
    <row r="309" spans="2:34" hidden="1" outlineLevel="1">
      <c r="B309" t="str">
        <f t="shared" si="233"/>
        <v>Carbon dioxide (DAC) - Total cost - Europe - USD/ton fuel</v>
      </c>
      <c r="C309" s="2" t="str">
        <f>C305</f>
        <v>Carbon dioxide (DAC)</v>
      </c>
      <c r="D309" s="2" t="s">
        <v>30</v>
      </c>
      <c r="E309" s="2" t="s">
        <v>8</v>
      </c>
      <c r="F309" s="2" t="s">
        <v>31</v>
      </c>
      <c r="G309" s="12">
        <f t="shared" si="234"/>
        <v>267.71384440942967</v>
      </c>
      <c r="H309" s="12">
        <f t="shared" si="234"/>
        <v>254.99050492063122</v>
      </c>
      <c r="I309" s="12">
        <f t="shared" si="234"/>
        <v>242.49039782193589</v>
      </c>
      <c r="J309" s="12">
        <f t="shared" si="234"/>
        <v>232.06088122815453</v>
      </c>
      <c r="K309" s="12">
        <f t="shared" si="234"/>
        <v>221.80120941418619</v>
      </c>
      <c r="L309" s="12">
        <f t="shared" si="234"/>
        <v>211.71138238003414</v>
      </c>
      <c r="M309" s="12">
        <f t="shared" si="234"/>
        <v>201.79140012569729</v>
      </c>
      <c r="N309" s="12">
        <f t="shared" si="234"/>
        <v>192.04126265117594</v>
      </c>
      <c r="O309" s="12">
        <f t="shared" si="234"/>
        <v>185.60609295834632</v>
      </c>
      <c r="P309" s="12">
        <f t="shared" si="234"/>
        <v>179.25513297659518</v>
      </c>
      <c r="Q309" s="12">
        <f t="shared" si="234"/>
        <v>172.98838270591881</v>
      </c>
      <c r="R309" s="12">
        <f t="shared" si="234"/>
        <v>166.80584214631915</v>
      </c>
      <c r="S309" s="12">
        <f t="shared" si="234"/>
        <v>160.70751129779512</v>
      </c>
      <c r="T309" s="12">
        <f t="shared" si="234"/>
        <v>155.8740504996469</v>
      </c>
      <c r="U309" s="12">
        <f t="shared" si="234"/>
        <v>151.09552908554008</v>
      </c>
      <c r="V309" s="12">
        <f t="shared" si="234"/>
        <v>146.37194705547432</v>
      </c>
      <c r="W309" s="12">
        <f t="shared" si="234"/>
        <v>141.70330440944861</v>
      </c>
      <c r="X309" s="12">
        <f t="shared" si="234"/>
        <v>137.08960114746228</v>
      </c>
      <c r="Y309" s="12">
        <f t="shared" si="234"/>
        <v>132.88157171280233</v>
      </c>
      <c r="Z309" s="12">
        <f t="shared" si="234"/>
        <v>128.72212216634401</v>
      </c>
      <c r="AA309" s="12">
        <f t="shared" si="234"/>
        <v>124.61125250808806</v>
      </c>
      <c r="AB309" s="12">
        <f t="shared" si="234"/>
        <v>120.54896273803433</v>
      </c>
      <c r="AC309" s="12">
        <f t="shared" si="234"/>
        <v>116.53525285618329</v>
      </c>
      <c r="AD309" s="12">
        <f t="shared" si="234"/>
        <v>113.14792277574824</v>
      </c>
      <c r="AE309" s="12">
        <f t="shared" si="234"/>
        <v>109.79603788149367</v>
      </c>
      <c r="AF309" s="12">
        <f t="shared" si="234"/>
        <v>106.47959817341915</v>
      </c>
      <c r="AG309" s="12">
        <f t="shared" si="234"/>
        <v>103.198603651525</v>
      </c>
      <c r="AH309" s="12">
        <f>AH$312+AH$316+AH322+AH334</f>
        <v>99.953054315811499</v>
      </c>
    </row>
    <row r="310" spans="2:34" hidden="1" outlineLevel="1">
      <c r="B310" t="str">
        <f t="shared" si="233"/>
        <v>Carbon dioxide (DAC) - Total cost - Middle East - USD/ton fuel</v>
      </c>
      <c r="C310" s="13" t="str">
        <f>C305</f>
        <v>Carbon dioxide (DAC)</v>
      </c>
      <c r="D310" s="13" t="s">
        <v>30</v>
      </c>
      <c r="E310" s="13" t="s">
        <v>58</v>
      </c>
      <c r="F310" s="13" t="s">
        <v>31</v>
      </c>
      <c r="G310" s="14">
        <f t="shared" si="234"/>
        <v>235.12036337633754</v>
      </c>
      <c r="H310" s="14">
        <f t="shared" si="234"/>
        <v>224.11620442694419</v>
      </c>
      <c r="I310" s="14">
        <f t="shared" si="234"/>
        <v>213.30018977940381</v>
      </c>
      <c r="J310" s="14">
        <f t="shared" si="234"/>
        <v>204.91432008049392</v>
      </c>
      <c r="K310" s="14">
        <f t="shared" si="234"/>
        <v>196.65441431922051</v>
      </c>
      <c r="L310" s="14">
        <f t="shared" si="234"/>
        <v>188.52047249558439</v>
      </c>
      <c r="M310" s="14">
        <f t="shared" si="234"/>
        <v>180.51249460958695</v>
      </c>
      <c r="N310" s="14">
        <f t="shared" si="234"/>
        <v>172.63048066122599</v>
      </c>
      <c r="O310" s="14">
        <f t="shared" si="234"/>
        <v>166.28490260841022</v>
      </c>
      <c r="P310" s="14">
        <f t="shared" si="234"/>
        <v>160.02783502043238</v>
      </c>
      <c r="Q310" s="14">
        <f t="shared" si="234"/>
        <v>153.8592778972901</v>
      </c>
      <c r="R310" s="14">
        <f t="shared" si="234"/>
        <v>147.77923123898591</v>
      </c>
      <c r="S310" s="14">
        <f t="shared" si="234"/>
        <v>141.78769504551758</v>
      </c>
      <c r="T310" s="14">
        <f t="shared" si="234"/>
        <v>137.28570651204271</v>
      </c>
      <c r="U310" s="14">
        <f t="shared" si="234"/>
        <v>132.83640988017365</v>
      </c>
      <c r="V310" s="14">
        <f t="shared" si="234"/>
        <v>128.43980514991077</v>
      </c>
      <c r="W310" s="14">
        <f t="shared" si="234"/>
        <v>124.09589232125236</v>
      </c>
      <c r="X310" s="14">
        <f t="shared" si="234"/>
        <v>119.80467139419869</v>
      </c>
      <c r="Y310" s="14">
        <f t="shared" si="234"/>
        <v>115.69823450540083</v>
      </c>
      <c r="Z310" s="14">
        <f t="shared" si="234"/>
        <v>111.64363192063473</v>
      </c>
      <c r="AA310" s="14">
        <f t="shared" si="234"/>
        <v>107.64086363990009</v>
      </c>
      <c r="AB310" s="14">
        <f t="shared" si="234"/>
        <v>103.68992966319777</v>
      </c>
      <c r="AC310" s="14">
        <f t="shared" si="234"/>
        <v>99.790829990527229</v>
      </c>
      <c r="AD310" s="14">
        <f t="shared" si="234"/>
        <v>96.814241180930338</v>
      </c>
      <c r="AE310" s="14">
        <f t="shared" si="234"/>
        <v>93.868012509751736</v>
      </c>
      <c r="AF310" s="14">
        <f t="shared" si="234"/>
        <v>90.952143976990243</v>
      </c>
      <c r="AG310" s="14">
        <f t="shared" si="234"/>
        <v>88.066635582646512</v>
      </c>
      <c r="AH310" s="14">
        <f>AH$312+AH$316+AH323+AH335</f>
        <v>85.211487326721198</v>
      </c>
    </row>
    <row r="311" spans="2:34" hidden="1" outlineLevel="1">
      <c r="B311" t="str">
        <f t="shared" si="233"/>
        <v/>
      </c>
      <c r="C311" s="2"/>
    </row>
    <row r="312" spans="2:34" hidden="1" outlineLevel="1">
      <c r="B312" t="str">
        <f t="shared" si="233"/>
        <v>Carbon dioxide (DAC) - CAPEX - Global - USD/ton fuel</v>
      </c>
      <c r="C312" s="4" t="str">
        <f>C305</f>
        <v>Carbon dioxide (DAC)</v>
      </c>
      <c r="D312" s="4" t="s">
        <v>40</v>
      </c>
      <c r="E312" s="4" t="s">
        <v>49</v>
      </c>
      <c r="F312" s="4" t="s">
        <v>31</v>
      </c>
      <c r="G312" s="5">
        <f t="shared" ref="G312:AH312" si="235">G314/G313</f>
        <v>30.508013847333252</v>
      </c>
      <c r="H312" s="5">
        <f t="shared" si="235"/>
        <v>29.566240685333227</v>
      </c>
      <c r="I312" s="5">
        <f t="shared" si="235"/>
        <v>28.624467523333198</v>
      </c>
      <c r="J312" s="5">
        <f t="shared" si="235"/>
        <v>27.81573486463288</v>
      </c>
      <c r="K312" s="5">
        <f t="shared" si="235"/>
        <v>27.00700220593232</v>
      </c>
      <c r="L312" s="5">
        <f t="shared" si="235"/>
        <v>26.198269547231757</v>
      </c>
      <c r="M312" s="5">
        <f t="shared" si="235"/>
        <v>25.389536888531438</v>
      </c>
      <c r="N312" s="5">
        <f t="shared" si="235"/>
        <v>24.580804229830878</v>
      </c>
      <c r="O312" s="5">
        <f t="shared" si="235"/>
        <v>23.886317978110068</v>
      </c>
      <c r="P312" s="5">
        <f t="shared" si="235"/>
        <v>23.191831726389257</v>
      </c>
      <c r="Q312" s="5">
        <f t="shared" si="235"/>
        <v>22.497345474668204</v>
      </c>
      <c r="R312" s="5">
        <f t="shared" si="235"/>
        <v>21.802859222947397</v>
      </c>
      <c r="S312" s="5">
        <f t="shared" si="235"/>
        <v>21.108372971226345</v>
      </c>
      <c r="T312" s="5">
        <f t="shared" si="235"/>
        <v>20.511993996492674</v>
      </c>
      <c r="U312" s="5">
        <f t="shared" si="235"/>
        <v>19.915615021759002</v>
      </c>
      <c r="V312" s="5">
        <f t="shared" si="235"/>
        <v>19.319236047025576</v>
      </c>
      <c r="W312" s="5">
        <f t="shared" si="235"/>
        <v>18.722857072291905</v>
      </c>
      <c r="X312" s="5">
        <f t="shared" si="235"/>
        <v>18.126478097558113</v>
      </c>
      <c r="Y312" s="5">
        <f t="shared" si="235"/>
        <v>17.614347179742374</v>
      </c>
      <c r="Z312" s="5">
        <f t="shared" si="235"/>
        <v>17.102216261926515</v>
      </c>
      <c r="AA312" s="5">
        <f t="shared" si="235"/>
        <v>16.590085344110655</v>
      </c>
      <c r="AB312" s="5">
        <f t="shared" si="235"/>
        <v>16.077954426294795</v>
      </c>
      <c r="AC312" s="5">
        <f t="shared" si="235"/>
        <v>15.565823508479054</v>
      </c>
      <c r="AD312" s="5">
        <f t="shared" si="235"/>
        <v>15.119325473449862</v>
      </c>
      <c r="AE312" s="5">
        <f t="shared" si="235"/>
        <v>14.672827438420791</v>
      </c>
      <c r="AF312" s="5">
        <f t="shared" si="235"/>
        <v>14.226329403391597</v>
      </c>
      <c r="AG312" s="5">
        <f t="shared" si="235"/>
        <v>13.779831368362405</v>
      </c>
      <c r="AH312" s="5">
        <f t="shared" si="235"/>
        <v>13.333333333333334</v>
      </c>
    </row>
    <row r="313" spans="2:34" hidden="1" outlineLevel="1">
      <c r="B313" t="str">
        <f t="shared" si="233"/>
        <v>Carbon dioxide (DAC) - Plant lifetime - Global - Years</v>
      </c>
      <c r="C313" t="str">
        <f>C305</f>
        <v>Carbon dioxide (DAC)</v>
      </c>
      <c r="D313" t="s">
        <v>109</v>
      </c>
      <c r="E313" t="s">
        <v>49</v>
      </c>
      <c r="F313" t="s">
        <v>110</v>
      </c>
      <c r="G313" s="8">
        <f t="shared" ref="G313:P314" si="236">INDEX(FuelData,MATCH($B313,FuelData_Index,0),MATCH(G$4,FuelData_Year,0))</f>
        <v>30</v>
      </c>
      <c r="H313" s="8">
        <f t="shared" si="236"/>
        <v>30</v>
      </c>
      <c r="I313" s="8">
        <f t="shared" si="236"/>
        <v>30</v>
      </c>
      <c r="J313" s="8">
        <f t="shared" si="236"/>
        <v>30</v>
      </c>
      <c r="K313" s="8">
        <f t="shared" si="236"/>
        <v>30</v>
      </c>
      <c r="L313" s="8">
        <f t="shared" si="236"/>
        <v>30</v>
      </c>
      <c r="M313" s="8">
        <f t="shared" si="236"/>
        <v>30</v>
      </c>
      <c r="N313" s="8">
        <f t="shared" si="236"/>
        <v>30</v>
      </c>
      <c r="O313" s="8">
        <f t="shared" si="236"/>
        <v>30</v>
      </c>
      <c r="P313" s="8">
        <f t="shared" si="236"/>
        <v>30</v>
      </c>
      <c r="Q313" s="8">
        <f t="shared" ref="Q313:Z314" si="237">INDEX(FuelData,MATCH($B313,FuelData_Index,0),MATCH(Q$4,FuelData_Year,0))</f>
        <v>30</v>
      </c>
      <c r="R313" s="8">
        <f t="shared" si="237"/>
        <v>30</v>
      </c>
      <c r="S313" s="8">
        <f t="shared" si="237"/>
        <v>30</v>
      </c>
      <c r="T313" s="8">
        <f t="shared" si="237"/>
        <v>30</v>
      </c>
      <c r="U313" s="8">
        <f t="shared" si="237"/>
        <v>30</v>
      </c>
      <c r="V313" s="8">
        <f t="shared" si="237"/>
        <v>30</v>
      </c>
      <c r="W313" s="8">
        <f t="shared" si="237"/>
        <v>30</v>
      </c>
      <c r="X313" s="8">
        <f t="shared" si="237"/>
        <v>30</v>
      </c>
      <c r="Y313" s="8">
        <f t="shared" si="237"/>
        <v>30</v>
      </c>
      <c r="Z313" s="8">
        <f t="shared" si="237"/>
        <v>30</v>
      </c>
      <c r="AA313" s="8">
        <f t="shared" ref="AA313:AH314" si="238">INDEX(FuelData,MATCH($B313,FuelData_Index,0),MATCH(AA$4,FuelData_Year,0))</f>
        <v>30</v>
      </c>
      <c r="AB313" s="8">
        <f t="shared" si="238"/>
        <v>30</v>
      </c>
      <c r="AC313" s="8">
        <f t="shared" si="238"/>
        <v>30</v>
      </c>
      <c r="AD313" s="8">
        <f t="shared" si="238"/>
        <v>30</v>
      </c>
      <c r="AE313" s="8">
        <f t="shared" si="238"/>
        <v>30</v>
      </c>
      <c r="AF313" s="8">
        <f t="shared" si="238"/>
        <v>30</v>
      </c>
      <c r="AG313" s="8">
        <f t="shared" si="238"/>
        <v>30</v>
      </c>
      <c r="AH313" s="8">
        <f t="shared" si="238"/>
        <v>30</v>
      </c>
    </row>
    <row r="314" spans="2:34" hidden="1" outlineLevel="1">
      <c r="B314" t="str">
        <f t="shared" si="233"/>
        <v>Carbon dioxide (DAC) - Total CAPEX - Global - USD/ton fuel</v>
      </c>
      <c r="C314" t="str">
        <f>C305</f>
        <v>Carbon dioxide (DAC)</v>
      </c>
      <c r="D314" t="s">
        <v>136</v>
      </c>
      <c r="E314" t="s">
        <v>49</v>
      </c>
      <c r="F314" t="s">
        <v>31</v>
      </c>
      <c r="G314" s="8">
        <f t="shared" si="236"/>
        <v>915.24041541999759</v>
      </c>
      <c r="H314" s="8">
        <f t="shared" si="236"/>
        <v>886.98722055999679</v>
      </c>
      <c r="I314" s="8">
        <f t="shared" si="236"/>
        <v>858.73402569999598</v>
      </c>
      <c r="J314" s="8">
        <f t="shared" si="236"/>
        <v>834.47204593898641</v>
      </c>
      <c r="K314" s="8">
        <f t="shared" si="236"/>
        <v>810.21006617796957</v>
      </c>
      <c r="L314" s="8">
        <f t="shared" si="236"/>
        <v>785.94808641695272</v>
      </c>
      <c r="M314" s="8">
        <f t="shared" si="236"/>
        <v>761.68610665594315</v>
      </c>
      <c r="N314" s="8">
        <f t="shared" si="236"/>
        <v>737.4241268949263</v>
      </c>
      <c r="O314" s="8">
        <f t="shared" si="236"/>
        <v>716.58953934330202</v>
      </c>
      <c r="P314" s="8">
        <f t="shared" si="236"/>
        <v>695.75495179167774</v>
      </c>
      <c r="Q314" s="8">
        <f t="shared" si="237"/>
        <v>674.92036424004618</v>
      </c>
      <c r="R314" s="8">
        <f t="shared" si="237"/>
        <v>654.0857766884219</v>
      </c>
      <c r="S314" s="8">
        <f t="shared" si="237"/>
        <v>633.25118913679034</v>
      </c>
      <c r="T314" s="8">
        <f t="shared" si="237"/>
        <v>615.35981989478023</v>
      </c>
      <c r="U314" s="8">
        <f t="shared" si="237"/>
        <v>597.46845065277012</v>
      </c>
      <c r="V314" s="8">
        <f t="shared" si="237"/>
        <v>579.57708141076728</v>
      </c>
      <c r="W314" s="8">
        <f t="shared" si="237"/>
        <v>561.68571216875716</v>
      </c>
      <c r="X314" s="8">
        <f t="shared" si="237"/>
        <v>543.79434292674341</v>
      </c>
      <c r="Y314" s="8">
        <f t="shared" si="237"/>
        <v>528.43041539227124</v>
      </c>
      <c r="Z314" s="8">
        <f t="shared" si="237"/>
        <v>513.06648785779544</v>
      </c>
      <c r="AA314" s="8">
        <f t="shared" si="238"/>
        <v>497.70256032331963</v>
      </c>
      <c r="AB314" s="8">
        <f t="shared" si="238"/>
        <v>482.33863278884382</v>
      </c>
      <c r="AC314" s="8">
        <f t="shared" si="238"/>
        <v>466.97470525437166</v>
      </c>
      <c r="AD314" s="8">
        <f t="shared" si="238"/>
        <v>453.57976420349587</v>
      </c>
      <c r="AE314" s="8">
        <f t="shared" si="238"/>
        <v>440.18482315262372</v>
      </c>
      <c r="AF314" s="8">
        <f t="shared" si="238"/>
        <v>426.78988210174793</v>
      </c>
      <c r="AG314" s="8">
        <f t="shared" si="238"/>
        <v>413.39494105087215</v>
      </c>
      <c r="AH314" s="8">
        <f t="shared" si="238"/>
        <v>400</v>
      </c>
    </row>
    <row r="315" spans="2:34" hidden="1" outlineLevel="1">
      <c r="B315" t="str">
        <f t="shared" si="233"/>
        <v/>
      </c>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row>
    <row r="316" spans="2:34" hidden="1" outlineLevel="1">
      <c r="B316" t="str">
        <f t="shared" si="233"/>
        <v>Carbon dioxide (DAC) - OPEX - Global - USD/ton fuel</v>
      </c>
      <c r="C316" s="4" t="str">
        <f>C305</f>
        <v>Carbon dioxide (DAC)</v>
      </c>
      <c r="D316" s="4" t="s">
        <v>41</v>
      </c>
      <c r="E316" s="4" t="s">
        <v>49</v>
      </c>
      <c r="F316" s="4" t="s">
        <v>31</v>
      </c>
      <c r="G316" s="5">
        <f t="shared" ref="G316:AH316" si="239">G317</f>
        <v>47.7310020645956</v>
      </c>
      <c r="H316" s="5">
        <f t="shared" si="239"/>
        <v>45.303460746236098</v>
      </c>
      <c r="I316" s="5">
        <f t="shared" si="239"/>
        <v>42.936701284999835</v>
      </c>
      <c r="J316" s="5">
        <f t="shared" si="239"/>
        <v>40.913166813136101</v>
      </c>
      <c r="K316" s="5">
        <f t="shared" si="239"/>
        <v>38.936758591699629</v>
      </c>
      <c r="L316" s="5">
        <f t="shared" si="239"/>
        <v>37.007476620690611</v>
      </c>
      <c r="M316" s="5">
        <f t="shared" si="239"/>
        <v>35.125320900109735</v>
      </c>
      <c r="N316" s="5">
        <f t="shared" si="239"/>
        <v>33.290291429956135</v>
      </c>
      <c r="O316" s="5">
        <f t="shared" si="239"/>
        <v>31.721376020274985</v>
      </c>
      <c r="P316" s="5">
        <f t="shared" si="239"/>
        <v>30.18899920260916</v>
      </c>
      <c r="Q316" s="5">
        <f t="shared" si="239"/>
        <v>28.693160976958509</v>
      </c>
      <c r="R316" s="5">
        <f t="shared" si="239"/>
        <v>27.23386134332349</v>
      </c>
      <c r="S316" s="5">
        <f t="shared" si="239"/>
        <v>25.811100301703355</v>
      </c>
      <c r="T316" s="5">
        <f t="shared" si="239"/>
        <v>24.594666582900402</v>
      </c>
      <c r="U316" s="5">
        <f t="shared" si="239"/>
        <v>23.406562482820661</v>
      </c>
      <c r="V316" s="5">
        <f t="shared" si="239"/>
        <v>22.246788001464278</v>
      </c>
      <c r="W316" s="5">
        <f t="shared" si="239"/>
        <v>21.115343138830685</v>
      </c>
      <c r="X316" s="5">
        <f t="shared" si="239"/>
        <v>20.012227894920034</v>
      </c>
      <c r="Y316" s="5">
        <f t="shared" si="239"/>
        <v>19.069085273520873</v>
      </c>
      <c r="Z316" s="5">
        <f t="shared" si="239"/>
        <v>18.147907573393375</v>
      </c>
      <c r="AA316" s="5">
        <f t="shared" si="239"/>
        <v>17.248694794537446</v>
      </c>
      <c r="AB316" s="5">
        <f t="shared" si="239"/>
        <v>16.371446936953305</v>
      </c>
      <c r="AC316" s="5">
        <f t="shared" si="239"/>
        <v>15.516164000640968</v>
      </c>
      <c r="AD316" s="5">
        <f t="shared" si="239"/>
        <v>14.778350924667834</v>
      </c>
      <c r="AE316" s="5">
        <f t="shared" si="239"/>
        <v>14.057827986617346</v>
      </c>
      <c r="AF316" s="5">
        <f t="shared" si="239"/>
        <v>13.354595186489069</v>
      </c>
      <c r="AG316" s="5">
        <f t="shared" si="239"/>
        <v>12.668652524283226</v>
      </c>
      <c r="AH316" s="5">
        <f t="shared" si="239"/>
        <v>12.000000000000011</v>
      </c>
    </row>
    <row r="317" spans="2:34" hidden="1" outlineLevel="1">
      <c r="B317" t="str">
        <f t="shared" si="233"/>
        <v>Carbon dioxide (DAC) - OPEX - Global - USD/ton fuel/year</v>
      </c>
      <c r="C317" t="str">
        <f>C305</f>
        <v>Carbon dioxide (DAC)</v>
      </c>
      <c r="D317" t="s">
        <v>41</v>
      </c>
      <c r="E317" t="s">
        <v>49</v>
      </c>
      <c r="F317" t="s">
        <v>114</v>
      </c>
      <c r="G317" s="8">
        <f t="shared" ref="G317:AH317" si="240">INDEX(FuelData,MATCH($B317,FuelData_Index,0),MATCH(G$4,FuelData_Year,0))</f>
        <v>47.7310020645956</v>
      </c>
      <c r="H317" s="8">
        <f t="shared" si="240"/>
        <v>45.303460746236098</v>
      </c>
      <c r="I317" s="8">
        <f t="shared" si="240"/>
        <v>42.936701284999835</v>
      </c>
      <c r="J317" s="8">
        <f t="shared" si="240"/>
        <v>40.913166813136101</v>
      </c>
      <c r="K317" s="8">
        <f t="shared" si="240"/>
        <v>38.936758591699629</v>
      </c>
      <c r="L317" s="8">
        <f t="shared" si="240"/>
        <v>37.007476620690611</v>
      </c>
      <c r="M317" s="8">
        <f t="shared" si="240"/>
        <v>35.125320900109735</v>
      </c>
      <c r="N317" s="8">
        <f t="shared" si="240"/>
        <v>33.290291429956135</v>
      </c>
      <c r="O317" s="8">
        <f t="shared" si="240"/>
        <v>31.721376020274985</v>
      </c>
      <c r="P317" s="8">
        <f t="shared" si="240"/>
        <v>30.18899920260916</v>
      </c>
      <c r="Q317" s="8">
        <f t="shared" si="240"/>
        <v>28.693160976958509</v>
      </c>
      <c r="R317" s="8">
        <f t="shared" si="240"/>
        <v>27.23386134332349</v>
      </c>
      <c r="S317" s="8">
        <f t="shared" si="240"/>
        <v>25.811100301703355</v>
      </c>
      <c r="T317" s="8">
        <f t="shared" si="240"/>
        <v>24.594666582900402</v>
      </c>
      <c r="U317" s="8">
        <f t="shared" si="240"/>
        <v>23.406562482820661</v>
      </c>
      <c r="V317" s="8">
        <f t="shared" si="240"/>
        <v>22.246788001464278</v>
      </c>
      <c r="W317" s="8">
        <f t="shared" si="240"/>
        <v>21.115343138830685</v>
      </c>
      <c r="X317" s="8">
        <f t="shared" si="240"/>
        <v>20.012227894920034</v>
      </c>
      <c r="Y317" s="8">
        <f t="shared" si="240"/>
        <v>19.069085273520873</v>
      </c>
      <c r="Z317" s="8">
        <f t="shared" si="240"/>
        <v>18.147907573393375</v>
      </c>
      <c r="AA317" s="8">
        <f t="shared" si="240"/>
        <v>17.248694794537446</v>
      </c>
      <c r="AB317" s="8">
        <f t="shared" si="240"/>
        <v>16.371446936953305</v>
      </c>
      <c r="AC317" s="8">
        <f t="shared" si="240"/>
        <v>15.516164000640968</v>
      </c>
      <c r="AD317" s="8">
        <f t="shared" si="240"/>
        <v>14.778350924667834</v>
      </c>
      <c r="AE317" s="8">
        <f t="shared" si="240"/>
        <v>14.057827986617346</v>
      </c>
      <c r="AF317" s="8">
        <f t="shared" si="240"/>
        <v>13.354595186489069</v>
      </c>
      <c r="AG317" s="8">
        <f t="shared" si="240"/>
        <v>12.668652524283226</v>
      </c>
      <c r="AH317" s="8">
        <f t="shared" si="240"/>
        <v>12.000000000000011</v>
      </c>
    </row>
    <row r="318" spans="2:34" hidden="1" outlineLevel="1">
      <c r="B318" t="str">
        <f t="shared" si="233"/>
        <v/>
      </c>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row>
    <row r="319" spans="2:34" hidden="1" outlineLevel="1">
      <c r="B319" t="str">
        <f t="shared" si="233"/>
        <v>Carbon dioxide (DAC) - Finance cost - Africa - USD/ton fuel</v>
      </c>
      <c r="C319" s="10" t="str">
        <f>C305</f>
        <v>Carbon dioxide (DAC)</v>
      </c>
      <c r="D319" s="10" t="s">
        <v>42</v>
      </c>
      <c r="E319" s="10" t="s">
        <v>55</v>
      </c>
      <c r="F319" s="10" t="s">
        <v>31</v>
      </c>
      <c r="G319" s="11">
        <f t="shared" ref="G319:AG323" si="241">G324*G$329</f>
        <v>50.338222848099875</v>
      </c>
      <c r="H319" s="11">
        <f t="shared" si="241"/>
        <v>48.784297130799828</v>
      </c>
      <c r="I319" s="11">
        <f t="shared" si="241"/>
        <v>47.230371413499782</v>
      </c>
      <c r="J319" s="11">
        <f t="shared" si="241"/>
        <v>45.895962526644261</v>
      </c>
      <c r="K319" s="11">
        <f t="shared" si="241"/>
        <v>44.561553639788329</v>
      </c>
      <c r="L319" s="11">
        <f t="shared" si="241"/>
        <v>43.227144752932404</v>
      </c>
      <c r="M319" s="11">
        <f t="shared" si="241"/>
        <v>41.892735866076876</v>
      </c>
      <c r="N319" s="11">
        <f t="shared" si="241"/>
        <v>40.558326979220951</v>
      </c>
      <c r="O319" s="11">
        <f t="shared" si="241"/>
        <v>39.412424663881616</v>
      </c>
      <c r="P319" s="11">
        <f t="shared" si="241"/>
        <v>38.266522348542281</v>
      </c>
      <c r="Q319" s="11">
        <f t="shared" si="241"/>
        <v>37.120620033202542</v>
      </c>
      <c r="R319" s="11">
        <f t="shared" si="241"/>
        <v>35.974717717863207</v>
      </c>
      <c r="S319" s="11">
        <f t="shared" si="241"/>
        <v>34.828815402523475</v>
      </c>
      <c r="T319" s="11">
        <f t="shared" si="241"/>
        <v>33.844790094212918</v>
      </c>
      <c r="U319" s="11">
        <f t="shared" si="241"/>
        <v>32.860764785902361</v>
      </c>
      <c r="V319" s="11">
        <f t="shared" si="241"/>
        <v>31.876739477592203</v>
      </c>
      <c r="W319" s="11">
        <f t="shared" si="241"/>
        <v>30.89271416928165</v>
      </c>
      <c r="X319" s="11">
        <f t="shared" si="241"/>
        <v>29.908688860970891</v>
      </c>
      <c r="Y319" s="11">
        <f t="shared" si="241"/>
        <v>29.063672846574921</v>
      </c>
      <c r="Z319" s="11">
        <f t="shared" si="241"/>
        <v>28.218656832178752</v>
      </c>
      <c r="AA319" s="11">
        <f t="shared" si="241"/>
        <v>27.373640817782583</v>
      </c>
      <c r="AB319" s="11">
        <f t="shared" si="241"/>
        <v>26.528624803386414</v>
      </c>
      <c r="AC319" s="11">
        <f t="shared" si="241"/>
        <v>25.683608788990444</v>
      </c>
      <c r="AD319" s="11">
        <f t="shared" si="241"/>
        <v>24.946887031192276</v>
      </c>
      <c r="AE319" s="11">
        <f t="shared" si="241"/>
        <v>24.210165273394306</v>
      </c>
      <c r="AF319" s="11">
        <f t="shared" si="241"/>
        <v>23.473443515596138</v>
      </c>
      <c r="AG319" s="11">
        <f t="shared" si="241"/>
        <v>22.736721757797969</v>
      </c>
      <c r="AH319" s="11">
        <f>AH324*AH$329</f>
        <v>22.000000000000004</v>
      </c>
    </row>
    <row r="320" spans="2:34" hidden="1" outlineLevel="1">
      <c r="B320" t="str">
        <f t="shared" si="233"/>
        <v>Carbon dioxide (DAC) - Finance cost - Americas - USD/ton fuel</v>
      </c>
      <c r="C320" s="2" t="str">
        <f>C305</f>
        <v>Carbon dioxide (DAC)</v>
      </c>
      <c r="D320" s="2" t="s">
        <v>42</v>
      </c>
      <c r="E320" s="2" t="s">
        <v>56</v>
      </c>
      <c r="F320" s="2" t="s">
        <v>31</v>
      </c>
      <c r="G320" s="12">
        <f t="shared" si="241"/>
        <v>50.338222848099875</v>
      </c>
      <c r="H320" s="12">
        <f t="shared" si="241"/>
        <v>48.784297130799828</v>
      </c>
      <c r="I320" s="12">
        <f t="shared" si="241"/>
        <v>47.230371413499782</v>
      </c>
      <c r="J320" s="12">
        <f t="shared" si="241"/>
        <v>45.895962526644261</v>
      </c>
      <c r="K320" s="12">
        <f t="shared" si="241"/>
        <v>44.561553639788329</v>
      </c>
      <c r="L320" s="12">
        <f t="shared" si="241"/>
        <v>43.227144752932404</v>
      </c>
      <c r="M320" s="12">
        <f t="shared" si="241"/>
        <v>41.892735866076876</v>
      </c>
      <c r="N320" s="12">
        <f t="shared" si="241"/>
        <v>40.558326979220951</v>
      </c>
      <c r="O320" s="12">
        <f t="shared" si="241"/>
        <v>39.412424663881616</v>
      </c>
      <c r="P320" s="12">
        <f t="shared" si="241"/>
        <v>38.266522348542281</v>
      </c>
      <c r="Q320" s="12">
        <f t="shared" si="241"/>
        <v>37.120620033202542</v>
      </c>
      <c r="R320" s="12">
        <f t="shared" si="241"/>
        <v>35.974717717863207</v>
      </c>
      <c r="S320" s="12">
        <f t="shared" si="241"/>
        <v>34.828815402523475</v>
      </c>
      <c r="T320" s="12">
        <f t="shared" si="241"/>
        <v>33.844790094212918</v>
      </c>
      <c r="U320" s="12">
        <f t="shared" si="241"/>
        <v>32.860764785902361</v>
      </c>
      <c r="V320" s="12">
        <f t="shared" si="241"/>
        <v>31.876739477592203</v>
      </c>
      <c r="W320" s="12">
        <f t="shared" si="241"/>
        <v>30.89271416928165</v>
      </c>
      <c r="X320" s="12">
        <f t="shared" si="241"/>
        <v>29.908688860970891</v>
      </c>
      <c r="Y320" s="12">
        <f t="shared" si="241"/>
        <v>29.063672846574921</v>
      </c>
      <c r="Z320" s="12">
        <f t="shared" si="241"/>
        <v>28.218656832178752</v>
      </c>
      <c r="AA320" s="12">
        <f t="shared" si="241"/>
        <v>27.373640817782583</v>
      </c>
      <c r="AB320" s="12">
        <f t="shared" si="241"/>
        <v>26.528624803386414</v>
      </c>
      <c r="AC320" s="12">
        <f t="shared" si="241"/>
        <v>25.683608788990444</v>
      </c>
      <c r="AD320" s="12">
        <f t="shared" si="241"/>
        <v>24.946887031192276</v>
      </c>
      <c r="AE320" s="12">
        <f t="shared" si="241"/>
        <v>24.210165273394306</v>
      </c>
      <c r="AF320" s="12">
        <f t="shared" si="241"/>
        <v>23.473443515596138</v>
      </c>
      <c r="AG320" s="12">
        <f t="shared" si="241"/>
        <v>22.736721757797969</v>
      </c>
      <c r="AH320" s="12">
        <f>AH325*AH$329</f>
        <v>22.000000000000004</v>
      </c>
    </row>
    <row r="321" spans="2:34" hidden="1" outlineLevel="1">
      <c r="B321" t="str">
        <f t="shared" si="233"/>
        <v>Carbon dioxide (DAC) - Finance cost - Asia - USD/ton fuel</v>
      </c>
      <c r="C321" s="2" t="str">
        <f>C305</f>
        <v>Carbon dioxide (DAC)</v>
      </c>
      <c r="D321" s="2" t="s">
        <v>42</v>
      </c>
      <c r="E321" s="2" t="s">
        <v>57</v>
      </c>
      <c r="F321" s="2" t="s">
        <v>31</v>
      </c>
      <c r="G321" s="12">
        <f t="shared" si="241"/>
        <v>50.338222848099875</v>
      </c>
      <c r="H321" s="12">
        <f t="shared" si="241"/>
        <v>48.784297130799828</v>
      </c>
      <c r="I321" s="12">
        <f t="shared" si="241"/>
        <v>47.230371413499782</v>
      </c>
      <c r="J321" s="12">
        <f t="shared" si="241"/>
        <v>45.895962526644261</v>
      </c>
      <c r="K321" s="12">
        <f t="shared" si="241"/>
        <v>44.561553639788329</v>
      </c>
      <c r="L321" s="12">
        <f t="shared" si="241"/>
        <v>43.227144752932404</v>
      </c>
      <c r="M321" s="12">
        <f t="shared" si="241"/>
        <v>41.892735866076876</v>
      </c>
      <c r="N321" s="12">
        <f t="shared" si="241"/>
        <v>40.558326979220951</v>
      </c>
      <c r="O321" s="12">
        <f t="shared" si="241"/>
        <v>39.412424663881616</v>
      </c>
      <c r="P321" s="12">
        <f t="shared" si="241"/>
        <v>38.266522348542281</v>
      </c>
      <c r="Q321" s="12">
        <f t="shared" si="241"/>
        <v>37.120620033202542</v>
      </c>
      <c r="R321" s="12">
        <f t="shared" si="241"/>
        <v>35.974717717863207</v>
      </c>
      <c r="S321" s="12">
        <f t="shared" si="241"/>
        <v>34.828815402523475</v>
      </c>
      <c r="T321" s="12">
        <f t="shared" si="241"/>
        <v>33.844790094212918</v>
      </c>
      <c r="U321" s="12">
        <f t="shared" si="241"/>
        <v>32.860764785902361</v>
      </c>
      <c r="V321" s="12">
        <f t="shared" si="241"/>
        <v>31.876739477592203</v>
      </c>
      <c r="W321" s="12">
        <f t="shared" si="241"/>
        <v>30.89271416928165</v>
      </c>
      <c r="X321" s="12">
        <f t="shared" si="241"/>
        <v>29.908688860970891</v>
      </c>
      <c r="Y321" s="12">
        <f t="shared" si="241"/>
        <v>29.063672846574921</v>
      </c>
      <c r="Z321" s="12">
        <f t="shared" si="241"/>
        <v>28.218656832178752</v>
      </c>
      <c r="AA321" s="12">
        <f t="shared" si="241"/>
        <v>27.373640817782583</v>
      </c>
      <c r="AB321" s="12">
        <f t="shared" si="241"/>
        <v>26.528624803386414</v>
      </c>
      <c r="AC321" s="12">
        <f t="shared" si="241"/>
        <v>25.683608788990444</v>
      </c>
      <c r="AD321" s="12">
        <f t="shared" si="241"/>
        <v>24.946887031192276</v>
      </c>
      <c r="AE321" s="12">
        <f t="shared" si="241"/>
        <v>24.210165273394306</v>
      </c>
      <c r="AF321" s="12">
        <f t="shared" si="241"/>
        <v>23.473443515596138</v>
      </c>
      <c r="AG321" s="12">
        <f t="shared" si="241"/>
        <v>22.736721757797969</v>
      </c>
      <c r="AH321" s="12">
        <f>AH326*AH$329</f>
        <v>22.000000000000004</v>
      </c>
    </row>
    <row r="322" spans="2:34" hidden="1" outlineLevel="1">
      <c r="B322" t="str">
        <f t="shared" si="233"/>
        <v>Carbon dioxide (DAC) - Finance cost - Europe - USD/ton fuel</v>
      </c>
      <c r="C322" s="2" t="str">
        <f>C305</f>
        <v>Carbon dioxide (DAC)</v>
      </c>
      <c r="D322" s="2" t="s">
        <v>42</v>
      </c>
      <c r="E322" s="2" t="s">
        <v>8</v>
      </c>
      <c r="F322" s="2" t="s">
        <v>31</v>
      </c>
      <c r="G322" s="12">
        <f t="shared" si="241"/>
        <v>50.338222848099875</v>
      </c>
      <c r="H322" s="12">
        <f t="shared" si="241"/>
        <v>48.784297130799828</v>
      </c>
      <c r="I322" s="12">
        <f t="shared" si="241"/>
        <v>47.230371413499782</v>
      </c>
      <c r="J322" s="12">
        <f t="shared" si="241"/>
        <v>45.895962526644261</v>
      </c>
      <c r="K322" s="12">
        <f t="shared" si="241"/>
        <v>44.561553639788329</v>
      </c>
      <c r="L322" s="12">
        <f t="shared" si="241"/>
        <v>43.227144752932404</v>
      </c>
      <c r="M322" s="12">
        <f t="shared" si="241"/>
        <v>41.892735866076876</v>
      </c>
      <c r="N322" s="12">
        <f t="shared" si="241"/>
        <v>40.558326979220951</v>
      </c>
      <c r="O322" s="12">
        <f t="shared" si="241"/>
        <v>39.412424663881616</v>
      </c>
      <c r="P322" s="12">
        <f t="shared" si="241"/>
        <v>38.266522348542281</v>
      </c>
      <c r="Q322" s="12">
        <f t="shared" si="241"/>
        <v>37.120620033202542</v>
      </c>
      <c r="R322" s="12">
        <f t="shared" si="241"/>
        <v>35.974717717863207</v>
      </c>
      <c r="S322" s="12">
        <f t="shared" si="241"/>
        <v>34.828815402523475</v>
      </c>
      <c r="T322" s="12">
        <f t="shared" si="241"/>
        <v>33.844790094212918</v>
      </c>
      <c r="U322" s="12">
        <f t="shared" si="241"/>
        <v>32.860764785902361</v>
      </c>
      <c r="V322" s="12">
        <f t="shared" si="241"/>
        <v>31.876739477592203</v>
      </c>
      <c r="W322" s="12">
        <f t="shared" si="241"/>
        <v>30.89271416928165</v>
      </c>
      <c r="X322" s="12">
        <f t="shared" si="241"/>
        <v>29.908688860970891</v>
      </c>
      <c r="Y322" s="12">
        <f t="shared" si="241"/>
        <v>29.063672846574921</v>
      </c>
      <c r="Z322" s="12">
        <f t="shared" si="241"/>
        <v>28.218656832178752</v>
      </c>
      <c r="AA322" s="12">
        <f t="shared" si="241"/>
        <v>27.373640817782583</v>
      </c>
      <c r="AB322" s="12">
        <f t="shared" si="241"/>
        <v>26.528624803386414</v>
      </c>
      <c r="AC322" s="12">
        <f t="shared" si="241"/>
        <v>25.683608788990444</v>
      </c>
      <c r="AD322" s="12">
        <f t="shared" si="241"/>
        <v>24.946887031192276</v>
      </c>
      <c r="AE322" s="12">
        <f t="shared" si="241"/>
        <v>24.210165273394306</v>
      </c>
      <c r="AF322" s="12">
        <f t="shared" si="241"/>
        <v>23.473443515596138</v>
      </c>
      <c r="AG322" s="12">
        <f t="shared" si="241"/>
        <v>22.736721757797969</v>
      </c>
      <c r="AH322" s="12">
        <f>AH327*AH$329</f>
        <v>22.000000000000004</v>
      </c>
    </row>
    <row r="323" spans="2:34" hidden="1" outlineLevel="1">
      <c r="B323" t="str">
        <f t="shared" si="233"/>
        <v>Carbon dioxide (DAC) - Finance cost - Middle East - USD/ton fuel</v>
      </c>
      <c r="C323" s="13" t="str">
        <f>C305</f>
        <v>Carbon dioxide (DAC)</v>
      </c>
      <c r="D323" s="13" t="s">
        <v>42</v>
      </c>
      <c r="E323" s="13" t="s">
        <v>58</v>
      </c>
      <c r="F323" s="13" t="s">
        <v>31</v>
      </c>
      <c r="G323" s="14">
        <f t="shared" si="241"/>
        <v>50.338222848099875</v>
      </c>
      <c r="H323" s="14">
        <f t="shared" si="241"/>
        <v>48.784297130799828</v>
      </c>
      <c r="I323" s="14">
        <f t="shared" si="241"/>
        <v>47.230371413499782</v>
      </c>
      <c r="J323" s="14">
        <f t="shared" si="241"/>
        <v>45.895962526644261</v>
      </c>
      <c r="K323" s="14">
        <f t="shared" si="241"/>
        <v>44.561553639788329</v>
      </c>
      <c r="L323" s="14">
        <f t="shared" si="241"/>
        <v>43.227144752932404</v>
      </c>
      <c r="M323" s="14">
        <f t="shared" si="241"/>
        <v>41.892735866076876</v>
      </c>
      <c r="N323" s="14">
        <f t="shared" si="241"/>
        <v>40.558326979220951</v>
      </c>
      <c r="O323" s="14">
        <f t="shared" si="241"/>
        <v>39.412424663881616</v>
      </c>
      <c r="P323" s="14">
        <f t="shared" si="241"/>
        <v>38.266522348542281</v>
      </c>
      <c r="Q323" s="14">
        <f t="shared" si="241"/>
        <v>37.120620033202542</v>
      </c>
      <c r="R323" s="14">
        <f t="shared" si="241"/>
        <v>35.974717717863207</v>
      </c>
      <c r="S323" s="14">
        <f t="shared" si="241"/>
        <v>34.828815402523475</v>
      </c>
      <c r="T323" s="14">
        <f t="shared" si="241"/>
        <v>33.844790094212918</v>
      </c>
      <c r="U323" s="14">
        <f t="shared" si="241"/>
        <v>32.860764785902361</v>
      </c>
      <c r="V323" s="14">
        <f t="shared" si="241"/>
        <v>31.876739477592203</v>
      </c>
      <c r="W323" s="14">
        <f t="shared" si="241"/>
        <v>30.89271416928165</v>
      </c>
      <c r="X323" s="14">
        <f t="shared" si="241"/>
        <v>29.908688860970891</v>
      </c>
      <c r="Y323" s="14">
        <f t="shared" si="241"/>
        <v>29.063672846574921</v>
      </c>
      <c r="Z323" s="14">
        <f t="shared" si="241"/>
        <v>28.218656832178752</v>
      </c>
      <c r="AA323" s="14">
        <f t="shared" si="241"/>
        <v>27.373640817782583</v>
      </c>
      <c r="AB323" s="14">
        <f t="shared" si="241"/>
        <v>26.528624803386414</v>
      </c>
      <c r="AC323" s="14">
        <f t="shared" si="241"/>
        <v>25.683608788990444</v>
      </c>
      <c r="AD323" s="14">
        <f t="shared" si="241"/>
        <v>24.946887031192276</v>
      </c>
      <c r="AE323" s="14">
        <f t="shared" si="241"/>
        <v>24.210165273394306</v>
      </c>
      <c r="AF323" s="14">
        <f t="shared" si="241"/>
        <v>23.473443515596138</v>
      </c>
      <c r="AG323" s="14">
        <f t="shared" si="241"/>
        <v>22.736721757797969</v>
      </c>
      <c r="AH323" s="14">
        <f>AH328*AH$329</f>
        <v>22.000000000000004</v>
      </c>
    </row>
    <row r="324" spans="2:34" hidden="1" outlineLevel="1">
      <c r="B324" t="str">
        <f t="shared" si="233"/>
        <v>General - Weighted average cost of capital (WACC) - Africa - %</v>
      </c>
      <c r="C324" t="s">
        <v>115</v>
      </c>
      <c r="D324" t="s">
        <v>116</v>
      </c>
      <c r="E324" t="s">
        <v>55</v>
      </c>
      <c r="F324" t="s">
        <v>117</v>
      </c>
      <c r="G324" s="9">
        <f t="shared" ref="G324:P329" si="242">INDEX(FuelData,MATCH($B324,FuelData_Index,0),MATCH(G$4,FuelData_Year,0))</f>
        <v>5.5000000000000007E-2</v>
      </c>
      <c r="H324" s="9">
        <f t="shared" si="242"/>
        <v>5.5000000000000007E-2</v>
      </c>
      <c r="I324" s="9">
        <f t="shared" si="242"/>
        <v>5.5000000000000007E-2</v>
      </c>
      <c r="J324" s="9">
        <f t="shared" si="242"/>
        <v>5.5000000000000007E-2</v>
      </c>
      <c r="K324" s="9">
        <f t="shared" si="242"/>
        <v>5.5000000000000007E-2</v>
      </c>
      <c r="L324" s="9">
        <f t="shared" si="242"/>
        <v>5.5000000000000007E-2</v>
      </c>
      <c r="M324" s="9">
        <f t="shared" si="242"/>
        <v>5.5000000000000007E-2</v>
      </c>
      <c r="N324" s="9">
        <f t="shared" si="242"/>
        <v>5.5000000000000007E-2</v>
      </c>
      <c r="O324" s="9">
        <f t="shared" si="242"/>
        <v>5.5000000000000007E-2</v>
      </c>
      <c r="P324" s="9">
        <f t="shared" si="242"/>
        <v>5.5000000000000007E-2</v>
      </c>
      <c r="Q324" s="9">
        <f t="shared" ref="Q324:Z329" si="243">INDEX(FuelData,MATCH($B324,FuelData_Index,0),MATCH(Q$4,FuelData_Year,0))</f>
        <v>5.5000000000000007E-2</v>
      </c>
      <c r="R324" s="9">
        <f t="shared" si="243"/>
        <v>5.5000000000000007E-2</v>
      </c>
      <c r="S324" s="9">
        <f t="shared" si="243"/>
        <v>5.5000000000000007E-2</v>
      </c>
      <c r="T324" s="9">
        <f t="shared" si="243"/>
        <v>5.5000000000000007E-2</v>
      </c>
      <c r="U324" s="9">
        <f t="shared" si="243"/>
        <v>5.5000000000000007E-2</v>
      </c>
      <c r="V324" s="9">
        <f t="shared" si="243"/>
        <v>5.5000000000000007E-2</v>
      </c>
      <c r="W324" s="9">
        <f t="shared" si="243"/>
        <v>5.5000000000000007E-2</v>
      </c>
      <c r="X324" s="9">
        <f t="shared" si="243"/>
        <v>5.5000000000000007E-2</v>
      </c>
      <c r="Y324" s="9">
        <f t="shared" si="243"/>
        <v>5.5000000000000007E-2</v>
      </c>
      <c r="Z324" s="9">
        <f t="shared" si="243"/>
        <v>5.5000000000000007E-2</v>
      </c>
      <c r="AA324" s="9">
        <f t="shared" ref="AA324:AH329" si="244">INDEX(FuelData,MATCH($B324,FuelData_Index,0),MATCH(AA$4,FuelData_Year,0))</f>
        <v>5.5000000000000007E-2</v>
      </c>
      <c r="AB324" s="9">
        <f t="shared" si="244"/>
        <v>5.5000000000000007E-2</v>
      </c>
      <c r="AC324" s="9">
        <f t="shared" si="244"/>
        <v>5.5000000000000007E-2</v>
      </c>
      <c r="AD324" s="9">
        <f t="shared" si="244"/>
        <v>5.5000000000000007E-2</v>
      </c>
      <c r="AE324" s="9">
        <f t="shared" si="244"/>
        <v>5.5000000000000007E-2</v>
      </c>
      <c r="AF324" s="9">
        <f t="shared" si="244"/>
        <v>5.5000000000000007E-2</v>
      </c>
      <c r="AG324" s="9">
        <f t="shared" si="244"/>
        <v>5.5000000000000007E-2</v>
      </c>
      <c r="AH324" s="9">
        <f t="shared" si="244"/>
        <v>5.5000000000000007E-2</v>
      </c>
    </row>
    <row r="325" spans="2:34" hidden="1" outlineLevel="1">
      <c r="B325" t="str">
        <f t="shared" si="233"/>
        <v>General - Weighted average cost of capital (WACC) - Americas - %</v>
      </c>
      <c r="C325" t="s">
        <v>115</v>
      </c>
      <c r="D325" t="s">
        <v>116</v>
      </c>
      <c r="E325" t="s">
        <v>56</v>
      </c>
      <c r="F325" t="s">
        <v>117</v>
      </c>
      <c r="G325" s="9">
        <f t="shared" si="242"/>
        <v>5.5000000000000007E-2</v>
      </c>
      <c r="H325" s="9">
        <f t="shared" si="242"/>
        <v>5.5000000000000007E-2</v>
      </c>
      <c r="I325" s="9">
        <f t="shared" si="242"/>
        <v>5.5000000000000007E-2</v>
      </c>
      <c r="J325" s="9">
        <f t="shared" si="242"/>
        <v>5.5000000000000007E-2</v>
      </c>
      <c r="K325" s="9">
        <f t="shared" si="242"/>
        <v>5.5000000000000007E-2</v>
      </c>
      <c r="L325" s="9">
        <f t="shared" si="242"/>
        <v>5.5000000000000007E-2</v>
      </c>
      <c r="M325" s="9">
        <f t="shared" si="242"/>
        <v>5.5000000000000007E-2</v>
      </c>
      <c r="N325" s="9">
        <f t="shared" si="242"/>
        <v>5.5000000000000007E-2</v>
      </c>
      <c r="O325" s="9">
        <f t="shared" si="242"/>
        <v>5.5000000000000007E-2</v>
      </c>
      <c r="P325" s="9">
        <f t="shared" si="242"/>
        <v>5.5000000000000007E-2</v>
      </c>
      <c r="Q325" s="9">
        <f t="shared" si="243"/>
        <v>5.5000000000000007E-2</v>
      </c>
      <c r="R325" s="9">
        <f t="shared" si="243"/>
        <v>5.5000000000000007E-2</v>
      </c>
      <c r="S325" s="9">
        <f t="shared" si="243"/>
        <v>5.5000000000000007E-2</v>
      </c>
      <c r="T325" s="9">
        <f t="shared" si="243"/>
        <v>5.5000000000000007E-2</v>
      </c>
      <c r="U325" s="9">
        <f t="shared" si="243"/>
        <v>5.5000000000000007E-2</v>
      </c>
      <c r="V325" s="9">
        <f t="shared" si="243"/>
        <v>5.5000000000000007E-2</v>
      </c>
      <c r="W325" s="9">
        <f t="shared" si="243"/>
        <v>5.5000000000000007E-2</v>
      </c>
      <c r="X325" s="9">
        <f t="shared" si="243"/>
        <v>5.5000000000000007E-2</v>
      </c>
      <c r="Y325" s="9">
        <f t="shared" si="243"/>
        <v>5.5000000000000007E-2</v>
      </c>
      <c r="Z325" s="9">
        <f t="shared" si="243"/>
        <v>5.5000000000000007E-2</v>
      </c>
      <c r="AA325" s="9">
        <f t="shared" si="244"/>
        <v>5.5000000000000007E-2</v>
      </c>
      <c r="AB325" s="9">
        <f t="shared" si="244"/>
        <v>5.5000000000000007E-2</v>
      </c>
      <c r="AC325" s="9">
        <f t="shared" si="244"/>
        <v>5.5000000000000007E-2</v>
      </c>
      <c r="AD325" s="9">
        <f t="shared" si="244"/>
        <v>5.5000000000000007E-2</v>
      </c>
      <c r="AE325" s="9">
        <f t="shared" si="244"/>
        <v>5.5000000000000007E-2</v>
      </c>
      <c r="AF325" s="9">
        <f t="shared" si="244"/>
        <v>5.5000000000000007E-2</v>
      </c>
      <c r="AG325" s="9">
        <f t="shared" si="244"/>
        <v>5.5000000000000007E-2</v>
      </c>
      <c r="AH325" s="9">
        <f t="shared" si="244"/>
        <v>5.5000000000000007E-2</v>
      </c>
    </row>
    <row r="326" spans="2:34" hidden="1" outlineLevel="1">
      <c r="B326" t="str">
        <f t="shared" si="233"/>
        <v>General - Weighted average cost of capital (WACC) - Asia - %</v>
      </c>
      <c r="C326" t="s">
        <v>115</v>
      </c>
      <c r="D326" t="s">
        <v>116</v>
      </c>
      <c r="E326" t="s">
        <v>57</v>
      </c>
      <c r="F326" t="s">
        <v>117</v>
      </c>
      <c r="G326" s="9">
        <f t="shared" si="242"/>
        <v>5.5000000000000007E-2</v>
      </c>
      <c r="H326" s="9">
        <f t="shared" si="242"/>
        <v>5.5000000000000007E-2</v>
      </c>
      <c r="I326" s="9">
        <f t="shared" si="242"/>
        <v>5.5000000000000007E-2</v>
      </c>
      <c r="J326" s="9">
        <f t="shared" si="242"/>
        <v>5.5000000000000007E-2</v>
      </c>
      <c r="K326" s="9">
        <f t="shared" si="242"/>
        <v>5.5000000000000007E-2</v>
      </c>
      <c r="L326" s="9">
        <f t="shared" si="242"/>
        <v>5.5000000000000007E-2</v>
      </c>
      <c r="M326" s="9">
        <f t="shared" si="242"/>
        <v>5.5000000000000007E-2</v>
      </c>
      <c r="N326" s="9">
        <f t="shared" si="242"/>
        <v>5.5000000000000007E-2</v>
      </c>
      <c r="O326" s="9">
        <f t="shared" si="242"/>
        <v>5.5000000000000007E-2</v>
      </c>
      <c r="P326" s="9">
        <f t="shared" si="242"/>
        <v>5.5000000000000007E-2</v>
      </c>
      <c r="Q326" s="9">
        <f t="shared" si="243"/>
        <v>5.5000000000000007E-2</v>
      </c>
      <c r="R326" s="9">
        <f t="shared" si="243"/>
        <v>5.5000000000000007E-2</v>
      </c>
      <c r="S326" s="9">
        <f t="shared" si="243"/>
        <v>5.5000000000000007E-2</v>
      </c>
      <c r="T326" s="9">
        <f t="shared" si="243"/>
        <v>5.5000000000000007E-2</v>
      </c>
      <c r="U326" s="9">
        <f t="shared" si="243"/>
        <v>5.5000000000000007E-2</v>
      </c>
      <c r="V326" s="9">
        <f t="shared" si="243"/>
        <v>5.5000000000000007E-2</v>
      </c>
      <c r="W326" s="9">
        <f t="shared" si="243"/>
        <v>5.5000000000000007E-2</v>
      </c>
      <c r="X326" s="9">
        <f t="shared" si="243"/>
        <v>5.5000000000000007E-2</v>
      </c>
      <c r="Y326" s="9">
        <f t="shared" si="243"/>
        <v>5.5000000000000007E-2</v>
      </c>
      <c r="Z326" s="9">
        <f t="shared" si="243"/>
        <v>5.5000000000000007E-2</v>
      </c>
      <c r="AA326" s="9">
        <f t="shared" si="244"/>
        <v>5.5000000000000007E-2</v>
      </c>
      <c r="AB326" s="9">
        <f t="shared" si="244"/>
        <v>5.5000000000000007E-2</v>
      </c>
      <c r="AC326" s="9">
        <f t="shared" si="244"/>
        <v>5.5000000000000007E-2</v>
      </c>
      <c r="AD326" s="9">
        <f t="shared" si="244"/>
        <v>5.5000000000000007E-2</v>
      </c>
      <c r="AE326" s="9">
        <f t="shared" si="244"/>
        <v>5.5000000000000007E-2</v>
      </c>
      <c r="AF326" s="9">
        <f t="shared" si="244"/>
        <v>5.5000000000000007E-2</v>
      </c>
      <c r="AG326" s="9">
        <f t="shared" si="244"/>
        <v>5.5000000000000007E-2</v>
      </c>
      <c r="AH326" s="9">
        <f t="shared" si="244"/>
        <v>5.5000000000000007E-2</v>
      </c>
    </row>
    <row r="327" spans="2:34" hidden="1" outlineLevel="1">
      <c r="B327" t="str">
        <f t="shared" si="233"/>
        <v>General - Weighted average cost of capital (WACC) - Europe - %</v>
      </c>
      <c r="C327" t="s">
        <v>115</v>
      </c>
      <c r="D327" t="s">
        <v>116</v>
      </c>
      <c r="E327" t="s">
        <v>8</v>
      </c>
      <c r="F327" t="s">
        <v>117</v>
      </c>
      <c r="G327" s="9">
        <f t="shared" si="242"/>
        <v>5.5000000000000007E-2</v>
      </c>
      <c r="H327" s="9">
        <f t="shared" si="242"/>
        <v>5.5000000000000007E-2</v>
      </c>
      <c r="I327" s="9">
        <f t="shared" si="242"/>
        <v>5.5000000000000007E-2</v>
      </c>
      <c r="J327" s="9">
        <f t="shared" si="242"/>
        <v>5.5000000000000007E-2</v>
      </c>
      <c r="K327" s="9">
        <f t="shared" si="242"/>
        <v>5.5000000000000007E-2</v>
      </c>
      <c r="L327" s="9">
        <f t="shared" si="242"/>
        <v>5.5000000000000007E-2</v>
      </c>
      <c r="M327" s="9">
        <f t="shared" si="242"/>
        <v>5.5000000000000007E-2</v>
      </c>
      <c r="N327" s="9">
        <f t="shared" si="242"/>
        <v>5.5000000000000007E-2</v>
      </c>
      <c r="O327" s="9">
        <f t="shared" si="242"/>
        <v>5.5000000000000007E-2</v>
      </c>
      <c r="P327" s="9">
        <f t="shared" si="242"/>
        <v>5.5000000000000007E-2</v>
      </c>
      <c r="Q327" s="9">
        <f t="shared" si="243"/>
        <v>5.5000000000000007E-2</v>
      </c>
      <c r="R327" s="9">
        <f t="shared" si="243"/>
        <v>5.5000000000000007E-2</v>
      </c>
      <c r="S327" s="9">
        <f t="shared" si="243"/>
        <v>5.5000000000000007E-2</v>
      </c>
      <c r="T327" s="9">
        <f t="shared" si="243"/>
        <v>5.5000000000000007E-2</v>
      </c>
      <c r="U327" s="9">
        <f t="shared" si="243"/>
        <v>5.5000000000000007E-2</v>
      </c>
      <c r="V327" s="9">
        <f t="shared" si="243"/>
        <v>5.5000000000000007E-2</v>
      </c>
      <c r="W327" s="9">
        <f t="shared" si="243"/>
        <v>5.5000000000000007E-2</v>
      </c>
      <c r="X327" s="9">
        <f t="shared" si="243"/>
        <v>5.5000000000000007E-2</v>
      </c>
      <c r="Y327" s="9">
        <f t="shared" si="243"/>
        <v>5.5000000000000007E-2</v>
      </c>
      <c r="Z327" s="9">
        <f t="shared" si="243"/>
        <v>5.5000000000000007E-2</v>
      </c>
      <c r="AA327" s="9">
        <f t="shared" si="244"/>
        <v>5.5000000000000007E-2</v>
      </c>
      <c r="AB327" s="9">
        <f t="shared" si="244"/>
        <v>5.5000000000000007E-2</v>
      </c>
      <c r="AC327" s="9">
        <f t="shared" si="244"/>
        <v>5.5000000000000007E-2</v>
      </c>
      <c r="AD327" s="9">
        <f t="shared" si="244"/>
        <v>5.5000000000000007E-2</v>
      </c>
      <c r="AE327" s="9">
        <f t="shared" si="244"/>
        <v>5.5000000000000007E-2</v>
      </c>
      <c r="AF327" s="9">
        <f t="shared" si="244"/>
        <v>5.5000000000000007E-2</v>
      </c>
      <c r="AG327" s="9">
        <f t="shared" si="244"/>
        <v>5.5000000000000007E-2</v>
      </c>
      <c r="AH327" s="9">
        <f t="shared" si="244"/>
        <v>5.5000000000000007E-2</v>
      </c>
    </row>
    <row r="328" spans="2:34" hidden="1" outlineLevel="1">
      <c r="B328" t="str">
        <f t="shared" si="233"/>
        <v>General - Weighted average cost of capital (WACC) - Middle East - %</v>
      </c>
      <c r="C328" t="s">
        <v>115</v>
      </c>
      <c r="D328" t="s">
        <v>116</v>
      </c>
      <c r="E328" t="s">
        <v>58</v>
      </c>
      <c r="F328" t="s">
        <v>117</v>
      </c>
      <c r="G328" s="9">
        <f t="shared" si="242"/>
        <v>5.5000000000000007E-2</v>
      </c>
      <c r="H328" s="9">
        <f t="shared" si="242"/>
        <v>5.5000000000000007E-2</v>
      </c>
      <c r="I328" s="9">
        <f t="shared" si="242"/>
        <v>5.5000000000000007E-2</v>
      </c>
      <c r="J328" s="9">
        <f t="shared" si="242"/>
        <v>5.5000000000000007E-2</v>
      </c>
      <c r="K328" s="9">
        <f t="shared" si="242"/>
        <v>5.5000000000000007E-2</v>
      </c>
      <c r="L328" s="9">
        <f t="shared" si="242"/>
        <v>5.5000000000000007E-2</v>
      </c>
      <c r="M328" s="9">
        <f t="shared" si="242"/>
        <v>5.5000000000000007E-2</v>
      </c>
      <c r="N328" s="9">
        <f t="shared" si="242"/>
        <v>5.5000000000000007E-2</v>
      </c>
      <c r="O328" s="9">
        <f t="shared" si="242"/>
        <v>5.5000000000000007E-2</v>
      </c>
      <c r="P328" s="9">
        <f t="shared" si="242"/>
        <v>5.5000000000000007E-2</v>
      </c>
      <c r="Q328" s="9">
        <f t="shared" si="243"/>
        <v>5.5000000000000007E-2</v>
      </c>
      <c r="R328" s="9">
        <f t="shared" si="243"/>
        <v>5.5000000000000007E-2</v>
      </c>
      <c r="S328" s="9">
        <f t="shared" si="243"/>
        <v>5.5000000000000007E-2</v>
      </c>
      <c r="T328" s="9">
        <f t="shared" si="243"/>
        <v>5.5000000000000007E-2</v>
      </c>
      <c r="U328" s="9">
        <f t="shared" si="243"/>
        <v>5.5000000000000007E-2</v>
      </c>
      <c r="V328" s="9">
        <f t="shared" si="243"/>
        <v>5.5000000000000007E-2</v>
      </c>
      <c r="W328" s="9">
        <f t="shared" si="243"/>
        <v>5.5000000000000007E-2</v>
      </c>
      <c r="X328" s="9">
        <f t="shared" si="243"/>
        <v>5.5000000000000007E-2</v>
      </c>
      <c r="Y328" s="9">
        <f t="shared" si="243"/>
        <v>5.5000000000000007E-2</v>
      </c>
      <c r="Z328" s="9">
        <f t="shared" si="243"/>
        <v>5.5000000000000007E-2</v>
      </c>
      <c r="AA328" s="9">
        <f t="shared" si="244"/>
        <v>5.5000000000000007E-2</v>
      </c>
      <c r="AB328" s="9">
        <f t="shared" si="244"/>
        <v>5.5000000000000007E-2</v>
      </c>
      <c r="AC328" s="9">
        <f t="shared" si="244"/>
        <v>5.5000000000000007E-2</v>
      </c>
      <c r="AD328" s="9">
        <f t="shared" si="244"/>
        <v>5.5000000000000007E-2</v>
      </c>
      <c r="AE328" s="9">
        <f t="shared" si="244"/>
        <v>5.5000000000000007E-2</v>
      </c>
      <c r="AF328" s="9">
        <f t="shared" si="244"/>
        <v>5.5000000000000007E-2</v>
      </c>
      <c r="AG328" s="9">
        <f t="shared" si="244"/>
        <v>5.5000000000000007E-2</v>
      </c>
      <c r="AH328" s="9">
        <f t="shared" si="244"/>
        <v>5.5000000000000007E-2</v>
      </c>
    </row>
    <row r="329" spans="2:34" hidden="1" outlineLevel="1">
      <c r="B329" t="str">
        <f t="shared" si="233"/>
        <v>Carbon dioxide (DAC) - Total CAPEX - Global - USD/ton fuel</v>
      </c>
      <c r="C329" t="str">
        <f>C305</f>
        <v>Carbon dioxide (DAC)</v>
      </c>
      <c r="D329" t="str">
        <f>D314</f>
        <v>Total CAPEX</v>
      </c>
      <c r="E329" t="str">
        <f>E314</f>
        <v>Global</v>
      </c>
      <c r="F329" t="s">
        <v>31</v>
      </c>
      <c r="G329" s="8">
        <f t="shared" si="242"/>
        <v>915.24041541999759</v>
      </c>
      <c r="H329" s="8">
        <f t="shared" si="242"/>
        <v>886.98722055999679</v>
      </c>
      <c r="I329" s="8">
        <f t="shared" si="242"/>
        <v>858.73402569999598</v>
      </c>
      <c r="J329" s="8">
        <f t="shared" si="242"/>
        <v>834.47204593898641</v>
      </c>
      <c r="K329" s="8">
        <f t="shared" si="242"/>
        <v>810.21006617796957</v>
      </c>
      <c r="L329" s="8">
        <f t="shared" si="242"/>
        <v>785.94808641695272</v>
      </c>
      <c r="M329" s="8">
        <f t="shared" si="242"/>
        <v>761.68610665594315</v>
      </c>
      <c r="N329" s="8">
        <f t="shared" si="242"/>
        <v>737.4241268949263</v>
      </c>
      <c r="O329" s="8">
        <f t="shared" si="242"/>
        <v>716.58953934330202</v>
      </c>
      <c r="P329" s="8">
        <f t="shared" si="242"/>
        <v>695.75495179167774</v>
      </c>
      <c r="Q329" s="8">
        <f t="shared" si="243"/>
        <v>674.92036424004618</v>
      </c>
      <c r="R329" s="8">
        <f t="shared" si="243"/>
        <v>654.0857766884219</v>
      </c>
      <c r="S329" s="8">
        <f t="shared" si="243"/>
        <v>633.25118913679034</v>
      </c>
      <c r="T329" s="8">
        <f t="shared" si="243"/>
        <v>615.35981989478023</v>
      </c>
      <c r="U329" s="8">
        <f t="shared" si="243"/>
        <v>597.46845065277012</v>
      </c>
      <c r="V329" s="8">
        <f t="shared" si="243"/>
        <v>579.57708141076728</v>
      </c>
      <c r="W329" s="8">
        <f t="shared" si="243"/>
        <v>561.68571216875716</v>
      </c>
      <c r="X329" s="8">
        <f t="shared" si="243"/>
        <v>543.79434292674341</v>
      </c>
      <c r="Y329" s="8">
        <f t="shared" si="243"/>
        <v>528.43041539227124</v>
      </c>
      <c r="Z329" s="8">
        <f t="shared" si="243"/>
        <v>513.06648785779544</v>
      </c>
      <c r="AA329" s="8">
        <f t="shared" si="244"/>
        <v>497.70256032331963</v>
      </c>
      <c r="AB329" s="8">
        <f t="shared" si="244"/>
        <v>482.33863278884382</v>
      </c>
      <c r="AC329" s="8">
        <f t="shared" si="244"/>
        <v>466.97470525437166</v>
      </c>
      <c r="AD329" s="8">
        <f t="shared" si="244"/>
        <v>453.57976420349587</v>
      </c>
      <c r="AE329" s="8">
        <f t="shared" si="244"/>
        <v>440.18482315262372</v>
      </c>
      <c r="AF329" s="8">
        <f t="shared" si="244"/>
        <v>426.78988210174793</v>
      </c>
      <c r="AG329" s="8">
        <f t="shared" si="244"/>
        <v>413.39494105087215</v>
      </c>
      <c r="AH329" s="8">
        <f t="shared" si="244"/>
        <v>400</v>
      </c>
    </row>
    <row r="330" spans="2:34" hidden="1" outlineLevel="1">
      <c r="B330" t="str">
        <f t="shared" si="233"/>
        <v/>
      </c>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row>
    <row r="331" spans="2:34" hidden="1" outlineLevel="1">
      <c r="B331" t="str">
        <f t="shared" si="233"/>
        <v>Carbon dioxide (DAC) - Energy cost - Africa - USD/ton fuel</v>
      </c>
      <c r="C331" s="10" t="str">
        <f>C305</f>
        <v>Carbon dioxide (DAC)</v>
      </c>
      <c r="D331" s="10" t="s">
        <v>43</v>
      </c>
      <c r="E331" s="10" t="s">
        <v>55</v>
      </c>
      <c r="F331" s="10" t="s">
        <v>31</v>
      </c>
      <c r="G331" s="15">
        <f>G336*G$341</f>
        <v>168.04374017226095</v>
      </c>
      <c r="H331" s="15">
        <f t="shared" ref="H331:AH331" si="245">H336*H$341</f>
        <v>146.30209067169341</v>
      </c>
      <c r="I331" s="15">
        <f t="shared" si="245"/>
        <v>125.09499957024941</v>
      </c>
      <c r="J331" s="15">
        <f t="shared" si="245"/>
        <v>118.18460880247255</v>
      </c>
      <c r="K331" s="15">
        <f t="shared" si="245"/>
        <v>111.41353662951776</v>
      </c>
      <c r="L331" s="15">
        <f t="shared" si="245"/>
        <v>104.78178305138506</v>
      </c>
      <c r="M331" s="15">
        <f t="shared" si="245"/>
        <v>98.28934806807321</v>
      </c>
      <c r="N331" s="15">
        <f t="shared" si="245"/>
        <v>91.936231679584665</v>
      </c>
      <c r="O331" s="15">
        <f t="shared" si="245"/>
        <v>87.982972860232593</v>
      </c>
      <c r="P331" s="15">
        <f t="shared" si="245"/>
        <v>84.102420719352523</v>
      </c>
      <c r="Q331" s="15">
        <f t="shared" si="245"/>
        <v>80.294575256942807</v>
      </c>
      <c r="R331" s="15">
        <f t="shared" si="245"/>
        <v>76.559436473005292</v>
      </c>
      <c r="S331" s="15">
        <f t="shared" si="245"/>
        <v>72.89700436753958</v>
      </c>
      <c r="T331" s="15">
        <f t="shared" si="245"/>
        <v>70.735122997418571</v>
      </c>
      <c r="U331" s="15">
        <f t="shared" si="245"/>
        <v>68.605236304620504</v>
      </c>
      <c r="V331" s="15">
        <f t="shared" si="245"/>
        <v>66.507344289144001</v>
      </c>
      <c r="W331" s="15">
        <f t="shared" si="245"/>
        <v>64.441446950990169</v>
      </c>
      <c r="X331" s="15">
        <f t="shared" si="245"/>
        <v>62.40754429015891</v>
      </c>
      <c r="Y331" s="15">
        <f t="shared" si="245"/>
        <v>60.429077079389643</v>
      </c>
      <c r="Z331" s="15">
        <f t="shared" si="245"/>
        <v>58.481367988026683</v>
      </c>
      <c r="AA331" s="15">
        <f t="shared" si="245"/>
        <v>56.564417016069513</v>
      </c>
      <c r="AB331" s="15">
        <f t="shared" si="245"/>
        <v>54.678224163519339</v>
      </c>
      <c r="AC331" s="15">
        <f t="shared" si="245"/>
        <v>52.822789430375032</v>
      </c>
      <c r="AD331" s="15">
        <f t="shared" si="245"/>
        <v>51.600110701740995</v>
      </c>
      <c r="AE331" s="15">
        <f t="shared" si="245"/>
        <v>50.391546373167834</v>
      </c>
      <c r="AF331" s="15">
        <f t="shared" si="245"/>
        <v>49.197096444655244</v>
      </c>
      <c r="AG331" s="15">
        <f t="shared" si="245"/>
        <v>48.016760916203474</v>
      </c>
      <c r="AH331" s="15">
        <f t="shared" si="245"/>
        <v>46.85053978781275</v>
      </c>
    </row>
    <row r="332" spans="2:34" hidden="1" outlineLevel="1">
      <c r="B332" t="str">
        <f t="shared" si="233"/>
        <v>Carbon dioxide (DAC) - Energy cost - Americas - USD/ton fuel</v>
      </c>
      <c r="C332" s="2" t="str">
        <f>C305</f>
        <v>Carbon dioxide (DAC)</v>
      </c>
      <c r="D332" s="2" t="s">
        <v>43</v>
      </c>
      <c r="E332" s="2" t="s">
        <v>56</v>
      </c>
      <c r="F332" s="2" t="s">
        <v>31</v>
      </c>
      <c r="G332" s="16">
        <f t="shared" ref="G332:AH332" si="246">G337*G$341</f>
        <v>105.58438245546897</v>
      </c>
      <c r="H332" s="16">
        <f t="shared" si="246"/>
        <v>101.99736044182912</v>
      </c>
      <c r="I332" s="16">
        <f t="shared" si="246"/>
        <v>98.469570539698765</v>
      </c>
      <c r="J332" s="16">
        <f t="shared" si="246"/>
        <v>93.638765997611998</v>
      </c>
      <c r="K332" s="16">
        <f t="shared" si="246"/>
        <v>88.901570801317362</v>
      </c>
      <c r="L332" s="16">
        <f t="shared" si="246"/>
        <v>84.25798495081483</v>
      </c>
      <c r="M332" s="16">
        <f t="shared" si="246"/>
        <v>79.708008446105609</v>
      </c>
      <c r="N332" s="16">
        <f t="shared" si="246"/>
        <v>75.251641287187283</v>
      </c>
      <c r="O332" s="16">
        <f t="shared" si="246"/>
        <v>72.675393088137156</v>
      </c>
      <c r="P332" s="16">
        <f t="shared" si="246"/>
        <v>70.14126028517552</v>
      </c>
      <c r="Q332" s="16">
        <f t="shared" si="246"/>
        <v>67.64924287830199</v>
      </c>
      <c r="R332" s="16">
        <f t="shared" si="246"/>
        <v>65.19934086751617</v>
      </c>
      <c r="S332" s="16">
        <f t="shared" si="246"/>
        <v>62.791554252818194</v>
      </c>
      <c r="T332" s="16">
        <f t="shared" si="246"/>
        <v>60.764114529985541</v>
      </c>
      <c r="U332" s="16">
        <f t="shared" si="246"/>
        <v>58.768592762315109</v>
      </c>
      <c r="V332" s="16">
        <f t="shared" si="246"/>
        <v>56.804988949805931</v>
      </c>
      <c r="W332" s="16">
        <f t="shared" si="246"/>
        <v>54.873303092459224</v>
      </c>
      <c r="X332" s="16">
        <f t="shared" si="246"/>
        <v>52.973535190274085</v>
      </c>
      <c r="Y332" s="16">
        <f t="shared" si="246"/>
        <v>51.828230522552126</v>
      </c>
      <c r="Z332" s="16">
        <f t="shared" si="246"/>
        <v>50.694947735460516</v>
      </c>
      <c r="AA332" s="16">
        <f t="shared" si="246"/>
        <v>49.573686828999371</v>
      </c>
      <c r="AB332" s="16">
        <f t="shared" si="246"/>
        <v>48.464447803168603</v>
      </c>
      <c r="AC332" s="16">
        <f t="shared" si="246"/>
        <v>47.367230657968015</v>
      </c>
      <c r="AD332" s="16">
        <f t="shared" si="246"/>
        <v>46.429207924659629</v>
      </c>
      <c r="AE332" s="16">
        <f t="shared" si="246"/>
        <v>45.499664594904488</v>
      </c>
      <c r="AF332" s="16">
        <f t="shared" si="246"/>
        <v>44.57860066870262</v>
      </c>
      <c r="AG332" s="16">
        <f t="shared" si="246"/>
        <v>43.666016146054034</v>
      </c>
      <c r="AH332" s="16">
        <f t="shared" si="246"/>
        <v>42.761911026958728</v>
      </c>
    </row>
    <row r="333" spans="2:34" hidden="1" outlineLevel="1">
      <c r="B333" t="str">
        <f t="shared" si="233"/>
        <v>Carbon dioxide (DAC) - Energy cost - Asia - USD/ton fuel</v>
      </c>
      <c r="C333" s="2" t="str">
        <f>C305</f>
        <v>Carbon dioxide (DAC)</v>
      </c>
      <c r="D333" s="2" t="s">
        <v>43</v>
      </c>
      <c r="E333" s="2" t="s">
        <v>57</v>
      </c>
      <c r="F333" s="2" t="s">
        <v>31</v>
      </c>
      <c r="G333" s="16">
        <f t="shared" ref="G333:AH333" si="247">G338*G$341</f>
        <v>186.89956944291009</v>
      </c>
      <c r="H333" s="16">
        <f t="shared" si="247"/>
        <v>168.16682617375361</v>
      </c>
      <c r="I333" s="16">
        <f t="shared" si="247"/>
        <v>149.87899747482393</v>
      </c>
      <c r="J333" s="16">
        <f t="shared" si="247"/>
        <v>142.27132627697122</v>
      </c>
      <c r="K333" s="16">
        <f t="shared" si="247"/>
        <v>134.81285628877197</v>
      </c>
      <c r="L333" s="16">
        <f t="shared" si="247"/>
        <v>127.50358751022122</v>
      </c>
      <c r="M333" s="16">
        <f t="shared" si="247"/>
        <v>120.34351994132149</v>
      </c>
      <c r="N333" s="16">
        <f t="shared" si="247"/>
        <v>113.33265358207515</v>
      </c>
      <c r="O333" s="16">
        <f t="shared" si="247"/>
        <v>108.26284478442385</v>
      </c>
      <c r="P333" s="16">
        <f t="shared" si="247"/>
        <v>103.28784662429925</v>
      </c>
      <c r="Q333" s="16">
        <f t="shared" si="247"/>
        <v>98.407659101700688</v>
      </c>
      <c r="R333" s="16">
        <f t="shared" si="247"/>
        <v>93.622282216625351</v>
      </c>
      <c r="S333" s="16">
        <f t="shared" si="247"/>
        <v>88.931715969074972</v>
      </c>
      <c r="T333" s="16">
        <f t="shared" si="247"/>
        <v>86.065503663003796</v>
      </c>
      <c r="U333" s="16">
        <f t="shared" si="247"/>
        <v>83.244358258173165</v>
      </c>
      <c r="V333" s="16">
        <f t="shared" si="247"/>
        <v>80.468279754582596</v>
      </c>
      <c r="W333" s="16">
        <f t="shared" si="247"/>
        <v>77.737268152231991</v>
      </c>
      <c r="X333" s="16">
        <f t="shared" si="247"/>
        <v>75.051323451122215</v>
      </c>
      <c r="Y333" s="16">
        <f t="shared" si="247"/>
        <v>72.402332509748831</v>
      </c>
      <c r="Z333" s="16">
        <f t="shared" si="247"/>
        <v>69.797444349441975</v>
      </c>
      <c r="AA333" s="16">
        <f t="shared" si="247"/>
        <v>67.236658970200637</v>
      </c>
      <c r="AB333" s="16">
        <f t="shared" si="247"/>
        <v>64.719976372026011</v>
      </c>
      <c r="AC333" s="16">
        <f t="shared" si="247"/>
        <v>62.247396554916683</v>
      </c>
      <c r="AD333" s="16">
        <f t="shared" si="247"/>
        <v>60.720274602486676</v>
      </c>
      <c r="AE333" s="16">
        <f t="shared" si="247"/>
        <v>59.212061358577877</v>
      </c>
      <c r="AF333" s="16">
        <f t="shared" si="247"/>
        <v>57.722756823190991</v>
      </c>
      <c r="AG333" s="16">
        <f t="shared" si="247"/>
        <v>56.25236099632577</v>
      </c>
      <c r="AH333" s="16">
        <f t="shared" si="247"/>
        <v>54.800873877981985</v>
      </c>
    </row>
    <row r="334" spans="2:34" hidden="1" outlineLevel="1">
      <c r="B334" t="str">
        <f t="shared" si="233"/>
        <v>Carbon dioxide (DAC) - Energy cost - Europe - USD/ton fuel</v>
      </c>
      <c r="C334" s="2" t="str">
        <f>C305</f>
        <v>Carbon dioxide (DAC)</v>
      </c>
      <c r="D334" s="2" t="s">
        <v>43</v>
      </c>
      <c r="E334" s="2" t="s">
        <v>8</v>
      </c>
      <c r="F334" s="2" t="s">
        <v>31</v>
      </c>
      <c r="G334" s="16">
        <f t="shared" ref="G334:AH334" si="248">G339*G$341</f>
        <v>139.13660564940096</v>
      </c>
      <c r="H334" s="16">
        <f t="shared" si="248"/>
        <v>131.33650635826208</v>
      </c>
      <c r="I334" s="16">
        <f t="shared" si="248"/>
        <v>123.69885760010307</v>
      </c>
      <c r="J334" s="16">
        <f t="shared" si="248"/>
        <v>117.43601702374129</v>
      </c>
      <c r="K334" s="16">
        <f t="shared" si="248"/>
        <v>111.29589497676589</v>
      </c>
      <c r="L334" s="16">
        <f t="shared" si="248"/>
        <v>105.27849145917936</v>
      </c>
      <c r="M334" s="16">
        <f t="shared" si="248"/>
        <v>99.383806470979252</v>
      </c>
      <c r="N334" s="16">
        <f t="shared" si="248"/>
        <v>93.611840012167974</v>
      </c>
      <c r="O334" s="16">
        <f t="shared" si="248"/>
        <v>90.585974296079655</v>
      </c>
      <c r="P334" s="16">
        <f t="shared" si="248"/>
        <v>87.607779699054461</v>
      </c>
      <c r="Q334" s="16">
        <f t="shared" si="248"/>
        <v>84.67725622108955</v>
      </c>
      <c r="R334" s="16">
        <f t="shared" si="248"/>
        <v>81.794403862185035</v>
      </c>
      <c r="S334" s="16">
        <f t="shared" si="248"/>
        <v>78.959222622341954</v>
      </c>
      <c r="T334" s="16">
        <f t="shared" si="248"/>
        <v>76.922599826040909</v>
      </c>
      <c r="U334" s="16">
        <f t="shared" si="248"/>
        <v>74.912586795058061</v>
      </c>
      <c r="V334" s="16">
        <f t="shared" si="248"/>
        <v>72.929183529392262</v>
      </c>
      <c r="W334" s="16">
        <f t="shared" si="248"/>
        <v>70.972390029044362</v>
      </c>
      <c r="X334" s="16">
        <f t="shared" si="248"/>
        <v>69.042206294013226</v>
      </c>
      <c r="Y334" s="16">
        <f t="shared" si="248"/>
        <v>67.134466412964173</v>
      </c>
      <c r="Z334" s="16">
        <f t="shared" si="248"/>
        <v>65.253341498845373</v>
      </c>
      <c r="AA334" s="16">
        <f t="shared" si="248"/>
        <v>63.398831551657359</v>
      </c>
      <c r="AB334" s="16">
        <f t="shared" si="248"/>
        <v>61.570936571399812</v>
      </c>
      <c r="AC334" s="16">
        <f t="shared" si="248"/>
        <v>59.769656558072832</v>
      </c>
      <c r="AD334" s="16">
        <f t="shared" si="248"/>
        <v>58.303359346438278</v>
      </c>
      <c r="AE334" s="16">
        <f t="shared" si="248"/>
        <v>56.855217183061221</v>
      </c>
      <c r="AF334" s="16">
        <f t="shared" si="248"/>
        <v>55.425230067942344</v>
      </c>
      <c r="AG334" s="16">
        <f t="shared" si="248"/>
        <v>54.013398001081399</v>
      </c>
      <c r="AH334" s="16">
        <f t="shared" si="248"/>
        <v>52.619720982478157</v>
      </c>
    </row>
    <row r="335" spans="2:34" hidden="1" outlineLevel="1">
      <c r="B335" t="str">
        <f t="shared" si="233"/>
        <v>Carbon dioxide (DAC) - Energy cost - Middle East - USD/ton fuel</v>
      </c>
      <c r="C335" s="13" t="str">
        <f>C305</f>
        <v>Carbon dioxide (DAC)</v>
      </c>
      <c r="D335" s="13" t="s">
        <v>43</v>
      </c>
      <c r="E335" s="13" t="s">
        <v>58</v>
      </c>
      <c r="F335" s="13" t="s">
        <v>31</v>
      </c>
      <c r="G335" s="17">
        <f t="shared" ref="G335:AH335" si="249">G340*G$341</f>
        <v>106.54312461630884</v>
      </c>
      <c r="H335" s="17">
        <f t="shared" si="249"/>
        <v>100.46220586457505</v>
      </c>
      <c r="I335" s="17">
        <f t="shared" si="249"/>
        <v>94.50864955757099</v>
      </c>
      <c r="J335" s="17">
        <f t="shared" si="249"/>
        <v>90.289455876080666</v>
      </c>
      <c r="K335" s="17">
        <f t="shared" si="249"/>
        <v>86.149099881800211</v>
      </c>
      <c r="L335" s="17">
        <f t="shared" si="249"/>
        <v>82.087581574729612</v>
      </c>
      <c r="M335" s="17">
        <f t="shared" si="249"/>
        <v>78.104900954868882</v>
      </c>
      <c r="N335" s="17">
        <f t="shared" si="249"/>
        <v>74.201058022218021</v>
      </c>
      <c r="O335" s="17">
        <f t="shared" si="249"/>
        <v>71.264783946143552</v>
      </c>
      <c r="P335" s="17">
        <f t="shared" si="249"/>
        <v>68.380481742891675</v>
      </c>
      <c r="Q335" s="17">
        <f t="shared" si="249"/>
        <v>65.548151412460825</v>
      </c>
      <c r="R335" s="17">
        <f t="shared" si="249"/>
        <v>62.767792954851807</v>
      </c>
      <c r="S335" s="17">
        <f t="shared" si="249"/>
        <v>60.039406370064405</v>
      </c>
      <c r="T335" s="17">
        <f t="shared" si="249"/>
        <v>58.334255838436711</v>
      </c>
      <c r="U335" s="17">
        <f t="shared" si="249"/>
        <v>56.653467589691616</v>
      </c>
      <c r="V335" s="17">
        <f t="shared" si="249"/>
        <v>54.997041623828714</v>
      </c>
      <c r="W335" s="17">
        <f t="shared" si="249"/>
        <v>53.364977940848128</v>
      </c>
      <c r="X335" s="17">
        <f t="shared" si="249"/>
        <v>51.757276540749643</v>
      </c>
      <c r="Y335" s="17">
        <f t="shared" si="249"/>
        <v>49.951129205562665</v>
      </c>
      <c r="Z335" s="17">
        <f t="shared" si="249"/>
        <v>48.17485125313609</v>
      </c>
      <c r="AA335" s="17">
        <f t="shared" si="249"/>
        <v>46.428442683469406</v>
      </c>
      <c r="AB335" s="17">
        <f t="shared" si="249"/>
        <v>44.711903496563266</v>
      </c>
      <c r="AC335" s="17">
        <f t="shared" si="249"/>
        <v>43.025233692416762</v>
      </c>
      <c r="AD335" s="17">
        <f t="shared" si="249"/>
        <v>41.969677751620367</v>
      </c>
      <c r="AE335" s="17">
        <f t="shared" si="249"/>
        <v>40.927191811319283</v>
      </c>
      <c r="AF335" s="17">
        <f t="shared" si="249"/>
        <v>39.897775871513431</v>
      </c>
      <c r="AG335" s="17">
        <f t="shared" si="249"/>
        <v>38.881429932202913</v>
      </c>
      <c r="AH335" s="17">
        <f t="shared" si="249"/>
        <v>37.878153993387855</v>
      </c>
    </row>
    <row r="336" spans="2:34" hidden="1" outlineLevel="1">
      <c r="B336" t="str">
        <f t="shared" si="233"/>
        <v>Renewable electricity - Cost of electricity - Africa - USD/MWh</v>
      </c>
      <c r="C336" t="s">
        <v>118</v>
      </c>
      <c r="D336" t="s">
        <v>119</v>
      </c>
      <c r="E336" t="s">
        <v>55</v>
      </c>
      <c r="F336" t="s">
        <v>120</v>
      </c>
      <c r="G336" s="8">
        <f t="shared" ref="G336:P341" si="250">INDEX(FuelData,MATCH($B336,FuelData_Index,0),MATCH(G$4,FuelData_Year,0))</f>
        <v>58.389806930514169</v>
      </c>
      <c r="H336" s="8">
        <f t="shared" si="250"/>
        <v>51.533296245659585</v>
      </c>
      <c r="I336" s="8">
        <f t="shared" si="250"/>
        <v>44.676785560803182</v>
      </c>
      <c r="J336" s="8">
        <f t="shared" si="250"/>
        <v>42.765424685038852</v>
      </c>
      <c r="K336" s="8">
        <f t="shared" si="250"/>
        <v>40.854063809274521</v>
      </c>
      <c r="L336" s="8">
        <f t="shared" si="250"/>
        <v>38.942702933510191</v>
      </c>
      <c r="M336" s="8">
        <f t="shared" si="250"/>
        <v>37.031342057745405</v>
      </c>
      <c r="N336" s="8">
        <f t="shared" si="250"/>
        <v>35.119981181981075</v>
      </c>
      <c r="O336" s="8">
        <f t="shared" si="250"/>
        <v>34.053057098426962</v>
      </c>
      <c r="P336" s="8">
        <f t="shared" si="250"/>
        <v>32.986133014872848</v>
      </c>
      <c r="Q336" s="8">
        <f t="shared" ref="Q336:Z341" si="251">INDEX(FuelData,MATCH($B336,FuelData_Index,0),MATCH(Q$4,FuelData_Year,0))</f>
        <v>31.919208931318281</v>
      </c>
      <c r="R336" s="8">
        <f t="shared" si="251"/>
        <v>30.852284847764167</v>
      </c>
      <c r="S336" s="8">
        <f t="shared" si="251"/>
        <v>29.785360764210168</v>
      </c>
      <c r="T336" s="8">
        <f t="shared" si="251"/>
        <v>29.283177129903038</v>
      </c>
      <c r="U336" s="8">
        <f t="shared" si="251"/>
        <v>28.780993495596022</v>
      </c>
      <c r="V336" s="8">
        <f t="shared" si="251"/>
        <v>28.278809861288892</v>
      </c>
      <c r="W336" s="8">
        <f t="shared" si="251"/>
        <v>27.776626226981762</v>
      </c>
      <c r="X336" s="8">
        <f t="shared" si="251"/>
        <v>27.274442592674859</v>
      </c>
      <c r="Y336" s="8">
        <f t="shared" si="251"/>
        <v>26.758061649346246</v>
      </c>
      <c r="Z336" s="8">
        <f t="shared" si="251"/>
        <v>26.241680706017632</v>
      </c>
      <c r="AA336" s="8">
        <f t="shared" ref="AA336:AH341" si="252">INDEX(FuelData,MATCH($B336,FuelData_Index,0),MATCH(AA$4,FuelData_Year,0))</f>
        <v>25.725299762688792</v>
      </c>
      <c r="AB336" s="8">
        <f t="shared" si="252"/>
        <v>25.208918819360179</v>
      </c>
      <c r="AC336" s="8">
        <f t="shared" si="252"/>
        <v>24.692537876031452</v>
      </c>
      <c r="AD336" s="8">
        <f t="shared" si="252"/>
        <v>24.439084279606391</v>
      </c>
      <c r="AE336" s="8">
        <f t="shared" si="252"/>
        <v>24.185630683181444</v>
      </c>
      <c r="AF336" s="8">
        <f t="shared" si="252"/>
        <v>23.932177086756383</v>
      </c>
      <c r="AG336" s="8">
        <f t="shared" si="252"/>
        <v>23.678723490331322</v>
      </c>
      <c r="AH336" s="8">
        <f t="shared" si="252"/>
        <v>23.425269893906375</v>
      </c>
    </row>
    <row r="337" spans="2:34" hidden="1" outlineLevel="1">
      <c r="B337" t="str">
        <f t="shared" si="233"/>
        <v>Renewable electricity - Cost of electricity - Americas - USD/MWh</v>
      </c>
      <c r="C337" t="s">
        <v>118</v>
      </c>
      <c r="D337" t="s">
        <v>119</v>
      </c>
      <c r="E337" t="s">
        <v>56</v>
      </c>
      <c r="F337" t="s">
        <v>120</v>
      </c>
      <c r="G337" s="8">
        <f t="shared" si="250"/>
        <v>36.687184539767031</v>
      </c>
      <c r="H337" s="8">
        <f t="shared" si="250"/>
        <v>35.927444151972622</v>
      </c>
      <c r="I337" s="8">
        <f t="shared" si="250"/>
        <v>35.167703764177986</v>
      </c>
      <c r="J337" s="8">
        <f t="shared" si="250"/>
        <v>33.883444176422017</v>
      </c>
      <c r="K337" s="8">
        <f t="shared" si="250"/>
        <v>32.599184588666049</v>
      </c>
      <c r="L337" s="8">
        <f t="shared" si="250"/>
        <v>31.31492500091008</v>
      </c>
      <c r="M337" s="8">
        <f t="shared" si="250"/>
        <v>30.030665413154566</v>
      </c>
      <c r="N337" s="8">
        <f t="shared" si="250"/>
        <v>28.746405825398597</v>
      </c>
      <c r="O337" s="8">
        <f t="shared" si="250"/>
        <v>28.128389278370832</v>
      </c>
      <c r="P337" s="8">
        <f t="shared" si="250"/>
        <v>27.510372731343068</v>
      </c>
      <c r="Q337" s="8">
        <f t="shared" si="251"/>
        <v>26.892356184315304</v>
      </c>
      <c r="R337" s="8">
        <f t="shared" si="251"/>
        <v>26.27433963728754</v>
      </c>
      <c r="S337" s="8">
        <f t="shared" si="251"/>
        <v>25.656323090259662</v>
      </c>
      <c r="T337" s="8">
        <f t="shared" si="251"/>
        <v>25.155343675421591</v>
      </c>
      <c r="U337" s="8">
        <f t="shared" si="251"/>
        <v>24.65436426058352</v>
      </c>
      <c r="V337" s="8">
        <f t="shared" si="251"/>
        <v>24.153384845745336</v>
      </c>
      <c r="W337" s="8">
        <f t="shared" si="251"/>
        <v>23.652405430907265</v>
      </c>
      <c r="X337" s="8">
        <f t="shared" si="251"/>
        <v>23.151426016069138</v>
      </c>
      <c r="Y337" s="8">
        <f t="shared" si="251"/>
        <v>22.949597354879643</v>
      </c>
      <c r="Z337" s="8">
        <f t="shared" si="251"/>
        <v>22.747768693690148</v>
      </c>
      <c r="AA337" s="8">
        <f t="shared" si="252"/>
        <v>22.54594003250071</v>
      </c>
      <c r="AB337" s="8">
        <f t="shared" si="252"/>
        <v>22.344111371311214</v>
      </c>
      <c r="AC337" s="8">
        <f t="shared" si="252"/>
        <v>22.142282710121719</v>
      </c>
      <c r="AD337" s="8">
        <f t="shared" si="252"/>
        <v>21.990017270793203</v>
      </c>
      <c r="AE337" s="8">
        <f t="shared" si="252"/>
        <v>21.837751831464743</v>
      </c>
      <c r="AF337" s="8">
        <f t="shared" si="252"/>
        <v>21.685486392136283</v>
      </c>
      <c r="AG337" s="8">
        <f t="shared" si="252"/>
        <v>21.533220952807824</v>
      </c>
      <c r="AH337" s="8">
        <f t="shared" si="252"/>
        <v>21.380955513479364</v>
      </c>
    </row>
    <row r="338" spans="2:34" hidden="1" outlineLevel="1">
      <c r="B338" t="str">
        <f t="shared" si="233"/>
        <v>Renewable electricity - Cost of electricity - Asia - USD/MWh</v>
      </c>
      <c r="C338" t="s">
        <v>118</v>
      </c>
      <c r="D338" t="s">
        <v>119</v>
      </c>
      <c r="E338" t="s">
        <v>57</v>
      </c>
      <c r="F338" t="s">
        <v>120</v>
      </c>
      <c r="G338" s="8">
        <f t="shared" si="250"/>
        <v>64.941602489809156</v>
      </c>
      <c r="H338" s="8">
        <f t="shared" si="250"/>
        <v>59.234907936835953</v>
      </c>
      <c r="I338" s="8">
        <f t="shared" si="250"/>
        <v>53.528213383865477</v>
      </c>
      <c r="J338" s="8">
        <f t="shared" si="250"/>
        <v>51.481269434223577</v>
      </c>
      <c r="K338" s="8">
        <f t="shared" si="250"/>
        <v>49.434325484582587</v>
      </c>
      <c r="L338" s="8">
        <f t="shared" si="250"/>
        <v>47.387381534940687</v>
      </c>
      <c r="M338" s="8">
        <f t="shared" si="250"/>
        <v>45.340437585298787</v>
      </c>
      <c r="N338" s="8">
        <f t="shared" si="250"/>
        <v>43.293493635657796</v>
      </c>
      <c r="O338" s="8">
        <f t="shared" si="250"/>
        <v>41.902208066311687</v>
      </c>
      <c r="P338" s="8">
        <f t="shared" si="250"/>
        <v>40.510922496966032</v>
      </c>
      <c r="Q338" s="8">
        <f t="shared" si="251"/>
        <v>39.119636927620832</v>
      </c>
      <c r="R338" s="8">
        <f t="shared" si="251"/>
        <v>37.728351358275177</v>
      </c>
      <c r="S338" s="8">
        <f t="shared" si="251"/>
        <v>36.337065788929522</v>
      </c>
      <c r="T338" s="8">
        <f t="shared" si="251"/>
        <v>35.629702497725702</v>
      </c>
      <c r="U338" s="8">
        <f t="shared" si="251"/>
        <v>34.922339206521883</v>
      </c>
      <c r="V338" s="8">
        <f t="shared" si="251"/>
        <v>34.214975915318291</v>
      </c>
      <c r="W338" s="8">
        <f t="shared" si="251"/>
        <v>33.507612624114472</v>
      </c>
      <c r="X338" s="8">
        <f t="shared" si="251"/>
        <v>32.800249332911108</v>
      </c>
      <c r="Y338" s="8">
        <f t="shared" si="251"/>
        <v>32.059832294097532</v>
      </c>
      <c r="Z338" s="8">
        <f t="shared" si="251"/>
        <v>31.319415255284184</v>
      </c>
      <c r="AA338" s="8">
        <f t="shared" si="252"/>
        <v>30.578998216470609</v>
      </c>
      <c r="AB338" s="8">
        <f t="shared" si="252"/>
        <v>29.838581177657261</v>
      </c>
      <c r="AC338" s="8">
        <f t="shared" si="252"/>
        <v>29.098164138843686</v>
      </c>
      <c r="AD338" s="8">
        <f t="shared" si="252"/>
        <v>28.758618698873192</v>
      </c>
      <c r="AE338" s="8">
        <f t="shared" si="252"/>
        <v>28.419073258902586</v>
      </c>
      <c r="AF338" s="8">
        <f t="shared" si="252"/>
        <v>28.079527818932092</v>
      </c>
      <c r="AG338" s="8">
        <f t="shared" si="252"/>
        <v>27.739982378961599</v>
      </c>
      <c r="AH338" s="8">
        <f t="shared" si="252"/>
        <v>27.400436938990993</v>
      </c>
    </row>
    <row r="339" spans="2:34" hidden="1" outlineLevel="1">
      <c r="B339" t="str">
        <f t="shared" si="233"/>
        <v>Renewable electricity - Cost of electricity - Europe - USD/MWh</v>
      </c>
      <c r="C339" t="s">
        <v>118</v>
      </c>
      <c r="D339" t="s">
        <v>119</v>
      </c>
      <c r="E339" t="s">
        <v>8</v>
      </c>
      <c r="F339" t="s">
        <v>120</v>
      </c>
      <c r="G339" s="8">
        <f t="shared" si="250"/>
        <v>48.345505357757247</v>
      </c>
      <c r="H339" s="8">
        <f t="shared" si="250"/>
        <v>46.261834393182653</v>
      </c>
      <c r="I339" s="8">
        <f t="shared" si="250"/>
        <v>44.178163428608059</v>
      </c>
      <c r="J339" s="8">
        <f t="shared" si="250"/>
        <v>42.49454469772445</v>
      </c>
      <c r="K339" s="8">
        <f t="shared" si="250"/>
        <v>40.810925966840387</v>
      </c>
      <c r="L339" s="8">
        <f t="shared" si="250"/>
        <v>39.127307235956778</v>
      </c>
      <c r="M339" s="8">
        <f t="shared" si="250"/>
        <v>37.443688505072714</v>
      </c>
      <c r="N339" s="8">
        <f t="shared" si="250"/>
        <v>35.760069774189105</v>
      </c>
      <c r="O339" s="8">
        <f t="shared" si="250"/>
        <v>35.060526539849434</v>
      </c>
      <c r="P339" s="8">
        <f t="shared" si="250"/>
        <v>34.360983305510445</v>
      </c>
      <c r="Q339" s="8">
        <f t="shared" si="251"/>
        <v>33.661440071171228</v>
      </c>
      <c r="R339" s="8">
        <f t="shared" si="251"/>
        <v>32.961896836832011</v>
      </c>
      <c r="S339" s="8">
        <f t="shared" si="251"/>
        <v>32.262353602493022</v>
      </c>
      <c r="T339" s="8">
        <f t="shared" si="251"/>
        <v>31.844690735616723</v>
      </c>
      <c r="U339" s="8">
        <f t="shared" si="251"/>
        <v>31.427027868740538</v>
      </c>
      <c r="V339" s="8">
        <f t="shared" si="251"/>
        <v>31.009365001864353</v>
      </c>
      <c r="W339" s="8">
        <f t="shared" si="251"/>
        <v>30.591702134988168</v>
      </c>
      <c r="X339" s="8">
        <f t="shared" si="251"/>
        <v>30.174039268111756</v>
      </c>
      <c r="Y339" s="8">
        <f t="shared" si="251"/>
        <v>29.72721540516045</v>
      </c>
      <c r="Z339" s="8">
        <f t="shared" si="251"/>
        <v>29.280391542209031</v>
      </c>
      <c r="AA339" s="8">
        <f t="shared" si="252"/>
        <v>28.833567679257726</v>
      </c>
      <c r="AB339" s="8">
        <f t="shared" si="252"/>
        <v>28.386743816306307</v>
      </c>
      <c r="AC339" s="8">
        <f t="shared" si="252"/>
        <v>27.939919953355002</v>
      </c>
      <c r="AD339" s="8">
        <f t="shared" si="252"/>
        <v>27.613908060931863</v>
      </c>
      <c r="AE339" s="8">
        <f t="shared" si="252"/>
        <v>27.28789616850861</v>
      </c>
      <c r="AF339" s="8">
        <f t="shared" si="252"/>
        <v>26.96188427608547</v>
      </c>
      <c r="AG339" s="8">
        <f t="shared" si="252"/>
        <v>26.635872383662331</v>
      </c>
      <c r="AH339" s="8">
        <f t="shared" si="252"/>
        <v>26.309860491239078</v>
      </c>
    </row>
    <row r="340" spans="2:34" hidden="1" outlineLevel="1">
      <c r="B340" t="str">
        <f t="shared" si="233"/>
        <v>Renewable electricity - Cost of electricity - Middle East - USD/MWh</v>
      </c>
      <c r="C340" t="s">
        <v>118</v>
      </c>
      <c r="D340" t="s">
        <v>119</v>
      </c>
      <c r="E340" t="s">
        <v>58</v>
      </c>
      <c r="F340" t="s">
        <v>120</v>
      </c>
      <c r="G340" s="8">
        <f t="shared" si="250"/>
        <v>37.020316673163961</v>
      </c>
      <c r="H340" s="8">
        <f t="shared" si="250"/>
        <v>35.386702900434102</v>
      </c>
      <c r="I340" s="8">
        <f t="shared" si="250"/>
        <v>33.753089127703788</v>
      </c>
      <c r="J340" s="8">
        <f t="shared" si="250"/>
        <v>32.671487127187447</v>
      </c>
      <c r="K340" s="8">
        <f t="shared" si="250"/>
        <v>31.589885126671106</v>
      </c>
      <c r="L340" s="8">
        <f t="shared" si="250"/>
        <v>30.508283126154765</v>
      </c>
      <c r="M340" s="8">
        <f t="shared" si="250"/>
        <v>29.426681125638424</v>
      </c>
      <c r="N340" s="8">
        <f t="shared" si="250"/>
        <v>28.345079125122083</v>
      </c>
      <c r="O340" s="8">
        <f t="shared" si="250"/>
        <v>27.58242507536329</v>
      </c>
      <c r="P340" s="8">
        <f t="shared" si="250"/>
        <v>26.819771025604723</v>
      </c>
      <c r="Q340" s="8">
        <f t="shared" si="251"/>
        <v>26.057116975845929</v>
      </c>
      <c r="R340" s="8">
        <f t="shared" si="251"/>
        <v>25.294462926087363</v>
      </c>
      <c r="S340" s="8">
        <f t="shared" si="251"/>
        <v>24.531808876328796</v>
      </c>
      <c r="T340" s="8">
        <f t="shared" si="251"/>
        <v>24.149422155106208</v>
      </c>
      <c r="U340" s="8">
        <f t="shared" si="251"/>
        <v>23.76703543388362</v>
      </c>
      <c r="V340" s="8">
        <f t="shared" si="251"/>
        <v>23.384648712661146</v>
      </c>
      <c r="W340" s="8">
        <f t="shared" si="251"/>
        <v>23.002261991438559</v>
      </c>
      <c r="X340" s="8">
        <f t="shared" si="251"/>
        <v>22.619875270215971</v>
      </c>
      <c r="Y340" s="8">
        <f t="shared" si="251"/>
        <v>22.118414831670066</v>
      </c>
      <c r="Z340" s="8">
        <f t="shared" si="251"/>
        <v>21.616954393124274</v>
      </c>
      <c r="AA340" s="8">
        <f t="shared" si="252"/>
        <v>21.115493954578369</v>
      </c>
      <c r="AB340" s="8">
        <f t="shared" si="252"/>
        <v>20.614033516032578</v>
      </c>
      <c r="AC340" s="8">
        <f t="shared" si="252"/>
        <v>20.112573077486616</v>
      </c>
      <c r="AD340" s="8">
        <f t="shared" si="252"/>
        <v>19.877873861328055</v>
      </c>
      <c r="AE340" s="8">
        <f t="shared" si="252"/>
        <v>19.643174645169552</v>
      </c>
      <c r="AF340" s="8">
        <f t="shared" si="252"/>
        <v>19.408475429010991</v>
      </c>
      <c r="AG340" s="8">
        <f t="shared" si="252"/>
        <v>19.173776212852431</v>
      </c>
      <c r="AH340" s="8">
        <f t="shared" si="252"/>
        <v>18.939076996693927</v>
      </c>
    </row>
    <row r="341" spans="2:34" hidden="1" outlineLevel="1">
      <c r="B341" t="str">
        <f t="shared" si="233"/>
        <v>Carbon dioxide (DAC) - Energy demand - Global - MWh/ton fuel</v>
      </c>
      <c r="C341" t="str">
        <f>C305</f>
        <v>Carbon dioxide (DAC)</v>
      </c>
      <c r="D341" t="s">
        <v>137</v>
      </c>
      <c r="E341" t="s">
        <v>49</v>
      </c>
      <c r="F341" t="s">
        <v>122</v>
      </c>
      <c r="G341" s="24">
        <f t="shared" si="250"/>
        <v>2.877963620812082</v>
      </c>
      <c r="H341" s="24">
        <f t="shared" si="250"/>
        <v>2.8389818104060396</v>
      </c>
      <c r="I341" s="24">
        <f t="shared" si="250"/>
        <v>2.8000000000000114</v>
      </c>
      <c r="J341" s="24">
        <f t="shared" si="250"/>
        <v>2.7635551306431552</v>
      </c>
      <c r="K341" s="24">
        <f t="shared" si="250"/>
        <v>2.727110261286299</v>
      </c>
      <c r="L341" s="24">
        <f t="shared" si="250"/>
        <v>2.6906653919294428</v>
      </c>
      <c r="M341" s="24">
        <f t="shared" si="250"/>
        <v>2.6542205225725866</v>
      </c>
      <c r="N341" s="24">
        <f t="shared" si="250"/>
        <v>2.6177756532157304</v>
      </c>
      <c r="O341" s="24">
        <f t="shared" si="250"/>
        <v>2.5837026204703619</v>
      </c>
      <c r="P341" s="24">
        <f t="shared" si="250"/>
        <v>2.5496295877250077</v>
      </c>
      <c r="Q341" s="24">
        <f t="shared" si="251"/>
        <v>2.5155565549796535</v>
      </c>
      <c r="R341" s="24">
        <f t="shared" si="251"/>
        <v>2.481483522234285</v>
      </c>
      <c r="S341" s="24">
        <f t="shared" si="251"/>
        <v>2.4474104894889166</v>
      </c>
      <c r="T341" s="24">
        <f t="shared" si="251"/>
        <v>2.4155549339346152</v>
      </c>
      <c r="U341" s="24">
        <f t="shared" si="251"/>
        <v>2.383699378380328</v>
      </c>
      <c r="V341" s="24">
        <f t="shared" si="251"/>
        <v>2.3518438228260266</v>
      </c>
      <c r="W341" s="24">
        <f t="shared" si="251"/>
        <v>2.3199882672717393</v>
      </c>
      <c r="X341" s="24">
        <f t="shared" si="251"/>
        <v>2.288132711717445</v>
      </c>
      <c r="Y341" s="24">
        <f t="shared" si="251"/>
        <v>2.2583503196639825</v>
      </c>
      <c r="Z341" s="24">
        <f t="shared" si="251"/>
        <v>2.2285679276105199</v>
      </c>
      <c r="AA341" s="24">
        <f t="shared" si="252"/>
        <v>2.1987855355570574</v>
      </c>
      <c r="AB341" s="24">
        <f t="shared" si="252"/>
        <v>2.1690031435036019</v>
      </c>
      <c r="AC341" s="24">
        <f t="shared" si="252"/>
        <v>2.1392207514501393</v>
      </c>
      <c r="AD341" s="24">
        <f t="shared" si="252"/>
        <v>2.1113766011601172</v>
      </c>
      <c r="AE341" s="24">
        <f t="shared" si="252"/>
        <v>2.0835324508700879</v>
      </c>
      <c r="AF341" s="24">
        <f t="shared" si="252"/>
        <v>2.0556883005800586</v>
      </c>
      <c r="AG341" s="24">
        <f t="shared" si="252"/>
        <v>2.0278441502900293</v>
      </c>
      <c r="AH341" s="24">
        <f t="shared" si="252"/>
        <v>2</v>
      </c>
    </row>
    <row r="342" spans="2:34" collapsed="1"/>
    <row r="343" spans="2:34">
      <c r="B343" t="str">
        <f t="shared" ref="B343:B379" si="253">_xlfn.TEXTJOIN(" - ",TRUE,C343:F343)</f>
        <v>Carbon dioxide (PS) - Item - Region - Unit</v>
      </c>
      <c r="C343" s="52" t="s">
        <v>69</v>
      </c>
      <c r="D343" s="52" t="s">
        <v>28</v>
      </c>
      <c r="E343" s="52" t="s">
        <v>1</v>
      </c>
      <c r="F343" s="52" t="s">
        <v>29</v>
      </c>
      <c r="G343" s="3">
        <v>2023</v>
      </c>
      <c r="H343" s="3">
        <v>2024</v>
      </c>
      <c r="I343" s="3">
        <v>2025</v>
      </c>
      <c r="J343" s="3">
        <v>2026</v>
      </c>
      <c r="K343" s="3">
        <v>2027</v>
      </c>
      <c r="L343" s="3">
        <v>2028</v>
      </c>
      <c r="M343" s="3">
        <v>2029</v>
      </c>
      <c r="N343" s="3">
        <v>2030</v>
      </c>
      <c r="O343" s="3">
        <v>2031</v>
      </c>
      <c r="P343" s="3">
        <v>2032</v>
      </c>
      <c r="Q343" s="3">
        <v>2033</v>
      </c>
      <c r="R343" s="3">
        <v>2034</v>
      </c>
      <c r="S343" s="3">
        <v>2035</v>
      </c>
      <c r="T343" s="3">
        <v>2036</v>
      </c>
      <c r="U343" s="3">
        <v>2037</v>
      </c>
      <c r="V343" s="3">
        <v>2038</v>
      </c>
      <c r="W343" s="3">
        <v>2039</v>
      </c>
      <c r="X343" s="3">
        <v>2040</v>
      </c>
      <c r="Y343" s="3">
        <v>2041</v>
      </c>
      <c r="Z343" s="3">
        <v>2042</v>
      </c>
      <c r="AA343" s="3">
        <v>2043</v>
      </c>
      <c r="AB343" s="3">
        <v>2044</v>
      </c>
      <c r="AC343" s="3">
        <v>2045</v>
      </c>
      <c r="AD343" s="3">
        <v>2046</v>
      </c>
      <c r="AE343" s="3">
        <v>2047</v>
      </c>
      <c r="AF343" s="3">
        <v>2048</v>
      </c>
      <c r="AG343" s="3">
        <v>2049</v>
      </c>
      <c r="AH343" s="3">
        <v>2050</v>
      </c>
    </row>
    <row r="344" spans="2:34" hidden="1" outlineLevel="1">
      <c r="B344" t="str">
        <f t="shared" si="253"/>
        <v>Carbon dioxide (PS) - Total cost - Africa - USD/ton fuel</v>
      </c>
      <c r="C344" s="10" t="str">
        <f>C343</f>
        <v>Carbon dioxide (PS)</v>
      </c>
      <c r="D344" s="10" t="s">
        <v>30</v>
      </c>
      <c r="E344" s="10" t="s">
        <v>55</v>
      </c>
      <c r="F344" s="10" t="s">
        <v>31</v>
      </c>
      <c r="G344" s="11">
        <f>G$350+G$354+G357+G369</f>
        <v>168.75874645206471</v>
      </c>
      <c r="H344" s="11">
        <f t="shared" ref="H344:AH344" si="254">H$350+H$354+H357+H369</f>
        <v>160.13998331054682</v>
      </c>
      <c r="I344" s="11">
        <f t="shared" si="254"/>
        <v>151.52122016902811</v>
      </c>
      <c r="J344" s="11">
        <f t="shared" si="254"/>
        <v>145.12777444160082</v>
      </c>
      <c r="K344" s="11">
        <f t="shared" si="254"/>
        <v>138.73432871417356</v>
      </c>
      <c r="L344" s="11">
        <f t="shared" si="254"/>
        <v>132.34088298674627</v>
      </c>
      <c r="M344" s="11">
        <f t="shared" si="254"/>
        <v>125.94743725931876</v>
      </c>
      <c r="N344" s="11">
        <f t="shared" si="254"/>
        <v>119.55399153189148</v>
      </c>
      <c r="O344" s="11">
        <f t="shared" si="254"/>
        <v>116.92970902762548</v>
      </c>
      <c r="P344" s="11">
        <f t="shared" si="254"/>
        <v>114.30542652335946</v>
      </c>
      <c r="Q344" s="11">
        <f t="shared" si="254"/>
        <v>111.68114401909322</v>
      </c>
      <c r="R344" s="11">
        <f t="shared" si="254"/>
        <v>109.0568615148272</v>
      </c>
      <c r="S344" s="11">
        <f t="shared" si="254"/>
        <v>106.43257901056124</v>
      </c>
      <c r="T344" s="11">
        <f t="shared" si="254"/>
        <v>104.06242970845638</v>
      </c>
      <c r="U344" s="11">
        <f t="shared" si="254"/>
        <v>101.69228040635156</v>
      </c>
      <c r="V344" s="11">
        <f t="shared" si="254"/>
        <v>99.322131104246679</v>
      </c>
      <c r="W344" s="11">
        <f t="shared" si="254"/>
        <v>96.951981802141802</v>
      </c>
      <c r="X344" s="11">
        <f t="shared" si="254"/>
        <v>94.581832500037024</v>
      </c>
      <c r="Y344" s="11">
        <f t="shared" si="254"/>
        <v>92.20529440887249</v>
      </c>
      <c r="Z344" s="11">
        <f t="shared" si="254"/>
        <v>89.828756317707942</v>
      </c>
      <c r="AA344" s="11">
        <f t="shared" si="254"/>
        <v>87.452218226543295</v>
      </c>
      <c r="AB344" s="11">
        <f t="shared" si="254"/>
        <v>85.075680135378761</v>
      </c>
      <c r="AC344" s="11">
        <f t="shared" si="254"/>
        <v>82.699142044214156</v>
      </c>
      <c r="AD344" s="11">
        <f t="shared" si="254"/>
        <v>80.440921259156212</v>
      </c>
      <c r="AE344" s="11">
        <f t="shared" si="254"/>
        <v>78.182700474098326</v>
      </c>
      <c r="AF344" s="11">
        <f t="shared" si="254"/>
        <v>75.924479689040368</v>
      </c>
      <c r="AG344" s="11">
        <f t="shared" si="254"/>
        <v>73.666258903982438</v>
      </c>
      <c r="AH344" s="11">
        <f t="shared" si="254"/>
        <v>71.408038118924537</v>
      </c>
    </row>
    <row r="345" spans="2:34" hidden="1" outlineLevel="1">
      <c r="B345" t="str">
        <f t="shared" si="253"/>
        <v>Carbon dioxide (PS) - Total cost - Americas - USD/ton fuel</v>
      </c>
      <c r="C345" s="2" t="str">
        <f>C343</f>
        <v>Carbon dioxide (PS)</v>
      </c>
      <c r="D345" s="2" t="s">
        <v>30</v>
      </c>
      <c r="E345" s="2" t="s">
        <v>56</v>
      </c>
      <c r="F345" s="2" t="s">
        <v>31</v>
      </c>
      <c r="G345" s="12">
        <f t="shared" ref="G345:AH345" si="255">G$350+G$354+G358+G370</f>
        <v>158.99256637622852</v>
      </c>
      <c r="H345" s="12">
        <f t="shared" si="255"/>
        <v>153.11734986838769</v>
      </c>
      <c r="I345" s="12">
        <f t="shared" si="255"/>
        <v>147.24213336054677</v>
      </c>
      <c r="J345" s="12">
        <f t="shared" si="255"/>
        <v>141.13088321272323</v>
      </c>
      <c r="K345" s="12">
        <f t="shared" si="255"/>
        <v>135.01963306489972</v>
      </c>
      <c r="L345" s="12">
        <f t="shared" si="255"/>
        <v>128.90838291707621</v>
      </c>
      <c r="M345" s="12">
        <f t="shared" si="255"/>
        <v>122.79713276925288</v>
      </c>
      <c r="N345" s="12">
        <f t="shared" si="255"/>
        <v>116.68588262142937</v>
      </c>
      <c r="O345" s="12">
        <f t="shared" si="255"/>
        <v>114.26360850860023</v>
      </c>
      <c r="P345" s="12">
        <f t="shared" si="255"/>
        <v>111.84133439577106</v>
      </c>
      <c r="Q345" s="12">
        <f t="shared" si="255"/>
        <v>109.41906028294189</v>
      </c>
      <c r="R345" s="12">
        <f t="shared" si="255"/>
        <v>106.99678617011273</v>
      </c>
      <c r="S345" s="12">
        <f t="shared" si="255"/>
        <v>104.57451205728351</v>
      </c>
      <c r="T345" s="12">
        <f t="shared" si="255"/>
        <v>102.20490465393972</v>
      </c>
      <c r="U345" s="12">
        <f t="shared" si="255"/>
        <v>99.835297250595929</v>
      </c>
      <c r="V345" s="12">
        <f t="shared" si="255"/>
        <v>97.465689847252079</v>
      </c>
      <c r="W345" s="12">
        <f t="shared" si="255"/>
        <v>95.096082443908287</v>
      </c>
      <c r="X345" s="12">
        <f t="shared" si="255"/>
        <v>92.726475040564452</v>
      </c>
      <c r="Y345" s="12">
        <f t="shared" si="255"/>
        <v>90.491485476362513</v>
      </c>
      <c r="Z345" s="12">
        <f t="shared" si="255"/>
        <v>88.256495912160574</v>
      </c>
      <c r="AA345" s="12">
        <f t="shared" si="255"/>
        <v>86.021506347958649</v>
      </c>
      <c r="AB345" s="12">
        <f t="shared" si="255"/>
        <v>83.786516783756724</v>
      </c>
      <c r="AC345" s="12">
        <f t="shared" si="255"/>
        <v>81.551527219554785</v>
      </c>
      <c r="AD345" s="12">
        <f t="shared" si="255"/>
        <v>79.338841105190284</v>
      </c>
      <c r="AE345" s="12">
        <f t="shared" si="255"/>
        <v>77.12615499082581</v>
      </c>
      <c r="AF345" s="12">
        <f t="shared" si="255"/>
        <v>74.913468876461323</v>
      </c>
      <c r="AG345" s="12">
        <f t="shared" si="255"/>
        <v>72.700782762096864</v>
      </c>
      <c r="AH345" s="12">
        <f t="shared" si="255"/>
        <v>70.488096647732377</v>
      </c>
    </row>
    <row r="346" spans="2:34" hidden="1" outlineLevel="1">
      <c r="B346" t="str">
        <f t="shared" si="253"/>
        <v>Carbon dioxide (PS) - Total cost - Asia - USD/ton fuel</v>
      </c>
      <c r="C346" s="2" t="str">
        <f>C343</f>
        <v>Carbon dioxide (PS)</v>
      </c>
      <c r="D346" s="2" t="s">
        <v>30</v>
      </c>
      <c r="E346" s="2" t="s">
        <v>57</v>
      </c>
      <c r="F346" s="2" t="s">
        <v>31</v>
      </c>
      <c r="G346" s="12">
        <f t="shared" ref="G346:AH346" si="256">G$350+G$354+G359+G371</f>
        <v>171.70705445374747</v>
      </c>
      <c r="H346" s="12">
        <f t="shared" si="256"/>
        <v>163.6057085715762</v>
      </c>
      <c r="I346" s="12">
        <f t="shared" si="256"/>
        <v>155.50436268940615</v>
      </c>
      <c r="J346" s="12">
        <f t="shared" si="256"/>
        <v>149.04990457873393</v>
      </c>
      <c r="K346" s="12">
        <f t="shared" si="256"/>
        <v>142.59544646806216</v>
      </c>
      <c r="L346" s="12">
        <f t="shared" si="256"/>
        <v>136.14098835738997</v>
      </c>
      <c r="M346" s="12">
        <f t="shared" si="256"/>
        <v>129.68653024671778</v>
      </c>
      <c r="N346" s="12">
        <f t="shared" si="256"/>
        <v>123.23207213604601</v>
      </c>
      <c r="O346" s="12">
        <f t="shared" si="256"/>
        <v>120.46182696317361</v>
      </c>
      <c r="P346" s="12">
        <f t="shared" si="256"/>
        <v>117.69158179030138</v>
      </c>
      <c r="Q346" s="12">
        <f t="shared" si="256"/>
        <v>114.92133661742938</v>
      </c>
      <c r="R346" s="12">
        <f t="shared" si="256"/>
        <v>112.15109144455717</v>
      </c>
      <c r="S346" s="12">
        <f t="shared" si="256"/>
        <v>109.38084627168496</v>
      </c>
      <c r="T346" s="12">
        <f t="shared" si="256"/>
        <v>106.91836612397657</v>
      </c>
      <c r="U346" s="12">
        <f t="shared" si="256"/>
        <v>104.45588597626819</v>
      </c>
      <c r="V346" s="12">
        <f t="shared" si="256"/>
        <v>101.99340582855991</v>
      </c>
      <c r="W346" s="12">
        <f t="shared" si="256"/>
        <v>99.530925680851524</v>
      </c>
      <c r="X346" s="12">
        <f t="shared" si="256"/>
        <v>97.068445533143333</v>
      </c>
      <c r="Y346" s="12">
        <f t="shared" si="256"/>
        <v>94.591091199010563</v>
      </c>
      <c r="Z346" s="12">
        <f t="shared" si="256"/>
        <v>92.113736864877893</v>
      </c>
      <c r="AA346" s="12">
        <f t="shared" si="256"/>
        <v>89.636382530745109</v>
      </c>
      <c r="AB346" s="12">
        <f t="shared" si="256"/>
        <v>87.159028196612454</v>
      </c>
      <c r="AC346" s="12">
        <f t="shared" si="256"/>
        <v>84.68167386247967</v>
      </c>
      <c r="AD346" s="12">
        <f t="shared" si="256"/>
        <v>82.384711747826273</v>
      </c>
      <c r="AE346" s="12">
        <f t="shared" si="256"/>
        <v>80.087749633172848</v>
      </c>
      <c r="AF346" s="12">
        <f t="shared" si="256"/>
        <v>77.790787518519437</v>
      </c>
      <c r="AG346" s="12">
        <f t="shared" si="256"/>
        <v>75.493825403866055</v>
      </c>
      <c r="AH346" s="12">
        <f t="shared" si="256"/>
        <v>73.196863289212615</v>
      </c>
    </row>
    <row r="347" spans="2:34" hidden="1" outlineLevel="1">
      <c r="B347" t="str">
        <f t="shared" si="253"/>
        <v>Carbon dioxide (PS) - Total cost - Europe - USD/ton fuel</v>
      </c>
      <c r="C347" s="2" t="str">
        <f>C343</f>
        <v>Carbon dioxide (PS)</v>
      </c>
      <c r="D347" s="2" t="s">
        <v>30</v>
      </c>
      <c r="E347" s="2" t="s">
        <v>8</v>
      </c>
      <c r="F347" s="2" t="s">
        <v>31</v>
      </c>
      <c r="G347" s="12">
        <f t="shared" ref="G347:AH347" si="257">G$350+G$354+G360+G372</f>
        <v>164.2388107443241</v>
      </c>
      <c r="H347" s="12">
        <f t="shared" si="257"/>
        <v>157.76782547693222</v>
      </c>
      <c r="I347" s="12">
        <f t="shared" si="257"/>
        <v>151.29684020954031</v>
      </c>
      <c r="J347" s="12">
        <f t="shared" si="257"/>
        <v>145.00587844730933</v>
      </c>
      <c r="K347" s="12">
        <f t="shared" si="257"/>
        <v>138.71491668507818</v>
      </c>
      <c r="L347" s="12">
        <f t="shared" si="257"/>
        <v>132.42395492284723</v>
      </c>
      <c r="M347" s="12">
        <f t="shared" si="257"/>
        <v>126.13299316061605</v>
      </c>
      <c r="N347" s="12">
        <f t="shared" si="257"/>
        <v>119.8420313983851</v>
      </c>
      <c r="O347" s="12">
        <f t="shared" si="257"/>
        <v>117.3830702762656</v>
      </c>
      <c r="P347" s="12">
        <f t="shared" si="257"/>
        <v>114.92410915414638</v>
      </c>
      <c r="Q347" s="12">
        <f t="shared" si="257"/>
        <v>112.46514803202705</v>
      </c>
      <c r="R347" s="12">
        <f t="shared" si="257"/>
        <v>110.00618690990774</v>
      </c>
      <c r="S347" s="12">
        <f t="shared" si="257"/>
        <v>107.54722578778853</v>
      </c>
      <c r="T347" s="12">
        <f t="shared" si="257"/>
        <v>105.21511083102753</v>
      </c>
      <c r="U347" s="12">
        <f t="shared" si="257"/>
        <v>102.88299587426658</v>
      </c>
      <c r="V347" s="12">
        <f t="shared" si="257"/>
        <v>100.55088091750564</v>
      </c>
      <c r="W347" s="12">
        <f t="shared" si="257"/>
        <v>98.21876596074469</v>
      </c>
      <c r="X347" s="12">
        <f t="shared" si="257"/>
        <v>95.88665100398363</v>
      </c>
      <c r="Y347" s="12">
        <f t="shared" si="257"/>
        <v>93.541413598988882</v>
      </c>
      <c r="Z347" s="12">
        <f t="shared" si="257"/>
        <v>91.196176193994077</v>
      </c>
      <c r="AA347" s="12">
        <f t="shared" si="257"/>
        <v>88.850938788999315</v>
      </c>
      <c r="AB347" s="12">
        <f t="shared" si="257"/>
        <v>86.505701384004524</v>
      </c>
      <c r="AC347" s="12">
        <f t="shared" si="257"/>
        <v>84.160463979009762</v>
      </c>
      <c r="AD347" s="12">
        <f t="shared" si="257"/>
        <v>81.869591960752686</v>
      </c>
      <c r="AE347" s="12">
        <f t="shared" si="257"/>
        <v>79.578719942495553</v>
      </c>
      <c r="AF347" s="12">
        <f t="shared" si="257"/>
        <v>77.287847924238463</v>
      </c>
      <c r="AG347" s="12">
        <f t="shared" si="257"/>
        <v>74.996975905981387</v>
      </c>
      <c r="AH347" s="12">
        <f t="shared" si="257"/>
        <v>72.706103887724254</v>
      </c>
    </row>
    <row r="348" spans="2:34" hidden="1" outlineLevel="1">
      <c r="B348" t="str">
        <f t="shared" si="253"/>
        <v>Carbon dioxide (PS) - Total cost - Middle East - USD/ton fuel</v>
      </c>
      <c r="C348" s="13" t="str">
        <f>C343</f>
        <v>Carbon dioxide (PS)</v>
      </c>
      <c r="D348" s="13" t="s">
        <v>30</v>
      </c>
      <c r="E348" s="13" t="s">
        <v>58</v>
      </c>
      <c r="F348" s="13" t="s">
        <v>31</v>
      </c>
      <c r="G348" s="14">
        <f t="shared" ref="G348:AH348" si="258">G$350+G$354+G361+G373</f>
        <v>159.14247583625712</v>
      </c>
      <c r="H348" s="14">
        <f t="shared" si="258"/>
        <v>152.87401630519537</v>
      </c>
      <c r="I348" s="14">
        <f t="shared" si="258"/>
        <v>146.60555677413339</v>
      </c>
      <c r="J348" s="14">
        <f t="shared" si="258"/>
        <v>140.58550254056769</v>
      </c>
      <c r="K348" s="14">
        <f t="shared" si="258"/>
        <v>134.56544830700201</v>
      </c>
      <c r="L348" s="14">
        <f t="shared" si="258"/>
        <v>128.54539407343631</v>
      </c>
      <c r="M348" s="14">
        <f t="shared" si="258"/>
        <v>122.52533983987063</v>
      </c>
      <c r="N348" s="14">
        <f t="shared" si="258"/>
        <v>116.50528560630494</v>
      </c>
      <c r="O348" s="14">
        <f t="shared" si="258"/>
        <v>114.01792461724683</v>
      </c>
      <c r="P348" s="14">
        <f t="shared" si="258"/>
        <v>111.5305636281888</v>
      </c>
      <c r="Q348" s="14">
        <f t="shared" si="258"/>
        <v>109.04320263913067</v>
      </c>
      <c r="R348" s="14">
        <f t="shared" si="258"/>
        <v>106.55584165007265</v>
      </c>
      <c r="S348" s="14">
        <f t="shared" si="258"/>
        <v>104.06848066101463</v>
      </c>
      <c r="T348" s="14">
        <f t="shared" si="258"/>
        <v>101.7522399697978</v>
      </c>
      <c r="U348" s="14">
        <f t="shared" si="258"/>
        <v>99.435999278580965</v>
      </c>
      <c r="V348" s="14">
        <f t="shared" si="258"/>
        <v>97.119758587364188</v>
      </c>
      <c r="W348" s="14">
        <f t="shared" si="258"/>
        <v>94.803517896147369</v>
      </c>
      <c r="X348" s="14">
        <f t="shared" si="258"/>
        <v>92.487277204930521</v>
      </c>
      <c r="Y348" s="14">
        <f t="shared" si="258"/>
        <v>90.117453340918203</v>
      </c>
      <c r="Z348" s="14">
        <f t="shared" si="258"/>
        <v>87.747629476905928</v>
      </c>
      <c r="AA348" s="14">
        <f t="shared" si="258"/>
        <v>85.377805612893596</v>
      </c>
      <c r="AB348" s="14">
        <f t="shared" si="258"/>
        <v>83.007981748881349</v>
      </c>
      <c r="AC348" s="14">
        <f t="shared" si="258"/>
        <v>80.638157884868988</v>
      </c>
      <c r="AD348" s="14">
        <f t="shared" si="258"/>
        <v>78.388376570930973</v>
      </c>
      <c r="AE348" s="14">
        <f t="shared" si="258"/>
        <v>76.138595256992971</v>
      </c>
      <c r="AF348" s="14">
        <f t="shared" si="258"/>
        <v>73.888813943054942</v>
      </c>
      <c r="AG348" s="14">
        <f t="shared" si="258"/>
        <v>71.639032629116926</v>
      </c>
      <c r="AH348" s="14">
        <f t="shared" si="258"/>
        <v>69.389251315178939</v>
      </c>
    </row>
    <row r="349" spans="2:34" hidden="1" outlineLevel="1">
      <c r="B349" t="str">
        <f t="shared" si="253"/>
        <v/>
      </c>
      <c r="C349" s="2"/>
    </row>
    <row r="350" spans="2:34" hidden="1" outlineLevel="1">
      <c r="B350" t="str">
        <f t="shared" si="253"/>
        <v>Carbon dioxide (PS) - CAPEX - Global - USD/ton fuel</v>
      </c>
      <c r="C350" s="4" t="str">
        <f>C343</f>
        <v>Carbon dioxide (PS)</v>
      </c>
      <c r="D350" s="4" t="s">
        <v>40</v>
      </c>
      <c r="E350" s="4" t="s">
        <v>49</v>
      </c>
      <c r="F350" s="4" t="s">
        <v>31</v>
      </c>
      <c r="G350" s="5">
        <f t="shared" ref="G350:AH350" si="259">G352/G351</f>
        <v>34.333333333333336</v>
      </c>
      <c r="H350" s="5">
        <f t="shared" si="259"/>
        <v>33</v>
      </c>
      <c r="I350" s="5">
        <f t="shared" si="259"/>
        <v>31.666666666666668</v>
      </c>
      <c r="J350" s="5">
        <f t="shared" si="259"/>
        <v>30.333333333333332</v>
      </c>
      <c r="K350" s="5">
        <f t="shared" si="259"/>
        <v>29</v>
      </c>
      <c r="L350" s="5">
        <f t="shared" si="259"/>
        <v>27.666666666666668</v>
      </c>
      <c r="M350" s="5">
        <f t="shared" si="259"/>
        <v>26.333333333333332</v>
      </c>
      <c r="N350" s="5">
        <f t="shared" si="259"/>
        <v>25</v>
      </c>
      <c r="O350" s="5">
        <f t="shared" si="259"/>
        <v>24.483333333333334</v>
      </c>
      <c r="P350" s="5">
        <f t="shared" si="259"/>
        <v>23.966666666666665</v>
      </c>
      <c r="Q350" s="5">
        <f t="shared" si="259"/>
        <v>23.45</v>
      </c>
      <c r="R350" s="5">
        <f t="shared" si="259"/>
        <v>22.933333333333334</v>
      </c>
      <c r="S350" s="5">
        <f t="shared" si="259"/>
        <v>22.416666666666668</v>
      </c>
      <c r="T350" s="5">
        <f t="shared" si="259"/>
        <v>21.9</v>
      </c>
      <c r="U350" s="5">
        <f t="shared" si="259"/>
        <v>21.383333333333333</v>
      </c>
      <c r="V350" s="5">
        <f t="shared" si="259"/>
        <v>20.866666666666667</v>
      </c>
      <c r="W350" s="5">
        <f t="shared" si="259"/>
        <v>20.350000000000001</v>
      </c>
      <c r="X350" s="5">
        <f t="shared" si="259"/>
        <v>19.833333333333332</v>
      </c>
      <c r="Y350" s="5">
        <f t="shared" si="259"/>
        <v>19.316666666666666</v>
      </c>
      <c r="Z350" s="5">
        <f t="shared" si="259"/>
        <v>18.8</v>
      </c>
      <c r="AA350" s="5">
        <f t="shared" si="259"/>
        <v>18.283333333333335</v>
      </c>
      <c r="AB350" s="5">
        <f t="shared" si="259"/>
        <v>17.766666666666666</v>
      </c>
      <c r="AC350" s="5">
        <f t="shared" si="259"/>
        <v>17.25</v>
      </c>
      <c r="AD350" s="5">
        <f t="shared" si="259"/>
        <v>16.733333333333334</v>
      </c>
      <c r="AE350" s="5">
        <f t="shared" si="259"/>
        <v>16.216666666666665</v>
      </c>
      <c r="AF350" s="5">
        <f t="shared" si="259"/>
        <v>15.7</v>
      </c>
      <c r="AG350" s="5">
        <f t="shared" si="259"/>
        <v>15.183333333333334</v>
      </c>
      <c r="AH350" s="5">
        <f t="shared" si="259"/>
        <v>14.666666666666666</v>
      </c>
    </row>
    <row r="351" spans="2:34" hidden="1" outlineLevel="1">
      <c r="B351" t="str">
        <f t="shared" si="253"/>
        <v>Carbon dioxide (PS) - Plant lifetime - Global - Years</v>
      </c>
      <c r="C351" t="str">
        <f>C343</f>
        <v>Carbon dioxide (PS)</v>
      </c>
      <c r="D351" t="s">
        <v>109</v>
      </c>
      <c r="E351" t="s">
        <v>49</v>
      </c>
      <c r="F351" t="s">
        <v>110</v>
      </c>
      <c r="G351" s="8">
        <f t="shared" ref="G351:P352" si="260">INDEX(FuelData,MATCH($B351,FuelData_Index,0),MATCH(G$4,FuelData_Year,0))</f>
        <v>30</v>
      </c>
      <c r="H351" s="8">
        <f t="shared" si="260"/>
        <v>30</v>
      </c>
      <c r="I351" s="8">
        <f t="shared" si="260"/>
        <v>30</v>
      </c>
      <c r="J351" s="8">
        <f t="shared" si="260"/>
        <v>30</v>
      </c>
      <c r="K351" s="8">
        <f t="shared" si="260"/>
        <v>30</v>
      </c>
      <c r="L351" s="8">
        <f t="shared" si="260"/>
        <v>30</v>
      </c>
      <c r="M351" s="8">
        <f t="shared" si="260"/>
        <v>30</v>
      </c>
      <c r="N351" s="8">
        <f t="shared" si="260"/>
        <v>30</v>
      </c>
      <c r="O351" s="8">
        <f t="shared" si="260"/>
        <v>30</v>
      </c>
      <c r="P351" s="8">
        <f t="shared" si="260"/>
        <v>30</v>
      </c>
      <c r="Q351" s="8">
        <f t="shared" ref="Q351:Z352" si="261">INDEX(FuelData,MATCH($B351,FuelData_Index,0),MATCH(Q$4,FuelData_Year,0))</f>
        <v>30</v>
      </c>
      <c r="R351" s="8">
        <f t="shared" si="261"/>
        <v>30</v>
      </c>
      <c r="S351" s="8">
        <f t="shared" si="261"/>
        <v>30</v>
      </c>
      <c r="T351" s="8">
        <f t="shared" si="261"/>
        <v>30</v>
      </c>
      <c r="U351" s="8">
        <f t="shared" si="261"/>
        <v>30</v>
      </c>
      <c r="V351" s="8">
        <f t="shared" si="261"/>
        <v>30</v>
      </c>
      <c r="W351" s="8">
        <f t="shared" si="261"/>
        <v>30</v>
      </c>
      <c r="X351" s="8">
        <f t="shared" si="261"/>
        <v>30</v>
      </c>
      <c r="Y351" s="8">
        <f t="shared" si="261"/>
        <v>30</v>
      </c>
      <c r="Z351" s="8">
        <f t="shared" si="261"/>
        <v>30</v>
      </c>
      <c r="AA351" s="8">
        <f t="shared" ref="AA351:AH352" si="262">INDEX(FuelData,MATCH($B351,FuelData_Index,0),MATCH(AA$4,FuelData_Year,0))</f>
        <v>30</v>
      </c>
      <c r="AB351" s="8">
        <f t="shared" si="262"/>
        <v>30</v>
      </c>
      <c r="AC351" s="8">
        <f t="shared" si="262"/>
        <v>30</v>
      </c>
      <c r="AD351" s="8">
        <f t="shared" si="262"/>
        <v>30</v>
      </c>
      <c r="AE351" s="8">
        <f t="shared" si="262"/>
        <v>30</v>
      </c>
      <c r="AF351" s="8">
        <f t="shared" si="262"/>
        <v>30</v>
      </c>
      <c r="AG351" s="8">
        <f t="shared" si="262"/>
        <v>30</v>
      </c>
      <c r="AH351" s="8">
        <f t="shared" si="262"/>
        <v>30</v>
      </c>
    </row>
    <row r="352" spans="2:34" hidden="1" outlineLevel="1">
      <c r="B352" t="str">
        <f t="shared" si="253"/>
        <v>Carbon dioxide (PS) - Total CAPEX - Global - USD/ton fuel</v>
      </c>
      <c r="C352" t="str">
        <f>C343</f>
        <v>Carbon dioxide (PS)</v>
      </c>
      <c r="D352" t="s">
        <v>136</v>
      </c>
      <c r="E352" t="s">
        <v>49</v>
      </c>
      <c r="F352" t="s">
        <v>31</v>
      </c>
      <c r="G352" s="8">
        <f t="shared" si="260"/>
        <v>1030</v>
      </c>
      <c r="H352" s="8">
        <f t="shared" si="260"/>
        <v>990</v>
      </c>
      <c r="I352" s="8">
        <f t="shared" si="260"/>
        <v>950</v>
      </c>
      <c r="J352" s="8">
        <f t="shared" si="260"/>
        <v>910</v>
      </c>
      <c r="K352" s="8">
        <f t="shared" si="260"/>
        <v>870</v>
      </c>
      <c r="L352" s="8">
        <f t="shared" si="260"/>
        <v>830</v>
      </c>
      <c r="M352" s="8">
        <f t="shared" si="260"/>
        <v>790</v>
      </c>
      <c r="N352" s="8">
        <f t="shared" si="260"/>
        <v>750</v>
      </c>
      <c r="O352" s="8">
        <f t="shared" si="260"/>
        <v>734.5</v>
      </c>
      <c r="P352" s="8">
        <f t="shared" si="260"/>
        <v>719</v>
      </c>
      <c r="Q352" s="8">
        <f t="shared" si="261"/>
        <v>703.5</v>
      </c>
      <c r="R352" s="8">
        <f t="shared" si="261"/>
        <v>688</v>
      </c>
      <c r="S352" s="8">
        <f t="shared" si="261"/>
        <v>672.5</v>
      </c>
      <c r="T352" s="8">
        <f t="shared" si="261"/>
        <v>657</v>
      </c>
      <c r="U352" s="8">
        <f t="shared" si="261"/>
        <v>641.5</v>
      </c>
      <c r="V352" s="8">
        <f t="shared" si="261"/>
        <v>626</v>
      </c>
      <c r="W352" s="8">
        <f t="shared" si="261"/>
        <v>610.5</v>
      </c>
      <c r="X352" s="8">
        <f t="shared" si="261"/>
        <v>595</v>
      </c>
      <c r="Y352" s="8">
        <f t="shared" si="261"/>
        <v>579.5</v>
      </c>
      <c r="Z352" s="8">
        <f t="shared" si="261"/>
        <v>564</v>
      </c>
      <c r="AA352" s="8">
        <f t="shared" si="262"/>
        <v>548.5</v>
      </c>
      <c r="AB352" s="8">
        <f t="shared" si="262"/>
        <v>533</v>
      </c>
      <c r="AC352" s="8">
        <f t="shared" si="262"/>
        <v>517.5</v>
      </c>
      <c r="AD352" s="8">
        <f t="shared" si="262"/>
        <v>502</v>
      </c>
      <c r="AE352" s="8">
        <f t="shared" si="262"/>
        <v>486.5</v>
      </c>
      <c r="AF352" s="8">
        <f t="shared" si="262"/>
        <v>471</v>
      </c>
      <c r="AG352" s="8">
        <f t="shared" si="262"/>
        <v>455.5</v>
      </c>
      <c r="AH352" s="8">
        <f t="shared" si="262"/>
        <v>440</v>
      </c>
    </row>
    <row r="353" spans="2:34" hidden="1" outlineLevel="1">
      <c r="B353" t="str">
        <f t="shared" si="253"/>
        <v/>
      </c>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row>
    <row r="354" spans="2:34" hidden="1" outlineLevel="1">
      <c r="B354" t="str">
        <f t="shared" si="253"/>
        <v>Carbon dioxide (PS) - OPEX - Global - USD/ton fuel</v>
      </c>
      <c r="C354" s="4" t="str">
        <f>C343</f>
        <v>Carbon dioxide (PS)</v>
      </c>
      <c r="D354" s="4" t="s">
        <v>41</v>
      </c>
      <c r="E354" s="4" t="s">
        <v>49</v>
      </c>
      <c r="F354" s="4" t="s">
        <v>31</v>
      </c>
      <c r="G354" s="5">
        <f t="shared" ref="G354:AH354" si="263">G355</f>
        <v>51.5</v>
      </c>
      <c r="H354" s="5">
        <f t="shared" si="263"/>
        <v>49.5</v>
      </c>
      <c r="I354" s="5">
        <f t="shared" si="263"/>
        <v>47.5</v>
      </c>
      <c r="J354" s="5">
        <f t="shared" si="263"/>
        <v>45.5</v>
      </c>
      <c r="K354" s="5">
        <f t="shared" si="263"/>
        <v>43.5</v>
      </c>
      <c r="L354" s="5">
        <f t="shared" si="263"/>
        <v>41.5</v>
      </c>
      <c r="M354" s="5">
        <f t="shared" si="263"/>
        <v>39.5</v>
      </c>
      <c r="N354" s="5">
        <f t="shared" si="263"/>
        <v>37.5</v>
      </c>
      <c r="O354" s="5">
        <f t="shared" si="263"/>
        <v>36.725000000000001</v>
      </c>
      <c r="P354" s="5">
        <f t="shared" si="263"/>
        <v>35.950000000000003</v>
      </c>
      <c r="Q354" s="5">
        <f t="shared" si="263"/>
        <v>35.175000000000004</v>
      </c>
      <c r="R354" s="5">
        <f t="shared" si="263"/>
        <v>34.4</v>
      </c>
      <c r="S354" s="5">
        <f t="shared" si="263"/>
        <v>33.625</v>
      </c>
      <c r="T354" s="5">
        <f t="shared" si="263"/>
        <v>32.85</v>
      </c>
      <c r="U354" s="5">
        <f t="shared" si="263"/>
        <v>32.075000000000003</v>
      </c>
      <c r="V354" s="5">
        <f t="shared" si="263"/>
        <v>31.3</v>
      </c>
      <c r="W354" s="5">
        <f t="shared" si="263"/>
        <v>30.525000000000002</v>
      </c>
      <c r="X354" s="5">
        <f t="shared" si="263"/>
        <v>29.75</v>
      </c>
      <c r="Y354" s="5">
        <f t="shared" si="263"/>
        <v>28.975000000000001</v>
      </c>
      <c r="Z354" s="5">
        <f t="shared" si="263"/>
        <v>28.200000000000003</v>
      </c>
      <c r="AA354" s="5">
        <f t="shared" si="263"/>
        <v>27.425000000000001</v>
      </c>
      <c r="AB354" s="5">
        <f t="shared" si="263"/>
        <v>26.650000000000002</v>
      </c>
      <c r="AC354" s="5">
        <f t="shared" si="263"/>
        <v>25.875</v>
      </c>
      <c r="AD354" s="5">
        <f t="shared" si="263"/>
        <v>25.1</v>
      </c>
      <c r="AE354" s="5">
        <f t="shared" si="263"/>
        <v>24.325000000000003</v>
      </c>
      <c r="AF354" s="5">
        <f t="shared" si="263"/>
        <v>23.55</v>
      </c>
      <c r="AG354" s="5">
        <f t="shared" si="263"/>
        <v>22.775000000000002</v>
      </c>
      <c r="AH354" s="5">
        <f t="shared" si="263"/>
        <v>22</v>
      </c>
    </row>
    <row r="355" spans="2:34" hidden="1" outlineLevel="1">
      <c r="B355" t="str">
        <f t="shared" si="253"/>
        <v>Carbon dioxide (PS) - OPEX - Global - USD/ton fuel/year</v>
      </c>
      <c r="C355" t="str">
        <f>C343</f>
        <v>Carbon dioxide (PS)</v>
      </c>
      <c r="D355" t="s">
        <v>41</v>
      </c>
      <c r="E355" t="s">
        <v>49</v>
      </c>
      <c r="F355" t="s">
        <v>114</v>
      </c>
      <c r="G355" s="8">
        <f t="shared" ref="G355:AH355" si="264">INDEX(FuelData,MATCH($B355,FuelData_Index,0),MATCH(G$4,FuelData_Year,0))</f>
        <v>51.5</v>
      </c>
      <c r="H355" s="8">
        <f t="shared" si="264"/>
        <v>49.5</v>
      </c>
      <c r="I355" s="8">
        <f t="shared" si="264"/>
        <v>47.5</v>
      </c>
      <c r="J355" s="8">
        <f t="shared" si="264"/>
        <v>45.5</v>
      </c>
      <c r="K355" s="8">
        <f t="shared" si="264"/>
        <v>43.5</v>
      </c>
      <c r="L355" s="8">
        <f t="shared" si="264"/>
        <v>41.5</v>
      </c>
      <c r="M355" s="8">
        <f t="shared" si="264"/>
        <v>39.5</v>
      </c>
      <c r="N355" s="8">
        <f t="shared" si="264"/>
        <v>37.5</v>
      </c>
      <c r="O355" s="8">
        <f t="shared" si="264"/>
        <v>36.725000000000001</v>
      </c>
      <c r="P355" s="8">
        <f t="shared" si="264"/>
        <v>35.950000000000003</v>
      </c>
      <c r="Q355" s="8">
        <f t="shared" si="264"/>
        <v>35.175000000000004</v>
      </c>
      <c r="R355" s="8">
        <f t="shared" si="264"/>
        <v>34.4</v>
      </c>
      <c r="S355" s="8">
        <f t="shared" si="264"/>
        <v>33.625</v>
      </c>
      <c r="T355" s="8">
        <f t="shared" si="264"/>
        <v>32.85</v>
      </c>
      <c r="U355" s="8">
        <f t="shared" si="264"/>
        <v>32.075000000000003</v>
      </c>
      <c r="V355" s="8">
        <f t="shared" si="264"/>
        <v>31.3</v>
      </c>
      <c r="W355" s="8">
        <f t="shared" si="264"/>
        <v>30.525000000000002</v>
      </c>
      <c r="X355" s="8">
        <f t="shared" si="264"/>
        <v>29.75</v>
      </c>
      <c r="Y355" s="8">
        <f t="shared" si="264"/>
        <v>28.975000000000001</v>
      </c>
      <c r="Z355" s="8">
        <f t="shared" si="264"/>
        <v>28.200000000000003</v>
      </c>
      <c r="AA355" s="8">
        <f t="shared" si="264"/>
        <v>27.425000000000001</v>
      </c>
      <c r="AB355" s="8">
        <f t="shared" si="264"/>
        <v>26.650000000000002</v>
      </c>
      <c r="AC355" s="8">
        <f t="shared" si="264"/>
        <v>25.875</v>
      </c>
      <c r="AD355" s="8">
        <f t="shared" si="264"/>
        <v>25.1</v>
      </c>
      <c r="AE355" s="8">
        <f t="shared" si="264"/>
        <v>24.325000000000003</v>
      </c>
      <c r="AF355" s="8">
        <f t="shared" si="264"/>
        <v>23.55</v>
      </c>
      <c r="AG355" s="8">
        <f t="shared" si="264"/>
        <v>22.775000000000002</v>
      </c>
      <c r="AH355" s="8">
        <f t="shared" si="264"/>
        <v>22</v>
      </c>
    </row>
    <row r="356" spans="2:34" hidden="1" outlineLevel="1">
      <c r="B356" t="str">
        <f t="shared" si="253"/>
        <v/>
      </c>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row>
    <row r="357" spans="2:34" hidden="1" outlineLevel="1">
      <c r="B357" t="str">
        <f t="shared" si="253"/>
        <v>Carbon dioxide (PS) - Finance cost - Africa - USD/ton fuel</v>
      </c>
      <c r="C357" s="10" t="str">
        <f>C343</f>
        <v>Carbon dioxide (PS)</v>
      </c>
      <c r="D357" s="10" t="s">
        <v>42</v>
      </c>
      <c r="E357" s="10" t="s">
        <v>55</v>
      </c>
      <c r="F357" s="10" t="s">
        <v>31</v>
      </c>
      <c r="G357" s="11">
        <f>G362*G$367</f>
        <v>56.650000000000006</v>
      </c>
      <c r="H357" s="11">
        <f t="shared" ref="H357:AH357" si="265">H362*H$367</f>
        <v>54.45000000000001</v>
      </c>
      <c r="I357" s="11">
        <f t="shared" si="265"/>
        <v>52.250000000000007</v>
      </c>
      <c r="J357" s="11">
        <f t="shared" si="265"/>
        <v>50.050000000000004</v>
      </c>
      <c r="K357" s="11">
        <f t="shared" si="265"/>
        <v>47.850000000000009</v>
      </c>
      <c r="L357" s="11">
        <f t="shared" si="265"/>
        <v>45.650000000000006</v>
      </c>
      <c r="M357" s="11">
        <f t="shared" si="265"/>
        <v>43.45</v>
      </c>
      <c r="N357" s="11">
        <f t="shared" si="265"/>
        <v>41.250000000000007</v>
      </c>
      <c r="O357" s="11">
        <f t="shared" si="265"/>
        <v>40.397500000000008</v>
      </c>
      <c r="P357" s="11">
        <f t="shared" si="265"/>
        <v>39.545000000000002</v>
      </c>
      <c r="Q357" s="11">
        <f t="shared" si="265"/>
        <v>38.692500000000003</v>
      </c>
      <c r="R357" s="11">
        <f t="shared" si="265"/>
        <v>37.840000000000003</v>
      </c>
      <c r="S357" s="11">
        <f t="shared" si="265"/>
        <v>36.987500000000004</v>
      </c>
      <c r="T357" s="11">
        <f t="shared" si="265"/>
        <v>36.135000000000005</v>
      </c>
      <c r="U357" s="11">
        <f t="shared" si="265"/>
        <v>35.282500000000006</v>
      </c>
      <c r="V357" s="11">
        <f t="shared" si="265"/>
        <v>34.430000000000007</v>
      </c>
      <c r="W357" s="11">
        <f t="shared" si="265"/>
        <v>33.577500000000008</v>
      </c>
      <c r="X357" s="11">
        <f t="shared" si="265"/>
        <v>32.725000000000001</v>
      </c>
      <c r="Y357" s="11">
        <f t="shared" si="265"/>
        <v>31.872500000000006</v>
      </c>
      <c r="Z357" s="11">
        <f t="shared" si="265"/>
        <v>31.020000000000003</v>
      </c>
      <c r="AA357" s="11">
        <f t="shared" si="265"/>
        <v>30.167500000000004</v>
      </c>
      <c r="AB357" s="11">
        <f t="shared" si="265"/>
        <v>29.315000000000005</v>
      </c>
      <c r="AC357" s="11">
        <f t="shared" si="265"/>
        <v>28.462500000000002</v>
      </c>
      <c r="AD357" s="11">
        <f t="shared" si="265"/>
        <v>27.610000000000003</v>
      </c>
      <c r="AE357" s="11">
        <f t="shared" si="265"/>
        <v>26.757500000000004</v>
      </c>
      <c r="AF357" s="11">
        <f t="shared" si="265"/>
        <v>25.905000000000005</v>
      </c>
      <c r="AG357" s="11">
        <f t="shared" si="265"/>
        <v>25.052500000000002</v>
      </c>
      <c r="AH357" s="11">
        <f t="shared" si="265"/>
        <v>24.200000000000003</v>
      </c>
    </row>
    <row r="358" spans="2:34" hidden="1" outlineLevel="1">
      <c r="B358" t="str">
        <f t="shared" si="253"/>
        <v>Carbon dioxide (PS) - Finance cost - Americas - USD/ton fuel</v>
      </c>
      <c r="C358" s="2" t="str">
        <f>C343</f>
        <v>Carbon dioxide (PS)</v>
      </c>
      <c r="D358" s="2" t="s">
        <v>42</v>
      </c>
      <c r="E358" s="2" t="s">
        <v>56</v>
      </c>
      <c r="F358" s="2" t="s">
        <v>31</v>
      </c>
      <c r="G358" s="12">
        <f t="shared" ref="G358:AH358" si="266">G363*G$367</f>
        <v>56.650000000000006</v>
      </c>
      <c r="H358" s="12">
        <f t="shared" si="266"/>
        <v>54.45000000000001</v>
      </c>
      <c r="I358" s="12">
        <f t="shared" si="266"/>
        <v>52.250000000000007</v>
      </c>
      <c r="J358" s="12">
        <f t="shared" si="266"/>
        <v>50.050000000000004</v>
      </c>
      <c r="K358" s="12">
        <f t="shared" si="266"/>
        <v>47.850000000000009</v>
      </c>
      <c r="L358" s="12">
        <f t="shared" si="266"/>
        <v>45.650000000000006</v>
      </c>
      <c r="M358" s="12">
        <f t="shared" si="266"/>
        <v>43.45</v>
      </c>
      <c r="N358" s="12">
        <f t="shared" si="266"/>
        <v>41.250000000000007</v>
      </c>
      <c r="O358" s="12">
        <f t="shared" si="266"/>
        <v>40.397500000000008</v>
      </c>
      <c r="P358" s="12">
        <f t="shared" si="266"/>
        <v>39.545000000000002</v>
      </c>
      <c r="Q358" s="12">
        <f t="shared" si="266"/>
        <v>38.692500000000003</v>
      </c>
      <c r="R358" s="12">
        <f t="shared" si="266"/>
        <v>37.840000000000003</v>
      </c>
      <c r="S358" s="12">
        <f t="shared" si="266"/>
        <v>36.987500000000004</v>
      </c>
      <c r="T358" s="12">
        <f t="shared" si="266"/>
        <v>36.135000000000005</v>
      </c>
      <c r="U358" s="12">
        <f t="shared" si="266"/>
        <v>35.282500000000006</v>
      </c>
      <c r="V358" s="12">
        <f t="shared" si="266"/>
        <v>34.430000000000007</v>
      </c>
      <c r="W358" s="12">
        <f t="shared" si="266"/>
        <v>33.577500000000008</v>
      </c>
      <c r="X358" s="12">
        <f t="shared" si="266"/>
        <v>32.725000000000001</v>
      </c>
      <c r="Y358" s="12">
        <f t="shared" si="266"/>
        <v>31.872500000000006</v>
      </c>
      <c r="Z358" s="12">
        <f t="shared" si="266"/>
        <v>31.020000000000003</v>
      </c>
      <c r="AA358" s="12">
        <f t="shared" si="266"/>
        <v>30.167500000000004</v>
      </c>
      <c r="AB358" s="12">
        <f t="shared" si="266"/>
        <v>29.315000000000005</v>
      </c>
      <c r="AC358" s="12">
        <f t="shared" si="266"/>
        <v>28.462500000000002</v>
      </c>
      <c r="AD358" s="12">
        <f t="shared" si="266"/>
        <v>27.610000000000003</v>
      </c>
      <c r="AE358" s="12">
        <f t="shared" si="266"/>
        <v>26.757500000000004</v>
      </c>
      <c r="AF358" s="12">
        <f t="shared" si="266"/>
        <v>25.905000000000005</v>
      </c>
      <c r="AG358" s="12">
        <f t="shared" si="266"/>
        <v>25.052500000000002</v>
      </c>
      <c r="AH358" s="12">
        <f t="shared" si="266"/>
        <v>24.200000000000003</v>
      </c>
    </row>
    <row r="359" spans="2:34" hidden="1" outlineLevel="1">
      <c r="B359" t="str">
        <f t="shared" si="253"/>
        <v>Carbon dioxide (PS) - Finance cost - Asia - USD/ton fuel</v>
      </c>
      <c r="C359" s="2" t="str">
        <f>C343</f>
        <v>Carbon dioxide (PS)</v>
      </c>
      <c r="D359" s="2" t="s">
        <v>42</v>
      </c>
      <c r="E359" s="2" t="s">
        <v>57</v>
      </c>
      <c r="F359" s="2" t="s">
        <v>31</v>
      </c>
      <c r="G359" s="12">
        <f t="shared" ref="G359:AH359" si="267">G364*G$367</f>
        <v>56.650000000000006</v>
      </c>
      <c r="H359" s="12">
        <f t="shared" si="267"/>
        <v>54.45000000000001</v>
      </c>
      <c r="I359" s="12">
        <f t="shared" si="267"/>
        <v>52.250000000000007</v>
      </c>
      <c r="J359" s="12">
        <f t="shared" si="267"/>
        <v>50.050000000000004</v>
      </c>
      <c r="K359" s="12">
        <f t="shared" si="267"/>
        <v>47.850000000000009</v>
      </c>
      <c r="L359" s="12">
        <f t="shared" si="267"/>
        <v>45.650000000000006</v>
      </c>
      <c r="M359" s="12">
        <f t="shared" si="267"/>
        <v>43.45</v>
      </c>
      <c r="N359" s="12">
        <f t="shared" si="267"/>
        <v>41.250000000000007</v>
      </c>
      <c r="O359" s="12">
        <f t="shared" si="267"/>
        <v>40.397500000000008</v>
      </c>
      <c r="P359" s="12">
        <f t="shared" si="267"/>
        <v>39.545000000000002</v>
      </c>
      <c r="Q359" s="12">
        <f t="shared" si="267"/>
        <v>38.692500000000003</v>
      </c>
      <c r="R359" s="12">
        <f t="shared" si="267"/>
        <v>37.840000000000003</v>
      </c>
      <c r="S359" s="12">
        <f t="shared" si="267"/>
        <v>36.987500000000004</v>
      </c>
      <c r="T359" s="12">
        <f t="shared" si="267"/>
        <v>36.135000000000005</v>
      </c>
      <c r="U359" s="12">
        <f t="shared" si="267"/>
        <v>35.282500000000006</v>
      </c>
      <c r="V359" s="12">
        <f t="shared" si="267"/>
        <v>34.430000000000007</v>
      </c>
      <c r="W359" s="12">
        <f t="shared" si="267"/>
        <v>33.577500000000008</v>
      </c>
      <c r="X359" s="12">
        <f t="shared" si="267"/>
        <v>32.725000000000001</v>
      </c>
      <c r="Y359" s="12">
        <f t="shared" si="267"/>
        <v>31.872500000000006</v>
      </c>
      <c r="Z359" s="12">
        <f t="shared" si="267"/>
        <v>31.020000000000003</v>
      </c>
      <c r="AA359" s="12">
        <f t="shared" si="267"/>
        <v>30.167500000000004</v>
      </c>
      <c r="AB359" s="12">
        <f t="shared" si="267"/>
        <v>29.315000000000005</v>
      </c>
      <c r="AC359" s="12">
        <f t="shared" si="267"/>
        <v>28.462500000000002</v>
      </c>
      <c r="AD359" s="12">
        <f t="shared" si="267"/>
        <v>27.610000000000003</v>
      </c>
      <c r="AE359" s="12">
        <f t="shared" si="267"/>
        <v>26.757500000000004</v>
      </c>
      <c r="AF359" s="12">
        <f t="shared" si="267"/>
        <v>25.905000000000005</v>
      </c>
      <c r="AG359" s="12">
        <f t="shared" si="267"/>
        <v>25.052500000000002</v>
      </c>
      <c r="AH359" s="12">
        <f t="shared" si="267"/>
        <v>24.200000000000003</v>
      </c>
    </row>
    <row r="360" spans="2:34" hidden="1" outlineLevel="1">
      <c r="B360" t="str">
        <f t="shared" si="253"/>
        <v>Carbon dioxide (PS) - Finance cost - Europe - USD/ton fuel</v>
      </c>
      <c r="C360" s="2" t="str">
        <f>C343</f>
        <v>Carbon dioxide (PS)</v>
      </c>
      <c r="D360" s="2" t="s">
        <v>42</v>
      </c>
      <c r="E360" s="2" t="s">
        <v>8</v>
      </c>
      <c r="F360" s="2" t="s">
        <v>31</v>
      </c>
      <c r="G360" s="12">
        <f t="shared" ref="G360:AH360" si="268">G365*G$367</f>
        <v>56.650000000000006</v>
      </c>
      <c r="H360" s="12">
        <f t="shared" si="268"/>
        <v>54.45000000000001</v>
      </c>
      <c r="I360" s="12">
        <f t="shared" si="268"/>
        <v>52.250000000000007</v>
      </c>
      <c r="J360" s="12">
        <f t="shared" si="268"/>
        <v>50.050000000000004</v>
      </c>
      <c r="K360" s="12">
        <f t="shared" si="268"/>
        <v>47.850000000000009</v>
      </c>
      <c r="L360" s="12">
        <f t="shared" si="268"/>
        <v>45.650000000000006</v>
      </c>
      <c r="M360" s="12">
        <f t="shared" si="268"/>
        <v>43.45</v>
      </c>
      <c r="N360" s="12">
        <f t="shared" si="268"/>
        <v>41.250000000000007</v>
      </c>
      <c r="O360" s="12">
        <f t="shared" si="268"/>
        <v>40.397500000000008</v>
      </c>
      <c r="P360" s="12">
        <f t="shared" si="268"/>
        <v>39.545000000000002</v>
      </c>
      <c r="Q360" s="12">
        <f t="shared" si="268"/>
        <v>38.692500000000003</v>
      </c>
      <c r="R360" s="12">
        <f t="shared" si="268"/>
        <v>37.840000000000003</v>
      </c>
      <c r="S360" s="12">
        <f t="shared" si="268"/>
        <v>36.987500000000004</v>
      </c>
      <c r="T360" s="12">
        <f t="shared" si="268"/>
        <v>36.135000000000005</v>
      </c>
      <c r="U360" s="12">
        <f t="shared" si="268"/>
        <v>35.282500000000006</v>
      </c>
      <c r="V360" s="12">
        <f t="shared" si="268"/>
        <v>34.430000000000007</v>
      </c>
      <c r="W360" s="12">
        <f t="shared" si="268"/>
        <v>33.577500000000008</v>
      </c>
      <c r="X360" s="12">
        <f t="shared" si="268"/>
        <v>32.725000000000001</v>
      </c>
      <c r="Y360" s="12">
        <f t="shared" si="268"/>
        <v>31.872500000000006</v>
      </c>
      <c r="Z360" s="12">
        <f t="shared" si="268"/>
        <v>31.020000000000003</v>
      </c>
      <c r="AA360" s="12">
        <f t="shared" si="268"/>
        <v>30.167500000000004</v>
      </c>
      <c r="AB360" s="12">
        <f t="shared" si="268"/>
        <v>29.315000000000005</v>
      </c>
      <c r="AC360" s="12">
        <f t="shared" si="268"/>
        <v>28.462500000000002</v>
      </c>
      <c r="AD360" s="12">
        <f t="shared" si="268"/>
        <v>27.610000000000003</v>
      </c>
      <c r="AE360" s="12">
        <f t="shared" si="268"/>
        <v>26.757500000000004</v>
      </c>
      <c r="AF360" s="12">
        <f t="shared" si="268"/>
        <v>25.905000000000005</v>
      </c>
      <c r="AG360" s="12">
        <f t="shared" si="268"/>
        <v>25.052500000000002</v>
      </c>
      <c r="AH360" s="12">
        <f t="shared" si="268"/>
        <v>24.200000000000003</v>
      </c>
    </row>
    <row r="361" spans="2:34" hidden="1" outlineLevel="1">
      <c r="B361" t="str">
        <f t="shared" si="253"/>
        <v>Carbon dioxide (PS) - Finance cost - Middle East - USD/ton fuel</v>
      </c>
      <c r="C361" s="13" t="str">
        <f>C343</f>
        <v>Carbon dioxide (PS)</v>
      </c>
      <c r="D361" s="13" t="s">
        <v>42</v>
      </c>
      <c r="E361" s="13" t="s">
        <v>58</v>
      </c>
      <c r="F361" s="13" t="s">
        <v>31</v>
      </c>
      <c r="G361" s="14">
        <f t="shared" ref="G361:AH361" si="269">G366*G$367</f>
        <v>56.650000000000006</v>
      </c>
      <c r="H361" s="14">
        <f t="shared" si="269"/>
        <v>54.45000000000001</v>
      </c>
      <c r="I361" s="14">
        <f t="shared" si="269"/>
        <v>52.250000000000007</v>
      </c>
      <c r="J361" s="14">
        <f t="shared" si="269"/>
        <v>50.050000000000004</v>
      </c>
      <c r="K361" s="14">
        <f t="shared" si="269"/>
        <v>47.850000000000009</v>
      </c>
      <c r="L361" s="14">
        <f t="shared" si="269"/>
        <v>45.650000000000006</v>
      </c>
      <c r="M361" s="14">
        <f t="shared" si="269"/>
        <v>43.45</v>
      </c>
      <c r="N361" s="14">
        <f t="shared" si="269"/>
        <v>41.250000000000007</v>
      </c>
      <c r="O361" s="14">
        <f t="shared" si="269"/>
        <v>40.397500000000008</v>
      </c>
      <c r="P361" s="14">
        <f t="shared" si="269"/>
        <v>39.545000000000002</v>
      </c>
      <c r="Q361" s="14">
        <f t="shared" si="269"/>
        <v>38.692500000000003</v>
      </c>
      <c r="R361" s="14">
        <f t="shared" si="269"/>
        <v>37.840000000000003</v>
      </c>
      <c r="S361" s="14">
        <f t="shared" si="269"/>
        <v>36.987500000000004</v>
      </c>
      <c r="T361" s="14">
        <f t="shared" si="269"/>
        <v>36.135000000000005</v>
      </c>
      <c r="U361" s="14">
        <f t="shared" si="269"/>
        <v>35.282500000000006</v>
      </c>
      <c r="V361" s="14">
        <f t="shared" si="269"/>
        <v>34.430000000000007</v>
      </c>
      <c r="W361" s="14">
        <f t="shared" si="269"/>
        <v>33.577500000000008</v>
      </c>
      <c r="X361" s="14">
        <f t="shared" si="269"/>
        <v>32.725000000000001</v>
      </c>
      <c r="Y361" s="14">
        <f t="shared" si="269"/>
        <v>31.872500000000006</v>
      </c>
      <c r="Z361" s="14">
        <f t="shared" si="269"/>
        <v>31.020000000000003</v>
      </c>
      <c r="AA361" s="14">
        <f t="shared" si="269"/>
        <v>30.167500000000004</v>
      </c>
      <c r="AB361" s="14">
        <f t="shared" si="269"/>
        <v>29.315000000000005</v>
      </c>
      <c r="AC361" s="14">
        <f t="shared" si="269"/>
        <v>28.462500000000002</v>
      </c>
      <c r="AD361" s="14">
        <f t="shared" si="269"/>
        <v>27.610000000000003</v>
      </c>
      <c r="AE361" s="14">
        <f t="shared" si="269"/>
        <v>26.757500000000004</v>
      </c>
      <c r="AF361" s="14">
        <f t="shared" si="269"/>
        <v>25.905000000000005</v>
      </c>
      <c r="AG361" s="14">
        <f t="shared" si="269"/>
        <v>25.052500000000002</v>
      </c>
      <c r="AH361" s="14">
        <f t="shared" si="269"/>
        <v>24.200000000000003</v>
      </c>
    </row>
    <row r="362" spans="2:34" hidden="1" outlineLevel="1">
      <c r="B362" t="str">
        <f t="shared" si="253"/>
        <v>General - Weighted average cost of capital (WACC) - Africa - %</v>
      </c>
      <c r="C362" t="s">
        <v>115</v>
      </c>
      <c r="D362" t="s">
        <v>116</v>
      </c>
      <c r="E362" t="s">
        <v>55</v>
      </c>
      <c r="F362" t="s">
        <v>117</v>
      </c>
      <c r="G362" s="9">
        <f t="shared" ref="G362:P367" si="270">INDEX(FuelData,MATCH($B362,FuelData_Index,0),MATCH(G$4,FuelData_Year,0))</f>
        <v>5.5000000000000007E-2</v>
      </c>
      <c r="H362" s="9">
        <f t="shared" si="270"/>
        <v>5.5000000000000007E-2</v>
      </c>
      <c r="I362" s="9">
        <f t="shared" si="270"/>
        <v>5.5000000000000007E-2</v>
      </c>
      <c r="J362" s="9">
        <f t="shared" si="270"/>
        <v>5.5000000000000007E-2</v>
      </c>
      <c r="K362" s="9">
        <f t="shared" si="270"/>
        <v>5.5000000000000007E-2</v>
      </c>
      <c r="L362" s="9">
        <f t="shared" si="270"/>
        <v>5.5000000000000007E-2</v>
      </c>
      <c r="M362" s="9">
        <f t="shared" si="270"/>
        <v>5.5000000000000007E-2</v>
      </c>
      <c r="N362" s="9">
        <f t="shared" si="270"/>
        <v>5.5000000000000007E-2</v>
      </c>
      <c r="O362" s="9">
        <f t="shared" si="270"/>
        <v>5.5000000000000007E-2</v>
      </c>
      <c r="P362" s="9">
        <f t="shared" si="270"/>
        <v>5.5000000000000007E-2</v>
      </c>
      <c r="Q362" s="9">
        <f t="shared" ref="Q362:Z367" si="271">INDEX(FuelData,MATCH($B362,FuelData_Index,0),MATCH(Q$4,FuelData_Year,0))</f>
        <v>5.5000000000000007E-2</v>
      </c>
      <c r="R362" s="9">
        <f t="shared" si="271"/>
        <v>5.5000000000000007E-2</v>
      </c>
      <c r="S362" s="9">
        <f t="shared" si="271"/>
        <v>5.5000000000000007E-2</v>
      </c>
      <c r="T362" s="9">
        <f t="shared" si="271"/>
        <v>5.5000000000000007E-2</v>
      </c>
      <c r="U362" s="9">
        <f t="shared" si="271"/>
        <v>5.5000000000000007E-2</v>
      </c>
      <c r="V362" s="9">
        <f t="shared" si="271"/>
        <v>5.5000000000000007E-2</v>
      </c>
      <c r="W362" s="9">
        <f t="shared" si="271"/>
        <v>5.5000000000000007E-2</v>
      </c>
      <c r="X362" s="9">
        <f t="shared" si="271"/>
        <v>5.5000000000000007E-2</v>
      </c>
      <c r="Y362" s="9">
        <f t="shared" si="271"/>
        <v>5.5000000000000007E-2</v>
      </c>
      <c r="Z362" s="9">
        <f t="shared" si="271"/>
        <v>5.5000000000000007E-2</v>
      </c>
      <c r="AA362" s="9">
        <f t="shared" ref="AA362:AH367" si="272">INDEX(FuelData,MATCH($B362,FuelData_Index,0),MATCH(AA$4,FuelData_Year,0))</f>
        <v>5.5000000000000007E-2</v>
      </c>
      <c r="AB362" s="9">
        <f t="shared" si="272"/>
        <v>5.5000000000000007E-2</v>
      </c>
      <c r="AC362" s="9">
        <f t="shared" si="272"/>
        <v>5.5000000000000007E-2</v>
      </c>
      <c r="AD362" s="9">
        <f t="shared" si="272"/>
        <v>5.5000000000000007E-2</v>
      </c>
      <c r="AE362" s="9">
        <f t="shared" si="272"/>
        <v>5.5000000000000007E-2</v>
      </c>
      <c r="AF362" s="9">
        <f t="shared" si="272"/>
        <v>5.5000000000000007E-2</v>
      </c>
      <c r="AG362" s="9">
        <f t="shared" si="272"/>
        <v>5.5000000000000007E-2</v>
      </c>
      <c r="AH362" s="9">
        <f t="shared" si="272"/>
        <v>5.5000000000000007E-2</v>
      </c>
    </row>
    <row r="363" spans="2:34" hidden="1" outlineLevel="1">
      <c r="B363" t="str">
        <f t="shared" si="253"/>
        <v>General - Weighted average cost of capital (WACC) - Americas - %</v>
      </c>
      <c r="C363" t="s">
        <v>115</v>
      </c>
      <c r="D363" t="s">
        <v>116</v>
      </c>
      <c r="E363" t="s">
        <v>56</v>
      </c>
      <c r="F363" t="s">
        <v>117</v>
      </c>
      <c r="G363" s="9">
        <f t="shared" si="270"/>
        <v>5.5000000000000007E-2</v>
      </c>
      <c r="H363" s="9">
        <f t="shared" si="270"/>
        <v>5.5000000000000007E-2</v>
      </c>
      <c r="I363" s="9">
        <f t="shared" si="270"/>
        <v>5.5000000000000007E-2</v>
      </c>
      <c r="J363" s="9">
        <f t="shared" si="270"/>
        <v>5.5000000000000007E-2</v>
      </c>
      <c r="K363" s="9">
        <f t="shared" si="270"/>
        <v>5.5000000000000007E-2</v>
      </c>
      <c r="L363" s="9">
        <f t="shared" si="270"/>
        <v>5.5000000000000007E-2</v>
      </c>
      <c r="M363" s="9">
        <f t="shared" si="270"/>
        <v>5.5000000000000007E-2</v>
      </c>
      <c r="N363" s="9">
        <f t="shared" si="270"/>
        <v>5.5000000000000007E-2</v>
      </c>
      <c r="O363" s="9">
        <f t="shared" si="270"/>
        <v>5.5000000000000007E-2</v>
      </c>
      <c r="P363" s="9">
        <f t="shared" si="270"/>
        <v>5.5000000000000007E-2</v>
      </c>
      <c r="Q363" s="9">
        <f t="shared" si="271"/>
        <v>5.5000000000000007E-2</v>
      </c>
      <c r="R363" s="9">
        <f t="shared" si="271"/>
        <v>5.5000000000000007E-2</v>
      </c>
      <c r="S363" s="9">
        <f t="shared" si="271"/>
        <v>5.5000000000000007E-2</v>
      </c>
      <c r="T363" s="9">
        <f t="shared" si="271"/>
        <v>5.5000000000000007E-2</v>
      </c>
      <c r="U363" s="9">
        <f t="shared" si="271"/>
        <v>5.5000000000000007E-2</v>
      </c>
      <c r="V363" s="9">
        <f t="shared" si="271"/>
        <v>5.5000000000000007E-2</v>
      </c>
      <c r="W363" s="9">
        <f t="shared" si="271"/>
        <v>5.5000000000000007E-2</v>
      </c>
      <c r="X363" s="9">
        <f t="shared" si="271"/>
        <v>5.5000000000000007E-2</v>
      </c>
      <c r="Y363" s="9">
        <f t="shared" si="271"/>
        <v>5.5000000000000007E-2</v>
      </c>
      <c r="Z363" s="9">
        <f t="shared" si="271"/>
        <v>5.5000000000000007E-2</v>
      </c>
      <c r="AA363" s="9">
        <f t="shared" si="272"/>
        <v>5.5000000000000007E-2</v>
      </c>
      <c r="AB363" s="9">
        <f t="shared" si="272"/>
        <v>5.5000000000000007E-2</v>
      </c>
      <c r="AC363" s="9">
        <f t="shared" si="272"/>
        <v>5.5000000000000007E-2</v>
      </c>
      <c r="AD363" s="9">
        <f t="shared" si="272"/>
        <v>5.5000000000000007E-2</v>
      </c>
      <c r="AE363" s="9">
        <f t="shared" si="272"/>
        <v>5.5000000000000007E-2</v>
      </c>
      <c r="AF363" s="9">
        <f t="shared" si="272"/>
        <v>5.5000000000000007E-2</v>
      </c>
      <c r="AG363" s="9">
        <f t="shared" si="272"/>
        <v>5.5000000000000007E-2</v>
      </c>
      <c r="AH363" s="9">
        <f t="shared" si="272"/>
        <v>5.5000000000000007E-2</v>
      </c>
    </row>
    <row r="364" spans="2:34" hidden="1" outlineLevel="1">
      <c r="B364" t="str">
        <f t="shared" si="253"/>
        <v>General - Weighted average cost of capital (WACC) - Asia - %</v>
      </c>
      <c r="C364" t="s">
        <v>115</v>
      </c>
      <c r="D364" t="s">
        <v>116</v>
      </c>
      <c r="E364" t="s">
        <v>57</v>
      </c>
      <c r="F364" t="s">
        <v>117</v>
      </c>
      <c r="G364" s="9">
        <f t="shared" si="270"/>
        <v>5.5000000000000007E-2</v>
      </c>
      <c r="H364" s="9">
        <f t="shared" si="270"/>
        <v>5.5000000000000007E-2</v>
      </c>
      <c r="I364" s="9">
        <f t="shared" si="270"/>
        <v>5.5000000000000007E-2</v>
      </c>
      <c r="J364" s="9">
        <f t="shared" si="270"/>
        <v>5.5000000000000007E-2</v>
      </c>
      <c r="K364" s="9">
        <f t="shared" si="270"/>
        <v>5.5000000000000007E-2</v>
      </c>
      <c r="L364" s="9">
        <f t="shared" si="270"/>
        <v>5.5000000000000007E-2</v>
      </c>
      <c r="M364" s="9">
        <f t="shared" si="270"/>
        <v>5.5000000000000007E-2</v>
      </c>
      <c r="N364" s="9">
        <f t="shared" si="270"/>
        <v>5.5000000000000007E-2</v>
      </c>
      <c r="O364" s="9">
        <f t="shared" si="270"/>
        <v>5.5000000000000007E-2</v>
      </c>
      <c r="P364" s="9">
        <f t="shared" si="270"/>
        <v>5.5000000000000007E-2</v>
      </c>
      <c r="Q364" s="9">
        <f t="shared" si="271"/>
        <v>5.5000000000000007E-2</v>
      </c>
      <c r="R364" s="9">
        <f t="shared" si="271"/>
        <v>5.5000000000000007E-2</v>
      </c>
      <c r="S364" s="9">
        <f t="shared" si="271"/>
        <v>5.5000000000000007E-2</v>
      </c>
      <c r="T364" s="9">
        <f t="shared" si="271"/>
        <v>5.5000000000000007E-2</v>
      </c>
      <c r="U364" s="9">
        <f t="shared" si="271"/>
        <v>5.5000000000000007E-2</v>
      </c>
      <c r="V364" s="9">
        <f t="shared" si="271"/>
        <v>5.5000000000000007E-2</v>
      </c>
      <c r="W364" s="9">
        <f t="shared" si="271"/>
        <v>5.5000000000000007E-2</v>
      </c>
      <c r="X364" s="9">
        <f t="shared" si="271"/>
        <v>5.5000000000000007E-2</v>
      </c>
      <c r="Y364" s="9">
        <f t="shared" si="271"/>
        <v>5.5000000000000007E-2</v>
      </c>
      <c r="Z364" s="9">
        <f t="shared" si="271"/>
        <v>5.5000000000000007E-2</v>
      </c>
      <c r="AA364" s="9">
        <f t="shared" si="272"/>
        <v>5.5000000000000007E-2</v>
      </c>
      <c r="AB364" s="9">
        <f t="shared" si="272"/>
        <v>5.5000000000000007E-2</v>
      </c>
      <c r="AC364" s="9">
        <f t="shared" si="272"/>
        <v>5.5000000000000007E-2</v>
      </c>
      <c r="AD364" s="9">
        <f t="shared" si="272"/>
        <v>5.5000000000000007E-2</v>
      </c>
      <c r="AE364" s="9">
        <f t="shared" si="272"/>
        <v>5.5000000000000007E-2</v>
      </c>
      <c r="AF364" s="9">
        <f t="shared" si="272"/>
        <v>5.5000000000000007E-2</v>
      </c>
      <c r="AG364" s="9">
        <f t="shared" si="272"/>
        <v>5.5000000000000007E-2</v>
      </c>
      <c r="AH364" s="9">
        <f t="shared" si="272"/>
        <v>5.5000000000000007E-2</v>
      </c>
    </row>
    <row r="365" spans="2:34" hidden="1" outlineLevel="1">
      <c r="B365" t="str">
        <f t="shared" si="253"/>
        <v>General - Weighted average cost of capital (WACC) - Europe - %</v>
      </c>
      <c r="C365" t="s">
        <v>115</v>
      </c>
      <c r="D365" t="s">
        <v>116</v>
      </c>
      <c r="E365" t="s">
        <v>8</v>
      </c>
      <c r="F365" t="s">
        <v>117</v>
      </c>
      <c r="G365" s="9">
        <f t="shared" si="270"/>
        <v>5.5000000000000007E-2</v>
      </c>
      <c r="H365" s="9">
        <f t="shared" si="270"/>
        <v>5.5000000000000007E-2</v>
      </c>
      <c r="I365" s="9">
        <f t="shared" si="270"/>
        <v>5.5000000000000007E-2</v>
      </c>
      <c r="J365" s="9">
        <f t="shared" si="270"/>
        <v>5.5000000000000007E-2</v>
      </c>
      <c r="K365" s="9">
        <f t="shared" si="270"/>
        <v>5.5000000000000007E-2</v>
      </c>
      <c r="L365" s="9">
        <f t="shared" si="270"/>
        <v>5.5000000000000007E-2</v>
      </c>
      <c r="M365" s="9">
        <f t="shared" si="270"/>
        <v>5.5000000000000007E-2</v>
      </c>
      <c r="N365" s="9">
        <f t="shared" si="270"/>
        <v>5.5000000000000007E-2</v>
      </c>
      <c r="O365" s="9">
        <f t="shared" si="270"/>
        <v>5.5000000000000007E-2</v>
      </c>
      <c r="P365" s="9">
        <f t="shared" si="270"/>
        <v>5.5000000000000007E-2</v>
      </c>
      <c r="Q365" s="9">
        <f t="shared" si="271"/>
        <v>5.5000000000000007E-2</v>
      </c>
      <c r="R365" s="9">
        <f t="shared" si="271"/>
        <v>5.5000000000000007E-2</v>
      </c>
      <c r="S365" s="9">
        <f t="shared" si="271"/>
        <v>5.5000000000000007E-2</v>
      </c>
      <c r="T365" s="9">
        <f t="shared" si="271"/>
        <v>5.5000000000000007E-2</v>
      </c>
      <c r="U365" s="9">
        <f t="shared" si="271"/>
        <v>5.5000000000000007E-2</v>
      </c>
      <c r="V365" s="9">
        <f t="shared" si="271"/>
        <v>5.5000000000000007E-2</v>
      </c>
      <c r="W365" s="9">
        <f t="shared" si="271"/>
        <v>5.5000000000000007E-2</v>
      </c>
      <c r="X365" s="9">
        <f t="shared" si="271"/>
        <v>5.5000000000000007E-2</v>
      </c>
      <c r="Y365" s="9">
        <f t="shared" si="271"/>
        <v>5.5000000000000007E-2</v>
      </c>
      <c r="Z365" s="9">
        <f t="shared" si="271"/>
        <v>5.5000000000000007E-2</v>
      </c>
      <c r="AA365" s="9">
        <f t="shared" si="272"/>
        <v>5.5000000000000007E-2</v>
      </c>
      <c r="AB365" s="9">
        <f t="shared" si="272"/>
        <v>5.5000000000000007E-2</v>
      </c>
      <c r="AC365" s="9">
        <f t="shared" si="272"/>
        <v>5.5000000000000007E-2</v>
      </c>
      <c r="AD365" s="9">
        <f t="shared" si="272"/>
        <v>5.5000000000000007E-2</v>
      </c>
      <c r="AE365" s="9">
        <f t="shared" si="272"/>
        <v>5.5000000000000007E-2</v>
      </c>
      <c r="AF365" s="9">
        <f t="shared" si="272"/>
        <v>5.5000000000000007E-2</v>
      </c>
      <c r="AG365" s="9">
        <f t="shared" si="272"/>
        <v>5.5000000000000007E-2</v>
      </c>
      <c r="AH365" s="9">
        <f t="shared" si="272"/>
        <v>5.5000000000000007E-2</v>
      </c>
    </row>
    <row r="366" spans="2:34" hidden="1" outlineLevel="1">
      <c r="B366" t="str">
        <f t="shared" si="253"/>
        <v>General - Weighted average cost of capital (WACC) - Middle East - %</v>
      </c>
      <c r="C366" t="s">
        <v>115</v>
      </c>
      <c r="D366" t="s">
        <v>116</v>
      </c>
      <c r="E366" t="s">
        <v>58</v>
      </c>
      <c r="F366" t="s">
        <v>117</v>
      </c>
      <c r="G366" s="9">
        <f t="shared" si="270"/>
        <v>5.5000000000000007E-2</v>
      </c>
      <c r="H366" s="9">
        <f t="shared" si="270"/>
        <v>5.5000000000000007E-2</v>
      </c>
      <c r="I366" s="9">
        <f t="shared" si="270"/>
        <v>5.5000000000000007E-2</v>
      </c>
      <c r="J366" s="9">
        <f t="shared" si="270"/>
        <v>5.5000000000000007E-2</v>
      </c>
      <c r="K366" s="9">
        <f t="shared" si="270"/>
        <v>5.5000000000000007E-2</v>
      </c>
      <c r="L366" s="9">
        <f t="shared" si="270"/>
        <v>5.5000000000000007E-2</v>
      </c>
      <c r="M366" s="9">
        <f t="shared" si="270"/>
        <v>5.5000000000000007E-2</v>
      </c>
      <c r="N366" s="9">
        <f t="shared" si="270"/>
        <v>5.5000000000000007E-2</v>
      </c>
      <c r="O366" s="9">
        <f t="shared" si="270"/>
        <v>5.5000000000000007E-2</v>
      </c>
      <c r="P366" s="9">
        <f t="shared" si="270"/>
        <v>5.5000000000000007E-2</v>
      </c>
      <c r="Q366" s="9">
        <f t="shared" si="271"/>
        <v>5.5000000000000007E-2</v>
      </c>
      <c r="R366" s="9">
        <f t="shared" si="271"/>
        <v>5.5000000000000007E-2</v>
      </c>
      <c r="S366" s="9">
        <f t="shared" si="271"/>
        <v>5.5000000000000007E-2</v>
      </c>
      <c r="T366" s="9">
        <f t="shared" si="271"/>
        <v>5.5000000000000007E-2</v>
      </c>
      <c r="U366" s="9">
        <f t="shared" si="271"/>
        <v>5.5000000000000007E-2</v>
      </c>
      <c r="V366" s="9">
        <f t="shared" si="271"/>
        <v>5.5000000000000007E-2</v>
      </c>
      <c r="W366" s="9">
        <f t="shared" si="271"/>
        <v>5.5000000000000007E-2</v>
      </c>
      <c r="X366" s="9">
        <f t="shared" si="271"/>
        <v>5.5000000000000007E-2</v>
      </c>
      <c r="Y366" s="9">
        <f t="shared" si="271"/>
        <v>5.5000000000000007E-2</v>
      </c>
      <c r="Z366" s="9">
        <f t="shared" si="271"/>
        <v>5.5000000000000007E-2</v>
      </c>
      <c r="AA366" s="9">
        <f t="shared" si="272"/>
        <v>5.5000000000000007E-2</v>
      </c>
      <c r="AB366" s="9">
        <f t="shared" si="272"/>
        <v>5.5000000000000007E-2</v>
      </c>
      <c r="AC366" s="9">
        <f t="shared" si="272"/>
        <v>5.5000000000000007E-2</v>
      </c>
      <c r="AD366" s="9">
        <f t="shared" si="272"/>
        <v>5.5000000000000007E-2</v>
      </c>
      <c r="AE366" s="9">
        <f t="shared" si="272"/>
        <v>5.5000000000000007E-2</v>
      </c>
      <c r="AF366" s="9">
        <f t="shared" si="272"/>
        <v>5.5000000000000007E-2</v>
      </c>
      <c r="AG366" s="9">
        <f t="shared" si="272"/>
        <v>5.5000000000000007E-2</v>
      </c>
      <c r="AH366" s="9">
        <f t="shared" si="272"/>
        <v>5.5000000000000007E-2</v>
      </c>
    </row>
    <row r="367" spans="2:34" hidden="1" outlineLevel="1">
      <c r="B367" t="str">
        <f t="shared" si="253"/>
        <v>Carbon dioxide (PS) - Total CAPEX - Global - USD/ton fuel</v>
      </c>
      <c r="C367" t="str">
        <f>C343</f>
        <v>Carbon dioxide (PS)</v>
      </c>
      <c r="D367" t="str">
        <f>D352</f>
        <v>Total CAPEX</v>
      </c>
      <c r="E367" t="str">
        <f>E352</f>
        <v>Global</v>
      </c>
      <c r="F367" t="s">
        <v>31</v>
      </c>
      <c r="G367" s="8">
        <f t="shared" si="270"/>
        <v>1030</v>
      </c>
      <c r="H367" s="8">
        <f t="shared" si="270"/>
        <v>990</v>
      </c>
      <c r="I367" s="8">
        <f t="shared" si="270"/>
        <v>950</v>
      </c>
      <c r="J367" s="8">
        <f t="shared" si="270"/>
        <v>910</v>
      </c>
      <c r="K367" s="8">
        <f t="shared" si="270"/>
        <v>870</v>
      </c>
      <c r="L367" s="8">
        <f t="shared" si="270"/>
        <v>830</v>
      </c>
      <c r="M367" s="8">
        <f t="shared" si="270"/>
        <v>790</v>
      </c>
      <c r="N367" s="8">
        <f t="shared" si="270"/>
        <v>750</v>
      </c>
      <c r="O367" s="8">
        <f t="shared" si="270"/>
        <v>734.5</v>
      </c>
      <c r="P367" s="8">
        <f t="shared" si="270"/>
        <v>719</v>
      </c>
      <c r="Q367" s="8">
        <f t="shared" si="271"/>
        <v>703.5</v>
      </c>
      <c r="R367" s="8">
        <f t="shared" si="271"/>
        <v>688</v>
      </c>
      <c r="S367" s="8">
        <f t="shared" si="271"/>
        <v>672.5</v>
      </c>
      <c r="T367" s="8">
        <f t="shared" si="271"/>
        <v>657</v>
      </c>
      <c r="U367" s="8">
        <f t="shared" si="271"/>
        <v>641.5</v>
      </c>
      <c r="V367" s="8">
        <f t="shared" si="271"/>
        <v>626</v>
      </c>
      <c r="W367" s="8">
        <f t="shared" si="271"/>
        <v>610.5</v>
      </c>
      <c r="X367" s="8">
        <f t="shared" si="271"/>
        <v>595</v>
      </c>
      <c r="Y367" s="8">
        <f t="shared" si="271"/>
        <v>579.5</v>
      </c>
      <c r="Z367" s="8">
        <f t="shared" si="271"/>
        <v>564</v>
      </c>
      <c r="AA367" s="8">
        <f t="shared" si="272"/>
        <v>548.5</v>
      </c>
      <c r="AB367" s="8">
        <f t="shared" si="272"/>
        <v>533</v>
      </c>
      <c r="AC367" s="8">
        <f t="shared" si="272"/>
        <v>517.5</v>
      </c>
      <c r="AD367" s="8">
        <f t="shared" si="272"/>
        <v>502</v>
      </c>
      <c r="AE367" s="8">
        <f t="shared" si="272"/>
        <v>486.5</v>
      </c>
      <c r="AF367" s="8">
        <f t="shared" si="272"/>
        <v>471</v>
      </c>
      <c r="AG367" s="8">
        <f t="shared" si="272"/>
        <v>455.5</v>
      </c>
      <c r="AH367" s="8">
        <f t="shared" si="272"/>
        <v>440</v>
      </c>
    </row>
    <row r="368" spans="2:34" hidden="1" outlineLevel="1">
      <c r="B368" t="str">
        <f t="shared" si="253"/>
        <v/>
      </c>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row>
    <row r="369" spans="2:34" hidden="1" outlineLevel="1">
      <c r="B369" t="str">
        <f t="shared" si="253"/>
        <v>Carbon dioxide (PS) - Energy cost - Africa - USD/ton fuel</v>
      </c>
      <c r="C369" s="10" t="str">
        <f>C343</f>
        <v>Carbon dioxide (PS)</v>
      </c>
      <c r="D369" s="10" t="s">
        <v>43</v>
      </c>
      <c r="E369" s="10" t="s">
        <v>55</v>
      </c>
      <c r="F369" s="10" t="s">
        <v>31</v>
      </c>
      <c r="G369" s="15">
        <f>G374*G$379</f>
        <v>26.275413118731375</v>
      </c>
      <c r="H369" s="15">
        <f t="shared" ref="H369:AH369" si="273">H374*H$379</f>
        <v>23.189983310546815</v>
      </c>
      <c r="I369" s="15">
        <f t="shared" si="273"/>
        <v>20.104553502361433</v>
      </c>
      <c r="J369" s="15">
        <f t="shared" si="273"/>
        <v>19.244441108267484</v>
      </c>
      <c r="K369" s="15">
        <f t="shared" si="273"/>
        <v>18.384328714173535</v>
      </c>
      <c r="L369" s="15">
        <f t="shared" si="273"/>
        <v>17.524216320079585</v>
      </c>
      <c r="M369" s="15">
        <f t="shared" si="273"/>
        <v>16.664103925985433</v>
      </c>
      <c r="N369" s="15">
        <f t="shared" si="273"/>
        <v>15.803991531891484</v>
      </c>
      <c r="O369" s="15">
        <f t="shared" si="273"/>
        <v>15.323875694292132</v>
      </c>
      <c r="P369" s="15">
        <f t="shared" si="273"/>
        <v>14.843759856692783</v>
      </c>
      <c r="Q369" s="15">
        <f t="shared" si="273"/>
        <v>14.363644019093227</v>
      </c>
      <c r="R369" s="15">
        <f t="shared" si="273"/>
        <v>13.883528181493876</v>
      </c>
      <c r="S369" s="15">
        <f t="shared" si="273"/>
        <v>13.403412343894576</v>
      </c>
      <c r="T369" s="15">
        <f t="shared" si="273"/>
        <v>13.177429708456367</v>
      </c>
      <c r="U369" s="15">
        <f t="shared" si="273"/>
        <v>12.95144707301821</v>
      </c>
      <c r="V369" s="15">
        <f t="shared" si="273"/>
        <v>12.725464437580001</v>
      </c>
      <c r="W369" s="15">
        <f t="shared" si="273"/>
        <v>12.499481802141792</v>
      </c>
      <c r="X369" s="15">
        <f t="shared" si="273"/>
        <v>12.273499166703687</v>
      </c>
      <c r="Y369" s="15">
        <f t="shared" si="273"/>
        <v>12.041127742205811</v>
      </c>
      <c r="Z369" s="15">
        <f t="shared" si="273"/>
        <v>11.808756317707935</v>
      </c>
      <c r="AA369" s="15">
        <f t="shared" si="273"/>
        <v>11.576384893209957</v>
      </c>
      <c r="AB369" s="15">
        <f t="shared" si="273"/>
        <v>11.344013468712081</v>
      </c>
      <c r="AC369" s="15">
        <f t="shared" si="273"/>
        <v>11.111642044214154</v>
      </c>
      <c r="AD369" s="15">
        <f t="shared" si="273"/>
        <v>10.997587925822875</v>
      </c>
      <c r="AE369" s="15">
        <f t="shared" si="273"/>
        <v>10.88353380743165</v>
      </c>
      <c r="AF369" s="15">
        <f t="shared" si="273"/>
        <v>10.769479689040372</v>
      </c>
      <c r="AG369" s="15">
        <f t="shared" si="273"/>
        <v>10.655425570649095</v>
      </c>
      <c r="AH369" s="15">
        <f t="shared" si="273"/>
        <v>10.541371452257868</v>
      </c>
    </row>
    <row r="370" spans="2:34" hidden="1" outlineLevel="1">
      <c r="B370" t="str">
        <f t="shared" si="253"/>
        <v>Carbon dioxide (PS) - Energy cost - Americas - USD/ton fuel</v>
      </c>
      <c r="C370" s="2" t="str">
        <f>C343</f>
        <v>Carbon dioxide (PS)</v>
      </c>
      <c r="D370" s="2" t="s">
        <v>43</v>
      </c>
      <c r="E370" s="2" t="s">
        <v>56</v>
      </c>
      <c r="F370" s="2" t="s">
        <v>31</v>
      </c>
      <c r="G370" s="16">
        <f t="shared" ref="G370:AH370" si="274">G375*G$379</f>
        <v>16.509233042895165</v>
      </c>
      <c r="H370" s="16">
        <f t="shared" si="274"/>
        <v>16.167349868387682</v>
      </c>
      <c r="I370" s="16">
        <f t="shared" si="274"/>
        <v>15.825466693880093</v>
      </c>
      <c r="J370" s="16">
        <f t="shared" si="274"/>
        <v>15.247549879389908</v>
      </c>
      <c r="K370" s="16">
        <f t="shared" si="274"/>
        <v>14.669633064899722</v>
      </c>
      <c r="L370" s="16">
        <f t="shared" si="274"/>
        <v>14.091716250409537</v>
      </c>
      <c r="M370" s="16">
        <f t="shared" si="274"/>
        <v>13.513799435919555</v>
      </c>
      <c r="N370" s="16">
        <f t="shared" si="274"/>
        <v>12.93588262142937</v>
      </c>
      <c r="O370" s="16">
        <f t="shared" si="274"/>
        <v>12.657775175266876</v>
      </c>
      <c r="P370" s="16">
        <f t="shared" si="274"/>
        <v>12.379667729104382</v>
      </c>
      <c r="Q370" s="16">
        <f t="shared" si="274"/>
        <v>12.101560282941888</v>
      </c>
      <c r="R370" s="16">
        <f t="shared" si="274"/>
        <v>11.823452836779394</v>
      </c>
      <c r="S370" s="16">
        <f t="shared" si="274"/>
        <v>11.545345390616848</v>
      </c>
      <c r="T370" s="16">
        <f t="shared" si="274"/>
        <v>11.319904653939716</v>
      </c>
      <c r="U370" s="16">
        <f t="shared" si="274"/>
        <v>11.094463917262585</v>
      </c>
      <c r="V370" s="16">
        <f t="shared" si="274"/>
        <v>10.869023180585401</v>
      </c>
      <c r="W370" s="16">
        <f t="shared" si="274"/>
        <v>10.64358244390827</v>
      </c>
      <c r="X370" s="16">
        <f t="shared" si="274"/>
        <v>10.418141707231113</v>
      </c>
      <c r="Y370" s="16">
        <f t="shared" si="274"/>
        <v>10.327318809695839</v>
      </c>
      <c r="Z370" s="16">
        <f t="shared" si="274"/>
        <v>10.236495912160567</v>
      </c>
      <c r="AA370" s="16">
        <f t="shared" si="274"/>
        <v>10.14567301462532</v>
      </c>
      <c r="AB370" s="16">
        <f t="shared" si="274"/>
        <v>10.054850117090046</v>
      </c>
      <c r="AC370" s="16">
        <f t="shared" si="274"/>
        <v>9.9640272195547741</v>
      </c>
      <c r="AD370" s="16">
        <f t="shared" si="274"/>
        <v>9.8955077718569413</v>
      </c>
      <c r="AE370" s="16">
        <f t="shared" si="274"/>
        <v>9.8269883241591351</v>
      </c>
      <c r="AF370" s="16">
        <f t="shared" si="274"/>
        <v>9.7584688764613272</v>
      </c>
      <c r="AG370" s="16">
        <f t="shared" si="274"/>
        <v>9.6899494287635211</v>
      </c>
      <c r="AH370" s="16">
        <f t="shared" si="274"/>
        <v>9.6214299810657149</v>
      </c>
    </row>
    <row r="371" spans="2:34" hidden="1" outlineLevel="1">
      <c r="B371" t="str">
        <f t="shared" si="253"/>
        <v>Carbon dioxide (PS) - Energy cost - Asia - USD/ton fuel</v>
      </c>
      <c r="C371" s="2" t="str">
        <f>C343</f>
        <v>Carbon dioxide (PS)</v>
      </c>
      <c r="D371" s="2" t="s">
        <v>43</v>
      </c>
      <c r="E371" s="2" t="s">
        <v>57</v>
      </c>
      <c r="F371" s="2" t="s">
        <v>31</v>
      </c>
      <c r="G371" s="16">
        <f t="shared" ref="G371:AH371" si="275">G376*G$379</f>
        <v>29.223721120414123</v>
      </c>
      <c r="H371" s="16">
        <f t="shared" si="275"/>
        <v>26.655708571576181</v>
      </c>
      <c r="I371" s="16">
        <f t="shared" si="275"/>
        <v>24.087696022739465</v>
      </c>
      <c r="J371" s="16">
        <f t="shared" si="275"/>
        <v>23.166571245400611</v>
      </c>
      <c r="K371" s="16">
        <f t="shared" si="275"/>
        <v>22.245446468062166</v>
      </c>
      <c r="L371" s="16">
        <f t="shared" si="275"/>
        <v>21.324321690723309</v>
      </c>
      <c r="M371" s="16">
        <f t="shared" si="275"/>
        <v>20.403196913384456</v>
      </c>
      <c r="N371" s="16">
        <f t="shared" si="275"/>
        <v>19.482072136046011</v>
      </c>
      <c r="O371" s="16">
        <f t="shared" si="275"/>
        <v>18.85599362984026</v>
      </c>
      <c r="P371" s="16">
        <f t="shared" si="275"/>
        <v>18.229915123634715</v>
      </c>
      <c r="Q371" s="16">
        <f t="shared" si="275"/>
        <v>17.603836617429376</v>
      </c>
      <c r="R371" s="16">
        <f t="shared" si="275"/>
        <v>16.977758111223832</v>
      </c>
      <c r="S371" s="16">
        <f t="shared" si="275"/>
        <v>16.351679605018287</v>
      </c>
      <c r="T371" s="16">
        <f t="shared" si="275"/>
        <v>16.033366123976567</v>
      </c>
      <c r="U371" s="16">
        <f t="shared" si="275"/>
        <v>15.715052642934848</v>
      </c>
      <c r="V371" s="16">
        <f t="shared" si="275"/>
        <v>15.396739161893231</v>
      </c>
      <c r="W371" s="16">
        <f t="shared" si="275"/>
        <v>15.078425680851513</v>
      </c>
      <c r="X371" s="16">
        <f t="shared" si="275"/>
        <v>14.760112199809999</v>
      </c>
      <c r="Y371" s="16">
        <f t="shared" si="275"/>
        <v>14.426924532343889</v>
      </c>
      <c r="Z371" s="16">
        <f t="shared" si="275"/>
        <v>14.093736864877883</v>
      </c>
      <c r="AA371" s="16">
        <f t="shared" si="275"/>
        <v>13.760549197411775</v>
      </c>
      <c r="AB371" s="16">
        <f t="shared" si="275"/>
        <v>13.427361529945768</v>
      </c>
      <c r="AC371" s="16">
        <f t="shared" si="275"/>
        <v>13.094173862479659</v>
      </c>
      <c r="AD371" s="16">
        <f t="shared" si="275"/>
        <v>12.941378414492936</v>
      </c>
      <c r="AE371" s="16">
        <f t="shared" si="275"/>
        <v>12.788582966506164</v>
      </c>
      <c r="AF371" s="16">
        <f t="shared" si="275"/>
        <v>12.635787518519441</v>
      </c>
      <c r="AG371" s="16">
        <f t="shared" si="275"/>
        <v>12.48299207053272</v>
      </c>
      <c r="AH371" s="16">
        <f t="shared" si="275"/>
        <v>12.330196622545946</v>
      </c>
    </row>
    <row r="372" spans="2:34" hidden="1" outlineLevel="1">
      <c r="B372" t="str">
        <f t="shared" si="253"/>
        <v>Carbon dioxide (PS) - Energy cost - Europe - USD/ton fuel</v>
      </c>
      <c r="C372" s="2" t="str">
        <f>C343</f>
        <v>Carbon dioxide (PS)</v>
      </c>
      <c r="D372" s="2" t="s">
        <v>43</v>
      </c>
      <c r="E372" s="2" t="s">
        <v>8</v>
      </c>
      <c r="F372" s="2" t="s">
        <v>31</v>
      </c>
      <c r="G372" s="16">
        <f t="shared" ref="G372:AH372" si="276">G377*G$379</f>
        <v>21.75547741099076</v>
      </c>
      <c r="H372" s="16">
        <f t="shared" si="276"/>
        <v>20.817825476932196</v>
      </c>
      <c r="I372" s="16">
        <f t="shared" si="276"/>
        <v>19.880173542873628</v>
      </c>
      <c r="J372" s="16">
        <f t="shared" si="276"/>
        <v>19.122545113976003</v>
      </c>
      <c r="K372" s="16">
        <f t="shared" si="276"/>
        <v>18.364916685078175</v>
      </c>
      <c r="L372" s="16">
        <f t="shared" si="276"/>
        <v>17.607288256180549</v>
      </c>
      <c r="M372" s="16">
        <f t="shared" si="276"/>
        <v>16.849659827282721</v>
      </c>
      <c r="N372" s="16">
        <f t="shared" si="276"/>
        <v>16.0920313983851</v>
      </c>
      <c r="O372" s="16">
        <f t="shared" si="276"/>
        <v>15.777236942932246</v>
      </c>
      <c r="P372" s="16">
        <f t="shared" si="276"/>
        <v>15.4624424874797</v>
      </c>
      <c r="Q372" s="16">
        <f t="shared" si="276"/>
        <v>15.147648032027053</v>
      </c>
      <c r="R372" s="16">
        <f t="shared" si="276"/>
        <v>14.832853576574406</v>
      </c>
      <c r="S372" s="16">
        <f t="shared" si="276"/>
        <v>14.51805912112186</v>
      </c>
      <c r="T372" s="16">
        <f t="shared" si="276"/>
        <v>14.330110831027525</v>
      </c>
      <c r="U372" s="16">
        <f t="shared" si="276"/>
        <v>14.142162540933242</v>
      </c>
      <c r="V372" s="16">
        <f t="shared" si="276"/>
        <v>13.954214250838959</v>
      </c>
      <c r="W372" s="16">
        <f t="shared" si="276"/>
        <v>13.766265960744676</v>
      </c>
      <c r="X372" s="16">
        <f t="shared" si="276"/>
        <v>13.578317670650291</v>
      </c>
      <c r="Y372" s="16">
        <f t="shared" si="276"/>
        <v>13.377246932322203</v>
      </c>
      <c r="Z372" s="16">
        <f t="shared" si="276"/>
        <v>13.176176193994065</v>
      </c>
      <c r="AA372" s="16">
        <f t="shared" si="276"/>
        <v>12.975105455665977</v>
      </c>
      <c r="AB372" s="16">
        <f t="shared" si="276"/>
        <v>12.774034717337839</v>
      </c>
      <c r="AC372" s="16">
        <f t="shared" si="276"/>
        <v>12.572963979009751</v>
      </c>
      <c r="AD372" s="16">
        <f t="shared" si="276"/>
        <v>12.426258627419339</v>
      </c>
      <c r="AE372" s="16">
        <f t="shared" si="276"/>
        <v>12.279553275828874</v>
      </c>
      <c r="AF372" s="16">
        <f t="shared" si="276"/>
        <v>12.132847924238462</v>
      </c>
      <c r="AG372" s="16">
        <f t="shared" si="276"/>
        <v>11.986142572648049</v>
      </c>
      <c r="AH372" s="16">
        <f t="shared" si="276"/>
        <v>11.839437221057585</v>
      </c>
    </row>
    <row r="373" spans="2:34" hidden="1" outlineLevel="1">
      <c r="B373" t="str">
        <f t="shared" si="253"/>
        <v>Carbon dioxide (PS) - Energy cost - Middle East - USD/ton fuel</v>
      </c>
      <c r="C373" s="13" t="str">
        <f>C343</f>
        <v>Carbon dioxide (PS)</v>
      </c>
      <c r="D373" s="13" t="s">
        <v>43</v>
      </c>
      <c r="E373" s="13" t="s">
        <v>58</v>
      </c>
      <c r="F373" s="13" t="s">
        <v>31</v>
      </c>
      <c r="G373" s="17">
        <f t="shared" ref="G373:AH373" si="277">G378*G$379</f>
        <v>16.659142502923782</v>
      </c>
      <c r="H373" s="17">
        <f t="shared" si="277"/>
        <v>15.924016305195346</v>
      </c>
      <c r="I373" s="17">
        <f t="shared" si="277"/>
        <v>15.188890107466705</v>
      </c>
      <c r="J373" s="17">
        <f t="shared" si="277"/>
        <v>14.702169207234352</v>
      </c>
      <c r="K373" s="17">
        <f t="shared" si="277"/>
        <v>14.215448307001997</v>
      </c>
      <c r="L373" s="17">
        <f t="shared" si="277"/>
        <v>13.728727406769645</v>
      </c>
      <c r="M373" s="17">
        <f t="shared" si="277"/>
        <v>13.242006506537292</v>
      </c>
      <c r="N373" s="17">
        <f t="shared" si="277"/>
        <v>12.755285606304938</v>
      </c>
      <c r="O373" s="17">
        <f t="shared" si="277"/>
        <v>12.412091283913481</v>
      </c>
      <c r="P373" s="17">
        <f t="shared" si="277"/>
        <v>12.068896961522126</v>
      </c>
      <c r="Q373" s="17">
        <f t="shared" si="277"/>
        <v>11.725702639130668</v>
      </c>
      <c r="R373" s="17">
        <f t="shared" si="277"/>
        <v>11.382508316739314</v>
      </c>
      <c r="S373" s="17">
        <f t="shared" si="277"/>
        <v>11.039313994347959</v>
      </c>
      <c r="T373" s="17">
        <f t="shared" si="277"/>
        <v>10.867239969797794</v>
      </c>
      <c r="U373" s="17">
        <f t="shared" si="277"/>
        <v>10.695165945247629</v>
      </c>
      <c r="V373" s="17">
        <f t="shared" si="277"/>
        <v>10.523091920697516</v>
      </c>
      <c r="W373" s="17">
        <f t="shared" si="277"/>
        <v>10.351017896147352</v>
      </c>
      <c r="X373" s="17">
        <f t="shared" si="277"/>
        <v>10.178943871597188</v>
      </c>
      <c r="Y373" s="17">
        <f t="shared" si="277"/>
        <v>9.9532866742515296</v>
      </c>
      <c r="Z373" s="17">
        <f t="shared" si="277"/>
        <v>9.7276294769059231</v>
      </c>
      <c r="AA373" s="17">
        <f t="shared" si="277"/>
        <v>9.5019722795602668</v>
      </c>
      <c r="AB373" s="17">
        <f t="shared" si="277"/>
        <v>9.2763150822146603</v>
      </c>
      <c r="AC373" s="17">
        <f t="shared" si="277"/>
        <v>9.0506578848689774</v>
      </c>
      <c r="AD373" s="17">
        <f t="shared" si="277"/>
        <v>8.9450432375976252</v>
      </c>
      <c r="AE373" s="17">
        <f t="shared" si="277"/>
        <v>8.8394285903262979</v>
      </c>
      <c r="AF373" s="17">
        <f t="shared" si="277"/>
        <v>8.7338139430549457</v>
      </c>
      <c r="AG373" s="17">
        <f t="shared" si="277"/>
        <v>8.6281992957835936</v>
      </c>
      <c r="AH373" s="17">
        <f t="shared" si="277"/>
        <v>8.522584648512268</v>
      </c>
    </row>
    <row r="374" spans="2:34" hidden="1" outlineLevel="1">
      <c r="B374" t="str">
        <f t="shared" si="253"/>
        <v>Renewable electricity - Cost of electricity - Africa - USD/MWh</v>
      </c>
      <c r="C374" t="s">
        <v>118</v>
      </c>
      <c r="D374" t="s">
        <v>119</v>
      </c>
      <c r="E374" t="s">
        <v>55</v>
      </c>
      <c r="F374" t="s">
        <v>120</v>
      </c>
      <c r="G374" s="8">
        <f t="shared" ref="G374:P379" si="278">INDEX(FuelData,MATCH($B374,FuelData_Index,0),MATCH(G$4,FuelData_Year,0))</f>
        <v>58.389806930514169</v>
      </c>
      <c r="H374" s="8">
        <f t="shared" si="278"/>
        <v>51.533296245659585</v>
      </c>
      <c r="I374" s="8">
        <f t="shared" si="278"/>
        <v>44.676785560803182</v>
      </c>
      <c r="J374" s="8">
        <f t="shared" si="278"/>
        <v>42.765424685038852</v>
      </c>
      <c r="K374" s="8">
        <f t="shared" si="278"/>
        <v>40.854063809274521</v>
      </c>
      <c r="L374" s="8">
        <f t="shared" si="278"/>
        <v>38.942702933510191</v>
      </c>
      <c r="M374" s="8">
        <f t="shared" si="278"/>
        <v>37.031342057745405</v>
      </c>
      <c r="N374" s="8">
        <f t="shared" si="278"/>
        <v>35.119981181981075</v>
      </c>
      <c r="O374" s="8">
        <f t="shared" si="278"/>
        <v>34.053057098426962</v>
      </c>
      <c r="P374" s="8">
        <f t="shared" si="278"/>
        <v>32.986133014872848</v>
      </c>
      <c r="Q374" s="8">
        <f t="shared" ref="Q374:Z379" si="279">INDEX(FuelData,MATCH($B374,FuelData_Index,0),MATCH(Q$4,FuelData_Year,0))</f>
        <v>31.919208931318281</v>
      </c>
      <c r="R374" s="8">
        <f t="shared" si="279"/>
        <v>30.852284847764167</v>
      </c>
      <c r="S374" s="8">
        <f t="shared" si="279"/>
        <v>29.785360764210168</v>
      </c>
      <c r="T374" s="8">
        <f t="shared" si="279"/>
        <v>29.283177129903038</v>
      </c>
      <c r="U374" s="8">
        <f t="shared" si="279"/>
        <v>28.780993495596022</v>
      </c>
      <c r="V374" s="8">
        <f t="shared" si="279"/>
        <v>28.278809861288892</v>
      </c>
      <c r="W374" s="8">
        <f t="shared" si="279"/>
        <v>27.776626226981762</v>
      </c>
      <c r="X374" s="8">
        <f t="shared" si="279"/>
        <v>27.274442592674859</v>
      </c>
      <c r="Y374" s="8">
        <f t="shared" si="279"/>
        <v>26.758061649346246</v>
      </c>
      <c r="Z374" s="8">
        <f t="shared" si="279"/>
        <v>26.241680706017632</v>
      </c>
      <c r="AA374" s="8">
        <f t="shared" ref="AA374:AH379" si="280">INDEX(FuelData,MATCH($B374,FuelData_Index,0),MATCH(AA$4,FuelData_Year,0))</f>
        <v>25.725299762688792</v>
      </c>
      <c r="AB374" s="8">
        <f t="shared" si="280"/>
        <v>25.208918819360179</v>
      </c>
      <c r="AC374" s="8">
        <f t="shared" si="280"/>
        <v>24.692537876031452</v>
      </c>
      <c r="AD374" s="8">
        <f t="shared" si="280"/>
        <v>24.439084279606391</v>
      </c>
      <c r="AE374" s="8">
        <f t="shared" si="280"/>
        <v>24.185630683181444</v>
      </c>
      <c r="AF374" s="8">
        <f t="shared" si="280"/>
        <v>23.932177086756383</v>
      </c>
      <c r="AG374" s="8">
        <f t="shared" si="280"/>
        <v>23.678723490331322</v>
      </c>
      <c r="AH374" s="8">
        <f t="shared" si="280"/>
        <v>23.425269893906375</v>
      </c>
    </row>
    <row r="375" spans="2:34" hidden="1" outlineLevel="1">
      <c r="B375" t="str">
        <f t="shared" si="253"/>
        <v>Renewable electricity - Cost of electricity - Americas - USD/MWh</v>
      </c>
      <c r="C375" t="s">
        <v>118</v>
      </c>
      <c r="D375" t="s">
        <v>119</v>
      </c>
      <c r="E375" t="s">
        <v>56</v>
      </c>
      <c r="F375" t="s">
        <v>120</v>
      </c>
      <c r="G375" s="8">
        <f t="shared" si="278"/>
        <v>36.687184539767031</v>
      </c>
      <c r="H375" s="8">
        <f t="shared" si="278"/>
        <v>35.927444151972622</v>
      </c>
      <c r="I375" s="8">
        <f t="shared" si="278"/>
        <v>35.167703764177986</v>
      </c>
      <c r="J375" s="8">
        <f t="shared" si="278"/>
        <v>33.883444176422017</v>
      </c>
      <c r="K375" s="8">
        <f t="shared" si="278"/>
        <v>32.599184588666049</v>
      </c>
      <c r="L375" s="8">
        <f t="shared" si="278"/>
        <v>31.31492500091008</v>
      </c>
      <c r="M375" s="8">
        <f t="shared" si="278"/>
        <v>30.030665413154566</v>
      </c>
      <c r="N375" s="8">
        <f t="shared" si="278"/>
        <v>28.746405825398597</v>
      </c>
      <c r="O375" s="8">
        <f t="shared" si="278"/>
        <v>28.128389278370832</v>
      </c>
      <c r="P375" s="8">
        <f t="shared" si="278"/>
        <v>27.510372731343068</v>
      </c>
      <c r="Q375" s="8">
        <f t="shared" si="279"/>
        <v>26.892356184315304</v>
      </c>
      <c r="R375" s="8">
        <f t="shared" si="279"/>
        <v>26.27433963728754</v>
      </c>
      <c r="S375" s="8">
        <f t="shared" si="279"/>
        <v>25.656323090259662</v>
      </c>
      <c r="T375" s="8">
        <f t="shared" si="279"/>
        <v>25.155343675421591</v>
      </c>
      <c r="U375" s="8">
        <f t="shared" si="279"/>
        <v>24.65436426058352</v>
      </c>
      <c r="V375" s="8">
        <f t="shared" si="279"/>
        <v>24.153384845745336</v>
      </c>
      <c r="W375" s="8">
        <f t="shared" si="279"/>
        <v>23.652405430907265</v>
      </c>
      <c r="X375" s="8">
        <f t="shared" si="279"/>
        <v>23.151426016069138</v>
      </c>
      <c r="Y375" s="8">
        <f t="shared" si="279"/>
        <v>22.949597354879643</v>
      </c>
      <c r="Z375" s="8">
        <f t="shared" si="279"/>
        <v>22.747768693690148</v>
      </c>
      <c r="AA375" s="8">
        <f t="shared" si="280"/>
        <v>22.54594003250071</v>
      </c>
      <c r="AB375" s="8">
        <f t="shared" si="280"/>
        <v>22.344111371311214</v>
      </c>
      <c r="AC375" s="8">
        <f t="shared" si="280"/>
        <v>22.142282710121719</v>
      </c>
      <c r="AD375" s="8">
        <f t="shared" si="280"/>
        <v>21.990017270793203</v>
      </c>
      <c r="AE375" s="8">
        <f t="shared" si="280"/>
        <v>21.837751831464743</v>
      </c>
      <c r="AF375" s="8">
        <f t="shared" si="280"/>
        <v>21.685486392136283</v>
      </c>
      <c r="AG375" s="8">
        <f t="shared" si="280"/>
        <v>21.533220952807824</v>
      </c>
      <c r="AH375" s="8">
        <f t="shared" si="280"/>
        <v>21.380955513479364</v>
      </c>
    </row>
    <row r="376" spans="2:34" hidden="1" outlineLevel="1">
      <c r="B376" t="str">
        <f t="shared" si="253"/>
        <v>Renewable electricity - Cost of electricity - Asia - USD/MWh</v>
      </c>
      <c r="C376" t="s">
        <v>118</v>
      </c>
      <c r="D376" t="s">
        <v>119</v>
      </c>
      <c r="E376" t="s">
        <v>57</v>
      </c>
      <c r="F376" t="s">
        <v>120</v>
      </c>
      <c r="G376" s="8">
        <f t="shared" si="278"/>
        <v>64.941602489809156</v>
      </c>
      <c r="H376" s="8">
        <f t="shared" si="278"/>
        <v>59.234907936835953</v>
      </c>
      <c r="I376" s="8">
        <f t="shared" si="278"/>
        <v>53.528213383865477</v>
      </c>
      <c r="J376" s="8">
        <f t="shared" si="278"/>
        <v>51.481269434223577</v>
      </c>
      <c r="K376" s="8">
        <f t="shared" si="278"/>
        <v>49.434325484582587</v>
      </c>
      <c r="L376" s="8">
        <f t="shared" si="278"/>
        <v>47.387381534940687</v>
      </c>
      <c r="M376" s="8">
        <f t="shared" si="278"/>
        <v>45.340437585298787</v>
      </c>
      <c r="N376" s="8">
        <f t="shared" si="278"/>
        <v>43.293493635657796</v>
      </c>
      <c r="O376" s="8">
        <f t="shared" si="278"/>
        <v>41.902208066311687</v>
      </c>
      <c r="P376" s="8">
        <f t="shared" si="278"/>
        <v>40.510922496966032</v>
      </c>
      <c r="Q376" s="8">
        <f t="shared" si="279"/>
        <v>39.119636927620832</v>
      </c>
      <c r="R376" s="8">
        <f t="shared" si="279"/>
        <v>37.728351358275177</v>
      </c>
      <c r="S376" s="8">
        <f t="shared" si="279"/>
        <v>36.337065788929522</v>
      </c>
      <c r="T376" s="8">
        <f t="shared" si="279"/>
        <v>35.629702497725702</v>
      </c>
      <c r="U376" s="8">
        <f t="shared" si="279"/>
        <v>34.922339206521883</v>
      </c>
      <c r="V376" s="8">
        <f t="shared" si="279"/>
        <v>34.214975915318291</v>
      </c>
      <c r="W376" s="8">
        <f t="shared" si="279"/>
        <v>33.507612624114472</v>
      </c>
      <c r="X376" s="8">
        <f t="shared" si="279"/>
        <v>32.800249332911108</v>
      </c>
      <c r="Y376" s="8">
        <f t="shared" si="279"/>
        <v>32.059832294097532</v>
      </c>
      <c r="Z376" s="8">
        <f t="shared" si="279"/>
        <v>31.319415255284184</v>
      </c>
      <c r="AA376" s="8">
        <f t="shared" si="280"/>
        <v>30.578998216470609</v>
      </c>
      <c r="AB376" s="8">
        <f t="shared" si="280"/>
        <v>29.838581177657261</v>
      </c>
      <c r="AC376" s="8">
        <f t="shared" si="280"/>
        <v>29.098164138843686</v>
      </c>
      <c r="AD376" s="8">
        <f t="shared" si="280"/>
        <v>28.758618698873192</v>
      </c>
      <c r="AE376" s="8">
        <f t="shared" si="280"/>
        <v>28.419073258902586</v>
      </c>
      <c r="AF376" s="8">
        <f t="shared" si="280"/>
        <v>28.079527818932092</v>
      </c>
      <c r="AG376" s="8">
        <f t="shared" si="280"/>
        <v>27.739982378961599</v>
      </c>
      <c r="AH376" s="8">
        <f t="shared" si="280"/>
        <v>27.400436938990993</v>
      </c>
    </row>
    <row r="377" spans="2:34" hidden="1" outlineLevel="1">
      <c r="B377" t="str">
        <f t="shared" si="253"/>
        <v>Renewable electricity - Cost of electricity - Europe - USD/MWh</v>
      </c>
      <c r="C377" t="s">
        <v>118</v>
      </c>
      <c r="D377" t="s">
        <v>119</v>
      </c>
      <c r="E377" t="s">
        <v>8</v>
      </c>
      <c r="F377" t="s">
        <v>120</v>
      </c>
      <c r="G377" s="8">
        <f t="shared" si="278"/>
        <v>48.345505357757247</v>
      </c>
      <c r="H377" s="8">
        <f t="shared" si="278"/>
        <v>46.261834393182653</v>
      </c>
      <c r="I377" s="8">
        <f t="shared" si="278"/>
        <v>44.178163428608059</v>
      </c>
      <c r="J377" s="8">
        <f t="shared" si="278"/>
        <v>42.49454469772445</v>
      </c>
      <c r="K377" s="8">
        <f t="shared" si="278"/>
        <v>40.810925966840387</v>
      </c>
      <c r="L377" s="8">
        <f t="shared" si="278"/>
        <v>39.127307235956778</v>
      </c>
      <c r="M377" s="8">
        <f t="shared" si="278"/>
        <v>37.443688505072714</v>
      </c>
      <c r="N377" s="8">
        <f t="shared" si="278"/>
        <v>35.760069774189105</v>
      </c>
      <c r="O377" s="8">
        <f t="shared" si="278"/>
        <v>35.060526539849434</v>
      </c>
      <c r="P377" s="8">
        <f t="shared" si="278"/>
        <v>34.360983305510445</v>
      </c>
      <c r="Q377" s="8">
        <f t="shared" si="279"/>
        <v>33.661440071171228</v>
      </c>
      <c r="R377" s="8">
        <f t="shared" si="279"/>
        <v>32.961896836832011</v>
      </c>
      <c r="S377" s="8">
        <f t="shared" si="279"/>
        <v>32.262353602493022</v>
      </c>
      <c r="T377" s="8">
        <f t="shared" si="279"/>
        <v>31.844690735616723</v>
      </c>
      <c r="U377" s="8">
        <f t="shared" si="279"/>
        <v>31.427027868740538</v>
      </c>
      <c r="V377" s="8">
        <f t="shared" si="279"/>
        <v>31.009365001864353</v>
      </c>
      <c r="W377" s="8">
        <f t="shared" si="279"/>
        <v>30.591702134988168</v>
      </c>
      <c r="X377" s="8">
        <f t="shared" si="279"/>
        <v>30.174039268111756</v>
      </c>
      <c r="Y377" s="8">
        <f t="shared" si="279"/>
        <v>29.72721540516045</v>
      </c>
      <c r="Z377" s="8">
        <f t="shared" si="279"/>
        <v>29.280391542209031</v>
      </c>
      <c r="AA377" s="8">
        <f t="shared" si="280"/>
        <v>28.833567679257726</v>
      </c>
      <c r="AB377" s="8">
        <f t="shared" si="280"/>
        <v>28.386743816306307</v>
      </c>
      <c r="AC377" s="8">
        <f t="shared" si="280"/>
        <v>27.939919953355002</v>
      </c>
      <c r="AD377" s="8">
        <f t="shared" si="280"/>
        <v>27.613908060931863</v>
      </c>
      <c r="AE377" s="8">
        <f t="shared" si="280"/>
        <v>27.28789616850861</v>
      </c>
      <c r="AF377" s="8">
        <f t="shared" si="280"/>
        <v>26.96188427608547</v>
      </c>
      <c r="AG377" s="8">
        <f t="shared" si="280"/>
        <v>26.635872383662331</v>
      </c>
      <c r="AH377" s="8">
        <f t="shared" si="280"/>
        <v>26.309860491239078</v>
      </c>
    </row>
    <row r="378" spans="2:34" hidden="1" outlineLevel="1">
      <c r="B378" t="str">
        <f t="shared" si="253"/>
        <v>Renewable electricity - Cost of electricity - Middle East - USD/MWh</v>
      </c>
      <c r="C378" t="s">
        <v>118</v>
      </c>
      <c r="D378" t="s">
        <v>119</v>
      </c>
      <c r="E378" t="s">
        <v>58</v>
      </c>
      <c r="F378" t="s">
        <v>120</v>
      </c>
      <c r="G378" s="8">
        <f t="shared" si="278"/>
        <v>37.020316673163961</v>
      </c>
      <c r="H378" s="8">
        <f t="shared" si="278"/>
        <v>35.386702900434102</v>
      </c>
      <c r="I378" s="8">
        <f t="shared" si="278"/>
        <v>33.753089127703788</v>
      </c>
      <c r="J378" s="8">
        <f t="shared" si="278"/>
        <v>32.671487127187447</v>
      </c>
      <c r="K378" s="8">
        <f t="shared" si="278"/>
        <v>31.589885126671106</v>
      </c>
      <c r="L378" s="8">
        <f t="shared" si="278"/>
        <v>30.508283126154765</v>
      </c>
      <c r="M378" s="8">
        <f t="shared" si="278"/>
        <v>29.426681125638424</v>
      </c>
      <c r="N378" s="8">
        <f t="shared" si="278"/>
        <v>28.345079125122083</v>
      </c>
      <c r="O378" s="8">
        <f t="shared" si="278"/>
        <v>27.58242507536329</v>
      </c>
      <c r="P378" s="8">
        <f t="shared" si="278"/>
        <v>26.819771025604723</v>
      </c>
      <c r="Q378" s="8">
        <f t="shared" si="279"/>
        <v>26.057116975845929</v>
      </c>
      <c r="R378" s="8">
        <f t="shared" si="279"/>
        <v>25.294462926087363</v>
      </c>
      <c r="S378" s="8">
        <f t="shared" si="279"/>
        <v>24.531808876328796</v>
      </c>
      <c r="T378" s="8">
        <f t="shared" si="279"/>
        <v>24.149422155106208</v>
      </c>
      <c r="U378" s="8">
        <f t="shared" si="279"/>
        <v>23.76703543388362</v>
      </c>
      <c r="V378" s="8">
        <f t="shared" si="279"/>
        <v>23.384648712661146</v>
      </c>
      <c r="W378" s="8">
        <f t="shared" si="279"/>
        <v>23.002261991438559</v>
      </c>
      <c r="X378" s="8">
        <f t="shared" si="279"/>
        <v>22.619875270215971</v>
      </c>
      <c r="Y378" s="8">
        <f t="shared" si="279"/>
        <v>22.118414831670066</v>
      </c>
      <c r="Z378" s="8">
        <f t="shared" si="279"/>
        <v>21.616954393124274</v>
      </c>
      <c r="AA378" s="8">
        <f t="shared" si="280"/>
        <v>21.115493954578369</v>
      </c>
      <c r="AB378" s="8">
        <f t="shared" si="280"/>
        <v>20.614033516032578</v>
      </c>
      <c r="AC378" s="8">
        <f t="shared" si="280"/>
        <v>20.112573077486616</v>
      </c>
      <c r="AD378" s="8">
        <f t="shared" si="280"/>
        <v>19.877873861328055</v>
      </c>
      <c r="AE378" s="8">
        <f t="shared" si="280"/>
        <v>19.643174645169552</v>
      </c>
      <c r="AF378" s="8">
        <f t="shared" si="280"/>
        <v>19.408475429010991</v>
      </c>
      <c r="AG378" s="8">
        <f t="shared" si="280"/>
        <v>19.173776212852431</v>
      </c>
      <c r="AH378" s="8">
        <f t="shared" si="280"/>
        <v>18.939076996693927</v>
      </c>
    </row>
    <row r="379" spans="2:34" hidden="1" outlineLevel="1">
      <c r="B379" t="str">
        <f t="shared" si="253"/>
        <v>Carbon dioxide (PS) - Energy demand - Global - MWh/ton fuel</v>
      </c>
      <c r="C379" t="str">
        <f>C343</f>
        <v>Carbon dioxide (PS)</v>
      </c>
      <c r="D379" t="s">
        <v>137</v>
      </c>
      <c r="E379" t="s">
        <v>49</v>
      </c>
      <c r="F379" t="s">
        <v>122</v>
      </c>
      <c r="G379" s="24">
        <f t="shared" si="278"/>
        <v>0.45</v>
      </c>
      <c r="H379" s="24">
        <f t="shared" si="278"/>
        <v>0.45</v>
      </c>
      <c r="I379" s="24">
        <f t="shared" si="278"/>
        <v>0.45</v>
      </c>
      <c r="J379" s="24">
        <f t="shared" si="278"/>
        <v>0.45</v>
      </c>
      <c r="K379" s="24">
        <f t="shared" si="278"/>
        <v>0.45</v>
      </c>
      <c r="L379" s="24">
        <f t="shared" si="278"/>
        <v>0.45</v>
      </c>
      <c r="M379" s="24">
        <f t="shared" si="278"/>
        <v>0.45</v>
      </c>
      <c r="N379" s="24">
        <f t="shared" si="278"/>
        <v>0.45</v>
      </c>
      <c r="O379" s="24">
        <f t="shared" si="278"/>
        <v>0.45</v>
      </c>
      <c r="P379" s="24">
        <f t="shared" si="278"/>
        <v>0.45</v>
      </c>
      <c r="Q379" s="24">
        <f t="shared" si="279"/>
        <v>0.45</v>
      </c>
      <c r="R379" s="24">
        <f t="shared" si="279"/>
        <v>0.45</v>
      </c>
      <c r="S379" s="24">
        <f t="shared" si="279"/>
        <v>0.45</v>
      </c>
      <c r="T379" s="24">
        <f t="shared" si="279"/>
        <v>0.45</v>
      </c>
      <c r="U379" s="24">
        <f t="shared" si="279"/>
        <v>0.45</v>
      </c>
      <c r="V379" s="24">
        <f t="shared" si="279"/>
        <v>0.45</v>
      </c>
      <c r="W379" s="24">
        <f t="shared" si="279"/>
        <v>0.45</v>
      </c>
      <c r="X379" s="24">
        <f t="shared" si="279"/>
        <v>0.45</v>
      </c>
      <c r="Y379" s="24">
        <f t="shared" si="279"/>
        <v>0.45</v>
      </c>
      <c r="Z379" s="24">
        <f t="shared" si="279"/>
        <v>0.45</v>
      </c>
      <c r="AA379" s="24">
        <f t="shared" si="280"/>
        <v>0.45</v>
      </c>
      <c r="AB379" s="24">
        <f t="shared" si="280"/>
        <v>0.45</v>
      </c>
      <c r="AC379" s="24">
        <f t="shared" si="280"/>
        <v>0.45</v>
      </c>
      <c r="AD379" s="24">
        <f t="shared" si="280"/>
        <v>0.45</v>
      </c>
      <c r="AE379" s="24">
        <f t="shared" si="280"/>
        <v>0.45</v>
      </c>
      <c r="AF379" s="24">
        <f t="shared" si="280"/>
        <v>0.45</v>
      </c>
      <c r="AG379" s="24">
        <f t="shared" si="280"/>
        <v>0.45</v>
      </c>
      <c r="AH379" s="24">
        <f t="shared" si="280"/>
        <v>0.45</v>
      </c>
    </row>
    <row r="380" spans="2:34" collapsed="1"/>
    <row r="381" spans="2:34">
      <c r="B381" t="str">
        <f t="shared" ref="B381:B435" si="281">_xlfn.TEXTJOIN(" - ",TRUE,C381:F381)</f>
        <v>e-methanol (DAC) - Item - Region - Unit</v>
      </c>
      <c r="C381" s="52" t="s">
        <v>70</v>
      </c>
      <c r="D381" s="52" t="s">
        <v>28</v>
      </c>
      <c r="E381" s="52" t="s">
        <v>1</v>
      </c>
      <c r="F381" s="52" t="s">
        <v>29</v>
      </c>
      <c r="G381" s="3">
        <v>2023</v>
      </c>
      <c r="H381" s="3">
        <v>2024</v>
      </c>
      <c r="I381" s="3">
        <v>2025</v>
      </c>
      <c r="J381" s="3">
        <v>2026</v>
      </c>
      <c r="K381" s="3">
        <v>2027</v>
      </c>
      <c r="L381" s="3">
        <v>2028</v>
      </c>
      <c r="M381" s="3">
        <v>2029</v>
      </c>
      <c r="N381" s="3">
        <v>2030</v>
      </c>
      <c r="O381" s="3">
        <v>2031</v>
      </c>
      <c r="P381" s="3">
        <v>2032</v>
      </c>
      <c r="Q381" s="3">
        <v>2033</v>
      </c>
      <c r="R381" s="3">
        <v>2034</v>
      </c>
      <c r="S381" s="3">
        <v>2035</v>
      </c>
      <c r="T381" s="3">
        <v>2036</v>
      </c>
      <c r="U381" s="3">
        <v>2037</v>
      </c>
      <c r="V381" s="3">
        <v>2038</v>
      </c>
      <c r="W381" s="3">
        <v>2039</v>
      </c>
      <c r="X381" s="3">
        <v>2040</v>
      </c>
      <c r="Y381" s="3">
        <v>2041</v>
      </c>
      <c r="Z381" s="3">
        <v>2042</v>
      </c>
      <c r="AA381" s="3">
        <v>2043</v>
      </c>
      <c r="AB381" s="3">
        <v>2044</v>
      </c>
      <c r="AC381" s="3">
        <v>2045</v>
      </c>
      <c r="AD381" s="3">
        <v>2046</v>
      </c>
      <c r="AE381" s="3">
        <v>2047</v>
      </c>
      <c r="AF381" s="3">
        <v>2048</v>
      </c>
      <c r="AG381" s="3">
        <v>2049</v>
      </c>
      <c r="AH381" s="3">
        <v>2050</v>
      </c>
    </row>
    <row r="382" spans="2:34" hidden="1" outlineLevel="1">
      <c r="B382" t="str">
        <f t="shared" si="281"/>
        <v>e-methanol (DAC) - Total cost - Africa - USD/ton fuel</v>
      </c>
      <c r="C382" s="10" t="str">
        <f>C381</f>
        <v>e-methanol (DAC)</v>
      </c>
      <c r="D382" s="10" t="s">
        <v>30</v>
      </c>
      <c r="E382" s="10" t="s">
        <v>55</v>
      </c>
      <c r="F382" s="10" t="s">
        <v>31</v>
      </c>
      <c r="G382" s="11">
        <f t="shared" ref="G382:AG386" si="282">G$388+G$392+G395+G407+G419</f>
        <v>1763.6203312214197</v>
      </c>
      <c r="H382" s="11">
        <f t="shared" si="282"/>
        <v>1615.9911189162126</v>
      </c>
      <c r="I382" s="11">
        <f t="shared" si="282"/>
        <v>1468.6753541318485</v>
      </c>
      <c r="J382" s="11">
        <f t="shared" si="282"/>
        <v>1405.7304404043591</v>
      </c>
      <c r="K382" s="11">
        <f t="shared" si="282"/>
        <v>1342.069581668296</v>
      </c>
      <c r="L382" s="11">
        <f t="shared" si="282"/>
        <v>1277.7121791726327</v>
      </c>
      <c r="M382" s="11">
        <f t="shared" si="282"/>
        <v>1212.6776341663588</v>
      </c>
      <c r="N382" s="11">
        <f t="shared" si="282"/>
        <v>1146.9853478984403</v>
      </c>
      <c r="O382" s="11">
        <f t="shared" si="282"/>
        <v>1118.3754861410723</v>
      </c>
      <c r="P382" s="11">
        <f t="shared" si="282"/>
        <v>1088.4855774194839</v>
      </c>
      <c r="Q382" s="11">
        <f t="shared" si="282"/>
        <v>1057.3260717453195</v>
      </c>
      <c r="R382" s="11">
        <f t="shared" si="282"/>
        <v>1024.9074191302432</v>
      </c>
      <c r="S382" s="11">
        <f t="shared" si="282"/>
        <v>991.24006958592395</v>
      </c>
      <c r="T382" s="11">
        <f t="shared" si="282"/>
        <v>966.24002238798425</v>
      </c>
      <c r="U382" s="11">
        <f t="shared" si="282"/>
        <v>940.33921106206856</v>
      </c>
      <c r="V382" s="11">
        <f t="shared" si="282"/>
        <v>913.54104548670273</v>
      </c>
      <c r="W382" s="11">
        <f t="shared" si="282"/>
        <v>885.84893554037035</v>
      </c>
      <c r="X382" s="11">
        <f t="shared" si="282"/>
        <v>857.26629110158933</v>
      </c>
      <c r="Y382" s="11">
        <f t="shared" si="282"/>
        <v>826.90497736982604</v>
      </c>
      <c r="Z382" s="11">
        <f t="shared" si="282"/>
        <v>796.15933788273787</v>
      </c>
      <c r="AA382" s="11">
        <f t="shared" si="282"/>
        <v>765.02737863529705</v>
      </c>
      <c r="AB382" s="11">
        <f t="shared" si="282"/>
        <v>733.50710562245808</v>
      </c>
      <c r="AC382" s="11">
        <f t="shared" si="282"/>
        <v>701.59652483918421</v>
      </c>
      <c r="AD382" s="11">
        <f t="shared" si="282"/>
        <v>675.21460216387538</v>
      </c>
      <c r="AE382" s="11">
        <f t="shared" si="282"/>
        <v>648.64685387118061</v>
      </c>
      <c r="AF382" s="11">
        <f t="shared" si="282"/>
        <v>621.89202344628893</v>
      </c>
      <c r="AG382" s="11">
        <f t="shared" si="282"/>
        <v>594.94885437439643</v>
      </c>
      <c r="AH382" s="11">
        <f>AH$388+AH$392+AH395+AH407+AH419</f>
        <v>567.81609014070023</v>
      </c>
    </row>
    <row r="383" spans="2:34" hidden="1" outlineLevel="1">
      <c r="B383" t="str">
        <f t="shared" si="281"/>
        <v>e-methanol (DAC) - Total cost - Americas - USD/ton fuel</v>
      </c>
      <c r="C383" s="2" t="str">
        <f>C381</f>
        <v>e-methanol (DAC)</v>
      </c>
      <c r="D383" s="2" t="s">
        <v>30</v>
      </c>
      <c r="E383" s="2" t="s">
        <v>56</v>
      </c>
      <c r="F383" s="2" t="s">
        <v>31</v>
      </c>
      <c r="G383" s="12">
        <f t="shared" si="282"/>
        <v>1419.1820099650438</v>
      </c>
      <c r="H383" s="12">
        <f t="shared" si="282"/>
        <v>1369.3307016467138</v>
      </c>
      <c r="I383" s="12">
        <f t="shared" si="282"/>
        <v>1319.0171501516143</v>
      </c>
      <c r="J383" s="12">
        <f t="shared" si="282"/>
        <v>1266.5667167381032</v>
      </c>
      <c r="K383" s="12">
        <f t="shared" si="282"/>
        <v>1213.3400311415078</v>
      </c>
      <c r="L383" s="12">
        <f t="shared" si="282"/>
        <v>1159.3501292256085</v>
      </c>
      <c r="M383" s="12">
        <f t="shared" si="282"/>
        <v>1104.6100468542099</v>
      </c>
      <c r="N383" s="12">
        <f t="shared" si="282"/>
        <v>1049.1328198910569</v>
      </c>
      <c r="O383" s="12">
        <f t="shared" si="282"/>
        <v>1028.0794218447854</v>
      </c>
      <c r="P383" s="12">
        <f t="shared" si="282"/>
        <v>1005.6631638379474</v>
      </c>
      <c r="Q383" s="12">
        <f t="shared" si="282"/>
        <v>981.89009904734917</v>
      </c>
      <c r="R383" s="12">
        <f t="shared" si="282"/>
        <v>956.76628064979218</v>
      </c>
      <c r="S383" s="12">
        <f t="shared" si="282"/>
        <v>930.29776182210003</v>
      </c>
      <c r="T383" s="12">
        <f t="shared" si="282"/>
        <v>905.83373335416127</v>
      </c>
      <c r="U383" s="12">
        <f t="shared" si="282"/>
        <v>880.47797846021683</v>
      </c>
      <c r="V383" s="12">
        <f t="shared" si="282"/>
        <v>854.23389884201856</v>
      </c>
      <c r="W383" s="12">
        <f t="shared" si="282"/>
        <v>827.10489620127953</v>
      </c>
      <c r="X383" s="12">
        <f t="shared" si="282"/>
        <v>799.09437223973748</v>
      </c>
      <c r="Y383" s="12">
        <f t="shared" si="282"/>
        <v>773.77436931578313</v>
      </c>
      <c r="Z383" s="12">
        <f t="shared" si="282"/>
        <v>747.96589145772509</v>
      </c>
      <c r="AA383" s="12">
        <f t="shared" si="282"/>
        <v>721.66815930419216</v>
      </c>
      <c r="AB383" s="12">
        <f t="shared" si="282"/>
        <v>694.88039349378539</v>
      </c>
      <c r="AC383" s="12">
        <f t="shared" si="282"/>
        <v>667.60181466512677</v>
      </c>
      <c r="AD383" s="12">
        <f t="shared" si="282"/>
        <v>642.89219260229174</v>
      </c>
      <c r="AE383" s="12">
        <f t="shared" si="282"/>
        <v>617.96613535487961</v>
      </c>
      <c r="AF383" s="12">
        <f t="shared" si="282"/>
        <v>592.82288805579719</v>
      </c>
      <c r="AG383" s="12">
        <f t="shared" si="282"/>
        <v>567.46169583795449</v>
      </c>
      <c r="AH383" s="12">
        <f>AH$388+AH$392+AH396+AH408+AH420</f>
        <v>541.88180383426231</v>
      </c>
    </row>
    <row r="384" spans="2:34" hidden="1" outlineLevel="1">
      <c r="B384" t="str">
        <f t="shared" si="281"/>
        <v>e-methanol (DAC) - Total cost - Asia - USD/ton fuel</v>
      </c>
      <c r="C384" s="2" t="str">
        <f>C381</f>
        <v>e-methanol (DAC)</v>
      </c>
      <c r="D384" s="2" t="s">
        <v>30</v>
      </c>
      <c r="E384" s="2" t="s">
        <v>57</v>
      </c>
      <c r="F384" s="2" t="s">
        <v>31</v>
      </c>
      <c r="G384" s="12">
        <f t="shared" si="282"/>
        <v>1867.602671374962</v>
      </c>
      <c r="H384" s="12">
        <f t="shared" si="282"/>
        <v>1737.7199897262658</v>
      </c>
      <c r="I384" s="12">
        <f t="shared" si="282"/>
        <v>1607.98310423768</v>
      </c>
      <c r="J384" s="12">
        <f t="shared" si="282"/>
        <v>1542.2911330355587</v>
      </c>
      <c r="K384" s="12">
        <f t="shared" si="282"/>
        <v>1475.873263024062</v>
      </c>
      <c r="L384" s="12">
        <f t="shared" si="282"/>
        <v>1408.7502716867357</v>
      </c>
      <c r="M384" s="12">
        <f t="shared" si="282"/>
        <v>1340.9429365071931</v>
      </c>
      <c r="N384" s="12">
        <f t="shared" si="282"/>
        <v>1272.4720349689999</v>
      </c>
      <c r="O384" s="12">
        <f t="shared" si="282"/>
        <v>1238.0020140736829</v>
      </c>
      <c r="P384" s="12">
        <f t="shared" si="282"/>
        <v>1202.3001336327034</v>
      </c>
      <c r="Q384" s="12">
        <f t="shared" si="282"/>
        <v>1165.380020623496</v>
      </c>
      <c r="R384" s="12">
        <f t="shared" si="282"/>
        <v>1127.2553020234814</v>
      </c>
      <c r="S384" s="12">
        <f t="shared" si="282"/>
        <v>1087.9396048101273</v>
      </c>
      <c r="T384" s="12">
        <f t="shared" si="282"/>
        <v>1059.1144200488134</v>
      </c>
      <c r="U384" s="12">
        <f t="shared" si="282"/>
        <v>1029.4260912137822</v>
      </c>
      <c r="V384" s="12">
        <f t="shared" si="282"/>
        <v>998.87942137453376</v>
      </c>
      <c r="W384" s="12">
        <f t="shared" si="282"/>
        <v>967.47921360050691</v>
      </c>
      <c r="X384" s="12">
        <f t="shared" si="282"/>
        <v>935.23027096119245</v>
      </c>
      <c r="Y384" s="12">
        <f t="shared" si="282"/>
        <v>900.86820147776314</v>
      </c>
      <c r="Z384" s="12">
        <f t="shared" si="282"/>
        <v>866.19931802450913</v>
      </c>
      <c r="AA384" s="12">
        <f t="shared" si="282"/>
        <v>831.22076148100632</v>
      </c>
      <c r="AB384" s="12">
        <f t="shared" si="282"/>
        <v>795.92967272681358</v>
      </c>
      <c r="AC384" s="12">
        <f t="shared" si="282"/>
        <v>760.32319264149885</v>
      </c>
      <c r="AD384" s="12">
        <f t="shared" si="282"/>
        <v>732.223152812948</v>
      </c>
      <c r="AE384" s="12">
        <f t="shared" si="282"/>
        <v>703.96702506555744</v>
      </c>
      <c r="AF384" s="12">
        <f t="shared" si="282"/>
        <v>675.55312607788915</v>
      </c>
      <c r="AG384" s="12">
        <f t="shared" si="282"/>
        <v>646.97977252850364</v>
      </c>
      <c r="AH384" s="12">
        <f>AH$388+AH$392+AH397+AH409+AH421</f>
        <v>618.24528109596179</v>
      </c>
    </row>
    <row r="385" spans="2:34" hidden="1" outlineLevel="1">
      <c r="B385" t="str">
        <f t="shared" si="281"/>
        <v>e-methanol (DAC) - Total cost - Europe - USD/ton fuel</v>
      </c>
      <c r="C385" s="2" t="str">
        <f>C381</f>
        <v>e-methanol (DAC)</v>
      </c>
      <c r="D385" s="2" t="s">
        <v>30</v>
      </c>
      <c r="E385" s="2" t="s">
        <v>8</v>
      </c>
      <c r="F385" s="2" t="s">
        <v>31</v>
      </c>
      <c r="G385" s="12">
        <f t="shared" si="282"/>
        <v>1604.2090716222949</v>
      </c>
      <c r="H385" s="12">
        <f t="shared" si="282"/>
        <v>1532.6723118208797</v>
      </c>
      <c r="I385" s="12">
        <f t="shared" si="282"/>
        <v>1460.8278148672684</v>
      </c>
      <c r="J385" s="12">
        <f t="shared" si="282"/>
        <v>1401.4862667468321</v>
      </c>
      <c r="K385" s="12">
        <f t="shared" si="282"/>
        <v>1341.3968746644941</v>
      </c>
      <c r="L385" s="12">
        <f t="shared" si="282"/>
        <v>1280.5767281749359</v>
      </c>
      <c r="M385" s="12">
        <f t="shared" si="282"/>
        <v>1219.0429168328319</v>
      </c>
      <c r="N385" s="12">
        <f t="shared" si="282"/>
        <v>1156.8125301928419</v>
      </c>
      <c r="O385" s="12">
        <f t="shared" si="282"/>
        <v>1133.7300221626997</v>
      </c>
      <c r="P385" s="12">
        <f t="shared" si="282"/>
        <v>1109.2805745500887</v>
      </c>
      <c r="Q385" s="12">
        <f t="shared" si="282"/>
        <v>1083.4710390467503</v>
      </c>
      <c r="R385" s="12">
        <f t="shared" si="282"/>
        <v>1056.3082673444412</v>
      </c>
      <c r="S385" s="12">
        <f t="shared" si="282"/>
        <v>1027.7991111349431</v>
      </c>
      <c r="T385" s="12">
        <f t="shared" si="282"/>
        <v>1003.724948303012</v>
      </c>
      <c r="U385" s="12">
        <f t="shared" si="282"/>
        <v>978.72280940896917</v>
      </c>
      <c r="V385" s="12">
        <f t="shared" si="282"/>
        <v>952.79553042664247</v>
      </c>
      <c r="W385" s="12">
        <f t="shared" si="282"/>
        <v>925.94594732981102</v>
      </c>
      <c r="X385" s="12">
        <f t="shared" si="282"/>
        <v>898.17689609228603</v>
      </c>
      <c r="Y385" s="12">
        <f t="shared" si="282"/>
        <v>868.32664559487819</v>
      </c>
      <c r="Z385" s="12">
        <f t="shared" si="282"/>
        <v>838.07394459532645</v>
      </c>
      <c r="AA385" s="12">
        <f t="shared" si="282"/>
        <v>807.41706768327902</v>
      </c>
      <c r="AB385" s="12">
        <f t="shared" si="282"/>
        <v>776.35428944835007</v>
      </c>
      <c r="AC385" s="12">
        <f t="shared" si="282"/>
        <v>744.8838844801802</v>
      </c>
      <c r="AD385" s="12">
        <f t="shared" si="282"/>
        <v>717.11543794198099</v>
      </c>
      <c r="AE385" s="12">
        <f t="shared" si="282"/>
        <v>689.18545919511644</v>
      </c>
      <c r="AF385" s="12">
        <f t="shared" si="282"/>
        <v>661.09233201170332</v>
      </c>
      <c r="AG385" s="12">
        <f t="shared" si="282"/>
        <v>632.83444016385783</v>
      </c>
      <c r="AH385" s="12">
        <f>AH$388+AH$392+AH398+AH410+AH422</f>
        <v>604.41016742369561</v>
      </c>
    </row>
    <row r="386" spans="2:34" hidden="1" outlineLevel="1">
      <c r="B386" t="str">
        <f t="shared" si="281"/>
        <v>e-methanol (DAC) - Total cost - Middle East - USD/ton fuel</v>
      </c>
      <c r="C386" s="13" t="str">
        <f>C381</f>
        <v>e-methanol (DAC)</v>
      </c>
      <c r="D386" s="13" t="s">
        <v>30</v>
      </c>
      <c r="E386" s="13" t="s">
        <v>58</v>
      </c>
      <c r="F386" s="13" t="s">
        <v>31</v>
      </c>
      <c r="G386" s="14">
        <f t="shared" si="282"/>
        <v>1424.4690886746062</v>
      </c>
      <c r="H386" s="14">
        <f t="shared" si="282"/>
        <v>1360.7839422683342</v>
      </c>
      <c r="I386" s="14">
        <f t="shared" si="282"/>
        <v>1296.7533090840134</v>
      </c>
      <c r="J386" s="14">
        <f t="shared" si="282"/>
        <v>1247.5776572899963</v>
      </c>
      <c r="K386" s="14">
        <f t="shared" si="282"/>
        <v>1197.6006529365341</v>
      </c>
      <c r="L386" s="14">
        <f t="shared" si="282"/>
        <v>1146.833274813644</v>
      </c>
      <c r="M386" s="14">
        <f t="shared" si="282"/>
        <v>1095.2865017113631</v>
      </c>
      <c r="N386" s="14">
        <f t="shared" si="282"/>
        <v>1042.9713124196878</v>
      </c>
      <c r="O386" s="14">
        <f t="shared" si="282"/>
        <v>1019.7585471096052</v>
      </c>
      <c r="P386" s="14">
        <f t="shared" si="282"/>
        <v>995.21761890333528</v>
      </c>
      <c r="Q386" s="14">
        <f t="shared" si="282"/>
        <v>969.35599763291327</v>
      </c>
      <c r="R386" s="14">
        <f t="shared" si="282"/>
        <v>942.18115313038516</v>
      </c>
      <c r="S386" s="14">
        <f t="shared" si="282"/>
        <v>913.70055522780831</v>
      </c>
      <c r="T386" s="14">
        <f t="shared" si="282"/>
        <v>891.11318157522658</v>
      </c>
      <c r="U386" s="14">
        <f t="shared" si="282"/>
        <v>867.60631147382003</v>
      </c>
      <c r="V386" s="14">
        <f t="shared" si="282"/>
        <v>843.18254136876112</v>
      </c>
      <c r="W386" s="14">
        <f t="shared" si="282"/>
        <v>817.84446770517343</v>
      </c>
      <c r="X386" s="14">
        <f t="shared" si="282"/>
        <v>791.59468692821645</v>
      </c>
      <c r="Y386" s="14">
        <f t="shared" si="282"/>
        <v>762.17882070418636</v>
      </c>
      <c r="Z386" s="14">
        <f t="shared" si="282"/>
        <v>732.36794903139139</v>
      </c>
      <c r="AA386" s="14">
        <f t="shared" si="282"/>
        <v>702.1601355203328</v>
      </c>
      <c r="AB386" s="14">
        <f t="shared" si="282"/>
        <v>671.55344378149277</v>
      </c>
      <c r="AC386" s="14">
        <f t="shared" si="282"/>
        <v>640.54593742536474</v>
      </c>
      <c r="AD386" s="14">
        <f t="shared" si="282"/>
        <v>615.01644886483643</v>
      </c>
      <c r="AE386" s="14">
        <f t="shared" si="282"/>
        <v>589.2886740515471</v>
      </c>
      <c r="AF386" s="14">
        <f t="shared" si="282"/>
        <v>563.36144944690329</v>
      </c>
      <c r="AG386" s="14">
        <f t="shared" si="282"/>
        <v>537.23361151231779</v>
      </c>
      <c r="AH386" s="14">
        <f>AH$388+AH$392+AH399+AH411+AH423</f>
        <v>510.90399670920277</v>
      </c>
    </row>
    <row r="387" spans="2:34" hidden="1" outlineLevel="1">
      <c r="B387" t="str">
        <f t="shared" si="281"/>
        <v/>
      </c>
      <c r="C387" s="2"/>
    </row>
    <row r="388" spans="2:34" hidden="1" outlineLevel="1">
      <c r="B388" t="str">
        <f t="shared" si="281"/>
        <v>e-methanol (DAC) - CAPEX - Global - USD/ton fuel</v>
      </c>
      <c r="C388" s="4" t="str">
        <f>C381</f>
        <v>e-methanol (DAC)</v>
      </c>
      <c r="D388" s="4" t="s">
        <v>40</v>
      </c>
      <c r="E388" s="4" t="s">
        <v>49</v>
      </c>
      <c r="F388" s="4" t="s">
        <v>31</v>
      </c>
      <c r="G388" s="5">
        <f t="shared" ref="G388:AH388" si="283">G390/G389</f>
        <v>99.333333333333329</v>
      </c>
      <c r="H388" s="5">
        <f t="shared" si="283"/>
        <v>94.666666666666671</v>
      </c>
      <c r="I388" s="5">
        <f t="shared" si="283"/>
        <v>90</v>
      </c>
      <c r="J388" s="5">
        <f t="shared" si="283"/>
        <v>85.333333333333329</v>
      </c>
      <c r="K388" s="5">
        <f t="shared" si="283"/>
        <v>80.666666666666671</v>
      </c>
      <c r="L388" s="5">
        <f t="shared" si="283"/>
        <v>76</v>
      </c>
      <c r="M388" s="5">
        <f t="shared" si="283"/>
        <v>71.333333333333329</v>
      </c>
      <c r="N388" s="5">
        <f t="shared" si="283"/>
        <v>66.666666666666671</v>
      </c>
      <c r="O388" s="5">
        <f t="shared" si="283"/>
        <v>65.166666666666671</v>
      </c>
      <c r="P388" s="5">
        <f t="shared" si="283"/>
        <v>63.666666666666664</v>
      </c>
      <c r="Q388" s="5">
        <f t="shared" si="283"/>
        <v>62.166666666666664</v>
      </c>
      <c r="R388" s="5">
        <f t="shared" si="283"/>
        <v>60.666666666666664</v>
      </c>
      <c r="S388" s="5">
        <f t="shared" si="283"/>
        <v>59.166666666666664</v>
      </c>
      <c r="T388" s="5">
        <f t="shared" si="283"/>
        <v>57.666666666666664</v>
      </c>
      <c r="U388" s="5">
        <f t="shared" si="283"/>
        <v>56.166666666666664</v>
      </c>
      <c r="V388" s="5">
        <f t="shared" si="283"/>
        <v>54.666666666666664</v>
      </c>
      <c r="W388" s="5">
        <f t="shared" si="283"/>
        <v>53.166666666666664</v>
      </c>
      <c r="X388" s="5">
        <f t="shared" si="283"/>
        <v>51.666666666666664</v>
      </c>
      <c r="Y388" s="5">
        <f t="shared" si="283"/>
        <v>49.666666666666664</v>
      </c>
      <c r="Z388" s="5">
        <f t="shared" si="283"/>
        <v>47.666666666666664</v>
      </c>
      <c r="AA388" s="5">
        <f t="shared" si="283"/>
        <v>45.666666666666664</v>
      </c>
      <c r="AB388" s="5">
        <f t="shared" si="283"/>
        <v>43.666666666666664</v>
      </c>
      <c r="AC388" s="5">
        <f t="shared" si="283"/>
        <v>41.666666666666664</v>
      </c>
      <c r="AD388" s="5">
        <f t="shared" si="283"/>
        <v>39.666666666666664</v>
      </c>
      <c r="AE388" s="5">
        <f t="shared" si="283"/>
        <v>37.666666666666664</v>
      </c>
      <c r="AF388" s="5">
        <f t="shared" si="283"/>
        <v>35.666666666666664</v>
      </c>
      <c r="AG388" s="5">
        <f t="shared" si="283"/>
        <v>33.666666666666664</v>
      </c>
      <c r="AH388" s="5">
        <f t="shared" si="283"/>
        <v>31.666666666666668</v>
      </c>
    </row>
    <row r="389" spans="2:34" hidden="1" outlineLevel="1">
      <c r="B389" t="str">
        <f t="shared" si="281"/>
        <v>e-methanol - Plant lifetime - Global - Years</v>
      </c>
      <c r="C389" t="s">
        <v>71</v>
      </c>
      <c r="D389" t="s">
        <v>109</v>
      </c>
      <c r="E389" t="s">
        <v>49</v>
      </c>
      <c r="F389" t="s">
        <v>110</v>
      </c>
      <c r="G389" s="8">
        <f t="shared" ref="G389:P390" si="284">INDEX(FuelData,MATCH($B389,FuelData_Index,0),MATCH(G$4,FuelData_Year,0))</f>
        <v>30</v>
      </c>
      <c r="H389" s="8">
        <f t="shared" si="284"/>
        <v>30</v>
      </c>
      <c r="I389" s="8">
        <f t="shared" si="284"/>
        <v>30</v>
      </c>
      <c r="J389" s="8">
        <f t="shared" si="284"/>
        <v>30</v>
      </c>
      <c r="K389" s="8">
        <f t="shared" si="284"/>
        <v>30</v>
      </c>
      <c r="L389" s="8">
        <f t="shared" si="284"/>
        <v>30</v>
      </c>
      <c r="M389" s="8">
        <f t="shared" si="284"/>
        <v>30</v>
      </c>
      <c r="N389" s="8">
        <f t="shared" si="284"/>
        <v>30</v>
      </c>
      <c r="O389" s="8">
        <f t="shared" si="284"/>
        <v>30</v>
      </c>
      <c r="P389" s="8">
        <f t="shared" si="284"/>
        <v>30</v>
      </c>
      <c r="Q389" s="8">
        <f t="shared" ref="Q389:Z390" si="285">INDEX(FuelData,MATCH($B389,FuelData_Index,0),MATCH(Q$4,FuelData_Year,0))</f>
        <v>30</v>
      </c>
      <c r="R389" s="8">
        <f t="shared" si="285"/>
        <v>30</v>
      </c>
      <c r="S389" s="8">
        <f t="shared" si="285"/>
        <v>30</v>
      </c>
      <c r="T389" s="8">
        <f t="shared" si="285"/>
        <v>30</v>
      </c>
      <c r="U389" s="8">
        <f t="shared" si="285"/>
        <v>30</v>
      </c>
      <c r="V389" s="8">
        <f t="shared" si="285"/>
        <v>30</v>
      </c>
      <c r="W389" s="8">
        <f t="shared" si="285"/>
        <v>30</v>
      </c>
      <c r="X389" s="8">
        <f t="shared" si="285"/>
        <v>30</v>
      </c>
      <c r="Y389" s="8">
        <f t="shared" si="285"/>
        <v>30</v>
      </c>
      <c r="Z389" s="8">
        <f t="shared" si="285"/>
        <v>30</v>
      </c>
      <c r="AA389" s="8">
        <f t="shared" ref="AA389:AH390" si="286">INDEX(FuelData,MATCH($B389,FuelData_Index,0),MATCH(AA$4,FuelData_Year,0))</f>
        <v>30</v>
      </c>
      <c r="AB389" s="8">
        <f t="shared" si="286"/>
        <v>30</v>
      </c>
      <c r="AC389" s="8">
        <f t="shared" si="286"/>
        <v>30</v>
      </c>
      <c r="AD389" s="8">
        <f t="shared" si="286"/>
        <v>30</v>
      </c>
      <c r="AE389" s="8">
        <f t="shared" si="286"/>
        <v>30</v>
      </c>
      <c r="AF389" s="8">
        <f t="shared" si="286"/>
        <v>30</v>
      </c>
      <c r="AG389" s="8">
        <f t="shared" si="286"/>
        <v>30</v>
      </c>
      <c r="AH389" s="8">
        <f t="shared" si="286"/>
        <v>30</v>
      </c>
    </row>
    <row r="390" spans="2:34" hidden="1" outlineLevel="1">
      <c r="B390" t="str">
        <f t="shared" si="281"/>
        <v>e-methanol - Total CAPEX - Global - USD/ton fuel</v>
      </c>
      <c r="C390" t="s">
        <v>71</v>
      </c>
      <c r="D390" t="s">
        <v>136</v>
      </c>
      <c r="E390" t="s">
        <v>49</v>
      </c>
      <c r="F390" t="s">
        <v>31</v>
      </c>
      <c r="G390" s="8">
        <f t="shared" si="284"/>
        <v>2980</v>
      </c>
      <c r="H390" s="8">
        <f t="shared" si="284"/>
        <v>2840</v>
      </c>
      <c r="I390" s="8">
        <f t="shared" si="284"/>
        <v>2700</v>
      </c>
      <c r="J390" s="8">
        <f t="shared" si="284"/>
        <v>2560</v>
      </c>
      <c r="K390" s="8">
        <f t="shared" si="284"/>
        <v>2420</v>
      </c>
      <c r="L390" s="8">
        <f t="shared" si="284"/>
        <v>2280</v>
      </c>
      <c r="M390" s="8">
        <f t="shared" si="284"/>
        <v>2140</v>
      </c>
      <c r="N390" s="8">
        <f t="shared" si="284"/>
        <v>2000</v>
      </c>
      <c r="O390" s="8">
        <f t="shared" si="284"/>
        <v>1955</v>
      </c>
      <c r="P390" s="8">
        <f t="shared" si="284"/>
        <v>1910</v>
      </c>
      <c r="Q390" s="8">
        <f t="shared" si="285"/>
        <v>1865</v>
      </c>
      <c r="R390" s="8">
        <f t="shared" si="285"/>
        <v>1820</v>
      </c>
      <c r="S390" s="8">
        <f t="shared" si="285"/>
        <v>1775</v>
      </c>
      <c r="T390" s="8">
        <f t="shared" si="285"/>
        <v>1730</v>
      </c>
      <c r="U390" s="8">
        <f t="shared" si="285"/>
        <v>1685</v>
      </c>
      <c r="V390" s="8">
        <f t="shared" si="285"/>
        <v>1640</v>
      </c>
      <c r="W390" s="8">
        <f t="shared" si="285"/>
        <v>1595</v>
      </c>
      <c r="X390" s="8">
        <f t="shared" si="285"/>
        <v>1550</v>
      </c>
      <c r="Y390" s="8">
        <f t="shared" si="285"/>
        <v>1490</v>
      </c>
      <c r="Z390" s="8">
        <f t="shared" si="285"/>
        <v>1430</v>
      </c>
      <c r="AA390" s="8">
        <f t="shared" si="286"/>
        <v>1370</v>
      </c>
      <c r="AB390" s="8">
        <f t="shared" si="286"/>
        <v>1310</v>
      </c>
      <c r="AC390" s="8">
        <f t="shared" si="286"/>
        <v>1250</v>
      </c>
      <c r="AD390" s="8">
        <f t="shared" si="286"/>
        <v>1190</v>
      </c>
      <c r="AE390" s="8">
        <f t="shared" si="286"/>
        <v>1130</v>
      </c>
      <c r="AF390" s="8">
        <f t="shared" si="286"/>
        <v>1070</v>
      </c>
      <c r="AG390" s="8">
        <f t="shared" si="286"/>
        <v>1010</v>
      </c>
      <c r="AH390" s="8">
        <f t="shared" si="286"/>
        <v>950</v>
      </c>
    </row>
    <row r="391" spans="2:34" hidden="1" outlineLevel="1">
      <c r="B391" t="str">
        <f t="shared" si="281"/>
        <v/>
      </c>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row>
    <row r="392" spans="2:34" hidden="1" outlineLevel="1">
      <c r="B392" t="str">
        <f t="shared" si="281"/>
        <v>e-methanol (DAC) - OPEX - Global - USD/ton fuel</v>
      </c>
      <c r="C392" s="4" t="str">
        <f>C381</f>
        <v>e-methanol (DAC)</v>
      </c>
      <c r="D392" s="4" t="s">
        <v>41</v>
      </c>
      <c r="E392" s="4" t="s">
        <v>49</v>
      </c>
      <c r="F392" s="4" t="s">
        <v>31</v>
      </c>
      <c r="G392" s="5">
        <f t="shared" ref="G392:AH392" si="287">G393</f>
        <v>119.2</v>
      </c>
      <c r="H392" s="5">
        <f t="shared" si="287"/>
        <v>113.60000000000001</v>
      </c>
      <c r="I392" s="5">
        <f t="shared" si="287"/>
        <v>108</v>
      </c>
      <c r="J392" s="5">
        <f t="shared" si="287"/>
        <v>102.4</v>
      </c>
      <c r="K392" s="5">
        <f t="shared" si="287"/>
        <v>96.8</v>
      </c>
      <c r="L392" s="5">
        <f t="shared" si="287"/>
        <v>91.2</v>
      </c>
      <c r="M392" s="5">
        <f t="shared" si="287"/>
        <v>85.600000000000009</v>
      </c>
      <c r="N392" s="5">
        <f t="shared" si="287"/>
        <v>80</v>
      </c>
      <c r="O392" s="5">
        <f t="shared" si="287"/>
        <v>78.2</v>
      </c>
      <c r="P392" s="5">
        <f t="shared" si="287"/>
        <v>76.400000000000006</v>
      </c>
      <c r="Q392" s="5">
        <f t="shared" si="287"/>
        <v>74.600000000000009</v>
      </c>
      <c r="R392" s="5">
        <f t="shared" si="287"/>
        <v>72.8</v>
      </c>
      <c r="S392" s="5">
        <f t="shared" si="287"/>
        <v>71</v>
      </c>
      <c r="T392" s="5">
        <f t="shared" si="287"/>
        <v>69.2</v>
      </c>
      <c r="U392" s="5">
        <f t="shared" si="287"/>
        <v>67.400000000000006</v>
      </c>
      <c r="V392" s="5">
        <f t="shared" si="287"/>
        <v>65.599999999999994</v>
      </c>
      <c r="W392" s="5">
        <f t="shared" si="287"/>
        <v>63.800000000000004</v>
      </c>
      <c r="X392" s="5">
        <f t="shared" si="287"/>
        <v>62</v>
      </c>
      <c r="Y392" s="5">
        <f t="shared" si="287"/>
        <v>59.6</v>
      </c>
      <c r="Z392" s="5">
        <f t="shared" si="287"/>
        <v>57.2</v>
      </c>
      <c r="AA392" s="5">
        <f t="shared" si="287"/>
        <v>54.800000000000004</v>
      </c>
      <c r="AB392" s="5">
        <f t="shared" si="287"/>
        <v>52.4</v>
      </c>
      <c r="AC392" s="5">
        <f t="shared" si="287"/>
        <v>50</v>
      </c>
      <c r="AD392" s="5">
        <f t="shared" si="287"/>
        <v>47.6</v>
      </c>
      <c r="AE392" s="5">
        <f t="shared" si="287"/>
        <v>45.2</v>
      </c>
      <c r="AF392" s="5">
        <f t="shared" si="287"/>
        <v>42.800000000000004</v>
      </c>
      <c r="AG392" s="5">
        <f t="shared" si="287"/>
        <v>40.4</v>
      </c>
      <c r="AH392" s="5">
        <f t="shared" si="287"/>
        <v>38</v>
      </c>
    </row>
    <row r="393" spans="2:34" hidden="1" outlineLevel="1">
      <c r="B393" t="str">
        <f t="shared" si="281"/>
        <v>e-methanol - OPEX - Global - USD/ton fuel/year</v>
      </c>
      <c r="C393" t="s">
        <v>71</v>
      </c>
      <c r="D393" t="s">
        <v>41</v>
      </c>
      <c r="E393" t="s">
        <v>49</v>
      </c>
      <c r="F393" t="s">
        <v>114</v>
      </c>
      <c r="G393" s="8">
        <f t="shared" ref="G393:AH393" si="288">INDEX(FuelData,MATCH($B393,FuelData_Index,0),MATCH(G$4,FuelData_Year,0))</f>
        <v>119.2</v>
      </c>
      <c r="H393" s="8">
        <f t="shared" si="288"/>
        <v>113.60000000000001</v>
      </c>
      <c r="I393" s="8">
        <f t="shared" si="288"/>
        <v>108</v>
      </c>
      <c r="J393" s="8">
        <f t="shared" si="288"/>
        <v>102.4</v>
      </c>
      <c r="K393" s="8">
        <f t="shared" si="288"/>
        <v>96.8</v>
      </c>
      <c r="L393" s="8">
        <f t="shared" si="288"/>
        <v>91.2</v>
      </c>
      <c r="M393" s="8">
        <f t="shared" si="288"/>
        <v>85.600000000000009</v>
      </c>
      <c r="N393" s="8">
        <f t="shared" si="288"/>
        <v>80</v>
      </c>
      <c r="O393" s="8">
        <f t="shared" si="288"/>
        <v>78.2</v>
      </c>
      <c r="P393" s="8">
        <f t="shared" si="288"/>
        <v>76.400000000000006</v>
      </c>
      <c r="Q393" s="8">
        <f t="shared" si="288"/>
        <v>74.600000000000009</v>
      </c>
      <c r="R393" s="8">
        <f t="shared" si="288"/>
        <v>72.8</v>
      </c>
      <c r="S393" s="8">
        <f t="shared" si="288"/>
        <v>71</v>
      </c>
      <c r="T393" s="8">
        <f t="shared" si="288"/>
        <v>69.2</v>
      </c>
      <c r="U393" s="8">
        <f t="shared" si="288"/>
        <v>67.400000000000006</v>
      </c>
      <c r="V393" s="8">
        <f t="shared" si="288"/>
        <v>65.599999999999994</v>
      </c>
      <c r="W393" s="8">
        <f t="shared" si="288"/>
        <v>63.800000000000004</v>
      </c>
      <c r="X393" s="8">
        <f t="shared" si="288"/>
        <v>62</v>
      </c>
      <c r="Y393" s="8">
        <f t="shared" si="288"/>
        <v>59.6</v>
      </c>
      <c r="Z393" s="8">
        <f t="shared" si="288"/>
        <v>57.2</v>
      </c>
      <c r="AA393" s="8">
        <f t="shared" si="288"/>
        <v>54.800000000000004</v>
      </c>
      <c r="AB393" s="8">
        <f t="shared" si="288"/>
        <v>52.4</v>
      </c>
      <c r="AC393" s="8">
        <f t="shared" si="288"/>
        <v>50</v>
      </c>
      <c r="AD393" s="8">
        <f t="shared" si="288"/>
        <v>47.6</v>
      </c>
      <c r="AE393" s="8">
        <f t="shared" si="288"/>
        <v>45.2</v>
      </c>
      <c r="AF393" s="8">
        <f t="shared" si="288"/>
        <v>42.800000000000004</v>
      </c>
      <c r="AG393" s="8">
        <f t="shared" si="288"/>
        <v>40.4</v>
      </c>
      <c r="AH393" s="8">
        <f t="shared" si="288"/>
        <v>38</v>
      </c>
    </row>
    <row r="394" spans="2:34" hidden="1" outlineLevel="1">
      <c r="B394" t="str">
        <f t="shared" si="281"/>
        <v/>
      </c>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row>
    <row r="395" spans="2:34" hidden="1" outlineLevel="1">
      <c r="B395" t="str">
        <f t="shared" si="281"/>
        <v>e-methanol (DAC) - Finance cost - Africa - USD/ton fuel</v>
      </c>
      <c r="C395" s="10" t="str">
        <f>C381</f>
        <v>e-methanol (DAC)</v>
      </c>
      <c r="D395" s="10" t="s">
        <v>42</v>
      </c>
      <c r="E395" s="10" t="s">
        <v>55</v>
      </c>
      <c r="F395" s="10" t="s">
        <v>31</v>
      </c>
      <c r="G395" s="11">
        <f>G400*G$405</f>
        <v>163.90000000000003</v>
      </c>
      <c r="H395" s="11">
        <f t="shared" ref="H395:AH395" si="289">H400*H$405</f>
        <v>156.20000000000002</v>
      </c>
      <c r="I395" s="11">
        <f t="shared" si="289"/>
        <v>148.50000000000003</v>
      </c>
      <c r="J395" s="11">
        <f t="shared" si="289"/>
        <v>140.80000000000001</v>
      </c>
      <c r="K395" s="11">
        <f t="shared" si="289"/>
        <v>133.10000000000002</v>
      </c>
      <c r="L395" s="11">
        <f t="shared" si="289"/>
        <v>125.40000000000002</v>
      </c>
      <c r="M395" s="11">
        <f t="shared" si="289"/>
        <v>117.70000000000002</v>
      </c>
      <c r="N395" s="11">
        <f t="shared" si="289"/>
        <v>110.00000000000001</v>
      </c>
      <c r="O395" s="11">
        <f t="shared" si="289"/>
        <v>107.52500000000002</v>
      </c>
      <c r="P395" s="11">
        <f t="shared" si="289"/>
        <v>105.05000000000001</v>
      </c>
      <c r="Q395" s="11">
        <f t="shared" si="289"/>
        <v>102.57500000000002</v>
      </c>
      <c r="R395" s="11">
        <f t="shared" si="289"/>
        <v>100.10000000000001</v>
      </c>
      <c r="S395" s="11">
        <f t="shared" si="289"/>
        <v>97.625000000000014</v>
      </c>
      <c r="T395" s="11">
        <f t="shared" si="289"/>
        <v>95.15</v>
      </c>
      <c r="U395" s="11">
        <f t="shared" si="289"/>
        <v>92.675000000000011</v>
      </c>
      <c r="V395" s="11">
        <f t="shared" si="289"/>
        <v>90.200000000000017</v>
      </c>
      <c r="W395" s="11">
        <f t="shared" si="289"/>
        <v>87.725000000000009</v>
      </c>
      <c r="X395" s="11">
        <f t="shared" si="289"/>
        <v>85.250000000000014</v>
      </c>
      <c r="Y395" s="11">
        <f t="shared" si="289"/>
        <v>81.950000000000017</v>
      </c>
      <c r="Z395" s="11">
        <f t="shared" si="289"/>
        <v>78.650000000000006</v>
      </c>
      <c r="AA395" s="11">
        <f t="shared" si="289"/>
        <v>75.350000000000009</v>
      </c>
      <c r="AB395" s="11">
        <f t="shared" si="289"/>
        <v>72.050000000000011</v>
      </c>
      <c r="AC395" s="11">
        <f t="shared" si="289"/>
        <v>68.750000000000014</v>
      </c>
      <c r="AD395" s="11">
        <f t="shared" si="289"/>
        <v>65.45</v>
      </c>
      <c r="AE395" s="11">
        <f t="shared" si="289"/>
        <v>62.150000000000006</v>
      </c>
      <c r="AF395" s="11">
        <f t="shared" si="289"/>
        <v>58.850000000000009</v>
      </c>
      <c r="AG395" s="11">
        <f t="shared" si="289"/>
        <v>55.550000000000004</v>
      </c>
      <c r="AH395" s="11">
        <f t="shared" si="289"/>
        <v>52.250000000000007</v>
      </c>
    </row>
    <row r="396" spans="2:34" hidden="1" outlineLevel="1">
      <c r="B396" t="str">
        <f t="shared" si="281"/>
        <v>e-methanol (DAC) - Finance cost - Americas - USD/ton fuel</v>
      </c>
      <c r="C396" s="2" t="str">
        <f>C381</f>
        <v>e-methanol (DAC)</v>
      </c>
      <c r="D396" s="2" t="s">
        <v>42</v>
      </c>
      <c r="E396" s="2" t="s">
        <v>56</v>
      </c>
      <c r="F396" s="2" t="s">
        <v>31</v>
      </c>
      <c r="G396" s="12">
        <f t="shared" ref="G396:AH396" si="290">G401*G$405</f>
        <v>163.90000000000003</v>
      </c>
      <c r="H396" s="12">
        <f t="shared" si="290"/>
        <v>156.20000000000002</v>
      </c>
      <c r="I396" s="12">
        <f t="shared" si="290"/>
        <v>148.50000000000003</v>
      </c>
      <c r="J396" s="12">
        <f t="shared" si="290"/>
        <v>140.80000000000001</v>
      </c>
      <c r="K396" s="12">
        <f t="shared" si="290"/>
        <v>133.10000000000002</v>
      </c>
      <c r="L396" s="12">
        <f t="shared" si="290"/>
        <v>125.40000000000002</v>
      </c>
      <c r="M396" s="12">
        <f t="shared" si="290"/>
        <v>117.70000000000002</v>
      </c>
      <c r="N396" s="12">
        <f t="shared" si="290"/>
        <v>110.00000000000001</v>
      </c>
      <c r="O396" s="12">
        <f t="shared" si="290"/>
        <v>107.52500000000002</v>
      </c>
      <c r="P396" s="12">
        <f t="shared" si="290"/>
        <v>105.05000000000001</v>
      </c>
      <c r="Q396" s="12">
        <f t="shared" si="290"/>
        <v>102.57500000000002</v>
      </c>
      <c r="R396" s="12">
        <f t="shared" si="290"/>
        <v>100.10000000000001</v>
      </c>
      <c r="S396" s="12">
        <f t="shared" si="290"/>
        <v>97.625000000000014</v>
      </c>
      <c r="T396" s="12">
        <f t="shared" si="290"/>
        <v>95.15</v>
      </c>
      <c r="U396" s="12">
        <f t="shared" si="290"/>
        <v>92.675000000000011</v>
      </c>
      <c r="V396" s="12">
        <f t="shared" si="290"/>
        <v>90.200000000000017</v>
      </c>
      <c r="W396" s="12">
        <f t="shared" si="290"/>
        <v>87.725000000000009</v>
      </c>
      <c r="X396" s="12">
        <f t="shared" si="290"/>
        <v>85.250000000000014</v>
      </c>
      <c r="Y396" s="12">
        <f t="shared" si="290"/>
        <v>81.950000000000017</v>
      </c>
      <c r="Z396" s="12">
        <f t="shared" si="290"/>
        <v>78.650000000000006</v>
      </c>
      <c r="AA396" s="12">
        <f t="shared" si="290"/>
        <v>75.350000000000009</v>
      </c>
      <c r="AB396" s="12">
        <f t="shared" si="290"/>
        <v>72.050000000000011</v>
      </c>
      <c r="AC396" s="12">
        <f t="shared" si="290"/>
        <v>68.750000000000014</v>
      </c>
      <c r="AD396" s="12">
        <f t="shared" si="290"/>
        <v>65.45</v>
      </c>
      <c r="AE396" s="12">
        <f t="shared" si="290"/>
        <v>62.150000000000006</v>
      </c>
      <c r="AF396" s="12">
        <f t="shared" si="290"/>
        <v>58.850000000000009</v>
      </c>
      <c r="AG396" s="12">
        <f t="shared" si="290"/>
        <v>55.550000000000004</v>
      </c>
      <c r="AH396" s="12">
        <f t="shared" si="290"/>
        <v>52.250000000000007</v>
      </c>
    </row>
    <row r="397" spans="2:34" hidden="1" outlineLevel="1">
      <c r="B397" t="str">
        <f t="shared" si="281"/>
        <v>e-methanol (DAC) - Finance cost - Asia - USD/ton fuel</v>
      </c>
      <c r="C397" s="2" t="str">
        <f>C381</f>
        <v>e-methanol (DAC)</v>
      </c>
      <c r="D397" s="2" t="s">
        <v>42</v>
      </c>
      <c r="E397" s="2" t="s">
        <v>57</v>
      </c>
      <c r="F397" s="2" t="s">
        <v>31</v>
      </c>
      <c r="G397" s="12">
        <f t="shared" ref="G397:AH397" si="291">G402*G$405</f>
        <v>163.90000000000003</v>
      </c>
      <c r="H397" s="12">
        <f t="shared" si="291"/>
        <v>156.20000000000002</v>
      </c>
      <c r="I397" s="12">
        <f t="shared" si="291"/>
        <v>148.50000000000003</v>
      </c>
      <c r="J397" s="12">
        <f t="shared" si="291"/>
        <v>140.80000000000001</v>
      </c>
      <c r="K397" s="12">
        <f t="shared" si="291"/>
        <v>133.10000000000002</v>
      </c>
      <c r="L397" s="12">
        <f t="shared" si="291"/>
        <v>125.40000000000002</v>
      </c>
      <c r="M397" s="12">
        <f t="shared" si="291"/>
        <v>117.70000000000002</v>
      </c>
      <c r="N397" s="12">
        <f t="shared" si="291"/>
        <v>110.00000000000001</v>
      </c>
      <c r="O397" s="12">
        <f t="shared" si="291"/>
        <v>107.52500000000002</v>
      </c>
      <c r="P397" s="12">
        <f t="shared" si="291"/>
        <v>105.05000000000001</v>
      </c>
      <c r="Q397" s="12">
        <f t="shared" si="291"/>
        <v>102.57500000000002</v>
      </c>
      <c r="R397" s="12">
        <f t="shared" si="291"/>
        <v>100.10000000000001</v>
      </c>
      <c r="S397" s="12">
        <f t="shared" si="291"/>
        <v>97.625000000000014</v>
      </c>
      <c r="T397" s="12">
        <f t="shared" si="291"/>
        <v>95.15</v>
      </c>
      <c r="U397" s="12">
        <f t="shared" si="291"/>
        <v>92.675000000000011</v>
      </c>
      <c r="V397" s="12">
        <f t="shared" si="291"/>
        <v>90.200000000000017</v>
      </c>
      <c r="W397" s="12">
        <f t="shared" si="291"/>
        <v>87.725000000000009</v>
      </c>
      <c r="X397" s="12">
        <f t="shared" si="291"/>
        <v>85.250000000000014</v>
      </c>
      <c r="Y397" s="12">
        <f t="shared" si="291"/>
        <v>81.950000000000017</v>
      </c>
      <c r="Z397" s="12">
        <f t="shared" si="291"/>
        <v>78.650000000000006</v>
      </c>
      <c r="AA397" s="12">
        <f t="shared" si="291"/>
        <v>75.350000000000009</v>
      </c>
      <c r="AB397" s="12">
        <f t="shared" si="291"/>
        <v>72.050000000000011</v>
      </c>
      <c r="AC397" s="12">
        <f t="shared" si="291"/>
        <v>68.750000000000014</v>
      </c>
      <c r="AD397" s="12">
        <f t="shared" si="291"/>
        <v>65.45</v>
      </c>
      <c r="AE397" s="12">
        <f t="shared" si="291"/>
        <v>62.150000000000006</v>
      </c>
      <c r="AF397" s="12">
        <f t="shared" si="291"/>
        <v>58.850000000000009</v>
      </c>
      <c r="AG397" s="12">
        <f t="shared" si="291"/>
        <v>55.550000000000004</v>
      </c>
      <c r="AH397" s="12">
        <f t="shared" si="291"/>
        <v>52.250000000000007</v>
      </c>
    </row>
    <row r="398" spans="2:34" hidden="1" outlineLevel="1">
      <c r="B398" t="str">
        <f t="shared" si="281"/>
        <v>e-methanol (DAC) - Finance cost - Europe - USD/ton fuel</v>
      </c>
      <c r="C398" s="2" t="str">
        <f>C381</f>
        <v>e-methanol (DAC)</v>
      </c>
      <c r="D398" s="2" t="s">
        <v>42</v>
      </c>
      <c r="E398" s="2" t="s">
        <v>8</v>
      </c>
      <c r="F398" s="2" t="s">
        <v>31</v>
      </c>
      <c r="G398" s="12">
        <f t="shared" ref="G398:AH398" si="292">G403*G$405</f>
        <v>163.90000000000003</v>
      </c>
      <c r="H398" s="12">
        <f t="shared" si="292"/>
        <v>156.20000000000002</v>
      </c>
      <c r="I398" s="12">
        <f t="shared" si="292"/>
        <v>148.50000000000003</v>
      </c>
      <c r="J398" s="12">
        <f t="shared" si="292"/>
        <v>140.80000000000001</v>
      </c>
      <c r="K398" s="12">
        <f t="shared" si="292"/>
        <v>133.10000000000002</v>
      </c>
      <c r="L398" s="12">
        <f t="shared" si="292"/>
        <v>125.40000000000002</v>
      </c>
      <c r="M398" s="12">
        <f t="shared" si="292"/>
        <v>117.70000000000002</v>
      </c>
      <c r="N398" s="12">
        <f t="shared" si="292"/>
        <v>110.00000000000001</v>
      </c>
      <c r="O398" s="12">
        <f t="shared" si="292"/>
        <v>107.52500000000002</v>
      </c>
      <c r="P398" s="12">
        <f t="shared" si="292"/>
        <v>105.05000000000001</v>
      </c>
      <c r="Q398" s="12">
        <f t="shared" si="292"/>
        <v>102.57500000000002</v>
      </c>
      <c r="R398" s="12">
        <f t="shared" si="292"/>
        <v>100.10000000000001</v>
      </c>
      <c r="S398" s="12">
        <f t="shared" si="292"/>
        <v>97.625000000000014</v>
      </c>
      <c r="T398" s="12">
        <f t="shared" si="292"/>
        <v>95.15</v>
      </c>
      <c r="U398" s="12">
        <f t="shared" si="292"/>
        <v>92.675000000000011</v>
      </c>
      <c r="V398" s="12">
        <f t="shared" si="292"/>
        <v>90.200000000000017</v>
      </c>
      <c r="W398" s="12">
        <f t="shared" si="292"/>
        <v>87.725000000000009</v>
      </c>
      <c r="X398" s="12">
        <f t="shared" si="292"/>
        <v>85.250000000000014</v>
      </c>
      <c r="Y398" s="12">
        <f t="shared" si="292"/>
        <v>81.950000000000017</v>
      </c>
      <c r="Z398" s="12">
        <f t="shared" si="292"/>
        <v>78.650000000000006</v>
      </c>
      <c r="AA398" s="12">
        <f t="shared" si="292"/>
        <v>75.350000000000009</v>
      </c>
      <c r="AB398" s="12">
        <f t="shared" si="292"/>
        <v>72.050000000000011</v>
      </c>
      <c r="AC398" s="12">
        <f t="shared" si="292"/>
        <v>68.750000000000014</v>
      </c>
      <c r="AD398" s="12">
        <f t="shared" si="292"/>
        <v>65.45</v>
      </c>
      <c r="AE398" s="12">
        <f t="shared" si="292"/>
        <v>62.150000000000006</v>
      </c>
      <c r="AF398" s="12">
        <f t="shared" si="292"/>
        <v>58.850000000000009</v>
      </c>
      <c r="AG398" s="12">
        <f t="shared" si="292"/>
        <v>55.550000000000004</v>
      </c>
      <c r="AH398" s="12">
        <f t="shared" si="292"/>
        <v>52.250000000000007</v>
      </c>
    </row>
    <row r="399" spans="2:34" hidden="1" outlineLevel="1">
      <c r="B399" t="str">
        <f t="shared" si="281"/>
        <v>e-methanol (DAC) - Finance cost - Middle East - USD/ton fuel</v>
      </c>
      <c r="C399" s="13" t="str">
        <f>C381</f>
        <v>e-methanol (DAC)</v>
      </c>
      <c r="D399" s="13" t="s">
        <v>42</v>
      </c>
      <c r="E399" s="13" t="s">
        <v>58</v>
      </c>
      <c r="F399" s="13" t="s">
        <v>31</v>
      </c>
      <c r="G399" s="14">
        <f t="shared" ref="G399:AH399" si="293">G404*G$405</f>
        <v>163.90000000000003</v>
      </c>
      <c r="H399" s="14">
        <f t="shared" si="293"/>
        <v>156.20000000000002</v>
      </c>
      <c r="I399" s="14">
        <f t="shared" si="293"/>
        <v>148.50000000000003</v>
      </c>
      <c r="J399" s="14">
        <f t="shared" si="293"/>
        <v>140.80000000000001</v>
      </c>
      <c r="K399" s="14">
        <f t="shared" si="293"/>
        <v>133.10000000000002</v>
      </c>
      <c r="L399" s="14">
        <f t="shared" si="293"/>
        <v>125.40000000000002</v>
      </c>
      <c r="M399" s="14">
        <f t="shared" si="293"/>
        <v>117.70000000000002</v>
      </c>
      <c r="N399" s="14">
        <f t="shared" si="293"/>
        <v>110.00000000000001</v>
      </c>
      <c r="O399" s="14">
        <f t="shared" si="293"/>
        <v>107.52500000000002</v>
      </c>
      <c r="P399" s="14">
        <f t="shared" si="293"/>
        <v>105.05000000000001</v>
      </c>
      <c r="Q399" s="14">
        <f t="shared" si="293"/>
        <v>102.57500000000002</v>
      </c>
      <c r="R399" s="14">
        <f t="shared" si="293"/>
        <v>100.10000000000001</v>
      </c>
      <c r="S399" s="14">
        <f t="shared" si="293"/>
        <v>97.625000000000014</v>
      </c>
      <c r="T399" s="14">
        <f t="shared" si="293"/>
        <v>95.15</v>
      </c>
      <c r="U399" s="14">
        <f t="shared" si="293"/>
        <v>92.675000000000011</v>
      </c>
      <c r="V399" s="14">
        <f t="shared" si="293"/>
        <v>90.200000000000017</v>
      </c>
      <c r="W399" s="14">
        <f t="shared" si="293"/>
        <v>87.725000000000009</v>
      </c>
      <c r="X399" s="14">
        <f t="shared" si="293"/>
        <v>85.250000000000014</v>
      </c>
      <c r="Y399" s="14">
        <f t="shared" si="293"/>
        <v>81.950000000000017</v>
      </c>
      <c r="Z399" s="14">
        <f t="shared" si="293"/>
        <v>78.650000000000006</v>
      </c>
      <c r="AA399" s="14">
        <f t="shared" si="293"/>
        <v>75.350000000000009</v>
      </c>
      <c r="AB399" s="14">
        <f t="shared" si="293"/>
        <v>72.050000000000011</v>
      </c>
      <c r="AC399" s="14">
        <f t="shared" si="293"/>
        <v>68.750000000000014</v>
      </c>
      <c r="AD399" s="14">
        <f t="shared" si="293"/>
        <v>65.45</v>
      </c>
      <c r="AE399" s="14">
        <f t="shared" si="293"/>
        <v>62.150000000000006</v>
      </c>
      <c r="AF399" s="14">
        <f t="shared" si="293"/>
        <v>58.850000000000009</v>
      </c>
      <c r="AG399" s="14">
        <f t="shared" si="293"/>
        <v>55.550000000000004</v>
      </c>
      <c r="AH399" s="14">
        <f t="shared" si="293"/>
        <v>52.250000000000007</v>
      </c>
    </row>
    <row r="400" spans="2:34" hidden="1" outlineLevel="1">
      <c r="B400" t="str">
        <f t="shared" si="281"/>
        <v>General - Weighted average cost of capital (WACC) - Africa - %</v>
      </c>
      <c r="C400" t="s">
        <v>115</v>
      </c>
      <c r="D400" t="s">
        <v>116</v>
      </c>
      <c r="E400" t="s">
        <v>55</v>
      </c>
      <c r="F400" t="s">
        <v>117</v>
      </c>
      <c r="G400" s="9">
        <f t="shared" ref="G400:P405" si="294">INDEX(FuelData,MATCH($B400,FuelData_Index,0),MATCH(G$4,FuelData_Year,0))</f>
        <v>5.5000000000000007E-2</v>
      </c>
      <c r="H400" s="9">
        <f t="shared" si="294"/>
        <v>5.5000000000000007E-2</v>
      </c>
      <c r="I400" s="9">
        <f t="shared" si="294"/>
        <v>5.5000000000000007E-2</v>
      </c>
      <c r="J400" s="9">
        <f t="shared" si="294"/>
        <v>5.5000000000000007E-2</v>
      </c>
      <c r="K400" s="9">
        <f t="shared" si="294"/>
        <v>5.5000000000000007E-2</v>
      </c>
      <c r="L400" s="9">
        <f t="shared" si="294"/>
        <v>5.5000000000000007E-2</v>
      </c>
      <c r="M400" s="9">
        <f t="shared" si="294"/>
        <v>5.5000000000000007E-2</v>
      </c>
      <c r="N400" s="9">
        <f t="shared" si="294"/>
        <v>5.5000000000000007E-2</v>
      </c>
      <c r="O400" s="9">
        <f t="shared" si="294"/>
        <v>5.5000000000000007E-2</v>
      </c>
      <c r="P400" s="9">
        <f t="shared" si="294"/>
        <v>5.5000000000000007E-2</v>
      </c>
      <c r="Q400" s="9">
        <f t="shared" ref="Q400:Z405" si="295">INDEX(FuelData,MATCH($B400,FuelData_Index,0),MATCH(Q$4,FuelData_Year,0))</f>
        <v>5.5000000000000007E-2</v>
      </c>
      <c r="R400" s="9">
        <f t="shared" si="295"/>
        <v>5.5000000000000007E-2</v>
      </c>
      <c r="S400" s="9">
        <f t="shared" si="295"/>
        <v>5.5000000000000007E-2</v>
      </c>
      <c r="T400" s="9">
        <f t="shared" si="295"/>
        <v>5.5000000000000007E-2</v>
      </c>
      <c r="U400" s="9">
        <f t="shared" si="295"/>
        <v>5.5000000000000007E-2</v>
      </c>
      <c r="V400" s="9">
        <f t="shared" si="295"/>
        <v>5.5000000000000007E-2</v>
      </c>
      <c r="W400" s="9">
        <f t="shared" si="295"/>
        <v>5.5000000000000007E-2</v>
      </c>
      <c r="X400" s="9">
        <f t="shared" si="295"/>
        <v>5.5000000000000007E-2</v>
      </c>
      <c r="Y400" s="9">
        <f t="shared" si="295"/>
        <v>5.5000000000000007E-2</v>
      </c>
      <c r="Z400" s="9">
        <f t="shared" si="295"/>
        <v>5.5000000000000007E-2</v>
      </c>
      <c r="AA400" s="9">
        <f t="shared" ref="AA400:AH405" si="296">INDEX(FuelData,MATCH($B400,FuelData_Index,0),MATCH(AA$4,FuelData_Year,0))</f>
        <v>5.5000000000000007E-2</v>
      </c>
      <c r="AB400" s="9">
        <f t="shared" si="296"/>
        <v>5.5000000000000007E-2</v>
      </c>
      <c r="AC400" s="9">
        <f t="shared" si="296"/>
        <v>5.5000000000000007E-2</v>
      </c>
      <c r="AD400" s="9">
        <f t="shared" si="296"/>
        <v>5.5000000000000007E-2</v>
      </c>
      <c r="AE400" s="9">
        <f t="shared" si="296"/>
        <v>5.5000000000000007E-2</v>
      </c>
      <c r="AF400" s="9">
        <f t="shared" si="296"/>
        <v>5.5000000000000007E-2</v>
      </c>
      <c r="AG400" s="9">
        <f t="shared" si="296"/>
        <v>5.5000000000000007E-2</v>
      </c>
      <c r="AH400" s="9">
        <f t="shared" si="296"/>
        <v>5.5000000000000007E-2</v>
      </c>
    </row>
    <row r="401" spans="2:34" hidden="1" outlineLevel="1">
      <c r="B401" t="str">
        <f t="shared" si="281"/>
        <v>General - Weighted average cost of capital (WACC) - Americas - %</v>
      </c>
      <c r="C401" t="s">
        <v>115</v>
      </c>
      <c r="D401" t="s">
        <v>116</v>
      </c>
      <c r="E401" t="s">
        <v>56</v>
      </c>
      <c r="F401" t="s">
        <v>117</v>
      </c>
      <c r="G401" s="9">
        <f t="shared" si="294"/>
        <v>5.5000000000000007E-2</v>
      </c>
      <c r="H401" s="9">
        <f t="shared" si="294"/>
        <v>5.5000000000000007E-2</v>
      </c>
      <c r="I401" s="9">
        <f t="shared" si="294"/>
        <v>5.5000000000000007E-2</v>
      </c>
      <c r="J401" s="9">
        <f t="shared" si="294"/>
        <v>5.5000000000000007E-2</v>
      </c>
      <c r="K401" s="9">
        <f t="shared" si="294"/>
        <v>5.5000000000000007E-2</v>
      </c>
      <c r="L401" s="9">
        <f t="shared" si="294"/>
        <v>5.5000000000000007E-2</v>
      </c>
      <c r="M401" s="9">
        <f t="shared" si="294"/>
        <v>5.5000000000000007E-2</v>
      </c>
      <c r="N401" s="9">
        <f t="shared" si="294"/>
        <v>5.5000000000000007E-2</v>
      </c>
      <c r="O401" s="9">
        <f t="shared" si="294"/>
        <v>5.5000000000000007E-2</v>
      </c>
      <c r="P401" s="9">
        <f t="shared" si="294"/>
        <v>5.5000000000000007E-2</v>
      </c>
      <c r="Q401" s="9">
        <f t="shared" si="295"/>
        <v>5.5000000000000007E-2</v>
      </c>
      <c r="R401" s="9">
        <f t="shared" si="295"/>
        <v>5.5000000000000007E-2</v>
      </c>
      <c r="S401" s="9">
        <f t="shared" si="295"/>
        <v>5.5000000000000007E-2</v>
      </c>
      <c r="T401" s="9">
        <f t="shared" si="295"/>
        <v>5.5000000000000007E-2</v>
      </c>
      <c r="U401" s="9">
        <f t="shared" si="295"/>
        <v>5.5000000000000007E-2</v>
      </c>
      <c r="V401" s="9">
        <f t="shared" si="295"/>
        <v>5.5000000000000007E-2</v>
      </c>
      <c r="W401" s="9">
        <f t="shared" si="295"/>
        <v>5.5000000000000007E-2</v>
      </c>
      <c r="X401" s="9">
        <f t="shared" si="295"/>
        <v>5.5000000000000007E-2</v>
      </c>
      <c r="Y401" s="9">
        <f t="shared" si="295"/>
        <v>5.5000000000000007E-2</v>
      </c>
      <c r="Z401" s="9">
        <f t="shared" si="295"/>
        <v>5.5000000000000007E-2</v>
      </c>
      <c r="AA401" s="9">
        <f t="shared" si="296"/>
        <v>5.5000000000000007E-2</v>
      </c>
      <c r="AB401" s="9">
        <f t="shared" si="296"/>
        <v>5.5000000000000007E-2</v>
      </c>
      <c r="AC401" s="9">
        <f t="shared" si="296"/>
        <v>5.5000000000000007E-2</v>
      </c>
      <c r="AD401" s="9">
        <f t="shared" si="296"/>
        <v>5.5000000000000007E-2</v>
      </c>
      <c r="AE401" s="9">
        <f t="shared" si="296"/>
        <v>5.5000000000000007E-2</v>
      </c>
      <c r="AF401" s="9">
        <f t="shared" si="296"/>
        <v>5.5000000000000007E-2</v>
      </c>
      <c r="AG401" s="9">
        <f t="shared" si="296"/>
        <v>5.5000000000000007E-2</v>
      </c>
      <c r="AH401" s="9">
        <f t="shared" si="296"/>
        <v>5.5000000000000007E-2</v>
      </c>
    </row>
    <row r="402" spans="2:34" hidden="1" outlineLevel="1">
      <c r="B402" t="str">
        <f t="shared" si="281"/>
        <v>General - Weighted average cost of capital (WACC) - Asia - %</v>
      </c>
      <c r="C402" t="s">
        <v>115</v>
      </c>
      <c r="D402" t="s">
        <v>116</v>
      </c>
      <c r="E402" t="s">
        <v>57</v>
      </c>
      <c r="F402" t="s">
        <v>117</v>
      </c>
      <c r="G402" s="9">
        <f t="shared" si="294"/>
        <v>5.5000000000000007E-2</v>
      </c>
      <c r="H402" s="9">
        <f t="shared" si="294"/>
        <v>5.5000000000000007E-2</v>
      </c>
      <c r="I402" s="9">
        <f t="shared" si="294"/>
        <v>5.5000000000000007E-2</v>
      </c>
      <c r="J402" s="9">
        <f t="shared" si="294"/>
        <v>5.5000000000000007E-2</v>
      </c>
      <c r="K402" s="9">
        <f t="shared" si="294"/>
        <v>5.5000000000000007E-2</v>
      </c>
      <c r="L402" s="9">
        <f t="shared" si="294"/>
        <v>5.5000000000000007E-2</v>
      </c>
      <c r="M402" s="9">
        <f t="shared" si="294"/>
        <v>5.5000000000000007E-2</v>
      </c>
      <c r="N402" s="9">
        <f t="shared" si="294"/>
        <v>5.5000000000000007E-2</v>
      </c>
      <c r="O402" s="9">
        <f t="shared" si="294"/>
        <v>5.5000000000000007E-2</v>
      </c>
      <c r="P402" s="9">
        <f t="shared" si="294"/>
        <v>5.5000000000000007E-2</v>
      </c>
      <c r="Q402" s="9">
        <f t="shared" si="295"/>
        <v>5.5000000000000007E-2</v>
      </c>
      <c r="R402" s="9">
        <f t="shared" si="295"/>
        <v>5.5000000000000007E-2</v>
      </c>
      <c r="S402" s="9">
        <f t="shared" si="295"/>
        <v>5.5000000000000007E-2</v>
      </c>
      <c r="T402" s="9">
        <f t="shared" si="295"/>
        <v>5.5000000000000007E-2</v>
      </c>
      <c r="U402" s="9">
        <f t="shared" si="295"/>
        <v>5.5000000000000007E-2</v>
      </c>
      <c r="V402" s="9">
        <f t="shared" si="295"/>
        <v>5.5000000000000007E-2</v>
      </c>
      <c r="W402" s="9">
        <f t="shared" si="295"/>
        <v>5.5000000000000007E-2</v>
      </c>
      <c r="X402" s="9">
        <f t="shared" si="295"/>
        <v>5.5000000000000007E-2</v>
      </c>
      <c r="Y402" s="9">
        <f t="shared" si="295"/>
        <v>5.5000000000000007E-2</v>
      </c>
      <c r="Z402" s="9">
        <f t="shared" si="295"/>
        <v>5.5000000000000007E-2</v>
      </c>
      <c r="AA402" s="9">
        <f t="shared" si="296"/>
        <v>5.5000000000000007E-2</v>
      </c>
      <c r="AB402" s="9">
        <f t="shared" si="296"/>
        <v>5.5000000000000007E-2</v>
      </c>
      <c r="AC402" s="9">
        <f t="shared" si="296"/>
        <v>5.5000000000000007E-2</v>
      </c>
      <c r="AD402" s="9">
        <f t="shared" si="296"/>
        <v>5.5000000000000007E-2</v>
      </c>
      <c r="AE402" s="9">
        <f t="shared" si="296"/>
        <v>5.5000000000000007E-2</v>
      </c>
      <c r="AF402" s="9">
        <f t="shared" si="296"/>
        <v>5.5000000000000007E-2</v>
      </c>
      <c r="AG402" s="9">
        <f t="shared" si="296"/>
        <v>5.5000000000000007E-2</v>
      </c>
      <c r="AH402" s="9">
        <f t="shared" si="296"/>
        <v>5.5000000000000007E-2</v>
      </c>
    </row>
    <row r="403" spans="2:34" hidden="1" outlineLevel="1">
      <c r="B403" t="str">
        <f t="shared" si="281"/>
        <v>General - Weighted average cost of capital (WACC) - Europe - %</v>
      </c>
      <c r="C403" t="s">
        <v>115</v>
      </c>
      <c r="D403" t="s">
        <v>116</v>
      </c>
      <c r="E403" t="s">
        <v>8</v>
      </c>
      <c r="F403" t="s">
        <v>117</v>
      </c>
      <c r="G403" s="9">
        <f t="shared" si="294"/>
        <v>5.5000000000000007E-2</v>
      </c>
      <c r="H403" s="9">
        <f t="shared" si="294"/>
        <v>5.5000000000000007E-2</v>
      </c>
      <c r="I403" s="9">
        <f t="shared" si="294"/>
        <v>5.5000000000000007E-2</v>
      </c>
      <c r="J403" s="9">
        <f t="shared" si="294"/>
        <v>5.5000000000000007E-2</v>
      </c>
      <c r="K403" s="9">
        <f t="shared" si="294"/>
        <v>5.5000000000000007E-2</v>
      </c>
      <c r="L403" s="9">
        <f t="shared" si="294"/>
        <v>5.5000000000000007E-2</v>
      </c>
      <c r="M403" s="9">
        <f t="shared" si="294"/>
        <v>5.5000000000000007E-2</v>
      </c>
      <c r="N403" s="9">
        <f t="shared" si="294"/>
        <v>5.5000000000000007E-2</v>
      </c>
      <c r="O403" s="9">
        <f t="shared" si="294"/>
        <v>5.5000000000000007E-2</v>
      </c>
      <c r="P403" s="9">
        <f t="shared" si="294"/>
        <v>5.5000000000000007E-2</v>
      </c>
      <c r="Q403" s="9">
        <f t="shared" si="295"/>
        <v>5.5000000000000007E-2</v>
      </c>
      <c r="R403" s="9">
        <f t="shared" si="295"/>
        <v>5.5000000000000007E-2</v>
      </c>
      <c r="S403" s="9">
        <f t="shared" si="295"/>
        <v>5.5000000000000007E-2</v>
      </c>
      <c r="T403" s="9">
        <f t="shared" si="295"/>
        <v>5.5000000000000007E-2</v>
      </c>
      <c r="U403" s="9">
        <f t="shared" si="295"/>
        <v>5.5000000000000007E-2</v>
      </c>
      <c r="V403" s="9">
        <f t="shared" si="295"/>
        <v>5.5000000000000007E-2</v>
      </c>
      <c r="W403" s="9">
        <f t="shared" si="295"/>
        <v>5.5000000000000007E-2</v>
      </c>
      <c r="X403" s="9">
        <f t="shared" si="295"/>
        <v>5.5000000000000007E-2</v>
      </c>
      <c r="Y403" s="9">
        <f t="shared" si="295"/>
        <v>5.5000000000000007E-2</v>
      </c>
      <c r="Z403" s="9">
        <f t="shared" si="295"/>
        <v>5.5000000000000007E-2</v>
      </c>
      <c r="AA403" s="9">
        <f t="shared" si="296"/>
        <v>5.5000000000000007E-2</v>
      </c>
      <c r="AB403" s="9">
        <f t="shared" si="296"/>
        <v>5.5000000000000007E-2</v>
      </c>
      <c r="AC403" s="9">
        <f t="shared" si="296"/>
        <v>5.5000000000000007E-2</v>
      </c>
      <c r="AD403" s="9">
        <f t="shared" si="296"/>
        <v>5.5000000000000007E-2</v>
      </c>
      <c r="AE403" s="9">
        <f t="shared" si="296"/>
        <v>5.5000000000000007E-2</v>
      </c>
      <c r="AF403" s="9">
        <f t="shared" si="296"/>
        <v>5.5000000000000007E-2</v>
      </c>
      <c r="AG403" s="9">
        <f t="shared" si="296"/>
        <v>5.5000000000000007E-2</v>
      </c>
      <c r="AH403" s="9">
        <f t="shared" si="296"/>
        <v>5.5000000000000007E-2</v>
      </c>
    </row>
    <row r="404" spans="2:34" hidden="1" outlineLevel="1">
      <c r="B404" t="str">
        <f t="shared" si="281"/>
        <v>General - Weighted average cost of capital (WACC) - Middle East - %</v>
      </c>
      <c r="C404" t="s">
        <v>115</v>
      </c>
      <c r="D404" t="s">
        <v>116</v>
      </c>
      <c r="E404" t="s">
        <v>58</v>
      </c>
      <c r="F404" t="s">
        <v>117</v>
      </c>
      <c r="G404" s="9">
        <f t="shared" si="294"/>
        <v>5.5000000000000007E-2</v>
      </c>
      <c r="H404" s="9">
        <f t="shared" si="294"/>
        <v>5.5000000000000007E-2</v>
      </c>
      <c r="I404" s="9">
        <f t="shared" si="294"/>
        <v>5.5000000000000007E-2</v>
      </c>
      <c r="J404" s="9">
        <f t="shared" si="294"/>
        <v>5.5000000000000007E-2</v>
      </c>
      <c r="K404" s="9">
        <f t="shared" si="294"/>
        <v>5.5000000000000007E-2</v>
      </c>
      <c r="L404" s="9">
        <f t="shared" si="294"/>
        <v>5.5000000000000007E-2</v>
      </c>
      <c r="M404" s="9">
        <f t="shared" si="294"/>
        <v>5.5000000000000007E-2</v>
      </c>
      <c r="N404" s="9">
        <f t="shared" si="294"/>
        <v>5.5000000000000007E-2</v>
      </c>
      <c r="O404" s="9">
        <f t="shared" si="294"/>
        <v>5.5000000000000007E-2</v>
      </c>
      <c r="P404" s="9">
        <f t="shared" si="294"/>
        <v>5.5000000000000007E-2</v>
      </c>
      <c r="Q404" s="9">
        <f t="shared" si="295"/>
        <v>5.5000000000000007E-2</v>
      </c>
      <c r="R404" s="9">
        <f t="shared" si="295"/>
        <v>5.5000000000000007E-2</v>
      </c>
      <c r="S404" s="9">
        <f t="shared" si="295"/>
        <v>5.5000000000000007E-2</v>
      </c>
      <c r="T404" s="9">
        <f t="shared" si="295"/>
        <v>5.5000000000000007E-2</v>
      </c>
      <c r="U404" s="9">
        <f t="shared" si="295"/>
        <v>5.5000000000000007E-2</v>
      </c>
      <c r="V404" s="9">
        <f t="shared" si="295"/>
        <v>5.5000000000000007E-2</v>
      </c>
      <c r="W404" s="9">
        <f t="shared" si="295"/>
        <v>5.5000000000000007E-2</v>
      </c>
      <c r="X404" s="9">
        <f t="shared" si="295"/>
        <v>5.5000000000000007E-2</v>
      </c>
      <c r="Y404" s="9">
        <f t="shared" si="295"/>
        <v>5.5000000000000007E-2</v>
      </c>
      <c r="Z404" s="9">
        <f t="shared" si="295"/>
        <v>5.5000000000000007E-2</v>
      </c>
      <c r="AA404" s="9">
        <f t="shared" si="296"/>
        <v>5.5000000000000007E-2</v>
      </c>
      <c r="AB404" s="9">
        <f t="shared" si="296"/>
        <v>5.5000000000000007E-2</v>
      </c>
      <c r="AC404" s="9">
        <f t="shared" si="296"/>
        <v>5.5000000000000007E-2</v>
      </c>
      <c r="AD404" s="9">
        <f t="shared" si="296"/>
        <v>5.5000000000000007E-2</v>
      </c>
      <c r="AE404" s="9">
        <f t="shared" si="296"/>
        <v>5.5000000000000007E-2</v>
      </c>
      <c r="AF404" s="9">
        <f t="shared" si="296"/>
        <v>5.5000000000000007E-2</v>
      </c>
      <c r="AG404" s="9">
        <f t="shared" si="296"/>
        <v>5.5000000000000007E-2</v>
      </c>
      <c r="AH404" s="9">
        <f t="shared" si="296"/>
        <v>5.5000000000000007E-2</v>
      </c>
    </row>
    <row r="405" spans="2:34" hidden="1" outlineLevel="1">
      <c r="B405" t="str">
        <f t="shared" si="281"/>
        <v>e-methanol - Total CAPEX - Global - USD/ton fuel</v>
      </c>
      <c r="C405" t="s">
        <v>71</v>
      </c>
      <c r="D405" t="str">
        <f>D390</f>
        <v>Total CAPEX</v>
      </c>
      <c r="E405" t="str">
        <f>E390</f>
        <v>Global</v>
      </c>
      <c r="F405" t="s">
        <v>31</v>
      </c>
      <c r="G405" s="8">
        <f t="shared" si="294"/>
        <v>2980</v>
      </c>
      <c r="H405" s="8">
        <f t="shared" si="294"/>
        <v>2840</v>
      </c>
      <c r="I405" s="8">
        <f t="shared" si="294"/>
        <v>2700</v>
      </c>
      <c r="J405" s="8">
        <f t="shared" si="294"/>
        <v>2560</v>
      </c>
      <c r="K405" s="8">
        <f t="shared" si="294"/>
        <v>2420</v>
      </c>
      <c r="L405" s="8">
        <f t="shared" si="294"/>
        <v>2280</v>
      </c>
      <c r="M405" s="8">
        <f t="shared" si="294"/>
        <v>2140</v>
      </c>
      <c r="N405" s="8">
        <f t="shared" si="294"/>
        <v>2000</v>
      </c>
      <c r="O405" s="8">
        <f t="shared" si="294"/>
        <v>1955</v>
      </c>
      <c r="P405" s="8">
        <f t="shared" si="294"/>
        <v>1910</v>
      </c>
      <c r="Q405" s="8">
        <f t="shared" si="295"/>
        <v>1865</v>
      </c>
      <c r="R405" s="8">
        <f t="shared" si="295"/>
        <v>1820</v>
      </c>
      <c r="S405" s="8">
        <f t="shared" si="295"/>
        <v>1775</v>
      </c>
      <c r="T405" s="8">
        <f t="shared" si="295"/>
        <v>1730</v>
      </c>
      <c r="U405" s="8">
        <f t="shared" si="295"/>
        <v>1685</v>
      </c>
      <c r="V405" s="8">
        <f t="shared" si="295"/>
        <v>1640</v>
      </c>
      <c r="W405" s="8">
        <f t="shared" si="295"/>
        <v>1595</v>
      </c>
      <c r="X405" s="8">
        <f t="shared" si="295"/>
        <v>1550</v>
      </c>
      <c r="Y405" s="8">
        <f t="shared" si="295"/>
        <v>1490</v>
      </c>
      <c r="Z405" s="8">
        <f t="shared" si="295"/>
        <v>1430</v>
      </c>
      <c r="AA405" s="8">
        <f t="shared" si="296"/>
        <v>1370</v>
      </c>
      <c r="AB405" s="8">
        <f t="shared" si="296"/>
        <v>1310</v>
      </c>
      <c r="AC405" s="8">
        <f t="shared" si="296"/>
        <v>1250</v>
      </c>
      <c r="AD405" s="8">
        <f t="shared" si="296"/>
        <v>1190</v>
      </c>
      <c r="AE405" s="8">
        <f t="shared" si="296"/>
        <v>1130</v>
      </c>
      <c r="AF405" s="8">
        <f t="shared" si="296"/>
        <v>1070</v>
      </c>
      <c r="AG405" s="8">
        <f t="shared" si="296"/>
        <v>1010</v>
      </c>
      <c r="AH405" s="8">
        <f t="shared" si="296"/>
        <v>950</v>
      </c>
    </row>
    <row r="406" spans="2:34" hidden="1" outlineLevel="1">
      <c r="B406" t="str">
        <f t="shared" si="281"/>
        <v/>
      </c>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row>
    <row r="407" spans="2:34" hidden="1" outlineLevel="1">
      <c r="B407" t="str">
        <f t="shared" si="281"/>
        <v>e-methanol (DAC) - Energy cost - Africa - USD/ton fuel</v>
      </c>
      <c r="C407" s="10" t="str">
        <f>C381</f>
        <v>e-methanol (DAC)</v>
      </c>
      <c r="D407" s="10" t="s">
        <v>43</v>
      </c>
      <c r="E407" s="10" t="s">
        <v>55</v>
      </c>
      <c r="F407" s="10" t="s">
        <v>31</v>
      </c>
      <c r="G407" s="15">
        <f>G412*G$417</f>
        <v>99.26267178187409</v>
      </c>
      <c r="H407" s="15">
        <f t="shared" ref="H407:AH407" si="297">H412*H$417</f>
        <v>87.606603617621289</v>
      </c>
      <c r="I407" s="15">
        <f t="shared" si="297"/>
        <v>75.950535453365404</v>
      </c>
      <c r="J407" s="15">
        <f t="shared" si="297"/>
        <v>72.701221964566045</v>
      </c>
      <c r="K407" s="15">
        <f t="shared" si="297"/>
        <v>69.451908475766686</v>
      </c>
      <c r="L407" s="15">
        <f t="shared" si="297"/>
        <v>66.202594986967327</v>
      </c>
      <c r="M407" s="15">
        <f t="shared" si="297"/>
        <v>62.953281498167186</v>
      </c>
      <c r="N407" s="15">
        <f t="shared" si="297"/>
        <v>59.703968009367827</v>
      </c>
      <c r="O407" s="15">
        <f t="shared" si="297"/>
        <v>57.890197067325836</v>
      </c>
      <c r="P407" s="15">
        <f t="shared" si="297"/>
        <v>56.076426125283838</v>
      </c>
      <c r="Q407" s="15">
        <f t="shared" si="297"/>
        <v>54.262655183241073</v>
      </c>
      <c r="R407" s="15">
        <f t="shared" si="297"/>
        <v>52.448884241199082</v>
      </c>
      <c r="S407" s="15">
        <f t="shared" si="297"/>
        <v>50.635113299157283</v>
      </c>
      <c r="T407" s="15">
        <f t="shared" si="297"/>
        <v>49.781401120835163</v>
      </c>
      <c r="U407" s="15">
        <f t="shared" si="297"/>
        <v>48.927688942513235</v>
      </c>
      <c r="V407" s="15">
        <f t="shared" si="297"/>
        <v>48.073976764191116</v>
      </c>
      <c r="W407" s="15">
        <f t="shared" si="297"/>
        <v>47.220264585868996</v>
      </c>
      <c r="X407" s="15">
        <f t="shared" si="297"/>
        <v>46.36655240754726</v>
      </c>
      <c r="Y407" s="15">
        <f t="shared" si="297"/>
        <v>45.488704803888616</v>
      </c>
      <c r="Z407" s="15">
        <f t="shared" si="297"/>
        <v>44.610857200229972</v>
      </c>
      <c r="AA407" s="15">
        <f t="shared" si="297"/>
        <v>43.733009596570945</v>
      </c>
      <c r="AB407" s="15">
        <f t="shared" si="297"/>
        <v>42.855161992912301</v>
      </c>
      <c r="AC407" s="15">
        <f t="shared" si="297"/>
        <v>41.977314389253465</v>
      </c>
      <c r="AD407" s="15">
        <f t="shared" si="297"/>
        <v>41.546443275330866</v>
      </c>
      <c r="AE407" s="15">
        <f t="shared" si="297"/>
        <v>41.115572161408451</v>
      </c>
      <c r="AF407" s="15">
        <f t="shared" si="297"/>
        <v>40.684701047485852</v>
      </c>
      <c r="AG407" s="15">
        <f t="shared" si="297"/>
        <v>40.253829933563246</v>
      </c>
      <c r="AH407" s="15">
        <f t="shared" si="297"/>
        <v>39.822958819640839</v>
      </c>
    </row>
    <row r="408" spans="2:34" hidden="1" outlineLevel="1">
      <c r="B408" t="str">
        <f t="shared" si="281"/>
        <v>e-methanol (DAC) - Energy cost - Americas - USD/ton fuel</v>
      </c>
      <c r="C408" s="2" t="str">
        <f>C381</f>
        <v>e-methanol (DAC)</v>
      </c>
      <c r="D408" s="2" t="s">
        <v>43</v>
      </c>
      <c r="E408" s="2" t="s">
        <v>56</v>
      </c>
      <c r="F408" s="2" t="s">
        <v>31</v>
      </c>
      <c r="G408" s="16">
        <f t="shared" ref="G408:AH408" si="298">G413*G$417</f>
        <v>62.36821371760395</v>
      </c>
      <c r="H408" s="16">
        <f t="shared" si="298"/>
        <v>61.07665505835346</v>
      </c>
      <c r="I408" s="16">
        <f t="shared" si="298"/>
        <v>59.785096399102578</v>
      </c>
      <c r="J408" s="16">
        <f t="shared" si="298"/>
        <v>57.601855099917429</v>
      </c>
      <c r="K408" s="16">
        <f t="shared" si="298"/>
        <v>55.418613800732281</v>
      </c>
      <c r="L408" s="16">
        <f t="shared" si="298"/>
        <v>53.235372501547133</v>
      </c>
      <c r="M408" s="16">
        <f t="shared" si="298"/>
        <v>51.052131202362759</v>
      </c>
      <c r="N408" s="16">
        <f t="shared" si="298"/>
        <v>48.86888990317761</v>
      </c>
      <c r="O408" s="16">
        <f t="shared" si="298"/>
        <v>47.818261773230411</v>
      </c>
      <c r="P408" s="16">
        <f t="shared" si="298"/>
        <v>46.767633643283212</v>
      </c>
      <c r="Q408" s="16">
        <f t="shared" si="298"/>
        <v>45.717005513336012</v>
      </c>
      <c r="R408" s="16">
        <f t="shared" si="298"/>
        <v>44.666377383388813</v>
      </c>
      <c r="S408" s="16">
        <f t="shared" si="298"/>
        <v>43.615749253441422</v>
      </c>
      <c r="T408" s="16">
        <f t="shared" si="298"/>
        <v>42.764084248216705</v>
      </c>
      <c r="U408" s="16">
        <f t="shared" si="298"/>
        <v>41.91241924299198</v>
      </c>
      <c r="V408" s="16">
        <f t="shared" si="298"/>
        <v>41.060754237767071</v>
      </c>
      <c r="W408" s="16">
        <f t="shared" si="298"/>
        <v>40.209089232542347</v>
      </c>
      <c r="X408" s="16">
        <f t="shared" si="298"/>
        <v>39.35742422731753</v>
      </c>
      <c r="Y408" s="16">
        <f t="shared" si="298"/>
        <v>39.014315503295393</v>
      </c>
      <c r="Z408" s="16">
        <f t="shared" si="298"/>
        <v>38.671206779273248</v>
      </c>
      <c r="AA408" s="16">
        <f t="shared" si="298"/>
        <v>38.328098055251203</v>
      </c>
      <c r="AB408" s="16">
        <f t="shared" si="298"/>
        <v>37.984989331229066</v>
      </c>
      <c r="AC408" s="16">
        <f t="shared" si="298"/>
        <v>37.641880607206922</v>
      </c>
      <c r="AD408" s="16">
        <f t="shared" si="298"/>
        <v>37.383029360348445</v>
      </c>
      <c r="AE408" s="16">
        <f t="shared" si="298"/>
        <v>37.124178113490061</v>
      </c>
      <c r="AF408" s="16">
        <f t="shared" si="298"/>
        <v>36.865326866631683</v>
      </c>
      <c r="AG408" s="16">
        <f t="shared" si="298"/>
        <v>36.606475619773299</v>
      </c>
      <c r="AH408" s="16">
        <f t="shared" si="298"/>
        <v>36.347624372914915</v>
      </c>
    </row>
    <row r="409" spans="2:34" hidden="1" outlineLevel="1">
      <c r="B409" t="str">
        <f t="shared" si="281"/>
        <v>e-methanol (DAC) - Energy cost - Asia - USD/ton fuel</v>
      </c>
      <c r="C409" s="2" t="str">
        <f>C381</f>
        <v>e-methanol (DAC)</v>
      </c>
      <c r="D409" s="2" t="s">
        <v>43</v>
      </c>
      <c r="E409" s="2" t="s">
        <v>57</v>
      </c>
      <c r="F409" s="2" t="s">
        <v>31</v>
      </c>
      <c r="G409" s="16">
        <f t="shared" ref="G409:AH409" si="299">G414*G$417</f>
        <v>110.40072423267556</v>
      </c>
      <c r="H409" s="16">
        <f t="shared" si="299"/>
        <v>100.69934349262111</v>
      </c>
      <c r="I409" s="16">
        <f t="shared" si="299"/>
        <v>90.997962752571311</v>
      </c>
      <c r="J409" s="16">
        <f t="shared" si="299"/>
        <v>87.518158038180076</v>
      </c>
      <c r="K409" s="16">
        <f t="shared" si="299"/>
        <v>84.038353323790389</v>
      </c>
      <c r="L409" s="16">
        <f t="shared" si="299"/>
        <v>80.558548609399168</v>
      </c>
      <c r="M409" s="16">
        <f t="shared" si="299"/>
        <v>77.078743895007932</v>
      </c>
      <c r="N409" s="16">
        <f t="shared" si="299"/>
        <v>73.598939180618245</v>
      </c>
      <c r="O409" s="16">
        <f t="shared" si="299"/>
        <v>71.233753712729865</v>
      </c>
      <c r="P409" s="16">
        <f t="shared" si="299"/>
        <v>68.868568244842251</v>
      </c>
      <c r="Q409" s="16">
        <f t="shared" si="299"/>
        <v>66.503382776955405</v>
      </c>
      <c r="R409" s="16">
        <f t="shared" si="299"/>
        <v>64.138197309067792</v>
      </c>
      <c r="S409" s="16">
        <f t="shared" si="299"/>
        <v>61.773011841180185</v>
      </c>
      <c r="T409" s="16">
        <f t="shared" si="299"/>
        <v>60.570494246133691</v>
      </c>
      <c r="U409" s="16">
        <f t="shared" si="299"/>
        <v>59.367976651087197</v>
      </c>
      <c r="V409" s="16">
        <f t="shared" si="299"/>
        <v>58.165459056041094</v>
      </c>
      <c r="W409" s="16">
        <f t="shared" si="299"/>
        <v>56.9629414609946</v>
      </c>
      <c r="X409" s="16">
        <f t="shared" si="299"/>
        <v>55.76042386594888</v>
      </c>
      <c r="Y409" s="16">
        <f t="shared" si="299"/>
        <v>54.501714899965805</v>
      </c>
      <c r="Z409" s="16">
        <f t="shared" si="299"/>
        <v>53.243005933983113</v>
      </c>
      <c r="AA409" s="16">
        <f t="shared" si="299"/>
        <v>51.984296968000031</v>
      </c>
      <c r="AB409" s="16">
        <f t="shared" si="299"/>
        <v>50.725588002017339</v>
      </c>
      <c r="AC409" s="16">
        <f t="shared" si="299"/>
        <v>49.466879036034264</v>
      </c>
      <c r="AD409" s="16">
        <f t="shared" si="299"/>
        <v>48.889651788084429</v>
      </c>
      <c r="AE409" s="16">
        <f t="shared" si="299"/>
        <v>48.312424540134394</v>
      </c>
      <c r="AF409" s="16">
        <f t="shared" si="299"/>
        <v>47.735197292184559</v>
      </c>
      <c r="AG409" s="16">
        <f t="shared" si="299"/>
        <v>47.157970044234716</v>
      </c>
      <c r="AH409" s="16">
        <f t="shared" si="299"/>
        <v>46.580742796284689</v>
      </c>
    </row>
    <row r="410" spans="2:34" hidden="1" outlineLevel="1">
      <c r="B410" t="str">
        <f t="shared" si="281"/>
        <v>e-methanol (DAC) - Energy cost - Europe - USD/ton fuel</v>
      </c>
      <c r="C410" s="2" t="str">
        <f>C381</f>
        <v>e-methanol (DAC)</v>
      </c>
      <c r="D410" s="2" t="s">
        <v>43</v>
      </c>
      <c r="E410" s="2" t="s">
        <v>8</v>
      </c>
      <c r="F410" s="2" t="s">
        <v>31</v>
      </c>
      <c r="G410" s="16">
        <f t="shared" ref="G410:AH410" si="300">G415*G$417</f>
        <v>82.187359108187323</v>
      </c>
      <c r="H410" s="16">
        <f t="shared" si="300"/>
        <v>78.645118468410502</v>
      </c>
      <c r="I410" s="16">
        <f t="shared" si="300"/>
        <v>75.102877828633694</v>
      </c>
      <c r="J410" s="16">
        <f t="shared" si="300"/>
        <v>72.240725986131565</v>
      </c>
      <c r="K410" s="16">
        <f t="shared" si="300"/>
        <v>69.378574143628654</v>
      </c>
      <c r="L410" s="16">
        <f t="shared" si="300"/>
        <v>66.516422301126525</v>
      </c>
      <c r="M410" s="16">
        <f t="shared" si="300"/>
        <v>63.654270458623614</v>
      </c>
      <c r="N410" s="16">
        <f t="shared" si="300"/>
        <v>60.792118616121478</v>
      </c>
      <c r="O410" s="16">
        <f t="shared" si="300"/>
        <v>59.602895117744033</v>
      </c>
      <c r="P410" s="16">
        <f t="shared" si="300"/>
        <v>58.413671619367754</v>
      </c>
      <c r="Q410" s="16">
        <f t="shared" si="300"/>
        <v>57.224448120991084</v>
      </c>
      <c r="R410" s="16">
        <f t="shared" si="300"/>
        <v>56.035224622614415</v>
      </c>
      <c r="S410" s="16">
        <f t="shared" si="300"/>
        <v>54.846001124238136</v>
      </c>
      <c r="T410" s="16">
        <f t="shared" si="300"/>
        <v>54.135974250548429</v>
      </c>
      <c r="U410" s="16">
        <f t="shared" si="300"/>
        <v>53.425947376858915</v>
      </c>
      <c r="V410" s="16">
        <f t="shared" si="300"/>
        <v>52.7159205031694</v>
      </c>
      <c r="W410" s="16">
        <f t="shared" si="300"/>
        <v>52.005893629479885</v>
      </c>
      <c r="X410" s="16">
        <f t="shared" si="300"/>
        <v>51.29586675578998</v>
      </c>
      <c r="Y410" s="16">
        <f t="shared" si="300"/>
        <v>50.536266188772764</v>
      </c>
      <c r="Z410" s="16">
        <f t="shared" si="300"/>
        <v>49.776665621755349</v>
      </c>
      <c r="AA410" s="16">
        <f t="shared" si="300"/>
        <v>49.017065054738133</v>
      </c>
      <c r="AB410" s="16">
        <f t="shared" si="300"/>
        <v>48.257464487720718</v>
      </c>
      <c r="AC410" s="16">
        <f t="shared" si="300"/>
        <v>47.497863920703502</v>
      </c>
      <c r="AD410" s="16">
        <f t="shared" si="300"/>
        <v>46.943643703584165</v>
      </c>
      <c r="AE410" s="16">
        <f t="shared" si="300"/>
        <v>46.389423486464636</v>
      </c>
      <c r="AF410" s="16">
        <f t="shared" si="300"/>
        <v>45.8352032693453</v>
      </c>
      <c r="AG410" s="16">
        <f t="shared" si="300"/>
        <v>45.280983052225963</v>
      </c>
      <c r="AH410" s="16">
        <f t="shared" si="300"/>
        <v>44.726762835106435</v>
      </c>
    </row>
    <row r="411" spans="2:34" hidden="1" outlineLevel="1">
      <c r="B411" t="str">
        <f t="shared" si="281"/>
        <v>e-methanol (DAC) - Energy cost - Middle East - USD/ton fuel</v>
      </c>
      <c r="C411" s="13" t="str">
        <f>C381</f>
        <v>e-methanol (DAC)</v>
      </c>
      <c r="D411" s="13" t="s">
        <v>43</v>
      </c>
      <c r="E411" s="13" t="s">
        <v>58</v>
      </c>
      <c r="F411" s="13" t="s">
        <v>31</v>
      </c>
      <c r="G411" s="17">
        <f t="shared" ref="G411:AH411" si="301">G416*G$417</f>
        <v>62.93453834437873</v>
      </c>
      <c r="H411" s="17">
        <f t="shared" si="301"/>
        <v>60.157394930737972</v>
      </c>
      <c r="I411" s="17">
        <f t="shared" si="301"/>
        <v>57.38025151709644</v>
      </c>
      <c r="J411" s="17">
        <f t="shared" si="301"/>
        <v>55.541528116218657</v>
      </c>
      <c r="K411" s="17">
        <f t="shared" si="301"/>
        <v>53.702804715340882</v>
      </c>
      <c r="L411" s="17">
        <f t="shared" si="301"/>
        <v>51.8640813144631</v>
      </c>
      <c r="M411" s="17">
        <f t="shared" si="301"/>
        <v>50.025357913585317</v>
      </c>
      <c r="N411" s="17">
        <f t="shared" si="301"/>
        <v>48.186634512707542</v>
      </c>
      <c r="O411" s="17">
        <f t="shared" si="301"/>
        <v>46.890122628117588</v>
      </c>
      <c r="P411" s="17">
        <f t="shared" si="301"/>
        <v>45.593610743528025</v>
      </c>
      <c r="Q411" s="17">
        <f t="shared" si="301"/>
        <v>44.297098858938078</v>
      </c>
      <c r="R411" s="17">
        <f t="shared" si="301"/>
        <v>43.000586974348515</v>
      </c>
      <c r="S411" s="17">
        <f t="shared" si="301"/>
        <v>41.704075089758952</v>
      </c>
      <c r="T411" s="17">
        <f t="shared" si="301"/>
        <v>41.054017663680554</v>
      </c>
      <c r="U411" s="17">
        <f t="shared" si="301"/>
        <v>40.403960237602156</v>
      </c>
      <c r="V411" s="17">
        <f t="shared" si="301"/>
        <v>39.75390281152395</v>
      </c>
      <c r="W411" s="17">
        <f t="shared" si="301"/>
        <v>39.103845385445545</v>
      </c>
      <c r="X411" s="17">
        <f t="shared" si="301"/>
        <v>38.453787959367148</v>
      </c>
      <c r="Y411" s="17">
        <f t="shared" si="301"/>
        <v>37.601305213839112</v>
      </c>
      <c r="Z411" s="17">
        <f t="shared" si="301"/>
        <v>36.748822468311268</v>
      </c>
      <c r="AA411" s="17">
        <f t="shared" si="301"/>
        <v>35.896339722783225</v>
      </c>
      <c r="AB411" s="17">
        <f t="shared" si="301"/>
        <v>35.043856977255381</v>
      </c>
      <c r="AC411" s="17">
        <f t="shared" si="301"/>
        <v>34.191374231727245</v>
      </c>
      <c r="AD411" s="17">
        <f t="shared" si="301"/>
        <v>33.792385564257692</v>
      </c>
      <c r="AE411" s="17">
        <f t="shared" si="301"/>
        <v>33.393396896788239</v>
      </c>
      <c r="AF411" s="17">
        <f t="shared" si="301"/>
        <v>32.994408229318687</v>
      </c>
      <c r="AG411" s="17">
        <f t="shared" si="301"/>
        <v>32.595419561849134</v>
      </c>
      <c r="AH411" s="17">
        <f t="shared" si="301"/>
        <v>32.196430894379674</v>
      </c>
    </row>
    <row r="412" spans="2:34" hidden="1" outlineLevel="1">
      <c r="B412" t="str">
        <f t="shared" si="281"/>
        <v>Renewable electricity - Cost of electricity - Africa - USD/MWh</v>
      </c>
      <c r="C412" t="s">
        <v>118</v>
      </c>
      <c r="D412" t="s">
        <v>119</v>
      </c>
      <c r="E412" t="s">
        <v>55</v>
      </c>
      <c r="F412" t="s">
        <v>120</v>
      </c>
      <c r="G412" s="8">
        <f t="shared" ref="G412:P417" si="302">INDEX(FuelData,MATCH($B412,FuelData_Index,0),MATCH(G$4,FuelData_Year,0))</f>
        <v>58.389806930514169</v>
      </c>
      <c r="H412" s="8">
        <f t="shared" si="302"/>
        <v>51.533296245659585</v>
      </c>
      <c r="I412" s="8">
        <f t="shared" si="302"/>
        <v>44.676785560803182</v>
      </c>
      <c r="J412" s="8">
        <f t="shared" si="302"/>
        <v>42.765424685038852</v>
      </c>
      <c r="K412" s="8">
        <f t="shared" si="302"/>
        <v>40.854063809274521</v>
      </c>
      <c r="L412" s="8">
        <f t="shared" si="302"/>
        <v>38.942702933510191</v>
      </c>
      <c r="M412" s="8">
        <f t="shared" si="302"/>
        <v>37.031342057745405</v>
      </c>
      <c r="N412" s="8">
        <f t="shared" si="302"/>
        <v>35.119981181981075</v>
      </c>
      <c r="O412" s="8">
        <f t="shared" si="302"/>
        <v>34.053057098426962</v>
      </c>
      <c r="P412" s="8">
        <f t="shared" si="302"/>
        <v>32.986133014872848</v>
      </c>
      <c r="Q412" s="8">
        <f t="shared" ref="Q412:Z417" si="303">INDEX(FuelData,MATCH($B412,FuelData_Index,0),MATCH(Q$4,FuelData_Year,0))</f>
        <v>31.919208931318281</v>
      </c>
      <c r="R412" s="8">
        <f t="shared" si="303"/>
        <v>30.852284847764167</v>
      </c>
      <c r="S412" s="8">
        <f t="shared" si="303"/>
        <v>29.785360764210168</v>
      </c>
      <c r="T412" s="8">
        <f t="shared" si="303"/>
        <v>29.283177129903038</v>
      </c>
      <c r="U412" s="8">
        <f t="shared" si="303"/>
        <v>28.780993495596022</v>
      </c>
      <c r="V412" s="8">
        <f t="shared" si="303"/>
        <v>28.278809861288892</v>
      </c>
      <c r="W412" s="8">
        <f t="shared" si="303"/>
        <v>27.776626226981762</v>
      </c>
      <c r="X412" s="8">
        <f t="shared" si="303"/>
        <v>27.274442592674859</v>
      </c>
      <c r="Y412" s="8">
        <f t="shared" si="303"/>
        <v>26.758061649346246</v>
      </c>
      <c r="Z412" s="8">
        <f t="shared" si="303"/>
        <v>26.241680706017632</v>
      </c>
      <c r="AA412" s="8">
        <f t="shared" ref="AA412:AH417" si="304">INDEX(FuelData,MATCH($B412,FuelData_Index,0),MATCH(AA$4,FuelData_Year,0))</f>
        <v>25.725299762688792</v>
      </c>
      <c r="AB412" s="8">
        <f t="shared" si="304"/>
        <v>25.208918819360179</v>
      </c>
      <c r="AC412" s="8">
        <f t="shared" si="304"/>
        <v>24.692537876031452</v>
      </c>
      <c r="AD412" s="8">
        <f t="shared" si="304"/>
        <v>24.439084279606391</v>
      </c>
      <c r="AE412" s="8">
        <f t="shared" si="304"/>
        <v>24.185630683181444</v>
      </c>
      <c r="AF412" s="8">
        <f t="shared" si="304"/>
        <v>23.932177086756383</v>
      </c>
      <c r="AG412" s="8">
        <f t="shared" si="304"/>
        <v>23.678723490331322</v>
      </c>
      <c r="AH412" s="8">
        <f t="shared" si="304"/>
        <v>23.425269893906375</v>
      </c>
    </row>
    <row r="413" spans="2:34" hidden="1" outlineLevel="1">
      <c r="B413" t="str">
        <f t="shared" si="281"/>
        <v>Renewable electricity - Cost of electricity - Americas - USD/MWh</v>
      </c>
      <c r="C413" t="s">
        <v>118</v>
      </c>
      <c r="D413" t="s">
        <v>119</v>
      </c>
      <c r="E413" t="s">
        <v>56</v>
      </c>
      <c r="F413" t="s">
        <v>120</v>
      </c>
      <c r="G413" s="8">
        <f t="shared" si="302"/>
        <v>36.687184539767031</v>
      </c>
      <c r="H413" s="8">
        <f t="shared" si="302"/>
        <v>35.927444151972622</v>
      </c>
      <c r="I413" s="8">
        <f t="shared" si="302"/>
        <v>35.167703764177986</v>
      </c>
      <c r="J413" s="8">
        <f t="shared" si="302"/>
        <v>33.883444176422017</v>
      </c>
      <c r="K413" s="8">
        <f t="shared" si="302"/>
        <v>32.599184588666049</v>
      </c>
      <c r="L413" s="8">
        <f t="shared" si="302"/>
        <v>31.31492500091008</v>
      </c>
      <c r="M413" s="8">
        <f t="shared" si="302"/>
        <v>30.030665413154566</v>
      </c>
      <c r="N413" s="8">
        <f t="shared" si="302"/>
        <v>28.746405825398597</v>
      </c>
      <c r="O413" s="8">
        <f t="shared" si="302"/>
        <v>28.128389278370832</v>
      </c>
      <c r="P413" s="8">
        <f t="shared" si="302"/>
        <v>27.510372731343068</v>
      </c>
      <c r="Q413" s="8">
        <f t="shared" si="303"/>
        <v>26.892356184315304</v>
      </c>
      <c r="R413" s="8">
        <f t="shared" si="303"/>
        <v>26.27433963728754</v>
      </c>
      <c r="S413" s="8">
        <f t="shared" si="303"/>
        <v>25.656323090259662</v>
      </c>
      <c r="T413" s="8">
        <f t="shared" si="303"/>
        <v>25.155343675421591</v>
      </c>
      <c r="U413" s="8">
        <f t="shared" si="303"/>
        <v>24.65436426058352</v>
      </c>
      <c r="V413" s="8">
        <f t="shared" si="303"/>
        <v>24.153384845745336</v>
      </c>
      <c r="W413" s="8">
        <f t="shared" si="303"/>
        <v>23.652405430907265</v>
      </c>
      <c r="X413" s="8">
        <f t="shared" si="303"/>
        <v>23.151426016069138</v>
      </c>
      <c r="Y413" s="8">
        <f t="shared" si="303"/>
        <v>22.949597354879643</v>
      </c>
      <c r="Z413" s="8">
        <f t="shared" si="303"/>
        <v>22.747768693690148</v>
      </c>
      <c r="AA413" s="8">
        <f t="shared" si="304"/>
        <v>22.54594003250071</v>
      </c>
      <c r="AB413" s="8">
        <f t="shared" si="304"/>
        <v>22.344111371311214</v>
      </c>
      <c r="AC413" s="8">
        <f t="shared" si="304"/>
        <v>22.142282710121719</v>
      </c>
      <c r="AD413" s="8">
        <f t="shared" si="304"/>
        <v>21.990017270793203</v>
      </c>
      <c r="AE413" s="8">
        <f t="shared" si="304"/>
        <v>21.837751831464743</v>
      </c>
      <c r="AF413" s="8">
        <f t="shared" si="304"/>
        <v>21.685486392136283</v>
      </c>
      <c r="AG413" s="8">
        <f t="shared" si="304"/>
        <v>21.533220952807824</v>
      </c>
      <c r="AH413" s="8">
        <f t="shared" si="304"/>
        <v>21.380955513479364</v>
      </c>
    </row>
    <row r="414" spans="2:34" hidden="1" outlineLevel="1">
      <c r="B414" t="str">
        <f t="shared" si="281"/>
        <v>Renewable electricity - Cost of electricity - Asia - USD/MWh</v>
      </c>
      <c r="C414" t="s">
        <v>118</v>
      </c>
      <c r="D414" t="s">
        <v>119</v>
      </c>
      <c r="E414" t="s">
        <v>57</v>
      </c>
      <c r="F414" t="s">
        <v>120</v>
      </c>
      <c r="G414" s="8">
        <f t="shared" si="302"/>
        <v>64.941602489809156</v>
      </c>
      <c r="H414" s="8">
        <f t="shared" si="302"/>
        <v>59.234907936835953</v>
      </c>
      <c r="I414" s="8">
        <f t="shared" si="302"/>
        <v>53.528213383865477</v>
      </c>
      <c r="J414" s="8">
        <f t="shared" si="302"/>
        <v>51.481269434223577</v>
      </c>
      <c r="K414" s="8">
        <f t="shared" si="302"/>
        <v>49.434325484582587</v>
      </c>
      <c r="L414" s="8">
        <f t="shared" si="302"/>
        <v>47.387381534940687</v>
      </c>
      <c r="M414" s="8">
        <f t="shared" si="302"/>
        <v>45.340437585298787</v>
      </c>
      <c r="N414" s="8">
        <f t="shared" si="302"/>
        <v>43.293493635657796</v>
      </c>
      <c r="O414" s="8">
        <f t="shared" si="302"/>
        <v>41.902208066311687</v>
      </c>
      <c r="P414" s="8">
        <f t="shared" si="302"/>
        <v>40.510922496966032</v>
      </c>
      <c r="Q414" s="8">
        <f t="shared" si="303"/>
        <v>39.119636927620832</v>
      </c>
      <c r="R414" s="8">
        <f t="shared" si="303"/>
        <v>37.728351358275177</v>
      </c>
      <c r="S414" s="8">
        <f t="shared" si="303"/>
        <v>36.337065788929522</v>
      </c>
      <c r="T414" s="8">
        <f t="shared" si="303"/>
        <v>35.629702497725702</v>
      </c>
      <c r="U414" s="8">
        <f t="shared" si="303"/>
        <v>34.922339206521883</v>
      </c>
      <c r="V414" s="8">
        <f t="shared" si="303"/>
        <v>34.214975915318291</v>
      </c>
      <c r="W414" s="8">
        <f t="shared" si="303"/>
        <v>33.507612624114472</v>
      </c>
      <c r="X414" s="8">
        <f t="shared" si="303"/>
        <v>32.800249332911108</v>
      </c>
      <c r="Y414" s="8">
        <f t="shared" si="303"/>
        <v>32.059832294097532</v>
      </c>
      <c r="Z414" s="8">
        <f t="shared" si="303"/>
        <v>31.319415255284184</v>
      </c>
      <c r="AA414" s="8">
        <f t="shared" si="304"/>
        <v>30.578998216470609</v>
      </c>
      <c r="AB414" s="8">
        <f t="shared" si="304"/>
        <v>29.838581177657261</v>
      </c>
      <c r="AC414" s="8">
        <f t="shared" si="304"/>
        <v>29.098164138843686</v>
      </c>
      <c r="AD414" s="8">
        <f t="shared" si="304"/>
        <v>28.758618698873192</v>
      </c>
      <c r="AE414" s="8">
        <f t="shared" si="304"/>
        <v>28.419073258902586</v>
      </c>
      <c r="AF414" s="8">
        <f t="shared" si="304"/>
        <v>28.079527818932092</v>
      </c>
      <c r="AG414" s="8">
        <f t="shared" si="304"/>
        <v>27.739982378961599</v>
      </c>
      <c r="AH414" s="8">
        <f t="shared" si="304"/>
        <v>27.400436938990993</v>
      </c>
    </row>
    <row r="415" spans="2:34" hidden="1" outlineLevel="1">
      <c r="B415" t="str">
        <f t="shared" si="281"/>
        <v>Renewable electricity - Cost of electricity - Europe - USD/MWh</v>
      </c>
      <c r="C415" t="s">
        <v>118</v>
      </c>
      <c r="D415" t="s">
        <v>119</v>
      </c>
      <c r="E415" t="s">
        <v>8</v>
      </c>
      <c r="F415" t="s">
        <v>120</v>
      </c>
      <c r="G415" s="8">
        <f t="shared" si="302"/>
        <v>48.345505357757247</v>
      </c>
      <c r="H415" s="8">
        <f t="shared" si="302"/>
        <v>46.261834393182653</v>
      </c>
      <c r="I415" s="8">
        <f t="shared" si="302"/>
        <v>44.178163428608059</v>
      </c>
      <c r="J415" s="8">
        <f t="shared" si="302"/>
        <v>42.49454469772445</v>
      </c>
      <c r="K415" s="8">
        <f t="shared" si="302"/>
        <v>40.810925966840387</v>
      </c>
      <c r="L415" s="8">
        <f t="shared" si="302"/>
        <v>39.127307235956778</v>
      </c>
      <c r="M415" s="8">
        <f t="shared" si="302"/>
        <v>37.443688505072714</v>
      </c>
      <c r="N415" s="8">
        <f t="shared" si="302"/>
        <v>35.760069774189105</v>
      </c>
      <c r="O415" s="8">
        <f t="shared" si="302"/>
        <v>35.060526539849434</v>
      </c>
      <c r="P415" s="8">
        <f t="shared" si="302"/>
        <v>34.360983305510445</v>
      </c>
      <c r="Q415" s="8">
        <f t="shared" si="303"/>
        <v>33.661440071171228</v>
      </c>
      <c r="R415" s="8">
        <f t="shared" si="303"/>
        <v>32.961896836832011</v>
      </c>
      <c r="S415" s="8">
        <f t="shared" si="303"/>
        <v>32.262353602493022</v>
      </c>
      <c r="T415" s="8">
        <f t="shared" si="303"/>
        <v>31.844690735616723</v>
      </c>
      <c r="U415" s="8">
        <f t="shared" si="303"/>
        <v>31.427027868740538</v>
      </c>
      <c r="V415" s="8">
        <f t="shared" si="303"/>
        <v>31.009365001864353</v>
      </c>
      <c r="W415" s="8">
        <f t="shared" si="303"/>
        <v>30.591702134988168</v>
      </c>
      <c r="X415" s="8">
        <f t="shared" si="303"/>
        <v>30.174039268111756</v>
      </c>
      <c r="Y415" s="8">
        <f t="shared" si="303"/>
        <v>29.72721540516045</v>
      </c>
      <c r="Z415" s="8">
        <f t="shared" si="303"/>
        <v>29.280391542209031</v>
      </c>
      <c r="AA415" s="8">
        <f t="shared" si="304"/>
        <v>28.833567679257726</v>
      </c>
      <c r="AB415" s="8">
        <f t="shared" si="304"/>
        <v>28.386743816306307</v>
      </c>
      <c r="AC415" s="8">
        <f t="shared" si="304"/>
        <v>27.939919953355002</v>
      </c>
      <c r="AD415" s="8">
        <f t="shared" si="304"/>
        <v>27.613908060931863</v>
      </c>
      <c r="AE415" s="8">
        <f t="shared" si="304"/>
        <v>27.28789616850861</v>
      </c>
      <c r="AF415" s="8">
        <f t="shared" si="304"/>
        <v>26.96188427608547</v>
      </c>
      <c r="AG415" s="8">
        <f t="shared" si="304"/>
        <v>26.635872383662331</v>
      </c>
      <c r="AH415" s="8">
        <f t="shared" si="304"/>
        <v>26.309860491239078</v>
      </c>
    </row>
    <row r="416" spans="2:34" hidden="1" outlineLevel="1">
      <c r="B416" t="str">
        <f t="shared" si="281"/>
        <v>Renewable electricity - Cost of electricity - Middle East - USD/MWh</v>
      </c>
      <c r="C416" t="s">
        <v>118</v>
      </c>
      <c r="D416" t="s">
        <v>119</v>
      </c>
      <c r="E416" t="s">
        <v>58</v>
      </c>
      <c r="F416" t="s">
        <v>120</v>
      </c>
      <c r="G416" s="8">
        <f t="shared" si="302"/>
        <v>37.020316673163961</v>
      </c>
      <c r="H416" s="8">
        <f t="shared" si="302"/>
        <v>35.386702900434102</v>
      </c>
      <c r="I416" s="8">
        <f t="shared" si="302"/>
        <v>33.753089127703788</v>
      </c>
      <c r="J416" s="8">
        <f t="shared" si="302"/>
        <v>32.671487127187447</v>
      </c>
      <c r="K416" s="8">
        <f t="shared" si="302"/>
        <v>31.589885126671106</v>
      </c>
      <c r="L416" s="8">
        <f t="shared" si="302"/>
        <v>30.508283126154765</v>
      </c>
      <c r="M416" s="8">
        <f t="shared" si="302"/>
        <v>29.426681125638424</v>
      </c>
      <c r="N416" s="8">
        <f t="shared" si="302"/>
        <v>28.345079125122083</v>
      </c>
      <c r="O416" s="8">
        <f t="shared" si="302"/>
        <v>27.58242507536329</v>
      </c>
      <c r="P416" s="8">
        <f t="shared" si="302"/>
        <v>26.819771025604723</v>
      </c>
      <c r="Q416" s="8">
        <f t="shared" si="303"/>
        <v>26.057116975845929</v>
      </c>
      <c r="R416" s="8">
        <f t="shared" si="303"/>
        <v>25.294462926087363</v>
      </c>
      <c r="S416" s="8">
        <f t="shared" si="303"/>
        <v>24.531808876328796</v>
      </c>
      <c r="T416" s="8">
        <f t="shared" si="303"/>
        <v>24.149422155106208</v>
      </c>
      <c r="U416" s="8">
        <f t="shared" si="303"/>
        <v>23.76703543388362</v>
      </c>
      <c r="V416" s="8">
        <f t="shared" si="303"/>
        <v>23.384648712661146</v>
      </c>
      <c r="W416" s="8">
        <f t="shared" si="303"/>
        <v>23.002261991438559</v>
      </c>
      <c r="X416" s="8">
        <f t="shared" si="303"/>
        <v>22.619875270215971</v>
      </c>
      <c r="Y416" s="8">
        <f t="shared" si="303"/>
        <v>22.118414831670066</v>
      </c>
      <c r="Z416" s="8">
        <f t="shared" si="303"/>
        <v>21.616954393124274</v>
      </c>
      <c r="AA416" s="8">
        <f t="shared" si="304"/>
        <v>21.115493954578369</v>
      </c>
      <c r="AB416" s="8">
        <f t="shared" si="304"/>
        <v>20.614033516032578</v>
      </c>
      <c r="AC416" s="8">
        <f t="shared" si="304"/>
        <v>20.112573077486616</v>
      </c>
      <c r="AD416" s="8">
        <f t="shared" si="304"/>
        <v>19.877873861328055</v>
      </c>
      <c r="AE416" s="8">
        <f t="shared" si="304"/>
        <v>19.643174645169552</v>
      </c>
      <c r="AF416" s="8">
        <f t="shared" si="304"/>
        <v>19.408475429010991</v>
      </c>
      <c r="AG416" s="8">
        <f t="shared" si="304"/>
        <v>19.173776212852431</v>
      </c>
      <c r="AH416" s="8">
        <f t="shared" si="304"/>
        <v>18.939076996693927</v>
      </c>
    </row>
    <row r="417" spans="2:34" hidden="1" outlineLevel="1">
      <c r="B417" t="str">
        <f t="shared" si="281"/>
        <v>e-methanol - Energy demand - Global - MWh/ton fuel</v>
      </c>
      <c r="C417" t="s">
        <v>71</v>
      </c>
      <c r="D417" t="s">
        <v>137</v>
      </c>
      <c r="E417" t="s">
        <v>49</v>
      </c>
      <c r="F417" t="s">
        <v>122</v>
      </c>
      <c r="G417" s="24">
        <f t="shared" si="302"/>
        <v>1.7</v>
      </c>
      <c r="H417" s="24">
        <f t="shared" si="302"/>
        <v>1.7</v>
      </c>
      <c r="I417" s="24">
        <f t="shared" si="302"/>
        <v>1.7</v>
      </c>
      <c r="J417" s="24">
        <f t="shared" si="302"/>
        <v>1.7</v>
      </c>
      <c r="K417" s="24">
        <f t="shared" si="302"/>
        <v>1.7</v>
      </c>
      <c r="L417" s="24">
        <f t="shared" si="302"/>
        <v>1.7</v>
      </c>
      <c r="M417" s="24">
        <f t="shared" si="302"/>
        <v>1.7</v>
      </c>
      <c r="N417" s="24">
        <f t="shared" si="302"/>
        <v>1.7</v>
      </c>
      <c r="O417" s="24">
        <f t="shared" si="302"/>
        <v>1.7</v>
      </c>
      <c r="P417" s="24">
        <f t="shared" si="302"/>
        <v>1.7</v>
      </c>
      <c r="Q417" s="24">
        <f t="shared" si="303"/>
        <v>1.7</v>
      </c>
      <c r="R417" s="24">
        <f t="shared" si="303"/>
        <v>1.7</v>
      </c>
      <c r="S417" s="24">
        <f t="shared" si="303"/>
        <v>1.7</v>
      </c>
      <c r="T417" s="24">
        <f t="shared" si="303"/>
        <v>1.7</v>
      </c>
      <c r="U417" s="24">
        <f t="shared" si="303"/>
        <v>1.7</v>
      </c>
      <c r="V417" s="24">
        <f t="shared" si="303"/>
        <v>1.7</v>
      </c>
      <c r="W417" s="24">
        <f t="shared" si="303"/>
        <v>1.7</v>
      </c>
      <c r="X417" s="24">
        <f t="shared" si="303"/>
        <v>1.7</v>
      </c>
      <c r="Y417" s="24">
        <f t="shared" si="303"/>
        <v>1.7</v>
      </c>
      <c r="Z417" s="24">
        <f t="shared" si="303"/>
        <v>1.7</v>
      </c>
      <c r="AA417" s="24">
        <f t="shared" si="304"/>
        <v>1.7</v>
      </c>
      <c r="AB417" s="24">
        <f t="shared" si="304"/>
        <v>1.7</v>
      </c>
      <c r="AC417" s="24">
        <f t="shared" si="304"/>
        <v>1.7</v>
      </c>
      <c r="AD417" s="24">
        <f t="shared" si="304"/>
        <v>1.7</v>
      </c>
      <c r="AE417" s="24">
        <f t="shared" si="304"/>
        <v>1.7</v>
      </c>
      <c r="AF417" s="24">
        <f t="shared" si="304"/>
        <v>1.7</v>
      </c>
      <c r="AG417" s="24">
        <f t="shared" si="304"/>
        <v>1.7</v>
      </c>
      <c r="AH417" s="24">
        <f t="shared" si="304"/>
        <v>1.7</v>
      </c>
    </row>
    <row r="418" spans="2:34" hidden="1" outlineLevel="1">
      <c r="B418" t="str">
        <f t="shared" si="281"/>
        <v/>
      </c>
      <c r="C418" s="2"/>
    </row>
    <row r="419" spans="2:34" hidden="1" outlineLevel="1">
      <c r="B419" t="str">
        <f t="shared" si="281"/>
        <v>e-methanol (DAC) - Feedstock cost - Africa - USD/ton fuel</v>
      </c>
      <c r="C419" s="10" t="str">
        <f>C381</f>
        <v>e-methanol (DAC)</v>
      </c>
      <c r="D419" s="10" t="s">
        <v>44</v>
      </c>
      <c r="E419" s="10" t="s">
        <v>55</v>
      </c>
      <c r="F419" s="10" t="s">
        <v>31</v>
      </c>
      <c r="G419" s="15">
        <f t="shared" ref="G419:AH419" si="305">G424*G$434+G429*G$435</f>
        <v>1281.9243261062122</v>
      </c>
      <c r="H419" s="15">
        <f t="shared" si="305"/>
        <v>1163.9178486319247</v>
      </c>
      <c r="I419" s="15">
        <f t="shared" si="305"/>
        <v>1046.224818678483</v>
      </c>
      <c r="J419" s="15">
        <f t="shared" si="305"/>
        <v>1004.4958851064597</v>
      </c>
      <c r="K419" s="15">
        <f t="shared" si="305"/>
        <v>962.05100652586248</v>
      </c>
      <c r="L419" s="15">
        <f t="shared" si="305"/>
        <v>918.90958418566538</v>
      </c>
      <c r="M419" s="15">
        <f t="shared" si="305"/>
        <v>875.09101933485817</v>
      </c>
      <c r="N419" s="15">
        <f t="shared" si="305"/>
        <v>830.61471322240573</v>
      </c>
      <c r="O419" s="15">
        <f t="shared" si="305"/>
        <v>809.59362240707981</v>
      </c>
      <c r="P419" s="15">
        <f t="shared" si="305"/>
        <v>787.29248462753333</v>
      </c>
      <c r="Q419" s="15">
        <f t="shared" si="305"/>
        <v>763.72174989541168</v>
      </c>
      <c r="R419" s="15">
        <f t="shared" si="305"/>
        <v>738.89186822237741</v>
      </c>
      <c r="S419" s="15">
        <f t="shared" si="305"/>
        <v>712.81328962010002</v>
      </c>
      <c r="T419" s="15">
        <f t="shared" si="305"/>
        <v>694.4419546004824</v>
      </c>
      <c r="U419" s="15">
        <f t="shared" si="305"/>
        <v>675.16985545288867</v>
      </c>
      <c r="V419" s="15">
        <f t="shared" si="305"/>
        <v>655.00040205584492</v>
      </c>
      <c r="W419" s="15">
        <f t="shared" si="305"/>
        <v>633.93700428783472</v>
      </c>
      <c r="X419" s="15">
        <f t="shared" si="305"/>
        <v>611.98307202737544</v>
      </c>
      <c r="Y419" s="15">
        <f t="shared" si="305"/>
        <v>590.19960589927075</v>
      </c>
      <c r="Z419" s="15">
        <f t="shared" si="305"/>
        <v>568.03181401584118</v>
      </c>
      <c r="AA419" s="15">
        <f t="shared" si="305"/>
        <v>545.47770237205941</v>
      </c>
      <c r="AB419" s="15">
        <f t="shared" si="305"/>
        <v>522.53527696287915</v>
      </c>
      <c r="AC419" s="15">
        <f t="shared" si="305"/>
        <v>499.2025437832641</v>
      </c>
      <c r="AD419" s="15">
        <f t="shared" si="305"/>
        <v>480.95149222187786</v>
      </c>
      <c r="AE419" s="15">
        <f t="shared" si="305"/>
        <v>462.51461504310555</v>
      </c>
      <c r="AF419" s="15">
        <f t="shared" si="305"/>
        <v>443.89065573213645</v>
      </c>
      <c r="AG419" s="15">
        <f t="shared" si="305"/>
        <v>425.07835777416653</v>
      </c>
      <c r="AH419" s="15">
        <f t="shared" si="305"/>
        <v>406.07646465439268</v>
      </c>
    </row>
    <row r="420" spans="2:34" hidden="1" outlineLevel="1">
      <c r="B420" t="str">
        <f t="shared" si="281"/>
        <v>e-methanol (DAC) - Feedstock cost - Americas - USD/ton fuel</v>
      </c>
      <c r="C420" s="2" t="str">
        <f>C381</f>
        <v>e-methanol (DAC)</v>
      </c>
      <c r="D420" s="2" t="s">
        <v>44</v>
      </c>
      <c r="E420" s="2" t="s">
        <v>56</v>
      </c>
      <c r="F420" s="2" t="s">
        <v>31</v>
      </c>
      <c r="G420" s="16">
        <f t="shared" ref="G420:AH420" si="306">G425*G$434+G430*G$435</f>
        <v>974.38046291410637</v>
      </c>
      <c r="H420" s="16">
        <f t="shared" si="306"/>
        <v>943.78737992169351</v>
      </c>
      <c r="I420" s="16">
        <f t="shared" si="306"/>
        <v>912.73205375251177</v>
      </c>
      <c r="J420" s="16">
        <f t="shared" si="306"/>
        <v>880.43152830485246</v>
      </c>
      <c r="K420" s="16">
        <f t="shared" si="306"/>
        <v>847.3547506741088</v>
      </c>
      <c r="L420" s="16">
        <f t="shared" si="306"/>
        <v>813.51475672406127</v>
      </c>
      <c r="M420" s="16">
        <f t="shared" si="306"/>
        <v>778.92458231851379</v>
      </c>
      <c r="N420" s="16">
        <f t="shared" si="306"/>
        <v>743.59726332121272</v>
      </c>
      <c r="O420" s="16">
        <f t="shared" si="306"/>
        <v>729.3694934048882</v>
      </c>
      <c r="P420" s="16">
        <f t="shared" si="306"/>
        <v>713.7788635279976</v>
      </c>
      <c r="Q420" s="16">
        <f t="shared" si="306"/>
        <v>696.83142686734641</v>
      </c>
      <c r="R420" s="16">
        <f t="shared" si="306"/>
        <v>678.53323659973671</v>
      </c>
      <c r="S420" s="16">
        <f t="shared" si="306"/>
        <v>658.89034590199185</v>
      </c>
      <c r="T420" s="16">
        <f t="shared" si="306"/>
        <v>641.05298243927791</v>
      </c>
      <c r="U420" s="16">
        <f t="shared" si="306"/>
        <v>622.32389255055818</v>
      </c>
      <c r="V420" s="16">
        <f t="shared" si="306"/>
        <v>602.70647793758485</v>
      </c>
      <c r="W420" s="16">
        <f t="shared" si="306"/>
        <v>582.20414030207053</v>
      </c>
      <c r="X420" s="16">
        <f t="shared" si="306"/>
        <v>560.8202813457533</v>
      </c>
      <c r="Y420" s="16">
        <f t="shared" si="306"/>
        <v>543.54338714582104</v>
      </c>
      <c r="Z420" s="16">
        <f t="shared" si="306"/>
        <v>525.77801801178521</v>
      </c>
      <c r="AA420" s="16">
        <f t="shared" si="306"/>
        <v>507.52339458227425</v>
      </c>
      <c r="AB420" s="16">
        <f t="shared" si="306"/>
        <v>488.77873749588963</v>
      </c>
      <c r="AC420" s="16">
        <f t="shared" si="306"/>
        <v>469.54326739125315</v>
      </c>
      <c r="AD420" s="16">
        <f t="shared" si="306"/>
        <v>452.79249657527657</v>
      </c>
      <c r="AE420" s="16">
        <f t="shared" si="306"/>
        <v>435.82529057472289</v>
      </c>
      <c r="AF420" s="16">
        <f t="shared" si="306"/>
        <v>418.64089452249885</v>
      </c>
      <c r="AG420" s="16">
        <f t="shared" si="306"/>
        <v>401.23855355151454</v>
      </c>
      <c r="AH420" s="16">
        <f t="shared" si="306"/>
        <v>383.61751279468069</v>
      </c>
    </row>
    <row r="421" spans="2:34" hidden="1" outlineLevel="1">
      <c r="B421" t="str">
        <f t="shared" si="281"/>
        <v>e-methanol (DAC) - Feedstock cost - Asia - USD/ton fuel</v>
      </c>
      <c r="C421" s="2" t="str">
        <f>C381</f>
        <v>e-methanol (DAC)</v>
      </c>
      <c r="D421" s="2" t="s">
        <v>44</v>
      </c>
      <c r="E421" s="2" t="s">
        <v>57</v>
      </c>
      <c r="F421" s="2" t="s">
        <v>31</v>
      </c>
      <c r="G421" s="16">
        <f t="shared" ref="G421:AH421" si="307">G426*G$434+G431*G$435</f>
        <v>1374.768613808953</v>
      </c>
      <c r="H421" s="16">
        <f t="shared" si="307"/>
        <v>1272.5539795669781</v>
      </c>
      <c r="I421" s="16">
        <f t="shared" si="307"/>
        <v>1170.4851414851087</v>
      </c>
      <c r="J421" s="16">
        <f t="shared" si="307"/>
        <v>1126.2396416640454</v>
      </c>
      <c r="K421" s="16">
        <f t="shared" si="307"/>
        <v>1081.2682430336049</v>
      </c>
      <c r="L421" s="16">
        <f t="shared" si="307"/>
        <v>1035.5917230773364</v>
      </c>
      <c r="M421" s="16">
        <f t="shared" si="307"/>
        <v>989.23085927885177</v>
      </c>
      <c r="N421" s="16">
        <f t="shared" si="307"/>
        <v>942.20642912171502</v>
      </c>
      <c r="O421" s="16">
        <f t="shared" si="307"/>
        <v>915.87659369428638</v>
      </c>
      <c r="P421" s="16">
        <f t="shared" si="307"/>
        <v>888.31489872119437</v>
      </c>
      <c r="Q421" s="16">
        <f t="shared" si="307"/>
        <v>859.53497117987399</v>
      </c>
      <c r="R421" s="16">
        <f t="shared" si="307"/>
        <v>829.55043804774687</v>
      </c>
      <c r="S421" s="16">
        <f t="shared" si="307"/>
        <v>798.37492630228053</v>
      </c>
      <c r="T421" s="16">
        <f t="shared" si="307"/>
        <v>776.52725913601307</v>
      </c>
      <c r="U421" s="16">
        <f t="shared" si="307"/>
        <v>753.81644789602831</v>
      </c>
      <c r="V421" s="16">
        <f t="shared" si="307"/>
        <v>730.24729565182599</v>
      </c>
      <c r="W421" s="16">
        <f t="shared" si="307"/>
        <v>705.82460547284563</v>
      </c>
      <c r="X421" s="16">
        <f t="shared" si="307"/>
        <v>680.55318042857687</v>
      </c>
      <c r="Y421" s="16">
        <f t="shared" si="307"/>
        <v>655.14981991113063</v>
      </c>
      <c r="Z421" s="16">
        <f t="shared" si="307"/>
        <v>629.43964542385936</v>
      </c>
      <c r="AA421" s="16">
        <f t="shared" si="307"/>
        <v>603.41979784633963</v>
      </c>
      <c r="AB421" s="16">
        <f t="shared" si="307"/>
        <v>577.08741805812951</v>
      </c>
      <c r="AC421" s="16">
        <f t="shared" si="307"/>
        <v>550.43964693879786</v>
      </c>
      <c r="AD421" s="16">
        <f t="shared" si="307"/>
        <v>530.61683435819691</v>
      </c>
      <c r="AE421" s="16">
        <f t="shared" si="307"/>
        <v>510.63793385875641</v>
      </c>
      <c r="AF421" s="16">
        <f t="shared" si="307"/>
        <v>490.50126211903796</v>
      </c>
      <c r="AG421" s="16">
        <f t="shared" si="307"/>
        <v>470.2051358176023</v>
      </c>
      <c r="AH421" s="16">
        <f t="shared" si="307"/>
        <v>449.74787163301045</v>
      </c>
    </row>
    <row r="422" spans="2:34" hidden="1" outlineLevel="1">
      <c r="B422" t="str">
        <f t="shared" si="281"/>
        <v>e-methanol (DAC) - Feedstock cost - Europe - USD/ton fuel</v>
      </c>
      <c r="C422" s="2" t="str">
        <f>C381</f>
        <v>e-methanol (DAC)</v>
      </c>
      <c r="D422" s="2" t="s">
        <v>44</v>
      </c>
      <c r="E422" s="2" t="s">
        <v>8</v>
      </c>
      <c r="F422" s="2" t="s">
        <v>31</v>
      </c>
      <c r="G422" s="16">
        <f t="shared" ref="G422:AH422" si="308">G427*G$434+G432*G$435</f>
        <v>1139.5883791807742</v>
      </c>
      <c r="H422" s="16">
        <f t="shared" si="308"/>
        <v>1089.5605266858024</v>
      </c>
      <c r="I422" s="16">
        <f t="shared" si="308"/>
        <v>1039.2249370386348</v>
      </c>
      <c r="J422" s="16">
        <f t="shared" si="308"/>
        <v>1000.7122074273672</v>
      </c>
      <c r="K422" s="16">
        <f t="shared" si="308"/>
        <v>961.45163385419869</v>
      </c>
      <c r="L422" s="16">
        <f t="shared" si="308"/>
        <v>921.46030587380938</v>
      </c>
      <c r="M422" s="16">
        <f t="shared" si="308"/>
        <v>880.75531304087508</v>
      </c>
      <c r="N422" s="16">
        <f t="shared" si="308"/>
        <v>839.35374491005371</v>
      </c>
      <c r="O422" s="16">
        <f t="shared" si="308"/>
        <v>823.23546037828896</v>
      </c>
      <c r="P422" s="16">
        <f t="shared" si="308"/>
        <v>805.75023626405425</v>
      </c>
      <c r="Q422" s="16">
        <f t="shared" si="308"/>
        <v>786.90492425909258</v>
      </c>
      <c r="R422" s="16">
        <f t="shared" si="308"/>
        <v>766.70637605516015</v>
      </c>
      <c r="S422" s="16">
        <f t="shared" si="308"/>
        <v>745.16144334403839</v>
      </c>
      <c r="T422" s="16">
        <f t="shared" si="308"/>
        <v>727.57230738579688</v>
      </c>
      <c r="U422" s="16">
        <f t="shared" si="308"/>
        <v>709.05519536544364</v>
      </c>
      <c r="V422" s="16">
        <f t="shared" si="308"/>
        <v>689.61294325680637</v>
      </c>
      <c r="W422" s="16">
        <f t="shared" si="308"/>
        <v>669.24838703366447</v>
      </c>
      <c r="X422" s="16">
        <f t="shared" si="308"/>
        <v>647.96436266982937</v>
      </c>
      <c r="Y422" s="16">
        <f t="shared" si="308"/>
        <v>626.57371273943875</v>
      </c>
      <c r="Z422" s="16">
        <f t="shared" si="308"/>
        <v>604.78061230690446</v>
      </c>
      <c r="AA422" s="16">
        <f t="shared" si="308"/>
        <v>582.58333596187424</v>
      </c>
      <c r="AB422" s="16">
        <f t="shared" si="308"/>
        <v>559.98015829396263</v>
      </c>
      <c r="AC422" s="16">
        <f t="shared" si="308"/>
        <v>536.96935389280998</v>
      </c>
      <c r="AD422" s="16">
        <f t="shared" si="308"/>
        <v>517.45512757173015</v>
      </c>
      <c r="AE422" s="16">
        <f t="shared" si="308"/>
        <v>497.77936904198509</v>
      </c>
      <c r="AF422" s="16">
        <f t="shared" si="308"/>
        <v>477.94046207569136</v>
      </c>
      <c r="AG422" s="16">
        <f t="shared" si="308"/>
        <v>457.93679044496514</v>
      </c>
      <c r="AH422" s="16">
        <f t="shared" si="308"/>
        <v>437.76673792192253</v>
      </c>
    </row>
    <row r="423" spans="2:34" hidden="1" outlineLevel="1">
      <c r="B423" t="str">
        <f t="shared" si="281"/>
        <v>e-methanol (DAC) - Feedstock cost - Middle East - USD/ton fuel</v>
      </c>
      <c r="C423" s="13" t="str">
        <f>C381</f>
        <v>e-methanol (DAC)</v>
      </c>
      <c r="D423" s="13" t="s">
        <v>44</v>
      </c>
      <c r="E423" s="13" t="s">
        <v>58</v>
      </c>
      <c r="F423" s="13" t="s">
        <v>31</v>
      </c>
      <c r="G423" s="17">
        <f t="shared" ref="G423:AH423" si="309">G428*G$434+G433*G$435</f>
        <v>979.10121699689398</v>
      </c>
      <c r="H423" s="17">
        <f t="shared" si="309"/>
        <v>936.1598806709294</v>
      </c>
      <c r="I423" s="17">
        <f t="shared" si="309"/>
        <v>892.87305756691705</v>
      </c>
      <c r="J423" s="17">
        <f t="shared" si="309"/>
        <v>863.50279584044438</v>
      </c>
      <c r="K423" s="17">
        <f t="shared" si="309"/>
        <v>833.33118155452644</v>
      </c>
      <c r="L423" s="17">
        <f t="shared" si="309"/>
        <v>802.36919349918094</v>
      </c>
      <c r="M423" s="17">
        <f t="shared" si="309"/>
        <v>770.62781046444456</v>
      </c>
      <c r="N423" s="17">
        <f t="shared" si="309"/>
        <v>738.11801124031354</v>
      </c>
      <c r="O423" s="17">
        <f t="shared" si="309"/>
        <v>721.97675781482087</v>
      </c>
      <c r="P423" s="17">
        <f t="shared" si="309"/>
        <v>704.50734149314064</v>
      </c>
      <c r="Q423" s="17">
        <f t="shared" si="309"/>
        <v>685.71723210730852</v>
      </c>
      <c r="R423" s="17">
        <f t="shared" si="309"/>
        <v>665.61389948936994</v>
      </c>
      <c r="S423" s="17">
        <f t="shared" si="309"/>
        <v>644.20481347138275</v>
      </c>
      <c r="T423" s="17">
        <f t="shared" si="309"/>
        <v>628.04249724487931</v>
      </c>
      <c r="U423" s="17">
        <f t="shared" si="309"/>
        <v>610.96068456955118</v>
      </c>
      <c r="V423" s="17">
        <f t="shared" si="309"/>
        <v>592.96197189057045</v>
      </c>
      <c r="W423" s="17">
        <f t="shared" si="309"/>
        <v>574.04895565306128</v>
      </c>
      <c r="X423" s="17">
        <f t="shared" si="309"/>
        <v>554.2242323021826</v>
      </c>
      <c r="Y423" s="17">
        <f t="shared" si="309"/>
        <v>533.3608488236805</v>
      </c>
      <c r="Z423" s="17">
        <f t="shared" si="309"/>
        <v>512.10245989641351</v>
      </c>
      <c r="AA423" s="17">
        <f t="shared" si="309"/>
        <v>490.4471291308829</v>
      </c>
      <c r="AB423" s="17">
        <f t="shared" si="309"/>
        <v>468.39292013757068</v>
      </c>
      <c r="AC423" s="17">
        <f t="shared" si="309"/>
        <v>445.9378965269708</v>
      </c>
      <c r="AD423" s="17">
        <f t="shared" si="309"/>
        <v>428.50739663391209</v>
      </c>
      <c r="AE423" s="17">
        <f t="shared" si="309"/>
        <v>410.87861048809214</v>
      </c>
      <c r="AF423" s="17">
        <f t="shared" si="309"/>
        <v>393.05037455091798</v>
      </c>
      <c r="AG423" s="17">
        <f t="shared" si="309"/>
        <v>375.02152528380196</v>
      </c>
      <c r="AH423" s="17">
        <f t="shared" si="309"/>
        <v>356.79089914815643</v>
      </c>
    </row>
    <row r="424" spans="2:34" hidden="1" outlineLevel="1">
      <c r="B424" t="str">
        <f t="shared" si="281"/>
        <v>e-hydrogen (compressed) - Cost - Africa - USD/ton H2</v>
      </c>
      <c r="C424" t="s">
        <v>62</v>
      </c>
      <c r="D424" t="s">
        <v>126</v>
      </c>
      <c r="E424" t="s">
        <v>55</v>
      </c>
      <c r="F424" t="s">
        <v>138</v>
      </c>
      <c r="G424" s="26">
        <f t="shared" ref="G424:AH424" si="310">G201</f>
        <v>4633.1233423090589</v>
      </c>
      <c r="H424" s="26">
        <f t="shared" si="310"/>
        <v>4201.9656446218651</v>
      </c>
      <c r="I424" s="26">
        <f t="shared" si="310"/>
        <v>3768.1364126730182</v>
      </c>
      <c r="J424" s="26">
        <f t="shared" si="310"/>
        <v>3627.6640614332246</v>
      </c>
      <c r="K424" s="26">
        <f t="shared" si="310"/>
        <v>3482.0419503382509</v>
      </c>
      <c r="L424" s="26">
        <f t="shared" si="310"/>
        <v>3331.3728662299636</v>
      </c>
      <c r="M424" s="26">
        <f t="shared" si="310"/>
        <v>3175.7595959503119</v>
      </c>
      <c r="N424" s="26">
        <f t="shared" si="310"/>
        <v>3015.3049263411149</v>
      </c>
      <c r="O424" s="26">
        <f t="shared" si="310"/>
        <v>2957.5120355923382</v>
      </c>
      <c r="P424" s="26">
        <f t="shared" si="310"/>
        <v>2892.1425659444694</v>
      </c>
      <c r="Q424" s="26">
        <f t="shared" si="310"/>
        <v>2819.2518810339607</v>
      </c>
      <c r="R424" s="26">
        <f t="shared" si="310"/>
        <v>2738.8953444973072</v>
      </c>
      <c r="S424" s="26">
        <f t="shared" si="310"/>
        <v>2651.1283199710874</v>
      </c>
      <c r="T424" s="26">
        <f t="shared" si="310"/>
        <v>2589.8814487511354</v>
      </c>
      <c r="U424" s="26">
        <f t="shared" si="310"/>
        <v>2523.4234074819769</v>
      </c>
      <c r="V424" s="26">
        <f t="shared" si="310"/>
        <v>2451.7722615286521</v>
      </c>
      <c r="W424" s="26">
        <f t="shared" si="310"/>
        <v>2374.9460762559747</v>
      </c>
      <c r="X424" s="26">
        <f t="shared" si="310"/>
        <v>2292.9629170289318</v>
      </c>
      <c r="Y424" s="26">
        <f t="shared" si="310"/>
        <v>2208.6908045163059</v>
      </c>
      <c r="Z424" s="26">
        <f t="shared" si="310"/>
        <v>2121.9988992007134</v>
      </c>
      <c r="AA424" s="26">
        <f t="shared" si="310"/>
        <v>2032.876636943749</v>
      </c>
      <c r="AB424" s="26">
        <f t="shared" si="310"/>
        <v>1941.3134536068953</v>
      </c>
      <c r="AC424" s="26">
        <f t="shared" si="310"/>
        <v>1847.2987850517036</v>
      </c>
      <c r="AD424" s="26">
        <f t="shared" si="310"/>
        <v>1773.4817469024235</v>
      </c>
      <c r="AE424" s="26">
        <f t="shared" si="310"/>
        <v>1698.451689879309</v>
      </c>
      <c r="AF424" s="26">
        <f t="shared" si="310"/>
        <v>1622.2019570300602</v>
      </c>
      <c r="AG424" s="26">
        <f t="shared" si="310"/>
        <v>1544.7258914023987</v>
      </c>
      <c r="AH424" s="26">
        <f t="shared" si="310"/>
        <v>1466.0168360440496</v>
      </c>
    </row>
    <row r="425" spans="2:34" hidden="1" outlineLevel="1">
      <c r="B425" t="str">
        <f t="shared" si="281"/>
        <v>e-hydrogen (compressed) - Cost - Americas - USD/ton H2</v>
      </c>
      <c r="C425" t="s">
        <v>62</v>
      </c>
      <c r="D425" t="s">
        <v>126</v>
      </c>
      <c r="E425" t="s">
        <v>56</v>
      </c>
      <c r="F425" t="s">
        <v>138</v>
      </c>
      <c r="G425" s="26">
        <f t="shared" ref="G425:AH425" si="311">G202</f>
        <v>3458.2747756282647</v>
      </c>
      <c r="H425" s="26">
        <f t="shared" si="311"/>
        <v>3358.1215141660286</v>
      </c>
      <c r="I425" s="26">
        <f t="shared" si="311"/>
        <v>3254.6459956552549</v>
      </c>
      <c r="J425" s="26">
        <f t="shared" si="311"/>
        <v>3148.9921734049194</v>
      </c>
      <c r="K425" s="26">
        <f t="shared" si="311"/>
        <v>3038.2017033305151</v>
      </c>
      <c r="L425" s="26">
        <f t="shared" si="311"/>
        <v>2922.3436487831009</v>
      </c>
      <c r="M425" s="26">
        <f t="shared" si="311"/>
        <v>2801.4870731138512</v>
      </c>
      <c r="N425" s="26">
        <f t="shared" si="311"/>
        <v>2675.701039673685</v>
      </c>
      <c r="O425" s="26">
        <f t="shared" si="311"/>
        <v>2643.8786103743646</v>
      </c>
      <c r="P425" s="26">
        <f t="shared" si="311"/>
        <v>2604.2634692905026</v>
      </c>
      <c r="Q425" s="26">
        <f t="shared" si="311"/>
        <v>2556.8876858485628</v>
      </c>
      <c r="R425" s="26">
        <f t="shared" si="311"/>
        <v>2501.7833294749726</v>
      </c>
      <c r="S425" s="26">
        <f t="shared" si="311"/>
        <v>2438.9824695962966</v>
      </c>
      <c r="T425" s="26">
        <f t="shared" si="311"/>
        <v>2379.5862497865878</v>
      </c>
      <c r="U425" s="26">
        <f t="shared" si="311"/>
        <v>2315.0272995091577</v>
      </c>
      <c r="V425" s="26">
        <f t="shared" si="311"/>
        <v>2245.3236408089065</v>
      </c>
      <c r="W425" s="26">
        <f t="shared" si="311"/>
        <v>2170.4932957305264</v>
      </c>
      <c r="X425" s="26">
        <f t="shared" si="311"/>
        <v>2090.5542863188448</v>
      </c>
      <c r="Y425" s="26">
        <f t="shared" si="311"/>
        <v>2024.0950200699413</v>
      </c>
      <c r="Z425" s="26">
        <f t="shared" si="311"/>
        <v>1954.8005234985762</v>
      </c>
      <c r="AA425" s="26">
        <f t="shared" si="311"/>
        <v>1882.6666675873769</v>
      </c>
      <c r="AB425" s="26">
        <f t="shared" si="311"/>
        <v>1807.6893233188264</v>
      </c>
      <c r="AC425" s="26">
        <f t="shared" si="311"/>
        <v>1729.8643616755162</v>
      </c>
      <c r="AD425" s="26">
        <f t="shared" si="311"/>
        <v>1661.9243548242082</v>
      </c>
      <c r="AE425" s="26">
        <f t="shared" si="311"/>
        <v>1592.6501658127502</v>
      </c>
      <c r="AF425" s="26">
        <f t="shared" si="311"/>
        <v>1522.0377953932327</v>
      </c>
      <c r="AG425" s="26">
        <f t="shared" si="311"/>
        <v>1450.083244317753</v>
      </c>
      <c r="AH425" s="26">
        <f t="shared" si="311"/>
        <v>1376.7825133384104</v>
      </c>
    </row>
    <row r="426" spans="2:34" hidden="1" outlineLevel="1">
      <c r="B426" t="str">
        <f t="shared" si="281"/>
        <v>e-hydrogen (compressed) - Cost - Asia - USD/ton H2</v>
      </c>
      <c r="C426" t="s">
        <v>62</v>
      </c>
      <c r="D426" t="s">
        <v>126</v>
      </c>
      <c r="E426" t="s">
        <v>57</v>
      </c>
      <c r="F426" t="s">
        <v>138</v>
      </c>
      <c r="G426" s="26">
        <f t="shared" ref="G426:AH426" si="312">G203</f>
        <v>4987.7978827141424</v>
      </c>
      <c r="H426" s="26">
        <f t="shared" si="312"/>
        <v>4618.4094108214867</v>
      </c>
      <c r="I426" s="26">
        <f t="shared" si="312"/>
        <v>4246.1135151183844</v>
      </c>
      <c r="J426" s="26">
        <f t="shared" si="312"/>
        <v>4097.3824826576747</v>
      </c>
      <c r="K426" s="26">
        <f t="shared" si="312"/>
        <v>3943.3770419350276</v>
      </c>
      <c r="L426" s="26">
        <f t="shared" si="312"/>
        <v>3784.2072710139482</v>
      </c>
      <c r="M426" s="26">
        <f t="shared" si="312"/>
        <v>3619.9832479582124</v>
      </c>
      <c r="N426" s="26">
        <f t="shared" si="312"/>
        <v>3450.8150508313697</v>
      </c>
      <c r="O426" s="26">
        <f t="shared" si="312"/>
        <v>3373.0215929007072</v>
      </c>
      <c r="P426" s="26">
        <f t="shared" si="312"/>
        <v>3287.7460048188714</v>
      </c>
      <c r="Q426" s="26">
        <f t="shared" si="312"/>
        <v>3195.0604816273712</v>
      </c>
      <c r="R426" s="26">
        <f t="shared" si="312"/>
        <v>3095.0372183676395</v>
      </c>
      <c r="S426" s="26">
        <f t="shared" si="312"/>
        <v>2987.7484100813476</v>
      </c>
      <c r="T426" s="26">
        <f t="shared" si="312"/>
        <v>2913.2093711775688</v>
      </c>
      <c r="U426" s="26">
        <f t="shared" si="312"/>
        <v>2833.5633476088337</v>
      </c>
      <c r="V426" s="26">
        <f t="shared" si="312"/>
        <v>2748.8357857959254</v>
      </c>
      <c r="W426" s="26">
        <f t="shared" si="312"/>
        <v>2659.0521321593251</v>
      </c>
      <c r="X426" s="26">
        <f t="shared" si="312"/>
        <v>2564.2378331197551</v>
      </c>
      <c r="Y426" s="26">
        <f t="shared" si="312"/>
        <v>2465.6669595887115</v>
      </c>
      <c r="Z426" s="26">
        <f t="shared" si="312"/>
        <v>2364.9898405548524</v>
      </c>
      <c r="AA426" s="26">
        <f t="shared" si="312"/>
        <v>2262.1913285418932</v>
      </c>
      <c r="AB426" s="26">
        <f t="shared" si="312"/>
        <v>2157.2562760734354</v>
      </c>
      <c r="AC426" s="26">
        <f t="shared" si="312"/>
        <v>2050.1695356731543</v>
      </c>
      <c r="AD426" s="26">
        <f t="shared" si="312"/>
        <v>1970.240754749665</v>
      </c>
      <c r="AE426" s="26">
        <f t="shared" si="312"/>
        <v>1889.2216166291751</v>
      </c>
      <c r="AF426" s="26">
        <f t="shared" si="312"/>
        <v>1807.1032031593165</v>
      </c>
      <c r="AG426" s="26">
        <f t="shared" si="312"/>
        <v>1723.8765961877139</v>
      </c>
      <c r="AH426" s="26">
        <f t="shared" si="312"/>
        <v>1639.532877561993</v>
      </c>
    </row>
    <row r="427" spans="2:34" hidden="1" outlineLevel="1">
      <c r="B427" t="str">
        <f t="shared" si="281"/>
        <v>e-hydrogen (compressed) - Cost - Europe - USD/ton H2</v>
      </c>
      <c r="C427" t="s">
        <v>62</v>
      </c>
      <c r="D427" t="s">
        <v>126</v>
      </c>
      <c r="E427" t="s">
        <v>8</v>
      </c>
      <c r="F427" t="s">
        <v>138</v>
      </c>
      <c r="G427" s="26">
        <f t="shared" ref="G427:AH427" si="313">G204</f>
        <v>4089.3856734873298</v>
      </c>
      <c r="H427" s="26">
        <f t="shared" si="313"/>
        <v>3916.9256406265708</v>
      </c>
      <c r="I427" s="26">
        <f t="shared" si="313"/>
        <v>3741.2108175344811</v>
      </c>
      <c r="J427" s="26">
        <f t="shared" si="313"/>
        <v>3613.0656692355524</v>
      </c>
      <c r="K427" s="26">
        <f t="shared" si="313"/>
        <v>3479.7225571491235</v>
      </c>
      <c r="L427" s="26">
        <f t="shared" si="313"/>
        <v>3341.2720208768683</v>
      </c>
      <c r="M427" s="26">
        <f t="shared" si="313"/>
        <v>3197.8046000204672</v>
      </c>
      <c r="N427" s="26">
        <f t="shared" si="313"/>
        <v>3049.4108341814967</v>
      </c>
      <c r="O427" s="26">
        <f t="shared" si="313"/>
        <v>3010.8443238003165</v>
      </c>
      <c r="P427" s="26">
        <f t="shared" si="313"/>
        <v>2964.4230601972345</v>
      </c>
      <c r="Q427" s="26">
        <f t="shared" si="313"/>
        <v>2910.1833432907338</v>
      </c>
      <c r="R427" s="26">
        <f t="shared" si="313"/>
        <v>2848.1614729993285</v>
      </c>
      <c r="S427" s="26">
        <f t="shared" si="313"/>
        <v>2778.3937492416853</v>
      </c>
      <c r="T427" s="26">
        <f t="shared" si="313"/>
        <v>2720.379449531456</v>
      </c>
      <c r="U427" s="26">
        <f t="shared" si="313"/>
        <v>2657.0489971635134</v>
      </c>
      <c r="V427" s="26">
        <f t="shared" si="313"/>
        <v>2588.4174169846506</v>
      </c>
      <c r="W427" s="26">
        <f t="shared" si="313"/>
        <v>2514.4997338414096</v>
      </c>
      <c r="X427" s="26">
        <f t="shared" si="313"/>
        <v>2435.3109725804993</v>
      </c>
      <c r="Y427" s="26">
        <f t="shared" si="313"/>
        <v>2352.605312916116</v>
      </c>
      <c r="Z427" s="26">
        <f t="shared" si="313"/>
        <v>2267.4139852839012</v>
      </c>
      <c r="AA427" s="26">
        <f t="shared" si="313"/>
        <v>2179.7278485465313</v>
      </c>
      <c r="AB427" s="26">
        <f t="shared" si="313"/>
        <v>2089.5377615665116</v>
      </c>
      <c r="AC427" s="26">
        <f t="shared" si="313"/>
        <v>1996.8345832064804</v>
      </c>
      <c r="AD427" s="26">
        <f t="shared" si="313"/>
        <v>1918.0980681700892</v>
      </c>
      <c r="AE427" s="26">
        <f t="shared" si="313"/>
        <v>1838.2478365870952</v>
      </c>
      <c r="AF427" s="26">
        <f t="shared" si="313"/>
        <v>1757.2753257634138</v>
      </c>
      <c r="AG427" s="26">
        <f t="shared" si="313"/>
        <v>1675.1719730049533</v>
      </c>
      <c r="AH427" s="26">
        <f t="shared" si="313"/>
        <v>1591.929215617622</v>
      </c>
    </row>
    <row r="428" spans="2:34" hidden="1" outlineLevel="1">
      <c r="B428" t="str">
        <f t="shared" si="281"/>
        <v>e-hydrogen (compressed) - Cost - Middle East - USD/ton H2</v>
      </c>
      <c r="C428" t="s">
        <v>62</v>
      </c>
      <c r="D428" t="s">
        <v>126</v>
      </c>
      <c r="E428" t="s">
        <v>58</v>
      </c>
      <c r="F428" t="s">
        <v>138</v>
      </c>
      <c r="G428" s="26">
        <f t="shared" ref="G428:AH428" si="314">G205</f>
        <v>3476.3085322126099</v>
      </c>
      <c r="H428" s="26">
        <f t="shared" si="314"/>
        <v>3328.8823974252828</v>
      </c>
      <c r="I428" s="26">
        <f t="shared" si="314"/>
        <v>3178.2568052856477</v>
      </c>
      <c r="J428" s="26">
        <f t="shared" si="314"/>
        <v>3083.6768117686811</v>
      </c>
      <c r="K428" s="26">
        <f t="shared" si="314"/>
        <v>2983.9346800894909</v>
      </c>
      <c r="L428" s="26">
        <f t="shared" si="314"/>
        <v>2879.0885753257426</v>
      </c>
      <c r="M428" s="26">
        <f t="shared" si="314"/>
        <v>2769.1966625551941</v>
      </c>
      <c r="N428" s="26">
        <f t="shared" si="314"/>
        <v>2654.3171068554188</v>
      </c>
      <c r="O428" s="26">
        <f t="shared" si="314"/>
        <v>2614.9769692636173</v>
      </c>
      <c r="P428" s="26">
        <f t="shared" si="314"/>
        <v>2567.9562197212276</v>
      </c>
      <c r="Q428" s="26">
        <f t="shared" si="314"/>
        <v>2513.2944330229238</v>
      </c>
      <c r="R428" s="26">
        <f t="shared" si="314"/>
        <v>2451.0311839633964</v>
      </c>
      <c r="S428" s="26">
        <f t="shared" si="314"/>
        <v>2381.2060473374368</v>
      </c>
      <c r="T428" s="26">
        <f t="shared" si="314"/>
        <v>2328.338914207246</v>
      </c>
      <c r="U428" s="26">
        <f t="shared" si="314"/>
        <v>2270.2169074323938</v>
      </c>
      <c r="V428" s="26">
        <f t="shared" si="314"/>
        <v>2206.8537828488898</v>
      </c>
      <c r="W428" s="26">
        <f t="shared" si="314"/>
        <v>2138.2632962925059</v>
      </c>
      <c r="X428" s="26">
        <f t="shared" si="314"/>
        <v>2064.4592035991823</v>
      </c>
      <c r="Y428" s="26">
        <f t="shared" si="314"/>
        <v>1983.8077079076854</v>
      </c>
      <c r="Z428" s="26">
        <f t="shared" si="314"/>
        <v>1900.6863060803155</v>
      </c>
      <c r="AA428" s="26">
        <f t="shared" si="314"/>
        <v>1815.084739222842</v>
      </c>
      <c r="AB428" s="26">
        <f t="shared" si="314"/>
        <v>1726.9927484409238</v>
      </c>
      <c r="AC428" s="26">
        <f t="shared" si="314"/>
        <v>1636.4000748402937</v>
      </c>
      <c r="AD428" s="26">
        <f t="shared" si="314"/>
        <v>1565.7141614700843</v>
      </c>
      <c r="AE428" s="26">
        <f t="shared" si="314"/>
        <v>1493.7568132779884</v>
      </c>
      <c r="AF428" s="26">
        <f t="shared" si="314"/>
        <v>1420.5218658950355</v>
      </c>
      <c r="AG428" s="26">
        <f t="shared" si="314"/>
        <v>1346.0031549522671</v>
      </c>
      <c r="AH428" s="26">
        <f t="shared" si="314"/>
        <v>1270.1945160807259</v>
      </c>
    </row>
    <row r="429" spans="2:34" hidden="1" outlineLevel="1">
      <c r="B429" t="str">
        <f t="shared" si="281"/>
        <v>Carbon dioxide (DAC) - Cost - Africa - USD/ton CO2</v>
      </c>
      <c r="C429" t="s">
        <v>68</v>
      </c>
      <c r="D429" t="s">
        <v>126</v>
      </c>
      <c r="E429" t="s">
        <v>55</v>
      </c>
      <c r="F429" t="s">
        <v>139</v>
      </c>
      <c r="G429" s="26">
        <f>G306</f>
        <v>296.62097893228963</v>
      </c>
      <c r="H429" s="26">
        <f t="shared" ref="H429:AH429" si="315">H306</f>
        <v>269.95608923406257</v>
      </c>
      <c r="I429" s="26">
        <f t="shared" si="315"/>
        <v>243.88653979208223</v>
      </c>
      <c r="J429" s="26">
        <f t="shared" si="315"/>
        <v>232.80947300688581</v>
      </c>
      <c r="K429" s="26">
        <f t="shared" si="315"/>
        <v>221.91885106693803</v>
      </c>
      <c r="L429" s="26">
        <f t="shared" si="315"/>
        <v>211.21467397223984</v>
      </c>
      <c r="M429" s="26">
        <f t="shared" si="315"/>
        <v>200.69694172279128</v>
      </c>
      <c r="N429" s="26">
        <f t="shared" si="315"/>
        <v>190.36565431859265</v>
      </c>
      <c r="O429" s="26">
        <f t="shared" si="315"/>
        <v>183.00309152249926</v>
      </c>
      <c r="P429" s="26">
        <f t="shared" si="315"/>
        <v>175.74977399689323</v>
      </c>
      <c r="Q429" s="26">
        <f t="shared" si="315"/>
        <v>168.60570174177207</v>
      </c>
      <c r="R429" s="26">
        <f t="shared" si="315"/>
        <v>161.57087475713939</v>
      </c>
      <c r="S429" s="26">
        <f t="shared" si="315"/>
        <v>154.64529304299276</v>
      </c>
      <c r="T429" s="26">
        <f t="shared" si="315"/>
        <v>149.68657367102458</v>
      </c>
      <c r="U429" s="26">
        <f t="shared" si="315"/>
        <v>144.78817859510252</v>
      </c>
      <c r="V429" s="26">
        <f t="shared" si="315"/>
        <v>139.95010781522603</v>
      </c>
      <c r="W429" s="26">
        <f t="shared" si="315"/>
        <v>135.17236133139443</v>
      </c>
      <c r="X429" s="26">
        <f t="shared" si="315"/>
        <v>130.45493914360796</v>
      </c>
      <c r="Y429" s="26">
        <f t="shared" si="315"/>
        <v>126.17618237922781</v>
      </c>
      <c r="Z429" s="26">
        <f t="shared" si="315"/>
        <v>121.95014865552533</v>
      </c>
      <c r="AA429" s="26">
        <f t="shared" si="315"/>
        <v>117.7768379725002</v>
      </c>
      <c r="AB429" s="26">
        <f t="shared" si="315"/>
        <v>113.65625033015385</v>
      </c>
      <c r="AC429" s="26">
        <f t="shared" si="315"/>
        <v>109.58838572848549</v>
      </c>
      <c r="AD429" s="26">
        <f t="shared" si="315"/>
        <v>106.44467413105096</v>
      </c>
      <c r="AE429" s="26">
        <f t="shared" si="315"/>
        <v>103.33236707160029</v>
      </c>
      <c r="AF429" s="26">
        <f t="shared" si="315"/>
        <v>100.25146455013206</v>
      </c>
      <c r="AG429" s="26">
        <f t="shared" si="315"/>
        <v>97.201966566647087</v>
      </c>
      <c r="AH429" s="26">
        <f t="shared" si="315"/>
        <v>94.183873121146092</v>
      </c>
    </row>
    <row r="430" spans="2:34" hidden="1" outlineLevel="1">
      <c r="B430" t="str">
        <f t="shared" si="281"/>
        <v>Carbon dioxide (DAC) - Cost - Americas - USD/ton CO2</v>
      </c>
      <c r="C430" t="s">
        <v>68</v>
      </c>
      <c r="D430" t="s">
        <v>126</v>
      </c>
      <c r="E430" t="s">
        <v>56</v>
      </c>
      <c r="F430" t="s">
        <v>139</v>
      </c>
      <c r="G430" s="26">
        <f t="shared" ref="G430:AH430" si="316">G307</f>
        <v>234.16162121549769</v>
      </c>
      <c r="H430" s="26">
        <f t="shared" si="316"/>
        <v>225.65135900419827</v>
      </c>
      <c r="I430" s="26">
        <f t="shared" si="316"/>
        <v>217.2611107615316</v>
      </c>
      <c r="J430" s="26">
        <f t="shared" si="316"/>
        <v>208.26363020202524</v>
      </c>
      <c r="K430" s="26">
        <f t="shared" si="316"/>
        <v>199.40688523873763</v>
      </c>
      <c r="L430" s="26">
        <f t="shared" si="316"/>
        <v>190.69087587166962</v>
      </c>
      <c r="M430" s="26">
        <f t="shared" si="316"/>
        <v>182.11560210082365</v>
      </c>
      <c r="N430" s="26">
        <f t="shared" si="316"/>
        <v>173.68106392619524</v>
      </c>
      <c r="O430" s="26">
        <f t="shared" si="316"/>
        <v>167.69551175040382</v>
      </c>
      <c r="P430" s="26">
        <f t="shared" si="316"/>
        <v>161.78861356271622</v>
      </c>
      <c r="Q430" s="26">
        <f t="shared" si="316"/>
        <v>155.96036936313124</v>
      </c>
      <c r="R430" s="26">
        <f t="shared" si="316"/>
        <v>150.21077915165029</v>
      </c>
      <c r="S430" s="26">
        <f t="shared" si="316"/>
        <v>144.53984292827138</v>
      </c>
      <c r="T430" s="26">
        <f t="shared" si="316"/>
        <v>139.71556520359152</v>
      </c>
      <c r="U430" s="26">
        <f t="shared" si="316"/>
        <v>134.95153505279714</v>
      </c>
      <c r="V430" s="26">
        <f t="shared" si="316"/>
        <v>130.24775247588798</v>
      </c>
      <c r="W430" s="26">
        <f t="shared" si="316"/>
        <v>125.60421747286347</v>
      </c>
      <c r="X430" s="26">
        <f t="shared" si="316"/>
        <v>121.02093004372313</v>
      </c>
      <c r="Y430" s="26">
        <f t="shared" si="316"/>
        <v>117.57533582239029</v>
      </c>
      <c r="Z430" s="26">
        <f t="shared" si="316"/>
        <v>114.16372840295915</v>
      </c>
      <c r="AA430" s="26">
        <f t="shared" si="316"/>
        <v>110.78610778543006</v>
      </c>
      <c r="AB430" s="26">
        <f t="shared" si="316"/>
        <v>107.44247396980312</v>
      </c>
      <c r="AC430" s="26">
        <f t="shared" si="316"/>
        <v>104.13282695607847</v>
      </c>
      <c r="AD430" s="26">
        <f t="shared" si="316"/>
        <v>101.27377135396961</v>
      </c>
      <c r="AE430" s="26">
        <f t="shared" si="316"/>
        <v>98.440485293336934</v>
      </c>
      <c r="AF430" s="26">
        <f t="shared" si="316"/>
        <v>95.632968774179432</v>
      </c>
      <c r="AG430" s="26">
        <f t="shared" si="316"/>
        <v>92.85122179649764</v>
      </c>
      <c r="AH430" s="26">
        <f t="shared" si="316"/>
        <v>90.095244360292071</v>
      </c>
    </row>
    <row r="431" spans="2:34" hidden="1" outlineLevel="1">
      <c r="B431" t="str">
        <f t="shared" si="281"/>
        <v>Carbon dioxide (DAC) - Cost - Asia - USD/ton CO2</v>
      </c>
      <c r="C431" t="s">
        <v>68</v>
      </c>
      <c r="D431" t="s">
        <v>126</v>
      </c>
      <c r="E431" t="s">
        <v>57</v>
      </c>
      <c r="F431" t="s">
        <v>139</v>
      </c>
      <c r="G431" s="26">
        <f t="shared" ref="G431:AH431" si="317">G308</f>
        <v>315.4768082029388</v>
      </c>
      <c r="H431" s="26">
        <f t="shared" si="317"/>
        <v>291.82082473612274</v>
      </c>
      <c r="I431" s="26">
        <f t="shared" si="317"/>
        <v>268.67053769665677</v>
      </c>
      <c r="J431" s="26">
        <f t="shared" si="317"/>
        <v>256.89619048138445</v>
      </c>
      <c r="K431" s="26">
        <f t="shared" si="317"/>
        <v>245.31817072619225</v>
      </c>
      <c r="L431" s="26">
        <f t="shared" si="317"/>
        <v>233.93647843107601</v>
      </c>
      <c r="M431" s="26">
        <f t="shared" si="317"/>
        <v>222.75111359603954</v>
      </c>
      <c r="N431" s="26">
        <f t="shared" si="317"/>
        <v>211.76207622108313</v>
      </c>
      <c r="O431" s="26">
        <f t="shared" si="317"/>
        <v>203.28296344669053</v>
      </c>
      <c r="P431" s="26">
        <f t="shared" si="317"/>
        <v>194.93519990183995</v>
      </c>
      <c r="Q431" s="26">
        <f t="shared" si="317"/>
        <v>186.71878558652995</v>
      </c>
      <c r="R431" s="26">
        <f t="shared" si="317"/>
        <v>178.63372050075947</v>
      </c>
      <c r="S431" s="26">
        <f t="shared" si="317"/>
        <v>170.68000464452814</v>
      </c>
      <c r="T431" s="26">
        <f t="shared" si="317"/>
        <v>165.01695433660979</v>
      </c>
      <c r="U431" s="26">
        <f t="shared" si="317"/>
        <v>159.42730054865518</v>
      </c>
      <c r="V431" s="26">
        <f t="shared" si="317"/>
        <v>153.91104328066464</v>
      </c>
      <c r="W431" s="26">
        <f t="shared" si="317"/>
        <v>148.46818253263623</v>
      </c>
      <c r="X431" s="26">
        <f t="shared" si="317"/>
        <v>143.09871830457126</v>
      </c>
      <c r="Y431" s="26">
        <f t="shared" si="317"/>
        <v>138.149437809587</v>
      </c>
      <c r="Z431" s="26">
        <f t="shared" si="317"/>
        <v>133.26622501694061</v>
      </c>
      <c r="AA431" s="26">
        <f t="shared" si="317"/>
        <v>128.44907992663133</v>
      </c>
      <c r="AB431" s="26">
        <f t="shared" si="317"/>
        <v>123.69800253866052</v>
      </c>
      <c r="AC431" s="26">
        <f t="shared" si="317"/>
        <v>119.01299285302716</v>
      </c>
      <c r="AD431" s="26">
        <f t="shared" si="317"/>
        <v>115.56483803179665</v>
      </c>
      <c r="AE431" s="26">
        <f t="shared" si="317"/>
        <v>112.15288205701032</v>
      </c>
      <c r="AF431" s="26">
        <f t="shared" si="317"/>
        <v>108.7771249286678</v>
      </c>
      <c r="AG431" s="26">
        <f t="shared" si="317"/>
        <v>105.43756664676937</v>
      </c>
      <c r="AH431" s="26">
        <f t="shared" si="317"/>
        <v>102.13420721131533</v>
      </c>
    </row>
    <row r="432" spans="2:34" hidden="1" outlineLevel="1">
      <c r="B432" t="str">
        <f t="shared" si="281"/>
        <v>Carbon dioxide (DAC) - Cost - Europe - USD/ton CO2</v>
      </c>
      <c r="C432" t="s">
        <v>68</v>
      </c>
      <c r="D432" t="s">
        <v>126</v>
      </c>
      <c r="E432" t="s">
        <v>8</v>
      </c>
      <c r="F432" t="s">
        <v>139</v>
      </c>
      <c r="G432" s="26">
        <f t="shared" ref="G432:AH432" si="318">G309</f>
        <v>267.71384440942967</v>
      </c>
      <c r="H432" s="26">
        <f t="shared" si="318"/>
        <v>254.99050492063122</v>
      </c>
      <c r="I432" s="26">
        <f t="shared" si="318"/>
        <v>242.49039782193589</v>
      </c>
      <c r="J432" s="26">
        <f t="shared" si="318"/>
        <v>232.06088122815453</v>
      </c>
      <c r="K432" s="26">
        <f t="shared" si="318"/>
        <v>221.80120941418619</v>
      </c>
      <c r="L432" s="26">
        <f t="shared" si="318"/>
        <v>211.71138238003414</v>
      </c>
      <c r="M432" s="26">
        <f t="shared" si="318"/>
        <v>201.79140012569729</v>
      </c>
      <c r="N432" s="26">
        <f t="shared" si="318"/>
        <v>192.04126265117594</v>
      </c>
      <c r="O432" s="26">
        <f t="shared" si="318"/>
        <v>185.60609295834632</v>
      </c>
      <c r="P432" s="26">
        <f t="shared" si="318"/>
        <v>179.25513297659518</v>
      </c>
      <c r="Q432" s="26">
        <f t="shared" si="318"/>
        <v>172.98838270591881</v>
      </c>
      <c r="R432" s="26">
        <f t="shared" si="318"/>
        <v>166.80584214631915</v>
      </c>
      <c r="S432" s="26">
        <f t="shared" si="318"/>
        <v>160.70751129779512</v>
      </c>
      <c r="T432" s="26">
        <f t="shared" si="318"/>
        <v>155.8740504996469</v>
      </c>
      <c r="U432" s="26">
        <f t="shared" si="318"/>
        <v>151.09552908554008</v>
      </c>
      <c r="V432" s="26">
        <f t="shared" si="318"/>
        <v>146.37194705547432</v>
      </c>
      <c r="W432" s="26">
        <f t="shared" si="318"/>
        <v>141.70330440944861</v>
      </c>
      <c r="X432" s="26">
        <f t="shared" si="318"/>
        <v>137.08960114746228</v>
      </c>
      <c r="Y432" s="26">
        <f t="shared" si="318"/>
        <v>132.88157171280233</v>
      </c>
      <c r="Z432" s="26">
        <f t="shared" si="318"/>
        <v>128.72212216634401</v>
      </c>
      <c r="AA432" s="26">
        <f t="shared" si="318"/>
        <v>124.61125250808806</v>
      </c>
      <c r="AB432" s="26">
        <f t="shared" si="318"/>
        <v>120.54896273803433</v>
      </c>
      <c r="AC432" s="26">
        <f t="shared" si="318"/>
        <v>116.53525285618329</v>
      </c>
      <c r="AD432" s="26">
        <f t="shared" si="318"/>
        <v>113.14792277574824</v>
      </c>
      <c r="AE432" s="26">
        <f t="shared" si="318"/>
        <v>109.79603788149367</v>
      </c>
      <c r="AF432" s="26">
        <f t="shared" si="318"/>
        <v>106.47959817341915</v>
      </c>
      <c r="AG432" s="26">
        <f t="shared" si="318"/>
        <v>103.198603651525</v>
      </c>
      <c r="AH432" s="26">
        <f t="shared" si="318"/>
        <v>99.953054315811499</v>
      </c>
    </row>
    <row r="433" spans="2:34" hidden="1" outlineLevel="1">
      <c r="B433" t="str">
        <f t="shared" si="281"/>
        <v>Carbon dioxide (DAC) - Cost - Middle East - USD/ton CO2</v>
      </c>
      <c r="C433" t="s">
        <v>68</v>
      </c>
      <c r="D433" t="s">
        <v>126</v>
      </c>
      <c r="E433" t="s">
        <v>58</v>
      </c>
      <c r="F433" t="s">
        <v>139</v>
      </c>
      <c r="G433" s="26">
        <f t="shared" ref="G433:AH433" si="319">G310</f>
        <v>235.12036337633754</v>
      </c>
      <c r="H433" s="26">
        <f t="shared" si="319"/>
        <v>224.11620442694419</v>
      </c>
      <c r="I433" s="26">
        <f t="shared" si="319"/>
        <v>213.30018977940381</v>
      </c>
      <c r="J433" s="26">
        <f t="shared" si="319"/>
        <v>204.91432008049392</v>
      </c>
      <c r="K433" s="26">
        <f t="shared" si="319"/>
        <v>196.65441431922051</v>
      </c>
      <c r="L433" s="26">
        <f t="shared" si="319"/>
        <v>188.52047249558439</v>
      </c>
      <c r="M433" s="26">
        <f t="shared" si="319"/>
        <v>180.51249460958695</v>
      </c>
      <c r="N433" s="26">
        <f t="shared" si="319"/>
        <v>172.63048066122599</v>
      </c>
      <c r="O433" s="26">
        <f t="shared" si="319"/>
        <v>166.28490260841022</v>
      </c>
      <c r="P433" s="26">
        <f t="shared" si="319"/>
        <v>160.02783502043238</v>
      </c>
      <c r="Q433" s="26">
        <f t="shared" si="319"/>
        <v>153.8592778972901</v>
      </c>
      <c r="R433" s="26">
        <f t="shared" si="319"/>
        <v>147.77923123898591</v>
      </c>
      <c r="S433" s="26">
        <f t="shared" si="319"/>
        <v>141.78769504551758</v>
      </c>
      <c r="T433" s="26">
        <f t="shared" si="319"/>
        <v>137.28570651204271</v>
      </c>
      <c r="U433" s="26">
        <f t="shared" si="319"/>
        <v>132.83640988017365</v>
      </c>
      <c r="V433" s="26">
        <f t="shared" si="319"/>
        <v>128.43980514991077</v>
      </c>
      <c r="W433" s="26">
        <f t="shared" si="319"/>
        <v>124.09589232125236</v>
      </c>
      <c r="X433" s="26">
        <f t="shared" si="319"/>
        <v>119.80467139419869</v>
      </c>
      <c r="Y433" s="26">
        <f t="shared" si="319"/>
        <v>115.69823450540083</v>
      </c>
      <c r="Z433" s="26">
        <f t="shared" si="319"/>
        <v>111.64363192063473</v>
      </c>
      <c r="AA433" s="26">
        <f t="shared" si="319"/>
        <v>107.64086363990009</v>
      </c>
      <c r="AB433" s="26">
        <f t="shared" si="319"/>
        <v>103.68992966319777</v>
      </c>
      <c r="AC433" s="26">
        <f t="shared" si="319"/>
        <v>99.790829990527229</v>
      </c>
      <c r="AD433" s="26">
        <f t="shared" si="319"/>
        <v>96.814241180930338</v>
      </c>
      <c r="AE433" s="26">
        <f t="shared" si="319"/>
        <v>93.868012509751736</v>
      </c>
      <c r="AF433" s="26">
        <f t="shared" si="319"/>
        <v>90.952143976990243</v>
      </c>
      <c r="AG433" s="26">
        <f t="shared" si="319"/>
        <v>88.066635582646512</v>
      </c>
      <c r="AH433" s="26">
        <f t="shared" si="319"/>
        <v>85.211487326721198</v>
      </c>
    </row>
    <row r="434" spans="2:34" hidden="1" outlineLevel="1">
      <c r="B434" t="str">
        <f>_xlfn.TEXTJOIN(" - ",TRUE,C434:F434)</f>
        <v>e-methanol - Conversion H2 -&gt; MeOH - Global - ton H2/ton MeOH</v>
      </c>
      <c r="C434" t="s">
        <v>71</v>
      </c>
      <c r="D434" t="s">
        <v>72</v>
      </c>
      <c r="E434" t="s">
        <v>49</v>
      </c>
      <c r="F434" t="s">
        <v>73</v>
      </c>
      <c r="G434" s="24">
        <f t="shared" ref="G434:P435" si="320">INDEX(FuelData,MATCH($B434,FuelData_Index,0),MATCH(G$4,FuelData_Year,0))</f>
        <v>0.18875226265526496</v>
      </c>
      <c r="H434" s="24">
        <f t="shared" si="320"/>
        <v>0.18875226265526496</v>
      </c>
      <c r="I434" s="24">
        <f t="shared" si="320"/>
        <v>0.18875226265526496</v>
      </c>
      <c r="J434" s="24">
        <f t="shared" si="320"/>
        <v>0.18875226265526496</v>
      </c>
      <c r="K434" s="24">
        <f t="shared" si="320"/>
        <v>0.18875226265526496</v>
      </c>
      <c r="L434" s="24">
        <f t="shared" si="320"/>
        <v>0.18875226265526496</v>
      </c>
      <c r="M434" s="24">
        <f t="shared" si="320"/>
        <v>0.18875226265526496</v>
      </c>
      <c r="N434" s="24">
        <f t="shared" si="320"/>
        <v>0.18875226265526496</v>
      </c>
      <c r="O434" s="24">
        <f t="shared" si="320"/>
        <v>0.18875226265526496</v>
      </c>
      <c r="P434" s="24">
        <f t="shared" si="320"/>
        <v>0.18875226265526496</v>
      </c>
      <c r="Q434" s="24">
        <f t="shared" ref="Q434:Z435" si="321">INDEX(FuelData,MATCH($B434,FuelData_Index,0),MATCH(Q$4,FuelData_Year,0))</f>
        <v>0.18875226265526496</v>
      </c>
      <c r="R434" s="24">
        <f t="shared" si="321"/>
        <v>0.18875226265526496</v>
      </c>
      <c r="S434" s="24">
        <f t="shared" si="321"/>
        <v>0.18875226265526496</v>
      </c>
      <c r="T434" s="24">
        <f t="shared" si="321"/>
        <v>0.18875226265526496</v>
      </c>
      <c r="U434" s="24">
        <f t="shared" si="321"/>
        <v>0.18875226265526496</v>
      </c>
      <c r="V434" s="24">
        <f t="shared" si="321"/>
        <v>0.18875226265526496</v>
      </c>
      <c r="W434" s="24">
        <f t="shared" si="321"/>
        <v>0.18875226265526496</v>
      </c>
      <c r="X434" s="24">
        <f t="shared" si="321"/>
        <v>0.18875226265526496</v>
      </c>
      <c r="Y434" s="24">
        <f t="shared" si="321"/>
        <v>0.18875226265526496</v>
      </c>
      <c r="Z434" s="24">
        <f t="shared" si="321"/>
        <v>0.18875226265526496</v>
      </c>
      <c r="AA434" s="24">
        <f t="shared" ref="AA434:AH435" si="322">INDEX(FuelData,MATCH($B434,FuelData_Index,0),MATCH(AA$4,FuelData_Year,0))</f>
        <v>0.18875226265526496</v>
      </c>
      <c r="AB434" s="24">
        <f t="shared" si="322"/>
        <v>0.18875226265526496</v>
      </c>
      <c r="AC434" s="24">
        <f t="shared" si="322"/>
        <v>0.18875226265526496</v>
      </c>
      <c r="AD434" s="24">
        <f t="shared" si="322"/>
        <v>0.18875226265526496</v>
      </c>
      <c r="AE434" s="24">
        <f t="shared" si="322"/>
        <v>0.18875226265526496</v>
      </c>
      <c r="AF434" s="24">
        <f t="shared" si="322"/>
        <v>0.18875226265526496</v>
      </c>
      <c r="AG434" s="24">
        <f t="shared" si="322"/>
        <v>0.18875226265526496</v>
      </c>
      <c r="AH434" s="24">
        <f t="shared" si="322"/>
        <v>0.18875226265526496</v>
      </c>
    </row>
    <row r="435" spans="2:34" hidden="1" outlineLevel="1">
      <c r="B435" t="str">
        <f t="shared" si="281"/>
        <v>e-methanol - Conversion CO2 -&gt; MeOH - Global - ton CO2/ton MeOH</v>
      </c>
      <c r="C435" t="s">
        <v>71</v>
      </c>
      <c r="D435" t="s">
        <v>74</v>
      </c>
      <c r="E435" t="s">
        <v>49</v>
      </c>
      <c r="F435" t="s">
        <v>75</v>
      </c>
      <c r="G435" s="24">
        <f t="shared" si="320"/>
        <v>1.3735097684289368</v>
      </c>
      <c r="H435" s="24">
        <f t="shared" si="320"/>
        <v>1.3735097684289368</v>
      </c>
      <c r="I435" s="24">
        <f t="shared" si="320"/>
        <v>1.3735097684289368</v>
      </c>
      <c r="J435" s="24">
        <f t="shared" si="320"/>
        <v>1.3735097684289368</v>
      </c>
      <c r="K435" s="24">
        <f t="shared" si="320"/>
        <v>1.3735097684289368</v>
      </c>
      <c r="L435" s="24">
        <f t="shared" si="320"/>
        <v>1.3735097684289368</v>
      </c>
      <c r="M435" s="24">
        <f t="shared" si="320"/>
        <v>1.3735097684289368</v>
      </c>
      <c r="N435" s="24">
        <f t="shared" si="320"/>
        <v>1.3735097684289368</v>
      </c>
      <c r="O435" s="24">
        <f t="shared" si="320"/>
        <v>1.3735097684289368</v>
      </c>
      <c r="P435" s="24">
        <f t="shared" si="320"/>
        <v>1.3735097684289368</v>
      </c>
      <c r="Q435" s="24">
        <f t="shared" si="321"/>
        <v>1.3735097684289368</v>
      </c>
      <c r="R435" s="24">
        <f t="shared" si="321"/>
        <v>1.3735097684289368</v>
      </c>
      <c r="S435" s="24">
        <f t="shared" si="321"/>
        <v>1.3735097684289368</v>
      </c>
      <c r="T435" s="24">
        <f t="shared" si="321"/>
        <v>1.3735097684289368</v>
      </c>
      <c r="U435" s="24">
        <f t="shared" si="321"/>
        <v>1.3735097684289368</v>
      </c>
      <c r="V435" s="24">
        <f t="shared" si="321"/>
        <v>1.3735097684289368</v>
      </c>
      <c r="W435" s="24">
        <f t="shared" si="321"/>
        <v>1.3735097684289368</v>
      </c>
      <c r="X435" s="24">
        <f t="shared" si="321"/>
        <v>1.3735097684289368</v>
      </c>
      <c r="Y435" s="24">
        <f t="shared" si="321"/>
        <v>1.3735097684289368</v>
      </c>
      <c r="Z435" s="24">
        <f t="shared" si="321"/>
        <v>1.3735097684289368</v>
      </c>
      <c r="AA435" s="24">
        <f t="shared" si="322"/>
        <v>1.3735097684289368</v>
      </c>
      <c r="AB435" s="24">
        <f t="shared" si="322"/>
        <v>1.3735097684289368</v>
      </c>
      <c r="AC435" s="24">
        <f t="shared" si="322"/>
        <v>1.3735097684289368</v>
      </c>
      <c r="AD435" s="24">
        <f t="shared" si="322"/>
        <v>1.3735097684289368</v>
      </c>
      <c r="AE435" s="24">
        <f t="shared" si="322"/>
        <v>1.3735097684289368</v>
      </c>
      <c r="AF435" s="24">
        <f t="shared" si="322"/>
        <v>1.3735097684289368</v>
      </c>
      <c r="AG435" s="24">
        <f t="shared" si="322"/>
        <v>1.3735097684289368</v>
      </c>
      <c r="AH435" s="24">
        <f t="shared" si="322"/>
        <v>1.3735097684289368</v>
      </c>
    </row>
    <row r="436" spans="2:34" collapsed="1"/>
    <row r="437" spans="2:34">
      <c r="B437" t="str">
        <f t="shared" ref="B437:B491" si="323">_xlfn.TEXTJOIN(" - ",TRUE,C437:F437)</f>
        <v>e-methanol (PS) - Item - Region - Unit</v>
      </c>
      <c r="C437" s="52" t="s">
        <v>76</v>
      </c>
      <c r="D437" s="52" t="s">
        <v>28</v>
      </c>
      <c r="E437" s="52" t="s">
        <v>1</v>
      </c>
      <c r="F437" s="52" t="s">
        <v>29</v>
      </c>
      <c r="G437" s="3">
        <v>2023</v>
      </c>
      <c r="H437" s="3">
        <v>2024</v>
      </c>
      <c r="I437" s="3">
        <v>2025</v>
      </c>
      <c r="J437" s="3">
        <v>2026</v>
      </c>
      <c r="K437" s="3">
        <v>2027</v>
      </c>
      <c r="L437" s="3">
        <v>2028</v>
      </c>
      <c r="M437" s="3">
        <v>2029</v>
      </c>
      <c r="N437" s="3">
        <v>2030</v>
      </c>
      <c r="O437" s="3">
        <v>2031</v>
      </c>
      <c r="P437" s="3">
        <v>2032</v>
      </c>
      <c r="Q437" s="3">
        <v>2033</v>
      </c>
      <c r="R437" s="3">
        <v>2034</v>
      </c>
      <c r="S437" s="3">
        <v>2035</v>
      </c>
      <c r="T437" s="3">
        <v>2036</v>
      </c>
      <c r="U437" s="3">
        <v>2037</v>
      </c>
      <c r="V437" s="3">
        <v>2038</v>
      </c>
      <c r="W437" s="3">
        <v>2039</v>
      </c>
      <c r="X437" s="3">
        <v>2040</v>
      </c>
      <c r="Y437" s="3">
        <v>2041</v>
      </c>
      <c r="Z437" s="3">
        <v>2042</v>
      </c>
      <c r="AA437" s="3">
        <v>2043</v>
      </c>
      <c r="AB437" s="3">
        <v>2044</v>
      </c>
      <c r="AC437" s="3">
        <v>2045</v>
      </c>
      <c r="AD437" s="3">
        <v>2046</v>
      </c>
      <c r="AE437" s="3">
        <v>2047</v>
      </c>
      <c r="AF437" s="3">
        <v>2048</v>
      </c>
      <c r="AG437" s="3">
        <v>2049</v>
      </c>
      <c r="AH437" s="3">
        <v>2050</v>
      </c>
    </row>
    <row r="438" spans="2:34" hidden="1" outlineLevel="1">
      <c r="B438" t="str">
        <f t="shared" si="323"/>
        <v>e-methanol (PS) - Total cost - Africa - USD/ton fuel</v>
      </c>
      <c r="C438" s="10" t="str">
        <f>C437</f>
        <v>e-methanol (PS)</v>
      </c>
      <c r="D438" s="10" t="s">
        <v>30</v>
      </c>
      <c r="E438" s="10" t="s">
        <v>55</v>
      </c>
      <c r="F438" s="10" t="s">
        <v>31</v>
      </c>
      <c r="G438" s="11">
        <f>G$444+G$448+G451+G463+G475</f>
        <v>1588.000305896699</v>
      </c>
      <c r="H438" s="11">
        <f t="shared" ref="H438:AH438" si="324">H$444+H$448+H451+H463+H475</f>
        <v>1465.1576246994368</v>
      </c>
      <c r="I438" s="11">
        <f t="shared" si="324"/>
        <v>1341.8106853655227</v>
      </c>
      <c r="J438" s="11">
        <f t="shared" si="324"/>
        <v>1285.2987709124986</v>
      </c>
      <c r="K438" s="11">
        <f t="shared" si="324"/>
        <v>1227.8148276346785</v>
      </c>
      <c r="L438" s="11">
        <f t="shared" si="324"/>
        <v>1169.3782567810351</v>
      </c>
      <c r="M438" s="11">
        <f t="shared" si="324"/>
        <v>1110.0084596005568</v>
      </c>
      <c r="N438" s="11">
        <f t="shared" si="324"/>
        <v>1049.7248373422103</v>
      </c>
      <c r="O438" s="11">
        <f t="shared" si="324"/>
        <v>1027.6230498512218</v>
      </c>
      <c r="P438" s="11">
        <f t="shared" si="324"/>
        <v>1004.0911659498433</v>
      </c>
      <c r="Q438" s="11">
        <f t="shared" si="324"/>
        <v>979.13963564972323</v>
      </c>
      <c r="R438" s="11">
        <f t="shared" si="324"/>
        <v>952.77890896252086</v>
      </c>
      <c r="S438" s="11">
        <f t="shared" si="324"/>
        <v>925.01943589990856</v>
      </c>
      <c r="T438" s="11">
        <f t="shared" si="324"/>
        <v>903.57481497918866</v>
      </c>
      <c r="U438" s="11">
        <f t="shared" si="324"/>
        <v>881.14657392060019</v>
      </c>
      <c r="V438" s="11">
        <f t="shared" si="324"/>
        <v>857.73812260266925</v>
      </c>
      <c r="W438" s="11">
        <f t="shared" si="324"/>
        <v>833.35287090388056</v>
      </c>
      <c r="X438" s="11">
        <f t="shared" si="324"/>
        <v>807.9942287027518</v>
      </c>
      <c r="Y438" s="11">
        <f t="shared" si="324"/>
        <v>780.24563090033791</v>
      </c>
      <c r="Z438" s="11">
        <f t="shared" si="324"/>
        <v>752.04029173120716</v>
      </c>
      <c r="AA438" s="11">
        <f t="shared" si="324"/>
        <v>723.37621719033211</v>
      </c>
      <c r="AB438" s="11">
        <f t="shared" si="324"/>
        <v>694.25141327266556</v>
      </c>
      <c r="AC438" s="11">
        <f t="shared" si="324"/>
        <v>664.66388597317155</v>
      </c>
      <c r="AD438" s="11">
        <f t="shared" si="324"/>
        <v>639.49819357851584</v>
      </c>
      <c r="AE438" s="11">
        <f t="shared" si="324"/>
        <v>614.10354112678078</v>
      </c>
      <c r="AF438" s="11">
        <f t="shared" si="324"/>
        <v>588.47867210315667</v>
      </c>
      <c r="AG438" s="11">
        <f t="shared" si="324"/>
        <v>562.62232999283879</v>
      </c>
      <c r="AH438" s="11">
        <f t="shared" si="324"/>
        <v>536.53325828102322</v>
      </c>
    </row>
    <row r="439" spans="2:34" hidden="1" outlineLevel="1">
      <c r="B439" t="str">
        <f t="shared" si="323"/>
        <v>e-methanol (PS) - Total cost - Americas - USD/ton fuel</v>
      </c>
      <c r="C439" s="2" t="str">
        <f>C437</f>
        <v>e-methanol (PS)</v>
      </c>
      <c r="D439" s="2" t="s">
        <v>30</v>
      </c>
      <c r="E439" s="2" t="s">
        <v>56</v>
      </c>
      <c r="F439" s="2" t="s">
        <v>31</v>
      </c>
      <c r="G439" s="12">
        <f t="shared" ref="G439:AH439" si="325">G$444+G$448+G452+G464+G476</f>
        <v>1315.936578859737</v>
      </c>
      <c r="H439" s="12">
        <f t="shared" si="325"/>
        <v>1269.7045315553642</v>
      </c>
      <c r="I439" s="12">
        <f t="shared" si="325"/>
        <v>1222.8454007159567</v>
      </c>
      <c r="J439" s="12">
        <f t="shared" si="325"/>
        <v>1174.3592329668286</v>
      </c>
      <c r="K439" s="12">
        <f t="shared" si="325"/>
        <v>1124.9035113184441</v>
      </c>
      <c r="L439" s="12">
        <f t="shared" si="325"/>
        <v>1074.4912716345825</v>
      </c>
      <c r="M439" s="12">
        <f t="shared" si="325"/>
        <v>1023.135549779045</v>
      </c>
      <c r="N439" s="12">
        <f t="shared" si="325"/>
        <v>970.84938161558273</v>
      </c>
      <c r="O439" s="12">
        <f t="shared" si="325"/>
        <v>954.6901807964183</v>
      </c>
      <c r="P439" s="12">
        <f t="shared" si="325"/>
        <v>937.06008799570122</v>
      </c>
      <c r="Q439" s="12">
        <f t="shared" si="325"/>
        <v>917.96515639023869</v>
      </c>
      <c r="R439" s="12">
        <f t="shared" si="325"/>
        <v>897.41143915683074</v>
      </c>
      <c r="S439" s="12">
        <f t="shared" si="325"/>
        <v>875.40498947230367</v>
      </c>
      <c r="T439" s="12">
        <f t="shared" si="325"/>
        <v>854.31247466899265</v>
      </c>
      <c r="U439" s="12">
        <f t="shared" si="325"/>
        <v>832.24548280841998</v>
      </c>
      <c r="V439" s="12">
        <f t="shared" si="325"/>
        <v>809.20741559233807</v>
      </c>
      <c r="W439" s="12">
        <f t="shared" si="325"/>
        <v>785.20167472246055</v>
      </c>
      <c r="X439" s="12">
        <f t="shared" si="325"/>
        <v>760.23166190052598</v>
      </c>
      <c r="Y439" s="12">
        <f t="shared" si="325"/>
        <v>736.57443629884665</v>
      </c>
      <c r="Z439" s="12">
        <f t="shared" si="325"/>
        <v>712.38205455865364</v>
      </c>
      <c r="AA439" s="12">
        <f t="shared" si="325"/>
        <v>687.65373731857585</v>
      </c>
      <c r="AB439" s="12">
        <f t="shared" si="325"/>
        <v>662.3887052172139</v>
      </c>
      <c r="AC439" s="12">
        <f t="shared" si="325"/>
        <v>636.58617889318975</v>
      </c>
      <c r="AD439" s="12">
        <f t="shared" si="325"/>
        <v>612.76435163578594</v>
      </c>
      <c r="AE439" s="12">
        <f t="shared" si="325"/>
        <v>588.69069447685968</v>
      </c>
      <c r="AF439" s="12">
        <f t="shared" si="325"/>
        <v>564.36445254931903</v>
      </c>
      <c r="AG439" s="12">
        <f t="shared" si="325"/>
        <v>539.78487098607332</v>
      </c>
      <c r="AH439" s="12">
        <f t="shared" si="325"/>
        <v>514.95119492003244</v>
      </c>
    </row>
    <row r="440" spans="2:34" hidden="1" outlineLevel="1">
      <c r="B440" t="str">
        <f t="shared" si="323"/>
        <v>e-methanol (PS) - Total cost - Asia - USD/ton fuel</v>
      </c>
      <c r="C440" s="2" t="str">
        <f>C437</f>
        <v>e-methanol (PS)</v>
      </c>
      <c r="D440" s="2" t="s">
        <v>30</v>
      </c>
      <c r="E440" s="2" t="s">
        <v>57</v>
      </c>
      <c r="F440" s="2" t="s">
        <v>31</v>
      </c>
      <c r="G440" s="12">
        <f t="shared" ref="G440:AH440" si="326">G$444+G$448+G453+G465+G477</f>
        <v>1670.1335101958248</v>
      </c>
      <c r="H440" s="12">
        <f t="shared" si="326"/>
        <v>1561.6152752140101</v>
      </c>
      <c r="I440" s="12">
        <f t="shared" si="326"/>
        <v>1452.5482574094826</v>
      </c>
      <c r="J440" s="12">
        <f t="shared" si="326"/>
        <v>1394.1632058594882</v>
      </c>
      <c r="K440" s="12">
        <f t="shared" si="326"/>
        <v>1334.782597815888</v>
      </c>
      <c r="L440" s="12">
        <f t="shared" si="326"/>
        <v>1274.4272107622328</v>
      </c>
      <c r="M440" s="12">
        <f t="shared" si="326"/>
        <v>1213.1178221821306</v>
      </c>
      <c r="N440" s="12">
        <f t="shared" si="326"/>
        <v>1150.8752095591478</v>
      </c>
      <c r="O440" s="12">
        <f t="shared" si="326"/>
        <v>1124.2463740811863</v>
      </c>
      <c r="P440" s="12">
        <f t="shared" si="326"/>
        <v>1096.2052696077108</v>
      </c>
      <c r="Q440" s="12">
        <f t="shared" si="326"/>
        <v>1066.7655231161584</v>
      </c>
      <c r="R440" s="12">
        <f t="shared" si="326"/>
        <v>1035.94076158395</v>
      </c>
      <c r="S440" s="12">
        <f t="shared" si="326"/>
        <v>1003.7446119885549</v>
      </c>
      <c r="T440" s="12">
        <f t="shared" si="326"/>
        <v>979.31544160683143</v>
      </c>
      <c r="U440" s="12">
        <f t="shared" si="326"/>
        <v>953.9223163142517</v>
      </c>
      <c r="V440" s="12">
        <f t="shared" si="326"/>
        <v>927.57003918031592</v>
      </c>
      <c r="W440" s="12">
        <f t="shared" si="326"/>
        <v>900.2634132744646</v>
      </c>
      <c r="X440" s="12">
        <f t="shared" si="326"/>
        <v>872.00724166618761</v>
      </c>
      <c r="Y440" s="12">
        <f t="shared" si="326"/>
        <v>841.040386911523</v>
      </c>
      <c r="Z440" s="12">
        <f t="shared" si="326"/>
        <v>809.67597355249495</v>
      </c>
      <c r="AA440" s="12">
        <f t="shared" si="326"/>
        <v>777.91114246868017</v>
      </c>
      <c r="AB440" s="12">
        <f t="shared" si="326"/>
        <v>745.74303453963626</v>
      </c>
      <c r="AC440" s="12">
        <f t="shared" si="326"/>
        <v>713.16879064493196</v>
      </c>
      <c r="AD440" s="12">
        <f t="shared" si="326"/>
        <v>686.64992524420893</v>
      </c>
      <c r="AE440" s="12">
        <f t="shared" si="326"/>
        <v>659.92525245544925</v>
      </c>
      <c r="AF440" s="12">
        <f t="shared" si="326"/>
        <v>632.99308895721538</v>
      </c>
      <c r="AG440" s="12">
        <f t="shared" si="326"/>
        <v>605.85175142806759</v>
      </c>
      <c r="AH440" s="12">
        <f t="shared" si="326"/>
        <v>578.49955654656605</v>
      </c>
    </row>
    <row r="441" spans="2:34" hidden="1" outlineLevel="1">
      <c r="B441" t="str">
        <f t="shared" si="323"/>
        <v>e-methanol (PS) - Total cost - Europe - USD/ton fuel</v>
      </c>
      <c r="C441" s="2" t="str">
        <f>C437</f>
        <v>e-methanol (PS)</v>
      </c>
      <c r="D441" s="2" t="s">
        <v>30</v>
      </c>
      <c r="E441" s="2" t="s">
        <v>8</v>
      </c>
      <c r="F441" s="2" t="s">
        <v>31</v>
      </c>
      <c r="G441" s="12">
        <f t="shared" ref="G441:AH441" si="327">G$444+G$448+G454+G466+G478</f>
        <v>1462.0851020947593</v>
      </c>
      <c r="H441" s="12">
        <f t="shared" si="327"/>
        <v>1399.1360118921239</v>
      </c>
      <c r="I441" s="25">
        <f t="shared" si="327"/>
        <v>1335.5725726688561</v>
      </c>
      <c r="J441" s="12">
        <f t="shared" si="327"/>
        <v>1281.9153700367328</v>
      </c>
      <c r="K441" s="12">
        <f t="shared" si="327"/>
        <v>1227.2770399785179</v>
      </c>
      <c r="L441" s="12">
        <f t="shared" si="327"/>
        <v>1171.6746720488891</v>
      </c>
      <c r="M441" s="12">
        <f t="shared" si="327"/>
        <v>1115.125355802521</v>
      </c>
      <c r="N441" s="12">
        <f t="shared" si="327"/>
        <v>1057.6461807940739</v>
      </c>
      <c r="O441" s="12">
        <f t="shared" si="327"/>
        <v>1040.0250340771129</v>
      </c>
      <c r="P441" s="12">
        <f t="shared" si="327"/>
        <v>1020.9212849169206</v>
      </c>
      <c r="Q441" s="12">
        <f t="shared" si="327"/>
        <v>1000.3417850052431</v>
      </c>
      <c r="R441" s="12">
        <f t="shared" si="327"/>
        <v>978.29338603383428</v>
      </c>
      <c r="S441" s="12">
        <f t="shared" si="327"/>
        <v>954.78293969447782</v>
      </c>
      <c r="T441" s="12">
        <f t="shared" si="327"/>
        <v>934.14439980991108</v>
      </c>
      <c r="U441" s="12">
        <f t="shared" si="327"/>
        <v>912.50242408258055</v>
      </c>
      <c r="V441" s="12">
        <f t="shared" si="327"/>
        <v>889.85984848631415</v>
      </c>
      <c r="W441" s="12">
        <f t="shared" si="327"/>
        <v>866.21950899489252</v>
      </c>
      <c r="X441" s="12">
        <f t="shared" si="327"/>
        <v>841.58424158212767</v>
      </c>
      <c r="Y441" s="12">
        <f t="shared" si="327"/>
        <v>814.29255413401654</v>
      </c>
      <c r="Z441" s="12">
        <f t="shared" si="327"/>
        <v>786.53169123276734</v>
      </c>
      <c r="AA441" s="12">
        <f t="shared" si="327"/>
        <v>758.29992746802736</v>
      </c>
      <c r="AB441" s="12">
        <f t="shared" si="327"/>
        <v>729.5955374294108</v>
      </c>
      <c r="AC441" s="12">
        <f t="shared" si="327"/>
        <v>700.41679570655788</v>
      </c>
      <c r="AD441" s="12">
        <f t="shared" si="327"/>
        <v>674.15434502743278</v>
      </c>
      <c r="AE441" s="12">
        <f t="shared" si="327"/>
        <v>647.68167783017964</v>
      </c>
      <c r="AF441" s="12">
        <f t="shared" si="327"/>
        <v>620.99717788691578</v>
      </c>
      <c r="AG441" s="12">
        <f t="shared" si="327"/>
        <v>594.09922896975706</v>
      </c>
      <c r="AH441" s="12">
        <f t="shared" si="327"/>
        <v>566.98621485081878</v>
      </c>
    </row>
    <row r="442" spans="2:34" hidden="1" outlineLevel="1">
      <c r="B442" t="str">
        <f t="shared" si="323"/>
        <v>e-methanol (PS) - Total cost - Middle East - USD/ton fuel</v>
      </c>
      <c r="C442" s="13" t="str">
        <f>C437</f>
        <v>e-methanol (PS)</v>
      </c>
      <c r="D442" s="13" t="s">
        <v>30</v>
      </c>
      <c r="E442" s="13" t="s">
        <v>58</v>
      </c>
      <c r="F442" s="13" t="s">
        <v>31</v>
      </c>
      <c r="G442" s="14">
        <f t="shared" ref="G442:AH442" si="328">G$444+G$448+G455+G467+G479</f>
        <v>1320.1127179537104</v>
      </c>
      <c r="H442" s="14">
        <f t="shared" si="328"/>
        <v>1262.9321009588602</v>
      </c>
      <c r="I442" s="14">
        <f t="shared" si="328"/>
        <v>1205.1475791494915</v>
      </c>
      <c r="J442" s="14">
        <f t="shared" si="328"/>
        <v>1159.2213980074248</v>
      </c>
      <c r="K442" s="14">
        <f t="shared" si="328"/>
        <v>1112.3208516070997</v>
      </c>
      <c r="L442" s="14">
        <f t="shared" si="328"/>
        <v>1064.4569187385323</v>
      </c>
      <c r="M442" s="14">
        <f t="shared" si="328"/>
        <v>1015.6405781917572</v>
      </c>
      <c r="N442" s="14">
        <f t="shared" si="328"/>
        <v>965.88280875677424</v>
      </c>
      <c r="O442" s="14">
        <f t="shared" si="328"/>
        <v>947.96934227248198</v>
      </c>
      <c r="P442" s="14">
        <f t="shared" si="328"/>
        <v>928.6061429039396</v>
      </c>
      <c r="Q442" s="14">
        <f t="shared" si="328"/>
        <v>907.80068048318492</v>
      </c>
      <c r="R442" s="14">
        <f t="shared" si="328"/>
        <v>885.560424842261</v>
      </c>
      <c r="S442" s="14">
        <f t="shared" si="328"/>
        <v>861.89284581322818</v>
      </c>
      <c r="T442" s="14">
        <f t="shared" si="328"/>
        <v>842.3076181733104</v>
      </c>
      <c r="U442" s="14">
        <f t="shared" si="328"/>
        <v>821.730521242995</v>
      </c>
      <c r="V442" s="14">
        <f t="shared" si="328"/>
        <v>800.16415146745408</v>
      </c>
      <c r="W442" s="14">
        <f t="shared" si="328"/>
        <v>777.61110529181383</v>
      </c>
      <c r="X442" s="14">
        <f t="shared" si="328"/>
        <v>754.07397916123284</v>
      </c>
      <c r="Y442" s="14">
        <f t="shared" si="328"/>
        <v>727.04336789072659</v>
      </c>
      <c r="Z442" s="14">
        <f t="shared" si="328"/>
        <v>699.54655624852819</v>
      </c>
      <c r="AA442" s="14">
        <f t="shared" si="328"/>
        <v>671.58160784513916</v>
      </c>
      <c r="AB442" s="14">
        <f t="shared" si="328"/>
        <v>643.14658629104065</v>
      </c>
      <c r="AC442" s="14">
        <f t="shared" si="328"/>
        <v>614.23955519672677</v>
      </c>
      <c r="AD442" s="14">
        <f t="shared" si="328"/>
        <v>589.70834383125327</v>
      </c>
      <c r="AE442" s="14">
        <f t="shared" si="328"/>
        <v>564.93714626633027</v>
      </c>
      <c r="AF442" s="14">
        <f t="shared" si="328"/>
        <v>539.92479896336636</v>
      </c>
      <c r="AG442" s="14">
        <f t="shared" si="328"/>
        <v>514.67013838377284</v>
      </c>
      <c r="AH442" s="14">
        <f t="shared" si="328"/>
        <v>489.17200098896143</v>
      </c>
    </row>
    <row r="443" spans="2:34" hidden="1" outlineLevel="1">
      <c r="B443" t="str">
        <f t="shared" si="323"/>
        <v/>
      </c>
      <c r="C443" s="2"/>
    </row>
    <row r="444" spans="2:34" hidden="1" outlineLevel="1">
      <c r="B444" t="str">
        <f t="shared" si="323"/>
        <v>e-methanol (PS) - CAPEX - Global - USD/ton fuel</v>
      </c>
      <c r="C444" s="4" t="str">
        <f>C437</f>
        <v>e-methanol (PS)</v>
      </c>
      <c r="D444" s="4" t="s">
        <v>40</v>
      </c>
      <c r="E444" s="4" t="s">
        <v>49</v>
      </c>
      <c r="F444" s="4" t="s">
        <v>31</v>
      </c>
      <c r="G444" s="5">
        <f t="shared" ref="G444:AH444" si="329">G446/G445</f>
        <v>99.333333333333329</v>
      </c>
      <c r="H444" s="5">
        <f t="shared" si="329"/>
        <v>94.666666666666671</v>
      </c>
      <c r="I444" s="5">
        <f t="shared" si="329"/>
        <v>90</v>
      </c>
      <c r="J444" s="5">
        <f t="shared" si="329"/>
        <v>85.333333333333329</v>
      </c>
      <c r="K444" s="5">
        <f t="shared" si="329"/>
        <v>80.666666666666671</v>
      </c>
      <c r="L444" s="5">
        <f t="shared" si="329"/>
        <v>76</v>
      </c>
      <c r="M444" s="5">
        <f t="shared" si="329"/>
        <v>71.333333333333329</v>
      </c>
      <c r="N444" s="5">
        <f t="shared" si="329"/>
        <v>66.666666666666671</v>
      </c>
      <c r="O444" s="5">
        <f t="shared" si="329"/>
        <v>65.166666666666671</v>
      </c>
      <c r="P444" s="5">
        <f t="shared" si="329"/>
        <v>63.666666666666664</v>
      </c>
      <c r="Q444" s="5">
        <f t="shared" si="329"/>
        <v>62.166666666666664</v>
      </c>
      <c r="R444" s="5">
        <f t="shared" si="329"/>
        <v>60.666666666666664</v>
      </c>
      <c r="S444" s="5">
        <f t="shared" si="329"/>
        <v>59.166666666666664</v>
      </c>
      <c r="T444" s="5">
        <f t="shared" si="329"/>
        <v>57.666666666666664</v>
      </c>
      <c r="U444" s="5">
        <f t="shared" si="329"/>
        <v>56.166666666666664</v>
      </c>
      <c r="V444" s="5">
        <f t="shared" si="329"/>
        <v>54.666666666666664</v>
      </c>
      <c r="W444" s="5">
        <f t="shared" si="329"/>
        <v>53.166666666666664</v>
      </c>
      <c r="X444" s="5">
        <f t="shared" si="329"/>
        <v>51.666666666666664</v>
      </c>
      <c r="Y444" s="5">
        <f t="shared" si="329"/>
        <v>49.666666666666664</v>
      </c>
      <c r="Z444" s="5">
        <f t="shared" si="329"/>
        <v>47.666666666666664</v>
      </c>
      <c r="AA444" s="5">
        <f t="shared" si="329"/>
        <v>45.666666666666664</v>
      </c>
      <c r="AB444" s="5">
        <f t="shared" si="329"/>
        <v>43.666666666666664</v>
      </c>
      <c r="AC444" s="5">
        <f t="shared" si="329"/>
        <v>41.666666666666664</v>
      </c>
      <c r="AD444" s="5">
        <f t="shared" si="329"/>
        <v>39.666666666666664</v>
      </c>
      <c r="AE444" s="5">
        <f t="shared" si="329"/>
        <v>37.666666666666664</v>
      </c>
      <c r="AF444" s="5">
        <f t="shared" si="329"/>
        <v>35.666666666666664</v>
      </c>
      <c r="AG444" s="5">
        <f t="shared" si="329"/>
        <v>33.666666666666664</v>
      </c>
      <c r="AH444" s="5">
        <f t="shared" si="329"/>
        <v>31.666666666666668</v>
      </c>
    </row>
    <row r="445" spans="2:34" hidden="1" outlineLevel="1">
      <c r="B445" t="str">
        <f t="shared" si="323"/>
        <v>e-methanol - Plant lifetime - Global - Years</v>
      </c>
      <c r="C445" t="s">
        <v>71</v>
      </c>
      <c r="D445" t="s">
        <v>109</v>
      </c>
      <c r="E445" t="s">
        <v>49</v>
      </c>
      <c r="F445" t="s">
        <v>110</v>
      </c>
      <c r="G445" s="8">
        <f t="shared" ref="G445:P446" si="330">INDEX(FuelData,MATCH($B445,FuelData_Index,0),MATCH(G$4,FuelData_Year,0))</f>
        <v>30</v>
      </c>
      <c r="H445" s="8">
        <f t="shared" si="330"/>
        <v>30</v>
      </c>
      <c r="I445" s="8">
        <f t="shared" si="330"/>
        <v>30</v>
      </c>
      <c r="J445" s="8">
        <f t="shared" si="330"/>
        <v>30</v>
      </c>
      <c r="K445" s="8">
        <f t="shared" si="330"/>
        <v>30</v>
      </c>
      <c r="L445" s="8">
        <f t="shared" si="330"/>
        <v>30</v>
      </c>
      <c r="M445" s="8">
        <f t="shared" si="330"/>
        <v>30</v>
      </c>
      <c r="N445" s="8">
        <f t="shared" si="330"/>
        <v>30</v>
      </c>
      <c r="O445" s="8">
        <f t="shared" si="330"/>
        <v>30</v>
      </c>
      <c r="P445" s="8">
        <f t="shared" si="330"/>
        <v>30</v>
      </c>
      <c r="Q445" s="8">
        <f t="shared" ref="Q445:Z446" si="331">INDEX(FuelData,MATCH($B445,FuelData_Index,0),MATCH(Q$4,FuelData_Year,0))</f>
        <v>30</v>
      </c>
      <c r="R445" s="8">
        <f t="shared" si="331"/>
        <v>30</v>
      </c>
      <c r="S445" s="8">
        <f t="shared" si="331"/>
        <v>30</v>
      </c>
      <c r="T445" s="8">
        <f t="shared" si="331"/>
        <v>30</v>
      </c>
      <c r="U445" s="8">
        <f t="shared" si="331"/>
        <v>30</v>
      </c>
      <c r="V445" s="8">
        <f t="shared" si="331"/>
        <v>30</v>
      </c>
      <c r="W445" s="8">
        <f t="shared" si="331"/>
        <v>30</v>
      </c>
      <c r="X445" s="8">
        <f t="shared" si="331"/>
        <v>30</v>
      </c>
      <c r="Y445" s="8">
        <f t="shared" si="331"/>
        <v>30</v>
      </c>
      <c r="Z445" s="8">
        <f t="shared" si="331"/>
        <v>30</v>
      </c>
      <c r="AA445" s="8">
        <f t="shared" ref="AA445:AH446" si="332">INDEX(FuelData,MATCH($B445,FuelData_Index,0),MATCH(AA$4,FuelData_Year,0))</f>
        <v>30</v>
      </c>
      <c r="AB445" s="8">
        <f t="shared" si="332"/>
        <v>30</v>
      </c>
      <c r="AC445" s="8">
        <f t="shared" si="332"/>
        <v>30</v>
      </c>
      <c r="AD445" s="8">
        <f t="shared" si="332"/>
        <v>30</v>
      </c>
      <c r="AE445" s="8">
        <f t="shared" si="332"/>
        <v>30</v>
      </c>
      <c r="AF445" s="8">
        <f t="shared" si="332"/>
        <v>30</v>
      </c>
      <c r="AG445" s="8">
        <f t="shared" si="332"/>
        <v>30</v>
      </c>
      <c r="AH445" s="8">
        <f t="shared" si="332"/>
        <v>30</v>
      </c>
    </row>
    <row r="446" spans="2:34" hidden="1" outlineLevel="1">
      <c r="B446" t="str">
        <f t="shared" si="323"/>
        <v>e-methanol - Total CAPEX - Global - USD/ton fuel</v>
      </c>
      <c r="C446" t="s">
        <v>71</v>
      </c>
      <c r="D446" t="s">
        <v>136</v>
      </c>
      <c r="E446" t="s">
        <v>49</v>
      </c>
      <c r="F446" t="s">
        <v>31</v>
      </c>
      <c r="G446" s="8">
        <f t="shared" si="330"/>
        <v>2980</v>
      </c>
      <c r="H446" s="8">
        <f t="shared" si="330"/>
        <v>2840</v>
      </c>
      <c r="I446" s="8">
        <f t="shared" si="330"/>
        <v>2700</v>
      </c>
      <c r="J446" s="8">
        <f t="shared" si="330"/>
        <v>2560</v>
      </c>
      <c r="K446" s="8">
        <f t="shared" si="330"/>
        <v>2420</v>
      </c>
      <c r="L446" s="8">
        <f t="shared" si="330"/>
        <v>2280</v>
      </c>
      <c r="M446" s="8">
        <f t="shared" si="330"/>
        <v>2140</v>
      </c>
      <c r="N446" s="8">
        <f t="shared" si="330"/>
        <v>2000</v>
      </c>
      <c r="O446" s="8">
        <f t="shared" si="330"/>
        <v>1955</v>
      </c>
      <c r="P446" s="8">
        <f t="shared" si="330"/>
        <v>1910</v>
      </c>
      <c r="Q446" s="8">
        <f t="shared" si="331"/>
        <v>1865</v>
      </c>
      <c r="R446" s="8">
        <f t="shared" si="331"/>
        <v>1820</v>
      </c>
      <c r="S446" s="8">
        <f t="shared" si="331"/>
        <v>1775</v>
      </c>
      <c r="T446" s="8">
        <f t="shared" si="331"/>
        <v>1730</v>
      </c>
      <c r="U446" s="8">
        <f t="shared" si="331"/>
        <v>1685</v>
      </c>
      <c r="V446" s="8">
        <f t="shared" si="331"/>
        <v>1640</v>
      </c>
      <c r="W446" s="8">
        <f t="shared" si="331"/>
        <v>1595</v>
      </c>
      <c r="X446" s="8">
        <f t="shared" si="331"/>
        <v>1550</v>
      </c>
      <c r="Y446" s="8">
        <f t="shared" si="331"/>
        <v>1490</v>
      </c>
      <c r="Z446" s="8">
        <f t="shared" si="331"/>
        <v>1430</v>
      </c>
      <c r="AA446" s="8">
        <f t="shared" si="332"/>
        <v>1370</v>
      </c>
      <c r="AB446" s="8">
        <f t="shared" si="332"/>
        <v>1310</v>
      </c>
      <c r="AC446" s="8">
        <f t="shared" si="332"/>
        <v>1250</v>
      </c>
      <c r="AD446" s="8">
        <f t="shared" si="332"/>
        <v>1190</v>
      </c>
      <c r="AE446" s="8">
        <f t="shared" si="332"/>
        <v>1130</v>
      </c>
      <c r="AF446" s="8">
        <f t="shared" si="332"/>
        <v>1070</v>
      </c>
      <c r="AG446" s="8">
        <f t="shared" si="332"/>
        <v>1010</v>
      </c>
      <c r="AH446" s="8">
        <f t="shared" si="332"/>
        <v>950</v>
      </c>
    </row>
    <row r="447" spans="2:34" hidden="1" outlineLevel="1">
      <c r="B447" t="str">
        <f t="shared" si="323"/>
        <v/>
      </c>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row>
    <row r="448" spans="2:34" hidden="1" outlineLevel="1">
      <c r="B448" t="str">
        <f t="shared" si="323"/>
        <v>e-methanol (PS) - OPEX - Global - USD/ton fuel</v>
      </c>
      <c r="C448" s="4" t="str">
        <f>C437</f>
        <v>e-methanol (PS)</v>
      </c>
      <c r="D448" s="4" t="s">
        <v>41</v>
      </c>
      <c r="E448" s="4" t="s">
        <v>49</v>
      </c>
      <c r="F448" s="4" t="s">
        <v>31</v>
      </c>
      <c r="G448" s="5">
        <f t="shared" ref="G448:AH448" si="333">G449</f>
        <v>119.2</v>
      </c>
      <c r="H448" s="5">
        <f t="shared" si="333"/>
        <v>113.60000000000001</v>
      </c>
      <c r="I448" s="5">
        <f t="shared" si="333"/>
        <v>108</v>
      </c>
      <c r="J448" s="5">
        <f t="shared" si="333"/>
        <v>102.4</v>
      </c>
      <c r="K448" s="5">
        <f t="shared" si="333"/>
        <v>96.8</v>
      </c>
      <c r="L448" s="5">
        <f t="shared" si="333"/>
        <v>91.2</v>
      </c>
      <c r="M448" s="5">
        <f t="shared" si="333"/>
        <v>85.600000000000009</v>
      </c>
      <c r="N448" s="5">
        <f t="shared" si="333"/>
        <v>80</v>
      </c>
      <c r="O448" s="5">
        <f t="shared" si="333"/>
        <v>78.2</v>
      </c>
      <c r="P448" s="5">
        <f t="shared" si="333"/>
        <v>76.400000000000006</v>
      </c>
      <c r="Q448" s="5">
        <f t="shared" si="333"/>
        <v>74.600000000000009</v>
      </c>
      <c r="R448" s="5">
        <f t="shared" si="333"/>
        <v>72.8</v>
      </c>
      <c r="S448" s="5">
        <f t="shared" si="333"/>
        <v>71</v>
      </c>
      <c r="T448" s="5">
        <f t="shared" si="333"/>
        <v>69.2</v>
      </c>
      <c r="U448" s="5">
        <f t="shared" si="333"/>
        <v>67.400000000000006</v>
      </c>
      <c r="V448" s="5">
        <f t="shared" si="333"/>
        <v>65.599999999999994</v>
      </c>
      <c r="W448" s="5">
        <f t="shared" si="333"/>
        <v>63.800000000000004</v>
      </c>
      <c r="X448" s="5">
        <f t="shared" si="333"/>
        <v>62</v>
      </c>
      <c r="Y448" s="5">
        <f t="shared" si="333"/>
        <v>59.6</v>
      </c>
      <c r="Z448" s="5">
        <f t="shared" si="333"/>
        <v>57.2</v>
      </c>
      <c r="AA448" s="5">
        <f t="shared" si="333"/>
        <v>54.800000000000004</v>
      </c>
      <c r="AB448" s="5">
        <f t="shared" si="333"/>
        <v>52.4</v>
      </c>
      <c r="AC448" s="5">
        <f t="shared" si="333"/>
        <v>50</v>
      </c>
      <c r="AD448" s="5">
        <f t="shared" si="333"/>
        <v>47.6</v>
      </c>
      <c r="AE448" s="5">
        <f t="shared" si="333"/>
        <v>45.2</v>
      </c>
      <c r="AF448" s="5">
        <f t="shared" si="333"/>
        <v>42.800000000000004</v>
      </c>
      <c r="AG448" s="5">
        <f t="shared" si="333"/>
        <v>40.4</v>
      </c>
      <c r="AH448" s="5">
        <f t="shared" si="333"/>
        <v>38</v>
      </c>
    </row>
    <row r="449" spans="2:34" hidden="1" outlineLevel="1">
      <c r="B449" t="str">
        <f t="shared" si="323"/>
        <v>e-methanol - OPEX - Global - USD/ton fuel/year</v>
      </c>
      <c r="C449" t="s">
        <v>71</v>
      </c>
      <c r="D449" t="s">
        <v>41</v>
      </c>
      <c r="E449" t="s">
        <v>49</v>
      </c>
      <c r="F449" t="s">
        <v>114</v>
      </c>
      <c r="G449" s="8">
        <f t="shared" ref="G449:AH449" si="334">INDEX(FuelData,MATCH($B449,FuelData_Index,0),MATCH(G$4,FuelData_Year,0))</f>
        <v>119.2</v>
      </c>
      <c r="H449" s="8">
        <f t="shared" si="334"/>
        <v>113.60000000000001</v>
      </c>
      <c r="I449" s="8">
        <f t="shared" si="334"/>
        <v>108</v>
      </c>
      <c r="J449" s="8">
        <f t="shared" si="334"/>
        <v>102.4</v>
      </c>
      <c r="K449" s="8">
        <f t="shared" si="334"/>
        <v>96.8</v>
      </c>
      <c r="L449" s="8">
        <f t="shared" si="334"/>
        <v>91.2</v>
      </c>
      <c r="M449" s="8">
        <f t="shared" si="334"/>
        <v>85.600000000000009</v>
      </c>
      <c r="N449" s="8">
        <f t="shared" si="334"/>
        <v>80</v>
      </c>
      <c r="O449" s="8">
        <f t="shared" si="334"/>
        <v>78.2</v>
      </c>
      <c r="P449" s="8">
        <f t="shared" si="334"/>
        <v>76.400000000000006</v>
      </c>
      <c r="Q449" s="8">
        <f t="shared" si="334"/>
        <v>74.600000000000009</v>
      </c>
      <c r="R449" s="8">
        <f t="shared" si="334"/>
        <v>72.8</v>
      </c>
      <c r="S449" s="8">
        <f t="shared" si="334"/>
        <v>71</v>
      </c>
      <c r="T449" s="8">
        <f t="shared" si="334"/>
        <v>69.2</v>
      </c>
      <c r="U449" s="8">
        <f t="shared" si="334"/>
        <v>67.400000000000006</v>
      </c>
      <c r="V449" s="8">
        <f t="shared" si="334"/>
        <v>65.599999999999994</v>
      </c>
      <c r="W449" s="8">
        <f t="shared" si="334"/>
        <v>63.800000000000004</v>
      </c>
      <c r="X449" s="8">
        <f t="shared" si="334"/>
        <v>62</v>
      </c>
      <c r="Y449" s="8">
        <f t="shared" si="334"/>
        <v>59.6</v>
      </c>
      <c r="Z449" s="8">
        <f t="shared" si="334"/>
        <v>57.2</v>
      </c>
      <c r="AA449" s="8">
        <f t="shared" si="334"/>
        <v>54.800000000000004</v>
      </c>
      <c r="AB449" s="8">
        <f t="shared" si="334"/>
        <v>52.4</v>
      </c>
      <c r="AC449" s="8">
        <f t="shared" si="334"/>
        <v>50</v>
      </c>
      <c r="AD449" s="8">
        <f t="shared" si="334"/>
        <v>47.6</v>
      </c>
      <c r="AE449" s="8">
        <f t="shared" si="334"/>
        <v>45.2</v>
      </c>
      <c r="AF449" s="8">
        <f t="shared" si="334"/>
        <v>42.800000000000004</v>
      </c>
      <c r="AG449" s="8">
        <f t="shared" si="334"/>
        <v>40.4</v>
      </c>
      <c r="AH449" s="8">
        <f t="shared" si="334"/>
        <v>38</v>
      </c>
    </row>
    <row r="450" spans="2:34" hidden="1" outlineLevel="1">
      <c r="B450" t="str">
        <f t="shared" si="323"/>
        <v/>
      </c>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row>
    <row r="451" spans="2:34" hidden="1" outlineLevel="1">
      <c r="B451" t="str">
        <f t="shared" si="323"/>
        <v>e-methanol (PS) - Finance cost - Africa - USD/ton fuel</v>
      </c>
      <c r="C451" s="10" t="str">
        <f>C437</f>
        <v>e-methanol (PS)</v>
      </c>
      <c r="D451" s="10" t="s">
        <v>42</v>
      </c>
      <c r="E451" s="10" t="s">
        <v>55</v>
      </c>
      <c r="F451" s="10" t="s">
        <v>31</v>
      </c>
      <c r="G451" s="11">
        <f>G456*G$461</f>
        <v>163.90000000000003</v>
      </c>
      <c r="H451" s="11">
        <f t="shared" ref="H451:AH451" si="335">H456*H$461</f>
        <v>156.20000000000002</v>
      </c>
      <c r="I451" s="11">
        <f t="shared" si="335"/>
        <v>148.50000000000003</v>
      </c>
      <c r="J451" s="11">
        <f t="shared" si="335"/>
        <v>140.80000000000001</v>
      </c>
      <c r="K451" s="11">
        <f t="shared" si="335"/>
        <v>133.10000000000002</v>
      </c>
      <c r="L451" s="11">
        <f t="shared" si="335"/>
        <v>125.40000000000002</v>
      </c>
      <c r="M451" s="11">
        <f t="shared" si="335"/>
        <v>117.70000000000002</v>
      </c>
      <c r="N451" s="11">
        <f t="shared" si="335"/>
        <v>110.00000000000001</v>
      </c>
      <c r="O451" s="11">
        <f t="shared" si="335"/>
        <v>107.52500000000002</v>
      </c>
      <c r="P451" s="11">
        <f t="shared" si="335"/>
        <v>105.05000000000001</v>
      </c>
      <c r="Q451" s="11">
        <f t="shared" si="335"/>
        <v>102.57500000000002</v>
      </c>
      <c r="R451" s="11">
        <f t="shared" si="335"/>
        <v>100.10000000000001</v>
      </c>
      <c r="S451" s="11">
        <f t="shared" si="335"/>
        <v>97.625000000000014</v>
      </c>
      <c r="T451" s="11">
        <f t="shared" si="335"/>
        <v>95.15</v>
      </c>
      <c r="U451" s="11">
        <f t="shared" si="335"/>
        <v>92.675000000000011</v>
      </c>
      <c r="V451" s="11">
        <f t="shared" si="335"/>
        <v>90.200000000000017</v>
      </c>
      <c r="W451" s="11">
        <f t="shared" si="335"/>
        <v>87.725000000000009</v>
      </c>
      <c r="X451" s="11">
        <f t="shared" si="335"/>
        <v>85.250000000000014</v>
      </c>
      <c r="Y451" s="11">
        <f t="shared" si="335"/>
        <v>81.950000000000017</v>
      </c>
      <c r="Z451" s="11">
        <f t="shared" si="335"/>
        <v>78.650000000000006</v>
      </c>
      <c r="AA451" s="11">
        <f t="shared" si="335"/>
        <v>75.350000000000009</v>
      </c>
      <c r="AB451" s="11">
        <f t="shared" si="335"/>
        <v>72.050000000000011</v>
      </c>
      <c r="AC451" s="11">
        <f t="shared" si="335"/>
        <v>68.750000000000014</v>
      </c>
      <c r="AD451" s="11">
        <f t="shared" si="335"/>
        <v>65.45</v>
      </c>
      <c r="AE451" s="11">
        <f t="shared" si="335"/>
        <v>62.150000000000006</v>
      </c>
      <c r="AF451" s="11">
        <f t="shared" si="335"/>
        <v>58.850000000000009</v>
      </c>
      <c r="AG451" s="11">
        <f t="shared" si="335"/>
        <v>55.550000000000004</v>
      </c>
      <c r="AH451" s="11">
        <f t="shared" si="335"/>
        <v>52.250000000000007</v>
      </c>
    </row>
    <row r="452" spans="2:34" hidden="1" outlineLevel="1">
      <c r="B452" t="str">
        <f t="shared" si="323"/>
        <v>e-methanol (PS) - Finance cost - Americas - USD/ton fuel</v>
      </c>
      <c r="C452" s="2" t="str">
        <f>C437</f>
        <v>e-methanol (PS)</v>
      </c>
      <c r="D452" s="2" t="s">
        <v>42</v>
      </c>
      <c r="E452" s="2" t="s">
        <v>56</v>
      </c>
      <c r="F452" s="2" t="s">
        <v>31</v>
      </c>
      <c r="G452" s="12">
        <f t="shared" ref="G452:AH452" si="336">G457*G$461</f>
        <v>163.90000000000003</v>
      </c>
      <c r="H452" s="12">
        <f t="shared" si="336"/>
        <v>156.20000000000002</v>
      </c>
      <c r="I452" s="12">
        <f t="shared" si="336"/>
        <v>148.50000000000003</v>
      </c>
      <c r="J452" s="12">
        <f t="shared" si="336"/>
        <v>140.80000000000001</v>
      </c>
      <c r="K452" s="12">
        <f t="shared" si="336"/>
        <v>133.10000000000002</v>
      </c>
      <c r="L452" s="12">
        <f t="shared" si="336"/>
        <v>125.40000000000002</v>
      </c>
      <c r="M452" s="12">
        <f t="shared" si="336"/>
        <v>117.70000000000002</v>
      </c>
      <c r="N452" s="12">
        <f t="shared" si="336"/>
        <v>110.00000000000001</v>
      </c>
      <c r="O452" s="12">
        <f t="shared" si="336"/>
        <v>107.52500000000002</v>
      </c>
      <c r="P452" s="12">
        <f t="shared" si="336"/>
        <v>105.05000000000001</v>
      </c>
      <c r="Q452" s="12">
        <f t="shared" si="336"/>
        <v>102.57500000000002</v>
      </c>
      <c r="R452" s="12">
        <f t="shared" si="336"/>
        <v>100.10000000000001</v>
      </c>
      <c r="S452" s="12">
        <f t="shared" si="336"/>
        <v>97.625000000000014</v>
      </c>
      <c r="T452" s="12">
        <f t="shared" si="336"/>
        <v>95.15</v>
      </c>
      <c r="U452" s="12">
        <f t="shared" si="336"/>
        <v>92.675000000000011</v>
      </c>
      <c r="V452" s="12">
        <f t="shared" si="336"/>
        <v>90.200000000000017</v>
      </c>
      <c r="W452" s="12">
        <f t="shared" si="336"/>
        <v>87.725000000000009</v>
      </c>
      <c r="X452" s="12">
        <f t="shared" si="336"/>
        <v>85.250000000000014</v>
      </c>
      <c r="Y452" s="12">
        <f t="shared" si="336"/>
        <v>81.950000000000017</v>
      </c>
      <c r="Z452" s="12">
        <f t="shared" si="336"/>
        <v>78.650000000000006</v>
      </c>
      <c r="AA452" s="12">
        <f t="shared" si="336"/>
        <v>75.350000000000009</v>
      </c>
      <c r="AB452" s="12">
        <f t="shared" si="336"/>
        <v>72.050000000000011</v>
      </c>
      <c r="AC452" s="12">
        <f t="shared" si="336"/>
        <v>68.750000000000014</v>
      </c>
      <c r="AD452" s="12">
        <f t="shared" si="336"/>
        <v>65.45</v>
      </c>
      <c r="AE452" s="12">
        <f t="shared" si="336"/>
        <v>62.150000000000006</v>
      </c>
      <c r="AF452" s="12">
        <f t="shared" si="336"/>
        <v>58.850000000000009</v>
      </c>
      <c r="AG452" s="12">
        <f t="shared" si="336"/>
        <v>55.550000000000004</v>
      </c>
      <c r="AH452" s="12">
        <f t="shared" si="336"/>
        <v>52.250000000000007</v>
      </c>
    </row>
    <row r="453" spans="2:34" hidden="1" outlineLevel="1">
      <c r="B453" t="str">
        <f t="shared" si="323"/>
        <v>e-methanol (PS) - Finance cost - Asia - USD/ton fuel</v>
      </c>
      <c r="C453" s="2" t="str">
        <f>C437</f>
        <v>e-methanol (PS)</v>
      </c>
      <c r="D453" s="2" t="s">
        <v>42</v>
      </c>
      <c r="E453" s="2" t="s">
        <v>57</v>
      </c>
      <c r="F453" s="2" t="s">
        <v>31</v>
      </c>
      <c r="G453" s="12">
        <f t="shared" ref="G453:AH453" si="337">G458*G$461</f>
        <v>163.90000000000003</v>
      </c>
      <c r="H453" s="12">
        <f t="shared" si="337"/>
        <v>156.20000000000002</v>
      </c>
      <c r="I453" s="12">
        <f t="shared" si="337"/>
        <v>148.50000000000003</v>
      </c>
      <c r="J453" s="12">
        <f t="shared" si="337"/>
        <v>140.80000000000001</v>
      </c>
      <c r="K453" s="12">
        <f t="shared" si="337"/>
        <v>133.10000000000002</v>
      </c>
      <c r="L453" s="12">
        <f t="shared" si="337"/>
        <v>125.40000000000002</v>
      </c>
      <c r="M453" s="12">
        <f t="shared" si="337"/>
        <v>117.70000000000002</v>
      </c>
      <c r="N453" s="12">
        <f t="shared" si="337"/>
        <v>110.00000000000001</v>
      </c>
      <c r="O453" s="12">
        <f t="shared" si="337"/>
        <v>107.52500000000002</v>
      </c>
      <c r="P453" s="12">
        <f t="shared" si="337"/>
        <v>105.05000000000001</v>
      </c>
      <c r="Q453" s="12">
        <f t="shared" si="337"/>
        <v>102.57500000000002</v>
      </c>
      <c r="R453" s="12">
        <f t="shared" si="337"/>
        <v>100.10000000000001</v>
      </c>
      <c r="S453" s="12">
        <f t="shared" si="337"/>
        <v>97.625000000000014</v>
      </c>
      <c r="T453" s="12">
        <f t="shared" si="337"/>
        <v>95.15</v>
      </c>
      <c r="U453" s="12">
        <f t="shared" si="337"/>
        <v>92.675000000000011</v>
      </c>
      <c r="V453" s="12">
        <f t="shared" si="337"/>
        <v>90.200000000000017</v>
      </c>
      <c r="W453" s="12">
        <f t="shared" si="337"/>
        <v>87.725000000000009</v>
      </c>
      <c r="X453" s="12">
        <f t="shared" si="337"/>
        <v>85.250000000000014</v>
      </c>
      <c r="Y453" s="12">
        <f t="shared" si="337"/>
        <v>81.950000000000017</v>
      </c>
      <c r="Z453" s="12">
        <f t="shared" si="337"/>
        <v>78.650000000000006</v>
      </c>
      <c r="AA453" s="12">
        <f t="shared" si="337"/>
        <v>75.350000000000009</v>
      </c>
      <c r="AB453" s="12">
        <f t="shared" si="337"/>
        <v>72.050000000000011</v>
      </c>
      <c r="AC453" s="12">
        <f t="shared" si="337"/>
        <v>68.750000000000014</v>
      </c>
      <c r="AD453" s="12">
        <f t="shared" si="337"/>
        <v>65.45</v>
      </c>
      <c r="AE453" s="12">
        <f t="shared" si="337"/>
        <v>62.150000000000006</v>
      </c>
      <c r="AF453" s="12">
        <f t="shared" si="337"/>
        <v>58.850000000000009</v>
      </c>
      <c r="AG453" s="12">
        <f t="shared" si="337"/>
        <v>55.550000000000004</v>
      </c>
      <c r="AH453" s="12">
        <f t="shared" si="337"/>
        <v>52.250000000000007</v>
      </c>
    </row>
    <row r="454" spans="2:34" hidden="1" outlineLevel="1">
      <c r="B454" t="str">
        <f t="shared" si="323"/>
        <v>e-methanol (PS) - Finance cost - Europe - USD/ton fuel</v>
      </c>
      <c r="C454" s="2" t="str">
        <f>C437</f>
        <v>e-methanol (PS)</v>
      </c>
      <c r="D454" s="2" t="s">
        <v>42</v>
      </c>
      <c r="E454" s="2" t="s">
        <v>8</v>
      </c>
      <c r="F454" s="2" t="s">
        <v>31</v>
      </c>
      <c r="G454" s="12">
        <f t="shared" ref="G454:AH454" si="338">G459*G$461</f>
        <v>163.90000000000003</v>
      </c>
      <c r="H454" s="12">
        <f t="shared" si="338"/>
        <v>156.20000000000002</v>
      </c>
      <c r="I454" s="12">
        <f t="shared" si="338"/>
        <v>148.50000000000003</v>
      </c>
      <c r="J454" s="12">
        <f t="shared" si="338"/>
        <v>140.80000000000001</v>
      </c>
      <c r="K454" s="12">
        <f t="shared" si="338"/>
        <v>133.10000000000002</v>
      </c>
      <c r="L454" s="12">
        <f t="shared" si="338"/>
        <v>125.40000000000002</v>
      </c>
      <c r="M454" s="12">
        <f t="shared" si="338"/>
        <v>117.70000000000002</v>
      </c>
      <c r="N454" s="12">
        <f t="shared" si="338"/>
        <v>110.00000000000001</v>
      </c>
      <c r="O454" s="12">
        <f t="shared" si="338"/>
        <v>107.52500000000002</v>
      </c>
      <c r="P454" s="12">
        <f t="shared" si="338"/>
        <v>105.05000000000001</v>
      </c>
      <c r="Q454" s="12">
        <f t="shared" si="338"/>
        <v>102.57500000000002</v>
      </c>
      <c r="R454" s="12">
        <f t="shared" si="338"/>
        <v>100.10000000000001</v>
      </c>
      <c r="S454" s="12">
        <f t="shared" si="338"/>
        <v>97.625000000000014</v>
      </c>
      <c r="T454" s="12">
        <f t="shared" si="338"/>
        <v>95.15</v>
      </c>
      <c r="U454" s="12">
        <f t="shared" si="338"/>
        <v>92.675000000000011</v>
      </c>
      <c r="V454" s="12">
        <f t="shared" si="338"/>
        <v>90.200000000000017</v>
      </c>
      <c r="W454" s="12">
        <f t="shared" si="338"/>
        <v>87.725000000000009</v>
      </c>
      <c r="X454" s="12">
        <f t="shared" si="338"/>
        <v>85.250000000000014</v>
      </c>
      <c r="Y454" s="12">
        <f t="shared" si="338"/>
        <v>81.950000000000017</v>
      </c>
      <c r="Z454" s="12">
        <f t="shared" si="338"/>
        <v>78.650000000000006</v>
      </c>
      <c r="AA454" s="12">
        <f t="shared" si="338"/>
        <v>75.350000000000009</v>
      </c>
      <c r="AB454" s="12">
        <f t="shared" si="338"/>
        <v>72.050000000000011</v>
      </c>
      <c r="AC454" s="12">
        <f t="shared" si="338"/>
        <v>68.750000000000014</v>
      </c>
      <c r="AD454" s="12">
        <f t="shared" si="338"/>
        <v>65.45</v>
      </c>
      <c r="AE454" s="12">
        <f t="shared" si="338"/>
        <v>62.150000000000006</v>
      </c>
      <c r="AF454" s="12">
        <f t="shared" si="338"/>
        <v>58.850000000000009</v>
      </c>
      <c r="AG454" s="12">
        <f t="shared" si="338"/>
        <v>55.550000000000004</v>
      </c>
      <c r="AH454" s="12">
        <f t="shared" si="338"/>
        <v>52.250000000000007</v>
      </c>
    </row>
    <row r="455" spans="2:34" hidden="1" outlineLevel="1">
      <c r="B455" t="str">
        <f t="shared" si="323"/>
        <v>e-methanol (PS) - Finance cost - Middle East - USD/ton fuel</v>
      </c>
      <c r="C455" s="13" t="str">
        <f>C437</f>
        <v>e-methanol (PS)</v>
      </c>
      <c r="D455" s="13" t="s">
        <v>42</v>
      </c>
      <c r="E455" s="13" t="s">
        <v>58</v>
      </c>
      <c r="F455" s="13" t="s">
        <v>31</v>
      </c>
      <c r="G455" s="14">
        <f t="shared" ref="G455:AH455" si="339">G460*G$461</f>
        <v>163.90000000000003</v>
      </c>
      <c r="H455" s="14">
        <f t="shared" si="339"/>
        <v>156.20000000000002</v>
      </c>
      <c r="I455" s="14">
        <f t="shared" si="339"/>
        <v>148.50000000000003</v>
      </c>
      <c r="J455" s="14">
        <f t="shared" si="339"/>
        <v>140.80000000000001</v>
      </c>
      <c r="K455" s="14">
        <f t="shared" si="339"/>
        <v>133.10000000000002</v>
      </c>
      <c r="L455" s="14">
        <f t="shared" si="339"/>
        <v>125.40000000000002</v>
      </c>
      <c r="M455" s="14">
        <f t="shared" si="339"/>
        <v>117.70000000000002</v>
      </c>
      <c r="N455" s="14">
        <f t="shared" si="339"/>
        <v>110.00000000000001</v>
      </c>
      <c r="O455" s="14">
        <f t="shared" si="339"/>
        <v>107.52500000000002</v>
      </c>
      <c r="P455" s="14">
        <f t="shared" si="339"/>
        <v>105.05000000000001</v>
      </c>
      <c r="Q455" s="14">
        <f t="shared" si="339"/>
        <v>102.57500000000002</v>
      </c>
      <c r="R455" s="14">
        <f t="shared" si="339"/>
        <v>100.10000000000001</v>
      </c>
      <c r="S455" s="14">
        <f t="shared" si="339"/>
        <v>97.625000000000014</v>
      </c>
      <c r="T455" s="14">
        <f t="shared" si="339"/>
        <v>95.15</v>
      </c>
      <c r="U455" s="14">
        <f t="shared" si="339"/>
        <v>92.675000000000011</v>
      </c>
      <c r="V455" s="14">
        <f t="shared" si="339"/>
        <v>90.200000000000017</v>
      </c>
      <c r="W455" s="14">
        <f t="shared" si="339"/>
        <v>87.725000000000009</v>
      </c>
      <c r="X455" s="14">
        <f t="shared" si="339"/>
        <v>85.250000000000014</v>
      </c>
      <c r="Y455" s="14">
        <f t="shared" si="339"/>
        <v>81.950000000000017</v>
      </c>
      <c r="Z455" s="14">
        <f t="shared" si="339"/>
        <v>78.650000000000006</v>
      </c>
      <c r="AA455" s="14">
        <f t="shared" si="339"/>
        <v>75.350000000000009</v>
      </c>
      <c r="AB455" s="14">
        <f t="shared" si="339"/>
        <v>72.050000000000011</v>
      </c>
      <c r="AC455" s="14">
        <f t="shared" si="339"/>
        <v>68.750000000000014</v>
      </c>
      <c r="AD455" s="14">
        <f t="shared" si="339"/>
        <v>65.45</v>
      </c>
      <c r="AE455" s="14">
        <f t="shared" si="339"/>
        <v>62.150000000000006</v>
      </c>
      <c r="AF455" s="14">
        <f t="shared" si="339"/>
        <v>58.850000000000009</v>
      </c>
      <c r="AG455" s="14">
        <f t="shared" si="339"/>
        <v>55.550000000000004</v>
      </c>
      <c r="AH455" s="14">
        <f t="shared" si="339"/>
        <v>52.250000000000007</v>
      </c>
    </row>
    <row r="456" spans="2:34" hidden="1" outlineLevel="1">
      <c r="B456" t="str">
        <f t="shared" si="323"/>
        <v>General - Weighted average cost of capital (WACC) - Africa - %</v>
      </c>
      <c r="C456" t="s">
        <v>115</v>
      </c>
      <c r="D456" t="s">
        <v>116</v>
      </c>
      <c r="E456" t="s">
        <v>55</v>
      </c>
      <c r="F456" t="s">
        <v>117</v>
      </c>
      <c r="G456" s="9">
        <f t="shared" ref="G456:P461" si="340">INDEX(FuelData,MATCH($B456,FuelData_Index,0),MATCH(G$4,FuelData_Year,0))</f>
        <v>5.5000000000000007E-2</v>
      </c>
      <c r="H456" s="9">
        <f t="shared" si="340"/>
        <v>5.5000000000000007E-2</v>
      </c>
      <c r="I456" s="9">
        <f t="shared" si="340"/>
        <v>5.5000000000000007E-2</v>
      </c>
      <c r="J456" s="9">
        <f t="shared" si="340"/>
        <v>5.5000000000000007E-2</v>
      </c>
      <c r="K456" s="9">
        <f t="shared" si="340"/>
        <v>5.5000000000000007E-2</v>
      </c>
      <c r="L456" s="9">
        <f t="shared" si="340"/>
        <v>5.5000000000000007E-2</v>
      </c>
      <c r="M456" s="9">
        <f t="shared" si="340"/>
        <v>5.5000000000000007E-2</v>
      </c>
      <c r="N456" s="9">
        <f t="shared" si="340"/>
        <v>5.5000000000000007E-2</v>
      </c>
      <c r="O456" s="9">
        <f t="shared" si="340"/>
        <v>5.5000000000000007E-2</v>
      </c>
      <c r="P456" s="9">
        <f t="shared" si="340"/>
        <v>5.5000000000000007E-2</v>
      </c>
      <c r="Q456" s="9">
        <f t="shared" ref="Q456:Z461" si="341">INDEX(FuelData,MATCH($B456,FuelData_Index,0),MATCH(Q$4,FuelData_Year,0))</f>
        <v>5.5000000000000007E-2</v>
      </c>
      <c r="R456" s="9">
        <f t="shared" si="341"/>
        <v>5.5000000000000007E-2</v>
      </c>
      <c r="S456" s="9">
        <f t="shared" si="341"/>
        <v>5.5000000000000007E-2</v>
      </c>
      <c r="T456" s="9">
        <f t="shared" si="341"/>
        <v>5.5000000000000007E-2</v>
      </c>
      <c r="U456" s="9">
        <f t="shared" si="341"/>
        <v>5.5000000000000007E-2</v>
      </c>
      <c r="V456" s="9">
        <f t="shared" si="341"/>
        <v>5.5000000000000007E-2</v>
      </c>
      <c r="W456" s="9">
        <f t="shared" si="341"/>
        <v>5.5000000000000007E-2</v>
      </c>
      <c r="X456" s="9">
        <f t="shared" si="341"/>
        <v>5.5000000000000007E-2</v>
      </c>
      <c r="Y456" s="9">
        <f t="shared" si="341"/>
        <v>5.5000000000000007E-2</v>
      </c>
      <c r="Z456" s="9">
        <f t="shared" si="341"/>
        <v>5.5000000000000007E-2</v>
      </c>
      <c r="AA456" s="9">
        <f t="shared" ref="AA456:AH461" si="342">INDEX(FuelData,MATCH($B456,FuelData_Index,0),MATCH(AA$4,FuelData_Year,0))</f>
        <v>5.5000000000000007E-2</v>
      </c>
      <c r="AB456" s="9">
        <f t="shared" si="342"/>
        <v>5.5000000000000007E-2</v>
      </c>
      <c r="AC456" s="9">
        <f t="shared" si="342"/>
        <v>5.5000000000000007E-2</v>
      </c>
      <c r="AD456" s="9">
        <f t="shared" si="342"/>
        <v>5.5000000000000007E-2</v>
      </c>
      <c r="AE456" s="9">
        <f t="shared" si="342"/>
        <v>5.5000000000000007E-2</v>
      </c>
      <c r="AF456" s="9">
        <f t="shared" si="342"/>
        <v>5.5000000000000007E-2</v>
      </c>
      <c r="AG456" s="9">
        <f t="shared" si="342"/>
        <v>5.5000000000000007E-2</v>
      </c>
      <c r="AH456" s="9">
        <f t="shared" si="342"/>
        <v>5.5000000000000007E-2</v>
      </c>
    </row>
    <row r="457" spans="2:34" hidden="1" outlineLevel="1">
      <c r="B457" t="str">
        <f t="shared" si="323"/>
        <v>General - Weighted average cost of capital (WACC) - Americas - %</v>
      </c>
      <c r="C457" t="s">
        <v>115</v>
      </c>
      <c r="D457" t="s">
        <v>116</v>
      </c>
      <c r="E457" t="s">
        <v>56</v>
      </c>
      <c r="F457" t="s">
        <v>117</v>
      </c>
      <c r="G457" s="9">
        <f t="shared" si="340"/>
        <v>5.5000000000000007E-2</v>
      </c>
      <c r="H457" s="9">
        <f t="shared" si="340"/>
        <v>5.5000000000000007E-2</v>
      </c>
      <c r="I457" s="9">
        <f t="shared" si="340"/>
        <v>5.5000000000000007E-2</v>
      </c>
      <c r="J457" s="9">
        <f t="shared" si="340"/>
        <v>5.5000000000000007E-2</v>
      </c>
      <c r="K457" s="9">
        <f t="shared" si="340"/>
        <v>5.5000000000000007E-2</v>
      </c>
      <c r="L457" s="9">
        <f t="shared" si="340"/>
        <v>5.5000000000000007E-2</v>
      </c>
      <c r="M457" s="9">
        <f t="shared" si="340"/>
        <v>5.5000000000000007E-2</v>
      </c>
      <c r="N457" s="9">
        <f t="shared" si="340"/>
        <v>5.5000000000000007E-2</v>
      </c>
      <c r="O457" s="9">
        <f t="shared" si="340"/>
        <v>5.5000000000000007E-2</v>
      </c>
      <c r="P457" s="9">
        <f t="shared" si="340"/>
        <v>5.5000000000000007E-2</v>
      </c>
      <c r="Q457" s="9">
        <f t="shared" si="341"/>
        <v>5.5000000000000007E-2</v>
      </c>
      <c r="R457" s="9">
        <f t="shared" si="341"/>
        <v>5.5000000000000007E-2</v>
      </c>
      <c r="S457" s="9">
        <f t="shared" si="341"/>
        <v>5.5000000000000007E-2</v>
      </c>
      <c r="T457" s="9">
        <f t="shared" si="341"/>
        <v>5.5000000000000007E-2</v>
      </c>
      <c r="U457" s="9">
        <f t="shared" si="341"/>
        <v>5.5000000000000007E-2</v>
      </c>
      <c r="V457" s="9">
        <f t="shared" si="341"/>
        <v>5.5000000000000007E-2</v>
      </c>
      <c r="W457" s="9">
        <f t="shared" si="341"/>
        <v>5.5000000000000007E-2</v>
      </c>
      <c r="X457" s="9">
        <f t="shared" si="341"/>
        <v>5.5000000000000007E-2</v>
      </c>
      <c r="Y457" s="9">
        <f t="shared" si="341"/>
        <v>5.5000000000000007E-2</v>
      </c>
      <c r="Z457" s="9">
        <f t="shared" si="341"/>
        <v>5.5000000000000007E-2</v>
      </c>
      <c r="AA457" s="9">
        <f t="shared" si="342"/>
        <v>5.5000000000000007E-2</v>
      </c>
      <c r="AB457" s="9">
        <f t="shared" si="342"/>
        <v>5.5000000000000007E-2</v>
      </c>
      <c r="AC457" s="9">
        <f t="shared" si="342"/>
        <v>5.5000000000000007E-2</v>
      </c>
      <c r="AD457" s="9">
        <f t="shared" si="342"/>
        <v>5.5000000000000007E-2</v>
      </c>
      <c r="AE457" s="9">
        <f t="shared" si="342"/>
        <v>5.5000000000000007E-2</v>
      </c>
      <c r="AF457" s="9">
        <f t="shared" si="342"/>
        <v>5.5000000000000007E-2</v>
      </c>
      <c r="AG457" s="9">
        <f t="shared" si="342"/>
        <v>5.5000000000000007E-2</v>
      </c>
      <c r="AH457" s="9">
        <f t="shared" si="342"/>
        <v>5.5000000000000007E-2</v>
      </c>
    </row>
    <row r="458" spans="2:34" hidden="1" outlineLevel="1">
      <c r="B458" t="str">
        <f t="shared" si="323"/>
        <v>General - Weighted average cost of capital (WACC) - Asia - %</v>
      </c>
      <c r="C458" t="s">
        <v>115</v>
      </c>
      <c r="D458" t="s">
        <v>116</v>
      </c>
      <c r="E458" t="s">
        <v>57</v>
      </c>
      <c r="F458" t="s">
        <v>117</v>
      </c>
      <c r="G458" s="9">
        <f t="shared" si="340"/>
        <v>5.5000000000000007E-2</v>
      </c>
      <c r="H458" s="9">
        <f t="shared" si="340"/>
        <v>5.5000000000000007E-2</v>
      </c>
      <c r="I458" s="9">
        <f t="shared" si="340"/>
        <v>5.5000000000000007E-2</v>
      </c>
      <c r="J458" s="9">
        <f t="shared" si="340"/>
        <v>5.5000000000000007E-2</v>
      </c>
      <c r="K458" s="9">
        <f t="shared" si="340"/>
        <v>5.5000000000000007E-2</v>
      </c>
      <c r="L458" s="9">
        <f t="shared" si="340"/>
        <v>5.5000000000000007E-2</v>
      </c>
      <c r="M458" s="9">
        <f t="shared" si="340"/>
        <v>5.5000000000000007E-2</v>
      </c>
      <c r="N458" s="9">
        <f t="shared" si="340"/>
        <v>5.5000000000000007E-2</v>
      </c>
      <c r="O458" s="9">
        <f t="shared" si="340"/>
        <v>5.5000000000000007E-2</v>
      </c>
      <c r="P458" s="9">
        <f t="shared" si="340"/>
        <v>5.5000000000000007E-2</v>
      </c>
      <c r="Q458" s="9">
        <f t="shared" si="341"/>
        <v>5.5000000000000007E-2</v>
      </c>
      <c r="R458" s="9">
        <f t="shared" si="341"/>
        <v>5.5000000000000007E-2</v>
      </c>
      <c r="S458" s="9">
        <f t="shared" si="341"/>
        <v>5.5000000000000007E-2</v>
      </c>
      <c r="T458" s="9">
        <f t="shared" si="341"/>
        <v>5.5000000000000007E-2</v>
      </c>
      <c r="U458" s="9">
        <f t="shared" si="341"/>
        <v>5.5000000000000007E-2</v>
      </c>
      <c r="V458" s="9">
        <f t="shared" si="341"/>
        <v>5.5000000000000007E-2</v>
      </c>
      <c r="W458" s="9">
        <f t="shared" si="341"/>
        <v>5.5000000000000007E-2</v>
      </c>
      <c r="X458" s="9">
        <f t="shared" si="341"/>
        <v>5.5000000000000007E-2</v>
      </c>
      <c r="Y458" s="9">
        <f t="shared" si="341"/>
        <v>5.5000000000000007E-2</v>
      </c>
      <c r="Z458" s="9">
        <f t="shared" si="341"/>
        <v>5.5000000000000007E-2</v>
      </c>
      <c r="AA458" s="9">
        <f t="shared" si="342"/>
        <v>5.5000000000000007E-2</v>
      </c>
      <c r="AB458" s="9">
        <f t="shared" si="342"/>
        <v>5.5000000000000007E-2</v>
      </c>
      <c r="AC458" s="9">
        <f t="shared" si="342"/>
        <v>5.5000000000000007E-2</v>
      </c>
      <c r="AD458" s="9">
        <f t="shared" si="342"/>
        <v>5.5000000000000007E-2</v>
      </c>
      <c r="AE458" s="9">
        <f t="shared" si="342"/>
        <v>5.5000000000000007E-2</v>
      </c>
      <c r="AF458" s="9">
        <f t="shared" si="342"/>
        <v>5.5000000000000007E-2</v>
      </c>
      <c r="AG458" s="9">
        <f t="shared" si="342"/>
        <v>5.5000000000000007E-2</v>
      </c>
      <c r="AH458" s="9">
        <f t="shared" si="342"/>
        <v>5.5000000000000007E-2</v>
      </c>
    </row>
    <row r="459" spans="2:34" hidden="1" outlineLevel="1">
      <c r="B459" t="str">
        <f t="shared" si="323"/>
        <v>General - Weighted average cost of capital (WACC) - Europe - %</v>
      </c>
      <c r="C459" t="s">
        <v>115</v>
      </c>
      <c r="D459" t="s">
        <v>116</v>
      </c>
      <c r="E459" t="s">
        <v>8</v>
      </c>
      <c r="F459" t="s">
        <v>117</v>
      </c>
      <c r="G459" s="9">
        <f t="shared" si="340"/>
        <v>5.5000000000000007E-2</v>
      </c>
      <c r="H459" s="9">
        <f t="shared" si="340"/>
        <v>5.5000000000000007E-2</v>
      </c>
      <c r="I459" s="9">
        <f t="shared" si="340"/>
        <v>5.5000000000000007E-2</v>
      </c>
      <c r="J459" s="9">
        <f t="shared" si="340"/>
        <v>5.5000000000000007E-2</v>
      </c>
      <c r="K459" s="9">
        <f t="shared" si="340"/>
        <v>5.5000000000000007E-2</v>
      </c>
      <c r="L459" s="9">
        <f t="shared" si="340"/>
        <v>5.5000000000000007E-2</v>
      </c>
      <c r="M459" s="9">
        <f t="shared" si="340"/>
        <v>5.5000000000000007E-2</v>
      </c>
      <c r="N459" s="9">
        <f t="shared" si="340"/>
        <v>5.5000000000000007E-2</v>
      </c>
      <c r="O459" s="9">
        <f t="shared" si="340"/>
        <v>5.5000000000000007E-2</v>
      </c>
      <c r="P459" s="9">
        <f t="shared" si="340"/>
        <v>5.5000000000000007E-2</v>
      </c>
      <c r="Q459" s="9">
        <f t="shared" si="341"/>
        <v>5.5000000000000007E-2</v>
      </c>
      <c r="R459" s="9">
        <f t="shared" si="341"/>
        <v>5.5000000000000007E-2</v>
      </c>
      <c r="S459" s="9">
        <f t="shared" si="341"/>
        <v>5.5000000000000007E-2</v>
      </c>
      <c r="T459" s="9">
        <f t="shared" si="341"/>
        <v>5.5000000000000007E-2</v>
      </c>
      <c r="U459" s="9">
        <f t="shared" si="341"/>
        <v>5.5000000000000007E-2</v>
      </c>
      <c r="V459" s="9">
        <f t="shared" si="341"/>
        <v>5.5000000000000007E-2</v>
      </c>
      <c r="W459" s="9">
        <f t="shared" si="341"/>
        <v>5.5000000000000007E-2</v>
      </c>
      <c r="X459" s="9">
        <f t="shared" si="341"/>
        <v>5.5000000000000007E-2</v>
      </c>
      <c r="Y459" s="9">
        <f t="shared" si="341"/>
        <v>5.5000000000000007E-2</v>
      </c>
      <c r="Z459" s="9">
        <f t="shared" si="341"/>
        <v>5.5000000000000007E-2</v>
      </c>
      <c r="AA459" s="9">
        <f t="shared" si="342"/>
        <v>5.5000000000000007E-2</v>
      </c>
      <c r="AB459" s="9">
        <f t="shared" si="342"/>
        <v>5.5000000000000007E-2</v>
      </c>
      <c r="AC459" s="9">
        <f t="shared" si="342"/>
        <v>5.5000000000000007E-2</v>
      </c>
      <c r="AD459" s="9">
        <f t="shared" si="342"/>
        <v>5.5000000000000007E-2</v>
      </c>
      <c r="AE459" s="9">
        <f t="shared" si="342"/>
        <v>5.5000000000000007E-2</v>
      </c>
      <c r="AF459" s="9">
        <f t="shared" si="342"/>
        <v>5.5000000000000007E-2</v>
      </c>
      <c r="AG459" s="9">
        <f t="shared" si="342"/>
        <v>5.5000000000000007E-2</v>
      </c>
      <c r="AH459" s="9">
        <f t="shared" si="342"/>
        <v>5.5000000000000007E-2</v>
      </c>
    </row>
    <row r="460" spans="2:34" hidden="1" outlineLevel="1">
      <c r="B460" t="str">
        <f t="shared" si="323"/>
        <v>General - Weighted average cost of capital (WACC) - Middle East - %</v>
      </c>
      <c r="C460" t="s">
        <v>115</v>
      </c>
      <c r="D460" t="s">
        <v>116</v>
      </c>
      <c r="E460" t="s">
        <v>58</v>
      </c>
      <c r="F460" t="s">
        <v>117</v>
      </c>
      <c r="G460" s="9">
        <f t="shared" si="340"/>
        <v>5.5000000000000007E-2</v>
      </c>
      <c r="H460" s="9">
        <f t="shared" si="340"/>
        <v>5.5000000000000007E-2</v>
      </c>
      <c r="I460" s="9">
        <f t="shared" si="340"/>
        <v>5.5000000000000007E-2</v>
      </c>
      <c r="J460" s="9">
        <f t="shared" si="340"/>
        <v>5.5000000000000007E-2</v>
      </c>
      <c r="K460" s="9">
        <f t="shared" si="340"/>
        <v>5.5000000000000007E-2</v>
      </c>
      <c r="L460" s="9">
        <f t="shared" si="340"/>
        <v>5.5000000000000007E-2</v>
      </c>
      <c r="M460" s="9">
        <f t="shared" si="340"/>
        <v>5.5000000000000007E-2</v>
      </c>
      <c r="N460" s="9">
        <f t="shared" si="340"/>
        <v>5.5000000000000007E-2</v>
      </c>
      <c r="O460" s="9">
        <f t="shared" si="340"/>
        <v>5.5000000000000007E-2</v>
      </c>
      <c r="P460" s="9">
        <f t="shared" si="340"/>
        <v>5.5000000000000007E-2</v>
      </c>
      <c r="Q460" s="9">
        <f t="shared" si="341"/>
        <v>5.5000000000000007E-2</v>
      </c>
      <c r="R460" s="9">
        <f t="shared" si="341"/>
        <v>5.5000000000000007E-2</v>
      </c>
      <c r="S460" s="9">
        <f t="shared" si="341"/>
        <v>5.5000000000000007E-2</v>
      </c>
      <c r="T460" s="9">
        <f t="shared" si="341"/>
        <v>5.5000000000000007E-2</v>
      </c>
      <c r="U460" s="9">
        <f t="shared" si="341"/>
        <v>5.5000000000000007E-2</v>
      </c>
      <c r="V460" s="9">
        <f t="shared" si="341"/>
        <v>5.5000000000000007E-2</v>
      </c>
      <c r="W460" s="9">
        <f t="shared" si="341"/>
        <v>5.5000000000000007E-2</v>
      </c>
      <c r="X460" s="9">
        <f t="shared" si="341"/>
        <v>5.5000000000000007E-2</v>
      </c>
      <c r="Y460" s="9">
        <f t="shared" si="341"/>
        <v>5.5000000000000007E-2</v>
      </c>
      <c r="Z460" s="9">
        <f t="shared" si="341"/>
        <v>5.5000000000000007E-2</v>
      </c>
      <c r="AA460" s="9">
        <f t="shared" si="342"/>
        <v>5.5000000000000007E-2</v>
      </c>
      <c r="AB460" s="9">
        <f t="shared" si="342"/>
        <v>5.5000000000000007E-2</v>
      </c>
      <c r="AC460" s="9">
        <f t="shared" si="342"/>
        <v>5.5000000000000007E-2</v>
      </c>
      <c r="AD460" s="9">
        <f t="shared" si="342"/>
        <v>5.5000000000000007E-2</v>
      </c>
      <c r="AE460" s="9">
        <f t="shared" si="342"/>
        <v>5.5000000000000007E-2</v>
      </c>
      <c r="AF460" s="9">
        <f t="shared" si="342"/>
        <v>5.5000000000000007E-2</v>
      </c>
      <c r="AG460" s="9">
        <f t="shared" si="342"/>
        <v>5.5000000000000007E-2</v>
      </c>
      <c r="AH460" s="9">
        <f t="shared" si="342"/>
        <v>5.5000000000000007E-2</v>
      </c>
    </row>
    <row r="461" spans="2:34" hidden="1" outlineLevel="1">
      <c r="B461" t="str">
        <f t="shared" si="323"/>
        <v>e-methanol - Total CAPEX - Global - USD/ton fuel</v>
      </c>
      <c r="C461" t="s">
        <v>71</v>
      </c>
      <c r="D461" t="str">
        <f>D446</f>
        <v>Total CAPEX</v>
      </c>
      <c r="E461" t="str">
        <f>E446</f>
        <v>Global</v>
      </c>
      <c r="F461" t="s">
        <v>31</v>
      </c>
      <c r="G461" s="8">
        <f t="shared" si="340"/>
        <v>2980</v>
      </c>
      <c r="H461" s="8">
        <f t="shared" si="340"/>
        <v>2840</v>
      </c>
      <c r="I461" s="8">
        <f t="shared" si="340"/>
        <v>2700</v>
      </c>
      <c r="J461" s="8">
        <f t="shared" si="340"/>
        <v>2560</v>
      </c>
      <c r="K461" s="8">
        <f t="shared" si="340"/>
        <v>2420</v>
      </c>
      <c r="L461" s="8">
        <f t="shared" si="340"/>
        <v>2280</v>
      </c>
      <c r="M461" s="8">
        <f t="shared" si="340"/>
        <v>2140</v>
      </c>
      <c r="N461" s="8">
        <f t="shared" si="340"/>
        <v>2000</v>
      </c>
      <c r="O461" s="8">
        <f t="shared" si="340"/>
        <v>1955</v>
      </c>
      <c r="P461" s="8">
        <f t="shared" si="340"/>
        <v>1910</v>
      </c>
      <c r="Q461" s="8">
        <f t="shared" si="341"/>
        <v>1865</v>
      </c>
      <c r="R461" s="8">
        <f t="shared" si="341"/>
        <v>1820</v>
      </c>
      <c r="S461" s="8">
        <f t="shared" si="341"/>
        <v>1775</v>
      </c>
      <c r="T461" s="8">
        <f t="shared" si="341"/>
        <v>1730</v>
      </c>
      <c r="U461" s="8">
        <f t="shared" si="341"/>
        <v>1685</v>
      </c>
      <c r="V461" s="8">
        <f t="shared" si="341"/>
        <v>1640</v>
      </c>
      <c r="W461" s="8">
        <f t="shared" si="341"/>
        <v>1595</v>
      </c>
      <c r="X461" s="8">
        <f t="shared" si="341"/>
        <v>1550</v>
      </c>
      <c r="Y461" s="8">
        <f t="shared" si="341"/>
        <v>1490</v>
      </c>
      <c r="Z461" s="8">
        <f t="shared" si="341"/>
        <v>1430</v>
      </c>
      <c r="AA461" s="8">
        <f t="shared" si="342"/>
        <v>1370</v>
      </c>
      <c r="AB461" s="8">
        <f t="shared" si="342"/>
        <v>1310</v>
      </c>
      <c r="AC461" s="8">
        <f t="shared" si="342"/>
        <v>1250</v>
      </c>
      <c r="AD461" s="8">
        <f t="shared" si="342"/>
        <v>1190</v>
      </c>
      <c r="AE461" s="8">
        <f t="shared" si="342"/>
        <v>1130</v>
      </c>
      <c r="AF461" s="8">
        <f t="shared" si="342"/>
        <v>1070</v>
      </c>
      <c r="AG461" s="8">
        <f t="shared" si="342"/>
        <v>1010</v>
      </c>
      <c r="AH461" s="8">
        <f t="shared" si="342"/>
        <v>950</v>
      </c>
    </row>
    <row r="462" spans="2:34" hidden="1" outlineLevel="1">
      <c r="B462" t="str">
        <f t="shared" si="323"/>
        <v/>
      </c>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row>
    <row r="463" spans="2:34" hidden="1" outlineLevel="1">
      <c r="B463" t="str">
        <f t="shared" si="323"/>
        <v>e-methanol (PS) - Energy cost - Africa - USD/ton fuel</v>
      </c>
      <c r="C463" s="10" t="str">
        <f>C437</f>
        <v>e-methanol (PS)</v>
      </c>
      <c r="D463" s="10" t="s">
        <v>43</v>
      </c>
      <c r="E463" s="10" t="s">
        <v>55</v>
      </c>
      <c r="F463" s="10" t="s">
        <v>31</v>
      </c>
      <c r="G463" s="15">
        <f>G468*G$473</f>
        <v>99.26267178187409</v>
      </c>
      <c r="H463" s="15">
        <f t="shared" ref="H463:AH463" si="343">H468*H$473</f>
        <v>87.606603617621289</v>
      </c>
      <c r="I463" s="15">
        <f t="shared" si="343"/>
        <v>75.950535453365404</v>
      </c>
      <c r="J463" s="15">
        <f t="shared" si="343"/>
        <v>72.701221964566045</v>
      </c>
      <c r="K463" s="15">
        <f t="shared" si="343"/>
        <v>69.451908475766686</v>
      </c>
      <c r="L463" s="15">
        <f t="shared" si="343"/>
        <v>66.202594986967327</v>
      </c>
      <c r="M463" s="15">
        <f t="shared" si="343"/>
        <v>62.953281498167186</v>
      </c>
      <c r="N463" s="15">
        <f t="shared" si="343"/>
        <v>59.703968009367827</v>
      </c>
      <c r="O463" s="15">
        <f t="shared" si="343"/>
        <v>57.890197067325836</v>
      </c>
      <c r="P463" s="15">
        <f t="shared" si="343"/>
        <v>56.076426125283838</v>
      </c>
      <c r="Q463" s="15">
        <f t="shared" si="343"/>
        <v>54.262655183241073</v>
      </c>
      <c r="R463" s="15">
        <f t="shared" si="343"/>
        <v>52.448884241199082</v>
      </c>
      <c r="S463" s="15">
        <f t="shared" si="343"/>
        <v>50.635113299157283</v>
      </c>
      <c r="T463" s="15">
        <f t="shared" si="343"/>
        <v>49.781401120835163</v>
      </c>
      <c r="U463" s="15">
        <f t="shared" si="343"/>
        <v>48.927688942513235</v>
      </c>
      <c r="V463" s="15">
        <f t="shared" si="343"/>
        <v>48.073976764191116</v>
      </c>
      <c r="W463" s="15">
        <f t="shared" si="343"/>
        <v>47.220264585868996</v>
      </c>
      <c r="X463" s="15">
        <f t="shared" si="343"/>
        <v>46.36655240754726</v>
      </c>
      <c r="Y463" s="15">
        <f t="shared" si="343"/>
        <v>45.488704803888616</v>
      </c>
      <c r="Z463" s="15">
        <f t="shared" si="343"/>
        <v>44.610857200229972</v>
      </c>
      <c r="AA463" s="15">
        <f t="shared" si="343"/>
        <v>43.733009596570945</v>
      </c>
      <c r="AB463" s="15">
        <f t="shared" si="343"/>
        <v>42.855161992912301</v>
      </c>
      <c r="AC463" s="15">
        <f t="shared" si="343"/>
        <v>41.977314389253465</v>
      </c>
      <c r="AD463" s="15">
        <f t="shared" si="343"/>
        <v>41.546443275330866</v>
      </c>
      <c r="AE463" s="15">
        <f t="shared" si="343"/>
        <v>41.115572161408451</v>
      </c>
      <c r="AF463" s="15">
        <f t="shared" si="343"/>
        <v>40.684701047485852</v>
      </c>
      <c r="AG463" s="15">
        <f t="shared" si="343"/>
        <v>40.253829933563246</v>
      </c>
      <c r="AH463" s="15">
        <f t="shared" si="343"/>
        <v>39.822958819640839</v>
      </c>
    </row>
    <row r="464" spans="2:34" hidden="1" outlineLevel="1">
      <c r="B464" t="str">
        <f t="shared" si="323"/>
        <v>e-methanol (PS) - Energy cost - Americas - USD/ton fuel</v>
      </c>
      <c r="C464" s="2" t="str">
        <f>C437</f>
        <v>e-methanol (PS)</v>
      </c>
      <c r="D464" s="2" t="s">
        <v>43</v>
      </c>
      <c r="E464" s="2" t="s">
        <v>56</v>
      </c>
      <c r="F464" s="2" t="s">
        <v>31</v>
      </c>
      <c r="G464" s="16">
        <f t="shared" ref="G464:AH464" si="344">G469*G$473</f>
        <v>62.36821371760395</v>
      </c>
      <c r="H464" s="16">
        <f t="shared" si="344"/>
        <v>61.07665505835346</v>
      </c>
      <c r="I464" s="16">
        <f t="shared" si="344"/>
        <v>59.785096399102578</v>
      </c>
      <c r="J464" s="16">
        <f t="shared" si="344"/>
        <v>57.601855099917429</v>
      </c>
      <c r="K464" s="16">
        <f t="shared" si="344"/>
        <v>55.418613800732281</v>
      </c>
      <c r="L464" s="16">
        <f t="shared" si="344"/>
        <v>53.235372501547133</v>
      </c>
      <c r="M464" s="16">
        <f t="shared" si="344"/>
        <v>51.052131202362759</v>
      </c>
      <c r="N464" s="16">
        <f t="shared" si="344"/>
        <v>48.86888990317761</v>
      </c>
      <c r="O464" s="16">
        <f t="shared" si="344"/>
        <v>47.818261773230411</v>
      </c>
      <c r="P464" s="16">
        <f t="shared" si="344"/>
        <v>46.767633643283212</v>
      </c>
      <c r="Q464" s="16">
        <f t="shared" si="344"/>
        <v>45.717005513336012</v>
      </c>
      <c r="R464" s="16">
        <f t="shared" si="344"/>
        <v>44.666377383388813</v>
      </c>
      <c r="S464" s="16">
        <f t="shared" si="344"/>
        <v>43.615749253441422</v>
      </c>
      <c r="T464" s="16">
        <f t="shared" si="344"/>
        <v>42.764084248216705</v>
      </c>
      <c r="U464" s="16">
        <f t="shared" si="344"/>
        <v>41.91241924299198</v>
      </c>
      <c r="V464" s="16">
        <f t="shared" si="344"/>
        <v>41.060754237767071</v>
      </c>
      <c r="W464" s="16">
        <f t="shared" si="344"/>
        <v>40.209089232542347</v>
      </c>
      <c r="X464" s="16">
        <f t="shared" si="344"/>
        <v>39.35742422731753</v>
      </c>
      <c r="Y464" s="16">
        <f t="shared" si="344"/>
        <v>39.014315503295393</v>
      </c>
      <c r="Z464" s="16">
        <f t="shared" si="344"/>
        <v>38.671206779273248</v>
      </c>
      <c r="AA464" s="16">
        <f t="shared" si="344"/>
        <v>38.328098055251203</v>
      </c>
      <c r="AB464" s="16">
        <f t="shared" si="344"/>
        <v>37.984989331229066</v>
      </c>
      <c r="AC464" s="16">
        <f t="shared" si="344"/>
        <v>37.641880607206922</v>
      </c>
      <c r="AD464" s="16">
        <f t="shared" si="344"/>
        <v>37.383029360348445</v>
      </c>
      <c r="AE464" s="16">
        <f t="shared" si="344"/>
        <v>37.124178113490061</v>
      </c>
      <c r="AF464" s="16">
        <f t="shared" si="344"/>
        <v>36.865326866631683</v>
      </c>
      <c r="AG464" s="16">
        <f t="shared" si="344"/>
        <v>36.606475619773299</v>
      </c>
      <c r="AH464" s="16">
        <f t="shared" si="344"/>
        <v>36.347624372914915</v>
      </c>
    </row>
    <row r="465" spans="2:34" hidden="1" outlineLevel="1">
      <c r="B465" t="str">
        <f t="shared" si="323"/>
        <v>e-methanol (PS) - Energy cost - Asia - USD/ton fuel</v>
      </c>
      <c r="C465" s="2" t="str">
        <f>C437</f>
        <v>e-methanol (PS)</v>
      </c>
      <c r="D465" s="2" t="s">
        <v>43</v>
      </c>
      <c r="E465" s="2" t="s">
        <v>57</v>
      </c>
      <c r="F465" s="2" t="s">
        <v>31</v>
      </c>
      <c r="G465" s="16">
        <f t="shared" ref="G465:AH465" si="345">G470*G$473</f>
        <v>110.40072423267556</v>
      </c>
      <c r="H465" s="16">
        <f t="shared" si="345"/>
        <v>100.69934349262111</v>
      </c>
      <c r="I465" s="16">
        <f t="shared" si="345"/>
        <v>90.997962752571311</v>
      </c>
      <c r="J465" s="16">
        <f t="shared" si="345"/>
        <v>87.518158038180076</v>
      </c>
      <c r="K465" s="16">
        <f t="shared" si="345"/>
        <v>84.038353323790389</v>
      </c>
      <c r="L465" s="16">
        <f t="shared" si="345"/>
        <v>80.558548609399168</v>
      </c>
      <c r="M465" s="16">
        <f t="shared" si="345"/>
        <v>77.078743895007932</v>
      </c>
      <c r="N465" s="16">
        <f t="shared" si="345"/>
        <v>73.598939180618245</v>
      </c>
      <c r="O465" s="16">
        <f t="shared" si="345"/>
        <v>71.233753712729865</v>
      </c>
      <c r="P465" s="16">
        <f t="shared" si="345"/>
        <v>68.868568244842251</v>
      </c>
      <c r="Q465" s="16">
        <f t="shared" si="345"/>
        <v>66.503382776955405</v>
      </c>
      <c r="R465" s="16">
        <f t="shared" si="345"/>
        <v>64.138197309067792</v>
      </c>
      <c r="S465" s="16">
        <f t="shared" si="345"/>
        <v>61.773011841180185</v>
      </c>
      <c r="T465" s="16">
        <f t="shared" si="345"/>
        <v>60.570494246133691</v>
      </c>
      <c r="U465" s="16">
        <f t="shared" si="345"/>
        <v>59.367976651087197</v>
      </c>
      <c r="V465" s="16">
        <f t="shared" si="345"/>
        <v>58.165459056041094</v>
      </c>
      <c r="W465" s="16">
        <f t="shared" si="345"/>
        <v>56.9629414609946</v>
      </c>
      <c r="X465" s="16">
        <f t="shared" si="345"/>
        <v>55.76042386594888</v>
      </c>
      <c r="Y465" s="16">
        <f t="shared" si="345"/>
        <v>54.501714899965805</v>
      </c>
      <c r="Z465" s="16">
        <f t="shared" si="345"/>
        <v>53.243005933983113</v>
      </c>
      <c r="AA465" s="16">
        <f t="shared" si="345"/>
        <v>51.984296968000031</v>
      </c>
      <c r="AB465" s="16">
        <f t="shared" si="345"/>
        <v>50.725588002017339</v>
      </c>
      <c r="AC465" s="16">
        <f t="shared" si="345"/>
        <v>49.466879036034264</v>
      </c>
      <c r="AD465" s="16">
        <f t="shared" si="345"/>
        <v>48.889651788084429</v>
      </c>
      <c r="AE465" s="16">
        <f t="shared" si="345"/>
        <v>48.312424540134394</v>
      </c>
      <c r="AF465" s="16">
        <f t="shared" si="345"/>
        <v>47.735197292184559</v>
      </c>
      <c r="AG465" s="16">
        <f t="shared" si="345"/>
        <v>47.157970044234716</v>
      </c>
      <c r="AH465" s="16">
        <f t="shared" si="345"/>
        <v>46.580742796284689</v>
      </c>
    </row>
    <row r="466" spans="2:34" hidden="1" outlineLevel="1">
      <c r="B466" t="str">
        <f t="shared" si="323"/>
        <v>e-methanol (PS) - Energy cost - Europe - USD/ton fuel</v>
      </c>
      <c r="C466" s="2" t="str">
        <f>C437</f>
        <v>e-methanol (PS)</v>
      </c>
      <c r="D466" s="2" t="s">
        <v>43</v>
      </c>
      <c r="E466" s="2" t="s">
        <v>8</v>
      </c>
      <c r="F466" s="2" t="s">
        <v>31</v>
      </c>
      <c r="G466" s="16">
        <f t="shared" ref="G466:AH466" si="346">G471*G$473</f>
        <v>82.187359108187323</v>
      </c>
      <c r="H466" s="16">
        <f t="shared" si="346"/>
        <v>78.645118468410502</v>
      </c>
      <c r="I466" s="16">
        <f t="shared" si="346"/>
        <v>75.102877828633694</v>
      </c>
      <c r="J466" s="16">
        <f t="shared" si="346"/>
        <v>72.240725986131565</v>
      </c>
      <c r="K466" s="16">
        <f t="shared" si="346"/>
        <v>69.378574143628654</v>
      </c>
      <c r="L466" s="16">
        <f t="shared" si="346"/>
        <v>66.516422301126525</v>
      </c>
      <c r="M466" s="16">
        <f t="shared" si="346"/>
        <v>63.654270458623614</v>
      </c>
      <c r="N466" s="16">
        <f t="shared" si="346"/>
        <v>60.792118616121478</v>
      </c>
      <c r="O466" s="16">
        <f t="shared" si="346"/>
        <v>59.602895117744033</v>
      </c>
      <c r="P466" s="16">
        <f t="shared" si="346"/>
        <v>58.413671619367754</v>
      </c>
      <c r="Q466" s="16">
        <f t="shared" si="346"/>
        <v>57.224448120991084</v>
      </c>
      <c r="R466" s="16">
        <f t="shared" si="346"/>
        <v>56.035224622614415</v>
      </c>
      <c r="S466" s="16">
        <f t="shared" si="346"/>
        <v>54.846001124238136</v>
      </c>
      <c r="T466" s="16">
        <f t="shared" si="346"/>
        <v>54.135974250548429</v>
      </c>
      <c r="U466" s="16">
        <f t="shared" si="346"/>
        <v>53.425947376858915</v>
      </c>
      <c r="V466" s="16">
        <f t="shared" si="346"/>
        <v>52.7159205031694</v>
      </c>
      <c r="W466" s="16">
        <f t="shared" si="346"/>
        <v>52.005893629479885</v>
      </c>
      <c r="X466" s="16">
        <f t="shared" si="346"/>
        <v>51.29586675578998</v>
      </c>
      <c r="Y466" s="16">
        <f t="shared" si="346"/>
        <v>50.536266188772764</v>
      </c>
      <c r="Z466" s="16">
        <f t="shared" si="346"/>
        <v>49.776665621755349</v>
      </c>
      <c r="AA466" s="16">
        <f t="shared" si="346"/>
        <v>49.017065054738133</v>
      </c>
      <c r="AB466" s="16">
        <f t="shared" si="346"/>
        <v>48.257464487720718</v>
      </c>
      <c r="AC466" s="16">
        <f t="shared" si="346"/>
        <v>47.497863920703502</v>
      </c>
      <c r="AD466" s="16">
        <f t="shared" si="346"/>
        <v>46.943643703584165</v>
      </c>
      <c r="AE466" s="16">
        <f t="shared" si="346"/>
        <v>46.389423486464636</v>
      </c>
      <c r="AF466" s="16">
        <f t="shared" si="346"/>
        <v>45.8352032693453</v>
      </c>
      <c r="AG466" s="16">
        <f t="shared" si="346"/>
        <v>45.280983052225963</v>
      </c>
      <c r="AH466" s="16">
        <f t="shared" si="346"/>
        <v>44.726762835106435</v>
      </c>
    </row>
    <row r="467" spans="2:34" hidden="1" outlineLevel="1">
      <c r="B467" t="str">
        <f t="shared" si="323"/>
        <v>e-methanol (PS) - Energy cost - Middle East - USD/ton fuel</v>
      </c>
      <c r="C467" s="13" t="str">
        <f>C437</f>
        <v>e-methanol (PS)</v>
      </c>
      <c r="D467" s="13" t="s">
        <v>43</v>
      </c>
      <c r="E467" s="13" t="s">
        <v>58</v>
      </c>
      <c r="F467" s="13" t="s">
        <v>31</v>
      </c>
      <c r="G467" s="17">
        <f t="shared" ref="G467:AH467" si="347">G472*G$473</f>
        <v>62.93453834437873</v>
      </c>
      <c r="H467" s="17">
        <f t="shared" si="347"/>
        <v>60.157394930737972</v>
      </c>
      <c r="I467" s="17">
        <f t="shared" si="347"/>
        <v>57.38025151709644</v>
      </c>
      <c r="J467" s="17">
        <f t="shared" si="347"/>
        <v>55.541528116218657</v>
      </c>
      <c r="K467" s="17">
        <f t="shared" si="347"/>
        <v>53.702804715340882</v>
      </c>
      <c r="L467" s="17">
        <f t="shared" si="347"/>
        <v>51.8640813144631</v>
      </c>
      <c r="M467" s="17">
        <f t="shared" si="347"/>
        <v>50.025357913585317</v>
      </c>
      <c r="N467" s="17">
        <f t="shared" si="347"/>
        <v>48.186634512707542</v>
      </c>
      <c r="O467" s="17">
        <f t="shared" si="347"/>
        <v>46.890122628117588</v>
      </c>
      <c r="P467" s="17">
        <f t="shared" si="347"/>
        <v>45.593610743528025</v>
      </c>
      <c r="Q467" s="17">
        <f t="shared" si="347"/>
        <v>44.297098858938078</v>
      </c>
      <c r="R467" s="17">
        <f t="shared" si="347"/>
        <v>43.000586974348515</v>
      </c>
      <c r="S467" s="17">
        <f t="shared" si="347"/>
        <v>41.704075089758952</v>
      </c>
      <c r="T467" s="17">
        <f t="shared" si="347"/>
        <v>41.054017663680554</v>
      </c>
      <c r="U467" s="17">
        <f t="shared" si="347"/>
        <v>40.403960237602156</v>
      </c>
      <c r="V467" s="17">
        <f t="shared" si="347"/>
        <v>39.75390281152395</v>
      </c>
      <c r="W467" s="17">
        <f t="shared" si="347"/>
        <v>39.103845385445545</v>
      </c>
      <c r="X467" s="17">
        <f t="shared" si="347"/>
        <v>38.453787959367148</v>
      </c>
      <c r="Y467" s="17">
        <f t="shared" si="347"/>
        <v>37.601305213839112</v>
      </c>
      <c r="Z467" s="17">
        <f t="shared" si="347"/>
        <v>36.748822468311268</v>
      </c>
      <c r="AA467" s="17">
        <f t="shared" si="347"/>
        <v>35.896339722783225</v>
      </c>
      <c r="AB467" s="17">
        <f t="shared" si="347"/>
        <v>35.043856977255381</v>
      </c>
      <c r="AC467" s="17">
        <f t="shared" si="347"/>
        <v>34.191374231727245</v>
      </c>
      <c r="AD467" s="17">
        <f t="shared" si="347"/>
        <v>33.792385564257692</v>
      </c>
      <c r="AE467" s="17">
        <f t="shared" si="347"/>
        <v>33.393396896788239</v>
      </c>
      <c r="AF467" s="17">
        <f t="shared" si="347"/>
        <v>32.994408229318687</v>
      </c>
      <c r="AG467" s="17">
        <f t="shared" si="347"/>
        <v>32.595419561849134</v>
      </c>
      <c r="AH467" s="17">
        <f t="shared" si="347"/>
        <v>32.196430894379674</v>
      </c>
    </row>
    <row r="468" spans="2:34" hidden="1" outlineLevel="1">
      <c r="B468" t="str">
        <f t="shared" si="323"/>
        <v>Renewable electricity - Cost of electricity - Africa - USD/MWh</v>
      </c>
      <c r="C468" t="s">
        <v>118</v>
      </c>
      <c r="D468" t="s">
        <v>119</v>
      </c>
      <c r="E468" t="s">
        <v>55</v>
      </c>
      <c r="F468" t="s">
        <v>120</v>
      </c>
      <c r="G468" s="8">
        <f t="shared" ref="G468:P473" si="348">INDEX(FuelData,MATCH($B468,FuelData_Index,0),MATCH(G$4,FuelData_Year,0))</f>
        <v>58.389806930514169</v>
      </c>
      <c r="H468" s="8">
        <f t="shared" si="348"/>
        <v>51.533296245659585</v>
      </c>
      <c r="I468" s="8">
        <f t="shared" si="348"/>
        <v>44.676785560803182</v>
      </c>
      <c r="J468" s="8">
        <f t="shared" si="348"/>
        <v>42.765424685038852</v>
      </c>
      <c r="K468" s="8">
        <f t="shared" si="348"/>
        <v>40.854063809274521</v>
      </c>
      <c r="L468" s="8">
        <f t="shared" si="348"/>
        <v>38.942702933510191</v>
      </c>
      <c r="M468" s="8">
        <f t="shared" si="348"/>
        <v>37.031342057745405</v>
      </c>
      <c r="N468" s="8">
        <f t="shared" si="348"/>
        <v>35.119981181981075</v>
      </c>
      <c r="O468" s="8">
        <f t="shared" si="348"/>
        <v>34.053057098426962</v>
      </c>
      <c r="P468" s="8">
        <f t="shared" si="348"/>
        <v>32.986133014872848</v>
      </c>
      <c r="Q468" s="8">
        <f t="shared" ref="Q468:Z473" si="349">INDEX(FuelData,MATCH($B468,FuelData_Index,0),MATCH(Q$4,FuelData_Year,0))</f>
        <v>31.919208931318281</v>
      </c>
      <c r="R468" s="8">
        <f t="shared" si="349"/>
        <v>30.852284847764167</v>
      </c>
      <c r="S468" s="8">
        <f t="shared" si="349"/>
        <v>29.785360764210168</v>
      </c>
      <c r="T468" s="8">
        <f t="shared" si="349"/>
        <v>29.283177129903038</v>
      </c>
      <c r="U468" s="8">
        <f t="shared" si="349"/>
        <v>28.780993495596022</v>
      </c>
      <c r="V468" s="8">
        <f t="shared" si="349"/>
        <v>28.278809861288892</v>
      </c>
      <c r="W468" s="8">
        <f t="shared" si="349"/>
        <v>27.776626226981762</v>
      </c>
      <c r="X468" s="8">
        <f t="shared" si="349"/>
        <v>27.274442592674859</v>
      </c>
      <c r="Y468" s="8">
        <f t="shared" si="349"/>
        <v>26.758061649346246</v>
      </c>
      <c r="Z468" s="8">
        <f t="shared" si="349"/>
        <v>26.241680706017632</v>
      </c>
      <c r="AA468" s="8">
        <f t="shared" ref="AA468:AH473" si="350">INDEX(FuelData,MATCH($B468,FuelData_Index,0),MATCH(AA$4,FuelData_Year,0))</f>
        <v>25.725299762688792</v>
      </c>
      <c r="AB468" s="8">
        <f t="shared" si="350"/>
        <v>25.208918819360179</v>
      </c>
      <c r="AC468" s="8">
        <f t="shared" si="350"/>
        <v>24.692537876031452</v>
      </c>
      <c r="AD468" s="8">
        <f t="shared" si="350"/>
        <v>24.439084279606391</v>
      </c>
      <c r="AE468" s="8">
        <f t="shared" si="350"/>
        <v>24.185630683181444</v>
      </c>
      <c r="AF468" s="8">
        <f t="shared" si="350"/>
        <v>23.932177086756383</v>
      </c>
      <c r="AG468" s="8">
        <f t="shared" si="350"/>
        <v>23.678723490331322</v>
      </c>
      <c r="AH468" s="8">
        <f t="shared" si="350"/>
        <v>23.425269893906375</v>
      </c>
    </row>
    <row r="469" spans="2:34" hidden="1" outlineLevel="1">
      <c r="B469" t="str">
        <f t="shared" si="323"/>
        <v>Renewable electricity - Cost of electricity - Americas - USD/MWh</v>
      </c>
      <c r="C469" t="s">
        <v>118</v>
      </c>
      <c r="D469" t="s">
        <v>119</v>
      </c>
      <c r="E469" t="s">
        <v>56</v>
      </c>
      <c r="F469" t="s">
        <v>120</v>
      </c>
      <c r="G469" s="8">
        <f t="shared" si="348"/>
        <v>36.687184539767031</v>
      </c>
      <c r="H469" s="8">
        <f t="shared" si="348"/>
        <v>35.927444151972622</v>
      </c>
      <c r="I469" s="8">
        <f t="shared" si="348"/>
        <v>35.167703764177986</v>
      </c>
      <c r="J469" s="8">
        <f t="shared" si="348"/>
        <v>33.883444176422017</v>
      </c>
      <c r="K469" s="8">
        <f t="shared" si="348"/>
        <v>32.599184588666049</v>
      </c>
      <c r="L469" s="8">
        <f t="shared" si="348"/>
        <v>31.31492500091008</v>
      </c>
      <c r="M469" s="8">
        <f t="shared" si="348"/>
        <v>30.030665413154566</v>
      </c>
      <c r="N469" s="8">
        <f t="shared" si="348"/>
        <v>28.746405825398597</v>
      </c>
      <c r="O469" s="8">
        <f t="shared" si="348"/>
        <v>28.128389278370832</v>
      </c>
      <c r="P469" s="8">
        <f t="shared" si="348"/>
        <v>27.510372731343068</v>
      </c>
      <c r="Q469" s="8">
        <f t="shared" si="349"/>
        <v>26.892356184315304</v>
      </c>
      <c r="R469" s="8">
        <f t="shared" si="349"/>
        <v>26.27433963728754</v>
      </c>
      <c r="S469" s="8">
        <f t="shared" si="349"/>
        <v>25.656323090259662</v>
      </c>
      <c r="T469" s="8">
        <f t="shared" si="349"/>
        <v>25.155343675421591</v>
      </c>
      <c r="U469" s="8">
        <f t="shared" si="349"/>
        <v>24.65436426058352</v>
      </c>
      <c r="V469" s="8">
        <f t="shared" si="349"/>
        <v>24.153384845745336</v>
      </c>
      <c r="W469" s="8">
        <f t="shared" si="349"/>
        <v>23.652405430907265</v>
      </c>
      <c r="X469" s="8">
        <f t="shared" si="349"/>
        <v>23.151426016069138</v>
      </c>
      <c r="Y469" s="8">
        <f t="shared" si="349"/>
        <v>22.949597354879643</v>
      </c>
      <c r="Z469" s="8">
        <f t="shared" si="349"/>
        <v>22.747768693690148</v>
      </c>
      <c r="AA469" s="8">
        <f t="shared" si="350"/>
        <v>22.54594003250071</v>
      </c>
      <c r="AB469" s="8">
        <f t="shared" si="350"/>
        <v>22.344111371311214</v>
      </c>
      <c r="AC469" s="8">
        <f t="shared" si="350"/>
        <v>22.142282710121719</v>
      </c>
      <c r="AD469" s="8">
        <f t="shared" si="350"/>
        <v>21.990017270793203</v>
      </c>
      <c r="AE469" s="8">
        <f t="shared" si="350"/>
        <v>21.837751831464743</v>
      </c>
      <c r="AF469" s="8">
        <f t="shared" si="350"/>
        <v>21.685486392136283</v>
      </c>
      <c r="AG469" s="8">
        <f t="shared" si="350"/>
        <v>21.533220952807824</v>
      </c>
      <c r="AH469" s="8">
        <f t="shared" si="350"/>
        <v>21.380955513479364</v>
      </c>
    </row>
    <row r="470" spans="2:34" hidden="1" outlineLevel="1">
      <c r="B470" t="str">
        <f t="shared" si="323"/>
        <v>Renewable electricity - Cost of electricity - Asia - USD/MWh</v>
      </c>
      <c r="C470" t="s">
        <v>118</v>
      </c>
      <c r="D470" t="s">
        <v>119</v>
      </c>
      <c r="E470" t="s">
        <v>57</v>
      </c>
      <c r="F470" t="s">
        <v>120</v>
      </c>
      <c r="G470" s="8">
        <f t="shared" si="348"/>
        <v>64.941602489809156</v>
      </c>
      <c r="H470" s="8">
        <f t="shared" si="348"/>
        <v>59.234907936835953</v>
      </c>
      <c r="I470" s="8">
        <f t="shared" si="348"/>
        <v>53.528213383865477</v>
      </c>
      <c r="J470" s="8">
        <f t="shared" si="348"/>
        <v>51.481269434223577</v>
      </c>
      <c r="K470" s="8">
        <f t="shared" si="348"/>
        <v>49.434325484582587</v>
      </c>
      <c r="L470" s="8">
        <f t="shared" si="348"/>
        <v>47.387381534940687</v>
      </c>
      <c r="M470" s="8">
        <f t="shared" si="348"/>
        <v>45.340437585298787</v>
      </c>
      <c r="N470" s="8">
        <f t="shared" si="348"/>
        <v>43.293493635657796</v>
      </c>
      <c r="O470" s="8">
        <f t="shared" si="348"/>
        <v>41.902208066311687</v>
      </c>
      <c r="P470" s="8">
        <f t="shared" si="348"/>
        <v>40.510922496966032</v>
      </c>
      <c r="Q470" s="8">
        <f t="shared" si="349"/>
        <v>39.119636927620832</v>
      </c>
      <c r="R470" s="8">
        <f t="shared" si="349"/>
        <v>37.728351358275177</v>
      </c>
      <c r="S470" s="8">
        <f t="shared" si="349"/>
        <v>36.337065788929522</v>
      </c>
      <c r="T470" s="8">
        <f t="shared" si="349"/>
        <v>35.629702497725702</v>
      </c>
      <c r="U470" s="8">
        <f t="shared" si="349"/>
        <v>34.922339206521883</v>
      </c>
      <c r="V470" s="8">
        <f t="shared" si="349"/>
        <v>34.214975915318291</v>
      </c>
      <c r="W470" s="8">
        <f t="shared" si="349"/>
        <v>33.507612624114472</v>
      </c>
      <c r="X470" s="8">
        <f t="shared" si="349"/>
        <v>32.800249332911108</v>
      </c>
      <c r="Y470" s="8">
        <f t="shared" si="349"/>
        <v>32.059832294097532</v>
      </c>
      <c r="Z470" s="8">
        <f t="shared" si="349"/>
        <v>31.319415255284184</v>
      </c>
      <c r="AA470" s="8">
        <f t="shared" si="350"/>
        <v>30.578998216470609</v>
      </c>
      <c r="AB470" s="8">
        <f t="shared" si="350"/>
        <v>29.838581177657261</v>
      </c>
      <c r="AC470" s="8">
        <f t="shared" si="350"/>
        <v>29.098164138843686</v>
      </c>
      <c r="AD470" s="8">
        <f t="shared" si="350"/>
        <v>28.758618698873192</v>
      </c>
      <c r="AE470" s="8">
        <f t="shared" si="350"/>
        <v>28.419073258902586</v>
      </c>
      <c r="AF470" s="8">
        <f t="shared" si="350"/>
        <v>28.079527818932092</v>
      </c>
      <c r="AG470" s="8">
        <f t="shared" si="350"/>
        <v>27.739982378961599</v>
      </c>
      <c r="AH470" s="8">
        <f t="shared" si="350"/>
        <v>27.400436938990993</v>
      </c>
    </row>
    <row r="471" spans="2:34" hidden="1" outlineLevel="1">
      <c r="B471" t="str">
        <f t="shared" si="323"/>
        <v>Renewable electricity - Cost of electricity - Europe - USD/MWh</v>
      </c>
      <c r="C471" t="s">
        <v>118</v>
      </c>
      <c r="D471" t="s">
        <v>119</v>
      </c>
      <c r="E471" t="s">
        <v>8</v>
      </c>
      <c r="F471" t="s">
        <v>120</v>
      </c>
      <c r="G471" s="8">
        <f t="shared" si="348"/>
        <v>48.345505357757247</v>
      </c>
      <c r="H471" s="8">
        <f t="shared" si="348"/>
        <v>46.261834393182653</v>
      </c>
      <c r="I471" s="8">
        <f t="shared" si="348"/>
        <v>44.178163428608059</v>
      </c>
      <c r="J471" s="8">
        <f t="shared" si="348"/>
        <v>42.49454469772445</v>
      </c>
      <c r="K471" s="8">
        <f t="shared" si="348"/>
        <v>40.810925966840387</v>
      </c>
      <c r="L471" s="8">
        <f t="shared" si="348"/>
        <v>39.127307235956778</v>
      </c>
      <c r="M471" s="8">
        <f t="shared" si="348"/>
        <v>37.443688505072714</v>
      </c>
      <c r="N471" s="8">
        <f t="shared" si="348"/>
        <v>35.760069774189105</v>
      </c>
      <c r="O471" s="8">
        <f t="shared" si="348"/>
        <v>35.060526539849434</v>
      </c>
      <c r="P471" s="8">
        <f t="shared" si="348"/>
        <v>34.360983305510445</v>
      </c>
      <c r="Q471" s="8">
        <f t="shared" si="349"/>
        <v>33.661440071171228</v>
      </c>
      <c r="R471" s="8">
        <f t="shared" si="349"/>
        <v>32.961896836832011</v>
      </c>
      <c r="S471" s="8">
        <f t="shared" si="349"/>
        <v>32.262353602493022</v>
      </c>
      <c r="T471" s="8">
        <f t="shared" si="349"/>
        <v>31.844690735616723</v>
      </c>
      <c r="U471" s="8">
        <f t="shared" si="349"/>
        <v>31.427027868740538</v>
      </c>
      <c r="V471" s="8">
        <f t="shared" si="349"/>
        <v>31.009365001864353</v>
      </c>
      <c r="W471" s="8">
        <f t="shared" si="349"/>
        <v>30.591702134988168</v>
      </c>
      <c r="X471" s="8">
        <f t="shared" si="349"/>
        <v>30.174039268111756</v>
      </c>
      <c r="Y471" s="8">
        <f t="shared" si="349"/>
        <v>29.72721540516045</v>
      </c>
      <c r="Z471" s="8">
        <f t="shared" si="349"/>
        <v>29.280391542209031</v>
      </c>
      <c r="AA471" s="8">
        <f t="shared" si="350"/>
        <v>28.833567679257726</v>
      </c>
      <c r="AB471" s="8">
        <f t="shared" si="350"/>
        <v>28.386743816306307</v>
      </c>
      <c r="AC471" s="8">
        <f t="shared" si="350"/>
        <v>27.939919953355002</v>
      </c>
      <c r="AD471" s="8">
        <f t="shared" si="350"/>
        <v>27.613908060931863</v>
      </c>
      <c r="AE471" s="8">
        <f t="shared" si="350"/>
        <v>27.28789616850861</v>
      </c>
      <c r="AF471" s="8">
        <f t="shared" si="350"/>
        <v>26.96188427608547</v>
      </c>
      <c r="AG471" s="8">
        <f t="shared" si="350"/>
        <v>26.635872383662331</v>
      </c>
      <c r="AH471" s="8">
        <f t="shared" si="350"/>
        <v>26.309860491239078</v>
      </c>
    </row>
    <row r="472" spans="2:34" hidden="1" outlineLevel="1">
      <c r="B472" t="str">
        <f t="shared" si="323"/>
        <v>Renewable electricity - Cost of electricity - Middle East - USD/MWh</v>
      </c>
      <c r="C472" t="s">
        <v>118</v>
      </c>
      <c r="D472" t="s">
        <v>119</v>
      </c>
      <c r="E472" t="s">
        <v>58</v>
      </c>
      <c r="F472" t="s">
        <v>120</v>
      </c>
      <c r="G472" s="8">
        <f t="shared" si="348"/>
        <v>37.020316673163961</v>
      </c>
      <c r="H472" s="8">
        <f t="shared" si="348"/>
        <v>35.386702900434102</v>
      </c>
      <c r="I472" s="8">
        <f t="shared" si="348"/>
        <v>33.753089127703788</v>
      </c>
      <c r="J472" s="8">
        <f t="shared" si="348"/>
        <v>32.671487127187447</v>
      </c>
      <c r="K472" s="8">
        <f t="shared" si="348"/>
        <v>31.589885126671106</v>
      </c>
      <c r="L472" s="8">
        <f t="shared" si="348"/>
        <v>30.508283126154765</v>
      </c>
      <c r="M472" s="8">
        <f t="shared" si="348"/>
        <v>29.426681125638424</v>
      </c>
      <c r="N472" s="8">
        <f t="shared" si="348"/>
        <v>28.345079125122083</v>
      </c>
      <c r="O472" s="8">
        <f t="shared" si="348"/>
        <v>27.58242507536329</v>
      </c>
      <c r="P472" s="8">
        <f t="shared" si="348"/>
        <v>26.819771025604723</v>
      </c>
      <c r="Q472" s="8">
        <f t="shared" si="349"/>
        <v>26.057116975845929</v>
      </c>
      <c r="R472" s="8">
        <f t="shared" si="349"/>
        <v>25.294462926087363</v>
      </c>
      <c r="S472" s="8">
        <f t="shared" si="349"/>
        <v>24.531808876328796</v>
      </c>
      <c r="T472" s="8">
        <f t="shared" si="349"/>
        <v>24.149422155106208</v>
      </c>
      <c r="U472" s="8">
        <f t="shared" si="349"/>
        <v>23.76703543388362</v>
      </c>
      <c r="V472" s="8">
        <f t="shared" si="349"/>
        <v>23.384648712661146</v>
      </c>
      <c r="W472" s="8">
        <f t="shared" si="349"/>
        <v>23.002261991438559</v>
      </c>
      <c r="X472" s="8">
        <f t="shared" si="349"/>
        <v>22.619875270215971</v>
      </c>
      <c r="Y472" s="8">
        <f t="shared" si="349"/>
        <v>22.118414831670066</v>
      </c>
      <c r="Z472" s="8">
        <f t="shared" si="349"/>
        <v>21.616954393124274</v>
      </c>
      <c r="AA472" s="8">
        <f t="shared" si="350"/>
        <v>21.115493954578369</v>
      </c>
      <c r="AB472" s="8">
        <f t="shared" si="350"/>
        <v>20.614033516032578</v>
      </c>
      <c r="AC472" s="8">
        <f t="shared" si="350"/>
        <v>20.112573077486616</v>
      </c>
      <c r="AD472" s="8">
        <f t="shared" si="350"/>
        <v>19.877873861328055</v>
      </c>
      <c r="AE472" s="8">
        <f t="shared" si="350"/>
        <v>19.643174645169552</v>
      </c>
      <c r="AF472" s="8">
        <f t="shared" si="350"/>
        <v>19.408475429010991</v>
      </c>
      <c r="AG472" s="8">
        <f t="shared" si="350"/>
        <v>19.173776212852431</v>
      </c>
      <c r="AH472" s="8">
        <f t="shared" si="350"/>
        <v>18.939076996693927</v>
      </c>
    </row>
    <row r="473" spans="2:34" hidden="1" outlineLevel="1">
      <c r="B473" t="str">
        <f t="shared" si="323"/>
        <v>e-methanol - Energy demand - Global - MWh/ton fuel</v>
      </c>
      <c r="C473" t="s">
        <v>71</v>
      </c>
      <c r="D473" t="s">
        <v>137</v>
      </c>
      <c r="E473" t="s">
        <v>49</v>
      </c>
      <c r="F473" t="s">
        <v>122</v>
      </c>
      <c r="G473" s="24">
        <f t="shared" si="348"/>
        <v>1.7</v>
      </c>
      <c r="H473" s="24">
        <f t="shared" si="348"/>
        <v>1.7</v>
      </c>
      <c r="I473" s="24">
        <f t="shared" si="348"/>
        <v>1.7</v>
      </c>
      <c r="J473" s="24">
        <f t="shared" si="348"/>
        <v>1.7</v>
      </c>
      <c r="K473" s="24">
        <f t="shared" si="348"/>
        <v>1.7</v>
      </c>
      <c r="L473" s="24">
        <f t="shared" si="348"/>
        <v>1.7</v>
      </c>
      <c r="M473" s="24">
        <f t="shared" si="348"/>
        <v>1.7</v>
      </c>
      <c r="N473" s="24">
        <f t="shared" si="348"/>
        <v>1.7</v>
      </c>
      <c r="O473" s="24">
        <f t="shared" si="348"/>
        <v>1.7</v>
      </c>
      <c r="P473" s="24">
        <f t="shared" si="348"/>
        <v>1.7</v>
      </c>
      <c r="Q473" s="24">
        <f t="shared" si="349"/>
        <v>1.7</v>
      </c>
      <c r="R473" s="24">
        <f t="shared" si="349"/>
        <v>1.7</v>
      </c>
      <c r="S473" s="24">
        <f t="shared" si="349"/>
        <v>1.7</v>
      </c>
      <c r="T473" s="24">
        <f t="shared" si="349"/>
        <v>1.7</v>
      </c>
      <c r="U473" s="24">
        <f t="shared" si="349"/>
        <v>1.7</v>
      </c>
      <c r="V473" s="24">
        <f t="shared" si="349"/>
        <v>1.7</v>
      </c>
      <c r="W473" s="24">
        <f t="shared" si="349"/>
        <v>1.7</v>
      </c>
      <c r="X473" s="24">
        <f t="shared" si="349"/>
        <v>1.7</v>
      </c>
      <c r="Y473" s="24">
        <f t="shared" si="349"/>
        <v>1.7</v>
      </c>
      <c r="Z473" s="24">
        <f t="shared" si="349"/>
        <v>1.7</v>
      </c>
      <c r="AA473" s="24">
        <f t="shared" si="350"/>
        <v>1.7</v>
      </c>
      <c r="AB473" s="24">
        <f t="shared" si="350"/>
        <v>1.7</v>
      </c>
      <c r="AC473" s="24">
        <f t="shared" si="350"/>
        <v>1.7</v>
      </c>
      <c r="AD473" s="24">
        <f t="shared" si="350"/>
        <v>1.7</v>
      </c>
      <c r="AE473" s="24">
        <f t="shared" si="350"/>
        <v>1.7</v>
      </c>
      <c r="AF473" s="24">
        <f t="shared" si="350"/>
        <v>1.7</v>
      </c>
      <c r="AG473" s="24">
        <f t="shared" si="350"/>
        <v>1.7</v>
      </c>
      <c r="AH473" s="24">
        <f t="shared" si="350"/>
        <v>1.7</v>
      </c>
    </row>
    <row r="474" spans="2:34" hidden="1" outlineLevel="1">
      <c r="B474" t="str">
        <f t="shared" si="323"/>
        <v/>
      </c>
      <c r="C474" s="2"/>
    </row>
    <row r="475" spans="2:34" hidden="1" outlineLevel="1">
      <c r="B475" t="str">
        <f t="shared" si="323"/>
        <v>e-methanol (PS) - Feedstock cost - Africa - USD/ton fuel</v>
      </c>
      <c r="C475" s="10" t="str">
        <f>C437</f>
        <v>e-methanol (PS)</v>
      </c>
      <c r="D475" s="10" t="s">
        <v>44</v>
      </c>
      <c r="E475" s="10" t="s">
        <v>55</v>
      </c>
      <c r="F475" s="10" t="s">
        <v>31</v>
      </c>
      <c r="G475" s="15">
        <f>G480*G$490+G485*G$491</f>
        <v>1106.3043007814915</v>
      </c>
      <c r="H475" s="15">
        <f t="shared" ref="H475:AH475" si="351">H480*H$490+H485*H$491</f>
        <v>1013.0843544151489</v>
      </c>
      <c r="I475" s="15">
        <f t="shared" si="351"/>
        <v>919.36014991215711</v>
      </c>
      <c r="J475" s="15">
        <f t="shared" si="351"/>
        <v>884.06421561459933</v>
      </c>
      <c r="K475" s="15">
        <f t="shared" si="351"/>
        <v>847.79625249224512</v>
      </c>
      <c r="L475" s="15">
        <f t="shared" si="351"/>
        <v>810.57566179406786</v>
      </c>
      <c r="M475" s="15">
        <f t="shared" si="351"/>
        <v>772.42184476905629</v>
      </c>
      <c r="N475" s="15">
        <f t="shared" si="351"/>
        <v>733.35420266617575</v>
      </c>
      <c r="O475" s="15">
        <f t="shared" si="351"/>
        <v>718.8411861172292</v>
      </c>
      <c r="P475" s="15">
        <f t="shared" si="351"/>
        <v>702.89807315789278</v>
      </c>
      <c r="Q475" s="15">
        <f t="shared" si="351"/>
        <v>685.53531379981541</v>
      </c>
      <c r="R475" s="15">
        <f t="shared" si="351"/>
        <v>666.7633580546551</v>
      </c>
      <c r="S475" s="15">
        <f t="shared" si="351"/>
        <v>646.59265593408452</v>
      </c>
      <c r="T475" s="15">
        <f t="shared" si="351"/>
        <v>631.77674719168681</v>
      </c>
      <c r="U475" s="15">
        <f t="shared" si="351"/>
        <v>615.9772183114203</v>
      </c>
      <c r="V475" s="15">
        <f t="shared" si="351"/>
        <v>599.19747917181144</v>
      </c>
      <c r="W475" s="15">
        <f t="shared" si="351"/>
        <v>581.44093965134493</v>
      </c>
      <c r="X475" s="15">
        <f t="shared" si="351"/>
        <v>562.71100962853779</v>
      </c>
      <c r="Y475" s="15">
        <f t="shared" si="351"/>
        <v>543.54025942978262</v>
      </c>
      <c r="Z475" s="15">
        <f t="shared" si="351"/>
        <v>523.91276786431058</v>
      </c>
      <c r="AA475" s="15">
        <f t="shared" si="351"/>
        <v>503.82654092709453</v>
      </c>
      <c r="AB475" s="15">
        <f t="shared" si="351"/>
        <v>483.27958461308663</v>
      </c>
      <c r="AC475" s="15">
        <f t="shared" si="351"/>
        <v>462.26990491725132</v>
      </c>
      <c r="AD475" s="15">
        <f t="shared" si="351"/>
        <v>445.23508363651837</v>
      </c>
      <c r="AE475" s="15">
        <f t="shared" si="351"/>
        <v>427.97130229870567</v>
      </c>
      <c r="AF475" s="15">
        <f t="shared" si="351"/>
        <v>410.47730438900413</v>
      </c>
      <c r="AG475" s="15">
        <f t="shared" si="351"/>
        <v>392.75183339260889</v>
      </c>
      <c r="AH475" s="15">
        <f t="shared" si="351"/>
        <v>374.79363279471568</v>
      </c>
    </row>
    <row r="476" spans="2:34" hidden="1" outlineLevel="1">
      <c r="B476" t="str">
        <f t="shared" si="323"/>
        <v>e-methanol (PS) - Feedstock cost - Americas - USD/ton fuel</v>
      </c>
      <c r="C476" s="2" t="str">
        <f>C437</f>
        <v>e-methanol (PS)</v>
      </c>
      <c r="D476" s="2" t="s">
        <v>44</v>
      </c>
      <c r="E476" s="2" t="s">
        <v>56</v>
      </c>
      <c r="F476" s="2" t="s">
        <v>31</v>
      </c>
      <c r="G476" s="16">
        <f t="shared" ref="G476:AH476" si="352">G481*G$490+G486*G$491</f>
        <v>871.13503180879968</v>
      </c>
      <c r="H476" s="16">
        <f t="shared" si="352"/>
        <v>844.16120983034398</v>
      </c>
      <c r="I476" s="16">
        <f t="shared" si="352"/>
        <v>816.56030431685417</v>
      </c>
      <c r="J476" s="16">
        <f t="shared" si="352"/>
        <v>788.22404453357785</v>
      </c>
      <c r="K476" s="16">
        <f t="shared" si="352"/>
        <v>758.91823085104511</v>
      </c>
      <c r="L476" s="16">
        <f t="shared" si="352"/>
        <v>728.65589913303529</v>
      </c>
      <c r="M476" s="16">
        <f t="shared" si="352"/>
        <v>697.45008524334901</v>
      </c>
      <c r="N476" s="16">
        <f t="shared" si="352"/>
        <v>665.31382504573844</v>
      </c>
      <c r="O476" s="16">
        <f t="shared" si="352"/>
        <v>655.98025235652119</v>
      </c>
      <c r="P476" s="16">
        <f t="shared" si="352"/>
        <v>645.17578768575129</v>
      </c>
      <c r="Q476" s="16">
        <f t="shared" si="352"/>
        <v>632.90648421023593</v>
      </c>
      <c r="R476" s="16">
        <f t="shared" si="352"/>
        <v>619.17839510677527</v>
      </c>
      <c r="S476" s="16">
        <f t="shared" si="352"/>
        <v>603.99757355219549</v>
      </c>
      <c r="T476" s="16">
        <f t="shared" si="352"/>
        <v>589.53172375410929</v>
      </c>
      <c r="U476" s="16">
        <f t="shared" si="352"/>
        <v>574.09139689876133</v>
      </c>
      <c r="V476" s="16">
        <f t="shared" si="352"/>
        <v>557.67999468790435</v>
      </c>
      <c r="W476" s="16">
        <f t="shared" si="352"/>
        <v>540.30091882325155</v>
      </c>
      <c r="X476" s="16">
        <f t="shared" si="352"/>
        <v>521.9575710065418</v>
      </c>
      <c r="Y476" s="16">
        <f t="shared" si="352"/>
        <v>506.3434541288845</v>
      </c>
      <c r="Z476" s="16">
        <f t="shared" si="352"/>
        <v>490.19418111271375</v>
      </c>
      <c r="AA476" s="16">
        <f t="shared" si="352"/>
        <v>473.50897259665794</v>
      </c>
      <c r="AB476" s="16">
        <f t="shared" si="352"/>
        <v>456.28704921931819</v>
      </c>
      <c r="AC476" s="16">
        <f t="shared" si="352"/>
        <v>438.52763161931614</v>
      </c>
      <c r="AD476" s="16">
        <f t="shared" si="352"/>
        <v>422.66465560877083</v>
      </c>
      <c r="AE476" s="16">
        <f t="shared" si="352"/>
        <v>406.54984969670295</v>
      </c>
      <c r="AF476" s="16">
        <f t="shared" si="352"/>
        <v>390.18245901602069</v>
      </c>
      <c r="AG476" s="16">
        <f t="shared" si="352"/>
        <v>373.56172869963336</v>
      </c>
      <c r="AH476" s="16">
        <f t="shared" si="352"/>
        <v>356.68690388045087</v>
      </c>
    </row>
    <row r="477" spans="2:34" hidden="1" outlineLevel="1">
      <c r="B477" t="str">
        <f t="shared" si="323"/>
        <v>e-methanol (PS) - Feedstock cost - Asia - USD/ton fuel</v>
      </c>
      <c r="C477" s="2" t="str">
        <f>C437</f>
        <v>e-methanol (PS)</v>
      </c>
      <c r="D477" s="2" t="s">
        <v>44</v>
      </c>
      <c r="E477" s="2" t="s">
        <v>57</v>
      </c>
      <c r="F477" s="2" t="s">
        <v>31</v>
      </c>
      <c r="G477" s="16">
        <f t="shared" ref="G477:AH477" si="353">G482*G$490+G487*G$491</f>
        <v>1177.2994526298157</v>
      </c>
      <c r="H477" s="16">
        <f t="shared" si="353"/>
        <v>1096.4492650547224</v>
      </c>
      <c r="I477" s="16">
        <f t="shared" si="353"/>
        <v>1015.0502946569113</v>
      </c>
      <c r="J477" s="16">
        <f t="shared" si="353"/>
        <v>978.11171448797495</v>
      </c>
      <c r="K477" s="16">
        <f t="shared" si="353"/>
        <v>940.17757782543094</v>
      </c>
      <c r="L477" s="16">
        <f t="shared" si="353"/>
        <v>901.26866215283349</v>
      </c>
      <c r="M477" s="16">
        <f t="shared" si="353"/>
        <v>861.40574495378928</v>
      </c>
      <c r="N477" s="16">
        <f t="shared" si="353"/>
        <v>820.60960371186286</v>
      </c>
      <c r="O477" s="16">
        <f t="shared" si="353"/>
        <v>802.12095370178974</v>
      </c>
      <c r="P477" s="16">
        <f t="shared" si="353"/>
        <v>782.22003469620176</v>
      </c>
      <c r="Q477" s="16">
        <f t="shared" si="353"/>
        <v>760.92047367253622</v>
      </c>
      <c r="R477" s="16">
        <f t="shared" si="353"/>
        <v>738.23589760821551</v>
      </c>
      <c r="S477" s="16">
        <f t="shared" si="353"/>
        <v>714.17993348070797</v>
      </c>
      <c r="T477" s="16">
        <f t="shared" si="353"/>
        <v>696.72828069403113</v>
      </c>
      <c r="U477" s="16">
        <f t="shared" si="353"/>
        <v>678.31267299649789</v>
      </c>
      <c r="V477" s="16">
        <f t="shared" si="353"/>
        <v>658.93791345760815</v>
      </c>
      <c r="W477" s="16">
        <f t="shared" si="353"/>
        <v>638.60880514680332</v>
      </c>
      <c r="X477" s="16">
        <f t="shared" si="353"/>
        <v>617.33015113357203</v>
      </c>
      <c r="Y477" s="16">
        <f t="shared" si="353"/>
        <v>595.3220053448905</v>
      </c>
      <c r="Z477" s="16">
        <f t="shared" si="353"/>
        <v>572.91630095184519</v>
      </c>
      <c r="AA477" s="16">
        <f t="shared" si="353"/>
        <v>550.11017883401348</v>
      </c>
      <c r="AB477" s="16">
        <f t="shared" si="353"/>
        <v>526.90077987095219</v>
      </c>
      <c r="AC477" s="16">
        <f t="shared" si="353"/>
        <v>503.28524494223097</v>
      </c>
      <c r="AD477" s="16">
        <f t="shared" si="353"/>
        <v>485.04360678945784</v>
      </c>
      <c r="AE477" s="16">
        <f t="shared" si="353"/>
        <v>466.59616124864823</v>
      </c>
      <c r="AF477" s="16">
        <f t="shared" si="353"/>
        <v>447.94122499836419</v>
      </c>
      <c r="AG477" s="16">
        <f t="shared" si="353"/>
        <v>429.07711471716618</v>
      </c>
      <c r="AH477" s="16">
        <f t="shared" si="353"/>
        <v>410.00214708361466</v>
      </c>
    </row>
    <row r="478" spans="2:34" hidden="1" outlineLevel="1">
      <c r="B478" t="str">
        <f t="shared" si="323"/>
        <v>e-methanol (PS) - Feedstock cost - Europe - USD/ton fuel</v>
      </c>
      <c r="C478" s="2" t="str">
        <f>C437</f>
        <v>e-methanol (PS)</v>
      </c>
      <c r="D478" s="2" t="s">
        <v>44</v>
      </c>
      <c r="E478" s="2" t="s">
        <v>8</v>
      </c>
      <c r="F478" s="2" t="s">
        <v>31</v>
      </c>
      <c r="G478" s="16">
        <f t="shared" ref="G478:AH478" si="354">G483*G$490+G488*G$491</f>
        <v>997.46440965323859</v>
      </c>
      <c r="H478" s="16">
        <f t="shared" si="354"/>
        <v>956.02422675704656</v>
      </c>
      <c r="I478" s="16">
        <f t="shared" si="354"/>
        <v>913.96969484022247</v>
      </c>
      <c r="J478" s="16">
        <f t="shared" si="354"/>
        <v>881.14131071726797</v>
      </c>
      <c r="K478" s="16">
        <f t="shared" si="354"/>
        <v>847.33179916822257</v>
      </c>
      <c r="L478" s="16">
        <f t="shared" si="354"/>
        <v>812.55824974776249</v>
      </c>
      <c r="M478" s="16">
        <f t="shared" si="354"/>
        <v>776.83775201056415</v>
      </c>
      <c r="N478" s="16">
        <f t="shared" si="354"/>
        <v>740.18739551128579</v>
      </c>
      <c r="O478" s="16">
        <f t="shared" si="354"/>
        <v>729.53047229270214</v>
      </c>
      <c r="P478" s="16">
        <f t="shared" si="354"/>
        <v>717.39094663088622</v>
      </c>
      <c r="Q478" s="16">
        <f t="shared" si="354"/>
        <v>703.77567021758523</v>
      </c>
      <c r="R478" s="16">
        <f t="shared" si="354"/>
        <v>688.69149474455321</v>
      </c>
      <c r="S478" s="16">
        <f t="shared" si="354"/>
        <v>672.14527190357308</v>
      </c>
      <c r="T478" s="16">
        <f t="shared" si="354"/>
        <v>657.991758892696</v>
      </c>
      <c r="U478" s="16">
        <f t="shared" si="354"/>
        <v>642.83481003905501</v>
      </c>
      <c r="V478" s="16">
        <f t="shared" si="354"/>
        <v>626.67726131647805</v>
      </c>
      <c r="W478" s="16">
        <f t="shared" si="354"/>
        <v>609.52194869874597</v>
      </c>
      <c r="X478" s="16">
        <f t="shared" si="354"/>
        <v>591.37170815967102</v>
      </c>
      <c r="Y478" s="16">
        <f t="shared" si="354"/>
        <v>572.5396212785771</v>
      </c>
      <c r="Z478" s="16">
        <f t="shared" si="354"/>
        <v>553.23835894434535</v>
      </c>
      <c r="AA478" s="16">
        <f t="shared" si="354"/>
        <v>533.46619574662259</v>
      </c>
      <c r="AB478" s="16">
        <f t="shared" si="354"/>
        <v>513.22140627502347</v>
      </c>
      <c r="AC478" s="16">
        <f t="shared" si="354"/>
        <v>492.50226511918765</v>
      </c>
      <c r="AD478" s="16">
        <f t="shared" si="354"/>
        <v>474.49403465718194</v>
      </c>
      <c r="AE478" s="16">
        <f t="shared" si="354"/>
        <v>456.27558767704829</v>
      </c>
      <c r="AF478" s="16">
        <f t="shared" si="354"/>
        <v>437.84530795090382</v>
      </c>
      <c r="AG478" s="16">
        <f t="shared" si="354"/>
        <v>419.20157925086443</v>
      </c>
      <c r="AH478" s="16">
        <f t="shared" si="354"/>
        <v>400.34278534904564</v>
      </c>
    </row>
    <row r="479" spans="2:34" hidden="1" outlineLevel="1">
      <c r="B479" t="str">
        <f t="shared" si="323"/>
        <v>e-methanol (PS) - Feedstock cost - Middle East - USD/ton fuel</v>
      </c>
      <c r="C479" s="13" t="str">
        <f>C437</f>
        <v>e-methanol (PS)</v>
      </c>
      <c r="D479" s="13" t="s">
        <v>44</v>
      </c>
      <c r="E479" s="13" t="s">
        <v>58</v>
      </c>
      <c r="F479" s="13" t="s">
        <v>31</v>
      </c>
      <c r="G479" s="17">
        <f t="shared" ref="G479:AH479" si="355">G484*G$490+G489*G$491</f>
        <v>874.74484627599827</v>
      </c>
      <c r="H479" s="17">
        <f t="shared" si="355"/>
        <v>838.30803936145549</v>
      </c>
      <c r="I479" s="17">
        <f t="shared" si="355"/>
        <v>801.26732763239511</v>
      </c>
      <c r="J479" s="17">
        <f t="shared" si="355"/>
        <v>775.14653655787288</v>
      </c>
      <c r="K479" s="17">
        <f t="shared" si="355"/>
        <v>748.05138022509209</v>
      </c>
      <c r="L479" s="17">
        <f t="shared" si="355"/>
        <v>719.99283742406908</v>
      </c>
      <c r="M479" s="17">
        <f t="shared" si="355"/>
        <v>690.98188694483861</v>
      </c>
      <c r="N479" s="17">
        <f t="shared" si="355"/>
        <v>661.02950757740007</v>
      </c>
      <c r="O479" s="17">
        <f t="shared" si="355"/>
        <v>650.18755297769769</v>
      </c>
      <c r="P479" s="17">
        <f t="shared" si="355"/>
        <v>637.89586549374485</v>
      </c>
      <c r="Q479" s="17">
        <f t="shared" si="355"/>
        <v>624.16191495758017</v>
      </c>
      <c r="R479" s="17">
        <f t="shared" si="355"/>
        <v>608.99317120124579</v>
      </c>
      <c r="S479" s="17">
        <f t="shared" si="355"/>
        <v>592.39710405680262</v>
      </c>
      <c r="T479" s="17">
        <f t="shared" si="355"/>
        <v>579.23693384296314</v>
      </c>
      <c r="U479" s="17">
        <f t="shared" si="355"/>
        <v>565.08489433872614</v>
      </c>
      <c r="V479" s="17">
        <f t="shared" si="355"/>
        <v>549.94358198926352</v>
      </c>
      <c r="W479" s="17">
        <f t="shared" si="355"/>
        <v>533.81559323970168</v>
      </c>
      <c r="X479" s="17">
        <f t="shared" si="355"/>
        <v>516.70352453519899</v>
      </c>
      <c r="Y479" s="17">
        <f t="shared" si="355"/>
        <v>498.22539601022072</v>
      </c>
      <c r="Z479" s="17">
        <f t="shared" si="355"/>
        <v>479.28106711355025</v>
      </c>
      <c r="AA479" s="17">
        <f t="shared" si="355"/>
        <v>459.86860145568926</v>
      </c>
      <c r="AB479" s="17">
        <f t="shared" si="355"/>
        <v>439.98606264711862</v>
      </c>
      <c r="AC479" s="17">
        <f t="shared" si="355"/>
        <v>419.63151429833277</v>
      </c>
      <c r="AD479" s="17">
        <f t="shared" si="355"/>
        <v>403.19929160032893</v>
      </c>
      <c r="AE479" s="17">
        <f t="shared" si="355"/>
        <v>386.52708270287542</v>
      </c>
      <c r="AF479" s="17">
        <f t="shared" si="355"/>
        <v>369.61372406738099</v>
      </c>
      <c r="AG479" s="17">
        <f t="shared" si="355"/>
        <v>352.45805215525706</v>
      </c>
      <c r="AH479" s="17">
        <f t="shared" si="355"/>
        <v>335.05890342791508</v>
      </c>
    </row>
    <row r="480" spans="2:34" hidden="1" outlineLevel="1">
      <c r="B480" t="str">
        <f t="shared" si="323"/>
        <v>e-hydrogen (compressed) - Cost - Africa - USD/ton H2</v>
      </c>
      <c r="C480" t="s">
        <v>62</v>
      </c>
      <c r="D480" t="s">
        <v>126</v>
      </c>
      <c r="E480" t="s">
        <v>55</v>
      </c>
      <c r="F480" t="s">
        <v>138</v>
      </c>
      <c r="G480" s="26">
        <f t="shared" ref="G480:AH480" si="356">G201</f>
        <v>4633.1233423090589</v>
      </c>
      <c r="H480" s="26">
        <f t="shared" si="356"/>
        <v>4201.9656446218651</v>
      </c>
      <c r="I480" s="26">
        <f t="shared" si="356"/>
        <v>3768.1364126730182</v>
      </c>
      <c r="J480" s="26">
        <f t="shared" si="356"/>
        <v>3627.6640614332246</v>
      </c>
      <c r="K480" s="26">
        <f t="shared" si="356"/>
        <v>3482.0419503382509</v>
      </c>
      <c r="L480" s="26">
        <f t="shared" si="356"/>
        <v>3331.3728662299636</v>
      </c>
      <c r="M480" s="26">
        <f t="shared" si="356"/>
        <v>3175.7595959503119</v>
      </c>
      <c r="N480" s="26">
        <f t="shared" si="356"/>
        <v>3015.3049263411149</v>
      </c>
      <c r="O480" s="26">
        <f t="shared" si="356"/>
        <v>2957.5120355923382</v>
      </c>
      <c r="P480" s="26">
        <f t="shared" si="356"/>
        <v>2892.1425659444694</v>
      </c>
      <c r="Q480" s="26">
        <f t="shared" si="356"/>
        <v>2819.2518810339607</v>
      </c>
      <c r="R480" s="26">
        <f t="shared" si="356"/>
        <v>2738.8953444973072</v>
      </c>
      <c r="S480" s="26">
        <f t="shared" si="356"/>
        <v>2651.1283199710874</v>
      </c>
      <c r="T480" s="26">
        <f t="shared" si="356"/>
        <v>2589.8814487511354</v>
      </c>
      <c r="U480" s="26">
        <f t="shared" si="356"/>
        <v>2523.4234074819769</v>
      </c>
      <c r="V480" s="26">
        <f t="shared" si="356"/>
        <v>2451.7722615286521</v>
      </c>
      <c r="W480" s="26">
        <f t="shared" si="356"/>
        <v>2374.9460762559747</v>
      </c>
      <c r="X480" s="26">
        <f t="shared" si="356"/>
        <v>2292.9629170289318</v>
      </c>
      <c r="Y480" s="26">
        <f t="shared" si="356"/>
        <v>2208.6908045163059</v>
      </c>
      <c r="Z480" s="26">
        <f t="shared" si="356"/>
        <v>2121.9988992007134</v>
      </c>
      <c r="AA480" s="26">
        <f t="shared" si="356"/>
        <v>2032.876636943749</v>
      </c>
      <c r="AB480" s="26">
        <f t="shared" si="356"/>
        <v>1941.3134536068953</v>
      </c>
      <c r="AC480" s="26">
        <f t="shared" si="356"/>
        <v>1847.2987850517036</v>
      </c>
      <c r="AD480" s="26">
        <f t="shared" si="356"/>
        <v>1773.4817469024235</v>
      </c>
      <c r="AE480" s="26">
        <f t="shared" si="356"/>
        <v>1698.451689879309</v>
      </c>
      <c r="AF480" s="26">
        <f t="shared" si="356"/>
        <v>1622.2019570300602</v>
      </c>
      <c r="AG480" s="26">
        <f t="shared" si="356"/>
        <v>1544.7258914023987</v>
      </c>
      <c r="AH480" s="26">
        <f t="shared" si="356"/>
        <v>1466.0168360440496</v>
      </c>
    </row>
    <row r="481" spans="2:34" hidden="1" outlineLevel="1">
      <c r="B481" t="str">
        <f t="shared" si="323"/>
        <v>e-hydrogen (compressed) - Cost - Americas - USD/ton H2</v>
      </c>
      <c r="C481" t="s">
        <v>62</v>
      </c>
      <c r="D481" t="s">
        <v>126</v>
      </c>
      <c r="E481" t="s">
        <v>56</v>
      </c>
      <c r="F481" t="s">
        <v>138</v>
      </c>
      <c r="G481" s="26">
        <f t="shared" ref="G481:AH481" si="357">G202</f>
        <v>3458.2747756282647</v>
      </c>
      <c r="H481" s="26">
        <f t="shared" si="357"/>
        <v>3358.1215141660286</v>
      </c>
      <c r="I481" s="26">
        <f t="shared" si="357"/>
        <v>3254.6459956552549</v>
      </c>
      <c r="J481" s="26">
        <f t="shared" si="357"/>
        <v>3148.9921734049194</v>
      </c>
      <c r="K481" s="26">
        <f t="shared" si="357"/>
        <v>3038.2017033305151</v>
      </c>
      <c r="L481" s="26">
        <f t="shared" si="357"/>
        <v>2922.3436487831009</v>
      </c>
      <c r="M481" s="26">
        <f t="shared" si="357"/>
        <v>2801.4870731138512</v>
      </c>
      <c r="N481" s="26">
        <f t="shared" si="357"/>
        <v>2675.701039673685</v>
      </c>
      <c r="O481" s="26">
        <f t="shared" si="357"/>
        <v>2643.8786103743646</v>
      </c>
      <c r="P481" s="26">
        <f t="shared" si="357"/>
        <v>2604.2634692905026</v>
      </c>
      <c r="Q481" s="26">
        <f t="shared" si="357"/>
        <v>2556.8876858485628</v>
      </c>
      <c r="R481" s="26">
        <f t="shared" si="357"/>
        <v>2501.7833294749726</v>
      </c>
      <c r="S481" s="26">
        <f t="shared" si="357"/>
        <v>2438.9824695962966</v>
      </c>
      <c r="T481" s="26">
        <f t="shared" si="357"/>
        <v>2379.5862497865878</v>
      </c>
      <c r="U481" s="26">
        <f t="shared" si="357"/>
        <v>2315.0272995091577</v>
      </c>
      <c r="V481" s="26">
        <f t="shared" si="357"/>
        <v>2245.3236408089065</v>
      </c>
      <c r="W481" s="26">
        <f t="shared" si="357"/>
        <v>2170.4932957305264</v>
      </c>
      <c r="X481" s="26">
        <f t="shared" si="357"/>
        <v>2090.5542863188448</v>
      </c>
      <c r="Y481" s="26">
        <f t="shared" si="357"/>
        <v>2024.0950200699413</v>
      </c>
      <c r="Z481" s="26">
        <f t="shared" si="357"/>
        <v>1954.8005234985762</v>
      </c>
      <c r="AA481" s="26">
        <f t="shared" si="357"/>
        <v>1882.6666675873769</v>
      </c>
      <c r="AB481" s="26">
        <f t="shared" si="357"/>
        <v>1807.6893233188264</v>
      </c>
      <c r="AC481" s="26">
        <f t="shared" si="357"/>
        <v>1729.8643616755162</v>
      </c>
      <c r="AD481" s="26">
        <f t="shared" si="357"/>
        <v>1661.9243548242082</v>
      </c>
      <c r="AE481" s="26">
        <f t="shared" si="357"/>
        <v>1592.6501658127502</v>
      </c>
      <c r="AF481" s="26">
        <f t="shared" si="357"/>
        <v>1522.0377953932327</v>
      </c>
      <c r="AG481" s="26">
        <f t="shared" si="357"/>
        <v>1450.083244317753</v>
      </c>
      <c r="AH481" s="26">
        <f t="shared" si="357"/>
        <v>1376.7825133384104</v>
      </c>
    </row>
    <row r="482" spans="2:34" hidden="1" outlineLevel="1">
      <c r="B482" t="str">
        <f t="shared" si="323"/>
        <v>e-hydrogen (compressed) - Cost - Asia - USD/ton H2</v>
      </c>
      <c r="C482" t="s">
        <v>62</v>
      </c>
      <c r="D482" t="s">
        <v>126</v>
      </c>
      <c r="E482" t="s">
        <v>57</v>
      </c>
      <c r="F482" t="s">
        <v>138</v>
      </c>
      <c r="G482" s="26">
        <f t="shared" ref="G482:AH482" si="358">G203</f>
        <v>4987.7978827141424</v>
      </c>
      <c r="H482" s="26">
        <f t="shared" si="358"/>
        <v>4618.4094108214867</v>
      </c>
      <c r="I482" s="26">
        <f t="shared" si="358"/>
        <v>4246.1135151183844</v>
      </c>
      <c r="J482" s="26">
        <f t="shared" si="358"/>
        <v>4097.3824826576747</v>
      </c>
      <c r="K482" s="26">
        <f t="shared" si="358"/>
        <v>3943.3770419350276</v>
      </c>
      <c r="L482" s="26">
        <f t="shared" si="358"/>
        <v>3784.2072710139482</v>
      </c>
      <c r="M482" s="26">
        <f t="shared" si="358"/>
        <v>3619.9832479582124</v>
      </c>
      <c r="N482" s="26">
        <f t="shared" si="358"/>
        <v>3450.8150508313697</v>
      </c>
      <c r="O482" s="26">
        <f t="shared" si="358"/>
        <v>3373.0215929007072</v>
      </c>
      <c r="P482" s="26">
        <f t="shared" si="358"/>
        <v>3287.7460048188714</v>
      </c>
      <c r="Q482" s="26">
        <f t="shared" si="358"/>
        <v>3195.0604816273712</v>
      </c>
      <c r="R482" s="26">
        <f t="shared" si="358"/>
        <v>3095.0372183676395</v>
      </c>
      <c r="S482" s="26">
        <f t="shared" si="358"/>
        <v>2987.7484100813476</v>
      </c>
      <c r="T482" s="26">
        <f t="shared" si="358"/>
        <v>2913.2093711775688</v>
      </c>
      <c r="U482" s="26">
        <f t="shared" si="358"/>
        <v>2833.5633476088337</v>
      </c>
      <c r="V482" s="26">
        <f t="shared" si="358"/>
        <v>2748.8357857959254</v>
      </c>
      <c r="W482" s="26">
        <f t="shared" si="358"/>
        <v>2659.0521321593251</v>
      </c>
      <c r="X482" s="26">
        <f t="shared" si="358"/>
        <v>2564.2378331197551</v>
      </c>
      <c r="Y482" s="26">
        <f t="shared" si="358"/>
        <v>2465.6669595887115</v>
      </c>
      <c r="Z482" s="26">
        <f t="shared" si="358"/>
        <v>2364.9898405548524</v>
      </c>
      <c r="AA482" s="26">
        <f t="shared" si="358"/>
        <v>2262.1913285418932</v>
      </c>
      <c r="AB482" s="26">
        <f t="shared" si="358"/>
        <v>2157.2562760734354</v>
      </c>
      <c r="AC482" s="26">
        <f t="shared" si="358"/>
        <v>2050.1695356731543</v>
      </c>
      <c r="AD482" s="26">
        <f t="shared" si="358"/>
        <v>1970.240754749665</v>
      </c>
      <c r="AE482" s="26">
        <f t="shared" si="358"/>
        <v>1889.2216166291751</v>
      </c>
      <c r="AF482" s="26">
        <f t="shared" si="358"/>
        <v>1807.1032031593165</v>
      </c>
      <c r="AG482" s="26">
        <f t="shared" si="358"/>
        <v>1723.8765961877139</v>
      </c>
      <c r="AH482" s="26">
        <f t="shared" si="358"/>
        <v>1639.532877561993</v>
      </c>
    </row>
    <row r="483" spans="2:34" hidden="1" outlineLevel="1">
      <c r="B483" t="str">
        <f t="shared" si="323"/>
        <v>e-hydrogen (compressed) - Cost - Europe - USD/ton H2</v>
      </c>
      <c r="C483" t="s">
        <v>62</v>
      </c>
      <c r="D483" t="s">
        <v>126</v>
      </c>
      <c r="E483" t="s">
        <v>8</v>
      </c>
      <c r="F483" t="s">
        <v>138</v>
      </c>
      <c r="G483" s="26">
        <f t="shared" ref="G483:AH483" si="359">G204</f>
        <v>4089.3856734873298</v>
      </c>
      <c r="H483" s="26">
        <f t="shared" si="359"/>
        <v>3916.9256406265708</v>
      </c>
      <c r="I483" s="26">
        <f t="shared" si="359"/>
        <v>3741.2108175344811</v>
      </c>
      <c r="J483" s="26">
        <f t="shared" si="359"/>
        <v>3613.0656692355524</v>
      </c>
      <c r="K483" s="26">
        <f t="shared" si="359"/>
        <v>3479.7225571491235</v>
      </c>
      <c r="L483" s="26">
        <f t="shared" si="359"/>
        <v>3341.2720208768683</v>
      </c>
      <c r="M483" s="26">
        <f t="shared" si="359"/>
        <v>3197.8046000204672</v>
      </c>
      <c r="N483" s="26">
        <f t="shared" si="359"/>
        <v>3049.4108341814967</v>
      </c>
      <c r="O483" s="26">
        <f t="shared" si="359"/>
        <v>3010.8443238003165</v>
      </c>
      <c r="P483" s="26">
        <f t="shared" si="359"/>
        <v>2964.4230601972345</v>
      </c>
      <c r="Q483" s="26">
        <f t="shared" si="359"/>
        <v>2910.1833432907338</v>
      </c>
      <c r="R483" s="26">
        <f t="shared" si="359"/>
        <v>2848.1614729993285</v>
      </c>
      <c r="S483" s="26">
        <f t="shared" si="359"/>
        <v>2778.3937492416853</v>
      </c>
      <c r="T483" s="26">
        <f t="shared" si="359"/>
        <v>2720.379449531456</v>
      </c>
      <c r="U483" s="26">
        <f t="shared" si="359"/>
        <v>2657.0489971635134</v>
      </c>
      <c r="V483" s="26">
        <f t="shared" si="359"/>
        <v>2588.4174169846506</v>
      </c>
      <c r="W483" s="26">
        <f t="shared" si="359"/>
        <v>2514.4997338414096</v>
      </c>
      <c r="X483" s="26">
        <f t="shared" si="359"/>
        <v>2435.3109725804993</v>
      </c>
      <c r="Y483" s="26">
        <f t="shared" si="359"/>
        <v>2352.605312916116</v>
      </c>
      <c r="Z483" s="26">
        <f t="shared" si="359"/>
        <v>2267.4139852839012</v>
      </c>
      <c r="AA483" s="26">
        <f t="shared" si="359"/>
        <v>2179.7278485465313</v>
      </c>
      <c r="AB483" s="26">
        <f t="shared" si="359"/>
        <v>2089.5377615665116</v>
      </c>
      <c r="AC483" s="26">
        <f t="shared" si="359"/>
        <v>1996.8345832064804</v>
      </c>
      <c r="AD483" s="26">
        <f t="shared" si="359"/>
        <v>1918.0980681700892</v>
      </c>
      <c r="AE483" s="26">
        <f t="shared" si="359"/>
        <v>1838.2478365870952</v>
      </c>
      <c r="AF483" s="26">
        <f t="shared" si="359"/>
        <v>1757.2753257634138</v>
      </c>
      <c r="AG483" s="26">
        <f t="shared" si="359"/>
        <v>1675.1719730049533</v>
      </c>
      <c r="AH483" s="26">
        <f t="shared" si="359"/>
        <v>1591.929215617622</v>
      </c>
    </row>
    <row r="484" spans="2:34" hidden="1" outlineLevel="1">
      <c r="B484" t="str">
        <f t="shared" si="323"/>
        <v>e-hydrogen (compressed) - Cost - Middle East - USD/ton H2</v>
      </c>
      <c r="C484" t="s">
        <v>62</v>
      </c>
      <c r="D484" t="s">
        <v>126</v>
      </c>
      <c r="E484" t="s">
        <v>58</v>
      </c>
      <c r="F484" t="s">
        <v>138</v>
      </c>
      <c r="G484" s="26">
        <f t="shared" ref="G484:AH484" si="360">G205</f>
        <v>3476.3085322126099</v>
      </c>
      <c r="H484" s="26">
        <f t="shared" si="360"/>
        <v>3328.8823974252828</v>
      </c>
      <c r="I484" s="26">
        <f t="shared" si="360"/>
        <v>3178.2568052856477</v>
      </c>
      <c r="J484" s="26">
        <f t="shared" si="360"/>
        <v>3083.6768117686811</v>
      </c>
      <c r="K484" s="26">
        <f t="shared" si="360"/>
        <v>2983.9346800894909</v>
      </c>
      <c r="L484" s="26">
        <f t="shared" si="360"/>
        <v>2879.0885753257426</v>
      </c>
      <c r="M484" s="26">
        <f t="shared" si="360"/>
        <v>2769.1966625551941</v>
      </c>
      <c r="N484" s="26">
        <f t="shared" si="360"/>
        <v>2654.3171068554188</v>
      </c>
      <c r="O484" s="26">
        <f t="shared" si="360"/>
        <v>2614.9769692636173</v>
      </c>
      <c r="P484" s="26">
        <f t="shared" si="360"/>
        <v>2567.9562197212276</v>
      </c>
      <c r="Q484" s="26">
        <f t="shared" si="360"/>
        <v>2513.2944330229238</v>
      </c>
      <c r="R484" s="26">
        <f t="shared" si="360"/>
        <v>2451.0311839633964</v>
      </c>
      <c r="S484" s="26">
        <f t="shared" si="360"/>
        <v>2381.2060473374368</v>
      </c>
      <c r="T484" s="26">
        <f t="shared" si="360"/>
        <v>2328.338914207246</v>
      </c>
      <c r="U484" s="26">
        <f t="shared" si="360"/>
        <v>2270.2169074323938</v>
      </c>
      <c r="V484" s="26">
        <f t="shared" si="360"/>
        <v>2206.8537828488898</v>
      </c>
      <c r="W484" s="26">
        <f t="shared" si="360"/>
        <v>2138.2632962925059</v>
      </c>
      <c r="X484" s="26">
        <f t="shared" si="360"/>
        <v>2064.4592035991823</v>
      </c>
      <c r="Y484" s="26">
        <f t="shared" si="360"/>
        <v>1983.8077079076854</v>
      </c>
      <c r="Z484" s="26">
        <f t="shared" si="360"/>
        <v>1900.6863060803155</v>
      </c>
      <c r="AA484" s="26">
        <f t="shared" si="360"/>
        <v>1815.084739222842</v>
      </c>
      <c r="AB484" s="26">
        <f t="shared" si="360"/>
        <v>1726.9927484409238</v>
      </c>
      <c r="AC484" s="26">
        <f t="shared" si="360"/>
        <v>1636.4000748402937</v>
      </c>
      <c r="AD484" s="26">
        <f t="shared" si="360"/>
        <v>1565.7141614700843</v>
      </c>
      <c r="AE484" s="26">
        <f t="shared" si="360"/>
        <v>1493.7568132779884</v>
      </c>
      <c r="AF484" s="26">
        <f t="shared" si="360"/>
        <v>1420.5218658950355</v>
      </c>
      <c r="AG484" s="26">
        <f t="shared" si="360"/>
        <v>1346.0031549522671</v>
      </c>
      <c r="AH484" s="26">
        <f t="shared" si="360"/>
        <v>1270.1945160807259</v>
      </c>
    </row>
    <row r="485" spans="2:34" hidden="1" outlineLevel="1">
      <c r="B485" t="str">
        <f t="shared" si="323"/>
        <v>Carbon dioxide (PS) - Cost - Africa - USD/ton CO2</v>
      </c>
      <c r="C485" t="s">
        <v>69</v>
      </c>
      <c r="D485" t="s">
        <v>126</v>
      </c>
      <c r="E485" t="s">
        <v>55</v>
      </c>
      <c r="F485" t="s">
        <v>139</v>
      </c>
      <c r="G485" s="26">
        <f>G344</f>
        <v>168.75874645206471</v>
      </c>
      <c r="H485" s="26">
        <f t="shared" ref="H485:AH485" si="361">H344</f>
        <v>160.13998331054682</v>
      </c>
      <c r="I485" s="26">
        <f t="shared" si="361"/>
        <v>151.52122016902811</v>
      </c>
      <c r="J485" s="26">
        <f t="shared" si="361"/>
        <v>145.12777444160082</v>
      </c>
      <c r="K485" s="26">
        <f t="shared" si="361"/>
        <v>138.73432871417356</v>
      </c>
      <c r="L485" s="26">
        <f t="shared" si="361"/>
        <v>132.34088298674627</v>
      </c>
      <c r="M485" s="26">
        <f t="shared" si="361"/>
        <v>125.94743725931876</v>
      </c>
      <c r="N485" s="26">
        <f t="shared" si="361"/>
        <v>119.55399153189148</v>
      </c>
      <c r="O485" s="26">
        <f t="shared" si="361"/>
        <v>116.92970902762548</v>
      </c>
      <c r="P485" s="26">
        <f t="shared" si="361"/>
        <v>114.30542652335946</v>
      </c>
      <c r="Q485" s="26">
        <f t="shared" si="361"/>
        <v>111.68114401909322</v>
      </c>
      <c r="R485" s="26">
        <f t="shared" si="361"/>
        <v>109.0568615148272</v>
      </c>
      <c r="S485" s="26">
        <f t="shared" si="361"/>
        <v>106.43257901056124</v>
      </c>
      <c r="T485" s="26">
        <f t="shared" si="361"/>
        <v>104.06242970845638</v>
      </c>
      <c r="U485" s="26">
        <f t="shared" si="361"/>
        <v>101.69228040635156</v>
      </c>
      <c r="V485" s="26">
        <f t="shared" si="361"/>
        <v>99.322131104246679</v>
      </c>
      <c r="W485" s="26">
        <f t="shared" si="361"/>
        <v>96.951981802141802</v>
      </c>
      <c r="X485" s="26">
        <f t="shared" si="361"/>
        <v>94.581832500037024</v>
      </c>
      <c r="Y485" s="26">
        <f t="shared" si="361"/>
        <v>92.20529440887249</v>
      </c>
      <c r="Z485" s="26">
        <f t="shared" si="361"/>
        <v>89.828756317707942</v>
      </c>
      <c r="AA485" s="26">
        <f t="shared" si="361"/>
        <v>87.452218226543295</v>
      </c>
      <c r="AB485" s="26">
        <f t="shared" si="361"/>
        <v>85.075680135378761</v>
      </c>
      <c r="AC485" s="26">
        <f t="shared" si="361"/>
        <v>82.699142044214156</v>
      </c>
      <c r="AD485" s="26">
        <f t="shared" si="361"/>
        <v>80.440921259156212</v>
      </c>
      <c r="AE485" s="26">
        <f t="shared" si="361"/>
        <v>78.182700474098326</v>
      </c>
      <c r="AF485" s="26">
        <f t="shared" si="361"/>
        <v>75.924479689040368</v>
      </c>
      <c r="AG485" s="26">
        <f t="shared" si="361"/>
        <v>73.666258903982438</v>
      </c>
      <c r="AH485" s="26">
        <f t="shared" si="361"/>
        <v>71.408038118924537</v>
      </c>
    </row>
    <row r="486" spans="2:34" hidden="1" outlineLevel="1">
      <c r="B486" t="str">
        <f t="shared" si="323"/>
        <v>Carbon dioxide (PS) - Cost - Americas - USD/ton CO2</v>
      </c>
      <c r="C486" t="s">
        <v>69</v>
      </c>
      <c r="D486" t="s">
        <v>126</v>
      </c>
      <c r="E486" t="s">
        <v>56</v>
      </c>
      <c r="F486" t="s">
        <v>139</v>
      </c>
      <c r="G486" s="26">
        <f t="shared" ref="G486:AH486" si="362">G345</f>
        <v>158.99256637622852</v>
      </c>
      <c r="H486" s="26">
        <f t="shared" si="362"/>
        <v>153.11734986838769</v>
      </c>
      <c r="I486" s="26">
        <f t="shared" si="362"/>
        <v>147.24213336054677</v>
      </c>
      <c r="J486" s="26">
        <f t="shared" si="362"/>
        <v>141.13088321272323</v>
      </c>
      <c r="K486" s="26">
        <f t="shared" si="362"/>
        <v>135.01963306489972</v>
      </c>
      <c r="L486" s="26">
        <f t="shared" si="362"/>
        <v>128.90838291707621</v>
      </c>
      <c r="M486" s="26">
        <f t="shared" si="362"/>
        <v>122.79713276925288</v>
      </c>
      <c r="N486" s="26">
        <f t="shared" si="362"/>
        <v>116.68588262142937</v>
      </c>
      <c r="O486" s="26">
        <f t="shared" si="362"/>
        <v>114.26360850860023</v>
      </c>
      <c r="P486" s="26">
        <f t="shared" si="362"/>
        <v>111.84133439577106</v>
      </c>
      <c r="Q486" s="26">
        <f t="shared" si="362"/>
        <v>109.41906028294189</v>
      </c>
      <c r="R486" s="26">
        <f t="shared" si="362"/>
        <v>106.99678617011273</v>
      </c>
      <c r="S486" s="26">
        <f t="shared" si="362"/>
        <v>104.57451205728351</v>
      </c>
      <c r="T486" s="26">
        <f t="shared" si="362"/>
        <v>102.20490465393972</v>
      </c>
      <c r="U486" s="26">
        <f t="shared" si="362"/>
        <v>99.835297250595929</v>
      </c>
      <c r="V486" s="26">
        <f t="shared" si="362"/>
        <v>97.465689847252079</v>
      </c>
      <c r="W486" s="26">
        <f t="shared" si="362"/>
        <v>95.096082443908287</v>
      </c>
      <c r="X486" s="26">
        <f t="shared" si="362"/>
        <v>92.726475040564452</v>
      </c>
      <c r="Y486" s="26">
        <f t="shared" si="362"/>
        <v>90.491485476362513</v>
      </c>
      <c r="Z486" s="26">
        <f t="shared" si="362"/>
        <v>88.256495912160574</v>
      </c>
      <c r="AA486" s="26">
        <f t="shared" si="362"/>
        <v>86.021506347958649</v>
      </c>
      <c r="AB486" s="26">
        <f t="shared" si="362"/>
        <v>83.786516783756724</v>
      </c>
      <c r="AC486" s="26">
        <f t="shared" si="362"/>
        <v>81.551527219554785</v>
      </c>
      <c r="AD486" s="26">
        <f t="shared" si="362"/>
        <v>79.338841105190284</v>
      </c>
      <c r="AE486" s="26">
        <f t="shared" si="362"/>
        <v>77.12615499082581</v>
      </c>
      <c r="AF486" s="26">
        <f t="shared" si="362"/>
        <v>74.913468876461323</v>
      </c>
      <c r="AG486" s="26">
        <f t="shared" si="362"/>
        <v>72.700782762096864</v>
      </c>
      <c r="AH486" s="26">
        <f t="shared" si="362"/>
        <v>70.488096647732377</v>
      </c>
    </row>
    <row r="487" spans="2:34" hidden="1" outlineLevel="1">
      <c r="B487" t="str">
        <f t="shared" si="323"/>
        <v>Carbon dioxide (PS) - Cost - Asia - USD/ton CO2</v>
      </c>
      <c r="C487" t="s">
        <v>69</v>
      </c>
      <c r="D487" t="s">
        <v>126</v>
      </c>
      <c r="E487" t="s">
        <v>57</v>
      </c>
      <c r="F487" t="s">
        <v>139</v>
      </c>
      <c r="G487" s="26">
        <f t="shared" ref="G487:AH487" si="363">G346</f>
        <v>171.70705445374747</v>
      </c>
      <c r="H487" s="26">
        <f t="shared" si="363"/>
        <v>163.6057085715762</v>
      </c>
      <c r="I487" s="26">
        <f t="shared" si="363"/>
        <v>155.50436268940615</v>
      </c>
      <c r="J487" s="26">
        <f t="shared" si="363"/>
        <v>149.04990457873393</v>
      </c>
      <c r="K487" s="26">
        <f t="shared" si="363"/>
        <v>142.59544646806216</v>
      </c>
      <c r="L487" s="26">
        <f t="shared" si="363"/>
        <v>136.14098835738997</v>
      </c>
      <c r="M487" s="26">
        <f t="shared" si="363"/>
        <v>129.68653024671778</v>
      </c>
      <c r="N487" s="26">
        <f t="shared" si="363"/>
        <v>123.23207213604601</v>
      </c>
      <c r="O487" s="26">
        <f t="shared" si="363"/>
        <v>120.46182696317361</v>
      </c>
      <c r="P487" s="26">
        <f t="shared" si="363"/>
        <v>117.69158179030138</v>
      </c>
      <c r="Q487" s="26">
        <f t="shared" si="363"/>
        <v>114.92133661742938</v>
      </c>
      <c r="R487" s="26">
        <f t="shared" si="363"/>
        <v>112.15109144455717</v>
      </c>
      <c r="S487" s="26">
        <f t="shared" si="363"/>
        <v>109.38084627168496</v>
      </c>
      <c r="T487" s="26">
        <f t="shared" si="363"/>
        <v>106.91836612397657</v>
      </c>
      <c r="U487" s="26">
        <f t="shared" si="363"/>
        <v>104.45588597626819</v>
      </c>
      <c r="V487" s="26">
        <f t="shared" si="363"/>
        <v>101.99340582855991</v>
      </c>
      <c r="W487" s="26">
        <f t="shared" si="363"/>
        <v>99.530925680851524</v>
      </c>
      <c r="X487" s="26">
        <f t="shared" si="363"/>
        <v>97.068445533143333</v>
      </c>
      <c r="Y487" s="26">
        <f t="shared" si="363"/>
        <v>94.591091199010563</v>
      </c>
      <c r="Z487" s="26">
        <f t="shared" si="363"/>
        <v>92.113736864877893</v>
      </c>
      <c r="AA487" s="26">
        <f t="shared" si="363"/>
        <v>89.636382530745109</v>
      </c>
      <c r="AB487" s="26">
        <f t="shared" si="363"/>
        <v>87.159028196612454</v>
      </c>
      <c r="AC487" s="26">
        <f t="shared" si="363"/>
        <v>84.68167386247967</v>
      </c>
      <c r="AD487" s="26">
        <f t="shared" si="363"/>
        <v>82.384711747826273</v>
      </c>
      <c r="AE487" s="26">
        <f t="shared" si="363"/>
        <v>80.087749633172848</v>
      </c>
      <c r="AF487" s="26">
        <f t="shared" si="363"/>
        <v>77.790787518519437</v>
      </c>
      <c r="AG487" s="26">
        <f t="shared" si="363"/>
        <v>75.493825403866055</v>
      </c>
      <c r="AH487" s="26">
        <f t="shared" si="363"/>
        <v>73.196863289212615</v>
      </c>
    </row>
    <row r="488" spans="2:34" hidden="1" outlineLevel="1">
      <c r="B488" t="str">
        <f t="shared" si="323"/>
        <v>Carbon dioxide (PS) - Cost - Europe - USD/ton CO2</v>
      </c>
      <c r="C488" t="s">
        <v>69</v>
      </c>
      <c r="D488" t="s">
        <v>126</v>
      </c>
      <c r="E488" t="s">
        <v>8</v>
      </c>
      <c r="F488" t="s">
        <v>139</v>
      </c>
      <c r="G488" s="26">
        <f t="shared" ref="G488:AH488" si="364">G347</f>
        <v>164.2388107443241</v>
      </c>
      <c r="H488" s="26">
        <f t="shared" si="364"/>
        <v>157.76782547693222</v>
      </c>
      <c r="I488" s="26">
        <f t="shared" si="364"/>
        <v>151.29684020954031</v>
      </c>
      <c r="J488" s="26">
        <f t="shared" si="364"/>
        <v>145.00587844730933</v>
      </c>
      <c r="K488" s="26">
        <f t="shared" si="364"/>
        <v>138.71491668507818</v>
      </c>
      <c r="L488" s="26">
        <f t="shared" si="364"/>
        <v>132.42395492284723</v>
      </c>
      <c r="M488" s="26">
        <f t="shared" si="364"/>
        <v>126.13299316061605</v>
      </c>
      <c r="N488" s="26">
        <f t="shared" si="364"/>
        <v>119.8420313983851</v>
      </c>
      <c r="O488" s="26">
        <f t="shared" si="364"/>
        <v>117.3830702762656</v>
      </c>
      <c r="P488" s="26">
        <f t="shared" si="364"/>
        <v>114.92410915414638</v>
      </c>
      <c r="Q488" s="26">
        <f t="shared" si="364"/>
        <v>112.46514803202705</v>
      </c>
      <c r="R488" s="26">
        <f t="shared" si="364"/>
        <v>110.00618690990774</v>
      </c>
      <c r="S488" s="26">
        <f t="shared" si="364"/>
        <v>107.54722578778853</v>
      </c>
      <c r="T488" s="26">
        <f t="shared" si="364"/>
        <v>105.21511083102753</v>
      </c>
      <c r="U488" s="26">
        <f t="shared" si="364"/>
        <v>102.88299587426658</v>
      </c>
      <c r="V488" s="26">
        <f t="shared" si="364"/>
        <v>100.55088091750564</v>
      </c>
      <c r="W488" s="26">
        <f t="shared" si="364"/>
        <v>98.21876596074469</v>
      </c>
      <c r="X488" s="26">
        <f t="shared" si="364"/>
        <v>95.88665100398363</v>
      </c>
      <c r="Y488" s="26">
        <f t="shared" si="364"/>
        <v>93.541413598988882</v>
      </c>
      <c r="Z488" s="26">
        <f t="shared" si="364"/>
        <v>91.196176193994077</v>
      </c>
      <c r="AA488" s="26">
        <f t="shared" si="364"/>
        <v>88.850938788999315</v>
      </c>
      <c r="AB488" s="26">
        <f t="shared" si="364"/>
        <v>86.505701384004524</v>
      </c>
      <c r="AC488" s="26">
        <f t="shared" si="364"/>
        <v>84.160463979009762</v>
      </c>
      <c r="AD488" s="26">
        <f t="shared" si="364"/>
        <v>81.869591960752686</v>
      </c>
      <c r="AE488" s="26">
        <f t="shared" si="364"/>
        <v>79.578719942495553</v>
      </c>
      <c r="AF488" s="26">
        <f t="shared" si="364"/>
        <v>77.287847924238463</v>
      </c>
      <c r="AG488" s="26">
        <f t="shared" si="364"/>
        <v>74.996975905981387</v>
      </c>
      <c r="AH488" s="26">
        <f t="shared" si="364"/>
        <v>72.706103887724254</v>
      </c>
    </row>
    <row r="489" spans="2:34" hidden="1" outlineLevel="1">
      <c r="B489" t="str">
        <f t="shared" si="323"/>
        <v>Carbon dioxide (PS) - Cost - Middle East - USD/ton CO2</v>
      </c>
      <c r="C489" t="s">
        <v>69</v>
      </c>
      <c r="D489" t="s">
        <v>126</v>
      </c>
      <c r="E489" t="s">
        <v>58</v>
      </c>
      <c r="F489" t="s">
        <v>139</v>
      </c>
      <c r="G489" s="26">
        <f t="shared" ref="G489:AH489" si="365">G348</f>
        <v>159.14247583625712</v>
      </c>
      <c r="H489" s="26">
        <f t="shared" si="365"/>
        <v>152.87401630519537</v>
      </c>
      <c r="I489" s="26">
        <f t="shared" si="365"/>
        <v>146.60555677413339</v>
      </c>
      <c r="J489" s="26">
        <f t="shared" si="365"/>
        <v>140.58550254056769</v>
      </c>
      <c r="K489" s="26">
        <f t="shared" si="365"/>
        <v>134.56544830700201</v>
      </c>
      <c r="L489" s="26">
        <f t="shared" si="365"/>
        <v>128.54539407343631</v>
      </c>
      <c r="M489" s="26">
        <f t="shared" si="365"/>
        <v>122.52533983987063</v>
      </c>
      <c r="N489" s="26">
        <f t="shared" si="365"/>
        <v>116.50528560630494</v>
      </c>
      <c r="O489" s="26">
        <f t="shared" si="365"/>
        <v>114.01792461724683</v>
      </c>
      <c r="P489" s="26">
        <f t="shared" si="365"/>
        <v>111.5305636281888</v>
      </c>
      <c r="Q489" s="26">
        <f t="shared" si="365"/>
        <v>109.04320263913067</v>
      </c>
      <c r="R489" s="26">
        <f t="shared" si="365"/>
        <v>106.55584165007265</v>
      </c>
      <c r="S489" s="26">
        <f t="shared" si="365"/>
        <v>104.06848066101463</v>
      </c>
      <c r="T489" s="26">
        <f t="shared" si="365"/>
        <v>101.7522399697978</v>
      </c>
      <c r="U489" s="26">
        <f t="shared" si="365"/>
        <v>99.435999278580965</v>
      </c>
      <c r="V489" s="26">
        <f t="shared" si="365"/>
        <v>97.119758587364188</v>
      </c>
      <c r="W489" s="26">
        <f t="shared" si="365"/>
        <v>94.803517896147369</v>
      </c>
      <c r="X489" s="26">
        <f t="shared" si="365"/>
        <v>92.487277204930521</v>
      </c>
      <c r="Y489" s="26">
        <f t="shared" si="365"/>
        <v>90.117453340918203</v>
      </c>
      <c r="Z489" s="26">
        <f t="shared" si="365"/>
        <v>87.747629476905928</v>
      </c>
      <c r="AA489" s="26">
        <f t="shared" si="365"/>
        <v>85.377805612893596</v>
      </c>
      <c r="AB489" s="26">
        <f t="shared" si="365"/>
        <v>83.007981748881349</v>
      </c>
      <c r="AC489" s="26">
        <f t="shared" si="365"/>
        <v>80.638157884868988</v>
      </c>
      <c r="AD489" s="26">
        <f t="shared" si="365"/>
        <v>78.388376570930973</v>
      </c>
      <c r="AE489" s="26">
        <f t="shared" si="365"/>
        <v>76.138595256992971</v>
      </c>
      <c r="AF489" s="26">
        <f t="shared" si="365"/>
        <v>73.888813943054942</v>
      </c>
      <c r="AG489" s="26">
        <f t="shared" si="365"/>
        <v>71.639032629116926</v>
      </c>
      <c r="AH489" s="26">
        <f t="shared" si="365"/>
        <v>69.389251315178939</v>
      </c>
    </row>
    <row r="490" spans="2:34" hidden="1" outlineLevel="1">
      <c r="B490" t="str">
        <f t="shared" si="323"/>
        <v>e-methanol - Conversion H2 -&gt; MeOH - Global - ton H2/ton MeOH</v>
      </c>
      <c r="C490" t="s">
        <v>71</v>
      </c>
      <c r="D490" t="s">
        <v>72</v>
      </c>
      <c r="E490" t="s">
        <v>49</v>
      </c>
      <c r="F490" t="s">
        <v>73</v>
      </c>
      <c r="G490" s="24">
        <f t="shared" ref="G490:P491" si="366">INDEX(FuelData,MATCH($B490,FuelData_Index,0),MATCH(G$4,FuelData_Year,0))</f>
        <v>0.18875226265526496</v>
      </c>
      <c r="H490" s="24">
        <f t="shared" si="366"/>
        <v>0.18875226265526496</v>
      </c>
      <c r="I490" s="24">
        <f t="shared" si="366"/>
        <v>0.18875226265526496</v>
      </c>
      <c r="J490" s="24">
        <f t="shared" si="366"/>
        <v>0.18875226265526496</v>
      </c>
      <c r="K490" s="24">
        <f t="shared" si="366"/>
        <v>0.18875226265526496</v>
      </c>
      <c r="L490" s="24">
        <f t="shared" si="366"/>
        <v>0.18875226265526496</v>
      </c>
      <c r="M490" s="24">
        <f t="shared" si="366"/>
        <v>0.18875226265526496</v>
      </c>
      <c r="N490" s="24">
        <f t="shared" si="366"/>
        <v>0.18875226265526496</v>
      </c>
      <c r="O490" s="24">
        <f t="shared" si="366"/>
        <v>0.18875226265526496</v>
      </c>
      <c r="P490" s="24">
        <f t="shared" si="366"/>
        <v>0.18875226265526496</v>
      </c>
      <c r="Q490" s="24">
        <f t="shared" ref="Q490:Z491" si="367">INDEX(FuelData,MATCH($B490,FuelData_Index,0),MATCH(Q$4,FuelData_Year,0))</f>
        <v>0.18875226265526496</v>
      </c>
      <c r="R490" s="24">
        <f t="shared" si="367"/>
        <v>0.18875226265526496</v>
      </c>
      <c r="S490" s="24">
        <f t="shared" si="367"/>
        <v>0.18875226265526496</v>
      </c>
      <c r="T490" s="24">
        <f t="shared" si="367"/>
        <v>0.18875226265526496</v>
      </c>
      <c r="U490" s="24">
        <f t="shared" si="367"/>
        <v>0.18875226265526496</v>
      </c>
      <c r="V490" s="24">
        <f t="shared" si="367"/>
        <v>0.18875226265526496</v>
      </c>
      <c r="W490" s="24">
        <f t="shared" si="367"/>
        <v>0.18875226265526496</v>
      </c>
      <c r="X490" s="24">
        <f t="shared" si="367"/>
        <v>0.18875226265526496</v>
      </c>
      <c r="Y490" s="24">
        <f t="shared" si="367"/>
        <v>0.18875226265526496</v>
      </c>
      <c r="Z490" s="24">
        <f t="shared" si="367"/>
        <v>0.18875226265526496</v>
      </c>
      <c r="AA490" s="24">
        <f t="shared" ref="AA490:AH491" si="368">INDEX(FuelData,MATCH($B490,FuelData_Index,0),MATCH(AA$4,FuelData_Year,0))</f>
        <v>0.18875226265526496</v>
      </c>
      <c r="AB490" s="24">
        <f t="shared" si="368"/>
        <v>0.18875226265526496</v>
      </c>
      <c r="AC490" s="24">
        <f t="shared" si="368"/>
        <v>0.18875226265526496</v>
      </c>
      <c r="AD490" s="24">
        <f t="shared" si="368"/>
        <v>0.18875226265526496</v>
      </c>
      <c r="AE490" s="24">
        <f t="shared" si="368"/>
        <v>0.18875226265526496</v>
      </c>
      <c r="AF490" s="24">
        <f t="shared" si="368"/>
        <v>0.18875226265526496</v>
      </c>
      <c r="AG490" s="24">
        <f t="shared" si="368"/>
        <v>0.18875226265526496</v>
      </c>
      <c r="AH490" s="24">
        <f t="shared" si="368"/>
        <v>0.18875226265526496</v>
      </c>
    </row>
    <row r="491" spans="2:34" hidden="1" outlineLevel="1">
      <c r="B491" t="str">
        <f t="shared" si="323"/>
        <v>e-methanol - Conversion CO2 -&gt; MeOH - Global - ton CO2/ton MeOH</v>
      </c>
      <c r="C491" t="s">
        <v>71</v>
      </c>
      <c r="D491" t="s">
        <v>74</v>
      </c>
      <c r="E491" t="s">
        <v>49</v>
      </c>
      <c r="F491" t="s">
        <v>75</v>
      </c>
      <c r="G491" s="24">
        <f t="shared" si="366"/>
        <v>1.3735097684289368</v>
      </c>
      <c r="H491" s="24">
        <f t="shared" si="366"/>
        <v>1.3735097684289368</v>
      </c>
      <c r="I491" s="24">
        <f t="shared" si="366"/>
        <v>1.3735097684289368</v>
      </c>
      <c r="J491" s="24">
        <f t="shared" si="366"/>
        <v>1.3735097684289368</v>
      </c>
      <c r="K491" s="24">
        <f t="shared" si="366"/>
        <v>1.3735097684289368</v>
      </c>
      <c r="L491" s="24">
        <f t="shared" si="366"/>
        <v>1.3735097684289368</v>
      </c>
      <c r="M491" s="24">
        <f t="shared" si="366"/>
        <v>1.3735097684289368</v>
      </c>
      <c r="N491" s="24">
        <f t="shared" si="366"/>
        <v>1.3735097684289368</v>
      </c>
      <c r="O491" s="24">
        <f t="shared" si="366"/>
        <v>1.3735097684289368</v>
      </c>
      <c r="P491" s="24">
        <f t="shared" si="366"/>
        <v>1.3735097684289368</v>
      </c>
      <c r="Q491" s="24">
        <f t="shared" si="367"/>
        <v>1.3735097684289368</v>
      </c>
      <c r="R491" s="24">
        <f t="shared" si="367"/>
        <v>1.3735097684289368</v>
      </c>
      <c r="S491" s="24">
        <f t="shared" si="367"/>
        <v>1.3735097684289368</v>
      </c>
      <c r="T491" s="24">
        <f t="shared" si="367"/>
        <v>1.3735097684289368</v>
      </c>
      <c r="U491" s="24">
        <f t="shared" si="367"/>
        <v>1.3735097684289368</v>
      </c>
      <c r="V491" s="24">
        <f t="shared" si="367"/>
        <v>1.3735097684289368</v>
      </c>
      <c r="W491" s="24">
        <f t="shared" si="367"/>
        <v>1.3735097684289368</v>
      </c>
      <c r="X491" s="24">
        <f t="shared" si="367"/>
        <v>1.3735097684289368</v>
      </c>
      <c r="Y491" s="24">
        <f t="shared" si="367"/>
        <v>1.3735097684289368</v>
      </c>
      <c r="Z491" s="24">
        <f t="shared" si="367"/>
        <v>1.3735097684289368</v>
      </c>
      <c r="AA491" s="24">
        <f t="shared" si="368"/>
        <v>1.3735097684289368</v>
      </c>
      <c r="AB491" s="24">
        <f t="shared" si="368"/>
        <v>1.3735097684289368</v>
      </c>
      <c r="AC491" s="24">
        <f t="shared" si="368"/>
        <v>1.3735097684289368</v>
      </c>
      <c r="AD491" s="24">
        <f t="shared" si="368"/>
        <v>1.3735097684289368</v>
      </c>
      <c r="AE491" s="24">
        <f t="shared" si="368"/>
        <v>1.3735097684289368</v>
      </c>
      <c r="AF491" s="24">
        <f t="shared" si="368"/>
        <v>1.3735097684289368</v>
      </c>
      <c r="AG491" s="24">
        <f t="shared" si="368"/>
        <v>1.3735097684289368</v>
      </c>
      <c r="AH491" s="24">
        <f t="shared" si="368"/>
        <v>1.3735097684289368</v>
      </c>
    </row>
    <row r="492" spans="2:34" collapsed="1">
      <c r="G492" s="24"/>
      <c r="H492" s="24"/>
      <c r="I492" s="24"/>
    </row>
    <row r="493" spans="2:34">
      <c r="B493" t="str">
        <f t="shared" ref="B493:B547" si="369">_xlfn.TEXTJOIN(" - ",TRUE,C493:F493)</f>
        <v>e-methane (DAC) - Item - Region - Unit</v>
      </c>
      <c r="C493" s="52" t="s">
        <v>77</v>
      </c>
      <c r="D493" s="52" t="s">
        <v>28</v>
      </c>
      <c r="E493" s="52" t="s">
        <v>1</v>
      </c>
      <c r="F493" s="52" t="s">
        <v>29</v>
      </c>
      <c r="G493" s="3">
        <v>2023</v>
      </c>
      <c r="H493" s="3">
        <v>2024</v>
      </c>
      <c r="I493" s="3">
        <v>2025</v>
      </c>
      <c r="J493" s="3">
        <v>2026</v>
      </c>
      <c r="K493" s="3">
        <v>2027</v>
      </c>
      <c r="L493" s="3">
        <v>2028</v>
      </c>
      <c r="M493" s="3">
        <v>2029</v>
      </c>
      <c r="N493" s="3">
        <v>2030</v>
      </c>
      <c r="O493" s="3">
        <v>2031</v>
      </c>
      <c r="P493" s="3">
        <v>2032</v>
      </c>
      <c r="Q493" s="3">
        <v>2033</v>
      </c>
      <c r="R493" s="3">
        <v>2034</v>
      </c>
      <c r="S493" s="3">
        <v>2035</v>
      </c>
      <c r="T493" s="3">
        <v>2036</v>
      </c>
      <c r="U493" s="3">
        <v>2037</v>
      </c>
      <c r="V493" s="3">
        <v>2038</v>
      </c>
      <c r="W493" s="3">
        <v>2039</v>
      </c>
      <c r="X493" s="3">
        <v>2040</v>
      </c>
      <c r="Y493" s="3">
        <v>2041</v>
      </c>
      <c r="Z493" s="3">
        <v>2042</v>
      </c>
      <c r="AA493" s="3">
        <v>2043</v>
      </c>
      <c r="AB493" s="3">
        <v>2044</v>
      </c>
      <c r="AC493" s="3">
        <v>2045</v>
      </c>
      <c r="AD493" s="3">
        <v>2046</v>
      </c>
      <c r="AE493" s="3">
        <v>2047</v>
      </c>
      <c r="AF493" s="3">
        <v>2048</v>
      </c>
      <c r="AG493" s="3">
        <v>2049</v>
      </c>
      <c r="AH493" s="3">
        <v>2050</v>
      </c>
    </row>
    <row r="494" spans="2:34" hidden="1" outlineLevel="1">
      <c r="B494" t="str">
        <f t="shared" si="369"/>
        <v>e-methane (DAC) - Total cost - Africa - USD/ton fuel</v>
      </c>
      <c r="C494" s="10" t="str">
        <f>C493</f>
        <v>e-methane (DAC)</v>
      </c>
      <c r="D494" s="10" t="s">
        <v>30</v>
      </c>
      <c r="E494" s="10" t="s">
        <v>55</v>
      </c>
      <c r="F494" s="10" t="s">
        <v>31</v>
      </c>
      <c r="G494" s="11">
        <f>G$500+G$504+G507+G519+G531</f>
        <v>3415.1952859905314</v>
      </c>
      <c r="H494" s="11">
        <f t="shared" ref="H494:AH494" si="370">H$500+H$504+H507+H519+H531</f>
        <v>3109.068719536202</v>
      </c>
      <c r="I494" s="11">
        <f t="shared" si="370"/>
        <v>2803.2435716557229</v>
      </c>
      <c r="J494" s="11">
        <f t="shared" si="370"/>
        <v>2692.6909180262305</v>
      </c>
      <c r="K494" s="11">
        <f t="shared" si="370"/>
        <v>2580.0761077935813</v>
      </c>
      <c r="L494" s="11">
        <f t="shared" si="370"/>
        <v>2465.4505343787123</v>
      </c>
      <c r="M494" s="11">
        <f t="shared" si="370"/>
        <v>2348.865591202597</v>
      </c>
      <c r="N494" s="11">
        <f t="shared" si="370"/>
        <v>2230.3726716861461</v>
      </c>
      <c r="O494" s="11">
        <f t="shared" si="370"/>
        <v>2177.4357423224128</v>
      </c>
      <c r="P494" s="11">
        <f t="shared" si="370"/>
        <v>2121.0109480029737</v>
      </c>
      <c r="Q494" s="11">
        <f t="shared" si="370"/>
        <v>2061.1259705460475</v>
      </c>
      <c r="R494" s="11">
        <f t="shared" si="370"/>
        <v>1997.8084917698925</v>
      </c>
      <c r="S494" s="11">
        <f t="shared" si="370"/>
        <v>1931.0861934927914</v>
      </c>
      <c r="T494" s="11">
        <f t="shared" si="370"/>
        <v>1883.2587394895131</v>
      </c>
      <c r="U494" s="11">
        <f t="shared" si="370"/>
        <v>1832.9915922757589</v>
      </c>
      <c r="V494" s="11">
        <f t="shared" si="370"/>
        <v>1780.2937845340464</v>
      </c>
      <c r="W494" s="11">
        <f t="shared" si="370"/>
        <v>1725.1743489467813</v>
      </c>
      <c r="X494" s="11">
        <f t="shared" si="370"/>
        <v>1667.6423181964578</v>
      </c>
      <c r="Y494" s="11">
        <f t="shared" si="370"/>
        <v>1607.8097951274349</v>
      </c>
      <c r="Z494" s="11">
        <f t="shared" si="370"/>
        <v>1546.9123640187918</v>
      </c>
      <c r="AA494" s="11">
        <f t="shared" si="370"/>
        <v>1484.9447428013257</v>
      </c>
      <c r="AB494" s="11">
        <f t="shared" si="370"/>
        <v>1421.9016494057817</v>
      </c>
      <c r="AC494" s="11">
        <f t="shared" si="370"/>
        <v>1357.7778017629328</v>
      </c>
      <c r="AD494" s="11">
        <f t="shared" si="370"/>
        <v>1306.3993610234443</v>
      </c>
      <c r="AE494" s="11">
        <f t="shared" si="370"/>
        <v>1254.5007733264945</v>
      </c>
      <c r="AF494" s="11">
        <f t="shared" si="370"/>
        <v>1202.0787101959293</v>
      </c>
      <c r="AG494" s="11">
        <f t="shared" si="370"/>
        <v>1149.1298431556113</v>
      </c>
      <c r="AH494" s="11">
        <f t="shared" si="370"/>
        <v>1095.6508437294058</v>
      </c>
    </row>
    <row r="495" spans="2:34" hidden="1" outlineLevel="1">
      <c r="B495" t="str">
        <f t="shared" si="369"/>
        <v>e-methane (DAC) - Total cost - Americas - USD/ton fuel</v>
      </c>
      <c r="C495" s="2" t="str">
        <f>C493</f>
        <v>e-methane (DAC)</v>
      </c>
      <c r="D495" s="2" t="s">
        <v>30</v>
      </c>
      <c r="E495" s="2" t="s">
        <v>56</v>
      </c>
      <c r="F495" s="2" t="s">
        <v>31</v>
      </c>
      <c r="G495" s="12">
        <f t="shared" ref="G495:AH495" si="371">G$500+G$504+G508+G520+G532</f>
        <v>2647.3267199726579</v>
      </c>
      <c r="H495" s="12">
        <f t="shared" si="371"/>
        <v>2559.066305338682</v>
      </c>
      <c r="I495" s="12">
        <f t="shared" si="371"/>
        <v>2469.4748005941774</v>
      </c>
      <c r="J495" s="12">
        <f t="shared" si="371"/>
        <v>2382.3011140952644</v>
      </c>
      <c r="K495" s="12">
        <f t="shared" si="371"/>
        <v>2292.9461265739192</v>
      </c>
      <c r="L495" s="12">
        <f t="shared" si="371"/>
        <v>2201.4443697056727</v>
      </c>
      <c r="M495" s="12">
        <f t="shared" si="371"/>
        <v>2107.8303751661192</v>
      </c>
      <c r="N495" s="12">
        <f t="shared" si="371"/>
        <v>2012.1386746307055</v>
      </c>
      <c r="O495" s="12">
        <f t="shared" si="371"/>
        <v>1976.1533182121411</v>
      </c>
      <c r="P495" s="12">
        <f t="shared" si="371"/>
        <v>1936.4879043685914</v>
      </c>
      <c r="Q495" s="12">
        <f t="shared" si="371"/>
        <v>1893.1584678132851</v>
      </c>
      <c r="R495" s="12">
        <f t="shared" si="371"/>
        <v>1846.1810432594398</v>
      </c>
      <c r="S495" s="12">
        <f t="shared" si="371"/>
        <v>1795.5716654203318</v>
      </c>
      <c r="T495" s="12">
        <f t="shared" si="371"/>
        <v>1749.039733340006</v>
      </c>
      <c r="U495" s="12">
        <f t="shared" si="371"/>
        <v>1700.0921168540044</v>
      </c>
      <c r="V495" s="12">
        <f t="shared" si="371"/>
        <v>1648.7378269847768</v>
      </c>
      <c r="W495" s="12">
        <f t="shared" si="371"/>
        <v>1594.9858747546673</v>
      </c>
      <c r="X495" s="12">
        <f t="shared" si="371"/>
        <v>1538.8452711860887</v>
      </c>
      <c r="Y495" s="12">
        <f t="shared" si="371"/>
        <v>1490.3361891551624</v>
      </c>
      <c r="Z495" s="12">
        <f t="shared" si="371"/>
        <v>1440.5029556682352</v>
      </c>
      <c r="AA495" s="12">
        <f t="shared" si="371"/>
        <v>1389.3435062166213</v>
      </c>
      <c r="AB495" s="12">
        <f t="shared" si="371"/>
        <v>1336.855776291563</v>
      </c>
      <c r="AC495" s="12">
        <f t="shared" si="371"/>
        <v>1283.0377013843558</v>
      </c>
      <c r="AD495" s="12">
        <f t="shared" si="371"/>
        <v>1235.4210555438378</v>
      </c>
      <c r="AE495" s="12">
        <f t="shared" si="371"/>
        <v>1187.2081848623043</v>
      </c>
      <c r="AF495" s="12">
        <f t="shared" si="371"/>
        <v>1138.3970897157976</v>
      </c>
      <c r="AG495" s="12">
        <f t="shared" si="371"/>
        <v>1088.9857704803683</v>
      </c>
      <c r="AH495" s="12">
        <f t="shared" si="371"/>
        <v>1038.9722275320669</v>
      </c>
    </row>
    <row r="496" spans="2:34" hidden="1" outlineLevel="1">
      <c r="B496" t="str">
        <f t="shared" si="369"/>
        <v>e-methane (DAC) - Total cost - Asia - USD/ton fuel</v>
      </c>
      <c r="C496" s="2" t="str">
        <f>C493</f>
        <v>e-methane (DAC)</v>
      </c>
      <c r="D496" s="2" t="s">
        <v>30</v>
      </c>
      <c r="E496" s="2" t="s">
        <v>57</v>
      </c>
      <c r="F496" s="2" t="s">
        <v>31</v>
      </c>
      <c r="G496" s="12">
        <f t="shared" ref="G496:AH496" si="372">G$500+G$504+G509+G521+G533</f>
        <v>3647.0068049110764</v>
      </c>
      <c r="H496" s="12">
        <f t="shared" si="372"/>
        <v>3380.4992699431486</v>
      </c>
      <c r="I496" s="12">
        <f t="shared" si="372"/>
        <v>3113.9286882452116</v>
      </c>
      <c r="J496" s="12">
        <f t="shared" si="372"/>
        <v>2997.2749395930005</v>
      </c>
      <c r="K496" s="12">
        <f t="shared" si="372"/>
        <v>2878.5238873250423</v>
      </c>
      <c r="L496" s="12">
        <f t="shared" si="372"/>
        <v>2757.7305704730761</v>
      </c>
      <c r="M496" s="12">
        <f t="shared" si="372"/>
        <v>2634.9500280690008</v>
      </c>
      <c r="N496" s="12">
        <f t="shared" si="372"/>
        <v>2510.2372991445932</v>
      </c>
      <c r="O496" s="12">
        <f t="shared" si="372"/>
        <v>2444.0998291552773</v>
      </c>
      <c r="P496" s="12">
        <f t="shared" si="372"/>
        <v>2374.5825044716153</v>
      </c>
      <c r="Q496" s="12">
        <f t="shared" si="372"/>
        <v>2301.7214226143578</v>
      </c>
      <c r="R496" s="12">
        <f t="shared" si="372"/>
        <v>2225.5526811042187</v>
      </c>
      <c r="S496" s="12">
        <f t="shared" si="372"/>
        <v>2146.1123774620314</v>
      </c>
      <c r="T496" s="12">
        <f t="shared" si="372"/>
        <v>2089.619857680218</v>
      </c>
      <c r="U496" s="12">
        <f t="shared" si="372"/>
        <v>2030.7756859958274</v>
      </c>
      <c r="V496" s="12">
        <f t="shared" si="372"/>
        <v>1969.5925856192512</v>
      </c>
      <c r="W496" s="12">
        <f t="shared" si="372"/>
        <v>1906.0832797607247</v>
      </c>
      <c r="X496" s="12">
        <f t="shared" si="372"/>
        <v>1840.2604916306129</v>
      </c>
      <c r="Y496" s="12">
        <f t="shared" si="372"/>
        <v>1771.3450333550256</v>
      </c>
      <c r="Z496" s="12">
        <f t="shared" si="372"/>
        <v>1701.5581385094599</v>
      </c>
      <c r="AA496" s="12">
        <f t="shared" si="372"/>
        <v>1630.8922333557709</v>
      </c>
      <c r="AB496" s="12">
        <f t="shared" si="372"/>
        <v>1559.3397441557636</v>
      </c>
      <c r="AC496" s="12">
        <f t="shared" si="372"/>
        <v>1486.8930971712728</v>
      </c>
      <c r="AD496" s="12">
        <f t="shared" si="372"/>
        <v>1431.5871294418225</v>
      </c>
      <c r="AE496" s="12">
        <f t="shared" si="372"/>
        <v>1375.8355299415937</v>
      </c>
      <c r="AF496" s="12">
        <f t="shared" si="372"/>
        <v>1319.633839594401</v>
      </c>
      <c r="AG496" s="12">
        <f t="shared" si="372"/>
        <v>1262.9775993240573</v>
      </c>
      <c r="AH496" s="12">
        <f t="shared" si="372"/>
        <v>1205.8623500543767</v>
      </c>
    </row>
    <row r="497" spans="2:34" hidden="1" outlineLevel="1">
      <c r="B497" t="str">
        <f t="shared" si="369"/>
        <v>e-methane (DAC) - Total cost - Europe - USD/ton fuel</v>
      </c>
      <c r="C497" s="2" t="str">
        <f>C493</f>
        <v>e-methane (DAC)</v>
      </c>
      <c r="D497" s="2" t="s">
        <v>30</v>
      </c>
      <c r="E497" s="2" t="s">
        <v>8</v>
      </c>
      <c r="F497" s="2" t="s">
        <v>31</v>
      </c>
      <c r="G497" s="12">
        <f t="shared" ref="G497:AH497" si="373">G$500+G$504+G510+G522+G534</f>
        <v>3059.8141110126994</v>
      </c>
      <c r="H497" s="12">
        <f t="shared" si="373"/>
        <v>2923.2847759356277</v>
      </c>
      <c r="I497" s="25">
        <f t="shared" si="373"/>
        <v>2785.7419348156741</v>
      </c>
      <c r="J497" s="12">
        <f t="shared" si="373"/>
        <v>2683.2247425409578</v>
      </c>
      <c r="K497" s="12">
        <f t="shared" si="373"/>
        <v>2578.5756415169767</v>
      </c>
      <c r="L497" s="12">
        <f t="shared" si="373"/>
        <v>2471.8399015445775</v>
      </c>
      <c r="M497" s="12">
        <f t="shared" si="373"/>
        <v>2363.0627924245969</v>
      </c>
      <c r="N497" s="12">
        <f t="shared" si="373"/>
        <v>2252.2895839578246</v>
      </c>
      <c r="O497" s="12">
        <f t="shared" si="373"/>
        <v>2211.6631281515502</v>
      </c>
      <c r="P497" s="12">
        <f t="shared" si="373"/>
        <v>2167.3408724397914</v>
      </c>
      <c r="Q497" s="12">
        <f t="shared" si="373"/>
        <v>2119.3409667817787</v>
      </c>
      <c r="R497" s="12">
        <f t="shared" si="373"/>
        <v>2067.6815611367747</v>
      </c>
      <c r="S497" s="12">
        <f t="shared" si="373"/>
        <v>2012.3808054641099</v>
      </c>
      <c r="T497" s="12">
        <f t="shared" si="373"/>
        <v>1966.5479066006703</v>
      </c>
      <c r="U497" s="12">
        <f t="shared" si="373"/>
        <v>1918.2080147144882</v>
      </c>
      <c r="V497" s="12">
        <f t="shared" si="373"/>
        <v>1867.3686422289588</v>
      </c>
      <c r="W497" s="12">
        <f t="shared" si="373"/>
        <v>1814.0373015673504</v>
      </c>
      <c r="X497" s="12">
        <f t="shared" si="373"/>
        <v>1758.2215051530156</v>
      </c>
      <c r="Y497" s="12">
        <f t="shared" si="373"/>
        <v>1699.3945314969951</v>
      </c>
      <c r="Z497" s="12">
        <f t="shared" si="373"/>
        <v>1639.4583185496135</v>
      </c>
      <c r="AA497" s="12">
        <f t="shared" si="373"/>
        <v>1578.4082957422111</v>
      </c>
      <c r="AB497" s="12">
        <f t="shared" si="373"/>
        <v>1516.2398925060393</v>
      </c>
      <c r="AC497" s="12">
        <f t="shared" si="373"/>
        <v>1452.9485382724197</v>
      </c>
      <c r="AD497" s="12">
        <f t="shared" si="373"/>
        <v>1398.4113849427249</v>
      </c>
      <c r="AE497" s="12">
        <f t="shared" si="373"/>
        <v>1343.4148476017253</v>
      </c>
      <c r="AF497" s="12">
        <f t="shared" si="373"/>
        <v>1287.9546449023771</v>
      </c>
      <c r="AG497" s="12">
        <f t="shared" si="373"/>
        <v>1232.0264954976353</v>
      </c>
      <c r="AH497" s="12">
        <f t="shared" si="373"/>
        <v>1175.6261180404549</v>
      </c>
    </row>
    <row r="498" spans="2:34" hidden="1" outlineLevel="1">
      <c r="B498" t="str">
        <f t="shared" si="369"/>
        <v>e-methane (DAC) - Total cost - Middle East - USD/ton fuel</v>
      </c>
      <c r="C498" s="13" t="str">
        <f>C493</f>
        <v>e-methane (DAC)</v>
      </c>
      <c r="D498" s="13" t="s">
        <v>30</v>
      </c>
      <c r="E498" s="13" t="s">
        <v>58</v>
      </c>
      <c r="F498" s="13" t="s">
        <v>31</v>
      </c>
      <c r="G498" s="14">
        <f t="shared" ref="G498:AH498" si="374">G$500+G$504+G511+G523+G535</f>
        <v>2659.1133920604984</v>
      </c>
      <c r="H498" s="14">
        <f t="shared" si="374"/>
        <v>2540.008775380245</v>
      </c>
      <c r="I498" s="14">
        <f t="shared" si="374"/>
        <v>2419.8218268539326</v>
      </c>
      <c r="J498" s="14">
        <f t="shared" si="374"/>
        <v>2339.9480476232402</v>
      </c>
      <c r="K498" s="14">
        <f t="shared" si="374"/>
        <v>2257.8396001399369</v>
      </c>
      <c r="L498" s="14">
        <f t="shared" si="374"/>
        <v>2173.525566942857</v>
      </c>
      <c r="M498" s="14">
        <f t="shared" si="374"/>
        <v>2087.035030570883</v>
      </c>
      <c r="N498" s="14">
        <f t="shared" si="374"/>
        <v>1998.3970735627965</v>
      </c>
      <c r="O498" s="14">
        <f t="shared" si="374"/>
        <v>1957.6049368350821</v>
      </c>
      <c r="P498" s="14">
        <f t="shared" si="374"/>
        <v>1913.2158979103781</v>
      </c>
      <c r="Q498" s="14">
        <f t="shared" si="374"/>
        <v>1865.2497441860148</v>
      </c>
      <c r="R498" s="14">
        <f t="shared" si="374"/>
        <v>1813.7262630593445</v>
      </c>
      <c r="S498" s="14">
        <f t="shared" si="374"/>
        <v>1758.6652419277568</v>
      </c>
      <c r="T498" s="14">
        <f t="shared" si="374"/>
        <v>1716.3315855404496</v>
      </c>
      <c r="U498" s="14">
        <f t="shared" si="374"/>
        <v>1671.5153950602278</v>
      </c>
      <c r="V498" s="14">
        <f t="shared" si="374"/>
        <v>1624.2235484050973</v>
      </c>
      <c r="W498" s="14">
        <f t="shared" si="374"/>
        <v>1574.4629234929389</v>
      </c>
      <c r="X498" s="14">
        <f t="shared" si="374"/>
        <v>1522.2403982417238</v>
      </c>
      <c r="Y498" s="14">
        <f t="shared" si="374"/>
        <v>1464.6980314430295</v>
      </c>
      <c r="Z498" s="14">
        <f t="shared" si="374"/>
        <v>1406.0632559124863</v>
      </c>
      <c r="AA498" s="14">
        <f t="shared" si="374"/>
        <v>1346.3309422029777</v>
      </c>
      <c r="AB498" s="14">
        <f t="shared" si="374"/>
        <v>1285.4959608673355</v>
      </c>
      <c r="AC498" s="14">
        <f t="shared" si="374"/>
        <v>1223.5531824584245</v>
      </c>
      <c r="AD498" s="14">
        <f t="shared" si="374"/>
        <v>1174.2073935271317</v>
      </c>
      <c r="AE498" s="14">
        <f t="shared" si="374"/>
        <v>1124.3093775655461</v>
      </c>
      <c r="AF498" s="14">
        <f t="shared" si="374"/>
        <v>1073.8560523891788</v>
      </c>
      <c r="AG498" s="14">
        <f t="shared" si="374"/>
        <v>1022.8443358135524</v>
      </c>
      <c r="AH498" s="14">
        <f t="shared" si="374"/>
        <v>971.27114565419049</v>
      </c>
    </row>
    <row r="499" spans="2:34" hidden="1" outlineLevel="1">
      <c r="B499" t="str">
        <f t="shared" si="369"/>
        <v/>
      </c>
      <c r="C499" s="2"/>
    </row>
    <row r="500" spans="2:34" hidden="1" outlineLevel="1">
      <c r="B500" t="str">
        <f t="shared" si="369"/>
        <v>e-methane (DAC) - CAPEX - Global - USD/ton fuel</v>
      </c>
      <c r="C500" s="4" t="str">
        <f>C493</f>
        <v>e-methane (DAC)</v>
      </c>
      <c r="D500" s="4" t="s">
        <v>40</v>
      </c>
      <c r="E500" s="4" t="s">
        <v>49</v>
      </c>
      <c r="F500" s="4" t="s">
        <v>31</v>
      </c>
      <c r="G500" s="5">
        <f t="shared" ref="G500:AH500" si="375">G502/G501</f>
        <v>51.4</v>
      </c>
      <c r="H500" s="5">
        <f t="shared" si="375"/>
        <v>48.533333333333331</v>
      </c>
      <c r="I500" s="5">
        <f t="shared" si="375"/>
        <v>45.666666666666664</v>
      </c>
      <c r="J500" s="5">
        <f t="shared" si="375"/>
        <v>43.866666666666667</v>
      </c>
      <c r="K500" s="5">
        <f t="shared" si="375"/>
        <v>42.06666666666667</v>
      </c>
      <c r="L500" s="5">
        <f t="shared" si="375"/>
        <v>40.266666666666666</v>
      </c>
      <c r="M500" s="5">
        <f t="shared" si="375"/>
        <v>38.466666666666669</v>
      </c>
      <c r="N500" s="5">
        <f t="shared" si="375"/>
        <v>36.666666666666664</v>
      </c>
      <c r="O500" s="5">
        <f t="shared" si="375"/>
        <v>36</v>
      </c>
      <c r="P500" s="5">
        <f t="shared" si="375"/>
        <v>35.333333333333336</v>
      </c>
      <c r="Q500" s="5">
        <f t="shared" si="375"/>
        <v>34.666666666666664</v>
      </c>
      <c r="R500" s="5">
        <f t="shared" si="375"/>
        <v>34</v>
      </c>
      <c r="S500" s="5">
        <f t="shared" si="375"/>
        <v>33.333333333333336</v>
      </c>
      <c r="T500" s="5">
        <f t="shared" si="375"/>
        <v>32.666666666666664</v>
      </c>
      <c r="U500" s="5">
        <f t="shared" si="375"/>
        <v>32</v>
      </c>
      <c r="V500" s="5">
        <f t="shared" si="375"/>
        <v>31.333333333333332</v>
      </c>
      <c r="W500" s="5">
        <f t="shared" si="375"/>
        <v>30.666666666666668</v>
      </c>
      <c r="X500" s="5">
        <f t="shared" si="375"/>
        <v>30</v>
      </c>
      <c r="Y500" s="5">
        <f t="shared" si="375"/>
        <v>28.866666666666667</v>
      </c>
      <c r="Z500" s="5">
        <f t="shared" si="375"/>
        <v>27.733333333333334</v>
      </c>
      <c r="AA500" s="5">
        <f t="shared" si="375"/>
        <v>26.6</v>
      </c>
      <c r="AB500" s="5">
        <f t="shared" si="375"/>
        <v>25.466666666666665</v>
      </c>
      <c r="AC500" s="5">
        <f t="shared" si="375"/>
        <v>24.333333333333332</v>
      </c>
      <c r="AD500" s="5">
        <f t="shared" si="375"/>
        <v>23.2</v>
      </c>
      <c r="AE500" s="5">
        <f t="shared" si="375"/>
        <v>22.066666666666666</v>
      </c>
      <c r="AF500" s="5">
        <f t="shared" si="375"/>
        <v>20.933333333333334</v>
      </c>
      <c r="AG500" s="5">
        <f t="shared" si="375"/>
        <v>19.8</v>
      </c>
      <c r="AH500" s="5">
        <f t="shared" si="375"/>
        <v>18.666666666666668</v>
      </c>
    </row>
    <row r="501" spans="2:34" hidden="1" outlineLevel="1">
      <c r="B501" t="str">
        <f t="shared" si="369"/>
        <v>e-methane - Plant lifetime - Global - Years</v>
      </c>
      <c r="C501" t="s">
        <v>78</v>
      </c>
      <c r="D501" t="s">
        <v>109</v>
      </c>
      <c r="E501" t="s">
        <v>49</v>
      </c>
      <c r="F501" t="s">
        <v>110</v>
      </c>
      <c r="G501" s="8">
        <f t="shared" ref="G501:P502" si="376">INDEX(FuelData,MATCH($B501,FuelData_Index,0),MATCH(G$4,FuelData_Year,0))</f>
        <v>30</v>
      </c>
      <c r="H501" s="8">
        <f t="shared" si="376"/>
        <v>30</v>
      </c>
      <c r="I501" s="8">
        <f t="shared" si="376"/>
        <v>30</v>
      </c>
      <c r="J501" s="8">
        <f t="shared" si="376"/>
        <v>30</v>
      </c>
      <c r="K501" s="8">
        <f t="shared" si="376"/>
        <v>30</v>
      </c>
      <c r="L501" s="8">
        <f t="shared" si="376"/>
        <v>30</v>
      </c>
      <c r="M501" s="8">
        <f t="shared" si="376"/>
        <v>30</v>
      </c>
      <c r="N501" s="8">
        <f t="shared" si="376"/>
        <v>30</v>
      </c>
      <c r="O501" s="8">
        <f t="shared" si="376"/>
        <v>30</v>
      </c>
      <c r="P501" s="8">
        <f t="shared" si="376"/>
        <v>30</v>
      </c>
      <c r="Q501" s="8">
        <f t="shared" ref="Q501:Z502" si="377">INDEX(FuelData,MATCH($B501,FuelData_Index,0),MATCH(Q$4,FuelData_Year,0))</f>
        <v>30</v>
      </c>
      <c r="R501" s="8">
        <f t="shared" si="377"/>
        <v>30</v>
      </c>
      <c r="S501" s="8">
        <f t="shared" si="377"/>
        <v>30</v>
      </c>
      <c r="T501" s="8">
        <f t="shared" si="377"/>
        <v>30</v>
      </c>
      <c r="U501" s="8">
        <f t="shared" si="377"/>
        <v>30</v>
      </c>
      <c r="V501" s="8">
        <f t="shared" si="377"/>
        <v>30</v>
      </c>
      <c r="W501" s="8">
        <f t="shared" si="377"/>
        <v>30</v>
      </c>
      <c r="X501" s="8">
        <f t="shared" si="377"/>
        <v>30</v>
      </c>
      <c r="Y501" s="8">
        <f t="shared" si="377"/>
        <v>30</v>
      </c>
      <c r="Z501" s="8">
        <f t="shared" si="377"/>
        <v>30</v>
      </c>
      <c r="AA501" s="8">
        <f t="shared" ref="AA501:AH502" si="378">INDEX(FuelData,MATCH($B501,FuelData_Index,0),MATCH(AA$4,FuelData_Year,0))</f>
        <v>30</v>
      </c>
      <c r="AB501" s="8">
        <f t="shared" si="378"/>
        <v>30</v>
      </c>
      <c r="AC501" s="8">
        <f t="shared" si="378"/>
        <v>30</v>
      </c>
      <c r="AD501" s="8">
        <f t="shared" si="378"/>
        <v>30</v>
      </c>
      <c r="AE501" s="8">
        <f t="shared" si="378"/>
        <v>30</v>
      </c>
      <c r="AF501" s="8">
        <f t="shared" si="378"/>
        <v>30</v>
      </c>
      <c r="AG501" s="8">
        <f t="shared" si="378"/>
        <v>30</v>
      </c>
      <c r="AH501" s="8">
        <f t="shared" si="378"/>
        <v>30</v>
      </c>
    </row>
    <row r="502" spans="2:34" hidden="1" outlineLevel="1">
      <c r="B502" t="str">
        <f t="shared" si="369"/>
        <v>e-methane - Total CAPEX - Global - USD/ton fuel</v>
      </c>
      <c r="C502" t="s">
        <v>78</v>
      </c>
      <c r="D502" t="s">
        <v>136</v>
      </c>
      <c r="E502" t="s">
        <v>49</v>
      </c>
      <c r="F502" t="s">
        <v>31</v>
      </c>
      <c r="G502" s="8">
        <f t="shared" si="376"/>
        <v>1542</v>
      </c>
      <c r="H502" s="8">
        <f t="shared" si="376"/>
        <v>1456</v>
      </c>
      <c r="I502" s="8">
        <f t="shared" si="376"/>
        <v>1370</v>
      </c>
      <c r="J502" s="8">
        <f t="shared" si="376"/>
        <v>1316</v>
      </c>
      <c r="K502" s="8">
        <f t="shared" si="376"/>
        <v>1262</v>
      </c>
      <c r="L502" s="8">
        <f t="shared" si="376"/>
        <v>1208</v>
      </c>
      <c r="M502" s="8">
        <f t="shared" si="376"/>
        <v>1154</v>
      </c>
      <c r="N502" s="8">
        <f t="shared" si="376"/>
        <v>1100</v>
      </c>
      <c r="O502" s="8">
        <f t="shared" si="376"/>
        <v>1080</v>
      </c>
      <c r="P502" s="8">
        <f t="shared" si="376"/>
        <v>1060</v>
      </c>
      <c r="Q502" s="8">
        <f t="shared" si="377"/>
        <v>1040</v>
      </c>
      <c r="R502" s="8">
        <f t="shared" si="377"/>
        <v>1020</v>
      </c>
      <c r="S502" s="8">
        <f t="shared" si="377"/>
        <v>1000</v>
      </c>
      <c r="T502" s="8">
        <f t="shared" si="377"/>
        <v>980</v>
      </c>
      <c r="U502" s="8">
        <f t="shared" si="377"/>
        <v>960</v>
      </c>
      <c r="V502" s="8">
        <f t="shared" si="377"/>
        <v>940</v>
      </c>
      <c r="W502" s="8">
        <f t="shared" si="377"/>
        <v>920</v>
      </c>
      <c r="X502" s="8">
        <f t="shared" si="377"/>
        <v>900</v>
      </c>
      <c r="Y502" s="8">
        <f t="shared" si="377"/>
        <v>866</v>
      </c>
      <c r="Z502" s="8">
        <f t="shared" si="377"/>
        <v>832</v>
      </c>
      <c r="AA502" s="8">
        <f t="shared" si="378"/>
        <v>798</v>
      </c>
      <c r="AB502" s="8">
        <f t="shared" si="378"/>
        <v>764</v>
      </c>
      <c r="AC502" s="8">
        <f t="shared" si="378"/>
        <v>730</v>
      </c>
      <c r="AD502" s="8">
        <f t="shared" si="378"/>
        <v>696</v>
      </c>
      <c r="AE502" s="8">
        <f t="shared" si="378"/>
        <v>662</v>
      </c>
      <c r="AF502" s="8">
        <f t="shared" si="378"/>
        <v>628</v>
      </c>
      <c r="AG502" s="8">
        <f t="shared" si="378"/>
        <v>594</v>
      </c>
      <c r="AH502" s="8">
        <f t="shared" si="378"/>
        <v>560</v>
      </c>
    </row>
    <row r="503" spans="2:34" hidden="1" outlineLevel="1">
      <c r="B503" t="str">
        <f t="shared" si="369"/>
        <v/>
      </c>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row>
    <row r="504" spans="2:34" hidden="1" outlineLevel="1">
      <c r="B504" t="str">
        <f t="shared" si="369"/>
        <v>e-methane (DAC) - OPEX - Global - USD/ton fuel</v>
      </c>
      <c r="C504" s="4" t="str">
        <f>C493</f>
        <v>e-methane (DAC)</v>
      </c>
      <c r="D504" s="4" t="s">
        <v>41</v>
      </c>
      <c r="E504" s="4" t="s">
        <v>49</v>
      </c>
      <c r="F504" s="4" t="s">
        <v>31</v>
      </c>
      <c r="G504" s="5">
        <f t="shared" ref="G504:AH504" si="379">G505</f>
        <v>123.36</v>
      </c>
      <c r="H504" s="5">
        <f t="shared" si="379"/>
        <v>116.48</v>
      </c>
      <c r="I504" s="5">
        <f t="shared" si="379"/>
        <v>109.60000000000001</v>
      </c>
      <c r="J504" s="5">
        <f t="shared" si="379"/>
        <v>105.28</v>
      </c>
      <c r="K504" s="5">
        <f t="shared" si="379"/>
        <v>100.96000000000001</v>
      </c>
      <c r="L504" s="5">
        <f t="shared" si="379"/>
        <v>96.64</v>
      </c>
      <c r="M504" s="5">
        <f t="shared" si="379"/>
        <v>92.320000000000007</v>
      </c>
      <c r="N504" s="5">
        <f t="shared" si="379"/>
        <v>88</v>
      </c>
      <c r="O504" s="5">
        <f t="shared" si="379"/>
        <v>86.4</v>
      </c>
      <c r="P504" s="5">
        <f t="shared" si="379"/>
        <v>84.8</v>
      </c>
      <c r="Q504" s="5">
        <f t="shared" si="379"/>
        <v>83.2</v>
      </c>
      <c r="R504" s="5">
        <f t="shared" si="379"/>
        <v>81.600000000000009</v>
      </c>
      <c r="S504" s="5">
        <f t="shared" si="379"/>
        <v>80</v>
      </c>
      <c r="T504" s="5">
        <f t="shared" si="379"/>
        <v>78.400000000000006</v>
      </c>
      <c r="U504" s="5">
        <f t="shared" si="379"/>
        <v>76.8</v>
      </c>
      <c r="V504" s="5">
        <f t="shared" si="379"/>
        <v>75.2</v>
      </c>
      <c r="W504" s="5">
        <f t="shared" si="379"/>
        <v>73.600000000000009</v>
      </c>
      <c r="X504" s="5">
        <f t="shared" si="379"/>
        <v>72</v>
      </c>
      <c r="Y504" s="5">
        <f t="shared" si="379"/>
        <v>69.28</v>
      </c>
      <c r="Z504" s="5">
        <f t="shared" si="379"/>
        <v>66.56</v>
      </c>
      <c r="AA504" s="5">
        <f t="shared" si="379"/>
        <v>63.84</v>
      </c>
      <c r="AB504" s="5">
        <f t="shared" si="379"/>
        <v>61.120000000000005</v>
      </c>
      <c r="AC504" s="5">
        <f t="shared" si="379"/>
        <v>58.4</v>
      </c>
      <c r="AD504" s="5">
        <f t="shared" si="379"/>
        <v>55.68</v>
      </c>
      <c r="AE504" s="5">
        <f t="shared" si="379"/>
        <v>52.96</v>
      </c>
      <c r="AF504" s="5">
        <f t="shared" si="379"/>
        <v>50.24</v>
      </c>
      <c r="AG504" s="5">
        <f t="shared" si="379"/>
        <v>47.52</v>
      </c>
      <c r="AH504" s="5">
        <f t="shared" si="379"/>
        <v>44.800000000000004</v>
      </c>
    </row>
    <row r="505" spans="2:34" hidden="1" outlineLevel="1">
      <c r="B505" t="str">
        <f t="shared" si="369"/>
        <v>e-methane - OPEX - Global - USD/ton fuel/year</v>
      </c>
      <c r="C505" t="s">
        <v>78</v>
      </c>
      <c r="D505" t="s">
        <v>41</v>
      </c>
      <c r="E505" t="s">
        <v>49</v>
      </c>
      <c r="F505" t="s">
        <v>114</v>
      </c>
      <c r="G505" s="8">
        <f t="shared" ref="G505:AH505" si="380">INDEX(FuelData,MATCH($B505,FuelData_Index,0),MATCH(G$4,FuelData_Year,0))</f>
        <v>123.36</v>
      </c>
      <c r="H505" s="8">
        <f t="shared" si="380"/>
        <v>116.48</v>
      </c>
      <c r="I505" s="8">
        <f t="shared" si="380"/>
        <v>109.60000000000001</v>
      </c>
      <c r="J505" s="8">
        <f t="shared" si="380"/>
        <v>105.28</v>
      </c>
      <c r="K505" s="8">
        <f t="shared" si="380"/>
        <v>100.96000000000001</v>
      </c>
      <c r="L505" s="8">
        <f t="shared" si="380"/>
        <v>96.64</v>
      </c>
      <c r="M505" s="8">
        <f t="shared" si="380"/>
        <v>92.320000000000007</v>
      </c>
      <c r="N505" s="8">
        <f t="shared" si="380"/>
        <v>88</v>
      </c>
      <c r="O505" s="8">
        <f t="shared" si="380"/>
        <v>86.4</v>
      </c>
      <c r="P505" s="8">
        <f t="shared" si="380"/>
        <v>84.8</v>
      </c>
      <c r="Q505" s="8">
        <f t="shared" si="380"/>
        <v>83.2</v>
      </c>
      <c r="R505" s="8">
        <f t="shared" si="380"/>
        <v>81.600000000000009</v>
      </c>
      <c r="S505" s="8">
        <f t="shared" si="380"/>
        <v>80</v>
      </c>
      <c r="T505" s="8">
        <f t="shared" si="380"/>
        <v>78.400000000000006</v>
      </c>
      <c r="U505" s="8">
        <f t="shared" si="380"/>
        <v>76.8</v>
      </c>
      <c r="V505" s="8">
        <f t="shared" si="380"/>
        <v>75.2</v>
      </c>
      <c r="W505" s="8">
        <f t="shared" si="380"/>
        <v>73.600000000000009</v>
      </c>
      <c r="X505" s="8">
        <f t="shared" si="380"/>
        <v>72</v>
      </c>
      <c r="Y505" s="8">
        <f t="shared" si="380"/>
        <v>69.28</v>
      </c>
      <c r="Z505" s="8">
        <f t="shared" si="380"/>
        <v>66.56</v>
      </c>
      <c r="AA505" s="8">
        <f t="shared" si="380"/>
        <v>63.84</v>
      </c>
      <c r="AB505" s="8">
        <f t="shared" si="380"/>
        <v>61.120000000000005</v>
      </c>
      <c r="AC505" s="8">
        <f t="shared" si="380"/>
        <v>58.4</v>
      </c>
      <c r="AD505" s="8">
        <f t="shared" si="380"/>
        <v>55.68</v>
      </c>
      <c r="AE505" s="8">
        <f t="shared" si="380"/>
        <v>52.96</v>
      </c>
      <c r="AF505" s="8">
        <f t="shared" si="380"/>
        <v>50.24</v>
      </c>
      <c r="AG505" s="8">
        <f t="shared" si="380"/>
        <v>47.52</v>
      </c>
      <c r="AH505" s="8">
        <f t="shared" si="380"/>
        <v>44.800000000000004</v>
      </c>
    </row>
    <row r="506" spans="2:34" hidden="1" outlineLevel="1">
      <c r="B506" t="str">
        <f t="shared" si="369"/>
        <v/>
      </c>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row>
    <row r="507" spans="2:34" hidden="1" outlineLevel="1">
      <c r="B507" t="str">
        <f t="shared" si="369"/>
        <v>e-methane (DAC) - Finance cost - Africa - USD/ton fuel</v>
      </c>
      <c r="C507" s="10" t="str">
        <f>C493</f>
        <v>e-methane (DAC)</v>
      </c>
      <c r="D507" s="10" t="s">
        <v>42</v>
      </c>
      <c r="E507" s="10" t="s">
        <v>55</v>
      </c>
      <c r="F507" s="10" t="s">
        <v>31</v>
      </c>
      <c r="G507" s="11">
        <f>G512*G$517</f>
        <v>84.810000000000016</v>
      </c>
      <c r="H507" s="11">
        <f t="shared" ref="H507:AH507" si="381">H512*H$517</f>
        <v>80.080000000000013</v>
      </c>
      <c r="I507" s="11">
        <f t="shared" si="381"/>
        <v>75.350000000000009</v>
      </c>
      <c r="J507" s="11">
        <f t="shared" si="381"/>
        <v>72.38000000000001</v>
      </c>
      <c r="K507" s="11">
        <f t="shared" si="381"/>
        <v>69.410000000000011</v>
      </c>
      <c r="L507" s="11">
        <f t="shared" si="381"/>
        <v>66.440000000000012</v>
      </c>
      <c r="M507" s="11">
        <f t="shared" si="381"/>
        <v>63.470000000000006</v>
      </c>
      <c r="N507" s="11">
        <f t="shared" si="381"/>
        <v>60.500000000000007</v>
      </c>
      <c r="O507" s="11">
        <f t="shared" si="381"/>
        <v>59.400000000000006</v>
      </c>
      <c r="P507" s="11">
        <f t="shared" si="381"/>
        <v>58.300000000000004</v>
      </c>
      <c r="Q507" s="11">
        <f t="shared" si="381"/>
        <v>57.20000000000001</v>
      </c>
      <c r="R507" s="11">
        <f t="shared" si="381"/>
        <v>56.100000000000009</v>
      </c>
      <c r="S507" s="11">
        <f t="shared" si="381"/>
        <v>55.000000000000007</v>
      </c>
      <c r="T507" s="11">
        <f t="shared" si="381"/>
        <v>53.900000000000006</v>
      </c>
      <c r="U507" s="11">
        <f t="shared" si="381"/>
        <v>52.800000000000004</v>
      </c>
      <c r="V507" s="11">
        <f t="shared" si="381"/>
        <v>51.70000000000001</v>
      </c>
      <c r="W507" s="11">
        <f t="shared" si="381"/>
        <v>50.600000000000009</v>
      </c>
      <c r="X507" s="11">
        <f t="shared" si="381"/>
        <v>49.500000000000007</v>
      </c>
      <c r="Y507" s="11">
        <f t="shared" si="381"/>
        <v>47.63000000000001</v>
      </c>
      <c r="Z507" s="11">
        <f t="shared" si="381"/>
        <v>45.760000000000005</v>
      </c>
      <c r="AA507" s="11">
        <f t="shared" si="381"/>
        <v>43.890000000000008</v>
      </c>
      <c r="AB507" s="11">
        <f t="shared" si="381"/>
        <v>42.02</v>
      </c>
      <c r="AC507" s="11">
        <f t="shared" si="381"/>
        <v>40.150000000000006</v>
      </c>
      <c r="AD507" s="11">
        <f t="shared" si="381"/>
        <v>38.280000000000008</v>
      </c>
      <c r="AE507" s="11">
        <f t="shared" si="381"/>
        <v>36.410000000000004</v>
      </c>
      <c r="AF507" s="11">
        <f t="shared" si="381"/>
        <v>34.540000000000006</v>
      </c>
      <c r="AG507" s="11">
        <f t="shared" si="381"/>
        <v>32.67</v>
      </c>
      <c r="AH507" s="11">
        <f t="shared" si="381"/>
        <v>30.800000000000004</v>
      </c>
    </row>
    <row r="508" spans="2:34" hidden="1" outlineLevel="1">
      <c r="B508" t="str">
        <f t="shared" si="369"/>
        <v>e-methane (DAC) - Finance cost - Americas - USD/ton fuel</v>
      </c>
      <c r="C508" s="2" t="str">
        <f>C493</f>
        <v>e-methane (DAC)</v>
      </c>
      <c r="D508" s="2" t="s">
        <v>42</v>
      </c>
      <c r="E508" s="2" t="s">
        <v>56</v>
      </c>
      <c r="F508" s="2" t="s">
        <v>31</v>
      </c>
      <c r="G508" s="12">
        <f t="shared" ref="G508:AH508" si="382">G513*G$517</f>
        <v>84.810000000000016</v>
      </c>
      <c r="H508" s="12">
        <f t="shared" si="382"/>
        <v>80.080000000000013</v>
      </c>
      <c r="I508" s="12">
        <f t="shared" si="382"/>
        <v>75.350000000000009</v>
      </c>
      <c r="J508" s="12">
        <f t="shared" si="382"/>
        <v>72.38000000000001</v>
      </c>
      <c r="K508" s="12">
        <f t="shared" si="382"/>
        <v>69.410000000000011</v>
      </c>
      <c r="L508" s="12">
        <f t="shared" si="382"/>
        <v>66.440000000000012</v>
      </c>
      <c r="M508" s="12">
        <f t="shared" si="382"/>
        <v>63.470000000000006</v>
      </c>
      <c r="N508" s="12">
        <f t="shared" si="382"/>
        <v>60.500000000000007</v>
      </c>
      <c r="O508" s="12">
        <f t="shared" si="382"/>
        <v>59.400000000000006</v>
      </c>
      <c r="P508" s="12">
        <f t="shared" si="382"/>
        <v>58.300000000000004</v>
      </c>
      <c r="Q508" s="12">
        <f t="shared" si="382"/>
        <v>57.20000000000001</v>
      </c>
      <c r="R508" s="12">
        <f t="shared" si="382"/>
        <v>56.100000000000009</v>
      </c>
      <c r="S508" s="12">
        <f t="shared" si="382"/>
        <v>55.000000000000007</v>
      </c>
      <c r="T508" s="12">
        <f t="shared" si="382"/>
        <v>53.900000000000006</v>
      </c>
      <c r="U508" s="12">
        <f t="shared" si="382"/>
        <v>52.800000000000004</v>
      </c>
      <c r="V508" s="12">
        <f t="shared" si="382"/>
        <v>51.70000000000001</v>
      </c>
      <c r="W508" s="12">
        <f t="shared" si="382"/>
        <v>50.600000000000009</v>
      </c>
      <c r="X508" s="12">
        <f t="shared" si="382"/>
        <v>49.500000000000007</v>
      </c>
      <c r="Y508" s="12">
        <f t="shared" si="382"/>
        <v>47.63000000000001</v>
      </c>
      <c r="Z508" s="12">
        <f t="shared" si="382"/>
        <v>45.760000000000005</v>
      </c>
      <c r="AA508" s="12">
        <f t="shared" si="382"/>
        <v>43.890000000000008</v>
      </c>
      <c r="AB508" s="12">
        <f t="shared" si="382"/>
        <v>42.02</v>
      </c>
      <c r="AC508" s="12">
        <f t="shared" si="382"/>
        <v>40.150000000000006</v>
      </c>
      <c r="AD508" s="12">
        <f t="shared" si="382"/>
        <v>38.280000000000008</v>
      </c>
      <c r="AE508" s="12">
        <f t="shared" si="382"/>
        <v>36.410000000000004</v>
      </c>
      <c r="AF508" s="12">
        <f t="shared" si="382"/>
        <v>34.540000000000006</v>
      </c>
      <c r="AG508" s="12">
        <f t="shared" si="382"/>
        <v>32.67</v>
      </c>
      <c r="AH508" s="12">
        <f t="shared" si="382"/>
        <v>30.800000000000004</v>
      </c>
    </row>
    <row r="509" spans="2:34" hidden="1" outlineLevel="1">
      <c r="B509" t="str">
        <f t="shared" si="369"/>
        <v>e-methane (DAC) - Finance cost - Asia - USD/ton fuel</v>
      </c>
      <c r="C509" s="2" t="str">
        <f>C493</f>
        <v>e-methane (DAC)</v>
      </c>
      <c r="D509" s="2" t="s">
        <v>42</v>
      </c>
      <c r="E509" s="2" t="s">
        <v>57</v>
      </c>
      <c r="F509" s="2" t="s">
        <v>31</v>
      </c>
      <c r="G509" s="12">
        <f t="shared" ref="G509:AH509" si="383">G514*G$517</f>
        <v>84.810000000000016</v>
      </c>
      <c r="H509" s="12">
        <f t="shared" si="383"/>
        <v>80.080000000000013</v>
      </c>
      <c r="I509" s="12">
        <f t="shared" si="383"/>
        <v>75.350000000000009</v>
      </c>
      <c r="J509" s="12">
        <f t="shared" si="383"/>
        <v>72.38000000000001</v>
      </c>
      <c r="K509" s="12">
        <f t="shared" si="383"/>
        <v>69.410000000000011</v>
      </c>
      <c r="L509" s="12">
        <f t="shared" si="383"/>
        <v>66.440000000000012</v>
      </c>
      <c r="M509" s="12">
        <f t="shared" si="383"/>
        <v>63.470000000000006</v>
      </c>
      <c r="N509" s="12">
        <f t="shared" si="383"/>
        <v>60.500000000000007</v>
      </c>
      <c r="O509" s="12">
        <f t="shared" si="383"/>
        <v>59.400000000000006</v>
      </c>
      <c r="P509" s="12">
        <f t="shared" si="383"/>
        <v>58.300000000000004</v>
      </c>
      <c r="Q509" s="12">
        <f t="shared" si="383"/>
        <v>57.20000000000001</v>
      </c>
      <c r="R509" s="12">
        <f t="shared" si="383"/>
        <v>56.100000000000009</v>
      </c>
      <c r="S509" s="12">
        <f t="shared" si="383"/>
        <v>55.000000000000007</v>
      </c>
      <c r="T509" s="12">
        <f t="shared" si="383"/>
        <v>53.900000000000006</v>
      </c>
      <c r="U509" s="12">
        <f t="shared" si="383"/>
        <v>52.800000000000004</v>
      </c>
      <c r="V509" s="12">
        <f t="shared" si="383"/>
        <v>51.70000000000001</v>
      </c>
      <c r="W509" s="12">
        <f t="shared" si="383"/>
        <v>50.600000000000009</v>
      </c>
      <c r="X509" s="12">
        <f t="shared" si="383"/>
        <v>49.500000000000007</v>
      </c>
      <c r="Y509" s="12">
        <f t="shared" si="383"/>
        <v>47.63000000000001</v>
      </c>
      <c r="Z509" s="12">
        <f t="shared" si="383"/>
        <v>45.760000000000005</v>
      </c>
      <c r="AA509" s="12">
        <f t="shared" si="383"/>
        <v>43.890000000000008</v>
      </c>
      <c r="AB509" s="12">
        <f t="shared" si="383"/>
        <v>42.02</v>
      </c>
      <c r="AC509" s="12">
        <f t="shared" si="383"/>
        <v>40.150000000000006</v>
      </c>
      <c r="AD509" s="12">
        <f t="shared" si="383"/>
        <v>38.280000000000008</v>
      </c>
      <c r="AE509" s="12">
        <f t="shared" si="383"/>
        <v>36.410000000000004</v>
      </c>
      <c r="AF509" s="12">
        <f t="shared" si="383"/>
        <v>34.540000000000006</v>
      </c>
      <c r="AG509" s="12">
        <f t="shared" si="383"/>
        <v>32.67</v>
      </c>
      <c r="AH509" s="12">
        <f t="shared" si="383"/>
        <v>30.800000000000004</v>
      </c>
    </row>
    <row r="510" spans="2:34" hidden="1" outlineLevel="1">
      <c r="B510" t="str">
        <f t="shared" si="369"/>
        <v>e-methane (DAC) - Finance cost - Europe - USD/ton fuel</v>
      </c>
      <c r="C510" s="2" t="str">
        <f>C493</f>
        <v>e-methane (DAC)</v>
      </c>
      <c r="D510" s="2" t="s">
        <v>42</v>
      </c>
      <c r="E510" s="2" t="s">
        <v>8</v>
      </c>
      <c r="F510" s="2" t="s">
        <v>31</v>
      </c>
      <c r="G510" s="12">
        <f t="shared" ref="G510:AH510" si="384">G515*G$517</f>
        <v>84.810000000000016</v>
      </c>
      <c r="H510" s="12">
        <f t="shared" si="384"/>
        <v>80.080000000000013</v>
      </c>
      <c r="I510" s="12">
        <f t="shared" si="384"/>
        <v>75.350000000000009</v>
      </c>
      <c r="J510" s="12">
        <f t="shared" si="384"/>
        <v>72.38000000000001</v>
      </c>
      <c r="K510" s="12">
        <f t="shared" si="384"/>
        <v>69.410000000000011</v>
      </c>
      <c r="L510" s="12">
        <f t="shared" si="384"/>
        <v>66.440000000000012</v>
      </c>
      <c r="M510" s="12">
        <f t="shared" si="384"/>
        <v>63.470000000000006</v>
      </c>
      <c r="N510" s="12">
        <f t="shared" si="384"/>
        <v>60.500000000000007</v>
      </c>
      <c r="O510" s="12">
        <f t="shared" si="384"/>
        <v>59.400000000000006</v>
      </c>
      <c r="P510" s="12">
        <f t="shared" si="384"/>
        <v>58.300000000000004</v>
      </c>
      <c r="Q510" s="12">
        <f t="shared" si="384"/>
        <v>57.20000000000001</v>
      </c>
      <c r="R510" s="12">
        <f t="shared" si="384"/>
        <v>56.100000000000009</v>
      </c>
      <c r="S510" s="12">
        <f t="shared" si="384"/>
        <v>55.000000000000007</v>
      </c>
      <c r="T510" s="12">
        <f t="shared" si="384"/>
        <v>53.900000000000006</v>
      </c>
      <c r="U510" s="12">
        <f t="shared" si="384"/>
        <v>52.800000000000004</v>
      </c>
      <c r="V510" s="12">
        <f t="shared" si="384"/>
        <v>51.70000000000001</v>
      </c>
      <c r="W510" s="12">
        <f t="shared" si="384"/>
        <v>50.600000000000009</v>
      </c>
      <c r="X510" s="12">
        <f t="shared" si="384"/>
        <v>49.500000000000007</v>
      </c>
      <c r="Y510" s="12">
        <f t="shared" si="384"/>
        <v>47.63000000000001</v>
      </c>
      <c r="Z510" s="12">
        <f t="shared" si="384"/>
        <v>45.760000000000005</v>
      </c>
      <c r="AA510" s="12">
        <f t="shared" si="384"/>
        <v>43.890000000000008</v>
      </c>
      <c r="AB510" s="12">
        <f t="shared" si="384"/>
        <v>42.02</v>
      </c>
      <c r="AC510" s="12">
        <f t="shared" si="384"/>
        <v>40.150000000000006</v>
      </c>
      <c r="AD510" s="12">
        <f t="shared" si="384"/>
        <v>38.280000000000008</v>
      </c>
      <c r="AE510" s="12">
        <f t="shared" si="384"/>
        <v>36.410000000000004</v>
      </c>
      <c r="AF510" s="12">
        <f t="shared" si="384"/>
        <v>34.540000000000006</v>
      </c>
      <c r="AG510" s="12">
        <f t="shared" si="384"/>
        <v>32.67</v>
      </c>
      <c r="AH510" s="12">
        <f t="shared" si="384"/>
        <v>30.800000000000004</v>
      </c>
    </row>
    <row r="511" spans="2:34" hidden="1" outlineLevel="1">
      <c r="B511" t="str">
        <f t="shared" si="369"/>
        <v>e-methane (DAC) - Finance cost - Middle East - USD/ton fuel</v>
      </c>
      <c r="C511" s="13" t="str">
        <f>C493</f>
        <v>e-methane (DAC)</v>
      </c>
      <c r="D511" s="13" t="s">
        <v>42</v>
      </c>
      <c r="E511" s="13" t="s">
        <v>58</v>
      </c>
      <c r="F511" s="13" t="s">
        <v>31</v>
      </c>
      <c r="G511" s="14">
        <f t="shared" ref="G511:AH511" si="385">G516*G$517</f>
        <v>84.810000000000016</v>
      </c>
      <c r="H511" s="14">
        <f t="shared" si="385"/>
        <v>80.080000000000013</v>
      </c>
      <c r="I511" s="14">
        <f t="shared" si="385"/>
        <v>75.350000000000009</v>
      </c>
      <c r="J511" s="14">
        <f t="shared" si="385"/>
        <v>72.38000000000001</v>
      </c>
      <c r="K511" s="14">
        <f t="shared" si="385"/>
        <v>69.410000000000011</v>
      </c>
      <c r="L511" s="14">
        <f t="shared" si="385"/>
        <v>66.440000000000012</v>
      </c>
      <c r="M511" s="14">
        <f t="shared" si="385"/>
        <v>63.470000000000006</v>
      </c>
      <c r="N511" s="14">
        <f t="shared" si="385"/>
        <v>60.500000000000007</v>
      </c>
      <c r="O511" s="14">
        <f t="shared" si="385"/>
        <v>59.400000000000006</v>
      </c>
      <c r="P511" s="14">
        <f t="shared" si="385"/>
        <v>58.300000000000004</v>
      </c>
      <c r="Q511" s="14">
        <f t="shared" si="385"/>
        <v>57.20000000000001</v>
      </c>
      <c r="R511" s="14">
        <f t="shared" si="385"/>
        <v>56.100000000000009</v>
      </c>
      <c r="S511" s="14">
        <f t="shared" si="385"/>
        <v>55.000000000000007</v>
      </c>
      <c r="T511" s="14">
        <f t="shared" si="385"/>
        <v>53.900000000000006</v>
      </c>
      <c r="U511" s="14">
        <f t="shared" si="385"/>
        <v>52.800000000000004</v>
      </c>
      <c r="V511" s="14">
        <f t="shared" si="385"/>
        <v>51.70000000000001</v>
      </c>
      <c r="W511" s="14">
        <f t="shared" si="385"/>
        <v>50.600000000000009</v>
      </c>
      <c r="X511" s="14">
        <f t="shared" si="385"/>
        <v>49.500000000000007</v>
      </c>
      <c r="Y511" s="14">
        <f t="shared" si="385"/>
        <v>47.63000000000001</v>
      </c>
      <c r="Z511" s="14">
        <f t="shared" si="385"/>
        <v>45.760000000000005</v>
      </c>
      <c r="AA511" s="14">
        <f t="shared" si="385"/>
        <v>43.890000000000008</v>
      </c>
      <c r="AB511" s="14">
        <f t="shared" si="385"/>
        <v>42.02</v>
      </c>
      <c r="AC511" s="14">
        <f t="shared" si="385"/>
        <v>40.150000000000006</v>
      </c>
      <c r="AD511" s="14">
        <f t="shared" si="385"/>
        <v>38.280000000000008</v>
      </c>
      <c r="AE511" s="14">
        <f t="shared" si="385"/>
        <v>36.410000000000004</v>
      </c>
      <c r="AF511" s="14">
        <f t="shared" si="385"/>
        <v>34.540000000000006</v>
      </c>
      <c r="AG511" s="14">
        <f t="shared" si="385"/>
        <v>32.67</v>
      </c>
      <c r="AH511" s="14">
        <f t="shared" si="385"/>
        <v>30.800000000000004</v>
      </c>
    </row>
    <row r="512" spans="2:34" hidden="1" outlineLevel="1">
      <c r="B512" t="str">
        <f t="shared" si="369"/>
        <v>General - Weighted average cost of capital (WACC) - Africa - %</v>
      </c>
      <c r="C512" t="s">
        <v>115</v>
      </c>
      <c r="D512" t="s">
        <v>116</v>
      </c>
      <c r="E512" t="s">
        <v>55</v>
      </c>
      <c r="F512" t="s">
        <v>117</v>
      </c>
      <c r="G512" s="9">
        <f t="shared" ref="G512:P517" si="386">INDEX(FuelData,MATCH($B512,FuelData_Index,0),MATCH(G$4,FuelData_Year,0))</f>
        <v>5.5000000000000007E-2</v>
      </c>
      <c r="H512" s="9">
        <f t="shared" si="386"/>
        <v>5.5000000000000007E-2</v>
      </c>
      <c r="I512" s="9">
        <f t="shared" si="386"/>
        <v>5.5000000000000007E-2</v>
      </c>
      <c r="J512" s="9">
        <f t="shared" si="386"/>
        <v>5.5000000000000007E-2</v>
      </c>
      <c r="K512" s="9">
        <f t="shared" si="386"/>
        <v>5.5000000000000007E-2</v>
      </c>
      <c r="L512" s="9">
        <f t="shared" si="386"/>
        <v>5.5000000000000007E-2</v>
      </c>
      <c r="M512" s="9">
        <f t="shared" si="386"/>
        <v>5.5000000000000007E-2</v>
      </c>
      <c r="N512" s="9">
        <f t="shared" si="386"/>
        <v>5.5000000000000007E-2</v>
      </c>
      <c r="O512" s="9">
        <f t="shared" si="386"/>
        <v>5.5000000000000007E-2</v>
      </c>
      <c r="P512" s="9">
        <f t="shared" si="386"/>
        <v>5.5000000000000007E-2</v>
      </c>
      <c r="Q512" s="9">
        <f t="shared" ref="Q512:Z517" si="387">INDEX(FuelData,MATCH($B512,FuelData_Index,0),MATCH(Q$4,FuelData_Year,0))</f>
        <v>5.5000000000000007E-2</v>
      </c>
      <c r="R512" s="9">
        <f t="shared" si="387"/>
        <v>5.5000000000000007E-2</v>
      </c>
      <c r="S512" s="9">
        <f t="shared" si="387"/>
        <v>5.5000000000000007E-2</v>
      </c>
      <c r="T512" s="9">
        <f t="shared" si="387"/>
        <v>5.5000000000000007E-2</v>
      </c>
      <c r="U512" s="9">
        <f t="shared" si="387"/>
        <v>5.5000000000000007E-2</v>
      </c>
      <c r="V512" s="9">
        <f t="shared" si="387"/>
        <v>5.5000000000000007E-2</v>
      </c>
      <c r="W512" s="9">
        <f t="shared" si="387"/>
        <v>5.5000000000000007E-2</v>
      </c>
      <c r="X512" s="9">
        <f t="shared" si="387"/>
        <v>5.5000000000000007E-2</v>
      </c>
      <c r="Y512" s="9">
        <f t="shared" si="387"/>
        <v>5.5000000000000007E-2</v>
      </c>
      <c r="Z512" s="9">
        <f t="shared" si="387"/>
        <v>5.5000000000000007E-2</v>
      </c>
      <c r="AA512" s="9">
        <f t="shared" ref="AA512:AH517" si="388">INDEX(FuelData,MATCH($B512,FuelData_Index,0),MATCH(AA$4,FuelData_Year,0))</f>
        <v>5.5000000000000007E-2</v>
      </c>
      <c r="AB512" s="9">
        <f t="shared" si="388"/>
        <v>5.5000000000000007E-2</v>
      </c>
      <c r="AC512" s="9">
        <f t="shared" si="388"/>
        <v>5.5000000000000007E-2</v>
      </c>
      <c r="AD512" s="9">
        <f t="shared" si="388"/>
        <v>5.5000000000000007E-2</v>
      </c>
      <c r="AE512" s="9">
        <f t="shared" si="388"/>
        <v>5.5000000000000007E-2</v>
      </c>
      <c r="AF512" s="9">
        <f t="shared" si="388"/>
        <v>5.5000000000000007E-2</v>
      </c>
      <c r="AG512" s="9">
        <f t="shared" si="388"/>
        <v>5.5000000000000007E-2</v>
      </c>
      <c r="AH512" s="9">
        <f t="shared" si="388"/>
        <v>5.5000000000000007E-2</v>
      </c>
    </row>
    <row r="513" spans="2:34" hidden="1" outlineLevel="1">
      <c r="B513" t="str">
        <f t="shared" si="369"/>
        <v>General - Weighted average cost of capital (WACC) - Americas - %</v>
      </c>
      <c r="C513" t="s">
        <v>115</v>
      </c>
      <c r="D513" t="s">
        <v>116</v>
      </c>
      <c r="E513" t="s">
        <v>56</v>
      </c>
      <c r="F513" t="s">
        <v>117</v>
      </c>
      <c r="G513" s="9">
        <f t="shared" si="386"/>
        <v>5.5000000000000007E-2</v>
      </c>
      <c r="H513" s="9">
        <f t="shared" si="386"/>
        <v>5.5000000000000007E-2</v>
      </c>
      <c r="I513" s="9">
        <f t="shared" si="386"/>
        <v>5.5000000000000007E-2</v>
      </c>
      <c r="J513" s="9">
        <f t="shared" si="386"/>
        <v>5.5000000000000007E-2</v>
      </c>
      <c r="K513" s="9">
        <f t="shared" si="386"/>
        <v>5.5000000000000007E-2</v>
      </c>
      <c r="L513" s="9">
        <f t="shared" si="386"/>
        <v>5.5000000000000007E-2</v>
      </c>
      <c r="M513" s="9">
        <f t="shared" si="386"/>
        <v>5.5000000000000007E-2</v>
      </c>
      <c r="N513" s="9">
        <f t="shared" si="386"/>
        <v>5.5000000000000007E-2</v>
      </c>
      <c r="O513" s="9">
        <f t="shared" si="386"/>
        <v>5.5000000000000007E-2</v>
      </c>
      <c r="P513" s="9">
        <f t="shared" si="386"/>
        <v>5.5000000000000007E-2</v>
      </c>
      <c r="Q513" s="9">
        <f t="shared" si="387"/>
        <v>5.5000000000000007E-2</v>
      </c>
      <c r="R513" s="9">
        <f t="shared" si="387"/>
        <v>5.5000000000000007E-2</v>
      </c>
      <c r="S513" s="9">
        <f t="shared" si="387"/>
        <v>5.5000000000000007E-2</v>
      </c>
      <c r="T513" s="9">
        <f t="shared" si="387"/>
        <v>5.5000000000000007E-2</v>
      </c>
      <c r="U513" s="9">
        <f t="shared" si="387"/>
        <v>5.5000000000000007E-2</v>
      </c>
      <c r="V513" s="9">
        <f t="shared" si="387"/>
        <v>5.5000000000000007E-2</v>
      </c>
      <c r="W513" s="9">
        <f t="shared" si="387"/>
        <v>5.5000000000000007E-2</v>
      </c>
      <c r="X513" s="9">
        <f t="shared" si="387"/>
        <v>5.5000000000000007E-2</v>
      </c>
      <c r="Y513" s="9">
        <f t="shared" si="387"/>
        <v>5.5000000000000007E-2</v>
      </c>
      <c r="Z513" s="9">
        <f t="shared" si="387"/>
        <v>5.5000000000000007E-2</v>
      </c>
      <c r="AA513" s="9">
        <f t="shared" si="388"/>
        <v>5.5000000000000007E-2</v>
      </c>
      <c r="AB513" s="9">
        <f t="shared" si="388"/>
        <v>5.5000000000000007E-2</v>
      </c>
      <c r="AC513" s="9">
        <f t="shared" si="388"/>
        <v>5.5000000000000007E-2</v>
      </c>
      <c r="AD513" s="9">
        <f t="shared" si="388"/>
        <v>5.5000000000000007E-2</v>
      </c>
      <c r="AE513" s="9">
        <f t="shared" si="388"/>
        <v>5.5000000000000007E-2</v>
      </c>
      <c r="AF513" s="9">
        <f t="shared" si="388"/>
        <v>5.5000000000000007E-2</v>
      </c>
      <c r="AG513" s="9">
        <f t="shared" si="388"/>
        <v>5.5000000000000007E-2</v>
      </c>
      <c r="AH513" s="9">
        <f t="shared" si="388"/>
        <v>5.5000000000000007E-2</v>
      </c>
    </row>
    <row r="514" spans="2:34" hidden="1" outlineLevel="1">
      <c r="B514" t="str">
        <f t="shared" si="369"/>
        <v>General - Weighted average cost of capital (WACC) - Asia - %</v>
      </c>
      <c r="C514" t="s">
        <v>115</v>
      </c>
      <c r="D514" t="s">
        <v>116</v>
      </c>
      <c r="E514" t="s">
        <v>57</v>
      </c>
      <c r="F514" t="s">
        <v>117</v>
      </c>
      <c r="G514" s="9">
        <f t="shared" si="386"/>
        <v>5.5000000000000007E-2</v>
      </c>
      <c r="H514" s="9">
        <f t="shared" si="386"/>
        <v>5.5000000000000007E-2</v>
      </c>
      <c r="I514" s="9">
        <f t="shared" si="386"/>
        <v>5.5000000000000007E-2</v>
      </c>
      <c r="J514" s="9">
        <f t="shared" si="386"/>
        <v>5.5000000000000007E-2</v>
      </c>
      <c r="K514" s="9">
        <f t="shared" si="386"/>
        <v>5.5000000000000007E-2</v>
      </c>
      <c r="L514" s="9">
        <f t="shared" si="386"/>
        <v>5.5000000000000007E-2</v>
      </c>
      <c r="M514" s="9">
        <f t="shared" si="386"/>
        <v>5.5000000000000007E-2</v>
      </c>
      <c r="N514" s="9">
        <f t="shared" si="386"/>
        <v>5.5000000000000007E-2</v>
      </c>
      <c r="O514" s="9">
        <f t="shared" si="386"/>
        <v>5.5000000000000007E-2</v>
      </c>
      <c r="P514" s="9">
        <f t="shared" si="386"/>
        <v>5.5000000000000007E-2</v>
      </c>
      <c r="Q514" s="9">
        <f t="shared" si="387"/>
        <v>5.5000000000000007E-2</v>
      </c>
      <c r="R514" s="9">
        <f t="shared" si="387"/>
        <v>5.5000000000000007E-2</v>
      </c>
      <c r="S514" s="9">
        <f t="shared" si="387"/>
        <v>5.5000000000000007E-2</v>
      </c>
      <c r="T514" s="9">
        <f t="shared" si="387"/>
        <v>5.5000000000000007E-2</v>
      </c>
      <c r="U514" s="9">
        <f t="shared" si="387"/>
        <v>5.5000000000000007E-2</v>
      </c>
      <c r="V514" s="9">
        <f t="shared" si="387"/>
        <v>5.5000000000000007E-2</v>
      </c>
      <c r="W514" s="9">
        <f t="shared" si="387"/>
        <v>5.5000000000000007E-2</v>
      </c>
      <c r="X514" s="9">
        <f t="shared" si="387"/>
        <v>5.5000000000000007E-2</v>
      </c>
      <c r="Y514" s="9">
        <f t="shared" si="387"/>
        <v>5.5000000000000007E-2</v>
      </c>
      <c r="Z514" s="9">
        <f t="shared" si="387"/>
        <v>5.5000000000000007E-2</v>
      </c>
      <c r="AA514" s="9">
        <f t="shared" si="388"/>
        <v>5.5000000000000007E-2</v>
      </c>
      <c r="AB514" s="9">
        <f t="shared" si="388"/>
        <v>5.5000000000000007E-2</v>
      </c>
      <c r="AC514" s="9">
        <f t="shared" si="388"/>
        <v>5.5000000000000007E-2</v>
      </c>
      <c r="AD514" s="9">
        <f t="shared" si="388"/>
        <v>5.5000000000000007E-2</v>
      </c>
      <c r="AE514" s="9">
        <f t="shared" si="388"/>
        <v>5.5000000000000007E-2</v>
      </c>
      <c r="AF514" s="9">
        <f t="shared" si="388"/>
        <v>5.5000000000000007E-2</v>
      </c>
      <c r="AG514" s="9">
        <f t="shared" si="388"/>
        <v>5.5000000000000007E-2</v>
      </c>
      <c r="AH514" s="9">
        <f t="shared" si="388"/>
        <v>5.5000000000000007E-2</v>
      </c>
    </row>
    <row r="515" spans="2:34" hidden="1" outlineLevel="1">
      <c r="B515" t="str">
        <f t="shared" si="369"/>
        <v>General - Weighted average cost of capital (WACC) - Europe - %</v>
      </c>
      <c r="C515" t="s">
        <v>115</v>
      </c>
      <c r="D515" t="s">
        <v>116</v>
      </c>
      <c r="E515" t="s">
        <v>8</v>
      </c>
      <c r="F515" t="s">
        <v>117</v>
      </c>
      <c r="G515" s="9">
        <f t="shared" si="386"/>
        <v>5.5000000000000007E-2</v>
      </c>
      <c r="H515" s="9">
        <f t="shared" si="386"/>
        <v>5.5000000000000007E-2</v>
      </c>
      <c r="I515" s="9">
        <f t="shared" si="386"/>
        <v>5.5000000000000007E-2</v>
      </c>
      <c r="J515" s="9">
        <f t="shared" si="386"/>
        <v>5.5000000000000007E-2</v>
      </c>
      <c r="K515" s="9">
        <f t="shared" si="386"/>
        <v>5.5000000000000007E-2</v>
      </c>
      <c r="L515" s="9">
        <f t="shared" si="386"/>
        <v>5.5000000000000007E-2</v>
      </c>
      <c r="M515" s="9">
        <f t="shared" si="386"/>
        <v>5.5000000000000007E-2</v>
      </c>
      <c r="N515" s="9">
        <f t="shared" si="386"/>
        <v>5.5000000000000007E-2</v>
      </c>
      <c r="O515" s="9">
        <f t="shared" si="386"/>
        <v>5.5000000000000007E-2</v>
      </c>
      <c r="P515" s="9">
        <f t="shared" si="386"/>
        <v>5.5000000000000007E-2</v>
      </c>
      <c r="Q515" s="9">
        <f t="shared" si="387"/>
        <v>5.5000000000000007E-2</v>
      </c>
      <c r="R515" s="9">
        <f t="shared" si="387"/>
        <v>5.5000000000000007E-2</v>
      </c>
      <c r="S515" s="9">
        <f t="shared" si="387"/>
        <v>5.5000000000000007E-2</v>
      </c>
      <c r="T515" s="9">
        <f t="shared" si="387"/>
        <v>5.5000000000000007E-2</v>
      </c>
      <c r="U515" s="9">
        <f t="shared" si="387"/>
        <v>5.5000000000000007E-2</v>
      </c>
      <c r="V515" s="9">
        <f t="shared" si="387"/>
        <v>5.5000000000000007E-2</v>
      </c>
      <c r="W515" s="9">
        <f t="shared" si="387"/>
        <v>5.5000000000000007E-2</v>
      </c>
      <c r="X515" s="9">
        <f t="shared" si="387"/>
        <v>5.5000000000000007E-2</v>
      </c>
      <c r="Y515" s="9">
        <f t="shared" si="387"/>
        <v>5.5000000000000007E-2</v>
      </c>
      <c r="Z515" s="9">
        <f t="shared" si="387"/>
        <v>5.5000000000000007E-2</v>
      </c>
      <c r="AA515" s="9">
        <f t="shared" si="388"/>
        <v>5.5000000000000007E-2</v>
      </c>
      <c r="AB515" s="9">
        <f t="shared" si="388"/>
        <v>5.5000000000000007E-2</v>
      </c>
      <c r="AC515" s="9">
        <f t="shared" si="388"/>
        <v>5.5000000000000007E-2</v>
      </c>
      <c r="AD515" s="9">
        <f t="shared" si="388"/>
        <v>5.5000000000000007E-2</v>
      </c>
      <c r="AE515" s="9">
        <f t="shared" si="388"/>
        <v>5.5000000000000007E-2</v>
      </c>
      <c r="AF515" s="9">
        <f t="shared" si="388"/>
        <v>5.5000000000000007E-2</v>
      </c>
      <c r="AG515" s="9">
        <f t="shared" si="388"/>
        <v>5.5000000000000007E-2</v>
      </c>
      <c r="AH515" s="9">
        <f t="shared" si="388"/>
        <v>5.5000000000000007E-2</v>
      </c>
    </row>
    <row r="516" spans="2:34" hidden="1" outlineLevel="1">
      <c r="B516" t="str">
        <f t="shared" si="369"/>
        <v>General - Weighted average cost of capital (WACC) - Middle East - %</v>
      </c>
      <c r="C516" t="s">
        <v>115</v>
      </c>
      <c r="D516" t="s">
        <v>116</v>
      </c>
      <c r="E516" t="s">
        <v>58</v>
      </c>
      <c r="F516" t="s">
        <v>117</v>
      </c>
      <c r="G516" s="9">
        <f t="shared" si="386"/>
        <v>5.5000000000000007E-2</v>
      </c>
      <c r="H516" s="9">
        <f t="shared" si="386"/>
        <v>5.5000000000000007E-2</v>
      </c>
      <c r="I516" s="9">
        <f t="shared" si="386"/>
        <v>5.5000000000000007E-2</v>
      </c>
      <c r="J516" s="9">
        <f t="shared" si="386"/>
        <v>5.5000000000000007E-2</v>
      </c>
      <c r="K516" s="9">
        <f t="shared" si="386"/>
        <v>5.5000000000000007E-2</v>
      </c>
      <c r="L516" s="9">
        <f t="shared" si="386"/>
        <v>5.5000000000000007E-2</v>
      </c>
      <c r="M516" s="9">
        <f t="shared" si="386"/>
        <v>5.5000000000000007E-2</v>
      </c>
      <c r="N516" s="9">
        <f t="shared" si="386"/>
        <v>5.5000000000000007E-2</v>
      </c>
      <c r="O516" s="9">
        <f t="shared" si="386"/>
        <v>5.5000000000000007E-2</v>
      </c>
      <c r="P516" s="9">
        <f t="shared" si="386"/>
        <v>5.5000000000000007E-2</v>
      </c>
      <c r="Q516" s="9">
        <f t="shared" si="387"/>
        <v>5.5000000000000007E-2</v>
      </c>
      <c r="R516" s="9">
        <f t="shared" si="387"/>
        <v>5.5000000000000007E-2</v>
      </c>
      <c r="S516" s="9">
        <f t="shared" si="387"/>
        <v>5.5000000000000007E-2</v>
      </c>
      <c r="T516" s="9">
        <f t="shared" si="387"/>
        <v>5.5000000000000007E-2</v>
      </c>
      <c r="U516" s="9">
        <f t="shared" si="387"/>
        <v>5.5000000000000007E-2</v>
      </c>
      <c r="V516" s="9">
        <f t="shared" si="387"/>
        <v>5.5000000000000007E-2</v>
      </c>
      <c r="W516" s="9">
        <f t="shared" si="387"/>
        <v>5.5000000000000007E-2</v>
      </c>
      <c r="X516" s="9">
        <f t="shared" si="387"/>
        <v>5.5000000000000007E-2</v>
      </c>
      <c r="Y516" s="9">
        <f t="shared" si="387"/>
        <v>5.5000000000000007E-2</v>
      </c>
      <c r="Z516" s="9">
        <f t="shared" si="387"/>
        <v>5.5000000000000007E-2</v>
      </c>
      <c r="AA516" s="9">
        <f t="shared" si="388"/>
        <v>5.5000000000000007E-2</v>
      </c>
      <c r="AB516" s="9">
        <f t="shared" si="388"/>
        <v>5.5000000000000007E-2</v>
      </c>
      <c r="AC516" s="9">
        <f t="shared" si="388"/>
        <v>5.5000000000000007E-2</v>
      </c>
      <c r="AD516" s="9">
        <f t="shared" si="388"/>
        <v>5.5000000000000007E-2</v>
      </c>
      <c r="AE516" s="9">
        <f t="shared" si="388"/>
        <v>5.5000000000000007E-2</v>
      </c>
      <c r="AF516" s="9">
        <f t="shared" si="388"/>
        <v>5.5000000000000007E-2</v>
      </c>
      <c r="AG516" s="9">
        <f t="shared" si="388"/>
        <v>5.5000000000000007E-2</v>
      </c>
      <c r="AH516" s="9">
        <f t="shared" si="388"/>
        <v>5.5000000000000007E-2</v>
      </c>
    </row>
    <row r="517" spans="2:34" hidden="1" outlineLevel="1">
      <c r="B517" t="str">
        <f t="shared" si="369"/>
        <v>e-methane - Total CAPEX - Global - USD/ton fuel</v>
      </c>
      <c r="C517" t="s">
        <v>78</v>
      </c>
      <c r="D517" t="str">
        <f>D502</f>
        <v>Total CAPEX</v>
      </c>
      <c r="E517" t="str">
        <f>E502</f>
        <v>Global</v>
      </c>
      <c r="F517" t="s">
        <v>31</v>
      </c>
      <c r="G517" s="8">
        <f t="shared" si="386"/>
        <v>1542</v>
      </c>
      <c r="H517" s="8">
        <f t="shared" si="386"/>
        <v>1456</v>
      </c>
      <c r="I517" s="8">
        <f t="shared" si="386"/>
        <v>1370</v>
      </c>
      <c r="J517" s="8">
        <f t="shared" si="386"/>
        <v>1316</v>
      </c>
      <c r="K517" s="8">
        <f t="shared" si="386"/>
        <v>1262</v>
      </c>
      <c r="L517" s="8">
        <f t="shared" si="386"/>
        <v>1208</v>
      </c>
      <c r="M517" s="8">
        <f t="shared" si="386"/>
        <v>1154</v>
      </c>
      <c r="N517" s="8">
        <f t="shared" si="386"/>
        <v>1100</v>
      </c>
      <c r="O517" s="8">
        <f t="shared" si="386"/>
        <v>1080</v>
      </c>
      <c r="P517" s="8">
        <f t="shared" si="386"/>
        <v>1060</v>
      </c>
      <c r="Q517" s="8">
        <f t="shared" si="387"/>
        <v>1040</v>
      </c>
      <c r="R517" s="8">
        <f t="shared" si="387"/>
        <v>1020</v>
      </c>
      <c r="S517" s="8">
        <f t="shared" si="387"/>
        <v>1000</v>
      </c>
      <c r="T517" s="8">
        <f t="shared" si="387"/>
        <v>980</v>
      </c>
      <c r="U517" s="8">
        <f t="shared" si="387"/>
        <v>960</v>
      </c>
      <c r="V517" s="8">
        <f t="shared" si="387"/>
        <v>940</v>
      </c>
      <c r="W517" s="8">
        <f t="shared" si="387"/>
        <v>920</v>
      </c>
      <c r="X517" s="8">
        <f t="shared" si="387"/>
        <v>900</v>
      </c>
      <c r="Y517" s="8">
        <f t="shared" si="387"/>
        <v>866</v>
      </c>
      <c r="Z517" s="8">
        <f t="shared" si="387"/>
        <v>832</v>
      </c>
      <c r="AA517" s="8">
        <f t="shared" si="388"/>
        <v>798</v>
      </c>
      <c r="AB517" s="8">
        <f t="shared" si="388"/>
        <v>764</v>
      </c>
      <c r="AC517" s="8">
        <f t="shared" si="388"/>
        <v>730</v>
      </c>
      <c r="AD517" s="8">
        <f t="shared" si="388"/>
        <v>696</v>
      </c>
      <c r="AE517" s="8">
        <f t="shared" si="388"/>
        <v>662</v>
      </c>
      <c r="AF517" s="8">
        <f t="shared" si="388"/>
        <v>628</v>
      </c>
      <c r="AG517" s="8">
        <f t="shared" si="388"/>
        <v>594</v>
      </c>
      <c r="AH517" s="8">
        <f t="shared" si="388"/>
        <v>560</v>
      </c>
    </row>
    <row r="518" spans="2:34" hidden="1" outlineLevel="1">
      <c r="B518" t="str">
        <f t="shared" si="369"/>
        <v/>
      </c>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row>
    <row r="519" spans="2:34" hidden="1" outlineLevel="1">
      <c r="B519" t="str">
        <f t="shared" si="369"/>
        <v>e-methane (DAC) - Energy cost - Africa - USD/ton fuel</v>
      </c>
      <c r="C519" s="10" t="str">
        <f>C493</f>
        <v>e-methane (DAC)</v>
      </c>
      <c r="D519" s="10" t="s">
        <v>43</v>
      </c>
      <c r="E519" s="10" t="s">
        <v>55</v>
      </c>
      <c r="F519" s="10" t="s">
        <v>31</v>
      </c>
      <c r="G519" s="15">
        <f>G524*G$529</f>
        <v>23.35592277220567</v>
      </c>
      <c r="H519" s="15">
        <f t="shared" ref="H519:AH519" si="389">H524*H$529</f>
        <v>20.613318498263837</v>
      </c>
      <c r="I519" s="15">
        <f t="shared" si="389"/>
        <v>17.870714224321272</v>
      </c>
      <c r="J519" s="15">
        <f t="shared" si="389"/>
        <v>17.106169874015542</v>
      </c>
      <c r="K519" s="15">
        <f t="shared" si="389"/>
        <v>16.341625523709808</v>
      </c>
      <c r="L519" s="15">
        <f t="shared" si="389"/>
        <v>15.577081173404077</v>
      </c>
      <c r="M519" s="15">
        <f t="shared" si="389"/>
        <v>14.812536823098164</v>
      </c>
      <c r="N519" s="15">
        <f t="shared" si="389"/>
        <v>14.04799247279243</v>
      </c>
      <c r="O519" s="15">
        <f t="shared" si="389"/>
        <v>13.621222839370786</v>
      </c>
      <c r="P519" s="15">
        <f t="shared" si="389"/>
        <v>13.19445320594914</v>
      </c>
      <c r="Q519" s="15">
        <f t="shared" si="389"/>
        <v>12.767683572527313</v>
      </c>
      <c r="R519" s="15">
        <f t="shared" si="389"/>
        <v>12.340913939105668</v>
      </c>
      <c r="S519" s="15">
        <f t="shared" si="389"/>
        <v>11.914144305684069</v>
      </c>
      <c r="T519" s="15">
        <f t="shared" si="389"/>
        <v>11.713270851961216</v>
      </c>
      <c r="U519" s="15">
        <f t="shared" si="389"/>
        <v>11.512397398238409</v>
      </c>
      <c r="V519" s="15">
        <f t="shared" si="389"/>
        <v>11.311523944515557</v>
      </c>
      <c r="W519" s="15">
        <f t="shared" si="389"/>
        <v>11.110650490792706</v>
      </c>
      <c r="X519" s="15">
        <f t="shared" si="389"/>
        <v>10.909777037069944</v>
      </c>
      <c r="Y519" s="15">
        <f t="shared" si="389"/>
        <v>10.703224659738499</v>
      </c>
      <c r="Z519" s="15">
        <f t="shared" si="389"/>
        <v>10.496672282407054</v>
      </c>
      <c r="AA519" s="15">
        <f t="shared" si="389"/>
        <v>10.290119905075517</v>
      </c>
      <c r="AB519" s="15">
        <f t="shared" si="389"/>
        <v>10.083567527744073</v>
      </c>
      <c r="AC519" s="15">
        <f t="shared" si="389"/>
        <v>9.877015150412582</v>
      </c>
      <c r="AD519" s="15">
        <f t="shared" si="389"/>
        <v>9.7756337118425574</v>
      </c>
      <c r="AE519" s="15">
        <f t="shared" si="389"/>
        <v>9.6742522732725789</v>
      </c>
      <c r="AF519" s="15">
        <f t="shared" si="389"/>
        <v>9.5728708347025542</v>
      </c>
      <c r="AG519" s="15">
        <f t="shared" si="389"/>
        <v>9.4714893961325295</v>
      </c>
      <c r="AH519" s="15">
        <f t="shared" si="389"/>
        <v>9.370107957562551</v>
      </c>
    </row>
    <row r="520" spans="2:34" hidden="1" outlineLevel="1">
      <c r="B520" t="str">
        <f t="shared" si="369"/>
        <v>e-methane (DAC) - Energy cost - Americas - USD/ton fuel</v>
      </c>
      <c r="C520" s="2" t="str">
        <f>C493</f>
        <v>e-methane (DAC)</v>
      </c>
      <c r="D520" s="2" t="s">
        <v>43</v>
      </c>
      <c r="E520" s="2" t="s">
        <v>56</v>
      </c>
      <c r="F520" s="2" t="s">
        <v>31</v>
      </c>
      <c r="G520" s="16">
        <f t="shared" ref="G520:AH520" si="390">G525*G$529</f>
        <v>14.674873815906814</v>
      </c>
      <c r="H520" s="16">
        <f t="shared" si="390"/>
        <v>14.37097766078905</v>
      </c>
      <c r="I520" s="16">
        <f t="shared" si="390"/>
        <v>14.067081505671196</v>
      </c>
      <c r="J520" s="16">
        <f t="shared" si="390"/>
        <v>13.553377670568807</v>
      </c>
      <c r="K520" s="16">
        <f t="shared" si="390"/>
        <v>13.03967383546642</v>
      </c>
      <c r="L520" s="16">
        <f t="shared" si="390"/>
        <v>12.525970000364033</v>
      </c>
      <c r="M520" s="16">
        <f t="shared" si="390"/>
        <v>12.012266165261828</v>
      </c>
      <c r="N520" s="16">
        <f t="shared" si="390"/>
        <v>11.498562330159439</v>
      </c>
      <c r="O520" s="16">
        <f t="shared" si="390"/>
        <v>11.251355711348333</v>
      </c>
      <c r="P520" s="16">
        <f t="shared" si="390"/>
        <v>11.004149092537228</v>
      </c>
      <c r="Q520" s="16">
        <f t="shared" si="390"/>
        <v>10.756942473726122</v>
      </c>
      <c r="R520" s="16">
        <f t="shared" si="390"/>
        <v>10.509735854915016</v>
      </c>
      <c r="S520" s="16">
        <f t="shared" si="390"/>
        <v>10.262529236103866</v>
      </c>
      <c r="T520" s="16">
        <f t="shared" si="390"/>
        <v>10.062137470168636</v>
      </c>
      <c r="U520" s="16">
        <f t="shared" si="390"/>
        <v>9.8617457042334085</v>
      </c>
      <c r="V520" s="16">
        <f t="shared" si="390"/>
        <v>9.6613539382981344</v>
      </c>
      <c r="W520" s="16">
        <f t="shared" si="390"/>
        <v>9.4609621723629065</v>
      </c>
      <c r="X520" s="16">
        <f t="shared" si="390"/>
        <v>9.2605704064276555</v>
      </c>
      <c r="Y520" s="16">
        <f t="shared" si="390"/>
        <v>9.1798389419518571</v>
      </c>
      <c r="Z520" s="16">
        <f t="shared" si="390"/>
        <v>9.0991074774760587</v>
      </c>
      <c r="AA520" s="16">
        <f t="shared" si="390"/>
        <v>9.0183760130002835</v>
      </c>
      <c r="AB520" s="16">
        <f t="shared" si="390"/>
        <v>8.9376445485244869</v>
      </c>
      <c r="AC520" s="16">
        <f t="shared" si="390"/>
        <v>8.8569130840486885</v>
      </c>
      <c r="AD520" s="16">
        <f t="shared" si="390"/>
        <v>8.7960069083172812</v>
      </c>
      <c r="AE520" s="16">
        <f t="shared" si="390"/>
        <v>8.7351007325858969</v>
      </c>
      <c r="AF520" s="16">
        <f t="shared" si="390"/>
        <v>8.6741945568545145</v>
      </c>
      <c r="AG520" s="16">
        <f t="shared" si="390"/>
        <v>8.6132883811231302</v>
      </c>
      <c r="AH520" s="16">
        <f t="shared" si="390"/>
        <v>8.552382205391746</v>
      </c>
    </row>
    <row r="521" spans="2:34" hidden="1" outlineLevel="1">
      <c r="B521" t="str">
        <f t="shared" si="369"/>
        <v>e-methane (DAC) - Energy cost - Asia - USD/ton fuel</v>
      </c>
      <c r="C521" s="2" t="str">
        <f>C493</f>
        <v>e-methane (DAC)</v>
      </c>
      <c r="D521" s="2" t="s">
        <v>43</v>
      </c>
      <c r="E521" s="2" t="s">
        <v>57</v>
      </c>
      <c r="F521" s="2" t="s">
        <v>31</v>
      </c>
      <c r="G521" s="16">
        <f t="shared" ref="G521:AH521" si="391">G526*G$529</f>
        <v>25.976640995923663</v>
      </c>
      <c r="H521" s="16">
        <f t="shared" si="391"/>
        <v>23.693963174734382</v>
      </c>
      <c r="I521" s="16">
        <f t="shared" si="391"/>
        <v>21.411285353546191</v>
      </c>
      <c r="J521" s="16">
        <f t="shared" si="391"/>
        <v>20.592507773689434</v>
      </c>
      <c r="K521" s="16">
        <f t="shared" si="391"/>
        <v>19.773730193833035</v>
      </c>
      <c r="L521" s="16">
        <f t="shared" si="391"/>
        <v>18.954952613976275</v>
      </c>
      <c r="M521" s="16">
        <f t="shared" si="391"/>
        <v>18.136175034119514</v>
      </c>
      <c r="N521" s="16">
        <f t="shared" si="391"/>
        <v>17.317397454263119</v>
      </c>
      <c r="O521" s="16">
        <f t="shared" si="391"/>
        <v>16.760883226524676</v>
      </c>
      <c r="P521" s="16">
        <f t="shared" si="391"/>
        <v>16.204368998786414</v>
      </c>
      <c r="Q521" s="16">
        <f t="shared" si="391"/>
        <v>15.647854771048333</v>
      </c>
      <c r="R521" s="16">
        <f t="shared" si="391"/>
        <v>15.091340543310071</v>
      </c>
      <c r="S521" s="16">
        <f t="shared" si="391"/>
        <v>14.534826315571809</v>
      </c>
      <c r="T521" s="16">
        <f t="shared" si="391"/>
        <v>14.251880999090282</v>
      </c>
      <c r="U521" s="16">
        <f t="shared" si="391"/>
        <v>13.968935682608754</v>
      </c>
      <c r="V521" s="16">
        <f t="shared" si="391"/>
        <v>13.685990366127317</v>
      </c>
      <c r="W521" s="16">
        <f t="shared" si="391"/>
        <v>13.40304504964579</v>
      </c>
      <c r="X521" s="16">
        <f t="shared" si="391"/>
        <v>13.120099733164444</v>
      </c>
      <c r="Y521" s="16">
        <f t="shared" si="391"/>
        <v>12.823932917639013</v>
      </c>
      <c r="Z521" s="16">
        <f t="shared" si="391"/>
        <v>12.527766102113674</v>
      </c>
      <c r="AA521" s="16">
        <f t="shared" si="391"/>
        <v>12.231599286588244</v>
      </c>
      <c r="AB521" s="16">
        <f t="shared" si="391"/>
        <v>11.935432471062905</v>
      </c>
      <c r="AC521" s="16">
        <f t="shared" si="391"/>
        <v>11.639265655537475</v>
      </c>
      <c r="AD521" s="16">
        <f t="shared" si="391"/>
        <v>11.503447479549278</v>
      </c>
      <c r="AE521" s="16">
        <f t="shared" si="391"/>
        <v>11.367629303561035</v>
      </c>
      <c r="AF521" s="16">
        <f t="shared" si="391"/>
        <v>11.231811127572838</v>
      </c>
      <c r="AG521" s="16">
        <f t="shared" si="391"/>
        <v>11.095992951584641</v>
      </c>
      <c r="AH521" s="16">
        <f t="shared" si="391"/>
        <v>10.960174775596398</v>
      </c>
    </row>
    <row r="522" spans="2:34" hidden="1" outlineLevel="1">
      <c r="B522" t="str">
        <f t="shared" si="369"/>
        <v>e-methane (DAC) - Energy cost - Europe - USD/ton fuel</v>
      </c>
      <c r="C522" s="2" t="str">
        <f>C493</f>
        <v>e-methane (DAC)</v>
      </c>
      <c r="D522" s="2" t="s">
        <v>43</v>
      </c>
      <c r="E522" s="2" t="s">
        <v>8</v>
      </c>
      <c r="F522" s="2" t="s">
        <v>31</v>
      </c>
      <c r="G522" s="16">
        <f t="shared" ref="G522:AH522" si="392">G527*G$529</f>
        <v>19.338202143102901</v>
      </c>
      <c r="H522" s="16">
        <f t="shared" si="392"/>
        <v>18.504733757273062</v>
      </c>
      <c r="I522" s="16">
        <f t="shared" si="392"/>
        <v>17.671265371443223</v>
      </c>
      <c r="J522" s="16">
        <f t="shared" si="392"/>
        <v>16.99781787908978</v>
      </c>
      <c r="K522" s="16">
        <f t="shared" si="392"/>
        <v>16.324370386736156</v>
      </c>
      <c r="L522" s="16">
        <f t="shared" si="392"/>
        <v>15.650922894382711</v>
      </c>
      <c r="M522" s="16">
        <f t="shared" si="392"/>
        <v>14.977475402029086</v>
      </c>
      <c r="N522" s="16">
        <f t="shared" si="392"/>
        <v>14.304027909675643</v>
      </c>
      <c r="O522" s="16">
        <f t="shared" si="392"/>
        <v>14.024210615939774</v>
      </c>
      <c r="P522" s="16">
        <f t="shared" si="392"/>
        <v>13.744393322204179</v>
      </c>
      <c r="Q522" s="16">
        <f t="shared" si="392"/>
        <v>13.464576028468493</v>
      </c>
      <c r="R522" s="16">
        <f t="shared" si="392"/>
        <v>13.184758734732805</v>
      </c>
      <c r="S522" s="16">
        <f t="shared" si="392"/>
        <v>12.904941440997209</v>
      </c>
      <c r="T522" s="16">
        <f t="shared" si="392"/>
        <v>12.737876294246689</v>
      </c>
      <c r="U522" s="16">
        <f t="shared" si="392"/>
        <v>12.570811147496215</v>
      </c>
      <c r="V522" s="16">
        <f t="shared" si="392"/>
        <v>12.403746000745741</v>
      </c>
      <c r="W522" s="16">
        <f t="shared" si="392"/>
        <v>12.236680853995267</v>
      </c>
      <c r="X522" s="16">
        <f t="shared" si="392"/>
        <v>12.069615707244703</v>
      </c>
      <c r="Y522" s="16">
        <f t="shared" si="392"/>
        <v>11.890886162064181</v>
      </c>
      <c r="Z522" s="16">
        <f t="shared" si="392"/>
        <v>11.712156616883613</v>
      </c>
      <c r="AA522" s="16">
        <f t="shared" si="392"/>
        <v>11.533427071703091</v>
      </c>
      <c r="AB522" s="16">
        <f t="shared" si="392"/>
        <v>11.354697526522523</v>
      </c>
      <c r="AC522" s="16">
        <f t="shared" si="392"/>
        <v>11.175967981342001</v>
      </c>
      <c r="AD522" s="16">
        <f t="shared" si="392"/>
        <v>11.045563224372746</v>
      </c>
      <c r="AE522" s="16">
        <f t="shared" si="392"/>
        <v>10.915158467403444</v>
      </c>
      <c r="AF522" s="16">
        <f t="shared" si="392"/>
        <v>10.784753710434188</v>
      </c>
      <c r="AG522" s="16">
        <f t="shared" si="392"/>
        <v>10.654348953464932</v>
      </c>
      <c r="AH522" s="16">
        <f t="shared" si="392"/>
        <v>10.523944196495632</v>
      </c>
    </row>
    <row r="523" spans="2:34" hidden="1" outlineLevel="1">
      <c r="B523" t="str">
        <f t="shared" si="369"/>
        <v>e-methane (DAC) - Energy cost - Middle East - USD/ton fuel</v>
      </c>
      <c r="C523" s="13" t="str">
        <f>C493</f>
        <v>e-methane (DAC)</v>
      </c>
      <c r="D523" s="13" t="s">
        <v>43</v>
      </c>
      <c r="E523" s="13" t="s">
        <v>58</v>
      </c>
      <c r="F523" s="13" t="s">
        <v>31</v>
      </c>
      <c r="G523" s="17">
        <f t="shared" ref="G523:AH523" si="393">G528*G$529</f>
        <v>14.808126669265585</v>
      </c>
      <c r="H523" s="17">
        <f t="shared" si="393"/>
        <v>14.154681160173642</v>
      </c>
      <c r="I523" s="17">
        <f t="shared" si="393"/>
        <v>13.501235651081515</v>
      </c>
      <c r="J523" s="17">
        <f t="shared" si="393"/>
        <v>13.06859485087498</v>
      </c>
      <c r="K523" s="17">
        <f t="shared" si="393"/>
        <v>12.635954050668444</v>
      </c>
      <c r="L523" s="17">
        <f t="shared" si="393"/>
        <v>12.203313250461907</v>
      </c>
      <c r="M523" s="17">
        <f t="shared" si="393"/>
        <v>11.77067245025537</v>
      </c>
      <c r="N523" s="17">
        <f t="shared" si="393"/>
        <v>11.338031650048833</v>
      </c>
      <c r="O523" s="17">
        <f t="shared" si="393"/>
        <v>11.032970030145316</v>
      </c>
      <c r="P523" s="17">
        <f t="shared" si="393"/>
        <v>10.72790841024189</v>
      </c>
      <c r="Q523" s="17">
        <f t="shared" si="393"/>
        <v>10.422846790338372</v>
      </c>
      <c r="R523" s="17">
        <f t="shared" si="393"/>
        <v>10.117785170434946</v>
      </c>
      <c r="S523" s="17">
        <f t="shared" si="393"/>
        <v>9.8127235505315191</v>
      </c>
      <c r="T523" s="17">
        <f t="shared" si="393"/>
        <v>9.6597688620424833</v>
      </c>
      <c r="U523" s="17">
        <f t="shared" si="393"/>
        <v>9.5068141735534493</v>
      </c>
      <c r="V523" s="17">
        <f t="shared" si="393"/>
        <v>9.3538594850644596</v>
      </c>
      <c r="W523" s="17">
        <f t="shared" si="393"/>
        <v>9.2009047965754238</v>
      </c>
      <c r="X523" s="17">
        <f t="shared" si="393"/>
        <v>9.047950108086388</v>
      </c>
      <c r="Y523" s="17">
        <f t="shared" si="393"/>
        <v>8.8473659326680263</v>
      </c>
      <c r="Z523" s="17">
        <f t="shared" si="393"/>
        <v>8.6467817572497108</v>
      </c>
      <c r="AA523" s="17">
        <f t="shared" si="393"/>
        <v>8.4461975818313473</v>
      </c>
      <c r="AB523" s="17">
        <f t="shared" si="393"/>
        <v>8.2456134064130318</v>
      </c>
      <c r="AC523" s="17">
        <f t="shared" si="393"/>
        <v>8.045029230994647</v>
      </c>
      <c r="AD523" s="17">
        <f t="shared" si="393"/>
        <v>7.9511495445312228</v>
      </c>
      <c r="AE523" s="17">
        <f t="shared" si="393"/>
        <v>7.8572698580678209</v>
      </c>
      <c r="AF523" s="17">
        <f t="shared" si="393"/>
        <v>7.7633901716043967</v>
      </c>
      <c r="AG523" s="17">
        <f t="shared" si="393"/>
        <v>7.6695104851409726</v>
      </c>
      <c r="AH523" s="17">
        <f t="shared" si="393"/>
        <v>7.5756307986775715</v>
      </c>
    </row>
    <row r="524" spans="2:34" hidden="1" outlineLevel="1">
      <c r="B524" t="str">
        <f t="shared" si="369"/>
        <v>Renewable electricity - Cost of electricity - Africa - USD/MWh</v>
      </c>
      <c r="C524" t="s">
        <v>118</v>
      </c>
      <c r="D524" t="s">
        <v>119</v>
      </c>
      <c r="E524" t="s">
        <v>55</v>
      </c>
      <c r="F524" t="s">
        <v>120</v>
      </c>
      <c r="G524" s="8">
        <f t="shared" ref="G524:P529" si="394">INDEX(FuelData,MATCH($B524,FuelData_Index,0),MATCH(G$4,FuelData_Year,0))</f>
        <v>58.389806930514169</v>
      </c>
      <c r="H524" s="8">
        <f t="shared" si="394"/>
        <v>51.533296245659585</v>
      </c>
      <c r="I524" s="8">
        <f t="shared" si="394"/>
        <v>44.676785560803182</v>
      </c>
      <c r="J524" s="8">
        <f t="shared" si="394"/>
        <v>42.765424685038852</v>
      </c>
      <c r="K524" s="8">
        <f t="shared" si="394"/>
        <v>40.854063809274521</v>
      </c>
      <c r="L524" s="8">
        <f t="shared" si="394"/>
        <v>38.942702933510191</v>
      </c>
      <c r="M524" s="8">
        <f t="shared" si="394"/>
        <v>37.031342057745405</v>
      </c>
      <c r="N524" s="8">
        <f t="shared" si="394"/>
        <v>35.119981181981075</v>
      </c>
      <c r="O524" s="8">
        <f t="shared" si="394"/>
        <v>34.053057098426962</v>
      </c>
      <c r="P524" s="8">
        <f t="shared" si="394"/>
        <v>32.986133014872848</v>
      </c>
      <c r="Q524" s="8">
        <f t="shared" ref="Q524:Z529" si="395">INDEX(FuelData,MATCH($B524,FuelData_Index,0),MATCH(Q$4,FuelData_Year,0))</f>
        <v>31.919208931318281</v>
      </c>
      <c r="R524" s="8">
        <f t="shared" si="395"/>
        <v>30.852284847764167</v>
      </c>
      <c r="S524" s="8">
        <f t="shared" si="395"/>
        <v>29.785360764210168</v>
      </c>
      <c r="T524" s="8">
        <f t="shared" si="395"/>
        <v>29.283177129903038</v>
      </c>
      <c r="U524" s="8">
        <f t="shared" si="395"/>
        <v>28.780993495596022</v>
      </c>
      <c r="V524" s="8">
        <f t="shared" si="395"/>
        <v>28.278809861288892</v>
      </c>
      <c r="W524" s="8">
        <f t="shared" si="395"/>
        <v>27.776626226981762</v>
      </c>
      <c r="X524" s="8">
        <f t="shared" si="395"/>
        <v>27.274442592674859</v>
      </c>
      <c r="Y524" s="8">
        <f t="shared" si="395"/>
        <v>26.758061649346246</v>
      </c>
      <c r="Z524" s="8">
        <f t="shared" si="395"/>
        <v>26.241680706017632</v>
      </c>
      <c r="AA524" s="8">
        <f t="shared" ref="AA524:AH529" si="396">INDEX(FuelData,MATCH($B524,FuelData_Index,0),MATCH(AA$4,FuelData_Year,0))</f>
        <v>25.725299762688792</v>
      </c>
      <c r="AB524" s="8">
        <f t="shared" si="396"/>
        <v>25.208918819360179</v>
      </c>
      <c r="AC524" s="8">
        <f t="shared" si="396"/>
        <v>24.692537876031452</v>
      </c>
      <c r="AD524" s="8">
        <f t="shared" si="396"/>
        <v>24.439084279606391</v>
      </c>
      <c r="AE524" s="8">
        <f t="shared" si="396"/>
        <v>24.185630683181444</v>
      </c>
      <c r="AF524" s="8">
        <f t="shared" si="396"/>
        <v>23.932177086756383</v>
      </c>
      <c r="AG524" s="8">
        <f t="shared" si="396"/>
        <v>23.678723490331322</v>
      </c>
      <c r="AH524" s="8">
        <f t="shared" si="396"/>
        <v>23.425269893906375</v>
      </c>
    </row>
    <row r="525" spans="2:34" hidden="1" outlineLevel="1">
      <c r="B525" t="str">
        <f t="shared" si="369"/>
        <v>Renewable electricity - Cost of electricity - Americas - USD/MWh</v>
      </c>
      <c r="C525" t="s">
        <v>118</v>
      </c>
      <c r="D525" t="s">
        <v>119</v>
      </c>
      <c r="E525" t="s">
        <v>56</v>
      </c>
      <c r="F525" t="s">
        <v>120</v>
      </c>
      <c r="G525" s="8">
        <f t="shared" si="394"/>
        <v>36.687184539767031</v>
      </c>
      <c r="H525" s="8">
        <f t="shared" si="394"/>
        <v>35.927444151972622</v>
      </c>
      <c r="I525" s="8">
        <f t="shared" si="394"/>
        <v>35.167703764177986</v>
      </c>
      <c r="J525" s="8">
        <f t="shared" si="394"/>
        <v>33.883444176422017</v>
      </c>
      <c r="K525" s="8">
        <f t="shared" si="394"/>
        <v>32.599184588666049</v>
      </c>
      <c r="L525" s="8">
        <f t="shared" si="394"/>
        <v>31.31492500091008</v>
      </c>
      <c r="M525" s="8">
        <f t="shared" si="394"/>
        <v>30.030665413154566</v>
      </c>
      <c r="N525" s="8">
        <f t="shared" si="394"/>
        <v>28.746405825398597</v>
      </c>
      <c r="O525" s="8">
        <f t="shared" si="394"/>
        <v>28.128389278370832</v>
      </c>
      <c r="P525" s="8">
        <f t="shared" si="394"/>
        <v>27.510372731343068</v>
      </c>
      <c r="Q525" s="8">
        <f t="shared" si="395"/>
        <v>26.892356184315304</v>
      </c>
      <c r="R525" s="8">
        <f t="shared" si="395"/>
        <v>26.27433963728754</v>
      </c>
      <c r="S525" s="8">
        <f t="shared" si="395"/>
        <v>25.656323090259662</v>
      </c>
      <c r="T525" s="8">
        <f t="shared" si="395"/>
        <v>25.155343675421591</v>
      </c>
      <c r="U525" s="8">
        <f t="shared" si="395"/>
        <v>24.65436426058352</v>
      </c>
      <c r="V525" s="8">
        <f t="shared" si="395"/>
        <v>24.153384845745336</v>
      </c>
      <c r="W525" s="8">
        <f t="shared" si="395"/>
        <v>23.652405430907265</v>
      </c>
      <c r="X525" s="8">
        <f t="shared" si="395"/>
        <v>23.151426016069138</v>
      </c>
      <c r="Y525" s="8">
        <f t="shared" si="395"/>
        <v>22.949597354879643</v>
      </c>
      <c r="Z525" s="8">
        <f t="shared" si="395"/>
        <v>22.747768693690148</v>
      </c>
      <c r="AA525" s="8">
        <f t="shared" si="396"/>
        <v>22.54594003250071</v>
      </c>
      <c r="AB525" s="8">
        <f t="shared" si="396"/>
        <v>22.344111371311214</v>
      </c>
      <c r="AC525" s="8">
        <f t="shared" si="396"/>
        <v>22.142282710121719</v>
      </c>
      <c r="AD525" s="8">
        <f t="shared" si="396"/>
        <v>21.990017270793203</v>
      </c>
      <c r="AE525" s="8">
        <f t="shared" si="396"/>
        <v>21.837751831464743</v>
      </c>
      <c r="AF525" s="8">
        <f t="shared" si="396"/>
        <v>21.685486392136283</v>
      </c>
      <c r="AG525" s="8">
        <f t="shared" si="396"/>
        <v>21.533220952807824</v>
      </c>
      <c r="AH525" s="8">
        <f t="shared" si="396"/>
        <v>21.380955513479364</v>
      </c>
    </row>
    <row r="526" spans="2:34" hidden="1" outlineLevel="1">
      <c r="B526" t="str">
        <f t="shared" si="369"/>
        <v>Renewable electricity - Cost of electricity - Asia - USD/MWh</v>
      </c>
      <c r="C526" t="s">
        <v>118</v>
      </c>
      <c r="D526" t="s">
        <v>119</v>
      </c>
      <c r="E526" t="s">
        <v>57</v>
      </c>
      <c r="F526" t="s">
        <v>120</v>
      </c>
      <c r="G526" s="8">
        <f t="shared" si="394"/>
        <v>64.941602489809156</v>
      </c>
      <c r="H526" s="8">
        <f t="shared" si="394"/>
        <v>59.234907936835953</v>
      </c>
      <c r="I526" s="8">
        <f t="shared" si="394"/>
        <v>53.528213383865477</v>
      </c>
      <c r="J526" s="8">
        <f t="shared" si="394"/>
        <v>51.481269434223577</v>
      </c>
      <c r="K526" s="8">
        <f t="shared" si="394"/>
        <v>49.434325484582587</v>
      </c>
      <c r="L526" s="8">
        <f t="shared" si="394"/>
        <v>47.387381534940687</v>
      </c>
      <c r="M526" s="8">
        <f t="shared" si="394"/>
        <v>45.340437585298787</v>
      </c>
      <c r="N526" s="8">
        <f t="shared" si="394"/>
        <v>43.293493635657796</v>
      </c>
      <c r="O526" s="8">
        <f t="shared" si="394"/>
        <v>41.902208066311687</v>
      </c>
      <c r="P526" s="8">
        <f t="shared" si="394"/>
        <v>40.510922496966032</v>
      </c>
      <c r="Q526" s="8">
        <f t="shared" si="395"/>
        <v>39.119636927620832</v>
      </c>
      <c r="R526" s="8">
        <f t="shared" si="395"/>
        <v>37.728351358275177</v>
      </c>
      <c r="S526" s="8">
        <f t="shared" si="395"/>
        <v>36.337065788929522</v>
      </c>
      <c r="T526" s="8">
        <f t="shared" si="395"/>
        <v>35.629702497725702</v>
      </c>
      <c r="U526" s="8">
        <f t="shared" si="395"/>
        <v>34.922339206521883</v>
      </c>
      <c r="V526" s="8">
        <f t="shared" si="395"/>
        <v>34.214975915318291</v>
      </c>
      <c r="W526" s="8">
        <f t="shared" si="395"/>
        <v>33.507612624114472</v>
      </c>
      <c r="X526" s="8">
        <f t="shared" si="395"/>
        <v>32.800249332911108</v>
      </c>
      <c r="Y526" s="8">
        <f t="shared" si="395"/>
        <v>32.059832294097532</v>
      </c>
      <c r="Z526" s="8">
        <f t="shared" si="395"/>
        <v>31.319415255284184</v>
      </c>
      <c r="AA526" s="8">
        <f t="shared" si="396"/>
        <v>30.578998216470609</v>
      </c>
      <c r="AB526" s="8">
        <f t="shared" si="396"/>
        <v>29.838581177657261</v>
      </c>
      <c r="AC526" s="8">
        <f t="shared" si="396"/>
        <v>29.098164138843686</v>
      </c>
      <c r="AD526" s="8">
        <f t="shared" si="396"/>
        <v>28.758618698873192</v>
      </c>
      <c r="AE526" s="8">
        <f t="shared" si="396"/>
        <v>28.419073258902586</v>
      </c>
      <c r="AF526" s="8">
        <f t="shared" si="396"/>
        <v>28.079527818932092</v>
      </c>
      <c r="AG526" s="8">
        <f t="shared" si="396"/>
        <v>27.739982378961599</v>
      </c>
      <c r="AH526" s="8">
        <f t="shared" si="396"/>
        <v>27.400436938990993</v>
      </c>
    </row>
    <row r="527" spans="2:34" hidden="1" outlineLevel="1">
      <c r="B527" t="str">
        <f t="shared" si="369"/>
        <v>Renewable electricity - Cost of electricity - Europe - USD/MWh</v>
      </c>
      <c r="C527" t="s">
        <v>118</v>
      </c>
      <c r="D527" t="s">
        <v>119</v>
      </c>
      <c r="E527" t="s">
        <v>8</v>
      </c>
      <c r="F527" t="s">
        <v>120</v>
      </c>
      <c r="G527" s="8">
        <f t="shared" si="394"/>
        <v>48.345505357757247</v>
      </c>
      <c r="H527" s="8">
        <f t="shared" si="394"/>
        <v>46.261834393182653</v>
      </c>
      <c r="I527" s="8">
        <f t="shared" si="394"/>
        <v>44.178163428608059</v>
      </c>
      <c r="J527" s="8">
        <f t="shared" si="394"/>
        <v>42.49454469772445</v>
      </c>
      <c r="K527" s="8">
        <f t="shared" si="394"/>
        <v>40.810925966840387</v>
      </c>
      <c r="L527" s="8">
        <f t="shared" si="394"/>
        <v>39.127307235956778</v>
      </c>
      <c r="M527" s="8">
        <f t="shared" si="394"/>
        <v>37.443688505072714</v>
      </c>
      <c r="N527" s="8">
        <f t="shared" si="394"/>
        <v>35.760069774189105</v>
      </c>
      <c r="O527" s="8">
        <f t="shared" si="394"/>
        <v>35.060526539849434</v>
      </c>
      <c r="P527" s="8">
        <f t="shared" si="394"/>
        <v>34.360983305510445</v>
      </c>
      <c r="Q527" s="8">
        <f t="shared" si="395"/>
        <v>33.661440071171228</v>
      </c>
      <c r="R527" s="8">
        <f t="shared" si="395"/>
        <v>32.961896836832011</v>
      </c>
      <c r="S527" s="8">
        <f t="shared" si="395"/>
        <v>32.262353602493022</v>
      </c>
      <c r="T527" s="8">
        <f t="shared" si="395"/>
        <v>31.844690735616723</v>
      </c>
      <c r="U527" s="8">
        <f t="shared" si="395"/>
        <v>31.427027868740538</v>
      </c>
      <c r="V527" s="8">
        <f t="shared" si="395"/>
        <v>31.009365001864353</v>
      </c>
      <c r="W527" s="8">
        <f t="shared" si="395"/>
        <v>30.591702134988168</v>
      </c>
      <c r="X527" s="8">
        <f t="shared" si="395"/>
        <v>30.174039268111756</v>
      </c>
      <c r="Y527" s="8">
        <f t="shared" si="395"/>
        <v>29.72721540516045</v>
      </c>
      <c r="Z527" s="8">
        <f t="shared" si="395"/>
        <v>29.280391542209031</v>
      </c>
      <c r="AA527" s="8">
        <f t="shared" si="396"/>
        <v>28.833567679257726</v>
      </c>
      <c r="AB527" s="8">
        <f t="shared" si="396"/>
        <v>28.386743816306307</v>
      </c>
      <c r="AC527" s="8">
        <f t="shared" si="396"/>
        <v>27.939919953355002</v>
      </c>
      <c r="AD527" s="8">
        <f t="shared" si="396"/>
        <v>27.613908060931863</v>
      </c>
      <c r="AE527" s="8">
        <f t="shared" si="396"/>
        <v>27.28789616850861</v>
      </c>
      <c r="AF527" s="8">
        <f t="shared" si="396"/>
        <v>26.96188427608547</v>
      </c>
      <c r="AG527" s="8">
        <f t="shared" si="396"/>
        <v>26.635872383662331</v>
      </c>
      <c r="AH527" s="8">
        <f t="shared" si="396"/>
        <v>26.309860491239078</v>
      </c>
    </row>
    <row r="528" spans="2:34" hidden="1" outlineLevel="1">
      <c r="B528" t="str">
        <f t="shared" si="369"/>
        <v>Renewable electricity - Cost of electricity - Middle East - USD/MWh</v>
      </c>
      <c r="C528" t="s">
        <v>118</v>
      </c>
      <c r="D528" t="s">
        <v>119</v>
      </c>
      <c r="E528" t="s">
        <v>58</v>
      </c>
      <c r="F528" t="s">
        <v>120</v>
      </c>
      <c r="G528" s="8">
        <f t="shared" si="394"/>
        <v>37.020316673163961</v>
      </c>
      <c r="H528" s="8">
        <f t="shared" si="394"/>
        <v>35.386702900434102</v>
      </c>
      <c r="I528" s="8">
        <f t="shared" si="394"/>
        <v>33.753089127703788</v>
      </c>
      <c r="J528" s="8">
        <f t="shared" si="394"/>
        <v>32.671487127187447</v>
      </c>
      <c r="K528" s="8">
        <f t="shared" si="394"/>
        <v>31.589885126671106</v>
      </c>
      <c r="L528" s="8">
        <f t="shared" si="394"/>
        <v>30.508283126154765</v>
      </c>
      <c r="M528" s="8">
        <f t="shared" si="394"/>
        <v>29.426681125638424</v>
      </c>
      <c r="N528" s="8">
        <f t="shared" si="394"/>
        <v>28.345079125122083</v>
      </c>
      <c r="O528" s="8">
        <f t="shared" si="394"/>
        <v>27.58242507536329</v>
      </c>
      <c r="P528" s="8">
        <f t="shared" si="394"/>
        <v>26.819771025604723</v>
      </c>
      <c r="Q528" s="8">
        <f t="shared" si="395"/>
        <v>26.057116975845929</v>
      </c>
      <c r="R528" s="8">
        <f t="shared" si="395"/>
        <v>25.294462926087363</v>
      </c>
      <c r="S528" s="8">
        <f t="shared" si="395"/>
        <v>24.531808876328796</v>
      </c>
      <c r="T528" s="8">
        <f t="shared" si="395"/>
        <v>24.149422155106208</v>
      </c>
      <c r="U528" s="8">
        <f t="shared" si="395"/>
        <v>23.76703543388362</v>
      </c>
      <c r="V528" s="8">
        <f t="shared" si="395"/>
        <v>23.384648712661146</v>
      </c>
      <c r="W528" s="8">
        <f t="shared" si="395"/>
        <v>23.002261991438559</v>
      </c>
      <c r="X528" s="8">
        <f t="shared" si="395"/>
        <v>22.619875270215971</v>
      </c>
      <c r="Y528" s="8">
        <f t="shared" si="395"/>
        <v>22.118414831670066</v>
      </c>
      <c r="Z528" s="8">
        <f t="shared" si="395"/>
        <v>21.616954393124274</v>
      </c>
      <c r="AA528" s="8">
        <f t="shared" si="396"/>
        <v>21.115493954578369</v>
      </c>
      <c r="AB528" s="8">
        <f t="shared" si="396"/>
        <v>20.614033516032578</v>
      </c>
      <c r="AC528" s="8">
        <f t="shared" si="396"/>
        <v>20.112573077486616</v>
      </c>
      <c r="AD528" s="8">
        <f t="shared" si="396"/>
        <v>19.877873861328055</v>
      </c>
      <c r="AE528" s="8">
        <f t="shared" si="396"/>
        <v>19.643174645169552</v>
      </c>
      <c r="AF528" s="8">
        <f t="shared" si="396"/>
        <v>19.408475429010991</v>
      </c>
      <c r="AG528" s="8">
        <f t="shared" si="396"/>
        <v>19.173776212852431</v>
      </c>
      <c r="AH528" s="8">
        <f t="shared" si="396"/>
        <v>18.939076996693927</v>
      </c>
    </row>
    <row r="529" spans="2:34" hidden="1" outlineLevel="1">
      <c r="B529" t="str">
        <f t="shared" si="369"/>
        <v>e-methane - Energy demand - Global - MWh/ton fuel</v>
      </c>
      <c r="C529" t="s">
        <v>78</v>
      </c>
      <c r="D529" t="s">
        <v>137</v>
      </c>
      <c r="E529" t="s">
        <v>49</v>
      </c>
      <c r="F529" t="s">
        <v>122</v>
      </c>
      <c r="G529" s="24">
        <f t="shared" si="394"/>
        <v>0.4</v>
      </c>
      <c r="H529" s="24">
        <f t="shared" si="394"/>
        <v>0.4</v>
      </c>
      <c r="I529" s="24">
        <f t="shared" si="394"/>
        <v>0.4</v>
      </c>
      <c r="J529" s="24">
        <f t="shared" si="394"/>
        <v>0.4</v>
      </c>
      <c r="K529" s="24">
        <f t="shared" si="394"/>
        <v>0.4</v>
      </c>
      <c r="L529" s="24">
        <f t="shared" si="394"/>
        <v>0.4</v>
      </c>
      <c r="M529" s="24">
        <f t="shared" si="394"/>
        <v>0.4</v>
      </c>
      <c r="N529" s="24">
        <f t="shared" si="394"/>
        <v>0.4</v>
      </c>
      <c r="O529" s="24">
        <f t="shared" si="394"/>
        <v>0.4</v>
      </c>
      <c r="P529" s="24">
        <f t="shared" si="394"/>
        <v>0.4</v>
      </c>
      <c r="Q529" s="24">
        <f t="shared" si="395"/>
        <v>0.4</v>
      </c>
      <c r="R529" s="24">
        <f t="shared" si="395"/>
        <v>0.4</v>
      </c>
      <c r="S529" s="24">
        <f t="shared" si="395"/>
        <v>0.4</v>
      </c>
      <c r="T529" s="24">
        <f t="shared" si="395"/>
        <v>0.4</v>
      </c>
      <c r="U529" s="24">
        <f t="shared" si="395"/>
        <v>0.4</v>
      </c>
      <c r="V529" s="24">
        <f t="shared" si="395"/>
        <v>0.4</v>
      </c>
      <c r="W529" s="24">
        <f t="shared" si="395"/>
        <v>0.4</v>
      </c>
      <c r="X529" s="24">
        <f t="shared" si="395"/>
        <v>0.4</v>
      </c>
      <c r="Y529" s="24">
        <f t="shared" si="395"/>
        <v>0.4</v>
      </c>
      <c r="Z529" s="24">
        <f t="shared" si="395"/>
        <v>0.4</v>
      </c>
      <c r="AA529" s="24">
        <f t="shared" si="396"/>
        <v>0.4</v>
      </c>
      <c r="AB529" s="24">
        <f t="shared" si="396"/>
        <v>0.4</v>
      </c>
      <c r="AC529" s="24">
        <f t="shared" si="396"/>
        <v>0.4</v>
      </c>
      <c r="AD529" s="24">
        <f t="shared" si="396"/>
        <v>0.4</v>
      </c>
      <c r="AE529" s="24">
        <f t="shared" si="396"/>
        <v>0.4</v>
      </c>
      <c r="AF529" s="24">
        <f t="shared" si="396"/>
        <v>0.4</v>
      </c>
      <c r="AG529" s="24">
        <f t="shared" si="396"/>
        <v>0.4</v>
      </c>
      <c r="AH529" s="24">
        <f t="shared" si="396"/>
        <v>0.4</v>
      </c>
    </row>
    <row r="530" spans="2:34" hidden="1" outlineLevel="1">
      <c r="B530" t="str">
        <f t="shared" si="369"/>
        <v/>
      </c>
      <c r="C530" s="2"/>
    </row>
    <row r="531" spans="2:34" hidden="1" outlineLevel="1">
      <c r="B531" t="str">
        <f t="shared" si="369"/>
        <v>e-methane (DAC) - Feedstock cost - Africa - USD/ton fuel</v>
      </c>
      <c r="C531" s="10" t="str">
        <f>C493</f>
        <v>e-methane (DAC)</v>
      </c>
      <c r="D531" s="10" t="s">
        <v>44</v>
      </c>
      <c r="E531" s="10" t="s">
        <v>55</v>
      </c>
      <c r="F531" s="10" t="s">
        <v>31</v>
      </c>
      <c r="G531" s="15">
        <f>G536*G$546+G541*G$547</f>
        <v>3132.2693632183259</v>
      </c>
      <c r="H531" s="15">
        <f t="shared" ref="H531:AH531" si="397">H536*H$546+H541*H$547</f>
        <v>2843.3620677046047</v>
      </c>
      <c r="I531" s="15">
        <f t="shared" si="397"/>
        <v>2554.756190764735</v>
      </c>
      <c r="J531" s="15">
        <f t="shared" si="397"/>
        <v>2454.0580814855484</v>
      </c>
      <c r="K531" s="15">
        <f t="shared" si="397"/>
        <v>2351.297815603205</v>
      </c>
      <c r="L531" s="15">
        <f t="shared" si="397"/>
        <v>2246.5267865386413</v>
      </c>
      <c r="M531" s="15">
        <f t="shared" si="397"/>
        <v>2139.7963877128323</v>
      </c>
      <c r="N531" s="15">
        <f t="shared" si="397"/>
        <v>2031.1580125466871</v>
      </c>
      <c r="O531" s="15">
        <f t="shared" si="397"/>
        <v>1982.014519483042</v>
      </c>
      <c r="P531" s="15">
        <f t="shared" si="397"/>
        <v>1929.3831614636911</v>
      </c>
      <c r="Q531" s="15">
        <f t="shared" si="397"/>
        <v>1873.2916203068535</v>
      </c>
      <c r="R531" s="15">
        <f t="shared" si="397"/>
        <v>1813.7675778307869</v>
      </c>
      <c r="S531" s="15">
        <f t="shared" si="397"/>
        <v>1750.8387158537739</v>
      </c>
      <c r="T531" s="15">
        <f t="shared" si="397"/>
        <v>1706.5788019708853</v>
      </c>
      <c r="U531" s="15">
        <f t="shared" si="397"/>
        <v>1659.8791948775204</v>
      </c>
      <c r="V531" s="15">
        <f t="shared" si="397"/>
        <v>1610.7489272561975</v>
      </c>
      <c r="W531" s="15">
        <f t="shared" si="397"/>
        <v>1559.197031789322</v>
      </c>
      <c r="X531" s="15">
        <f t="shared" si="397"/>
        <v>1505.2325411593879</v>
      </c>
      <c r="Y531" s="15">
        <f t="shared" si="397"/>
        <v>1451.3299038010296</v>
      </c>
      <c r="Z531" s="15">
        <f t="shared" si="397"/>
        <v>1396.3623584030513</v>
      </c>
      <c r="AA531" s="15">
        <f t="shared" si="397"/>
        <v>1340.32462289625</v>
      </c>
      <c r="AB531" s="15">
        <f t="shared" si="397"/>
        <v>1283.2114152113709</v>
      </c>
      <c r="AC531" s="15">
        <f t="shared" si="397"/>
        <v>1225.0174532791868</v>
      </c>
      <c r="AD531" s="15">
        <f t="shared" si="397"/>
        <v>1179.4637273116018</v>
      </c>
      <c r="AE531" s="15">
        <f t="shared" si="397"/>
        <v>1133.3898543865553</v>
      </c>
      <c r="AF531" s="15">
        <f t="shared" si="397"/>
        <v>1086.7925060278933</v>
      </c>
      <c r="AG531" s="15">
        <f t="shared" si="397"/>
        <v>1039.6683537594788</v>
      </c>
      <c r="AH531" s="15">
        <f t="shared" si="397"/>
        <v>992.01406910517653</v>
      </c>
    </row>
    <row r="532" spans="2:34" hidden="1" outlineLevel="1">
      <c r="B532" t="str">
        <f t="shared" si="369"/>
        <v>e-methane (DAC) - Feedstock cost - Americas - USD/ton fuel</v>
      </c>
      <c r="C532" s="2" t="str">
        <f>C493</f>
        <v>e-methane (DAC)</v>
      </c>
      <c r="D532" s="2" t="s">
        <v>44</v>
      </c>
      <c r="E532" s="2" t="s">
        <v>56</v>
      </c>
      <c r="F532" s="2" t="s">
        <v>31</v>
      </c>
      <c r="G532" s="16">
        <f t="shared" ref="G532:AH532" si="398">G537*G$546+G542*G$547</f>
        <v>2373.081846156751</v>
      </c>
      <c r="H532" s="16">
        <f t="shared" si="398"/>
        <v>2299.6019943445594</v>
      </c>
      <c r="I532" s="16">
        <f t="shared" si="398"/>
        <v>2224.7910524218396</v>
      </c>
      <c r="J532" s="16">
        <f t="shared" si="398"/>
        <v>2147.221069758029</v>
      </c>
      <c r="K532" s="16">
        <f t="shared" si="398"/>
        <v>2067.4697860717861</v>
      </c>
      <c r="L532" s="16">
        <f t="shared" si="398"/>
        <v>1985.5717330386419</v>
      </c>
      <c r="M532" s="16">
        <f t="shared" si="398"/>
        <v>1901.5614423341906</v>
      </c>
      <c r="N532" s="16">
        <f t="shared" si="398"/>
        <v>1815.4734456338795</v>
      </c>
      <c r="O532" s="16">
        <f t="shared" si="398"/>
        <v>1783.1019625007928</v>
      </c>
      <c r="P532" s="16">
        <f t="shared" si="398"/>
        <v>1747.050421942721</v>
      </c>
      <c r="Q532" s="16">
        <f t="shared" si="398"/>
        <v>1707.3348586728923</v>
      </c>
      <c r="R532" s="16">
        <f t="shared" si="398"/>
        <v>1663.9713074045246</v>
      </c>
      <c r="S532" s="16">
        <f t="shared" si="398"/>
        <v>1616.9758028508945</v>
      </c>
      <c r="T532" s="16">
        <f t="shared" si="398"/>
        <v>1574.0109292031707</v>
      </c>
      <c r="U532" s="16">
        <f t="shared" si="398"/>
        <v>1528.630371149771</v>
      </c>
      <c r="V532" s="16">
        <f t="shared" si="398"/>
        <v>1480.8431397131453</v>
      </c>
      <c r="W532" s="16">
        <f t="shared" si="398"/>
        <v>1430.6582459156377</v>
      </c>
      <c r="X532" s="16">
        <f t="shared" si="398"/>
        <v>1378.084700779661</v>
      </c>
      <c r="Y532" s="16">
        <f t="shared" si="398"/>
        <v>1335.3796835465439</v>
      </c>
      <c r="Z532" s="16">
        <f t="shared" si="398"/>
        <v>1291.3505148574259</v>
      </c>
      <c r="AA532" s="16">
        <f t="shared" si="398"/>
        <v>1245.9951302036211</v>
      </c>
      <c r="AB532" s="16">
        <f t="shared" si="398"/>
        <v>1199.3114650763719</v>
      </c>
      <c r="AC532" s="16">
        <f t="shared" si="398"/>
        <v>1151.2974549669739</v>
      </c>
      <c r="AD532" s="16">
        <f t="shared" si="398"/>
        <v>1109.4650486355206</v>
      </c>
      <c r="AE532" s="16">
        <f t="shared" si="398"/>
        <v>1067.0364174630517</v>
      </c>
      <c r="AF532" s="16">
        <f t="shared" si="398"/>
        <v>1024.0095618256098</v>
      </c>
      <c r="AG532" s="16">
        <f t="shared" si="398"/>
        <v>980.38248209924507</v>
      </c>
      <c r="AH532" s="16">
        <f t="shared" si="398"/>
        <v>936.15317866000839</v>
      </c>
    </row>
    <row r="533" spans="2:34" hidden="1" outlineLevel="1">
      <c r="B533" t="str">
        <f t="shared" si="369"/>
        <v>e-methane (DAC) - Feedstock cost - Asia - USD/ton fuel</v>
      </c>
      <c r="C533" s="2" t="str">
        <f>C493</f>
        <v>e-methane (DAC)</v>
      </c>
      <c r="D533" s="2" t="s">
        <v>44</v>
      </c>
      <c r="E533" s="2" t="s">
        <v>57</v>
      </c>
      <c r="F533" s="2" t="s">
        <v>31</v>
      </c>
      <c r="G533" s="16">
        <f t="shared" ref="G533:AH533" si="399">G538*G$546+G543*G$547</f>
        <v>3361.4601639151529</v>
      </c>
      <c r="H533" s="16">
        <f t="shared" si="399"/>
        <v>3111.7119734350808</v>
      </c>
      <c r="I533" s="16">
        <f t="shared" si="399"/>
        <v>2861.9007362249986</v>
      </c>
      <c r="J533" s="16">
        <f t="shared" si="399"/>
        <v>2755.1557651526446</v>
      </c>
      <c r="K533" s="16">
        <f t="shared" si="399"/>
        <v>2646.3134904645426</v>
      </c>
      <c r="L533" s="16">
        <f t="shared" si="399"/>
        <v>2535.428951192433</v>
      </c>
      <c r="M533" s="16">
        <f t="shared" si="399"/>
        <v>2422.5571863682148</v>
      </c>
      <c r="N533" s="16">
        <f t="shared" si="399"/>
        <v>2307.7532350236634</v>
      </c>
      <c r="O533" s="16">
        <f t="shared" si="399"/>
        <v>2245.5389459287526</v>
      </c>
      <c r="P533" s="16">
        <f t="shared" si="399"/>
        <v>2179.9448021394956</v>
      </c>
      <c r="Q533" s="16">
        <f t="shared" si="399"/>
        <v>2111.0069011766427</v>
      </c>
      <c r="R533" s="16">
        <f t="shared" si="399"/>
        <v>2038.7613405609084</v>
      </c>
      <c r="S533" s="16">
        <f t="shared" si="399"/>
        <v>1963.2442178131262</v>
      </c>
      <c r="T533" s="16">
        <f t="shared" si="399"/>
        <v>1910.4013100144612</v>
      </c>
      <c r="U533" s="16">
        <f t="shared" si="399"/>
        <v>1855.2067503132187</v>
      </c>
      <c r="V533" s="16">
        <f t="shared" si="399"/>
        <v>1797.6732619197905</v>
      </c>
      <c r="W533" s="16">
        <f t="shared" si="399"/>
        <v>1737.8135680444122</v>
      </c>
      <c r="X533" s="16">
        <f t="shared" si="399"/>
        <v>1675.6403918974486</v>
      </c>
      <c r="Y533" s="16">
        <f t="shared" si="399"/>
        <v>1612.74443377072</v>
      </c>
      <c r="Z533" s="16">
        <f t="shared" si="399"/>
        <v>1548.977039074013</v>
      </c>
      <c r="AA533" s="16">
        <f t="shared" si="399"/>
        <v>1484.3306340691827</v>
      </c>
      <c r="AB533" s="16">
        <f t="shared" si="399"/>
        <v>1418.797645018034</v>
      </c>
      <c r="AC533" s="16">
        <f t="shared" si="399"/>
        <v>1352.3704981824019</v>
      </c>
      <c r="AD533" s="16">
        <f t="shared" si="399"/>
        <v>1302.9236819622733</v>
      </c>
      <c r="AE533" s="16">
        <f t="shared" si="399"/>
        <v>1253.031233971366</v>
      </c>
      <c r="AF533" s="16">
        <f t="shared" si="399"/>
        <v>1202.6886951334948</v>
      </c>
      <c r="AG533" s="16">
        <f t="shared" si="399"/>
        <v>1151.8916063724728</v>
      </c>
      <c r="AH533" s="16">
        <f t="shared" si="399"/>
        <v>1100.6355086121137</v>
      </c>
    </row>
    <row r="534" spans="2:34" hidden="1" outlineLevel="1">
      <c r="B534" t="str">
        <f t="shared" si="369"/>
        <v>e-methane (DAC) - Feedstock cost - Europe - USD/ton fuel</v>
      </c>
      <c r="C534" s="2" t="str">
        <f>C493</f>
        <v>e-methane (DAC)</v>
      </c>
      <c r="D534" s="2" t="s">
        <v>44</v>
      </c>
      <c r="E534" s="2" t="s">
        <v>8</v>
      </c>
      <c r="F534" s="2" t="s">
        <v>31</v>
      </c>
      <c r="G534" s="16">
        <f t="shared" ref="G534:AH534" si="400">G539*G$546+G544*G$547</f>
        <v>2780.9059088695967</v>
      </c>
      <c r="H534" s="16">
        <f t="shared" si="400"/>
        <v>2659.6867088450213</v>
      </c>
      <c r="I534" s="16">
        <f t="shared" si="400"/>
        <v>2537.4540027775643</v>
      </c>
      <c r="J534" s="16">
        <f t="shared" si="400"/>
        <v>2444.7002579952014</v>
      </c>
      <c r="K534" s="16">
        <f t="shared" si="400"/>
        <v>2349.8146044635737</v>
      </c>
      <c r="L534" s="16">
        <f t="shared" si="400"/>
        <v>2252.8423119835279</v>
      </c>
      <c r="M534" s="16">
        <f t="shared" si="400"/>
        <v>2153.8286503559011</v>
      </c>
      <c r="N534" s="16">
        <f t="shared" si="400"/>
        <v>2052.8188893814822</v>
      </c>
      <c r="O534" s="16">
        <f t="shared" si="400"/>
        <v>2015.8389175356106</v>
      </c>
      <c r="P534" s="16">
        <f t="shared" si="400"/>
        <v>1975.1631457842541</v>
      </c>
      <c r="Q534" s="16">
        <f t="shared" si="400"/>
        <v>1930.8097240866437</v>
      </c>
      <c r="R534" s="16">
        <f t="shared" si="400"/>
        <v>1882.796802402042</v>
      </c>
      <c r="S534" s="16">
        <f t="shared" si="400"/>
        <v>1831.1425306897793</v>
      </c>
      <c r="T534" s="16">
        <f t="shared" si="400"/>
        <v>1788.8433636397569</v>
      </c>
      <c r="U534" s="16">
        <f t="shared" si="400"/>
        <v>1744.037203566992</v>
      </c>
      <c r="V534" s="16">
        <f t="shared" si="400"/>
        <v>1696.7315628948797</v>
      </c>
      <c r="W534" s="16">
        <f t="shared" si="400"/>
        <v>1646.9339540466885</v>
      </c>
      <c r="X534" s="16">
        <f t="shared" si="400"/>
        <v>1594.6518894457708</v>
      </c>
      <c r="Y534" s="16">
        <f t="shared" si="400"/>
        <v>1541.7269786682643</v>
      </c>
      <c r="Z534" s="16">
        <f t="shared" si="400"/>
        <v>1487.6928285993965</v>
      </c>
      <c r="AA534" s="16">
        <f t="shared" si="400"/>
        <v>1432.5448686705079</v>
      </c>
      <c r="AB534" s="16">
        <f t="shared" si="400"/>
        <v>1376.2785283128501</v>
      </c>
      <c r="AC534" s="16">
        <f t="shared" si="400"/>
        <v>1318.8892369577443</v>
      </c>
      <c r="AD534" s="16">
        <f t="shared" si="400"/>
        <v>1270.2058217183521</v>
      </c>
      <c r="AE534" s="16">
        <f t="shared" si="400"/>
        <v>1221.0630224676552</v>
      </c>
      <c r="AF534" s="16">
        <f t="shared" si="400"/>
        <v>1171.4565578586096</v>
      </c>
      <c r="AG534" s="16">
        <f t="shared" si="400"/>
        <v>1121.3821465441704</v>
      </c>
      <c r="AH534" s="16">
        <f t="shared" si="400"/>
        <v>1070.8355071772926</v>
      </c>
    </row>
    <row r="535" spans="2:34" hidden="1" outlineLevel="1">
      <c r="B535" t="str">
        <f t="shared" si="369"/>
        <v>e-methane (DAC) - Feedstock cost - Middle East - USD/ton fuel</v>
      </c>
      <c r="C535" s="13" t="str">
        <f>C493</f>
        <v>e-methane (DAC)</v>
      </c>
      <c r="D535" s="13" t="s">
        <v>44</v>
      </c>
      <c r="E535" s="13" t="s">
        <v>58</v>
      </c>
      <c r="F535" s="13" t="s">
        <v>31</v>
      </c>
      <c r="G535" s="17">
        <f t="shared" ref="G535:AH535" si="401">G540*G$546+G545*G$547</f>
        <v>2384.735265391233</v>
      </c>
      <c r="H535" s="17">
        <f t="shared" si="401"/>
        <v>2280.7607608867379</v>
      </c>
      <c r="I535" s="17">
        <f t="shared" si="401"/>
        <v>2175.7039245361843</v>
      </c>
      <c r="J535" s="17">
        <f t="shared" si="401"/>
        <v>2105.3527861056987</v>
      </c>
      <c r="K535" s="17">
        <f t="shared" si="401"/>
        <v>2032.7669794226017</v>
      </c>
      <c r="L535" s="17">
        <f t="shared" si="401"/>
        <v>1957.9755870257284</v>
      </c>
      <c r="M535" s="17">
        <f t="shared" si="401"/>
        <v>1881.0076914539611</v>
      </c>
      <c r="N535" s="17">
        <f t="shared" si="401"/>
        <v>1801.892375246081</v>
      </c>
      <c r="O535" s="17">
        <f t="shared" si="401"/>
        <v>1764.7719668049367</v>
      </c>
      <c r="P535" s="17">
        <f t="shared" si="401"/>
        <v>1724.0546561668029</v>
      </c>
      <c r="Q535" s="17">
        <f t="shared" si="401"/>
        <v>1679.7602307290097</v>
      </c>
      <c r="R535" s="17">
        <f t="shared" si="401"/>
        <v>1631.9084778889096</v>
      </c>
      <c r="S535" s="17">
        <f t="shared" si="401"/>
        <v>1580.5191850438919</v>
      </c>
      <c r="T535" s="17">
        <f t="shared" si="401"/>
        <v>1541.7051500117404</v>
      </c>
      <c r="U535" s="17">
        <f t="shared" si="401"/>
        <v>1500.4085808866744</v>
      </c>
      <c r="V535" s="17">
        <f t="shared" si="401"/>
        <v>1456.6363555866994</v>
      </c>
      <c r="W535" s="17">
        <f t="shared" si="401"/>
        <v>1410.3953520296968</v>
      </c>
      <c r="X535" s="17">
        <f t="shared" si="401"/>
        <v>1361.6924481336375</v>
      </c>
      <c r="Y535" s="17">
        <f t="shared" si="401"/>
        <v>1310.0739988436949</v>
      </c>
      <c r="Z535" s="17">
        <f t="shared" si="401"/>
        <v>1257.3631408219032</v>
      </c>
      <c r="AA535" s="17">
        <f t="shared" si="401"/>
        <v>1203.5547446211463</v>
      </c>
      <c r="AB535" s="17">
        <f t="shared" si="401"/>
        <v>1148.6436807942557</v>
      </c>
      <c r="AC535" s="17">
        <f t="shared" si="401"/>
        <v>1092.6248198940966</v>
      </c>
      <c r="AD535" s="17">
        <f t="shared" si="401"/>
        <v>1049.0962439826005</v>
      </c>
      <c r="AE535" s="17">
        <f t="shared" si="401"/>
        <v>1005.0154410408115</v>
      </c>
      <c r="AF535" s="17">
        <f t="shared" si="401"/>
        <v>960.37932888424098</v>
      </c>
      <c r="AG535" s="17">
        <f t="shared" si="401"/>
        <v>915.18482532841142</v>
      </c>
      <c r="AH535" s="17">
        <f t="shared" si="401"/>
        <v>869.42884818884625</v>
      </c>
    </row>
    <row r="536" spans="2:34" hidden="1" outlineLevel="1">
      <c r="B536" t="str">
        <f t="shared" si="369"/>
        <v>e-hydrogen (compressed) - Cost - Africa - USD/ton H2</v>
      </c>
      <c r="C536" t="s">
        <v>62</v>
      </c>
      <c r="D536" t="s">
        <v>126</v>
      </c>
      <c r="E536" t="s">
        <v>55</v>
      </c>
      <c r="F536" t="s">
        <v>138</v>
      </c>
      <c r="G536" s="26">
        <f t="shared" ref="G536:AH536" si="402">G201</f>
        <v>4633.1233423090589</v>
      </c>
      <c r="H536" s="26">
        <f t="shared" si="402"/>
        <v>4201.9656446218651</v>
      </c>
      <c r="I536" s="26">
        <f t="shared" si="402"/>
        <v>3768.1364126730182</v>
      </c>
      <c r="J536" s="26">
        <f t="shared" si="402"/>
        <v>3627.6640614332246</v>
      </c>
      <c r="K536" s="26">
        <f t="shared" si="402"/>
        <v>3482.0419503382509</v>
      </c>
      <c r="L536" s="26">
        <f t="shared" si="402"/>
        <v>3331.3728662299636</v>
      </c>
      <c r="M536" s="26">
        <f t="shared" si="402"/>
        <v>3175.7595959503119</v>
      </c>
      <c r="N536" s="26">
        <f t="shared" si="402"/>
        <v>3015.3049263411149</v>
      </c>
      <c r="O536" s="26">
        <f t="shared" si="402"/>
        <v>2957.5120355923382</v>
      </c>
      <c r="P536" s="26">
        <f t="shared" si="402"/>
        <v>2892.1425659444694</v>
      </c>
      <c r="Q536" s="26">
        <f t="shared" si="402"/>
        <v>2819.2518810339607</v>
      </c>
      <c r="R536" s="26">
        <f t="shared" si="402"/>
        <v>2738.8953444973072</v>
      </c>
      <c r="S536" s="26">
        <f t="shared" si="402"/>
        <v>2651.1283199710874</v>
      </c>
      <c r="T536" s="26">
        <f t="shared" si="402"/>
        <v>2589.8814487511354</v>
      </c>
      <c r="U536" s="26">
        <f t="shared" si="402"/>
        <v>2523.4234074819769</v>
      </c>
      <c r="V536" s="26">
        <f t="shared" si="402"/>
        <v>2451.7722615286521</v>
      </c>
      <c r="W536" s="26">
        <f t="shared" si="402"/>
        <v>2374.9460762559747</v>
      </c>
      <c r="X536" s="26">
        <f t="shared" si="402"/>
        <v>2292.9629170289318</v>
      </c>
      <c r="Y536" s="26">
        <f t="shared" si="402"/>
        <v>2208.6908045163059</v>
      </c>
      <c r="Z536" s="26">
        <f t="shared" si="402"/>
        <v>2121.9988992007134</v>
      </c>
      <c r="AA536" s="26">
        <f t="shared" si="402"/>
        <v>2032.876636943749</v>
      </c>
      <c r="AB536" s="26">
        <f t="shared" si="402"/>
        <v>1941.3134536068953</v>
      </c>
      <c r="AC536" s="26">
        <f t="shared" si="402"/>
        <v>1847.2987850517036</v>
      </c>
      <c r="AD536" s="26">
        <f t="shared" si="402"/>
        <v>1773.4817469024235</v>
      </c>
      <c r="AE536" s="26">
        <f t="shared" si="402"/>
        <v>1698.451689879309</v>
      </c>
      <c r="AF536" s="26">
        <f t="shared" si="402"/>
        <v>1622.2019570300602</v>
      </c>
      <c r="AG536" s="26">
        <f t="shared" si="402"/>
        <v>1544.7258914023987</v>
      </c>
      <c r="AH536" s="26">
        <f t="shared" si="402"/>
        <v>1466.0168360440496</v>
      </c>
    </row>
    <row r="537" spans="2:34" hidden="1" outlineLevel="1">
      <c r="B537" t="str">
        <f t="shared" si="369"/>
        <v>e-hydrogen (compressed) - Cost - Americas - USD/ton H2</v>
      </c>
      <c r="C537" t="s">
        <v>62</v>
      </c>
      <c r="D537" t="s">
        <v>126</v>
      </c>
      <c r="E537" t="s">
        <v>56</v>
      </c>
      <c r="F537" t="s">
        <v>138</v>
      </c>
      <c r="G537" s="26">
        <f t="shared" ref="G537:AH537" si="403">G202</f>
        <v>3458.2747756282647</v>
      </c>
      <c r="H537" s="26">
        <f t="shared" si="403"/>
        <v>3358.1215141660286</v>
      </c>
      <c r="I537" s="26">
        <f t="shared" si="403"/>
        <v>3254.6459956552549</v>
      </c>
      <c r="J537" s="26">
        <f t="shared" si="403"/>
        <v>3148.9921734049194</v>
      </c>
      <c r="K537" s="26">
        <f t="shared" si="403"/>
        <v>3038.2017033305151</v>
      </c>
      <c r="L537" s="26">
        <f t="shared" si="403"/>
        <v>2922.3436487831009</v>
      </c>
      <c r="M537" s="26">
        <f t="shared" si="403"/>
        <v>2801.4870731138512</v>
      </c>
      <c r="N537" s="26">
        <f t="shared" si="403"/>
        <v>2675.701039673685</v>
      </c>
      <c r="O537" s="26">
        <f t="shared" si="403"/>
        <v>2643.8786103743646</v>
      </c>
      <c r="P537" s="26">
        <f t="shared" si="403"/>
        <v>2604.2634692905026</v>
      </c>
      <c r="Q537" s="26">
        <f t="shared" si="403"/>
        <v>2556.8876858485628</v>
      </c>
      <c r="R537" s="26">
        <f t="shared" si="403"/>
        <v>2501.7833294749726</v>
      </c>
      <c r="S537" s="26">
        <f t="shared" si="403"/>
        <v>2438.9824695962966</v>
      </c>
      <c r="T537" s="26">
        <f t="shared" si="403"/>
        <v>2379.5862497865878</v>
      </c>
      <c r="U537" s="26">
        <f t="shared" si="403"/>
        <v>2315.0272995091577</v>
      </c>
      <c r="V537" s="26">
        <f t="shared" si="403"/>
        <v>2245.3236408089065</v>
      </c>
      <c r="W537" s="26">
        <f t="shared" si="403"/>
        <v>2170.4932957305264</v>
      </c>
      <c r="X537" s="26">
        <f t="shared" si="403"/>
        <v>2090.5542863188448</v>
      </c>
      <c r="Y537" s="26">
        <f t="shared" si="403"/>
        <v>2024.0950200699413</v>
      </c>
      <c r="Z537" s="26">
        <f t="shared" si="403"/>
        <v>1954.8005234985762</v>
      </c>
      <c r="AA537" s="26">
        <f t="shared" si="403"/>
        <v>1882.6666675873769</v>
      </c>
      <c r="AB537" s="26">
        <f t="shared" si="403"/>
        <v>1807.6893233188264</v>
      </c>
      <c r="AC537" s="26">
        <f t="shared" si="403"/>
        <v>1729.8643616755162</v>
      </c>
      <c r="AD537" s="26">
        <f t="shared" si="403"/>
        <v>1661.9243548242082</v>
      </c>
      <c r="AE537" s="26">
        <f t="shared" si="403"/>
        <v>1592.6501658127502</v>
      </c>
      <c r="AF537" s="26">
        <f t="shared" si="403"/>
        <v>1522.0377953932327</v>
      </c>
      <c r="AG537" s="26">
        <f t="shared" si="403"/>
        <v>1450.083244317753</v>
      </c>
      <c r="AH537" s="26">
        <f t="shared" si="403"/>
        <v>1376.7825133384104</v>
      </c>
    </row>
    <row r="538" spans="2:34" hidden="1" outlineLevel="1">
      <c r="B538" t="str">
        <f t="shared" si="369"/>
        <v>e-hydrogen (compressed) - Cost - Asia - USD/ton H2</v>
      </c>
      <c r="C538" t="s">
        <v>62</v>
      </c>
      <c r="D538" t="s">
        <v>126</v>
      </c>
      <c r="E538" t="s">
        <v>57</v>
      </c>
      <c r="F538" t="s">
        <v>138</v>
      </c>
      <c r="G538" s="26">
        <f t="shared" ref="G538:AH538" si="404">G203</f>
        <v>4987.7978827141424</v>
      </c>
      <c r="H538" s="26">
        <f t="shared" si="404"/>
        <v>4618.4094108214867</v>
      </c>
      <c r="I538" s="26">
        <f t="shared" si="404"/>
        <v>4246.1135151183844</v>
      </c>
      <c r="J538" s="26">
        <f t="shared" si="404"/>
        <v>4097.3824826576747</v>
      </c>
      <c r="K538" s="26">
        <f t="shared" si="404"/>
        <v>3943.3770419350276</v>
      </c>
      <c r="L538" s="26">
        <f t="shared" si="404"/>
        <v>3784.2072710139482</v>
      </c>
      <c r="M538" s="26">
        <f t="shared" si="404"/>
        <v>3619.9832479582124</v>
      </c>
      <c r="N538" s="26">
        <f t="shared" si="404"/>
        <v>3450.8150508313697</v>
      </c>
      <c r="O538" s="26">
        <f t="shared" si="404"/>
        <v>3373.0215929007072</v>
      </c>
      <c r="P538" s="26">
        <f t="shared" si="404"/>
        <v>3287.7460048188714</v>
      </c>
      <c r="Q538" s="26">
        <f t="shared" si="404"/>
        <v>3195.0604816273712</v>
      </c>
      <c r="R538" s="26">
        <f t="shared" si="404"/>
        <v>3095.0372183676395</v>
      </c>
      <c r="S538" s="26">
        <f t="shared" si="404"/>
        <v>2987.7484100813476</v>
      </c>
      <c r="T538" s="26">
        <f t="shared" si="404"/>
        <v>2913.2093711775688</v>
      </c>
      <c r="U538" s="26">
        <f t="shared" si="404"/>
        <v>2833.5633476088337</v>
      </c>
      <c r="V538" s="26">
        <f t="shared" si="404"/>
        <v>2748.8357857959254</v>
      </c>
      <c r="W538" s="26">
        <f t="shared" si="404"/>
        <v>2659.0521321593251</v>
      </c>
      <c r="X538" s="26">
        <f t="shared" si="404"/>
        <v>2564.2378331197551</v>
      </c>
      <c r="Y538" s="26">
        <f t="shared" si="404"/>
        <v>2465.6669595887115</v>
      </c>
      <c r="Z538" s="26">
        <f t="shared" si="404"/>
        <v>2364.9898405548524</v>
      </c>
      <c r="AA538" s="26">
        <f t="shared" si="404"/>
        <v>2262.1913285418932</v>
      </c>
      <c r="AB538" s="26">
        <f t="shared" si="404"/>
        <v>2157.2562760734354</v>
      </c>
      <c r="AC538" s="26">
        <f t="shared" si="404"/>
        <v>2050.1695356731543</v>
      </c>
      <c r="AD538" s="26">
        <f t="shared" si="404"/>
        <v>1970.240754749665</v>
      </c>
      <c r="AE538" s="26">
        <f t="shared" si="404"/>
        <v>1889.2216166291751</v>
      </c>
      <c r="AF538" s="26">
        <f t="shared" si="404"/>
        <v>1807.1032031593165</v>
      </c>
      <c r="AG538" s="26">
        <f t="shared" si="404"/>
        <v>1723.8765961877139</v>
      </c>
      <c r="AH538" s="26">
        <f t="shared" si="404"/>
        <v>1639.532877561993</v>
      </c>
    </row>
    <row r="539" spans="2:34" hidden="1" outlineLevel="1">
      <c r="B539" t="str">
        <f t="shared" si="369"/>
        <v>e-hydrogen (compressed) - Cost - Europe - USD/ton H2</v>
      </c>
      <c r="C539" t="s">
        <v>62</v>
      </c>
      <c r="D539" t="s">
        <v>126</v>
      </c>
      <c r="E539" t="s">
        <v>8</v>
      </c>
      <c r="F539" t="s">
        <v>138</v>
      </c>
      <c r="G539" s="26">
        <f t="shared" ref="G539:AH539" si="405">G204</f>
        <v>4089.3856734873298</v>
      </c>
      <c r="H539" s="26">
        <f t="shared" si="405"/>
        <v>3916.9256406265708</v>
      </c>
      <c r="I539" s="26">
        <f t="shared" si="405"/>
        <v>3741.2108175344811</v>
      </c>
      <c r="J539" s="26">
        <f t="shared" si="405"/>
        <v>3613.0656692355524</v>
      </c>
      <c r="K539" s="26">
        <f t="shared" si="405"/>
        <v>3479.7225571491235</v>
      </c>
      <c r="L539" s="26">
        <f t="shared" si="405"/>
        <v>3341.2720208768683</v>
      </c>
      <c r="M539" s="26">
        <f t="shared" si="405"/>
        <v>3197.8046000204672</v>
      </c>
      <c r="N539" s="26">
        <f t="shared" si="405"/>
        <v>3049.4108341814967</v>
      </c>
      <c r="O539" s="26">
        <f t="shared" si="405"/>
        <v>3010.8443238003165</v>
      </c>
      <c r="P539" s="26">
        <f t="shared" si="405"/>
        <v>2964.4230601972345</v>
      </c>
      <c r="Q539" s="26">
        <f t="shared" si="405"/>
        <v>2910.1833432907338</v>
      </c>
      <c r="R539" s="26">
        <f t="shared" si="405"/>
        <v>2848.1614729993285</v>
      </c>
      <c r="S539" s="26">
        <f t="shared" si="405"/>
        <v>2778.3937492416853</v>
      </c>
      <c r="T539" s="26">
        <f t="shared" si="405"/>
        <v>2720.379449531456</v>
      </c>
      <c r="U539" s="26">
        <f t="shared" si="405"/>
        <v>2657.0489971635134</v>
      </c>
      <c r="V539" s="26">
        <f t="shared" si="405"/>
        <v>2588.4174169846506</v>
      </c>
      <c r="W539" s="26">
        <f t="shared" si="405"/>
        <v>2514.4997338414096</v>
      </c>
      <c r="X539" s="26">
        <f t="shared" si="405"/>
        <v>2435.3109725804993</v>
      </c>
      <c r="Y539" s="26">
        <f t="shared" si="405"/>
        <v>2352.605312916116</v>
      </c>
      <c r="Z539" s="26">
        <f t="shared" si="405"/>
        <v>2267.4139852839012</v>
      </c>
      <c r="AA539" s="26">
        <f t="shared" si="405"/>
        <v>2179.7278485465313</v>
      </c>
      <c r="AB539" s="26">
        <f t="shared" si="405"/>
        <v>2089.5377615665116</v>
      </c>
      <c r="AC539" s="26">
        <f t="shared" si="405"/>
        <v>1996.8345832064804</v>
      </c>
      <c r="AD539" s="26">
        <f t="shared" si="405"/>
        <v>1918.0980681700892</v>
      </c>
      <c r="AE539" s="26">
        <f t="shared" si="405"/>
        <v>1838.2478365870952</v>
      </c>
      <c r="AF539" s="26">
        <f t="shared" si="405"/>
        <v>1757.2753257634138</v>
      </c>
      <c r="AG539" s="26">
        <f t="shared" si="405"/>
        <v>1675.1719730049533</v>
      </c>
      <c r="AH539" s="26">
        <f t="shared" si="405"/>
        <v>1591.929215617622</v>
      </c>
    </row>
    <row r="540" spans="2:34" hidden="1" outlineLevel="1">
      <c r="B540" t="str">
        <f t="shared" si="369"/>
        <v>e-hydrogen (compressed) - Cost - Middle East - USD/ton H2</v>
      </c>
      <c r="C540" t="s">
        <v>62</v>
      </c>
      <c r="D540" t="s">
        <v>126</v>
      </c>
      <c r="E540" t="s">
        <v>58</v>
      </c>
      <c r="F540" t="s">
        <v>138</v>
      </c>
      <c r="G540" s="26">
        <f t="shared" ref="G540:AH540" si="406">G205</f>
        <v>3476.3085322126099</v>
      </c>
      <c r="H540" s="26">
        <f t="shared" si="406"/>
        <v>3328.8823974252828</v>
      </c>
      <c r="I540" s="26">
        <f t="shared" si="406"/>
        <v>3178.2568052856477</v>
      </c>
      <c r="J540" s="26">
        <f t="shared" si="406"/>
        <v>3083.6768117686811</v>
      </c>
      <c r="K540" s="26">
        <f t="shared" si="406"/>
        <v>2983.9346800894909</v>
      </c>
      <c r="L540" s="26">
        <f t="shared" si="406"/>
        <v>2879.0885753257426</v>
      </c>
      <c r="M540" s="26">
        <f t="shared" si="406"/>
        <v>2769.1966625551941</v>
      </c>
      <c r="N540" s="26">
        <f t="shared" si="406"/>
        <v>2654.3171068554188</v>
      </c>
      <c r="O540" s="26">
        <f t="shared" si="406"/>
        <v>2614.9769692636173</v>
      </c>
      <c r="P540" s="26">
        <f t="shared" si="406"/>
        <v>2567.9562197212276</v>
      </c>
      <c r="Q540" s="26">
        <f t="shared" si="406"/>
        <v>2513.2944330229238</v>
      </c>
      <c r="R540" s="26">
        <f t="shared" si="406"/>
        <v>2451.0311839633964</v>
      </c>
      <c r="S540" s="26">
        <f t="shared" si="406"/>
        <v>2381.2060473374368</v>
      </c>
      <c r="T540" s="26">
        <f t="shared" si="406"/>
        <v>2328.338914207246</v>
      </c>
      <c r="U540" s="26">
        <f t="shared" si="406"/>
        <v>2270.2169074323938</v>
      </c>
      <c r="V540" s="26">
        <f t="shared" si="406"/>
        <v>2206.8537828488898</v>
      </c>
      <c r="W540" s="26">
        <f t="shared" si="406"/>
        <v>2138.2632962925059</v>
      </c>
      <c r="X540" s="26">
        <f t="shared" si="406"/>
        <v>2064.4592035991823</v>
      </c>
      <c r="Y540" s="26">
        <f t="shared" si="406"/>
        <v>1983.8077079076854</v>
      </c>
      <c r="Z540" s="26">
        <f t="shared" si="406"/>
        <v>1900.6863060803155</v>
      </c>
      <c r="AA540" s="26">
        <f t="shared" si="406"/>
        <v>1815.084739222842</v>
      </c>
      <c r="AB540" s="26">
        <f t="shared" si="406"/>
        <v>1726.9927484409238</v>
      </c>
      <c r="AC540" s="26">
        <f t="shared" si="406"/>
        <v>1636.4000748402937</v>
      </c>
      <c r="AD540" s="26">
        <f t="shared" si="406"/>
        <v>1565.7141614700843</v>
      </c>
      <c r="AE540" s="26">
        <f t="shared" si="406"/>
        <v>1493.7568132779884</v>
      </c>
      <c r="AF540" s="26">
        <f t="shared" si="406"/>
        <v>1420.5218658950355</v>
      </c>
      <c r="AG540" s="26">
        <f t="shared" si="406"/>
        <v>1346.0031549522671</v>
      </c>
      <c r="AH540" s="26">
        <f t="shared" si="406"/>
        <v>1270.1945160807259</v>
      </c>
    </row>
    <row r="541" spans="2:34" hidden="1" outlineLevel="1">
      <c r="B541" t="str">
        <f t="shared" si="369"/>
        <v>Carbon dioxide (DAC) - Cost - Africa - USD/ton CO2</v>
      </c>
      <c r="C541" t="s">
        <v>68</v>
      </c>
      <c r="D541" t="s">
        <v>126</v>
      </c>
      <c r="E541" t="s">
        <v>55</v>
      </c>
      <c r="F541" t="s">
        <v>139</v>
      </c>
      <c r="G541" s="26">
        <f>G306</f>
        <v>296.62097893228963</v>
      </c>
      <c r="H541" s="26">
        <f t="shared" ref="H541:AH541" si="407">H306</f>
        <v>269.95608923406257</v>
      </c>
      <c r="I541" s="26">
        <f t="shared" si="407"/>
        <v>243.88653979208223</v>
      </c>
      <c r="J541" s="26">
        <f t="shared" si="407"/>
        <v>232.80947300688581</v>
      </c>
      <c r="K541" s="26">
        <f t="shared" si="407"/>
        <v>221.91885106693803</v>
      </c>
      <c r="L541" s="26">
        <f t="shared" si="407"/>
        <v>211.21467397223984</v>
      </c>
      <c r="M541" s="26">
        <f t="shared" si="407"/>
        <v>200.69694172279128</v>
      </c>
      <c r="N541" s="26">
        <f t="shared" si="407"/>
        <v>190.36565431859265</v>
      </c>
      <c r="O541" s="26">
        <f t="shared" si="407"/>
        <v>183.00309152249926</v>
      </c>
      <c r="P541" s="26">
        <f t="shared" si="407"/>
        <v>175.74977399689323</v>
      </c>
      <c r="Q541" s="26">
        <f t="shared" si="407"/>
        <v>168.60570174177207</v>
      </c>
      <c r="R541" s="26">
        <f t="shared" si="407"/>
        <v>161.57087475713939</v>
      </c>
      <c r="S541" s="26">
        <f t="shared" si="407"/>
        <v>154.64529304299276</v>
      </c>
      <c r="T541" s="26">
        <f t="shared" si="407"/>
        <v>149.68657367102458</v>
      </c>
      <c r="U541" s="26">
        <f t="shared" si="407"/>
        <v>144.78817859510252</v>
      </c>
      <c r="V541" s="26">
        <f t="shared" si="407"/>
        <v>139.95010781522603</v>
      </c>
      <c r="W541" s="26">
        <f t="shared" si="407"/>
        <v>135.17236133139443</v>
      </c>
      <c r="X541" s="26">
        <f t="shared" si="407"/>
        <v>130.45493914360796</v>
      </c>
      <c r="Y541" s="26">
        <f t="shared" si="407"/>
        <v>126.17618237922781</v>
      </c>
      <c r="Z541" s="26">
        <f t="shared" si="407"/>
        <v>121.95014865552533</v>
      </c>
      <c r="AA541" s="26">
        <f t="shared" si="407"/>
        <v>117.7768379725002</v>
      </c>
      <c r="AB541" s="26">
        <f t="shared" si="407"/>
        <v>113.65625033015385</v>
      </c>
      <c r="AC541" s="26">
        <f t="shared" si="407"/>
        <v>109.58838572848549</v>
      </c>
      <c r="AD541" s="26">
        <f t="shared" si="407"/>
        <v>106.44467413105096</v>
      </c>
      <c r="AE541" s="26">
        <f t="shared" si="407"/>
        <v>103.33236707160029</v>
      </c>
      <c r="AF541" s="26">
        <f t="shared" si="407"/>
        <v>100.25146455013206</v>
      </c>
      <c r="AG541" s="26">
        <f t="shared" si="407"/>
        <v>97.201966566647087</v>
      </c>
      <c r="AH541" s="26">
        <f t="shared" si="407"/>
        <v>94.183873121146092</v>
      </c>
    </row>
    <row r="542" spans="2:34" hidden="1" outlineLevel="1">
      <c r="B542" t="str">
        <f t="shared" si="369"/>
        <v>Carbon dioxide (DAC) - Cost - Americas - USD/ton CO2</v>
      </c>
      <c r="C542" t="s">
        <v>68</v>
      </c>
      <c r="D542" t="s">
        <v>126</v>
      </c>
      <c r="E542" t="s">
        <v>56</v>
      </c>
      <c r="F542" t="s">
        <v>139</v>
      </c>
      <c r="G542" s="26">
        <f t="shared" ref="G542:AH542" si="408">G307</f>
        <v>234.16162121549769</v>
      </c>
      <c r="H542" s="26">
        <f t="shared" si="408"/>
        <v>225.65135900419827</v>
      </c>
      <c r="I542" s="26">
        <f t="shared" si="408"/>
        <v>217.2611107615316</v>
      </c>
      <c r="J542" s="26">
        <f t="shared" si="408"/>
        <v>208.26363020202524</v>
      </c>
      <c r="K542" s="26">
        <f t="shared" si="408"/>
        <v>199.40688523873763</v>
      </c>
      <c r="L542" s="26">
        <f t="shared" si="408"/>
        <v>190.69087587166962</v>
      </c>
      <c r="M542" s="26">
        <f t="shared" si="408"/>
        <v>182.11560210082365</v>
      </c>
      <c r="N542" s="26">
        <f t="shared" si="408"/>
        <v>173.68106392619524</v>
      </c>
      <c r="O542" s="26">
        <f t="shared" si="408"/>
        <v>167.69551175040382</v>
      </c>
      <c r="P542" s="26">
        <f t="shared" si="408"/>
        <v>161.78861356271622</v>
      </c>
      <c r="Q542" s="26">
        <f t="shared" si="408"/>
        <v>155.96036936313124</v>
      </c>
      <c r="R542" s="26">
        <f t="shared" si="408"/>
        <v>150.21077915165029</v>
      </c>
      <c r="S542" s="26">
        <f t="shared" si="408"/>
        <v>144.53984292827138</v>
      </c>
      <c r="T542" s="26">
        <f t="shared" si="408"/>
        <v>139.71556520359152</v>
      </c>
      <c r="U542" s="26">
        <f t="shared" si="408"/>
        <v>134.95153505279714</v>
      </c>
      <c r="V542" s="26">
        <f t="shared" si="408"/>
        <v>130.24775247588798</v>
      </c>
      <c r="W542" s="26">
        <f t="shared" si="408"/>
        <v>125.60421747286347</v>
      </c>
      <c r="X542" s="26">
        <f t="shared" si="408"/>
        <v>121.02093004372313</v>
      </c>
      <c r="Y542" s="26">
        <f t="shared" si="408"/>
        <v>117.57533582239029</v>
      </c>
      <c r="Z542" s="26">
        <f t="shared" si="408"/>
        <v>114.16372840295915</v>
      </c>
      <c r="AA542" s="26">
        <f t="shared" si="408"/>
        <v>110.78610778543006</v>
      </c>
      <c r="AB542" s="26">
        <f t="shared" si="408"/>
        <v>107.44247396980312</v>
      </c>
      <c r="AC542" s="26">
        <f t="shared" si="408"/>
        <v>104.13282695607847</v>
      </c>
      <c r="AD542" s="26">
        <f t="shared" si="408"/>
        <v>101.27377135396961</v>
      </c>
      <c r="AE542" s="26">
        <f t="shared" si="408"/>
        <v>98.440485293336934</v>
      </c>
      <c r="AF542" s="26">
        <f t="shared" si="408"/>
        <v>95.632968774179432</v>
      </c>
      <c r="AG542" s="26">
        <f t="shared" si="408"/>
        <v>92.85122179649764</v>
      </c>
      <c r="AH542" s="26">
        <f t="shared" si="408"/>
        <v>90.095244360292071</v>
      </c>
    </row>
    <row r="543" spans="2:34" hidden="1" outlineLevel="1">
      <c r="B543" t="str">
        <f t="shared" si="369"/>
        <v>Carbon dioxide (DAC) - Cost - Asia - USD/ton CO2</v>
      </c>
      <c r="C543" t="s">
        <v>68</v>
      </c>
      <c r="D543" t="s">
        <v>126</v>
      </c>
      <c r="E543" t="s">
        <v>57</v>
      </c>
      <c r="F543" t="s">
        <v>139</v>
      </c>
      <c r="G543" s="26">
        <f t="shared" ref="G543:AH543" si="409">G308</f>
        <v>315.4768082029388</v>
      </c>
      <c r="H543" s="26">
        <f t="shared" si="409"/>
        <v>291.82082473612274</v>
      </c>
      <c r="I543" s="26">
        <f t="shared" si="409"/>
        <v>268.67053769665677</v>
      </c>
      <c r="J543" s="26">
        <f t="shared" si="409"/>
        <v>256.89619048138445</v>
      </c>
      <c r="K543" s="26">
        <f t="shared" si="409"/>
        <v>245.31817072619225</v>
      </c>
      <c r="L543" s="26">
        <f t="shared" si="409"/>
        <v>233.93647843107601</v>
      </c>
      <c r="M543" s="26">
        <f t="shared" si="409"/>
        <v>222.75111359603954</v>
      </c>
      <c r="N543" s="26">
        <f t="shared" si="409"/>
        <v>211.76207622108313</v>
      </c>
      <c r="O543" s="26">
        <f t="shared" si="409"/>
        <v>203.28296344669053</v>
      </c>
      <c r="P543" s="26">
        <f t="shared" si="409"/>
        <v>194.93519990183995</v>
      </c>
      <c r="Q543" s="26">
        <f t="shared" si="409"/>
        <v>186.71878558652995</v>
      </c>
      <c r="R543" s="26">
        <f t="shared" si="409"/>
        <v>178.63372050075947</v>
      </c>
      <c r="S543" s="26">
        <f t="shared" si="409"/>
        <v>170.68000464452814</v>
      </c>
      <c r="T543" s="26">
        <f t="shared" si="409"/>
        <v>165.01695433660979</v>
      </c>
      <c r="U543" s="26">
        <f t="shared" si="409"/>
        <v>159.42730054865518</v>
      </c>
      <c r="V543" s="26">
        <f t="shared" si="409"/>
        <v>153.91104328066464</v>
      </c>
      <c r="W543" s="26">
        <f t="shared" si="409"/>
        <v>148.46818253263623</v>
      </c>
      <c r="X543" s="26">
        <f t="shared" si="409"/>
        <v>143.09871830457126</v>
      </c>
      <c r="Y543" s="26">
        <f t="shared" si="409"/>
        <v>138.149437809587</v>
      </c>
      <c r="Z543" s="26">
        <f t="shared" si="409"/>
        <v>133.26622501694061</v>
      </c>
      <c r="AA543" s="26">
        <f t="shared" si="409"/>
        <v>128.44907992663133</v>
      </c>
      <c r="AB543" s="26">
        <f t="shared" si="409"/>
        <v>123.69800253866052</v>
      </c>
      <c r="AC543" s="26">
        <f t="shared" si="409"/>
        <v>119.01299285302716</v>
      </c>
      <c r="AD543" s="26">
        <f t="shared" si="409"/>
        <v>115.56483803179665</v>
      </c>
      <c r="AE543" s="26">
        <f t="shared" si="409"/>
        <v>112.15288205701032</v>
      </c>
      <c r="AF543" s="26">
        <f t="shared" si="409"/>
        <v>108.7771249286678</v>
      </c>
      <c r="AG543" s="26">
        <f t="shared" si="409"/>
        <v>105.43756664676937</v>
      </c>
      <c r="AH543" s="26">
        <f t="shared" si="409"/>
        <v>102.13420721131533</v>
      </c>
    </row>
    <row r="544" spans="2:34" hidden="1" outlineLevel="1">
      <c r="B544" t="str">
        <f t="shared" si="369"/>
        <v>Carbon dioxide (DAC) - Cost - Europe - USD/ton CO2</v>
      </c>
      <c r="C544" t="s">
        <v>68</v>
      </c>
      <c r="D544" t="s">
        <v>126</v>
      </c>
      <c r="E544" t="s">
        <v>8</v>
      </c>
      <c r="F544" t="s">
        <v>139</v>
      </c>
      <c r="G544" s="26">
        <f t="shared" ref="G544:AH544" si="410">G309</f>
        <v>267.71384440942967</v>
      </c>
      <c r="H544" s="26">
        <f t="shared" si="410"/>
        <v>254.99050492063122</v>
      </c>
      <c r="I544" s="26">
        <f t="shared" si="410"/>
        <v>242.49039782193589</v>
      </c>
      <c r="J544" s="26">
        <f t="shared" si="410"/>
        <v>232.06088122815453</v>
      </c>
      <c r="K544" s="26">
        <f t="shared" si="410"/>
        <v>221.80120941418619</v>
      </c>
      <c r="L544" s="26">
        <f t="shared" si="410"/>
        <v>211.71138238003414</v>
      </c>
      <c r="M544" s="26">
        <f t="shared" si="410"/>
        <v>201.79140012569729</v>
      </c>
      <c r="N544" s="26">
        <f t="shared" si="410"/>
        <v>192.04126265117594</v>
      </c>
      <c r="O544" s="26">
        <f t="shared" si="410"/>
        <v>185.60609295834632</v>
      </c>
      <c r="P544" s="26">
        <f t="shared" si="410"/>
        <v>179.25513297659518</v>
      </c>
      <c r="Q544" s="26">
        <f t="shared" si="410"/>
        <v>172.98838270591881</v>
      </c>
      <c r="R544" s="26">
        <f t="shared" si="410"/>
        <v>166.80584214631915</v>
      </c>
      <c r="S544" s="26">
        <f t="shared" si="410"/>
        <v>160.70751129779512</v>
      </c>
      <c r="T544" s="26">
        <f t="shared" si="410"/>
        <v>155.8740504996469</v>
      </c>
      <c r="U544" s="26">
        <f t="shared" si="410"/>
        <v>151.09552908554008</v>
      </c>
      <c r="V544" s="26">
        <f t="shared" si="410"/>
        <v>146.37194705547432</v>
      </c>
      <c r="W544" s="26">
        <f t="shared" si="410"/>
        <v>141.70330440944861</v>
      </c>
      <c r="X544" s="26">
        <f t="shared" si="410"/>
        <v>137.08960114746228</v>
      </c>
      <c r="Y544" s="26">
        <f t="shared" si="410"/>
        <v>132.88157171280233</v>
      </c>
      <c r="Z544" s="26">
        <f t="shared" si="410"/>
        <v>128.72212216634401</v>
      </c>
      <c r="AA544" s="26">
        <f t="shared" si="410"/>
        <v>124.61125250808806</v>
      </c>
      <c r="AB544" s="26">
        <f t="shared" si="410"/>
        <v>120.54896273803433</v>
      </c>
      <c r="AC544" s="26">
        <f t="shared" si="410"/>
        <v>116.53525285618329</v>
      </c>
      <c r="AD544" s="26">
        <f t="shared" si="410"/>
        <v>113.14792277574824</v>
      </c>
      <c r="AE544" s="26">
        <f t="shared" si="410"/>
        <v>109.79603788149367</v>
      </c>
      <c r="AF544" s="26">
        <f t="shared" si="410"/>
        <v>106.47959817341915</v>
      </c>
      <c r="AG544" s="26">
        <f t="shared" si="410"/>
        <v>103.198603651525</v>
      </c>
      <c r="AH544" s="26">
        <f t="shared" si="410"/>
        <v>99.953054315811499</v>
      </c>
    </row>
    <row r="545" spans="2:34" hidden="1" outlineLevel="1">
      <c r="B545" t="str">
        <f t="shared" si="369"/>
        <v>Carbon dioxide (DAC) - Cost - Middle East - USD/ton CO2</v>
      </c>
      <c r="C545" t="s">
        <v>68</v>
      </c>
      <c r="D545" t="s">
        <v>126</v>
      </c>
      <c r="E545" t="s">
        <v>58</v>
      </c>
      <c r="F545" t="s">
        <v>139</v>
      </c>
      <c r="G545" s="26">
        <f t="shared" ref="G545:AH545" si="411">G310</f>
        <v>235.12036337633754</v>
      </c>
      <c r="H545" s="26">
        <f t="shared" si="411"/>
        <v>224.11620442694419</v>
      </c>
      <c r="I545" s="26">
        <f t="shared" si="411"/>
        <v>213.30018977940381</v>
      </c>
      <c r="J545" s="26">
        <f t="shared" si="411"/>
        <v>204.91432008049392</v>
      </c>
      <c r="K545" s="26">
        <f t="shared" si="411"/>
        <v>196.65441431922051</v>
      </c>
      <c r="L545" s="26">
        <f t="shared" si="411"/>
        <v>188.52047249558439</v>
      </c>
      <c r="M545" s="26">
        <f t="shared" si="411"/>
        <v>180.51249460958695</v>
      </c>
      <c r="N545" s="26">
        <f t="shared" si="411"/>
        <v>172.63048066122599</v>
      </c>
      <c r="O545" s="26">
        <f t="shared" si="411"/>
        <v>166.28490260841022</v>
      </c>
      <c r="P545" s="26">
        <f t="shared" si="411"/>
        <v>160.02783502043238</v>
      </c>
      <c r="Q545" s="26">
        <f t="shared" si="411"/>
        <v>153.8592778972901</v>
      </c>
      <c r="R545" s="26">
        <f t="shared" si="411"/>
        <v>147.77923123898591</v>
      </c>
      <c r="S545" s="26">
        <f t="shared" si="411"/>
        <v>141.78769504551758</v>
      </c>
      <c r="T545" s="26">
        <f t="shared" si="411"/>
        <v>137.28570651204271</v>
      </c>
      <c r="U545" s="26">
        <f t="shared" si="411"/>
        <v>132.83640988017365</v>
      </c>
      <c r="V545" s="26">
        <f t="shared" si="411"/>
        <v>128.43980514991077</v>
      </c>
      <c r="W545" s="26">
        <f t="shared" si="411"/>
        <v>124.09589232125236</v>
      </c>
      <c r="X545" s="26">
        <f t="shared" si="411"/>
        <v>119.80467139419869</v>
      </c>
      <c r="Y545" s="26">
        <f t="shared" si="411"/>
        <v>115.69823450540083</v>
      </c>
      <c r="Z545" s="26">
        <f t="shared" si="411"/>
        <v>111.64363192063473</v>
      </c>
      <c r="AA545" s="26">
        <f t="shared" si="411"/>
        <v>107.64086363990009</v>
      </c>
      <c r="AB545" s="26">
        <f t="shared" si="411"/>
        <v>103.68992966319777</v>
      </c>
      <c r="AC545" s="26">
        <f t="shared" si="411"/>
        <v>99.790829990527229</v>
      </c>
      <c r="AD545" s="26">
        <f t="shared" si="411"/>
        <v>96.814241180930338</v>
      </c>
      <c r="AE545" s="26">
        <f t="shared" si="411"/>
        <v>93.868012509751736</v>
      </c>
      <c r="AF545" s="26">
        <f t="shared" si="411"/>
        <v>90.952143976990243</v>
      </c>
      <c r="AG545" s="26">
        <f t="shared" si="411"/>
        <v>88.066635582646512</v>
      </c>
      <c r="AH545" s="26">
        <f t="shared" si="411"/>
        <v>85.211487326721198</v>
      </c>
    </row>
    <row r="546" spans="2:34" hidden="1" outlineLevel="1">
      <c r="B546" t="str">
        <f t="shared" si="369"/>
        <v>e-methane - Conversion H2 -&gt; CH4 - Global - ton H2/ton CH4</v>
      </c>
      <c r="C546" t="s">
        <v>78</v>
      </c>
      <c r="D546" t="s">
        <v>79</v>
      </c>
      <c r="E546" t="s">
        <v>49</v>
      </c>
      <c r="F546" t="s">
        <v>80</v>
      </c>
      <c r="G546" s="24">
        <f t="shared" ref="G546:P547" si="412">INDEX(FuelData,MATCH($B546,FuelData_Index,0),MATCH(G$4,FuelData_Year,0))</f>
        <v>0.5</v>
      </c>
      <c r="H546" s="24">
        <f t="shared" si="412"/>
        <v>0.5</v>
      </c>
      <c r="I546" s="24">
        <f t="shared" si="412"/>
        <v>0.5</v>
      </c>
      <c r="J546" s="24">
        <f t="shared" si="412"/>
        <v>0.5</v>
      </c>
      <c r="K546" s="24">
        <f t="shared" si="412"/>
        <v>0.5</v>
      </c>
      <c r="L546" s="24">
        <f t="shared" si="412"/>
        <v>0.5</v>
      </c>
      <c r="M546" s="24">
        <f t="shared" si="412"/>
        <v>0.5</v>
      </c>
      <c r="N546" s="24">
        <f t="shared" si="412"/>
        <v>0.5</v>
      </c>
      <c r="O546" s="24">
        <f t="shared" si="412"/>
        <v>0.5</v>
      </c>
      <c r="P546" s="24">
        <f t="shared" si="412"/>
        <v>0.5</v>
      </c>
      <c r="Q546" s="24">
        <f t="shared" ref="Q546:Z547" si="413">INDEX(FuelData,MATCH($B546,FuelData_Index,0),MATCH(Q$4,FuelData_Year,0))</f>
        <v>0.5</v>
      </c>
      <c r="R546" s="24">
        <f t="shared" si="413"/>
        <v>0.5</v>
      </c>
      <c r="S546" s="24">
        <f t="shared" si="413"/>
        <v>0.5</v>
      </c>
      <c r="T546" s="24">
        <f t="shared" si="413"/>
        <v>0.5</v>
      </c>
      <c r="U546" s="24">
        <f t="shared" si="413"/>
        <v>0.5</v>
      </c>
      <c r="V546" s="24">
        <f t="shared" si="413"/>
        <v>0.5</v>
      </c>
      <c r="W546" s="24">
        <f t="shared" si="413"/>
        <v>0.5</v>
      </c>
      <c r="X546" s="24">
        <f t="shared" si="413"/>
        <v>0.5</v>
      </c>
      <c r="Y546" s="24">
        <f t="shared" si="413"/>
        <v>0.5</v>
      </c>
      <c r="Z546" s="24">
        <f t="shared" si="413"/>
        <v>0.5</v>
      </c>
      <c r="AA546" s="24">
        <f t="shared" ref="AA546:AH547" si="414">INDEX(FuelData,MATCH($B546,FuelData_Index,0),MATCH(AA$4,FuelData_Year,0))</f>
        <v>0.5</v>
      </c>
      <c r="AB546" s="24">
        <f t="shared" si="414"/>
        <v>0.5</v>
      </c>
      <c r="AC546" s="24">
        <f t="shared" si="414"/>
        <v>0.5</v>
      </c>
      <c r="AD546" s="24">
        <f t="shared" si="414"/>
        <v>0.5</v>
      </c>
      <c r="AE546" s="24">
        <f t="shared" si="414"/>
        <v>0.5</v>
      </c>
      <c r="AF546" s="24">
        <f t="shared" si="414"/>
        <v>0.5</v>
      </c>
      <c r="AG546" s="24">
        <f t="shared" si="414"/>
        <v>0.5</v>
      </c>
      <c r="AH546" s="24">
        <f t="shared" si="414"/>
        <v>0.5</v>
      </c>
    </row>
    <row r="547" spans="2:34" hidden="1" outlineLevel="1">
      <c r="B547" t="str">
        <f t="shared" si="369"/>
        <v>e-methane - Conversion CO2 -&gt; CH4 - Global - ton CO2/ton CH4</v>
      </c>
      <c r="C547" t="s">
        <v>78</v>
      </c>
      <c r="D547" t="s">
        <v>81</v>
      </c>
      <c r="E547" t="s">
        <v>49</v>
      </c>
      <c r="F547" t="s">
        <v>82</v>
      </c>
      <c r="G547" s="24">
        <f t="shared" si="412"/>
        <v>2.75</v>
      </c>
      <c r="H547" s="24">
        <f t="shared" si="412"/>
        <v>2.75</v>
      </c>
      <c r="I547" s="24">
        <f t="shared" si="412"/>
        <v>2.75</v>
      </c>
      <c r="J547" s="24">
        <f t="shared" si="412"/>
        <v>2.75</v>
      </c>
      <c r="K547" s="24">
        <f t="shared" si="412"/>
        <v>2.75</v>
      </c>
      <c r="L547" s="24">
        <f t="shared" si="412"/>
        <v>2.75</v>
      </c>
      <c r="M547" s="24">
        <f t="shared" si="412"/>
        <v>2.75</v>
      </c>
      <c r="N547" s="24">
        <f t="shared" si="412"/>
        <v>2.75</v>
      </c>
      <c r="O547" s="24">
        <f t="shared" si="412"/>
        <v>2.75</v>
      </c>
      <c r="P547" s="24">
        <f t="shared" si="412"/>
        <v>2.75</v>
      </c>
      <c r="Q547" s="24">
        <f t="shared" si="413"/>
        <v>2.75</v>
      </c>
      <c r="R547" s="24">
        <f t="shared" si="413"/>
        <v>2.75</v>
      </c>
      <c r="S547" s="24">
        <f t="shared" si="413"/>
        <v>2.75</v>
      </c>
      <c r="T547" s="24">
        <f t="shared" si="413"/>
        <v>2.75</v>
      </c>
      <c r="U547" s="24">
        <f t="shared" si="413"/>
        <v>2.75</v>
      </c>
      <c r="V547" s="24">
        <f t="shared" si="413"/>
        <v>2.75</v>
      </c>
      <c r="W547" s="24">
        <f t="shared" si="413"/>
        <v>2.75</v>
      </c>
      <c r="X547" s="24">
        <f t="shared" si="413"/>
        <v>2.75</v>
      </c>
      <c r="Y547" s="24">
        <f t="shared" si="413"/>
        <v>2.75</v>
      </c>
      <c r="Z547" s="24">
        <f t="shared" si="413"/>
        <v>2.75</v>
      </c>
      <c r="AA547" s="24">
        <f t="shared" si="414"/>
        <v>2.75</v>
      </c>
      <c r="AB547" s="24">
        <f t="shared" si="414"/>
        <v>2.75</v>
      </c>
      <c r="AC547" s="24">
        <f t="shared" si="414"/>
        <v>2.75</v>
      </c>
      <c r="AD547" s="24">
        <f t="shared" si="414"/>
        <v>2.75</v>
      </c>
      <c r="AE547" s="24">
        <f t="shared" si="414"/>
        <v>2.75</v>
      </c>
      <c r="AF547" s="24">
        <f t="shared" si="414"/>
        <v>2.75</v>
      </c>
      <c r="AG547" s="24">
        <f t="shared" si="414"/>
        <v>2.75</v>
      </c>
      <c r="AH547" s="24">
        <f t="shared" si="414"/>
        <v>2.75</v>
      </c>
    </row>
    <row r="548" spans="2:34" collapsed="1">
      <c r="G548" s="24"/>
      <c r="H548" s="24"/>
      <c r="I548" s="24"/>
    </row>
    <row r="549" spans="2:34">
      <c r="B549" t="str">
        <f t="shared" ref="B549:B603" si="415">_xlfn.TEXTJOIN(" - ",TRUE,C549:F549)</f>
        <v>e-methane (PS) - Item - Region - Unit</v>
      </c>
      <c r="C549" s="52" t="s">
        <v>83</v>
      </c>
      <c r="D549" s="52" t="s">
        <v>28</v>
      </c>
      <c r="E549" s="52" t="s">
        <v>1</v>
      </c>
      <c r="F549" s="52" t="s">
        <v>29</v>
      </c>
      <c r="G549" s="3">
        <v>2023</v>
      </c>
      <c r="H549" s="3">
        <v>2024</v>
      </c>
      <c r="I549" s="3">
        <v>2025</v>
      </c>
      <c r="J549" s="3">
        <v>2026</v>
      </c>
      <c r="K549" s="3">
        <v>2027</v>
      </c>
      <c r="L549" s="3">
        <v>2028</v>
      </c>
      <c r="M549" s="3">
        <v>2029</v>
      </c>
      <c r="N549" s="3">
        <v>2030</v>
      </c>
      <c r="O549" s="3">
        <v>2031</v>
      </c>
      <c r="P549" s="3">
        <v>2032</v>
      </c>
      <c r="Q549" s="3">
        <v>2033</v>
      </c>
      <c r="R549" s="3">
        <v>2034</v>
      </c>
      <c r="S549" s="3">
        <v>2035</v>
      </c>
      <c r="T549" s="3">
        <v>2036</v>
      </c>
      <c r="U549" s="3">
        <v>2037</v>
      </c>
      <c r="V549" s="3">
        <v>2038</v>
      </c>
      <c r="W549" s="3">
        <v>2039</v>
      </c>
      <c r="X549" s="3">
        <v>2040</v>
      </c>
      <c r="Y549" s="3">
        <v>2041</v>
      </c>
      <c r="Z549" s="3">
        <v>2042</v>
      </c>
      <c r="AA549" s="3">
        <v>2043</v>
      </c>
      <c r="AB549" s="3">
        <v>2044</v>
      </c>
      <c r="AC549" s="3">
        <v>2045</v>
      </c>
      <c r="AD549" s="3">
        <v>2046</v>
      </c>
      <c r="AE549" s="3">
        <v>2047</v>
      </c>
      <c r="AF549" s="3">
        <v>2048</v>
      </c>
      <c r="AG549" s="3">
        <v>2049</v>
      </c>
      <c r="AH549" s="3">
        <v>2050</v>
      </c>
    </row>
    <row r="550" spans="2:34" hidden="1" outlineLevel="1">
      <c r="B550" t="str">
        <f t="shared" si="415"/>
        <v>e-methane (PS) - Total cost - Africa - USD/ton fuel</v>
      </c>
      <c r="C550" s="10" t="str">
        <f>C549</f>
        <v>e-methane (PS)</v>
      </c>
      <c r="D550" s="10" t="s">
        <v>30</v>
      </c>
      <c r="E550" s="10" t="s">
        <v>55</v>
      </c>
      <c r="F550" s="10" t="s">
        <v>31</v>
      </c>
      <c r="G550" s="11">
        <f>G$556+G$560+G563+G575+G587</f>
        <v>3063.5741466699128</v>
      </c>
      <c r="H550" s="11">
        <f t="shared" ref="H550:AH550" si="416">H$556+H$560+H563+H575+H587</f>
        <v>2807.0744282465334</v>
      </c>
      <c r="I550" s="11">
        <f t="shared" si="416"/>
        <v>2549.2389426923241</v>
      </c>
      <c r="J550" s="11">
        <f t="shared" si="416"/>
        <v>2451.5662469716967</v>
      </c>
      <c r="K550" s="11">
        <f t="shared" si="416"/>
        <v>2351.3186713234791</v>
      </c>
      <c r="L550" s="11">
        <f t="shared" si="416"/>
        <v>2248.547609168605</v>
      </c>
      <c r="M550" s="11">
        <f t="shared" si="416"/>
        <v>2143.3044539280472</v>
      </c>
      <c r="N550" s="11">
        <f t="shared" si="416"/>
        <v>2035.6405990227183</v>
      </c>
      <c r="O550" s="11">
        <f t="shared" si="416"/>
        <v>1995.73394046151</v>
      </c>
      <c r="P550" s="11">
        <f t="shared" si="416"/>
        <v>1952.0389924507556</v>
      </c>
      <c r="Q550" s="11">
        <f t="shared" si="416"/>
        <v>1904.5834368086807</v>
      </c>
      <c r="R550" s="11">
        <f t="shared" si="416"/>
        <v>1853.394955353534</v>
      </c>
      <c r="S550" s="11">
        <f t="shared" si="416"/>
        <v>1798.5012299036046</v>
      </c>
      <c r="T550" s="11">
        <f t="shared" si="416"/>
        <v>1757.7923435924506</v>
      </c>
      <c r="U550" s="11">
        <f t="shared" si="416"/>
        <v>1714.4778722566937</v>
      </c>
      <c r="V550" s="11">
        <f t="shared" si="416"/>
        <v>1668.5668485788533</v>
      </c>
      <c r="W550" s="11">
        <f t="shared" si="416"/>
        <v>1620.0683052413367</v>
      </c>
      <c r="X550" s="11">
        <f t="shared" si="416"/>
        <v>1568.9912749266377</v>
      </c>
      <c r="Y550" s="11">
        <f t="shared" si="416"/>
        <v>1514.3898532089574</v>
      </c>
      <c r="Z550" s="11">
        <f t="shared" si="416"/>
        <v>1458.5785350897941</v>
      </c>
      <c r="AA550" s="11">
        <f t="shared" si="416"/>
        <v>1401.552038499944</v>
      </c>
      <c r="AB550" s="11">
        <f t="shared" si="416"/>
        <v>1343.30508137015</v>
      </c>
      <c r="AC550" s="11">
        <f t="shared" si="416"/>
        <v>1283.8323816311868</v>
      </c>
      <c r="AD550" s="11">
        <f t="shared" si="416"/>
        <v>1234.8890406257337</v>
      </c>
      <c r="AE550" s="11">
        <f t="shared" si="416"/>
        <v>1185.3391901833641</v>
      </c>
      <c r="AF550" s="11">
        <f t="shared" si="416"/>
        <v>1135.179501827927</v>
      </c>
      <c r="AG550" s="11">
        <f t="shared" si="416"/>
        <v>1084.4066470832836</v>
      </c>
      <c r="AH550" s="11">
        <f t="shared" si="416"/>
        <v>1033.0172974732964</v>
      </c>
    </row>
    <row r="551" spans="2:34" hidden="1" outlineLevel="1">
      <c r="B551" t="str">
        <f t="shared" si="415"/>
        <v>e-methane (PS) - Total cost - Americas - USD/ton fuel</v>
      </c>
      <c r="C551" s="2" t="str">
        <f>C549</f>
        <v>e-methane (PS)</v>
      </c>
      <c r="D551" s="2" t="s">
        <v>30</v>
      </c>
      <c r="E551" s="2" t="s">
        <v>56</v>
      </c>
      <c r="F551" s="2" t="s">
        <v>31</v>
      </c>
      <c r="G551" s="12">
        <f t="shared" ref="G551:AH551" si="417">G$556+G$560+G564+G576+G588</f>
        <v>2440.6118191646678</v>
      </c>
      <c r="H551" s="12">
        <f t="shared" si="417"/>
        <v>2359.5977802152029</v>
      </c>
      <c r="I551" s="12">
        <f t="shared" si="417"/>
        <v>2276.922612741469</v>
      </c>
      <c r="J551" s="12">
        <f t="shared" si="417"/>
        <v>2197.6860598746839</v>
      </c>
      <c r="K551" s="12">
        <f t="shared" si="417"/>
        <v>2115.8811830958648</v>
      </c>
      <c r="L551" s="12">
        <f t="shared" si="417"/>
        <v>2031.5425140805407</v>
      </c>
      <c r="M551" s="12">
        <f t="shared" si="417"/>
        <v>1944.7045845042994</v>
      </c>
      <c r="N551" s="12">
        <f t="shared" si="417"/>
        <v>1855.4019260425994</v>
      </c>
      <c r="O551" s="12">
        <f t="shared" si="417"/>
        <v>1829.2155842971813</v>
      </c>
      <c r="P551" s="12">
        <f t="shared" si="417"/>
        <v>1799.1328866594922</v>
      </c>
      <c r="Q551" s="12">
        <f t="shared" si="417"/>
        <v>1765.1698678427645</v>
      </c>
      <c r="R551" s="12">
        <f t="shared" si="417"/>
        <v>1727.3425625602113</v>
      </c>
      <c r="S551" s="12">
        <f t="shared" si="417"/>
        <v>1685.6670055251152</v>
      </c>
      <c r="T551" s="12">
        <f t="shared" si="417"/>
        <v>1645.8854168284633</v>
      </c>
      <c r="U551" s="12">
        <f t="shared" si="417"/>
        <v>1603.5224628979511</v>
      </c>
      <c r="V551" s="12">
        <f t="shared" si="417"/>
        <v>1558.587154756028</v>
      </c>
      <c r="W551" s="12">
        <f t="shared" si="417"/>
        <v>1511.0885034250405</v>
      </c>
      <c r="X551" s="12">
        <f t="shared" si="417"/>
        <v>1461.0355199274022</v>
      </c>
      <c r="Y551" s="12">
        <f t="shared" si="417"/>
        <v>1415.8556007035861</v>
      </c>
      <c r="Z551" s="12">
        <f t="shared" si="417"/>
        <v>1369.258066318539</v>
      </c>
      <c r="AA551" s="12">
        <f t="shared" si="417"/>
        <v>1321.2408522635749</v>
      </c>
      <c r="AB551" s="12">
        <f t="shared" si="417"/>
        <v>1271.8018940299353</v>
      </c>
      <c r="AC551" s="12">
        <f t="shared" si="417"/>
        <v>1220.9391271089157</v>
      </c>
      <c r="AD551" s="12">
        <f t="shared" si="417"/>
        <v>1175.0999973596945</v>
      </c>
      <c r="AE551" s="12">
        <f t="shared" si="417"/>
        <v>1128.5937765303986</v>
      </c>
      <c r="AF551" s="12">
        <f t="shared" si="417"/>
        <v>1081.4184649970728</v>
      </c>
      <c r="AG551" s="12">
        <f t="shared" si="417"/>
        <v>1033.572063135766</v>
      </c>
      <c r="AH551" s="12">
        <f t="shared" si="417"/>
        <v>985.05257132252768</v>
      </c>
    </row>
    <row r="552" spans="2:34" hidden="1" outlineLevel="1">
      <c r="B552" t="str">
        <f t="shared" si="415"/>
        <v>e-methane (PS) - Total cost - Asia - USD/ton fuel</v>
      </c>
      <c r="C552" s="2" t="str">
        <f>C549</f>
        <v>e-methane (PS)</v>
      </c>
      <c r="D552" s="2" t="s">
        <v>30</v>
      </c>
      <c r="E552" s="2" t="s">
        <v>57</v>
      </c>
      <c r="F552" s="2" t="s">
        <v>31</v>
      </c>
      <c r="G552" s="12">
        <f t="shared" ref="G552:AH552" si="418">G$556+G$560+G565+G577+G589</f>
        <v>3251.6399821008004</v>
      </c>
      <c r="H552" s="12">
        <f t="shared" si="418"/>
        <v>3027.9077004906458</v>
      </c>
      <c r="I552" s="12">
        <f t="shared" si="418"/>
        <v>2802.7217069752719</v>
      </c>
      <c r="J552" s="12">
        <f t="shared" si="418"/>
        <v>2700.6976533607121</v>
      </c>
      <c r="K552" s="12">
        <f t="shared" si="418"/>
        <v>2596.0363956151846</v>
      </c>
      <c r="L552" s="12">
        <f t="shared" si="418"/>
        <v>2488.7929727704395</v>
      </c>
      <c r="M552" s="12">
        <f t="shared" si="418"/>
        <v>2379.022423858366</v>
      </c>
      <c r="N552" s="12">
        <f t="shared" si="418"/>
        <v>2266.7797879107411</v>
      </c>
      <c r="O552" s="12">
        <f t="shared" si="418"/>
        <v>2216.3417038256057</v>
      </c>
      <c r="P552" s="12">
        <f t="shared" si="418"/>
        <v>2162.1625546648843</v>
      </c>
      <c r="Q552" s="12">
        <f t="shared" si="418"/>
        <v>2104.2784379493314</v>
      </c>
      <c r="R552" s="12">
        <f t="shared" si="418"/>
        <v>2042.7254511996621</v>
      </c>
      <c r="S552" s="12">
        <f t="shared" si="418"/>
        <v>1977.5396919367126</v>
      </c>
      <c r="T552" s="12">
        <f t="shared" si="418"/>
        <v>1929.8487400954768</v>
      </c>
      <c r="U552" s="12">
        <f t="shared" si="418"/>
        <v>1879.6042959217632</v>
      </c>
      <c r="V552" s="12">
        <f t="shared" si="418"/>
        <v>1826.8190826259631</v>
      </c>
      <c r="W552" s="12">
        <f t="shared" si="418"/>
        <v>1771.5058234183166</v>
      </c>
      <c r="X552" s="12">
        <f t="shared" si="418"/>
        <v>1713.6772415091862</v>
      </c>
      <c r="Y552" s="12">
        <f t="shared" si="418"/>
        <v>1651.5595801759405</v>
      </c>
      <c r="Z552" s="12">
        <f t="shared" si="418"/>
        <v>1588.3887960912873</v>
      </c>
      <c r="AA552" s="12">
        <f t="shared" si="418"/>
        <v>1524.1573155170838</v>
      </c>
      <c r="AB552" s="12">
        <f t="shared" si="418"/>
        <v>1458.8575647151315</v>
      </c>
      <c r="AC552" s="12">
        <f t="shared" si="418"/>
        <v>1392.4819699472671</v>
      </c>
      <c r="AD552" s="12">
        <f t="shared" si="418"/>
        <v>1340.3417821609039</v>
      </c>
      <c r="AE552" s="12">
        <f t="shared" si="418"/>
        <v>1287.6564157760406</v>
      </c>
      <c r="AF552" s="12">
        <f t="shared" si="418"/>
        <v>1234.4214117164929</v>
      </c>
      <c r="AG552" s="12">
        <f t="shared" si="418"/>
        <v>1180.6323109060731</v>
      </c>
      <c r="AH552" s="12">
        <f t="shared" si="418"/>
        <v>1126.2846542685943</v>
      </c>
    </row>
    <row r="553" spans="2:34" hidden="1" outlineLevel="1">
      <c r="B553" t="str">
        <f t="shared" si="415"/>
        <v>e-methane (PS) - Total cost - Europe - USD/ton fuel</v>
      </c>
      <c r="C553" s="2" t="str">
        <f>C549</f>
        <v>e-methane (PS)</v>
      </c>
      <c r="D553" s="2" t="s">
        <v>30</v>
      </c>
      <c r="E553" s="2" t="s">
        <v>8</v>
      </c>
      <c r="F553" s="2" t="s">
        <v>31</v>
      </c>
      <c r="G553" s="12">
        <f t="shared" ref="G553:AH553" si="419">G$556+G$560+G566+G578+G590</f>
        <v>2775.2577684336588</v>
      </c>
      <c r="H553" s="12">
        <f t="shared" si="419"/>
        <v>2655.9224074654558</v>
      </c>
      <c r="I553" s="25">
        <f t="shared" si="419"/>
        <v>2534.9596513815864</v>
      </c>
      <c r="J553" s="12">
        <f t="shared" si="419"/>
        <v>2443.8234848936331</v>
      </c>
      <c r="K553" s="12">
        <f t="shared" si="419"/>
        <v>2350.0883365119298</v>
      </c>
      <c r="L553" s="12">
        <f t="shared" si="419"/>
        <v>2253.7994760373135</v>
      </c>
      <c r="M553" s="12">
        <f t="shared" si="419"/>
        <v>2155.0021732706236</v>
      </c>
      <c r="N553" s="12">
        <f t="shared" si="419"/>
        <v>2053.7416980126495</v>
      </c>
      <c r="O553" s="12">
        <f t="shared" si="419"/>
        <v>2024.0498157758284</v>
      </c>
      <c r="P553" s="12">
        <f t="shared" si="419"/>
        <v>1990.4305569280573</v>
      </c>
      <c r="Q553" s="12">
        <f t="shared" si="419"/>
        <v>1952.9020714285764</v>
      </c>
      <c r="R553" s="12">
        <f t="shared" si="419"/>
        <v>1911.4825092366432</v>
      </c>
      <c r="S553" s="12">
        <f t="shared" si="419"/>
        <v>1866.1900203115918</v>
      </c>
      <c r="T553" s="12">
        <f t="shared" si="419"/>
        <v>1827.2358225119669</v>
      </c>
      <c r="U553" s="12">
        <f t="shared" si="419"/>
        <v>1785.623548383486</v>
      </c>
      <c r="V553" s="12">
        <f t="shared" si="419"/>
        <v>1741.3607103495449</v>
      </c>
      <c r="W553" s="12">
        <f t="shared" si="419"/>
        <v>1694.4548208334145</v>
      </c>
      <c r="X553" s="12">
        <f t="shared" si="419"/>
        <v>1644.9133922584494</v>
      </c>
      <c r="Y553" s="12">
        <f t="shared" si="419"/>
        <v>1591.2090966840083</v>
      </c>
      <c r="Z553" s="12">
        <f t="shared" si="419"/>
        <v>1536.2619671256514</v>
      </c>
      <c r="AA553" s="12">
        <f t="shared" si="419"/>
        <v>1480.0674330147169</v>
      </c>
      <c r="AB553" s="12">
        <f t="shared" si="419"/>
        <v>1422.6209237824573</v>
      </c>
      <c r="AC553" s="12">
        <f t="shared" si="419"/>
        <v>1363.9178688601924</v>
      </c>
      <c r="AD553" s="12">
        <f t="shared" si="419"/>
        <v>1312.3959752014873</v>
      </c>
      <c r="AE553" s="12">
        <f t="shared" si="419"/>
        <v>1260.3172232694806</v>
      </c>
      <c r="AF553" s="12">
        <f t="shared" si="419"/>
        <v>1207.6773317171303</v>
      </c>
      <c r="AG553" s="12">
        <f t="shared" si="419"/>
        <v>1154.4720191973904</v>
      </c>
      <c r="AH553" s="12">
        <f t="shared" si="419"/>
        <v>1100.697004363215</v>
      </c>
    </row>
    <row r="554" spans="2:34" hidden="1" outlineLevel="1">
      <c r="B554" t="str">
        <f t="shared" si="415"/>
        <v>e-methane (PS) - Total cost - Middle East - USD/ton fuel</v>
      </c>
      <c r="C554" s="13" t="str">
        <f>C549</f>
        <v>e-methane (PS)</v>
      </c>
      <c r="D554" s="13" t="s">
        <v>30</v>
      </c>
      <c r="E554" s="13" t="s">
        <v>58</v>
      </c>
      <c r="F554" s="13" t="s">
        <v>31</v>
      </c>
      <c r="G554" s="14">
        <f t="shared" ref="G554:AH554" si="420">G$556+G$560+G567+G579+G591</f>
        <v>2450.1742013252774</v>
      </c>
      <c r="H554" s="14">
        <f t="shared" si="420"/>
        <v>2344.0927580454359</v>
      </c>
      <c r="I554" s="14">
        <f t="shared" si="420"/>
        <v>2236.411586089439</v>
      </c>
      <c r="J554" s="14">
        <f t="shared" si="420"/>
        <v>2163.0437993884434</v>
      </c>
      <c r="K554" s="14">
        <f t="shared" si="420"/>
        <v>2087.0949436063361</v>
      </c>
      <c r="L554" s="14">
        <f t="shared" si="420"/>
        <v>2008.5941012819499</v>
      </c>
      <c r="M554" s="14">
        <f t="shared" si="420"/>
        <v>1927.5703549541633</v>
      </c>
      <c r="N554" s="14">
        <f t="shared" si="420"/>
        <v>1844.0527871617635</v>
      </c>
      <c r="O554" s="14">
        <f t="shared" si="420"/>
        <v>1813.8707473593829</v>
      </c>
      <c r="P554" s="14">
        <f t="shared" si="420"/>
        <v>1779.8484015817082</v>
      </c>
      <c r="Q554" s="14">
        <f t="shared" si="420"/>
        <v>1742.0055372260763</v>
      </c>
      <c r="R554" s="14">
        <f t="shared" si="420"/>
        <v>1700.361941689833</v>
      </c>
      <c r="S554" s="14">
        <f t="shared" si="420"/>
        <v>1654.9374023703735</v>
      </c>
      <c r="T554" s="14">
        <f t="shared" si="420"/>
        <v>1618.6145525492761</v>
      </c>
      <c r="U554" s="14">
        <f t="shared" si="420"/>
        <v>1579.664265905848</v>
      </c>
      <c r="V554" s="14">
        <f t="shared" si="420"/>
        <v>1538.0934203580941</v>
      </c>
      <c r="W554" s="14">
        <f t="shared" si="420"/>
        <v>1493.9088938239001</v>
      </c>
      <c r="X554" s="14">
        <f t="shared" si="420"/>
        <v>1447.1175642212363</v>
      </c>
      <c r="Y554" s="14">
        <f t="shared" si="420"/>
        <v>1394.3508832407024</v>
      </c>
      <c r="Z554" s="14">
        <f t="shared" si="420"/>
        <v>1340.349249192232</v>
      </c>
      <c r="AA554" s="14">
        <f t="shared" si="420"/>
        <v>1285.1075326287098</v>
      </c>
      <c r="AB554" s="14">
        <f t="shared" si="420"/>
        <v>1228.6206041029654</v>
      </c>
      <c r="AC554" s="14">
        <f t="shared" si="420"/>
        <v>1170.8833341678644</v>
      </c>
      <c r="AD554" s="14">
        <f t="shared" si="420"/>
        <v>1123.5362658496335</v>
      </c>
      <c r="AE554" s="14">
        <f t="shared" si="420"/>
        <v>1075.5534801204594</v>
      </c>
      <c r="AF554" s="14">
        <f t="shared" si="420"/>
        <v>1026.9318947958566</v>
      </c>
      <c r="AG554" s="14">
        <f t="shared" si="420"/>
        <v>977.6684276913461</v>
      </c>
      <c r="AH554" s="14">
        <f t="shared" si="420"/>
        <v>927.75999662244931</v>
      </c>
    </row>
    <row r="555" spans="2:34" hidden="1" outlineLevel="1">
      <c r="B555" t="str">
        <f t="shared" si="415"/>
        <v/>
      </c>
      <c r="C555" s="2"/>
    </row>
    <row r="556" spans="2:34" hidden="1" outlineLevel="1">
      <c r="B556" t="str">
        <f t="shared" si="415"/>
        <v>e-methane (PS) - CAPEX - Global - USD/ton fuel</v>
      </c>
      <c r="C556" s="4" t="str">
        <f>C549</f>
        <v>e-methane (PS)</v>
      </c>
      <c r="D556" s="4" t="s">
        <v>40</v>
      </c>
      <c r="E556" s="4" t="s">
        <v>49</v>
      </c>
      <c r="F556" s="4" t="s">
        <v>31</v>
      </c>
      <c r="G556" s="5">
        <f>G558/G557</f>
        <v>51.4</v>
      </c>
      <c r="H556" s="5">
        <f t="shared" ref="H556:AH556" si="421">H558/H557</f>
        <v>48.533333333333331</v>
      </c>
      <c r="I556" s="5">
        <f t="shared" si="421"/>
        <v>45.666666666666664</v>
      </c>
      <c r="J556" s="5">
        <f t="shared" si="421"/>
        <v>43.866666666666667</v>
      </c>
      <c r="K556" s="5">
        <f t="shared" si="421"/>
        <v>42.06666666666667</v>
      </c>
      <c r="L556" s="5">
        <f t="shared" si="421"/>
        <v>40.266666666666666</v>
      </c>
      <c r="M556" s="5">
        <f t="shared" si="421"/>
        <v>38.466666666666669</v>
      </c>
      <c r="N556" s="5">
        <f t="shared" si="421"/>
        <v>36.666666666666664</v>
      </c>
      <c r="O556" s="5">
        <f t="shared" si="421"/>
        <v>36</v>
      </c>
      <c r="P556" s="5">
        <f t="shared" si="421"/>
        <v>35.333333333333336</v>
      </c>
      <c r="Q556" s="5">
        <f t="shared" si="421"/>
        <v>34.666666666666664</v>
      </c>
      <c r="R556" s="5">
        <f t="shared" si="421"/>
        <v>34</v>
      </c>
      <c r="S556" s="5">
        <f t="shared" si="421"/>
        <v>33.333333333333336</v>
      </c>
      <c r="T556" s="5">
        <f t="shared" si="421"/>
        <v>32.666666666666664</v>
      </c>
      <c r="U556" s="5">
        <f t="shared" si="421"/>
        <v>32</v>
      </c>
      <c r="V556" s="5">
        <f t="shared" si="421"/>
        <v>31.333333333333332</v>
      </c>
      <c r="W556" s="5">
        <f t="shared" si="421"/>
        <v>30.666666666666668</v>
      </c>
      <c r="X556" s="5">
        <f t="shared" si="421"/>
        <v>30</v>
      </c>
      <c r="Y556" s="5">
        <f t="shared" si="421"/>
        <v>28.866666666666667</v>
      </c>
      <c r="Z556" s="5">
        <f t="shared" si="421"/>
        <v>27.733333333333334</v>
      </c>
      <c r="AA556" s="5">
        <f t="shared" si="421"/>
        <v>26.6</v>
      </c>
      <c r="AB556" s="5">
        <f t="shared" si="421"/>
        <v>25.466666666666665</v>
      </c>
      <c r="AC556" s="5">
        <f t="shared" si="421"/>
        <v>24.333333333333332</v>
      </c>
      <c r="AD556" s="5">
        <f t="shared" si="421"/>
        <v>23.2</v>
      </c>
      <c r="AE556" s="5">
        <f t="shared" si="421"/>
        <v>22.066666666666666</v>
      </c>
      <c r="AF556" s="5">
        <f t="shared" si="421"/>
        <v>20.933333333333334</v>
      </c>
      <c r="AG556" s="5">
        <f t="shared" si="421"/>
        <v>19.8</v>
      </c>
      <c r="AH556" s="5">
        <f t="shared" si="421"/>
        <v>18.666666666666668</v>
      </c>
    </row>
    <row r="557" spans="2:34" hidden="1" outlineLevel="1">
      <c r="B557" t="str">
        <f t="shared" si="415"/>
        <v>e-methane - Plant lifetime - Global - Years</v>
      </c>
      <c r="C557" t="s">
        <v>78</v>
      </c>
      <c r="D557" t="s">
        <v>109</v>
      </c>
      <c r="E557" t="s">
        <v>49</v>
      </c>
      <c r="F557" t="s">
        <v>110</v>
      </c>
      <c r="G557" s="8">
        <f t="shared" ref="G557:V558" si="422">INDEX(FuelData,MATCH($B557,FuelData_Index,0),MATCH(G$4,FuelData_Year,0))</f>
        <v>30</v>
      </c>
      <c r="H557" s="8">
        <f t="shared" si="422"/>
        <v>30</v>
      </c>
      <c r="I557" s="8">
        <f t="shared" si="422"/>
        <v>30</v>
      </c>
      <c r="J557" s="8">
        <f t="shared" si="422"/>
        <v>30</v>
      </c>
      <c r="K557" s="8">
        <f t="shared" si="422"/>
        <v>30</v>
      </c>
      <c r="L557" s="8">
        <f t="shared" si="422"/>
        <v>30</v>
      </c>
      <c r="M557" s="8">
        <f t="shared" si="422"/>
        <v>30</v>
      </c>
      <c r="N557" s="8">
        <f t="shared" si="422"/>
        <v>30</v>
      </c>
      <c r="O557" s="8">
        <f t="shared" si="422"/>
        <v>30</v>
      </c>
      <c r="P557" s="8">
        <f t="shared" si="422"/>
        <v>30</v>
      </c>
      <c r="Q557" s="8">
        <f t="shared" si="422"/>
        <v>30</v>
      </c>
      <c r="R557" s="8">
        <f t="shared" si="422"/>
        <v>30</v>
      </c>
      <c r="S557" s="8">
        <f t="shared" si="422"/>
        <v>30</v>
      </c>
      <c r="T557" s="8">
        <f t="shared" si="422"/>
        <v>30</v>
      </c>
      <c r="U557" s="8">
        <f t="shared" si="422"/>
        <v>30</v>
      </c>
      <c r="V557" s="8">
        <f t="shared" si="422"/>
        <v>30</v>
      </c>
      <c r="W557" s="8">
        <f t="shared" ref="W557:AH558" si="423">INDEX(FuelData,MATCH($B557,FuelData_Index,0),MATCH(W$4,FuelData_Year,0))</f>
        <v>30</v>
      </c>
      <c r="X557" s="8">
        <f t="shared" si="423"/>
        <v>30</v>
      </c>
      <c r="Y557" s="8">
        <f t="shared" si="423"/>
        <v>30</v>
      </c>
      <c r="Z557" s="8">
        <f t="shared" si="423"/>
        <v>30</v>
      </c>
      <c r="AA557" s="8">
        <f t="shared" si="423"/>
        <v>30</v>
      </c>
      <c r="AB557" s="8">
        <f t="shared" si="423"/>
        <v>30</v>
      </c>
      <c r="AC557" s="8">
        <f t="shared" si="423"/>
        <v>30</v>
      </c>
      <c r="AD557" s="8">
        <f t="shared" si="423"/>
        <v>30</v>
      </c>
      <c r="AE557" s="8">
        <f t="shared" si="423"/>
        <v>30</v>
      </c>
      <c r="AF557" s="8">
        <f t="shared" si="423"/>
        <v>30</v>
      </c>
      <c r="AG557" s="8">
        <f t="shared" si="423"/>
        <v>30</v>
      </c>
      <c r="AH557" s="8">
        <f t="shared" si="423"/>
        <v>30</v>
      </c>
    </row>
    <row r="558" spans="2:34" hidden="1" outlineLevel="1">
      <c r="B558" t="str">
        <f t="shared" si="415"/>
        <v>e-methane - Total CAPEX - Global - USD/ton fuel</v>
      </c>
      <c r="C558" t="s">
        <v>78</v>
      </c>
      <c r="D558" t="s">
        <v>136</v>
      </c>
      <c r="E558" t="s">
        <v>49</v>
      </c>
      <c r="F558" t="s">
        <v>31</v>
      </c>
      <c r="G558" s="8">
        <f t="shared" si="422"/>
        <v>1542</v>
      </c>
      <c r="H558" s="8">
        <f t="shared" si="422"/>
        <v>1456</v>
      </c>
      <c r="I558" s="8">
        <f t="shared" si="422"/>
        <v>1370</v>
      </c>
      <c r="J558" s="8">
        <f t="shared" si="422"/>
        <v>1316</v>
      </c>
      <c r="K558" s="8">
        <f t="shared" si="422"/>
        <v>1262</v>
      </c>
      <c r="L558" s="8">
        <f t="shared" si="422"/>
        <v>1208</v>
      </c>
      <c r="M558" s="8">
        <f t="shared" si="422"/>
        <v>1154</v>
      </c>
      <c r="N558" s="8">
        <f t="shared" si="422"/>
        <v>1100</v>
      </c>
      <c r="O558" s="8">
        <f t="shared" si="422"/>
        <v>1080</v>
      </c>
      <c r="P558" s="8">
        <f t="shared" si="422"/>
        <v>1060</v>
      </c>
      <c r="Q558" s="8">
        <f t="shared" si="422"/>
        <v>1040</v>
      </c>
      <c r="R558" s="8">
        <f t="shared" si="422"/>
        <v>1020</v>
      </c>
      <c r="S558" s="8">
        <f t="shared" si="422"/>
        <v>1000</v>
      </c>
      <c r="T558" s="8">
        <f t="shared" si="422"/>
        <v>980</v>
      </c>
      <c r="U558" s="8">
        <f t="shared" si="422"/>
        <v>960</v>
      </c>
      <c r="V558" s="8">
        <f t="shared" si="422"/>
        <v>940</v>
      </c>
      <c r="W558" s="8">
        <f t="shared" si="423"/>
        <v>920</v>
      </c>
      <c r="X558" s="8">
        <f t="shared" si="423"/>
        <v>900</v>
      </c>
      <c r="Y558" s="8">
        <f t="shared" si="423"/>
        <v>866</v>
      </c>
      <c r="Z558" s="8">
        <f t="shared" si="423"/>
        <v>832</v>
      </c>
      <c r="AA558" s="8">
        <f t="shared" si="423"/>
        <v>798</v>
      </c>
      <c r="AB558" s="8">
        <f t="shared" si="423"/>
        <v>764</v>
      </c>
      <c r="AC558" s="8">
        <f t="shared" si="423"/>
        <v>730</v>
      </c>
      <c r="AD558" s="8">
        <f t="shared" si="423"/>
        <v>696</v>
      </c>
      <c r="AE558" s="8">
        <f t="shared" si="423"/>
        <v>662</v>
      </c>
      <c r="AF558" s="8">
        <f t="shared" si="423"/>
        <v>628</v>
      </c>
      <c r="AG558" s="8">
        <f t="shared" si="423"/>
        <v>594</v>
      </c>
      <c r="AH558" s="8">
        <f t="shared" si="423"/>
        <v>560</v>
      </c>
    </row>
    <row r="559" spans="2:34" hidden="1" outlineLevel="1">
      <c r="B559" t="str">
        <f t="shared" si="415"/>
        <v/>
      </c>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row>
    <row r="560" spans="2:34" hidden="1" outlineLevel="1">
      <c r="B560" t="str">
        <f t="shared" si="415"/>
        <v>e-methane (PS) - OPEX - Global - USD/ton fuel</v>
      </c>
      <c r="C560" s="4" t="str">
        <f>C549</f>
        <v>e-methane (PS)</v>
      </c>
      <c r="D560" s="4" t="s">
        <v>41</v>
      </c>
      <c r="E560" s="4" t="s">
        <v>49</v>
      </c>
      <c r="F560" s="4" t="s">
        <v>31</v>
      </c>
      <c r="G560" s="5">
        <f>G561</f>
        <v>123.36</v>
      </c>
      <c r="H560" s="5">
        <f t="shared" ref="H560:AH560" si="424">H561</f>
        <v>116.48</v>
      </c>
      <c r="I560" s="5">
        <f t="shared" si="424"/>
        <v>109.60000000000001</v>
      </c>
      <c r="J560" s="5">
        <f t="shared" si="424"/>
        <v>105.28</v>
      </c>
      <c r="K560" s="5">
        <f t="shared" si="424"/>
        <v>100.96000000000001</v>
      </c>
      <c r="L560" s="5">
        <f t="shared" si="424"/>
        <v>96.64</v>
      </c>
      <c r="M560" s="5">
        <f t="shared" si="424"/>
        <v>92.320000000000007</v>
      </c>
      <c r="N560" s="5">
        <f t="shared" si="424"/>
        <v>88</v>
      </c>
      <c r="O560" s="5">
        <f t="shared" si="424"/>
        <v>86.4</v>
      </c>
      <c r="P560" s="5">
        <f t="shared" si="424"/>
        <v>84.8</v>
      </c>
      <c r="Q560" s="5">
        <f t="shared" si="424"/>
        <v>83.2</v>
      </c>
      <c r="R560" s="5">
        <f t="shared" si="424"/>
        <v>81.600000000000009</v>
      </c>
      <c r="S560" s="5">
        <f t="shared" si="424"/>
        <v>80</v>
      </c>
      <c r="T560" s="5">
        <f t="shared" si="424"/>
        <v>78.400000000000006</v>
      </c>
      <c r="U560" s="5">
        <f t="shared" si="424"/>
        <v>76.8</v>
      </c>
      <c r="V560" s="5">
        <f t="shared" si="424"/>
        <v>75.2</v>
      </c>
      <c r="W560" s="5">
        <f t="shared" si="424"/>
        <v>73.600000000000009</v>
      </c>
      <c r="X560" s="5">
        <f t="shared" si="424"/>
        <v>72</v>
      </c>
      <c r="Y560" s="5">
        <f t="shared" si="424"/>
        <v>69.28</v>
      </c>
      <c r="Z560" s="5">
        <f t="shared" si="424"/>
        <v>66.56</v>
      </c>
      <c r="AA560" s="5">
        <f t="shared" si="424"/>
        <v>63.84</v>
      </c>
      <c r="AB560" s="5">
        <f t="shared" si="424"/>
        <v>61.120000000000005</v>
      </c>
      <c r="AC560" s="5">
        <f t="shared" si="424"/>
        <v>58.4</v>
      </c>
      <c r="AD560" s="5">
        <f t="shared" si="424"/>
        <v>55.68</v>
      </c>
      <c r="AE560" s="5">
        <f t="shared" si="424"/>
        <v>52.96</v>
      </c>
      <c r="AF560" s="5">
        <f t="shared" si="424"/>
        <v>50.24</v>
      </c>
      <c r="AG560" s="5">
        <f t="shared" si="424"/>
        <v>47.52</v>
      </c>
      <c r="AH560" s="5">
        <f t="shared" si="424"/>
        <v>44.800000000000004</v>
      </c>
    </row>
    <row r="561" spans="2:34" hidden="1" outlineLevel="1">
      <c r="B561" t="str">
        <f t="shared" si="415"/>
        <v>e-methane - OPEX - Global - USD/ton fuel/year</v>
      </c>
      <c r="C561" t="s">
        <v>78</v>
      </c>
      <c r="D561" t="s">
        <v>41</v>
      </c>
      <c r="E561" t="s">
        <v>49</v>
      </c>
      <c r="F561" t="s">
        <v>114</v>
      </c>
      <c r="G561" s="8">
        <f t="shared" ref="G561:AH561" si="425">INDEX(FuelData,MATCH($B561,FuelData_Index,0),MATCH(G$4,FuelData_Year,0))</f>
        <v>123.36</v>
      </c>
      <c r="H561" s="8">
        <f t="shared" si="425"/>
        <v>116.48</v>
      </c>
      <c r="I561" s="8">
        <f t="shared" si="425"/>
        <v>109.60000000000001</v>
      </c>
      <c r="J561" s="8">
        <f t="shared" si="425"/>
        <v>105.28</v>
      </c>
      <c r="K561" s="8">
        <f t="shared" si="425"/>
        <v>100.96000000000001</v>
      </c>
      <c r="L561" s="8">
        <f t="shared" si="425"/>
        <v>96.64</v>
      </c>
      <c r="M561" s="8">
        <f t="shared" si="425"/>
        <v>92.320000000000007</v>
      </c>
      <c r="N561" s="8">
        <f t="shared" si="425"/>
        <v>88</v>
      </c>
      <c r="O561" s="8">
        <f t="shared" si="425"/>
        <v>86.4</v>
      </c>
      <c r="P561" s="8">
        <f t="shared" si="425"/>
        <v>84.8</v>
      </c>
      <c r="Q561" s="8">
        <f t="shared" si="425"/>
        <v>83.2</v>
      </c>
      <c r="R561" s="8">
        <f t="shared" si="425"/>
        <v>81.600000000000009</v>
      </c>
      <c r="S561" s="8">
        <f t="shared" si="425"/>
        <v>80</v>
      </c>
      <c r="T561" s="8">
        <f t="shared" si="425"/>
        <v>78.400000000000006</v>
      </c>
      <c r="U561" s="8">
        <f t="shared" si="425"/>
        <v>76.8</v>
      </c>
      <c r="V561" s="8">
        <f t="shared" si="425"/>
        <v>75.2</v>
      </c>
      <c r="W561" s="8">
        <f t="shared" si="425"/>
        <v>73.600000000000009</v>
      </c>
      <c r="X561" s="8">
        <f t="shared" si="425"/>
        <v>72</v>
      </c>
      <c r="Y561" s="8">
        <f t="shared" si="425"/>
        <v>69.28</v>
      </c>
      <c r="Z561" s="8">
        <f t="shared" si="425"/>
        <v>66.56</v>
      </c>
      <c r="AA561" s="8">
        <f t="shared" si="425"/>
        <v>63.84</v>
      </c>
      <c r="AB561" s="8">
        <f t="shared" si="425"/>
        <v>61.120000000000005</v>
      </c>
      <c r="AC561" s="8">
        <f t="shared" si="425"/>
        <v>58.4</v>
      </c>
      <c r="AD561" s="8">
        <f t="shared" si="425"/>
        <v>55.68</v>
      </c>
      <c r="AE561" s="8">
        <f t="shared" si="425"/>
        <v>52.96</v>
      </c>
      <c r="AF561" s="8">
        <f t="shared" si="425"/>
        <v>50.24</v>
      </c>
      <c r="AG561" s="8">
        <f t="shared" si="425"/>
        <v>47.52</v>
      </c>
      <c r="AH561" s="8">
        <f t="shared" si="425"/>
        <v>44.800000000000004</v>
      </c>
    </row>
    <row r="562" spans="2:34" hidden="1" outlineLevel="1">
      <c r="B562" t="str">
        <f t="shared" si="415"/>
        <v/>
      </c>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row>
    <row r="563" spans="2:34" hidden="1" outlineLevel="1">
      <c r="B563" t="str">
        <f t="shared" si="415"/>
        <v>e-methane (PS) - Finance cost - Africa - USD/ton fuel</v>
      </c>
      <c r="C563" s="10" t="str">
        <f>C549</f>
        <v>e-methane (PS)</v>
      </c>
      <c r="D563" s="10" t="s">
        <v>42</v>
      </c>
      <c r="E563" s="10" t="s">
        <v>55</v>
      </c>
      <c r="F563" s="10" t="s">
        <v>31</v>
      </c>
      <c r="G563" s="11">
        <f>G568*G$573</f>
        <v>84.810000000000016</v>
      </c>
      <c r="H563" s="11">
        <f t="shared" ref="H563:AH563" si="426">H568*H$573</f>
        <v>80.080000000000013</v>
      </c>
      <c r="I563" s="11">
        <f t="shared" si="426"/>
        <v>75.350000000000009</v>
      </c>
      <c r="J563" s="11">
        <f t="shared" si="426"/>
        <v>72.38000000000001</v>
      </c>
      <c r="K563" s="11">
        <f t="shared" si="426"/>
        <v>69.410000000000011</v>
      </c>
      <c r="L563" s="11">
        <f t="shared" si="426"/>
        <v>66.440000000000012</v>
      </c>
      <c r="M563" s="11">
        <f t="shared" si="426"/>
        <v>63.470000000000006</v>
      </c>
      <c r="N563" s="11">
        <f t="shared" si="426"/>
        <v>60.500000000000007</v>
      </c>
      <c r="O563" s="11">
        <f t="shared" si="426"/>
        <v>59.400000000000006</v>
      </c>
      <c r="P563" s="11">
        <f t="shared" si="426"/>
        <v>58.300000000000004</v>
      </c>
      <c r="Q563" s="11">
        <f t="shared" si="426"/>
        <v>57.20000000000001</v>
      </c>
      <c r="R563" s="11">
        <f t="shared" si="426"/>
        <v>56.100000000000009</v>
      </c>
      <c r="S563" s="11">
        <f t="shared" si="426"/>
        <v>55.000000000000007</v>
      </c>
      <c r="T563" s="11">
        <f t="shared" si="426"/>
        <v>53.900000000000006</v>
      </c>
      <c r="U563" s="11">
        <f t="shared" si="426"/>
        <v>52.800000000000004</v>
      </c>
      <c r="V563" s="11">
        <f t="shared" si="426"/>
        <v>51.70000000000001</v>
      </c>
      <c r="W563" s="11">
        <f t="shared" si="426"/>
        <v>50.600000000000009</v>
      </c>
      <c r="X563" s="11">
        <f t="shared" si="426"/>
        <v>49.500000000000007</v>
      </c>
      <c r="Y563" s="11">
        <f t="shared" si="426"/>
        <v>47.63000000000001</v>
      </c>
      <c r="Z563" s="11">
        <f t="shared" si="426"/>
        <v>45.760000000000005</v>
      </c>
      <c r="AA563" s="11">
        <f t="shared" si="426"/>
        <v>43.890000000000008</v>
      </c>
      <c r="AB563" s="11">
        <f t="shared" si="426"/>
        <v>42.02</v>
      </c>
      <c r="AC563" s="11">
        <f t="shared" si="426"/>
        <v>40.150000000000006</v>
      </c>
      <c r="AD563" s="11">
        <f t="shared" si="426"/>
        <v>38.280000000000008</v>
      </c>
      <c r="AE563" s="11">
        <f t="shared" si="426"/>
        <v>36.410000000000004</v>
      </c>
      <c r="AF563" s="11">
        <f t="shared" si="426"/>
        <v>34.540000000000006</v>
      </c>
      <c r="AG563" s="11">
        <f t="shared" si="426"/>
        <v>32.67</v>
      </c>
      <c r="AH563" s="11">
        <f t="shared" si="426"/>
        <v>30.800000000000004</v>
      </c>
    </row>
    <row r="564" spans="2:34" hidden="1" outlineLevel="1">
      <c r="B564" t="str">
        <f t="shared" si="415"/>
        <v>e-methane (PS) - Finance cost - Americas - USD/ton fuel</v>
      </c>
      <c r="C564" s="2" t="str">
        <f>C549</f>
        <v>e-methane (PS)</v>
      </c>
      <c r="D564" s="2" t="s">
        <v>42</v>
      </c>
      <c r="E564" s="2" t="s">
        <v>56</v>
      </c>
      <c r="F564" s="2" t="s">
        <v>31</v>
      </c>
      <c r="G564" s="12">
        <f t="shared" ref="G564:AH564" si="427">G569*G$573</f>
        <v>84.810000000000016</v>
      </c>
      <c r="H564" s="12">
        <f t="shared" si="427"/>
        <v>80.080000000000013</v>
      </c>
      <c r="I564" s="12">
        <f t="shared" si="427"/>
        <v>75.350000000000009</v>
      </c>
      <c r="J564" s="12">
        <f t="shared" si="427"/>
        <v>72.38000000000001</v>
      </c>
      <c r="K564" s="12">
        <f t="shared" si="427"/>
        <v>69.410000000000011</v>
      </c>
      <c r="L564" s="12">
        <f t="shared" si="427"/>
        <v>66.440000000000012</v>
      </c>
      <c r="M564" s="12">
        <f t="shared" si="427"/>
        <v>63.470000000000006</v>
      </c>
      <c r="N564" s="12">
        <f t="shared" si="427"/>
        <v>60.500000000000007</v>
      </c>
      <c r="O564" s="12">
        <f t="shared" si="427"/>
        <v>59.400000000000006</v>
      </c>
      <c r="P564" s="12">
        <f t="shared" si="427"/>
        <v>58.300000000000004</v>
      </c>
      <c r="Q564" s="12">
        <f t="shared" si="427"/>
        <v>57.20000000000001</v>
      </c>
      <c r="R564" s="12">
        <f t="shared" si="427"/>
        <v>56.100000000000009</v>
      </c>
      <c r="S564" s="12">
        <f t="shared" si="427"/>
        <v>55.000000000000007</v>
      </c>
      <c r="T564" s="12">
        <f t="shared" si="427"/>
        <v>53.900000000000006</v>
      </c>
      <c r="U564" s="12">
        <f t="shared" si="427"/>
        <v>52.800000000000004</v>
      </c>
      <c r="V564" s="12">
        <f t="shared" si="427"/>
        <v>51.70000000000001</v>
      </c>
      <c r="W564" s="12">
        <f t="shared" si="427"/>
        <v>50.600000000000009</v>
      </c>
      <c r="X564" s="12">
        <f t="shared" si="427"/>
        <v>49.500000000000007</v>
      </c>
      <c r="Y564" s="12">
        <f t="shared" si="427"/>
        <v>47.63000000000001</v>
      </c>
      <c r="Z564" s="12">
        <f t="shared" si="427"/>
        <v>45.760000000000005</v>
      </c>
      <c r="AA564" s="12">
        <f t="shared" si="427"/>
        <v>43.890000000000008</v>
      </c>
      <c r="AB564" s="12">
        <f t="shared" si="427"/>
        <v>42.02</v>
      </c>
      <c r="AC564" s="12">
        <f t="shared" si="427"/>
        <v>40.150000000000006</v>
      </c>
      <c r="AD564" s="12">
        <f t="shared" si="427"/>
        <v>38.280000000000008</v>
      </c>
      <c r="AE564" s="12">
        <f t="shared" si="427"/>
        <v>36.410000000000004</v>
      </c>
      <c r="AF564" s="12">
        <f t="shared" si="427"/>
        <v>34.540000000000006</v>
      </c>
      <c r="AG564" s="12">
        <f t="shared" si="427"/>
        <v>32.67</v>
      </c>
      <c r="AH564" s="12">
        <f t="shared" si="427"/>
        <v>30.800000000000004</v>
      </c>
    </row>
    <row r="565" spans="2:34" hidden="1" outlineLevel="1">
      <c r="B565" t="str">
        <f t="shared" si="415"/>
        <v>e-methane (PS) - Finance cost - Asia - USD/ton fuel</v>
      </c>
      <c r="C565" s="2" t="str">
        <f>C549</f>
        <v>e-methane (PS)</v>
      </c>
      <c r="D565" s="2" t="s">
        <v>42</v>
      </c>
      <c r="E565" s="2" t="s">
        <v>57</v>
      </c>
      <c r="F565" s="2" t="s">
        <v>31</v>
      </c>
      <c r="G565" s="12">
        <f t="shared" ref="G565:AH565" si="428">G570*G$573</f>
        <v>84.810000000000016</v>
      </c>
      <c r="H565" s="12">
        <f t="shared" si="428"/>
        <v>80.080000000000013</v>
      </c>
      <c r="I565" s="12">
        <f t="shared" si="428"/>
        <v>75.350000000000009</v>
      </c>
      <c r="J565" s="12">
        <f t="shared" si="428"/>
        <v>72.38000000000001</v>
      </c>
      <c r="K565" s="12">
        <f t="shared" si="428"/>
        <v>69.410000000000011</v>
      </c>
      <c r="L565" s="12">
        <f t="shared" si="428"/>
        <v>66.440000000000012</v>
      </c>
      <c r="M565" s="12">
        <f t="shared" si="428"/>
        <v>63.470000000000006</v>
      </c>
      <c r="N565" s="12">
        <f t="shared" si="428"/>
        <v>60.500000000000007</v>
      </c>
      <c r="O565" s="12">
        <f t="shared" si="428"/>
        <v>59.400000000000006</v>
      </c>
      <c r="P565" s="12">
        <f t="shared" si="428"/>
        <v>58.300000000000004</v>
      </c>
      <c r="Q565" s="12">
        <f t="shared" si="428"/>
        <v>57.20000000000001</v>
      </c>
      <c r="R565" s="12">
        <f t="shared" si="428"/>
        <v>56.100000000000009</v>
      </c>
      <c r="S565" s="12">
        <f t="shared" si="428"/>
        <v>55.000000000000007</v>
      </c>
      <c r="T565" s="12">
        <f t="shared" si="428"/>
        <v>53.900000000000006</v>
      </c>
      <c r="U565" s="12">
        <f t="shared" si="428"/>
        <v>52.800000000000004</v>
      </c>
      <c r="V565" s="12">
        <f t="shared" si="428"/>
        <v>51.70000000000001</v>
      </c>
      <c r="W565" s="12">
        <f t="shared" si="428"/>
        <v>50.600000000000009</v>
      </c>
      <c r="X565" s="12">
        <f t="shared" si="428"/>
        <v>49.500000000000007</v>
      </c>
      <c r="Y565" s="12">
        <f t="shared" si="428"/>
        <v>47.63000000000001</v>
      </c>
      <c r="Z565" s="12">
        <f t="shared" si="428"/>
        <v>45.760000000000005</v>
      </c>
      <c r="AA565" s="12">
        <f t="shared" si="428"/>
        <v>43.890000000000008</v>
      </c>
      <c r="AB565" s="12">
        <f t="shared" si="428"/>
        <v>42.02</v>
      </c>
      <c r="AC565" s="12">
        <f t="shared" si="428"/>
        <v>40.150000000000006</v>
      </c>
      <c r="AD565" s="12">
        <f t="shared" si="428"/>
        <v>38.280000000000008</v>
      </c>
      <c r="AE565" s="12">
        <f t="shared" si="428"/>
        <v>36.410000000000004</v>
      </c>
      <c r="AF565" s="12">
        <f t="shared" si="428"/>
        <v>34.540000000000006</v>
      </c>
      <c r="AG565" s="12">
        <f t="shared" si="428"/>
        <v>32.67</v>
      </c>
      <c r="AH565" s="12">
        <f t="shared" si="428"/>
        <v>30.800000000000004</v>
      </c>
    </row>
    <row r="566" spans="2:34" hidden="1" outlineLevel="1">
      <c r="B566" t="str">
        <f t="shared" si="415"/>
        <v>e-methane (PS) - Finance cost - Europe - USD/ton fuel</v>
      </c>
      <c r="C566" s="2" t="str">
        <f>C549</f>
        <v>e-methane (PS)</v>
      </c>
      <c r="D566" s="2" t="s">
        <v>42</v>
      </c>
      <c r="E566" s="2" t="s">
        <v>8</v>
      </c>
      <c r="F566" s="2" t="s">
        <v>31</v>
      </c>
      <c r="G566" s="12">
        <f t="shared" ref="G566:AH566" si="429">G571*G$573</f>
        <v>84.810000000000016</v>
      </c>
      <c r="H566" s="12">
        <f t="shared" si="429"/>
        <v>80.080000000000013</v>
      </c>
      <c r="I566" s="12">
        <f t="shared" si="429"/>
        <v>75.350000000000009</v>
      </c>
      <c r="J566" s="12">
        <f t="shared" si="429"/>
        <v>72.38000000000001</v>
      </c>
      <c r="K566" s="12">
        <f t="shared" si="429"/>
        <v>69.410000000000011</v>
      </c>
      <c r="L566" s="12">
        <f t="shared" si="429"/>
        <v>66.440000000000012</v>
      </c>
      <c r="M566" s="12">
        <f t="shared" si="429"/>
        <v>63.470000000000006</v>
      </c>
      <c r="N566" s="12">
        <f t="shared" si="429"/>
        <v>60.500000000000007</v>
      </c>
      <c r="O566" s="12">
        <f t="shared" si="429"/>
        <v>59.400000000000006</v>
      </c>
      <c r="P566" s="12">
        <f t="shared" si="429"/>
        <v>58.300000000000004</v>
      </c>
      <c r="Q566" s="12">
        <f t="shared" si="429"/>
        <v>57.20000000000001</v>
      </c>
      <c r="R566" s="12">
        <f t="shared" si="429"/>
        <v>56.100000000000009</v>
      </c>
      <c r="S566" s="12">
        <f t="shared" si="429"/>
        <v>55.000000000000007</v>
      </c>
      <c r="T566" s="12">
        <f t="shared" si="429"/>
        <v>53.900000000000006</v>
      </c>
      <c r="U566" s="12">
        <f t="shared" si="429"/>
        <v>52.800000000000004</v>
      </c>
      <c r="V566" s="12">
        <f t="shared" si="429"/>
        <v>51.70000000000001</v>
      </c>
      <c r="W566" s="12">
        <f t="shared" si="429"/>
        <v>50.600000000000009</v>
      </c>
      <c r="X566" s="12">
        <f t="shared" si="429"/>
        <v>49.500000000000007</v>
      </c>
      <c r="Y566" s="12">
        <f t="shared" si="429"/>
        <v>47.63000000000001</v>
      </c>
      <c r="Z566" s="12">
        <f t="shared" si="429"/>
        <v>45.760000000000005</v>
      </c>
      <c r="AA566" s="12">
        <f t="shared" si="429"/>
        <v>43.890000000000008</v>
      </c>
      <c r="AB566" s="12">
        <f t="shared" si="429"/>
        <v>42.02</v>
      </c>
      <c r="AC566" s="12">
        <f t="shared" si="429"/>
        <v>40.150000000000006</v>
      </c>
      <c r="AD566" s="12">
        <f t="shared" si="429"/>
        <v>38.280000000000008</v>
      </c>
      <c r="AE566" s="12">
        <f t="shared" si="429"/>
        <v>36.410000000000004</v>
      </c>
      <c r="AF566" s="12">
        <f t="shared" si="429"/>
        <v>34.540000000000006</v>
      </c>
      <c r="AG566" s="12">
        <f t="shared" si="429"/>
        <v>32.67</v>
      </c>
      <c r="AH566" s="12">
        <f t="shared" si="429"/>
        <v>30.800000000000004</v>
      </c>
    </row>
    <row r="567" spans="2:34" hidden="1" outlineLevel="1">
      <c r="B567" t="str">
        <f t="shared" si="415"/>
        <v>e-methane (PS) - Finance cost - Middle East - USD/ton fuel</v>
      </c>
      <c r="C567" s="13" t="str">
        <f>C549</f>
        <v>e-methane (PS)</v>
      </c>
      <c r="D567" s="13" t="s">
        <v>42</v>
      </c>
      <c r="E567" s="13" t="s">
        <v>58</v>
      </c>
      <c r="F567" s="13" t="s">
        <v>31</v>
      </c>
      <c r="G567" s="14">
        <f t="shared" ref="G567:AH567" si="430">G572*G$573</f>
        <v>84.810000000000016</v>
      </c>
      <c r="H567" s="14">
        <f t="shared" si="430"/>
        <v>80.080000000000013</v>
      </c>
      <c r="I567" s="14">
        <f t="shared" si="430"/>
        <v>75.350000000000009</v>
      </c>
      <c r="J567" s="14">
        <f t="shared" si="430"/>
        <v>72.38000000000001</v>
      </c>
      <c r="K567" s="14">
        <f t="shared" si="430"/>
        <v>69.410000000000011</v>
      </c>
      <c r="L567" s="14">
        <f t="shared" si="430"/>
        <v>66.440000000000012</v>
      </c>
      <c r="M567" s="14">
        <f t="shared" si="430"/>
        <v>63.470000000000006</v>
      </c>
      <c r="N567" s="14">
        <f t="shared" si="430"/>
        <v>60.500000000000007</v>
      </c>
      <c r="O567" s="14">
        <f t="shared" si="430"/>
        <v>59.400000000000006</v>
      </c>
      <c r="P567" s="14">
        <f t="shared" si="430"/>
        <v>58.300000000000004</v>
      </c>
      <c r="Q567" s="14">
        <f t="shared" si="430"/>
        <v>57.20000000000001</v>
      </c>
      <c r="R567" s="14">
        <f t="shared" si="430"/>
        <v>56.100000000000009</v>
      </c>
      <c r="S567" s="14">
        <f t="shared" si="430"/>
        <v>55.000000000000007</v>
      </c>
      <c r="T567" s="14">
        <f t="shared" si="430"/>
        <v>53.900000000000006</v>
      </c>
      <c r="U567" s="14">
        <f t="shared" si="430"/>
        <v>52.800000000000004</v>
      </c>
      <c r="V567" s="14">
        <f t="shared" si="430"/>
        <v>51.70000000000001</v>
      </c>
      <c r="W567" s="14">
        <f t="shared" si="430"/>
        <v>50.600000000000009</v>
      </c>
      <c r="X567" s="14">
        <f t="shared" si="430"/>
        <v>49.500000000000007</v>
      </c>
      <c r="Y567" s="14">
        <f t="shared" si="430"/>
        <v>47.63000000000001</v>
      </c>
      <c r="Z567" s="14">
        <f t="shared" si="430"/>
        <v>45.760000000000005</v>
      </c>
      <c r="AA567" s="14">
        <f t="shared" si="430"/>
        <v>43.890000000000008</v>
      </c>
      <c r="AB567" s="14">
        <f t="shared" si="430"/>
        <v>42.02</v>
      </c>
      <c r="AC567" s="14">
        <f t="shared" si="430"/>
        <v>40.150000000000006</v>
      </c>
      <c r="AD567" s="14">
        <f t="shared" si="430"/>
        <v>38.280000000000008</v>
      </c>
      <c r="AE567" s="14">
        <f t="shared" si="430"/>
        <v>36.410000000000004</v>
      </c>
      <c r="AF567" s="14">
        <f t="shared" si="430"/>
        <v>34.540000000000006</v>
      </c>
      <c r="AG567" s="14">
        <f t="shared" si="430"/>
        <v>32.67</v>
      </c>
      <c r="AH567" s="14">
        <f t="shared" si="430"/>
        <v>30.800000000000004</v>
      </c>
    </row>
    <row r="568" spans="2:34" hidden="1" outlineLevel="1">
      <c r="B568" t="str">
        <f t="shared" si="415"/>
        <v>General - Weighted average cost of capital (WACC) - Africa - %</v>
      </c>
      <c r="C568" t="s">
        <v>115</v>
      </c>
      <c r="D568" t="s">
        <v>116</v>
      </c>
      <c r="E568" t="s">
        <v>55</v>
      </c>
      <c r="F568" t="s">
        <v>117</v>
      </c>
      <c r="G568" s="9">
        <f t="shared" ref="G568:V573" si="431">INDEX(FuelData,MATCH($B568,FuelData_Index,0),MATCH(G$4,FuelData_Year,0))</f>
        <v>5.5000000000000007E-2</v>
      </c>
      <c r="H568" s="9">
        <f t="shared" si="431"/>
        <v>5.5000000000000007E-2</v>
      </c>
      <c r="I568" s="9">
        <f t="shared" si="431"/>
        <v>5.5000000000000007E-2</v>
      </c>
      <c r="J568" s="9">
        <f t="shared" si="431"/>
        <v>5.5000000000000007E-2</v>
      </c>
      <c r="K568" s="9">
        <f t="shared" si="431"/>
        <v>5.5000000000000007E-2</v>
      </c>
      <c r="L568" s="9">
        <f t="shared" si="431"/>
        <v>5.5000000000000007E-2</v>
      </c>
      <c r="M568" s="9">
        <f t="shared" si="431"/>
        <v>5.5000000000000007E-2</v>
      </c>
      <c r="N568" s="9">
        <f t="shared" si="431"/>
        <v>5.5000000000000007E-2</v>
      </c>
      <c r="O568" s="9">
        <f t="shared" si="431"/>
        <v>5.5000000000000007E-2</v>
      </c>
      <c r="P568" s="9">
        <f t="shared" si="431"/>
        <v>5.5000000000000007E-2</v>
      </c>
      <c r="Q568" s="9">
        <f t="shared" si="431"/>
        <v>5.5000000000000007E-2</v>
      </c>
      <c r="R568" s="9">
        <f t="shared" si="431"/>
        <v>5.5000000000000007E-2</v>
      </c>
      <c r="S568" s="9">
        <f t="shared" si="431"/>
        <v>5.5000000000000007E-2</v>
      </c>
      <c r="T568" s="9">
        <f t="shared" si="431"/>
        <v>5.5000000000000007E-2</v>
      </c>
      <c r="U568" s="9">
        <f t="shared" si="431"/>
        <v>5.5000000000000007E-2</v>
      </c>
      <c r="V568" s="9">
        <f t="shared" si="431"/>
        <v>5.5000000000000007E-2</v>
      </c>
      <c r="W568" s="9">
        <f t="shared" ref="W568:AH573" si="432">INDEX(FuelData,MATCH($B568,FuelData_Index,0),MATCH(W$4,FuelData_Year,0))</f>
        <v>5.5000000000000007E-2</v>
      </c>
      <c r="X568" s="9">
        <f t="shared" si="432"/>
        <v>5.5000000000000007E-2</v>
      </c>
      <c r="Y568" s="9">
        <f t="shared" si="432"/>
        <v>5.5000000000000007E-2</v>
      </c>
      <c r="Z568" s="9">
        <f t="shared" si="432"/>
        <v>5.5000000000000007E-2</v>
      </c>
      <c r="AA568" s="9">
        <f t="shared" si="432"/>
        <v>5.5000000000000007E-2</v>
      </c>
      <c r="AB568" s="9">
        <f t="shared" si="432"/>
        <v>5.5000000000000007E-2</v>
      </c>
      <c r="AC568" s="9">
        <f t="shared" si="432"/>
        <v>5.5000000000000007E-2</v>
      </c>
      <c r="AD568" s="9">
        <f t="shared" si="432"/>
        <v>5.5000000000000007E-2</v>
      </c>
      <c r="AE568" s="9">
        <f t="shared" si="432"/>
        <v>5.5000000000000007E-2</v>
      </c>
      <c r="AF568" s="9">
        <f t="shared" si="432"/>
        <v>5.5000000000000007E-2</v>
      </c>
      <c r="AG568" s="9">
        <f t="shared" si="432"/>
        <v>5.5000000000000007E-2</v>
      </c>
      <c r="AH568" s="9">
        <f t="shared" si="432"/>
        <v>5.5000000000000007E-2</v>
      </c>
    </row>
    <row r="569" spans="2:34" hidden="1" outlineLevel="1">
      <c r="B569" t="str">
        <f t="shared" si="415"/>
        <v>General - Weighted average cost of capital (WACC) - Americas - %</v>
      </c>
      <c r="C569" t="s">
        <v>115</v>
      </c>
      <c r="D569" t="s">
        <v>116</v>
      </c>
      <c r="E569" t="s">
        <v>56</v>
      </c>
      <c r="F569" t="s">
        <v>117</v>
      </c>
      <c r="G569" s="9">
        <f t="shared" si="431"/>
        <v>5.5000000000000007E-2</v>
      </c>
      <c r="H569" s="9">
        <f t="shared" si="431"/>
        <v>5.5000000000000007E-2</v>
      </c>
      <c r="I569" s="9">
        <f t="shared" si="431"/>
        <v>5.5000000000000007E-2</v>
      </c>
      <c r="J569" s="9">
        <f t="shared" si="431"/>
        <v>5.5000000000000007E-2</v>
      </c>
      <c r="K569" s="9">
        <f t="shared" si="431"/>
        <v>5.5000000000000007E-2</v>
      </c>
      <c r="L569" s="9">
        <f t="shared" si="431"/>
        <v>5.5000000000000007E-2</v>
      </c>
      <c r="M569" s="9">
        <f t="shared" si="431"/>
        <v>5.5000000000000007E-2</v>
      </c>
      <c r="N569" s="9">
        <f t="shared" si="431"/>
        <v>5.5000000000000007E-2</v>
      </c>
      <c r="O569" s="9">
        <f t="shared" si="431"/>
        <v>5.5000000000000007E-2</v>
      </c>
      <c r="P569" s="9">
        <f t="shared" si="431"/>
        <v>5.5000000000000007E-2</v>
      </c>
      <c r="Q569" s="9">
        <f t="shared" si="431"/>
        <v>5.5000000000000007E-2</v>
      </c>
      <c r="R569" s="9">
        <f t="shared" si="431"/>
        <v>5.5000000000000007E-2</v>
      </c>
      <c r="S569" s="9">
        <f t="shared" si="431"/>
        <v>5.5000000000000007E-2</v>
      </c>
      <c r="T569" s="9">
        <f t="shared" si="431"/>
        <v>5.5000000000000007E-2</v>
      </c>
      <c r="U569" s="9">
        <f t="shared" si="431"/>
        <v>5.5000000000000007E-2</v>
      </c>
      <c r="V569" s="9">
        <f t="shared" si="431"/>
        <v>5.5000000000000007E-2</v>
      </c>
      <c r="W569" s="9">
        <f t="shared" si="432"/>
        <v>5.5000000000000007E-2</v>
      </c>
      <c r="X569" s="9">
        <f t="shared" si="432"/>
        <v>5.5000000000000007E-2</v>
      </c>
      <c r="Y569" s="9">
        <f t="shared" si="432"/>
        <v>5.5000000000000007E-2</v>
      </c>
      <c r="Z569" s="9">
        <f t="shared" si="432"/>
        <v>5.5000000000000007E-2</v>
      </c>
      <c r="AA569" s="9">
        <f t="shared" si="432"/>
        <v>5.5000000000000007E-2</v>
      </c>
      <c r="AB569" s="9">
        <f t="shared" si="432"/>
        <v>5.5000000000000007E-2</v>
      </c>
      <c r="AC569" s="9">
        <f t="shared" si="432"/>
        <v>5.5000000000000007E-2</v>
      </c>
      <c r="AD569" s="9">
        <f t="shared" si="432"/>
        <v>5.5000000000000007E-2</v>
      </c>
      <c r="AE569" s="9">
        <f t="shared" si="432"/>
        <v>5.5000000000000007E-2</v>
      </c>
      <c r="AF569" s="9">
        <f t="shared" si="432"/>
        <v>5.5000000000000007E-2</v>
      </c>
      <c r="AG569" s="9">
        <f t="shared" si="432"/>
        <v>5.5000000000000007E-2</v>
      </c>
      <c r="AH569" s="9">
        <f t="shared" si="432"/>
        <v>5.5000000000000007E-2</v>
      </c>
    </row>
    <row r="570" spans="2:34" hidden="1" outlineLevel="1">
      <c r="B570" t="str">
        <f t="shared" si="415"/>
        <v>General - Weighted average cost of capital (WACC) - Asia - %</v>
      </c>
      <c r="C570" t="s">
        <v>115</v>
      </c>
      <c r="D570" t="s">
        <v>116</v>
      </c>
      <c r="E570" t="s">
        <v>57</v>
      </c>
      <c r="F570" t="s">
        <v>117</v>
      </c>
      <c r="G570" s="9">
        <f t="shared" si="431"/>
        <v>5.5000000000000007E-2</v>
      </c>
      <c r="H570" s="9">
        <f t="shared" si="431"/>
        <v>5.5000000000000007E-2</v>
      </c>
      <c r="I570" s="9">
        <f t="shared" si="431"/>
        <v>5.5000000000000007E-2</v>
      </c>
      <c r="J570" s="9">
        <f t="shared" si="431"/>
        <v>5.5000000000000007E-2</v>
      </c>
      <c r="K570" s="9">
        <f t="shared" si="431"/>
        <v>5.5000000000000007E-2</v>
      </c>
      <c r="L570" s="9">
        <f t="shared" si="431"/>
        <v>5.5000000000000007E-2</v>
      </c>
      <c r="M570" s="9">
        <f t="shared" si="431"/>
        <v>5.5000000000000007E-2</v>
      </c>
      <c r="N570" s="9">
        <f t="shared" si="431"/>
        <v>5.5000000000000007E-2</v>
      </c>
      <c r="O570" s="9">
        <f t="shared" si="431"/>
        <v>5.5000000000000007E-2</v>
      </c>
      <c r="P570" s="9">
        <f t="shared" si="431"/>
        <v>5.5000000000000007E-2</v>
      </c>
      <c r="Q570" s="9">
        <f t="shared" si="431"/>
        <v>5.5000000000000007E-2</v>
      </c>
      <c r="R570" s="9">
        <f t="shared" si="431"/>
        <v>5.5000000000000007E-2</v>
      </c>
      <c r="S570" s="9">
        <f t="shared" si="431"/>
        <v>5.5000000000000007E-2</v>
      </c>
      <c r="T570" s="9">
        <f t="shared" si="431"/>
        <v>5.5000000000000007E-2</v>
      </c>
      <c r="U570" s="9">
        <f t="shared" si="431"/>
        <v>5.5000000000000007E-2</v>
      </c>
      <c r="V570" s="9">
        <f t="shared" si="431"/>
        <v>5.5000000000000007E-2</v>
      </c>
      <c r="W570" s="9">
        <f t="shared" si="432"/>
        <v>5.5000000000000007E-2</v>
      </c>
      <c r="X570" s="9">
        <f t="shared" si="432"/>
        <v>5.5000000000000007E-2</v>
      </c>
      <c r="Y570" s="9">
        <f t="shared" si="432"/>
        <v>5.5000000000000007E-2</v>
      </c>
      <c r="Z570" s="9">
        <f t="shared" si="432"/>
        <v>5.5000000000000007E-2</v>
      </c>
      <c r="AA570" s="9">
        <f t="shared" si="432"/>
        <v>5.5000000000000007E-2</v>
      </c>
      <c r="AB570" s="9">
        <f t="shared" si="432"/>
        <v>5.5000000000000007E-2</v>
      </c>
      <c r="AC570" s="9">
        <f t="shared" si="432"/>
        <v>5.5000000000000007E-2</v>
      </c>
      <c r="AD570" s="9">
        <f t="shared" si="432"/>
        <v>5.5000000000000007E-2</v>
      </c>
      <c r="AE570" s="9">
        <f t="shared" si="432"/>
        <v>5.5000000000000007E-2</v>
      </c>
      <c r="AF570" s="9">
        <f t="shared" si="432"/>
        <v>5.5000000000000007E-2</v>
      </c>
      <c r="AG570" s="9">
        <f t="shared" si="432"/>
        <v>5.5000000000000007E-2</v>
      </c>
      <c r="AH570" s="9">
        <f t="shared" si="432"/>
        <v>5.5000000000000007E-2</v>
      </c>
    </row>
    <row r="571" spans="2:34" hidden="1" outlineLevel="1">
      <c r="B571" t="str">
        <f t="shared" si="415"/>
        <v>General - Weighted average cost of capital (WACC) - Europe - %</v>
      </c>
      <c r="C571" t="s">
        <v>115</v>
      </c>
      <c r="D571" t="s">
        <v>116</v>
      </c>
      <c r="E571" t="s">
        <v>8</v>
      </c>
      <c r="F571" t="s">
        <v>117</v>
      </c>
      <c r="G571" s="9">
        <f t="shared" si="431"/>
        <v>5.5000000000000007E-2</v>
      </c>
      <c r="H571" s="9">
        <f t="shared" si="431"/>
        <v>5.5000000000000007E-2</v>
      </c>
      <c r="I571" s="9">
        <f t="shared" si="431"/>
        <v>5.5000000000000007E-2</v>
      </c>
      <c r="J571" s="9">
        <f t="shared" si="431"/>
        <v>5.5000000000000007E-2</v>
      </c>
      <c r="K571" s="9">
        <f t="shared" si="431"/>
        <v>5.5000000000000007E-2</v>
      </c>
      <c r="L571" s="9">
        <f t="shared" si="431"/>
        <v>5.5000000000000007E-2</v>
      </c>
      <c r="M571" s="9">
        <f t="shared" si="431"/>
        <v>5.5000000000000007E-2</v>
      </c>
      <c r="N571" s="9">
        <f t="shared" si="431"/>
        <v>5.5000000000000007E-2</v>
      </c>
      <c r="O571" s="9">
        <f t="shared" si="431"/>
        <v>5.5000000000000007E-2</v>
      </c>
      <c r="P571" s="9">
        <f t="shared" si="431"/>
        <v>5.5000000000000007E-2</v>
      </c>
      <c r="Q571" s="9">
        <f t="shared" si="431"/>
        <v>5.5000000000000007E-2</v>
      </c>
      <c r="R571" s="9">
        <f t="shared" si="431"/>
        <v>5.5000000000000007E-2</v>
      </c>
      <c r="S571" s="9">
        <f t="shared" si="431"/>
        <v>5.5000000000000007E-2</v>
      </c>
      <c r="T571" s="9">
        <f t="shared" si="431"/>
        <v>5.5000000000000007E-2</v>
      </c>
      <c r="U571" s="9">
        <f t="shared" si="431"/>
        <v>5.5000000000000007E-2</v>
      </c>
      <c r="V571" s="9">
        <f t="shared" si="431"/>
        <v>5.5000000000000007E-2</v>
      </c>
      <c r="W571" s="9">
        <f t="shared" si="432"/>
        <v>5.5000000000000007E-2</v>
      </c>
      <c r="X571" s="9">
        <f t="shared" si="432"/>
        <v>5.5000000000000007E-2</v>
      </c>
      <c r="Y571" s="9">
        <f t="shared" si="432"/>
        <v>5.5000000000000007E-2</v>
      </c>
      <c r="Z571" s="9">
        <f t="shared" si="432"/>
        <v>5.5000000000000007E-2</v>
      </c>
      <c r="AA571" s="9">
        <f t="shared" si="432"/>
        <v>5.5000000000000007E-2</v>
      </c>
      <c r="AB571" s="9">
        <f t="shared" si="432"/>
        <v>5.5000000000000007E-2</v>
      </c>
      <c r="AC571" s="9">
        <f t="shared" si="432"/>
        <v>5.5000000000000007E-2</v>
      </c>
      <c r="AD571" s="9">
        <f t="shared" si="432"/>
        <v>5.5000000000000007E-2</v>
      </c>
      <c r="AE571" s="9">
        <f t="shared" si="432"/>
        <v>5.5000000000000007E-2</v>
      </c>
      <c r="AF571" s="9">
        <f t="shared" si="432"/>
        <v>5.5000000000000007E-2</v>
      </c>
      <c r="AG571" s="9">
        <f t="shared" si="432"/>
        <v>5.5000000000000007E-2</v>
      </c>
      <c r="AH571" s="9">
        <f t="shared" si="432"/>
        <v>5.5000000000000007E-2</v>
      </c>
    </row>
    <row r="572" spans="2:34" hidden="1" outlineLevel="1">
      <c r="B572" t="str">
        <f t="shared" si="415"/>
        <v>General - Weighted average cost of capital (WACC) - Middle East - %</v>
      </c>
      <c r="C572" t="s">
        <v>115</v>
      </c>
      <c r="D572" t="s">
        <v>116</v>
      </c>
      <c r="E572" t="s">
        <v>58</v>
      </c>
      <c r="F572" t="s">
        <v>117</v>
      </c>
      <c r="G572" s="9">
        <f t="shared" si="431"/>
        <v>5.5000000000000007E-2</v>
      </c>
      <c r="H572" s="9">
        <f t="shared" si="431"/>
        <v>5.5000000000000007E-2</v>
      </c>
      <c r="I572" s="9">
        <f t="shared" si="431"/>
        <v>5.5000000000000007E-2</v>
      </c>
      <c r="J572" s="9">
        <f t="shared" si="431"/>
        <v>5.5000000000000007E-2</v>
      </c>
      <c r="K572" s="9">
        <f t="shared" si="431"/>
        <v>5.5000000000000007E-2</v>
      </c>
      <c r="L572" s="9">
        <f t="shared" si="431"/>
        <v>5.5000000000000007E-2</v>
      </c>
      <c r="M572" s="9">
        <f t="shared" si="431"/>
        <v>5.5000000000000007E-2</v>
      </c>
      <c r="N572" s="9">
        <f t="shared" si="431"/>
        <v>5.5000000000000007E-2</v>
      </c>
      <c r="O572" s="9">
        <f t="shared" si="431"/>
        <v>5.5000000000000007E-2</v>
      </c>
      <c r="P572" s="9">
        <f t="shared" si="431"/>
        <v>5.5000000000000007E-2</v>
      </c>
      <c r="Q572" s="9">
        <f t="shared" si="431"/>
        <v>5.5000000000000007E-2</v>
      </c>
      <c r="R572" s="9">
        <f t="shared" si="431"/>
        <v>5.5000000000000007E-2</v>
      </c>
      <c r="S572" s="9">
        <f t="shared" si="431"/>
        <v>5.5000000000000007E-2</v>
      </c>
      <c r="T572" s="9">
        <f t="shared" si="431"/>
        <v>5.5000000000000007E-2</v>
      </c>
      <c r="U572" s="9">
        <f t="shared" si="431"/>
        <v>5.5000000000000007E-2</v>
      </c>
      <c r="V572" s="9">
        <f t="shared" si="431"/>
        <v>5.5000000000000007E-2</v>
      </c>
      <c r="W572" s="9">
        <f t="shared" si="432"/>
        <v>5.5000000000000007E-2</v>
      </c>
      <c r="X572" s="9">
        <f t="shared" si="432"/>
        <v>5.5000000000000007E-2</v>
      </c>
      <c r="Y572" s="9">
        <f t="shared" si="432"/>
        <v>5.5000000000000007E-2</v>
      </c>
      <c r="Z572" s="9">
        <f t="shared" si="432"/>
        <v>5.5000000000000007E-2</v>
      </c>
      <c r="AA572" s="9">
        <f t="shared" si="432"/>
        <v>5.5000000000000007E-2</v>
      </c>
      <c r="AB572" s="9">
        <f t="shared" si="432"/>
        <v>5.5000000000000007E-2</v>
      </c>
      <c r="AC572" s="9">
        <f t="shared" si="432"/>
        <v>5.5000000000000007E-2</v>
      </c>
      <c r="AD572" s="9">
        <f t="shared" si="432"/>
        <v>5.5000000000000007E-2</v>
      </c>
      <c r="AE572" s="9">
        <f t="shared" si="432"/>
        <v>5.5000000000000007E-2</v>
      </c>
      <c r="AF572" s="9">
        <f t="shared" si="432"/>
        <v>5.5000000000000007E-2</v>
      </c>
      <c r="AG572" s="9">
        <f t="shared" si="432"/>
        <v>5.5000000000000007E-2</v>
      </c>
      <c r="AH572" s="9">
        <f t="shared" si="432"/>
        <v>5.5000000000000007E-2</v>
      </c>
    </row>
    <row r="573" spans="2:34" hidden="1" outlineLevel="1">
      <c r="B573" t="str">
        <f t="shared" si="415"/>
        <v>e-methane - Total CAPEX - Global - USD/ton fuel</v>
      </c>
      <c r="C573" t="s">
        <v>78</v>
      </c>
      <c r="D573" t="str">
        <f>D558</f>
        <v>Total CAPEX</v>
      </c>
      <c r="E573" t="str">
        <f>E558</f>
        <v>Global</v>
      </c>
      <c r="F573" t="s">
        <v>31</v>
      </c>
      <c r="G573" s="8">
        <f t="shared" si="431"/>
        <v>1542</v>
      </c>
      <c r="H573" s="8">
        <f t="shared" si="431"/>
        <v>1456</v>
      </c>
      <c r="I573" s="8">
        <f t="shared" si="431"/>
        <v>1370</v>
      </c>
      <c r="J573" s="8">
        <f t="shared" si="431"/>
        <v>1316</v>
      </c>
      <c r="K573" s="8">
        <f t="shared" si="431"/>
        <v>1262</v>
      </c>
      <c r="L573" s="8">
        <f t="shared" si="431"/>
        <v>1208</v>
      </c>
      <c r="M573" s="8">
        <f t="shared" si="431"/>
        <v>1154</v>
      </c>
      <c r="N573" s="8">
        <f t="shared" si="431"/>
        <v>1100</v>
      </c>
      <c r="O573" s="8">
        <f t="shared" si="431"/>
        <v>1080</v>
      </c>
      <c r="P573" s="8">
        <f t="shared" si="431"/>
        <v>1060</v>
      </c>
      <c r="Q573" s="8">
        <f t="shared" si="431"/>
        <v>1040</v>
      </c>
      <c r="R573" s="8">
        <f t="shared" si="431"/>
        <v>1020</v>
      </c>
      <c r="S573" s="8">
        <f t="shared" si="431"/>
        <v>1000</v>
      </c>
      <c r="T573" s="8">
        <f t="shared" si="431"/>
        <v>980</v>
      </c>
      <c r="U573" s="8">
        <f t="shared" si="431"/>
        <v>960</v>
      </c>
      <c r="V573" s="8">
        <f t="shared" si="431"/>
        <v>940</v>
      </c>
      <c r="W573" s="8">
        <f t="shared" si="432"/>
        <v>920</v>
      </c>
      <c r="X573" s="8">
        <f t="shared" si="432"/>
        <v>900</v>
      </c>
      <c r="Y573" s="8">
        <f t="shared" si="432"/>
        <v>866</v>
      </c>
      <c r="Z573" s="8">
        <f t="shared" si="432"/>
        <v>832</v>
      </c>
      <c r="AA573" s="8">
        <f t="shared" si="432"/>
        <v>798</v>
      </c>
      <c r="AB573" s="8">
        <f t="shared" si="432"/>
        <v>764</v>
      </c>
      <c r="AC573" s="8">
        <f t="shared" si="432"/>
        <v>730</v>
      </c>
      <c r="AD573" s="8">
        <f t="shared" si="432"/>
        <v>696</v>
      </c>
      <c r="AE573" s="8">
        <f t="shared" si="432"/>
        <v>662</v>
      </c>
      <c r="AF573" s="8">
        <f t="shared" si="432"/>
        <v>628</v>
      </c>
      <c r="AG573" s="8">
        <f t="shared" si="432"/>
        <v>594</v>
      </c>
      <c r="AH573" s="8">
        <f t="shared" si="432"/>
        <v>560</v>
      </c>
    </row>
    <row r="574" spans="2:34" hidden="1" outlineLevel="1">
      <c r="B574" t="str">
        <f t="shared" si="415"/>
        <v/>
      </c>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row>
    <row r="575" spans="2:34" hidden="1" outlineLevel="1">
      <c r="B575" t="str">
        <f t="shared" si="415"/>
        <v>e-methane (PS) - Energy cost - Africa - USD/ton fuel</v>
      </c>
      <c r="C575" s="10" t="str">
        <f>C549</f>
        <v>e-methane (PS)</v>
      </c>
      <c r="D575" s="10" t="s">
        <v>43</v>
      </c>
      <c r="E575" s="10" t="s">
        <v>55</v>
      </c>
      <c r="F575" s="10" t="s">
        <v>31</v>
      </c>
      <c r="G575" s="15">
        <f>G580*G$585</f>
        <v>23.35592277220567</v>
      </c>
      <c r="H575" s="15">
        <f t="shared" ref="H575:AH575" si="433">H580*H$585</f>
        <v>20.613318498263837</v>
      </c>
      <c r="I575" s="15">
        <f t="shared" si="433"/>
        <v>17.870714224321272</v>
      </c>
      <c r="J575" s="15">
        <f t="shared" si="433"/>
        <v>17.106169874015542</v>
      </c>
      <c r="K575" s="15">
        <f t="shared" si="433"/>
        <v>16.341625523709808</v>
      </c>
      <c r="L575" s="15">
        <f t="shared" si="433"/>
        <v>15.577081173404077</v>
      </c>
      <c r="M575" s="15">
        <f t="shared" si="433"/>
        <v>14.812536823098164</v>
      </c>
      <c r="N575" s="15">
        <f t="shared" si="433"/>
        <v>14.04799247279243</v>
      </c>
      <c r="O575" s="15">
        <f t="shared" si="433"/>
        <v>13.621222839370786</v>
      </c>
      <c r="P575" s="15">
        <f t="shared" si="433"/>
        <v>13.19445320594914</v>
      </c>
      <c r="Q575" s="15">
        <f t="shared" si="433"/>
        <v>12.767683572527313</v>
      </c>
      <c r="R575" s="15">
        <f t="shared" si="433"/>
        <v>12.340913939105668</v>
      </c>
      <c r="S575" s="15">
        <f t="shared" si="433"/>
        <v>11.914144305684069</v>
      </c>
      <c r="T575" s="15">
        <f t="shared" si="433"/>
        <v>11.713270851961216</v>
      </c>
      <c r="U575" s="15">
        <f t="shared" si="433"/>
        <v>11.512397398238409</v>
      </c>
      <c r="V575" s="15">
        <f t="shared" si="433"/>
        <v>11.311523944515557</v>
      </c>
      <c r="W575" s="15">
        <f t="shared" si="433"/>
        <v>11.110650490792706</v>
      </c>
      <c r="X575" s="15">
        <f t="shared" si="433"/>
        <v>10.909777037069944</v>
      </c>
      <c r="Y575" s="15">
        <f t="shared" si="433"/>
        <v>10.703224659738499</v>
      </c>
      <c r="Z575" s="15">
        <f t="shared" si="433"/>
        <v>10.496672282407054</v>
      </c>
      <c r="AA575" s="15">
        <f t="shared" si="433"/>
        <v>10.290119905075517</v>
      </c>
      <c r="AB575" s="15">
        <f t="shared" si="433"/>
        <v>10.083567527744073</v>
      </c>
      <c r="AC575" s="15">
        <f t="shared" si="433"/>
        <v>9.877015150412582</v>
      </c>
      <c r="AD575" s="15">
        <f t="shared" si="433"/>
        <v>9.7756337118425574</v>
      </c>
      <c r="AE575" s="15">
        <f t="shared" si="433"/>
        <v>9.6742522732725789</v>
      </c>
      <c r="AF575" s="15">
        <f t="shared" si="433"/>
        <v>9.5728708347025542</v>
      </c>
      <c r="AG575" s="15">
        <f t="shared" si="433"/>
        <v>9.4714893961325295</v>
      </c>
      <c r="AH575" s="15">
        <f t="shared" si="433"/>
        <v>9.370107957562551</v>
      </c>
    </row>
    <row r="576" spans="2:34" hidden="1" outlineLevel="1">
      <c r="B576" t="str">
        <f t="shared" si="415"/>
        <v>e-methane (PS) - Energy cost - Americas - USD/ton fuel</v>
      </c>
      <c r="C576" s="2" t="str">
        <f>C549</f>
        <v>e-methane (PS)</v>
      </c>
      <c r="D576" s="2" t="s">
        <v>43</v>
      </c>
      <c r="E576" s="2" t="s">
        <v>56</v>
      </c>
      <c r="F576" s="2" t="s">
        <v>31</v>
      </c>
      <c r="G576" s="16">
        <f t="shared" ref="G576:AH576" si="434">G581*G$585</f>
        <v>14.674873815906814</v>
      </c>
      <c r="H576" s="16">
        <f t="shared" si="434"/>
        <v>14.37097766078905</v>
      </c>
      <c r="I576" s="16">
        <f t="shared" si="434"/>
        <v>14.067081505671196</v>
      </c>
      <c r="J576" s="16">
        <f t="shared" si="434"/>
        <v>13.553377670568807</v>
      </c>
      <c r="K576" s="16">
        <f t="shared" si="434"/>
        <v>13.03967383546642</v>
      </c>
      <c r="L576" s="16">
        <f t="shared" si="434"/>
        <v>12.525970000364033</v>
      </c>
      <c r="M576" s="16">
        <f t="shared" si="434"/>
        <v>12.012266165261828</v>
      </c>
      <c r="N576" s="16">
        <f t="shared" si="434"/>
        <v>11.498562330159439</v>
      </c>
      <c r="O576" s="16">
        <f t="shared" si="434"/>
        <v>11.251355711348333</v>
      </c>
      <c r="P576" s="16">
        <f t="shared" si="434"/>
        <v>11.004149092537228</v>
      </c>
      <c r="Q576" s="16">
        <f t="shared" si="434"/>
        <v>10.756942473726122</v>
      </c>
      <c r="R576" s="16">
        <f t="shared" si="434"/>
        <v>10.509735854915016</v>
      </c>
      <c r="S576" s="16">
        <f t="shared" si="434"/>
        <v>10.262529236103866</v>
      </c>
      <c r="T576" s="16">
        <f t="shared" si="434"/>
        <v>10.062137470168636</v>
      </c>
      <c r="U576" s="16">
        <f t="shared" si="434"/>
        <v>9.8617457042334085</v>
      </c>
      <c r="V576" s="16">
        <f t="shared" si="434"/>
        <v>9.6613539382981344</v>
      </c>
      <c r="W576" s="16">
        <f t="shared" si="434"/>
        <v>9.4609621723629065</v>
      </c>
      <c r="X576" s="16">
        <f t="shared" si="434"/>
        <v>9.2605704064276555</v>
      </c>
      <c r="Y576" s="16">
        <f t="shared" si="434"/>
        <v>9.1798389419518571</v>
      </c>
      <c r="Z576" s="16">
        <f t="shared" si="434"/>
        <v>9.0991074774760587</v>
      </c>
      <c r="AA576" s="16">
        <f t="shared" si="434"/>
        <v>9.0183760130002835</v>
      </c>
      <c r="AB576" s="16">
        <f t="shared" si="434"/>
        <v>8.9376445485244869</v>
      </c>
      <c r="AC576" s="16">
        <f t="shared" si="434"/>
        <v>8.8569130840486885</v>
      </c>
      <c r="AD576" s="16">
        <f t="shared" si="434"/>
        <v>8.7960069083172812</v>
      </c>
      <c r="AE576" s="16">
        <f t="shared" si="434"/>
        <v>8.7351007325858969</v>
      </c>
      <c r="AF576" s="16">
        <f t="shared" si="434"/>
        <v>8.6741945568545145</v>
      </c>
      <c r="AG576" s="16">
        <f t="shared" si="434"/>
        <v>8.6132883811231302</v>
      </c>
      <c r="AH576" s="16">
        <f t="shared" si="434"/>
        <v>8.552382205391746</v>
      </c>
    </row>
    <row r="577" spans="2:34" hidden="1" outlineLevel="1">
      <c r="B577" t="str">
        <f t="shared" si="415"/>
        <v>e-methane (PS) - Energy cost - Asia - USD/ton fuel</v>
      </c>
      <c r="C577" s="2" t="str">
        <f>C549</f>
        <v>e-methane (PS)</v>
      </c>
      <c r="D577" s="2" t="s">
        <v>43</v>
      </c>
      <c r="E577" s="2" t="s">
        <v>57</v>
      </c>
      <c r="F577" s="2" t="s">
        <v>31</v>
      </c>
      <c r="G577" s="16">
        <f t="shared" ref="G577:AH577" si="435">G582*G$585</f>
        <v>25.976640995923663</v>
      </c>
      <c r="H577" s="16">
        <f t="shared" si="435"/>
        <v>23.693963174734382</v>
      </c>
      <c r="I577" s="16">
        <f t="shared" si="435"/>
        <v>21.411285353546191</v>
      </c>
      <c r="J577" s="16">
        <f t="shared" si="435"/>
        <v>20.592507773689434</v>
      </c>
      <c r="K577" s="16">
        <f t="shared" si="435"/>
        <v>19.773730193833035</v>
      </c>
      <c r="L577" s="16">
        <f t="shared" si="435"/>
        <v>18.954952613976275</v>
      </c>
      <c r="M577" s="16">
        <f t="shared" si="435"/>
        <v>18.136175034119514</v>
      </c>
      <c r="N577" s="16">
        <f t="shared" si="435"/>
        <v>17.317397454263119</v>
      </c>
      <c r="O577" s="16">
        <f t="shared" si="435"/>
        <v>16.760883226524676</v>
      </c>
      <c r="P577" s="16">
        <f t="shared" si="435"/>
        <v>16.204368998786414</v>
      </c>
      <c r="Q577" s="16">
        <f t="shared" si="435"/>
        <v>15.647854771048333</v>
      </c>
      <c r="R577" s="16">
        <f t="shared" si="435"/>
        <v>15.091340543310071</v>
      </c>
      <c r="S577" s="16">
        <f t="shared" si="435"/>
        <v>14.534826315571809</v>
      </c>
      <c r="T577" s="16">
        <f t="shared" si="435"/>
        <v>14.251880999090282</v>
      </c>
      <c r="U577" s="16">
        <f t="shared" si="435"/>
        <v>13.968935682608754</v>
      </c>
      <c r="V577" s="16">
        <f t="shared" si="435"/>
        <v>13.685990366127317</v>
      </c>
      <c r="W577" s="16">
        <f t="shared" si="435"/>
        <v>13.40304504964579</v>
      </c>
      <c r="X577" s="16">
        <f t="shared" si="435"/>
        <v>13.120099733164444</v>
      </c>
      <c r="Y577" s="16">
        <f t="shared" si="435"/>
        <v>12.823932917639013</v>
      </c>
      <c r="Z577" s="16">
        <f t="shared" si="435"/>
        <v>12.527766102113674</v>
      </c>
      <c r="AA577" s="16">
        <f t="shared" si="435"/>
        <v>12.231599286588244</v>
      </c>
      <c r="AB577" s="16">
        <f t="shared" si="435"/>
        <v>11.935432471062905</v>
      </c>
      <c r="AC577" s="16">
        <f t="shared" si="435"/>
        <v>11.639265655537475</v>
      </c>
      <c r="AD577" s="16">
        <f t="shared" si="435"/>
        <v>11.503447479549278</v>
      </c>
      <c r="AE577" s="16">
        <f t="shared" si="435"/>
        <v>11.367629303561035</v>
      </c>
      <c r="AF577" s="16">
        <f t="shared" si="435"/>
        <v>11.231811127572838</v>
      </c>
      <c r="AG577" s="16">
        <f t="shared" si="435"/>
        <v>11.095992951584641</v>
      </c>
      <c r="AH577" s="16">
        <f t="shared" si="435"/>
        <v>10.960174775596398</v>
      </c>
    </row>
    <row r="578" spans="2:34" hidden="1" outlineLevel="1">
      <c r="B578" t="str">
        <f t="shared" si="415"/>
        <v>e-methane (PS) - Energy cost - Europe - USD/ton fuel</v>
      </c>
      <c r="C578" s="2" t="str">
        <f>C549</f>
        <v>e-methane (PS)</v>
      </c>
      <c r="D578" s="2" t="s">
        <v>43</v>
      </c>
      <c r="E578" s="2" t="s">
        <v>8</v>
      </c>
      <c r="F578" s="2" t="s">
        <v>31</v>
      </c>
      <c r="G578" s="16">
        <f t="shared" ref="G578:AH578" si="436">G583*G$585</f>
        <v>19.338202143102901</v>
      </c>
      <c r="H578" s="16">
        <f t="shared" si="436"/>
        <v>18.504733757273062</v>
      </c>
      <c r="I578" s="16">
        <f t="shared" si="436"/>
        <v>17.671265371443223</v>
      </c>
      <c r="J578" s="16">
        <f t="shared" si="436"/>
        <v>16.99781787908978</v>
      </c>
      <c r="K578" s="16">
        <f t="shared" si="436"/>
        <v>16.324370386736156</v>
      </c>
      <c r="L578" s="16">
        <f t="shared" si="436"/>
        <v>15.650922894382711</v>
      </c>
      <c r="M578" s="16">
        <f t="shared" si="436"/>
        <v>14.977475402029086</v>
      </c>
      <c r="N578" s="16">
        <f t="shared" si="436"/>
        <v>14.304027909675643</v>
      </c>
      <c r="O578" s="16">
        <f t="shared" si="436"/>
        <v>14.024210615939774</v>
      </c>
      <c r="P578" s="16">
        <f t="shared" si="436"/>
        <v>13.744393322204179</v>
      </c>
      <c r="Q578" s="16">
        <f t="shared" si="436"/>
        <v>13.464576028468493</v>
      </c>
      <c r="R578" s="16">
        <f t="shared" si="436"/>
        <v>13.184758734732805</v>
      </c>
      <c r="S578" s="16">
        <f t="shared" si="436"/>
        <v>12.904941440997209</v>
      </c>
      <c r="T578" s="16">
        <f t="shared" si="436"/>
        <v>12.737876294246689</v>
      </c>
      <c r="U578" s="16">
        <f t="shared" si="436"/>
        <v>12.570811147496215</v>
      </c>
      <c r="V578" s="16">
        <f t="shared" si="436"/>
        <v>12.403746000745741</v>
      </c>
      <c r="W578" s="16">
        <f t="shared" si="436"/>
        <v>12.236680853995267</v>
      </c>
      <c r="X578" s="16">
        <f t="shared" si="436"/>
        <v>12.069615707244703</v>
      </c>
      <c r="Y578" s="16">
        <f t="shared" si="436"/>
        <v>11.890886162064181</v>
      </c>
      <c r="Z578" s="16">
        <f t="shared" si="436"/>
        <v>11.712156616883613</v>
      </c>
      <c r="AA578" s="16">
        <f t="shared" si="436"/>
        <v>11.533427071703091</v>
      </c>
      <c r="AB578" s="16">
        <f t="shared" si="436"/>
        <v>11.354697526522523</v>
      </c>
      <c r="AC578" s="16">
        <f t="shared" si="436"/>
        <v>11.175967981342001</v>
      </c>
      <c r="AD578" s="16">
        <f t="shared" si="436"/>
        <v>11.045563224372746</v>
      </c>
      <c r="AE578" s="16">
        <f t="shared" si="436"/>
        <v>10.915158467403444</v>
      </c>
      <c r="AF578" s="16">
        <f t="shared" si="436"/>
        <v>10.784753710434188</v>
      </c>
      <c r="AG578" s="16">
        <f t="shared" si="436"/>
        <v>10.654348953464932</v>
      </c>
      <c r="AH578" s="16">
        <f t="shared" si="436"/>
        <v>10.523944196495632</v>
      </c>
    </row>
    <row r="579" spans="2:34" hidden="1" outlineLevel="1">
      <c r="B579" t="str">
        <f t="shared" si="415"/>
        <v>e-methane (PS) - Energy cost - Middle East - USD/ton fuel</v>
      </c>
      <c r="C579" s="13" t="str">
        <f>C549</f>
        <v>e-methane (PS)</v>
      </c>
      <c r="D579" s="13" t="s">
        <v>43</v>
      </c>
      <c r="E579" s="13" t="s">
        <v>58</v>
      </c>
      <c r="F579" s="13" t="s">
        <v>31</v>
      </c>
      <c r="G579" s="17">
        <f t="shared" ref="G579:AH579" si="437">G584*G$585</f>
        <v>14.808126669265585</v>
      </c>
      <c r="H579" s="17">
        <f t="shared" si="437"/>
        <v>14.154681160173642</v>
      </c>
      <c r="I579" s="17">
        <f t="shared" si="437"/>
        <v>13.501235651081515</v>
      </c>
      <c r="J579" s="17">
        <f t="shared" si="437"/>
        <v>13.06859485087498</v>
      </c>
      <c r="K579" s="17">
        <f t="shared" si="437"/>
        <v>12.635954050668444</v>
      </c>
      <c r="L579" s="17">
        <f t="shared" si="437"/>
        <v>12.203313250461907</v>
      </c>
      <c r="M579" s="17">
        <f t="shared" si="437"/>
        <v>11.77067245025537</v>
      </c>
      <c r="N579" s="17">
        <f t="shared" si="437"/>
        <v>11.338031650048833</v>
      </c>
      <c r="O579" s="17">
        <f t="shared" si="437"/>
        <v>11.032970030145316</v>
      </c>
      <c r="P579" s="17">
        <f t="shared" si="437"/>
        <v>10.72790841024189</v>
      </c>
      <c r="Q579" s="17">
        <f t="shared" si="437"/>
        <v>10.422846790338372</v>
      </c>
      <c r="R579" s="17">
        <f t="shared" si="437"/>
        <v>10.117785170434946</v>
      </c>
      <c r="S579" s="17">
        <f t="shared" si="437"/>
        <v>9.8127235505315191</v>
      </c>
      <c r="T579" s="17">
        <f t="shared" si="437"/>
        <v>9.6597688620424833</v>
      </c>
      <c r="U579" s="17">
        <f t="shared" si="437"/>
        <v>9.5068141735534493</v>
      </c>
      <c r="V579" s="17">
        <f t="shared" si="437"/>
        <v>9.3538594850644596</v>
      </c>
      <c r="W579" s="17">
        <f t="shared" si="437"/>
        <v>9.2009047965754238</v>
      </c>
      <c r="X579" s="17">
        <f t="shared" si="437"/>
        <v>9.047950108086388</v>
      </c>
      <c r="Y579" s="17">
        <f t="shared" si="437"/>
        <v>8.8473659326680263</v>
      </c>
      <c r="Z579" s="17">
        <f t="shared" si="437"/>
        <v>8.6467817572497108</v>
      </c>
      <c r="AA579" s="17">
        <f t="shared" si="437"/>
        <v>8.4461975818313473</v>
      </c>
      <c r="AB579" s="17">
        <f t="shared" si="437"/>
        <v>8.2456134064130318</v>
      </c>
      <c r="AC579" s="17">
        <f t="shared" si="437"/>
        <v>8.045029230994647</v>
      </c>
      <c r="AD579" s="17">
        <f t="shared" si="437"/>
        <v>7.9511495445312228</v>
      </c>
      <c r="AE579" s="17">
        <f t="shared" si="437"/>
        <v>7.8572698580678209</v>
      </c>
      <c r="AF579" s="17">
        <f t="shared" si="437"/>
        <v>7.7633901716043967</v>
      </c>
      <c r="AG579" s="17">
        <f t="shared" si="437"/>
        <v>7.6695104851409726</v>
      </c>
      <c r="AH579" s="17">
        <f t="shared" si="437"/>
        <v>7.5756307986775715</v>
      </c>
    </row>
    <row r="580" spans="2:34" hidden="1" outlineLevel="1">
      <c r="B580" t="str">
        <f t="shared" si="415"/>
        <v>Renewable electricity - Cost of electricity - Africa - USD/MWh</v>
      </c>
      <c r="C580" t="s">
        <v>118</v>
      </c>
      <c r="D580" t="s">
        <v>119</v>
      </c>
      <c r="E580" t="s">
        <v>55</v>
      </c>
      <c r="F580" t="s">
        <v>120</v>
      </c>
      <c r="G580" s="8">
        <f t="shared" ref="G580:V585" si="438">INDEX(FuelData,MATCH($B580,FuelData_Index,0),MATCH(G$4,FuelData_Year,0))</f>
        <v>58.389806930514169</v>
      </c>
      <c r="H580" s="8">
        <f t="shared" si="438"/>
        <v>51.533296245659585</v>
      </c>
      <c r="I580" s="8">
        <f t="shared" si="438"/>
        <v>44.676785560803182</v>
      </c>
      <c r="J580" s="8">
        <f t="shared" si="438"/>
        <v>42.765424685038852</v>
      </c>
      <c r="K580" s="8">
        <f t="shared" si="438"/>
        <v>40.854063809274521</v>
      </c>
      <c r="L580" s="8">
        <f t="shared" si="438"/>
        <v>38.942702933510191</v>
      </c>
      <c r="M580" s="8">
        <f t="shared" si="438"/>
        <v>37.031342057745405</v>
      </c>
      <c r="N580" s="8">
        <f t="shared" si="438"/>
        <v>35.119981181981075</v>
      </c>
      <c r="O580" s="8">
        <f t="shared" si="438"/>
        <v>34.053057098426962</v>
      </c>
      <c r="P580" s="8">
        <f t="shared" si="438"/>
        <v>32.986133014872848</v>
      </c>
      <c r="Q580" s="8">
        <f t="shared" si="438"/>
        <v>31.919208931318281</v>
      </c>
      <c r="R580" s="8">
        <f t="shared" si="438"/>
        <v>30.852284847764167</v>
      </c>
      <c r="S580" s="8">
        <f t="shared" si="438"/>
        <v>29.785360764210168</v>
      </c>
      <c r="T580" s="8">
        <f t="shared" si="438"/>
        <v>29.283177129903038</v>
      </c>
      <c r="U580" s="8">
        <f t="shared" si="438"/>
        <v>28.780993495596022</v>
      </c>
      <c r="V580" s="8">
        <f t="shared" si="438"/>
        <v>28.278809861288892</v>
      </c>
      <c r="W580" s="8">
        <f t="shared" ref="W580:AH585" si="439">INDEX(FuelData,MATCH($B580,FuelData_Index,0),MATCH(W$4,FuelData_Year,0))</f>
        <v>27.776626226981762</v>
      </c>
      <c r="X580" s="8">
        <f t="shared" si="439"/>
        <v>27.274442592674859</v>
      </c>
      <c r="Y580" s="8">
        <f t="shared" si="439"/>
        <v>26.758061649346246</v>
      </c>
      <c r="Z580" s="8">
        <f t="shared" si="439"/>
        <v>26.241680706017632</v>
      </c>
      <c r="AA580" s="8">
        <f t="shared" si="439"/>
        <v>25.725299762688792</v>
      </c>
      <c r="AB580" s="8">
        <f t="shared" si="439"/>
        <v>25.208918819360179</v>
      </c>
      <c r="AC580" s="8">
        <f t="shared" si="439"/>
        <v>24.692537876031452</v>
      </c>
      <c r="AD580" s="8">
        <f t="shared" si="439"/>
        <v>24.439084279606391</v>
      </c>
      <c r="AE580" s="8">
        <f t="shared" si="439"/>
        <v>24.185630683181444</v>
      </c>
      <c r="AF580" s="8">
        <f t="shared" si="439"/>
        <v>23.932177086756383</v>
      </c>
      <c r="AG580" s="8">
        <f t="shared" si="439"/>
        <v>23.678723490331322</v>
      </c>
      <c r="AH580" s="8">
        <f t="shared" si="439"/>
        <v>23.425269893906375</v>
      </c>
    </row>
    <row r="581" spans="2:34" hidden="1" outlineLevel="1">
      <c r="B581" t="str">
        <f t="shared" si="415"/>
        <v>Renewable electricity - Cost of electricity - Americas - USD/MWh</v>
      </c>
      <c r="C581" t="s">
        <v>118</v>
      </c>
      <c r="D581" t="s">
        <v>119</v>
      </c>
      <c r="E581" t="s">
        <v>56</v>
      </c>
      <c r="F581" t="s">
        <v>120</v>
      </c>
      <c r="G581" s="8">
        <f t="shared" si="438"/>
        <v>36.687184539767031</v>
      </c>
      <c r="H581" s="8">
        <f t="shared" si="438"/>
        <v>35.927444151972622</v>
      </c>
      <c r="I581" s="8">
        <f t="shared" si="438"/>
        <v>35.167703764177986</v>
      </c>
      <c r="J581" s="8">
        <f t="shared" si="438"/>
        <v>33.883444176422017</v>
      </c>
      <c r="K581" s="8">
        <f t="shared" si="438"/>
        <v>32.599184588666049</v>
      </c>
      <c r="L581" s="8">
        <f t="shared" si="438"/>
        <v>31.31492500091008</v>
      </c>
      <c r="M581" s="8">
        <f t="shared" si="438"/>
        <v>30.030665413154566</v>
      </c>
      <c r="N581" s="8">
        <f t="shared" si="438"/>
        <v>28.746405825398597</v>
      </c>
      <c r="O581" s="8">
        <f t="shared" si="438"/>
        <v>28.128389278370832</v>
      </c>
      <c r="P581" s="8">
        <f t="shared" si="438"/>
        <v>27.510372731343068</v>
      </c>
      <c r="Q581" s="8">
        <f t="shared" si="438"/>
        <v>26.892356184315304</v>
      </c>
      <c r="R581" s="8">
        <f t="shared" si="438"/>
        <v>26.27433963728754</v>
      </c>
      <c r="S581" s="8">
        <f t="shared" si="438"/>
        <v>25.656323090259662</v>
      </c>
      <c r="T581" s="8">
        <f t="shared" si="438"/>
        <v>25.155343675421591</v>
      </c>
      <c r="U581" s="8">
        <f t="shared" si="438"/>
        <v>24.65436426058352</v>
      </c>
      <c r="V581" s="8">
        <f t="shared" si="438"/>
        <v>24.153384845745336</v>
      </c>
      <c r="W581" s="8">
        <f t="shared" si="439"/>
        <v>23.652405430907265</v>
      </c>
      <c r="X581" s="8">
        <f t="shared" si="439"/>
        <v>23.151426016069138</v>
      </c>
      <c r="Y581" s="8">
        <f t="shared" si="439"/>
        <v>22.949597354879643</v>
      </c>
      <c r="Z581" s="8">
        <f t="shared" si="439"/>
        <v>22.747768693690148</v>
      </c>
      <c r="AA581" s="8">
        <f t="shared" si="439"/>
        <v>22.54594003250071</v>
      </c>
      <c r="AB581" s="8">
        <f t="shared" si="439"/>
        <v>22.344111371311214</v>
      </c>
      <c r="AC581" s="8">
        <f t="shared" si="439"/>
        <v>22.142282710121719</v>
      </c>
      <c r="AD581" s="8">
        <f t="shared" si="439"/>
        <v>21.990017270793203</v>
      </c>
      <c r="AE581" s="8">
        <f t="shared" si="439"/>
        <v>21.837751831464743</v>
      </c>
      <c r="AF581" s="8">
        <f t="shared" si="439"/>
        <v>21.685486392136283</v>
      </c>
      <c r="AG581" s="8">
        <f t="shared" si="439"/>
        <v>21.533220952807824</v>
      </c>
      <c r="AH581" s="8">
        <f t="shared" si="439"/>
        <v>21.380955513479364</v>
      </c>
    </row>
    <row r="582" spans="2:34" hidden="1" outlineLevel="1">
      <c r="B582" t="str">
        <f t="shared" si="415"/>
        <v>Renewable electricity - Cost of electricity - Asia - USD/MWh</v>
      </c>
      <c r="C582" t="s">
        <v>118</v>
      </c>
      <c r="D582" t="s">
        <v>119</v>
      </c>
      <c r="E582" t="s">
        <v>57</v>
      </c>
      <c r="F582" t="s">
        <v>120</v>
      </c>
      <c r="G582" s="8">
        <f t="shared" si="438"/>
        <v>64.941602489809156</v>
      </c>
      <c r="H582" s="8">
        <f t="shared" si="438"/>
        <v>59.234907936835953</v>
      </c>
      <c r="I582" s="8">
        <f t="shared" si="438"/>
        <v>53.528213383865477</v>
      </c>
      <c r="J582" s="8">
        <f t="shared" si="438"/>
        <v>51.481269434223577</v>
      </c>
      <c r="K582" s="8">
        <f t="shared" si="438"/>
        <v>49.434325484582587</v>
      </c>
      <c r="L582" s="8">
        <f t="shared" si="438"/>
        <v>47.387381534940687</v>
      </c>
      <c r="M582" s="8">
        <f t="shared" si="438"/>
        <v>45.340437585298787</v>
      </c>
      <c r="N582" s="8">
        <f t="shared" si="438"/>
        <v>43.293493635657796</v>
      </c>
      <c r="O582" s="8">
        <f t="shared" si="438"/>
        <v>41.902208066311687</v>
      </c>
      <c r="P582" s="8">
        <f t="shared" si="438"/>
        <v>40.510922496966032</v>
      </c>
      <c r="Q582" s="8">
        <f t="shared" si="438"/>
        <v>39.119636927620832</v>
      </c>
      <c r="R582" s="8">
        <f t="shared" si="438"/>
        <v>37.728351358275177</v>
      </c>
      <c r="S582" s="8">
        <f t="shared" si="438"/>
        <v>36.337065788929522</v>
      </c>
      <c r="T582" s="8">
        <f t="shared" si="438"/>
        <v>35.629702497725702</v>
      </c>
      <c r="U582" s="8">
        <f t="shared" si="438"/>
        <v>34.922339206521883</v>
      </c>
      <c r="V582" s="8">
        <f t="shared" si="438"/>
        <v>34.214975915318291</v>
      </c>
      <c r="W582" s="8">
        <f t="shared" si="439"/>
        <v>33.507612624114472</v>
      </c>
      <c r="X582" s="8">
        <f t="shared" si="439"/>
        <v>32.800249332911108</v>
      </c>
      <c r="Y582" s="8">
        <f t="shared" si="439"/>
        <v>32.059832294097532</v>
      </c>
      <c r="Z582" s="8">
        <f t="shared" si="439"/>
        <v>31.319415255284184</v>
      </c>
      <c r="AA582" s="8">
        <f t="shared" si="439"/>
        <v>30.578998216470609</v>
      </c>
      <c r="AB582" s="8">
        <f t="shared" si="439"/>
        <v>29.838581177657261</v>
      </c>
      <c r="AC582" s="8">
        <f t="shared" si="439"/>
        <v>29.098164138843686</v>
      </c>
      <c r="AD582" s="8">
        <f t="shared" si="439"/>
        <v>28.758618698873192</v>
      </c>
      <c r="AE582" s="8">
        <f t="shared" si="439"/>
        <v>28.419073258902586</v>
      </c>
      <c r="AF582" s="8">
        <f t="shared" si="439"/>
        <v>28.079527818932092</v>
      </c>
      <c r="AG582" s="8">
        <f t="shared" si="439"/>
        <v>27.739982378961599</v>
      </c>
      <c r="AH582" s="8">
        <f t="shared" si="439"/>
        <v>27.400436938990993</v>
      </c>
    </row>
    <row r="583" spans="2:34" hidden="1" outlineLevel="1">
      <c r="B583" t="str">
        <f t="shared" si="415"/>
        <v>Renewable electricity - Cost of electricity - Europe - USD/MWh</v>
      </c>
      <c r="C583" t="s">
        <v>118</v>
      </c>
      <c r="D583" t="s">
        <v>119</v>
      </c>
      <c r="E583" t="s">
        <v>8</v>
      </c>
      <c r="F583" t="s">
        <v>120</v>
      </c>
      <c r="G583" s="8">
        <f t="shared" si="438"/>
        <v>48.345505357757247</v>
      </c>
      <c r="H583" s="8">
        <f t="shared" si="438"/>
        <v>46.261834393182653</v>
      </c>
      <c r="I583" s="8">
        <f t="shared" si="438"/>
        <v>44.178163428608059</v>
      </c>
      <c r="J583" s="8">
        <f t="shared" si="438"/>
        <v>42.49454469772445</v>
      </c>
      <c r="K583" s="8">
        <f t="shared" si="438"/>
        <v>40.810925966840387</v>
      </c>
      <c r="L583" s="8">
        <f t="shared" si="438"/>
        <v>39.127307235956778</v>
      </c>
      <c r="M583" s="8">
        <f t="shared" si="438"/>
        <v>37.443688505072714</v>
      </c>
      <c r="N583" s="8">
        <f t="shared" si="438"/>
        <v>35.760069774189105</v>
      </c>
      <c r="O583" s="8">
        <f t="shared" si="438"/>
        <v>35.060526539849434</v>
      </c>
      <c r="P583" s="8">
        <f t="shared" si="438"/>
        <v>34.360983305510445</v>
      </c>
      <c r="Q583" s="8">
        <f t="shared" si="438"/>
        <v>33.661440071171228</v>
      </c>
      <c r="R583" s="8">
        <f t="shared" si="438"/>
        <v>32.961896836832011</v>
      </c>
      <c r="S583" s="8">
        <f t="shared" si="438"/>
        <v>32.262353602493022</v>
      </c>
      <c r="T583" s="8">
        <f t="shared" si="438"/>
        <v>31.844690735616723</v>
      </c>
      <c r="U583" s="8">
        <f t="shared" si="438"/>
        <v>31.427027868740538</v>
      </c>
      <c r="V583" s="8">
        <f t="shared" si="438"/>
        <v>31.009365001864353</v>
      </c>
      <c r="W583" s="8">
        <f t="shared" si="439"/>
        <v>30.591702134988168</v>
      </c>
      <c r="X583" s="8">
        <f t="shared" si="439"/>
        <v>30.174039268111756</v>
      </c>
      <c r="Y583" s="8">
        <f t="shared" si="439"/>
        <v>29.72721540516045</v>
      </c>
      <c r="Z583" s="8">
        <f t="shared" si="439"/>
        <v>29.280391542209031</v>
      </c>
      <c r="AA583" s="8">
        <f t="shared" si="439"/>
        <v>28.833567679257726</v>
      </c>
      <c r="AB583" s="8">
        <f t="shared" si="439"/>
        <v>28.386743816306307</v>
      </c>
      <c r="AC583" s="8">
        <f t="shared" si="439"/>
        <v>27.939919953355002</v>
      </c>
      <c r="AD583" s="8">
        <f t="shared" si="439"/>
        <v>27.613908060931863</v>
      </c>
      <c r="AE583" s="8">
        <f t="shared" si="439"/>
        <v>27.28789616850861</v>
      </c>
      <c r="AF583" s="8">
        <f t="shared" si="439"/>
        <v>26.96188427608547</v>
      </c>
      <c r="AG583" s="8">
        <f t="shared" si="439"/>
        <v>26.635872383662331</v>
      </c>
      <c r="AH583" s="8">
        <f t="shared" si="439"/>
        <v>26.309860491239078</v>
      </c>
    </row>
    <row r="584" spans="2:34" hidden="1" outlineLevel="1">
      <c r="B584" t="str">
        <f t="shared" si="415"/>
        <v>Renewable electricity - Cost of electricity - Middle East - USD/MWh</v>
      </c>
      <c r="C584" t="s">
        <v>118</v>
      </c>
      <c r="D584" t="s">
        <v>119</v>
      </c>
      <c r="E584" t="s">
        <v>58</v>
      </c>
      <c r="F584" t="s">
        <v>120</v>
      </c>
      <c r="G584" s="8">
        <f t="shared" si="438"/>
        <v>37.020316673163961</v>
      </c>
      <c r="H584" s="8">
        <f t="shared" si="438"/>
        <v>35.386702900434102</v>
      </c>
      <c r="I584" s="8">
        <f t="shared" si="438"/>
        <v>33.753089127703788</v>
      </c>
      <c r="J584" s="8">
        <f t="shared" si="438"/>
        <v>32.671487127187447</v>
      </c>
      <c r="K584" s="8">
        <f t="shared" si="438"/>
        <v>31.589885126671106</v>
      </c>
      <c r="L584" s="8">
        <f t="shared" si="438"/>
        <v>30.508283126154765</v>
      </c>
      <c r="M584" s="8">
        <f t="shared" si="438"/>
        <v>29.426681125638424</v>
      </c>
      <c r="N584" s="8">
        <f t="shared" si="438"/>
        <v>28.345079125122083</v>
      </c>
      <c r="O584" s="8">
        <f t="shared" si="438"/>
        <v>27.58242507536329</v>
      </c>
      <c r="P584" s="8">
        <f t="shared" si="438"/>
        <v>26.819771025604723</v>
      </c>
      <c r="Q584" s="8">
        <f t="shared" si="438"/>
        <v>26.057116975845929</v>
      </c>
      <c r="R584" s="8">
        <f t="shared" si="438"/>
        <v>25.294462926087363</v>
      </c>
      <c r="S584" s="8">
        <f t="shared" si="438"/>
        <v>24.531808876328796</v>
      </c>
      <c r="T584" s="8">
        <f t="shared" si="438"/>
        <v>24.149422155106208</v>
      </c>
      <c r="U584" s="8">
        <f t="shared" si="438"/>
        <v>23.76703543388362</v>
      </c>
      <c r="V584" s="8">
        <f t="shared" si="438"/>
        <v>23.384648712661146</v>
      </c>
      <c r="W584" s="8">
        <f t="shared" si="439"/>
        <v>23.002261991438559</v>
      </c>
      <c r="X584" s="8">
        <f t="shared" si="439"/>
        <v>22.619875270215971</v>
      </c>
      <c r="Y584" s="8">
        <f t="shared" si="439"/>
        <v>22.118414831670066</v>
      </c>
      <c r="Z584" s="8">
        <f t="shared" si="439"/>
        <v>21.616954393124274</v>
      </c>
      <c r="AA584" s="8">
        <f t="shared" si="439"/>
        <v>21.115493954578369</v>
      </c>
      <c r="AB584" s="8">
        <f t="shared" si="439"/>
        <v>20.614033516032578</v>
      </c>
      <c r="AC584" s="8">
        <f t="shared" si="439"/>
        <v>20.112573077486616</v>
      </c>
      <c r="AD584" s="8">
        <f t="shared" si="439"/>
        <v>19.877873861328055</v>
      </c>
      <c r="AE584" s="8">
        <f t="shared" si="439"/>
        <v>19.643174645169552</v>
      </c>
      <c r="AF584" s="8">
        <f t="shared" si="439"/>
        <v>19.408475429010991</v>
      </c>
      <c r="AG584" s="8">
        <f t="shared" si="439"/>
        <v>19.173776212852431</v>
      </c>
      <c r="AH584" s="8">
        <f t="shared" si="439"/>
        <v>18.939076996693927</v>
      </c>
    </row>
    <row r="585" spans="2:34" hidden="1" outlineLevel="1">
      <c r="B585" t="str">
        <f t="shared" si="415"/>
        <v>e-methane - Energy demand - Global - MWh/ton fuel</v>
      </c>
      <c r="C585" t="s">
        <v>78</v>
      </c>
      <c r="D585" t="s">
        <v>137</v>
      </c>
      <c r="E585" t="s">
        <v>49</v>
      </c>
      <c r="F585" t="s">
        <v>122</v>
      </c>
      <c r="G585" s="24">
        <f t="shared" si="438"/>
        <v>0.4</v>
      </c>
      <c r="H585" s="24">
        <f t="shared" si="438"/>
        <v>0.4</v>
      </c>
      <c r="I585" s="24">
        <f t="shared" si="438"/>
        <v>0.4</v>
      </c>
      <c r="J585" s="24">
        <f t="shared" si="438"/>
        <v>0.4</v>
      </c>
      <c r="K585" s="24">
        <f t="shared" si="438"/>
        <v>0.4</v>
      </c>
      <c r="L585" s="24">
        <f t="shared" si="438"/>
        <v>0.4</v>
      </c>
      <c r="M585" s="24">
        <f t="shared" si="438"/>
        <v>0.4</v>
      </c>
      <c r="N585" s="24">
        <f t="shared" si="438"/>
        <v>0.4</v>
      </c>
      <c r="O585" s="24">
        <f t="shared" si="438"/>
        <v>0.4</v>
      </c>
      <c r="P585" s="24">
        <f t="shared" si="438"/>
        <v>0.4</v>
      </c>
      <c r="Q585" s="24">
        <f t="shared" si="438"/>
        <v>0.4</v>
      </c>
      <c r="R585" s="24">
        <f t="shared" si="438"/>
        <v>0.4</v>
      </c>
      <c r="S585" s="24">
        <f t="shared" si="438"/>
        <v>0.4</v>
      </c>
      <c r="T585" s="24">
        <f t="shared" si="438"/>
        <v>0.4</v>
      </c>
      <c r="U585" s="24">
        <f t="shared" si="438"/>
        <v>0.4</v>
      </c>
      <c r="V585" s="24">
        <f t="shared" si="438"/>
        <v>0.4</v>
      </c>
      <c r="W585" s="24">
        <f t="shared" si="439"/>
        <v>0.4</v>
      </c>
      <c r="X585" s="24">
        <f t="shared" si="439"/>
        <v>0.4</v>
      </c>
      <c r="Y585" s="24">
        <f t="shared" si="439"/>
        <v>0.4</v>
      </c>
      <c r="Z585" s="24">
        <f t="shared" si="439"/>
        <v>0.4</v>
      </c>
      <c r="AA585" s="24">
        <f t="shared" si="439"/>
        <v>0.4</v>
      </c>
      <c r="AB585" s="24">
        <f t="shared" si="439"/>
        <v>0.4</v>
      </c>
      <c r="AC585" s="24">
        <f t="shared" si="439"/>
        <v>0.4</v>
      </c>
      <c r="AD585" s="24">
        <f t="shared" si="439"/>
        <v>0.4</v>
      </c>
      <c r="AE585" s="24">
        <f t="shared" si="439"/>
        <v>0.4</v>
      </c>
      <c r="AF585" s="24">
        <f t="shared" si="439"/>
        <v>0.4</v>
      </c>
      <c r="AG585" s="24">
        <f t="shared" si="439"/>
        <v>0.4</v>
      </c>
      <c r="AH585" s="24">
        <f t="shared" si="439"/>
        <v>0.4</v>
      </c>
    </row>
    <row r="586" spans="2:34" hidden="1" outlineLevel="1">
      <c r="B586" t="str">
        <f t="shared" si="415"/>
        <v/>
      </c>
      <c r="C586" s="2"/>
    </row>
    <row r="587" spans="2:34" hidden="1" outlineLevel="1">
      <c r="B587" t="str">
        <f t="shared" si="415"/>
        <v>e-methane (PS) - Feedstock cost - Africa - USD/ton fuel</v>
      </c>
      <c r="C587" s="10" t="str">
        <f>C549</f>
        <v>e-methane (PS)</v>
      </c>
      <c r="D587" s="10" t="s">
        <v>44</v>
      </c>
      <c r="E587" s="10" t="s">
        <v>55</v>
      </c>
      <c r="F587" s="10" t="s">
        <v>31</v>
      </c>
      <c r="G587" s="15">
        <f>G592*G$602+G597*G$603</f>
        <v>2780.6482238977073</v>
      </c>
      <c r="H587" s="15">
        <f t="shared" ref="H587:AH587" si="440">H592*H$602+H597*H$603</f>
        <v>2541.3677764149361</v>
      </c>
      <c r="I587" s="15">
        <f t="shared" si="440"/>
        <v>2300.7515618013363</v>
      </c>
      <c r="J587" s="15">
        <f t="shared" si="440"/>
        <v>2212.9334104310146</v>
      </c>
      <c r="K587" s="15">
        <f t="shared" si="440"/>
        <v>2122.5403791331028</v>
      </c>
      <c r="L587" s="15">
        <f t="shared" si="440"/>
        <v>2029.6238613285341</v>
      </c>
      <c r="M587" s="15">
        <f t="shared" si="440"/>
        <v>1934.2352504382825</v>
      </c>
      <c r="N587" s="15">
        <f t="shared" si="440"/>
        <v>1836.4259398832592</v>
      </c>
      <c r="O587" s="15">
        <f t="shared" si="440"/>
        <v>1800.3127176221392</v>
      </c>
      <c r="P587" s="15">
        <f t="shared" si="440"/>
        <v>1760.4112059114732</v>
      </c>
      <c r="Q587" s="15">
        <f t="shared" si="440"/>
        <v>1716.7490865694867</v>
      </c>
      <c r="R587" s="15">
        <f t="shared" si="440"/>
        <v>1669.3540414144284</v>
      </c>
      <c r="S587" s="15">
        <f t="shared" si="440"/>
        <v>1618.2537522645871</v>
      </c>
      <c r="T587" s="15">
        <f t="shared" si="440"/>
        <v>1581.1124060738227</v>
      </c>
      <c r="U587" s="15">
        <f t="shared" si="440"/>
        <v>1541.3654748584552</v>
      </c>
      <c r="V587" s="15">
        <f t="shared" si="440"/>
        <v>1499.0219913010044</v>
      </c>
      <c r="W587" s="15">
        <f t="shared" si="440"/>
        <v>1454.0909880838774</v>
      </c>
      <c r="X587" s="15">
        <f t="shared" si="440"/>
        <v>1406.5814978895678</v>
      </c>
      <c r="Y587" s="15">
        <f t="shared" si="440"/>
        <v>1357.9099618825524</v>
      </c>
      <c r="Z587" s="15">
        <f t="shared" si="440"/>
        <v>1308.0285294740536</v>
      </c>
      <c r="AA587" s="15">
        <f t="shared" si="440"/>
        <v>1256.9319185948684</v>
      </c>
      <c r="AB587" s="15">
        <f t="shared" si="440"/>
        <v>1204.6148471757392</v>
      </c>
      <c r="AC587" s="15">
        <f t="shared" si="440"/>
        <v>1151.0720331474408</v>
      </c>
      <c r="AD587" s="15">
        <f t="shared" si="440"/>
        <v>1107.9534069138913</v>
      </c>
      <c r="AE587" s="15">
        <f t="shared" si="440"/>
        <v>1064.2282712434248</v>
      </c>
      <c r="AF587" s="15">
        <f t="shared" si="440"/>
        <v>1019.8932976598911</v>
      </c>
      <c r="AG587" s="15">
        <f t="shared" si="440"/>
        <v>974.9451576871511</v>
      </c>
      <c r="AH587" s="15">
        <f t="shared" si="440"/>
        <v>929.38052284906723</v>
      </c>
    </row>
    <row r="588" spans="2:34" hidden="1" outlineLevel="1">
      <c r="B588" t="str">
        <f t="shared" si="415"/>
        <v>e-methane (PS) - Feedstock cost - Americas - USD/ton fuel</v>
      </c>
      <c r="C588" s="2" t="str">
        <f>C549</f>
        <v>e-methane (PS)</v>
      </c>
      <c r="D588" s="2" t="s">
        <v>44</v>
      </c>
      <c r="E588" s="2" t="s">
        <v>56</v>
      </c>
      <c r="F588" s="2" t="s">
        <v>31</v>
      </c>
      <c r="G588" s="16">
        <f t="shared" ref="G588:AH588" si="441">G593*G$602+G598*G$603</f>
        <v>2166.366945348761</v>
      </c>
      <c r="H588" s="16">
        <f t="shared" si="441"/>
        <v>2100.1334692210803</v>
      </c>
      <c r="I588" s="16">
        <f t="shared" si="441"/>
        <v>2032.238864569131</v>
      </c>
      <c r="J588" s="16">
        <f t="shared" si="441"/>
        <v>1962.6060155374485</v>
      </c>
      <c r="K588" s="16">
        <f t="shared" si="441"/>
        <v>1890.4048425937317</v>
      </c>
      <c r="L588" s="16">
        <f t="shared" si="441"/>
        <v>1815.66987741351</v>
      </c>
      <c r="M588" s="16">
        <f t="shared" si="441"/>
        <v>1738.435651672371</v>
      </c>
      <c r="N588" s="16">
        <f t="shared" si="441"/>
        <v>1658.7366970457733</v>
      </c>
      <c r="O588" s="16">
        <f t="shared" si="441"/>
        <v>1636.1642285858329</v>
      </c>
      <c r="P588" s="16">
        <f t="shared" si="441"/>
        <v>1609.6954042336217</v>
      </c>
      <c r="Q588" s="16">
        <f t="shared" si="441"/>
        <v>1579.3462587023716</v>
      </c>
      <c r="R588" s="16">
        <f t="shared" si="441"/>
        <v>1545.1328267052963</v>
      </c>
      <c r="S588" s="16">
        <f t="shared" si="441"/>
        <v>1507.0711429556779</v>
      </c>
      <c r="T588" s="16">
        <f t="shared" si="441"/>
        <v>1470.856612691628</v>
      </c>
      <c r="U588" s="16">
        <f t="shared" si="441"/>
        <v>1432.0607171937177</v>
      </c>
      <c r="V588" s="16">
        <f t="shared" si="441"/>
        <v>1390.6924674843965</v>
      </c>
      <c r="W588" s="16">
        <f t="shared" si="441"/>
        <v>1346.7608745860109</v>
      </c>
      <c r="X588" s="16">
        <f t="shared" si="441"/>
        <v>1300.2749495209746</v>
      </c>
      <c r="Y588" s="16">
        <f t="shared" si="441"/>
        <v>1260.8990950949676</v>
      </c>
      <c r="Z588" s="16">
        <f t="shared" si="441"/>
        <v>1220.1056255077297</v>
      </c>
      <c r="AA588" s="16">
        <f t="shared" si="441"/>
        <v>1177.8924762505746</v>
      </c>
      <c r="AB588" s="16">
        <f t="shared" si="441"/>
        <v>1134.2575828147442</v>
      </c>
      <c r="AC588" s="16">
        <f t="shared" si="441"/>
        <v>1089.1988806915338</v>
      </c>
      <c r="AD588" s="16">
        <f t="shared" si="441"/>
        <v>1049.1439904513772</v>
      </c>
      <c r="AE588" s="16">
        <f t="shared" si="441"/>
        <v>1008.4220091311461</v>
      </c>
      <c r="AF588" s="16">
        <f t="shared" si="441"/>
        <v>967.03093710688495</v>
      </c>
      <c r="AG588" s="16">
        <f t="shared" si="441"/>
        <v>924.96877475464294</v>
      </c>
      <c r="AH588" s="16">
        <f t="shared" si="441"/>
        <v>882.2335224504692</v>
      </c>
    </row>
    <row r="589" spans="2:34" hidden="1" outlineLevel="1">
      <c r="B589" t="str">
        <f t="shared" si="415"/>
        <v>e-methane (PS) - Feedstock cost - Asia - USD/ton fuel</v>
      </c>
      <c r="C589" s="2" t="str">
        <f>C549</f>
        <v>e-methane (PS)</v>
      </c>
      <c r="D589" s="2" t="s">
        <v>44</v>
      </c>
      <c r="E589" s="2" t="s">
        <v>57</v>
      </c>
      <c r="F589" s="2" t="s">
        <v>31</v>
      </c>
      <c r="G589" s="16">
        <f t="shared" ref="G589:AH589" si="442">G594*G$602+G599*G$603</f>
        <v>2966.0933411048768</v>
      </c>
      <c r="H589" s="16">
        <f t="shared" si="442"/>
        <v>2759.120403982578</v>
      </c>
      <c r="I589" s="16">
        <f t="shared" si="442"/>
        <v>2550.6937549550589</v>
      </c>
      <c r="J589" s="16">
        <f t="shared" si="442"/>
        <v>2458.5784789203558</v>
      </c>
      <c r="K589" s="16">
        <f t="shared" si="442"/>
        <v>2363.8259987546849</v>
      </c>
      <c r="L589" s="16">
        <f t="shared" si="442"/>
        <v>2266.4913534897964</v>
      </c>
      <c r="M589" s="16">
        <f t="shared" si="442"/>
        <v>2166.62958215758</v>
      </c>
      <c r="N589" s="16">
        <f t="shared" si="442"/>
        <v>2064.2957237898113</v>
      </c>
      <c r="O589" s="16">
        <f t="shared" si="442"/>
        <v>2017.7808205990809</v>
      </c>
      <c r="P589" s="16">
        <f t="shared" si="442"/>
        <v>1967.5248523327646</v>
      </c>
      <c r="Q589" s="16">
        <f t="shared" si="442"/>
        <v>1913.5639165116163</v>
      </c>
      <c r="R589" s="16">
        <f t="shared" si="442"/>
        <v>1855.934110656352</v>
      </c>
      <c r="S589" s="16">
        <f t="shared" si="442"/>
        <v>1794.6715322878074</v>
      </c>
      <c r="T589" s="16">
        <f t="shared" si="442"/>
        <v>1750.63019242972</v>
      </c>
      <c r="U589" s="16">
        <f t="shared" si="442"/>
        <v>1704.0353602391544</v>
      </c>
      <c r="V589" s="16">
        <f t="shared" si="442"/>
        <v>1654.8997589265025</v>
      </c>
      <c r="W589" s="16">
        <f t="shared" si="442"/>
        <v>1603.2361117020041</v>
      </c>
      <c r="X589" s="16">
        <f t="shared" si="442"/>
        <v>1549.0571417760218</v>
      </c>
      <c r="Y589" s="16">
        <f t="shared" si="442"/>
        <v>1492.9589805916348</v>
      </c>
      <c r="Z589" s="16">
        <f t="shared" si="442"/>
        <v>1435.8076966558403</v>
      </c>
      <c r="AA589" s="16">
        <f t="shared" si="442"/>
        <v>1377.5957162304956</v>
      </c>
      <c r="AB589" s="16">
        <f t="shared" si="442"/>
        <v>1318.3154655774019</v>
      </c>
      <c r="AC589" s="16">
        <f t="shared" si="442"/>
        <v>1257.9593709583962</v>
      </c>
      <c r="AD589" s="16">
        <f t="shared" si="442"/>
        <v>1211.6783346813547</v>
      </c>
      <c r="AE589" s="16">
        <f t="shared" si="442"/>
        <v>1164.8521198058129</v>
      </c>
      <c r="AF589" s="16">
        <f t="shared" si="442"/>
        <v>1117.4762672555867</v>
      </c>
      <c r="AG589" s="16">
        <f t="shared" si="442"/>
        <v>1069.5463179544886</v>
      </c>
      <c r="AH589" s="16">
        <f t="shared" si="442"/>
        <v>1021.0578128263312</v>
      </c>
    </row>
    <row r="590" spans="2:34" hidden="1" outlineLevel="1">
      <c r="B590" t="str">
        <f t="shared" si="415"/>
        <v>e-methane (PS) - Feedstock cost - Europe - USD/ton fuel</v>
      </c>
      <c r="C590" s="2" t="str">
        <f>C549</f>
        <v>e-methane (PS)</v>
      </c>
      <c r="D590" s="2" t="s">
        <v>44</v>
      </c>
      <c r="E590" s="2" t="s">
        <v>8</v>
      </c>
      <c r="F590" s="2" t="s">
        <v>31</v>
      </c>
      <c r="G590" s="16">
        <f t="shared" ref="G590:AH590" si="443">G595*G$602+G600*G$603</f>
        <v>2496.3495662905561</v>
      </c>
      <c r="H590" s="16">
        <f t="shared" si="443"/>
        <v>2392.3243403748493</v>
      </c>
      <c r="I590" s="16">
        <f t="shared" si="443"/>
        <v>2286.6717193434765</v>
      </c>
      <c r="J590" s="16">
        <f t="shared" si="443"/>
        <v>2205.2990003478767</v>
      </c>
      <c r="K590" s="16">
        <f t="shared" si="443"/>
        <v>2121.3272994585268</v>
      </c>
      <c r="L590" s="16">
        <f t="shared" si="443"/>
        <v>2034.8018864762639</v>
      </c>
      <c r="M590" s="16">
        <f t="shared" si="443"/>
        <v>1945.7680312019277</v>
      </c>
      <c r="N590" s="16">
        <f t="shared" si="443"/>
        <v>1854.2710034363074</v>
      </c>
      <c r="O590" s="16">
        <f t="shared" si="443"/>
        <v>1828.2256051598886</v>
      </c>
      <c r="P590" s="16">
        <f t="shared" si="443"/>
        <v>1798.2528302725198</v>
      </c>
      <c r="Q590" s="16">
        <f t="shared" si="443"/>
        <v>1764.3708287334412</v>
      </c>
      <c r="R590" s="16">
        <f t="shared" si="443"/>
        <v>1726.5977505019105</v>
      </c>
      <c r="S590" s="16">
        <f t="shared" si="443"/>
        <v>1684.9517455372611</v>
      </c>
      <c r="T590" s="16">
        <f t="shared" si="443"/>
        <v>1649.5312795510536</v>
      </c>
      <c r="U590" s="16">
        <f t="shared" si="443"/>
        <v>1611.4527372359898</v>
      </c>
      <c r="V590" s="16">
        <f t="shared" si="443"/>
        <v>1570.7236310154658</v>
      </c>
      <c r="W590" s="16">
        <f t="shared" si="443"/>
        <v>1527.3514733127527</v>
      </c>
      <c r="X590" s="16">
        <f t="shared" si="443"/>
        <v>1481.3437765512047</v>
      </c>
      <c r="Y590" s="16">
        <f t="shared" si="443"/>
        <v>1433.5415438552773</v>
      </c>
      <c r="Z590" s="16">
        <f t="shared" si="443"/>
        <v>1384.4964771754344</v>
      </c>
      <c r="AA590" s="16">
        <f t="shared" si="443"/>
        <v>1334.2040059430137</v>
      </c>
      <c r="AB590" s="16">
        <f t="shared" si="443"/>
        <v>1282.6595595892682</v>
      </c>
      <c r="AC590" s="16">
        <f t="shared" si="443"/>
        <v>1229.858567545517</v>
      </c>
      <c r="AD590" s="16">
        <f t="shared" si="443"/>
        <v>1184.1904119771145</v>
      </c>
      <c r="AE590" s="16">
        <f t="shared" si="443"/>
        <v>1137.9653981354104</v>
      </c>
      <c r="AF590" s="16">
        <f t="shared" si="443"/>
        <v>1091.1792446733627</v>
      </c>
      <c r="AG590" s="16">
        <f t="shared" si="443"/>
        <v>1043.8276702439255</v>
      </c>
      <c r="AH590" s="16">
        <f t="shared" si="443"/>
        <v>995.90639350005267</v>
      </c>
    </row>
    <row r="591" spans="2:34" hidden="1" outlineLevel="1">
      <c r="B591" t="str">
        <f t="shared" si="415"/>
        <v>e-methane (PS) - Feedstock cost - Middle East - USD/ton fuel</v>
      </c>
      <c r="C591" s="13" t="str">
        <f>C549</f>
        <v>e-methane (PS)</v>
      </c>
      <c r="D591" s="13" t="s">
        <v>44</v>
      </c>
      <c r="E591" s="13" t="s">
        <v>58</v>
      </c>
      <c r="F591" s="13" t="s">
        <v>31</v>
      </c>
      <c r="G591" s="17">
        <f t="shared" ref="G591:AH591" si="444">G596*G$602+G601*G$603</f>
        <v>2175.796074656012</v>
      </c>
      <c r="H591" s="17">
        <f t="shared" si="444"/>
        <v>2084.8447435519288</v>
      </c>
      <c r="I591" s="17">
        <f t="shared" si="444"/>
        <v>1992.2936837716907</v>
      </c>
      <c r="J591" s="17">
        <f t="shared" si="444"/>
        <v>1928.4485378709016</v>
      </c>
      <c r="K591" s="17">
        <f t="shared" si="444"/>
        <v>1862.0223228890011</v>
      </c>
      <c r="L591" s="17">
        <f t="shared" si="444"/>
        <v>1793.0441213648212</v>
      </c>
      <c r="M591" s="17">
        <f t="shared" si="444"/>
        <v>1721.5430158372412</v>
      </c>
      <c r="N591" s="17">
        <f t="shared" si="444"/>
        <v>1647.5480888450479</v>
      </c>
      <c r="O591" s="17">
        <f t="shared" si="444"/>
        <v>1621.0377773292375</v>
      </c>
      <c r="P591" s="17">
        <f t="shared" si="444"/>
        <v>1590.6871598381331</v>
      </c>
      <c r="Q591" s="17">
        <f t="shared" si="444"/>
        <v>1556.5160237690711</v>
      </c>
      <c r="R591" s="17">
        <f t="shared" si="444"/>
        <v>1518.544156519398</v>
      </c>
      <c r="S591" s="17">
        <f t="shared" si="444"/>
        <v>1476.7913454865086</v>
      </c>
      <c r="T591" s="17">
        <f t="shared" si="444"/>
        <v>1443.988117020567</v>
      </c>
      <c r="U591" s="17">
        <f t="shared" si="444"/>
        <v>1408.5574517322946</v>
      </c>
      <c r="V591" s="17">
        <f t="shared" si="444"/>
        <v>1370.5062275396963</v>
      </c>
      <c r="W591" s="17">
        <f t="shared" si="444"/>
        <v>1329.8413223606581</v>
      </c>
      <c r="X591" s="17">
        <f t="shared" si="444"/>
        <v>1286.56961411315</v>
      </c>
      <c r="Y591" s="17">
        <f t="shared" si="444"/>
        <v>1239.7268506413677</v>
      </c>
      <c r="Z591" s="17">
        <f t="shared" si="444"/>
        <v>1191.649134101649</v>
      </c>
      <c r="AA591" s="17">
        <f t="shared" si="444"/>
        <v>1142.3313350468784</v>
      </c>
      <c r="AB591" s="17">
        <f t="shared" si="444"/>
        <v>1091.7683240298857</v>
      </c>
      <c r="AC591" s="17">
        <f t="shared" si="444"/>
        <v>1039.9549716035365</v>
      </c>
      <c r="AD591" s="17">
        <f t="shared" si="444"/>
        <v>998.42511630510228</v>
      </c>
      <c r="AE591" s="17">
        <f t="shared" si="444"/>
        <v>956.25954359572484</v>
      </c>
      <c r="AF591" s="17">
        <f t="shared" si="444"/>
        <v>913.45517129091877</v>
      </c>
      <c r="AG591" s="17">
        <f t="shared" si="444"/>
        <v>870.00891720620507</v>
      </c>
      <c r="AH591" s="17">
        <f t="shared" si="444"/>
        <v>825.91769915710506</v>
      </c>
    </row>
    <row r="592" spans="2:34" hidden="1" outlineLevel="1">
      <c r="B592" t="str">
        <f t="shared" si="415"/>
        <v>e-hydrogen (compressed) - Cost - Africa - USD/ton H2</v>
      </c>
      <c r="C592" t="s">
        <v>62</v>
      </c>
      <c r="D592" t="s">
        <v>126</v>
      </c>
      <c r="E592" t="s">
        <v>55</v>
      </c>
      <c r="F592" t="s">
        <v>138</v>
      </c>
      <c r="G592" s="26">
        <f t="shared" ref="G592:AH592" si="445">G201</f>
        <v>4633.1233423090589</v>
      </c>
      <c r="H592" s="26">
        <f t="shared" si="445"/>
        <v>4201.9656446218651</v>
      </c>
      <c r="I592" s="26">
        <f t="shared" si="445"/>
        <v>3768.1364126730182</v>
      </c>
      <c r="J592" s="26">
        <f t="shared" si="445"/>
        <v>3627.6640614332246</v>
      </c>
      <c r="K592" s="26">
        <f t="shared" si="445"/>
        <v>3482.0419503382509</v>
      </c>
      <c r="L592" s="26">
        <f t="shared" si="445"/>
        <v>3331.3728662299636</v>
      </c>
      <c r="M592" s="26">
        <f t="shared" si="445"/>
        <v>3175.7595959503119</v>
      </c>
      <c r="N592" s="26">
        <f t="shared" si="445"/>
        <v>3015.3049263411149</v>
      </c>
      <c r="O592" s="26">
        <f t="shared" si="445"/>
        <v>2957.5120355923382</v>
      </c>
      <c r="P592" s="26">
        <f t="shared" si="445"/>
        <v>2892.1425659444694</v>
      </c>
      <c r="Q592" s="26">
        <f t="shared" si="445"/>
        <v>2819.2518810339607</v>
      </c>
      <c r="R592" s="26">
        <f t="shared" si="445"/>
        <v>2738.8953444973072</v>
      </c>
      <c r="S592" s="26">
        <f t="shared" si="445"/>
        <v>2651.1283199710874</v>
      </c>
      <c r="T592" s="26">
        <f t="shared" si="445"/>
        <v>2589.8814487511354</v>
      </c>
      <c r="U592" s="26">
        <f t="shared" si="445"/>
        <v>2523.4234074819769</v>
      </c>
      <c r="V592" s="26">
        <f t="shared" si="445"/>
        <v>2451.7722615286521</v>
      </c>
      <c r="W592" s="26">
        <f t="shared" si="445"/>
        <v>2374.9460762559747</v>
      </c>
      <c r="X592" s="26">
        <f t="shared" si="445"/>
        <v>2292.9629170289318</v>
      </c>
      <c r="Y592" s="26">
        <f t="shared" si="445"/>
        <v>2208.6908045163059</v>
      </c>
      <c r="Z592" s="26">
        <f t="shared" si="445"/>
        <v>2121.9988992007134</v>
      </c>
      <c r="AA592" s="26">
        <f t="shared" si="445"/>
        <v>2032.876636943749</v>
      </c>
      <c r="AB592" s="26">
        <f t="shared" si="445"/>
        <v>1941.3134536068953</v>
      </c>
      <c r="AC592" s="26">
        <f t="shared" si="445"/>
        <v>1847.2987850517036</v>
      </c>
      <c r="AD592" s="26">
        <f t="shared" si="445"/>
        <v>1773.4817469024235</v>
      </c>
      <c r="AE592" s="26">
        <f t="shared" si="445"/>
        <v>1698.451689879309</v>
      </c>
      <c r="AF592" s="26">
        <f t="shared" si="445"/>
        <v>1622.2019570300602</v>
      </c>
      <c r="AG592" s="26">
        <f t="shared" si="445"/>
        <v>1544.7258914023987</v>
      </c>
      <c r="AH592" s="26">
        <f t="shared" si="445"/>
        <v>1466.0168360440496</v>
      </c>
    </row>
    <row r="593" spans="2:34" hidden="1" outlineLevel="1">
      <c r="B593" t="str">
        <f t="shared" si="415"/>
        <v>e-hydrogen (compressed) - Cost - Americas - USD/ton H2</v>
      </c>
      <c r="C593" t="s">
        <v>62</v>
      </c>
      <c r="D593" t="s">
        <v>126</v>
      </c>
      <c r="E593" t="s">
        <v>56</v>
      </c>
      <c r="F593" t="s">
        <v>138</v>
      </c>
      <c r="G593" s="26">
        <f t="shared" ref="G593:AH593" si="446">G202</f>
        <v>3458.2747756282647</v>
      </c>
      <c r="H593" s="26">
        <f t="shared" si="446"/>
        <v>3358.1215141660286</v>
      </c>
      <c r="I593" s="26">
        <f t="shared" si="446"/>
        <v>3254.6459956552549</v>
      </c>
      <c r="J593" s="26">
        <f t="shared" si="446"/>
        <v>3148.9921734049194</v>
      </c>
      <c r="K593" s="26">
        <f t="shared" si="446"/>
        <v>3038.2017033305151</v>
      </c>
      <c r="L593" s="26">
        <f t="shared" si="446"/>
        <v>2922.3436487831009</v>
      </c>
      <c r="M593" s="26">
        <f t="shared" si="446"/>
        <v>2801.4870731138512</v>
      </c>
      <c r="N593" s="26">
        <f t="shared" si="446"/>
        <v>2675.701039673685</v>
      </c>
      <c r="O593" s="26">
        <f t="shared" si="446"/>
        <v>2643.8786103743646</v>
      </c>
      <c r="P593" s="26">
        <f t="shared" si="446"/>
        <v>2604.2634692905026</v>
      </c>
      <c r="Q593" s="26">
        <f t="shared" si="446"/>
        <v>2556.8876858485628</v>
      </c>
      <c r="R593" s="26">
        <f t="shared" si="446"/>
        <v>2501.7833294749726</v>
      </c>
      <c r="S593" s="26">
        <f t="shared" si="446"/>
        <v>2438.9824695962966</v>
      </c>
      <c r="T593" s="26">
        <f t="shared" si="446"/>
        <v>2379.5862497865878</v>
      </c>
      <c r="U593" s="26">
        <f t="shared" si="446"/>
        <v>2315.0272995091577</v>
      </c>
      <c r="V593" s="26">
        <f t="shared" si="446"/>
        <v>2245.3236408089065</v>
      </c>
      <c r="W593" s="26">
        <f t="shared" si="446"/>
        <v>2170.4932957305264</v>
      </c>
      <c r="X593" s="26">
        <f t="shared" si="446"/>
        <v>2090.5542863188448</v>
      </c>
      <c r="Y593" s="26">
        <f t="shared" si="446"/>
        <v>2024.0950200699413</v>
      </c>
      <c r="Z593" s="26">
        <f t="shared" si="446"/>
        <v>1954.8005234985762</v>
      </c>
      <c r="AA593" s="26">
        <f t="shared" si="446"/>
        <v>1882.6666675873769</v>
      </c>
      <c r="AB593" s="26">
        <f t="shared" si="446"/>
        <v>1807.6893233188264</v>
      </c>
      <c r="AC593" s="26">
        <f t="shared" si="446"/>
        <v>1729.8643616755162</v>
      </c>
      <c r="AD593" s="26">
        <f t="shared" si="446"/>
        <v>1661.9243548242082</v>
      </c>
      <c r="AE593" s="26">
        <f t="shared" si="446"/>
        <v>1592.6501658127502</v>
      </c>
      <c r="AF593" s="26">
        <f t="shared" si="446"/>
        <v>1522.0377953932327</v>
      </c>
      <c r="AG593" s="26">
        <f t="shared" si="446"/>
        <v>1450.083244317753</v>
      </c>
      <c r="AH593" s="26">
        <f t="shared" si="446"/>
        <v>1376.7825133384104</v>
      </c>
    </row>
    <row r="594" spans="2:34" hidden="1" outlineLevel="1">
      <c r="B594" t="str">
        <f t="shared" si="415"/>
        <v>e-hydrogen (compressed) - Cost - Asia - USD/ton H2</v>
      </c>
      <c r="C594" t="s">
        <v>62</v>
      </c>
      <c r="D594" t="s">
        <v>126</v>
      </c>
      <c r="E594" t="s">
        <v>57</v>
      </c>
      <c r="F594" t="s">
        <v>138</v>
      </c>
      <c r="G594" s="26">
        <f t="shared" ref="G594:AH594" si="447">G203</f>
        <v>4987.7978827141424</v>
      </c>
      <c r="H594" s="26">
        <f t="shared" si="447"/>
        <v>4618.4094108214867</v>
      </c>
      <c r="I594" s="26">
        <f t="shared" si="447"/>
        <v>4246.1135151183844</v>
      </c>
      <c r="J594" s="26">
        <f t="shared" si="447"/>
        <v>4097.3824826576747</v>
      </c>
      <c r="K594" s="26">
        <f t="shared" si="447"/>
        <v>3943.3770419350276</v>
      </c>
      <c r="L594" s="26">
        <f t="shared" si="447"/>
        <v>3784.2072710139482</v>
      </c>
      <c r="M594" s="26">
        <f t="shared" si="447"/>
        <v>3619.9832479582124</v>
      </c>
      <c r="N594" s="26">
        <f t="shared" si="447"/>
        <v>3450.8150508313697</v>
      </c>
      <c r="O594" s="26">
        <f t="shared" si="447"/>
        <v>3373.0215929007072</v>
      </c>
      <c r="P594" s="26">
        <f t="shared" si="447"/>
        <v>3287.7460048188714</v>
      </c>
      <c r="Q594" s="26">
        <f t="shared" si="447"/>
        <v>3195.0604816273712</v>
      </c>
      <c r="R594" s="26">
        <f t="shared" si="447"/>
        <v>3095.0372183676395</v>
      </c>
      <c r="S594" s="26">
        <f t="shared" si="447"/>
        <v>2987.7484100813476</v>
      </c>
      <c r="T594" s="26">
        <f t="shared" si="447"/>
        <v>2913.2093711775688</v>
      </c>
      <c r="U594" s="26">
        <f t="shared" si="447"/>
        <v>2833.5633476088337</v>
      </c>
      <c r="V594" s="26">
        <f t="shared" si="447"/>
        <v>2748.8357857959254</v>
      </c>
      <c r="W594" s="26">
        <f t="shared" si="447"/>
        <v>2659.0521321593251</v>
      </c>
      <c r="X594" s="26">
        <f t="shared" si="447"/>
        <v>2564.2378331197551</v>
      </c>
      <c r="Y594" s="26">
        <f t="shared" si="447"/>
        <v>2465.6669595887115</v>
      </c>
      <c r="Z594" s="26">
        <f t="shared" si="447"/>
        <v>2364.9898405548524</v>
      </c>
      <c r="AA594" s="26">
        <f t="shared" si="447"/>
        <v>2262.1913285418932</v>
      </c>
      <c r="AB594" s="26">
        <f t="shared" si="447"/>
        <v>2157.2562760734354</v>
      </c>
      <c r="AC594" s="26">
        <f t="shared" si="447"/>
        <v>2050.1695356731543</v>
      </c>
      <c r="AD594" s="26">
        <f t="shared" si="447"/>
        <v>1970.240754749665</v>
      </c>
      <c r="AE594" s="26">
        <f t="shared" si="447"/>
        <v>1889.2216166291751</v>
      </c>
      <c r="AF594" s="26">
        <f t="shared" si="447"/>
        <v>1807.1032031593165</v>
      </c>
      <c r="AG594" s="26">
        <f t="shared" si="447"/>
        <v>1723.8765961877139</v>
      </c>
      <c r="AH594" s="26">
        <f t="shared" si="447"/>
        <v>1639.532877561993</v>
      </c>
    </row>
    <row r="595" spans="2:34" hidden="1" outlineLevel="1">
      <c r="B595" t="str">
        <f t="shared" si="415"/>
        <v>e-hydrogen (compressed) - Cost - Europe - USD/ton H2</v>
      </c>
      <c r="C595" t="s">
        <v>62</v>
      </c>
      <c r="D595" t="s">
        <v>126</v>
      </c>
      <c r="E595" t="s">
        <v>8</v>
      </c>
      <c r="F595" t="s">
        <v>138</v>
      </c>
      <c r="G595" s="26">
        <f t="shared" ref="G595:AH595" si="448">G204</f>
        <v>4089.3856734873298</v>
      </c>
      <c r="H595" s="26">
        <f t="shared" si="448"/>
        <v>3916.9256406265708</v>
      </c>
      <c r="I595" s="26">
        <f t="shared" si="448"/>
        <v>3741.2108175344811</v>
      </c>
      <c r="J595" s="26">
        <f t="shared" si="448"/>
        <v>3613.0656692355524</v>
      </c>
      <c r="K595" s="26">
        <f t="shared" si="448"/>
        <v>3479.7225571491235</v>
      </c>
      <c r="L595" s="26">
        <f t="shared" si="448"/>
        <v>3341.2720208768683</v>
      </c>
      <c r="M595" s="26">
        <f t="shared" si="448"/>
        <v>3197.8046000204672</v>
      </c>
      <c r="N595" s="26">
        <f t="shared" si="448"/>
        <v>3049.4108341814967</v>
      </c>
      <c r="O595" s="26">
        <f t="shared" si="448"/>
        <v>3010.8443238003165</v>
      </c>
      <c r="P595" s="26">
        <f t="shared" si="448"/>
        <v>2964.4230601972345</v>
      </c>
      <c r="Q595" s="26">
        <f t="shared" si="448"/>
        <v>2910.1833432907338</v>
      </c>
      <c r="R595" s="26">
        <f t="shared" si="448"/>
        <v>2848.1614729993285</v>
      </c>
      <c r="S595" s="26">
        <f t="shared" si="448"/>
        <v>2778.3937492416853</v>
      </c>
      <c r="T595" s="26">
        <f t="shared" si="448"/>
        <v>2720.379449531456</v>
      </c>
      <c r="U595" s="26">
        <f t="shared" si="448"/>
        <v>2657.0489971635134</v>
      </c>
      <c r="V595" s="26">
        <f t="shared" si="448"/>
        <v>2588.4174169846506</v>
      </c>
      <c r="W595" s="26">
        <f t="shared" si="448"/>
        <v>2514.4997338414096</v>
      </c>
      <c r="X595" s="26">
        <f t="shared" si="448"/>
        <v>2435.3109725804993</v>
      </c>
      <c r="Y595" s="26">
        <f t="shared" si="448"/>
        <v>2352.605312916116</v>
      </c>
      <c r="Z595" s="26">
        <f t="shared" si="448"/>
        <v>2267.4139852839012</v>
      </c>
      <c r="AA595" s="26">
        <f t="shared" si="448"/>
        <v>2179.7278485465313</v>
      </c>
      <c r="AB595" s="26">
        <f t="shared" si="448"/>
        <v>2089.5377615665116</v>
      </c>
      <c r="AC595" s="26">
        <f t="shared" si="448"/>
        <v>1996.8345832064804</v>
      </c>
      <c r="AD595" s="26">
        <f t="shared" si="448"/>
        <v>1918.0980681700892</v>
      </c>
      <c r="AE595" s="26">
        <f t="shared" si="448"/>
        <v>1838.2478365870952</v>
      </c>
      <c r="AF595" s="26">
        <f t="shared" si="448"/>
        <v>1757.2753257634138</v>
      </c>
      <c r="AG595" s="26">
        <f t="shared" si="448"/>
        <v>1675.1719730049533</v>
      </c>
      <c r="AH595" s="26">
        <f t="shared" si="448"/>
        <v>1591.929215617622</v>
      </c>
    </row>
    <row r="596" spans="2:34" hidden="1" outlineLevel="1">
      <c r="B596" t="str">
        <f t="shared" si="415"/>
        <v>e-hydrogen (compressed) - Cost - Middle East - USD/ton H2</v>
      </c>
      <c r="C596" t="s">
        <v>62</v>
      </c>
      <c r="D596" t="s">
        <v>126</v>
      </c>
      <c r="E596" t="s">
        <v>58</v>
      </c>
      <c r="F596" t="s">
        <v>138</v>
      </c>
      <c r="G596" s="26">
        <f t="shared" ref="G596:AH596" si="449">G205</f>
        <v>3476.3085322126099</v>
      </c>
      <c r="H596" s="26">
        <f t="shared" si="449"/>
        <v>3328.8823974252828</v>
      </c>
      <c r="I596" s="26">
        <f t="shared" si="449"/>
        <v>3178.2568052856477</v>
      </c>
      <c r="J596" s="26">
        <f t="shared" si="449"/>
        <v>3083.6768117686811</v>
      </c>
      <c r="K596" s="26">
        <f t="shared" si="449"/>
        <v>2983.9346800894909</v>
      </c>
      <c r="L596" s="26">
        <f t="shared" si="449"/>
        <v>2879.0885753257426</v>
      </c>
      <c r="M596" s="26">
        <f t="shared" si="449"/>
        <v>2769.1966625551941</v>
      </c>
      <c r="N596" s="26">
        <f t="shared" si="449"/>
        <v>2654.3171068554188</v>
      </c>
      <c r="O596" s="26">
        <f t="shared" si="449"/>
        <v>2614.9769692636173</v>
      </c>
      <c r="P596" s="26">
        <f t="shared" si="449"/>
        <v>2567.9562197212276</v>
      </c>
      <c r="Q596" s="26">
        <f t="shared" si="449"/>
        <v>2513.2944330229238</v>
      </c>
      <c r="R596" s="26">
        <f t="shared" si="449"/>
        <v>2451.0311839633964</v>
      </c>
      <c r="S596" s="26">
        <f t="shared" si="449"/>
        <v>2381.2060473374368</v>
      </c>
      <c r="T596" s="26">
        <f t="shared" si="449"/>
        <v>2328.338914207246</v>
      </c>
      <c r="U596" s="26">
        <f t="shared" si="449"/>
        <v>2270.2169074323938</v>
      </c>
      <c r="V596" s="26">
        <f t="shared" si="449"/>
        <v>2206.8537828488898</v>
      </c>
      <c r="W596" s="26">
        <f t="shared" si="449"/>
        <v>2138.2632962925059</v>
      </c>
      <c r="X596" s="26">
        <f t="shared" si="449"/>
        <v>2064.4592035991823</v>
      </c>
      <c r="Y596" s="26">
        <f t="shared" si="449"/>
        <v>1983.8077079076854</v>
      </c>
      <c r="Z596" s="26">
        <f t="shared" si="449"/>
        <v>1900.6863060803155</v>
      </c>
      <c r="AA596" s="26">
        <f t="shared" si="449"/>
        <v>1815.084739222842</v>
      </c>
      <c r="AB596" s="26">
        <f t="shared" si="449"/>
        <v>1726.9927484409238</v>
      </c>
      <c r="AC596" s="26">
        <f t="shared" si="449"/>
        <v>1636.4000748402937</v>
      </c>
      <c r="AD596" s="26">
        <f t="shared" si="449"/>
        <v>1565.7141614700843</v>
      </c>
      <c r="AE596" s="26">
        <f t="shared" si="449"/>
        <v>1493.7568132779884</v>
      </c>
      <c r="AF596" s="26">
        <f t="shared" si="449"/>
        <v>1420.5218658950355</v>
      </c>
      <c r="AG596" s="26">
        <f t="shared" si="449"/>
        <v>1346.0031549522671</v>
      </c>
      <c r="AH596" s="26">
        <f t="shared" si="449"/>
        <v>1270.1945160807259</v>
      </c>
    </row>
    <row r="597" spans="2:34" hidden="1" outlineLevel="1">
      <c r="B597" t="str">
        <f t="shared" si="415"/>
        <v>Carbon dioxide (PS) - Cost - Africa - USD/ton CO2</v>
      </c>
      <c r="C597" t="s">
        <v>69</v>
      </c>
      <c r="D597" t="s">
        <v>126</v>
      </c>
      <c r="E597" t="s">
        <v>55</v>
      </c>
      <c r="F597" t="s">
        <v>139</v>
      </c>
      <c r="G597" s="26">
        <f>G344</f>
        <v>168.75874645206471</v>
      </c>
      <c r="H597" s="26">
        <f t="shared" ref="H597:AH597" si="450">H344</f>
        <v>160.13998331054682</v>
      </c>
      <c r="I597" s="26">
        <f t="shared" si="450"/>
        <v>151.52122016902811</v>
      </c>
      <c r="J597" s="26">
        <f t="shared" si="450"/>
        <v>145.12777444160082</v>
      </c>
      <c r="K597" s="26">
        <f t="shared" si="450"/>
        <v>138.73432871417356</v>
      </c>
      <c r="L597" s="26">
        <f t="shared" si="450"/>
        <v>132.34088298674627</v>
      </c>
      <c r="M597" s="26">
        <f t="shared" si="450"/>
        <v>125.94743725931876</v>
      </c>
      <c r="N597" s="26">
        <f t="shared" si="450"/>
        <v>119.55399153189148</v>
      </c>
      <c r="O597" s="26">
        <f t="shared" si="450"/>
        <v>116.92970902762548</v>
      </c>
      <c r="P597" s="26">
        <f t="shared" si="450"/>
        <v>114.30542652335946</v>
      </c>
      <c r="Q597" s="26">
        <f t="shared" si="450"/>
        <v>111.68114401909322</v>
      </c>
      <c r="R597" s="26">
        <f t="shared" si="450"/>
        <v>109.0568615148272</v>
      </c>
      <c r="S597" s="26">
        <f t="shared" si="450"/>
        <v>106.43257901056124</v>
      </c>
      <c r="T597" s="26">
        <f t="shared" si="450"/>
        <v>104.06242970845638</v>
      </c>
      <c r="U597" s="26">
        <f t="shared" si="450"/>
        <v>101.69228040635156</v>
      </c>
      <c r="V597" s="26">
        <f t="shared" si="450"/>
        <v>99.322131104246679</v>
      </c>
      <c r="W597" s="26">
        <f t="shared" si="450"/>
        <v>96.951981802141802</v>
      </c>
      <c r="X597" s="26">
        <f t="shared" si="450"/>
        <v>94.581832500037024</v>
      </c>
      <c r="Y597" s="26">
        <f t="shared" si="450"/>
        <v>92.20529440887249</v>
      </c>
      <c r="Z597" s="26">
        <f t="shared" si="450"/>
        <v>89.828756317707942</v>
      </c>
      <c r="AA597" s="26">
        <f t="shared" si="450"/>
        <v>87.452218226543295</v>
      </c>
      <c r="AB597" s="26">
        <f t="shared" si="450"/>
        <v>85.075680135378761</v>
      </c>
      <c r="AC597" s="26">
        <f t="shared" si="450"/>
        <v>82.699142044214156</v>
      </c>
      <c r="AD597" s="26">
        <f t="shared" si="450"/>
        <v>80.440921259156212</v>
      </c>
      <c r="AE597" s="26">
        <f t="shared" si="450"/>
        <v>78.182700474098326</v>
      </c>
      <c r="AF597" s="26">
        <f t="shared" si="450"/>
        <v>75.924479689040368</v>
      </c>
      <c r="AG597" s="26">
        <f t="shared" si="450"/>
        <v>73.666258903982438</v>
      </c>
      <c r="AH597" s="26">
        <f t="shared" si="450"/>
        <v>71.408038118924537</v>
      </c>
    </row>
    <row r="598" spans="2:34" hidden="1" outlineLevel="1">
      <c r="B598" t="str">
        <f t="shared" si="415"/>
        <v>Carbon dioxide (PS) - Cost - Americas - USD/ton CO2</v>
      </c>
      <c r="C598" t="s">
        <v>69</v>
      </c>
      <c r="D598" t="s">
        <v>126</v>
      </c>
      <c r="E598" t="s">
        <v>56</v>
      </c>
      <c r="F598" t="s">
        <v>139</v>
      </c>
      <c r="G598" s="26">
        <f t="shared" ref="G598:AH598" si="451">G345</f>
        <v>158.99256637622852</v>
      </c>
      <c r="H598" s="26">
        <f t="shared" si="451"/>
        <v>153.11734986838769</v>
      </c>
      <c r="I598" s="26">
        <f t="shared" si="451"/>
        <v>147.24213336054677</v>
      </c>
      <c r="J598" s="26">
        <f t="shared" si="451"/>
        <v>141.13088321272323</v>
      </c>
      <c r="K598" s="26">
        <f t="shared" si="451"/>
        <v>135.01963306489972</v>
      </c>
      <c r="L598" s="26">
        <f t="shared" si="451"/>
        <v>128.90838291707621</v>
      </c>
      <c r="M598" s="26">
        <f t="shared" si="451"/>
        <v>122.79713276925288</v>
      </c>
      <c r="N598" s="26">
        <f t="shared" si="451"/>
        <v>116.68588262142937</v>
      </c>
      <c r="O598" s="26">
        <f t="shared" si="451"/>
        <v>114.26360850860023</v>
      </c>
      <c r="P598" s="26">
        <f t="shared" si="451"/>
        <v>111.84133439577106</v>
      </c>
      <c r="Q598" s="26">
        <f t="shared" si="451"/>
        <v>109.41906028294189</v>
      </c>
      <c r="R598" s="26">
        <f t="shared" si="451"/>
        <v>106.99678617011273</v>
      </c>
      <c r="S598" s="26">
        <f t="shared" si="451"/>
        <v>104.57451205728351</v>
      </c>
      <c r="T598" s="26">
        <f t="shared" si="451"/>
        <v>102.20490465393972</v>
      </c>
      <c r="U598" s="26">
        <f t="shared" si="451"/>
        <v>99.835297250595929</v>
      </c>
      <c r="V598" s="26">
        <f t="shared" si="451"/>
        <v>97.465689847252079</v>
      </c>
      <c r="W598" s="26">
        <f t="shared" si="451"/>
        <v>95.096082443908287</v>
      </c>
      <c r="X598" s="26">
        <f t="shared" si="451"/>
        <v>92.726475040564452</v>
      </c>
      <c r="Y598" s="26">
        <f t="shared" si="451"/>
        <v>90.491485476362513</v>
      </c>
      <c r="Z598" s="26">
        <f t="shared" si="451"/>
        <v>88.256495912160574</v>
      </c>
      <c r="AA598" s="26">
        <f t="shared" si="451"/>
        <v>86.021506347958649</v>
      </c>
      <c r="AB598" s="26">
        <f t="shared" si="451"/>
        <v>83.786516783756724</v>
      </c>
      <c r="AC598" s="26">
        <f t="shared" si="451"/>
        <v>81.551527219554785</v>
      </c>
      <c r="AD598" s="26">
        <f t="shared" si="451"/>
        <v>79.338841105190284</v>
      </c>
      <c r="AE598" s="26">
        <f t="shared" si="451"/>
        <v>77.12615499082581</v>
      </c>
      <c r="AF598" s="26">
        <f t="shared" si="451"/>
        <v>74.913468876461323</v>
      </c>
      <c r="AG598" s="26">
        <f t="shared" si="451"/>
        <v>72.700782762096864</v>
      </c>
      <c r="AH598" s="26">
        <f t="shared" si="451"/>
        <v>70.488096647732377</v>
      </c>
    </row>
    <row r="599" spans="2:34" hidden="1" outlineLevel="1">
      <c r="B599" t="str">
        <f t="shared" si="415"/>
        <v>Carbon dioxide (PS) - Cost - Asia - USD/ton CO2</v>
      </c>
      <c r="C599" t="s">
        <v>69</v>
      </c>
      <c r="D599" t="s">
        <v>126</v>
      </c>
      <c r="E599" t="s">
        <v>57</v>
      </c>
      <c r="F599" t="s">
        <v>139</v>
      </c>
      <c r="G599" s="26">
        <f t="shared" ref="G599:AH599" si="452">G346</f>
        <v>171.70705445374747</v>
      </c>
      <c r="H599" s="26">
        <f t="shared" si="452"/>
        <v>163.6057085715762</v>
      </c>
      <c r="I599" s="26">
        <f t="shared" si="452"/>
        <v>155.50436268940615</v>
      </c>
      <c r="J599" s="26">
        <f t="shared" si="452"/>
        <v>149.04990457873393</v>
      </c>
      <c r="K599" s="26">
        <f t="shared" si="452"/>
        <v>142.59544646806216</v>
      </c>
      <c r="L599" s="26">
        <f t="shared" si="452"/>
        <v>136.14098835738997</v>
      </c>
      <c r="M599" s="26">
        <f t="shared" si="452"/>
        <v>129.68653024671778</v>
      </c>
      <c r="N599" s="26">
        <f t="shared" si="452"/>
        <v>123.23207213604601</v>
      </c>
      <c r="O599" s="26">
        <f t="shared" si="452"/>
        <v>120.46182696317361</v>
      </c>
      <c r="P599" s="26">
        <f t="shared" si="452"/>
        <v>117.69158179030138</v>
      </c>
      <c r="Q599" s="26">
        <f t="shared" si="452"/>
        <v>114.92133661742938</v>
      </c>
      <c r="R599" s="26">
        <f t="shared" si="452"/>
        <v>112.15109144455717</v>
      </c>
      <c r="S599" s="26">
        <f t="shared" si="452"/>
        <v>109.38084627168496</v>
      </c>
      <c r="T599" s="26">
        <f t="shared" si="452"/>
        <v>106.91836612397657</v>
      </c>
      <c r="U599" s="26">
        <f t="shared" si="452"/>
        <v>104.45588597626819</v>
      </c>
      <c r="V599" s="26">
        <f t="shared" si="452"/>
        <v>101.99340582855991</v>
      </c>
      <c r="W599" s="26">
        <f t="shared" si="452"/>
        <v>99.530925680851524</v>
      </c>
      <c r="X599" s="26">
        <f t="shared" si="452"/>
        <v>97.068445533143333</v>
      </c>
      <c r="Y599" s="26">
        <f t="shared" si="452"/>
        <v>94.591091199010563</v>
      </c>
      <c r="Z599" s="26">
        <f t="shared" si="452"/>
        <v>92.113736864877893</v>
      </c>
      <c r="AA599" s="26">
        <f t="shared" si="452"/>
        <v>89.636382530745109</v>
      </c>
      <c r="AB599" s="26">
        <f t="shared" si="452"/>
        <v>87.159028196612454</v>
      </c>
      <c r="AC599" s="26">
        <f t="shared" si="452"/>
        <v>84.68167386247967</v>
      </c>
      <c r="AD599" s="26">
        <f t="shared" si="452"/>
        <v>82.384711747826273</v>
      </c>
      <c r="AE599" s="26">
        <f t="shared" si="452"/>
        <v>80.087749633172848</v>
      </c>
      <c r="AF599" s="26">
        <f t="shared" si="452"/>
        <v>77.790787518519437</v>
      </c>
      <c r="AG599" s="26">
        <f t="shared" si="452"/>
        <v>75.493825403866055</v>
      </c>
      <c r="AH599" s="26">
        <f t="shared" si="452"/>
        <v>73.196863289212615</v>
      </c>
    </row>
    <row r="600" spans="2:34" hidden="1" outlineLevel="1">
      <c r="B600" t="str">
        <f t="shared" si="415"/>
        <v>Carbon dioxide (PS) - Cost - Europe - USD/ton CO2</v>
      </c>
      <c r="C600" t="s">
        <v>69</v>
      </c>
      <c r="D600" t="s">
        <v>126</v>
      </c>
      <c r="E600" t="s">
        <v>8</v>
      </c>
      <c r="F600" t="s">
        <v>139</v>
      </c>
      <c r="G600" s="26">
        <f t="shared" ref="G600:AH600" si="453">G347</f>
        <v>164.2388107443241</v>
      </c>
      <c r="H600" s="26">
        <f t="shared" si="453"/>
        <v>157.76782547693222</v>
      </c>
      <c r="I600" s="26">
        <f t="shared" si="453"/>
        <v>151.29684020954031</v>
      </c>
      <c r="J600" s="26">
        <f t="shared" si="453"/>
        <v>145.00587844730933</v>
      </c>
      <c r="K600" s="26">
        <f t="shared" si="453"/>
        <v>138.71491668507818</v>
      </c>
      <c r="L600" s="26">
        <f t="shared" si="453"/>
        <v>132.42395492284723</v>
      </c>
      <c r="M600" s="26">
        <f t="shared" si="453"/>
        <v>126.13299316061605</v>
      </c>
      <c r="N600" s="26">
        <f t="shared" si="453"/>
        <v>119.8420313983851</v>
      </c>
      <c r="O600" s="26">
        <f t="shared" si="453"/>
        <v>117.3830702762656</v>
      </c>
      <c r="P600" s="26">
        <f t="shared" si="453"/>
        <v>114.92410915414638</v>
      </c>
      <c r="Q600" s="26">
        <f t="shared" si="453"/>
        <v>112.46514803202705</v>
      </c>
      <c r="R600" s="26">
        <f t="shared" si="453"/>
        <v>110.00618690990774</v>
      </c>
      <c r="S600" s="26">
        <f t="shared" si="453"/>
        <v>107.54722578778853</v>
      </c>
      <c r="T600" s="26">
        <f t="shared" si="453"/>
        <v>105.21511083102753</v>
      </c>
      <c r="U600" s="26">
        <f t="shared" si="453"/>
        <v>102.88299587426658</v>
      </c>
      <c r="V600" s="26">
        <f t="shared" si="453"/>
        <v>100.55088091750564</v>
      </c>
      <c r="W600" s="26">
        <f t="shared" si="453"/>
        <v>98.21876596074469</v>
      </c>
      <c r="X600" s="26">
        <f t="shared" si="453"/>
        <v>95.88665100398363</v>
      </c>
      <c r="Y600" s="26">
        <f t="shared" si="453"/>
        <v>93.541413598988882</v>
      </c>
      <c r="Z600" s="26">
        <f t="shared" si="453"/>
        <v>91.196176193994077</v>
      </c>
      <c r="AA600" s="26">
        <f t="shared" si="453"/>
        <v>88.850938788999315</v>
      </c>
      <c r="AB600" s="26">
        <f t="shared" si="453"/>
        <v>86.505701384004524</v>
      </c>
      <c r="AC600" s="26">
        <f t="shared" si="453"/>
        <v>84.160463979009762</v>
      </c>
      <c r="AD600" s="26">
        <f t="shared" si="453"/>
        <v>81.869591960752686</v>
      </c>
      <c r="AE600" s="26">
        <f t="shared" si="453"/>
        <v>79.578719942495553</v>
      </c>
      <c r="AF600" s="26">
        <f t="shared" si="453"/>
        <v>77.287847924238463</v>
      </c>
      <c r="AG600" s="26">
        <f t="shared" si="453"/>
        <v>74.996975905981387</v>
      </c>
      <c r="AH600" s="26">
        <f t="shared" si="453"/>
        <v>72.706103887724254</v>
      </c>
    </row>
    <row r="601" spans="2:34" hidden="1" outlineLevel="1">
      <c r="B601" t="str">
        <f t="shared" si="415"/>
        <v>Carbon dioxide (PS) - Cost - Middle East - USD/ton CO2</v>
      </c>
      <c r="C601" t="s">
        <v>69</v>
      </c>
      <c r="D601" t="s">
        <v>126</v>
      </c>
      <c r="E601" t="s">
        <v>58</v>
      </c>
      <c r="F601" t="s">
        <v>139</v>
      </c>
      <c r="G601" s="26">
        <f t="shared" ref="G601:AH601" si="454">G348</f>
        <v>159.14247583625712</v>
      </c>
      <c r="H601" s="26">
        <f t="shared" si="454"/>
        <v>152.87401630519537</v>
      </c>
      <c r="I601" s="26">
        <f t="shared" si="454"/>
        <v>146.60555677413339</v>
      </c>
      <c r="J601" s="26">
        <f t="shared" si="454"/>
        <v>140.58550254056769</v>
      </c>
      <c r="K601" s="26">
        <f t="shared" si="454"/>
        <v>134.56544830700201</v>
      </c>
      <c r="L601" s="26">
        <f t="shared" si="454"/>
        <v>128.54539407343631</v>
      </c>
      <c r="M601" s="26">
        <f t="shared" si="454"/>
        <v>122.52533983987063</v>
      </c>
      <c r="N601" s="26">
        <f t="shared" si="454"/>
        <v>116.50528560630494</v>
      </c>
      <c r="O601" s="26">
        <f t="shared" si="454"/>
        <v>114.01792461724683</v>
      </c>
      <c r="P601" s="26">
        <f t="shared" si="454"/>
        <v>111.5305636281888</v>
      </c>
      <c r="Q601" s="26">
        <f t="shared" si="454"/>
        <v>109.04320263913067</v>
      </c>
      <c r="R601" s="26">
        <f t="shared" si="454"/>
        <v>106.55584165007265</v>
      </c>
      <c r="S601" s="26">
        <f t="shared" si="454"/>
        <v>104.06848066101463</v>
      </c>
      <c r="T601" s="26">
        <f t="shared" si="454"/>
        <v>101.7522399697978</v>
      </c>
      <c r="U601" s="26">
        <f t="shared" si="454"/>
        <v>99.435999278580965</v>
      </c>
      <c r="V601" s="26">
        <f t="shared" si="454"/>
        <v>97.119758587364188</v>
      </c>
      <c r="W601" s="26">
        <f t="shared" si="454"/>
        <v>94.803517896147369</v>
      </c>
      <c r="X601" s="26">
        <f t="shared" si="454"/>
        <v>92.487277204930521</v>
      </c>
      <c r="Y601" s="26">
        <f t="shared" si="454"/>
        <v>90.117453340918203</v>
      </c>
      <c r="Z601" s="26">
        <f t="shared" si="454"/>
        <v>87.747629476905928</v>
      </c>
      <c r="AA601" s="26">
        <f t="shared" si="454"/>
        <v>85.377805612893596</v>
      </c>
      <c r="AB601" s="26">
        <f t="shared" si="454"/>
        <v>83.007981748881349</v>
      </c>
      <c r="AC601" s="26">
        <f t="shared" si="454"/>
        <v>80.638157884868988</v>
      </c>
      <c r="AD601" s="26">
        <f t="shared" si="454"/>
        <v>78.388376570930973</v>
      </c>
      <c r="AE601" s="26">
        <f t="shared" si="454"/>
        <v>76.138595256992971</v>
      </c>
      <c r="AF601" s="26">
        <f t="shared" si="454"/>
        <v>73.888813943054942</v>
      </c>
      <c r="AG601" s="26">
        <f t="shared" si="454"/>
        <v>71.639032629116926</v>
      </c>
      <c r="AH601" s="26">
        <f t="shared" si="454"/>
        <v>69.389251315178939</v>
      </c>
    </row>
    <row r="602" spans="2:34" hidden="1" outlineLevel="1">
      <c r="B602" t="str">
        <f t="shared" si="415"/>
        <v>e-methane - Conversion H2 -&gt; CH4 - Global - ton H2/ton CH4</v>
      </c>
      <c r="C602" t="s">
        <v>78</v>
      </c>
      <c r="D602" t="s">
        <v>79</v>
      </c>
      <c r="E602" t="s">
        <v>49</v>
      </c>
      <c r="F602" t="s">
        <v>80</v>
      </c>
      <c r="G602" s="24">
        <f t="shared" ref="G602:V603" si="455">INDEX(FuelData,MATCH($B602,FuelData_Index,0),MATCH(G$4,FuelData_Year,0))</f>
        <v>0.5</v>
      </c>
      <c r="H602" s="24">
        <f t="shared" si="455"/>
        <v>0.5</v>
      </c>
      <c r="I602" s="24">
        <f t="shared" si="455"/>
        <v>0.5</v>
      </c>
      <c r="J602" s="24">
        <f t="shared" si="455"/>
        <v>0.5</v>
      </c>
      <c r="K602" s="24">
        <f t="shared" si="455"/>
        <v>0.5</v>
      </c>
      <c r="L602" s="24">
        <f t="shared" si="455"/>
        <v>0.5</v>
      </c>
      <c r="M602" s="24">
        <f t="shared" si="455"/>
        <v>0.5</v>
      </c>
      <c r="N602" s="24">
        <f t="shared" si="455"/>
        <v>0.5</v>
      </c>
      <c r="O602" s="24">
        <f t="shared" si="455"/>
        <v>0.5</v>
      </c>
      <c r="P602" s="24">
        <f t="shared" si="455"/>
        <v>0.5</v>
      </c>
      <c r="Q602" s="24">
        <f t="shared" si="455"/>
        <v>0.5</v>
      </c>
      <c r="R602" s="24">
        <f t="shared" si="455"/>
        <v>0.5</v>
      </c>
      <c r="S602" s="24">
        <f t="shared" si="455"/>
        <v>0.5</v>
      </c>
      <c r="T602" s="24">
        <f t="shared" si="455"/>
        <v>0.5</v>
      </c>
      <c r="U602" s="24">
        <f t="shared" si="455"/>
        <v>0.5</v>
      </c>
      <c r="V602" s="24">
        <f t="shared" si="455"/>
        <v>0.5</v>
      </c>
      <c r="W602" s="24">
        <f t="shared" ref="W602:AH603" si="456">INDEX(FuelData,MATCH($B602,FuelData_Index,0),MATCH(W$4,FuelData_Year,0))</f>
        <v>0.5</v>
      </c>
      <c r="X602" s="24">
        <f t="shared" si="456"/>
        <v>0.5</v>
      </c>
      <c r="Y602" s="24">
        <f t="shared" si="456"/>
        <v>0.5</v>
      </c>
      <c r="Z602" s="24">
        <f t="shared" si="456"/>
        <v>0.5</v>
      </c>
      <c r="AA602" s="24">
        <f t="shared" si="456"/>
        <v>0.5</v>
      </c>
      <c r="AB602" s="24">
        <f t="shared" si="456"/>
        <v>0.5</v>
      </c>
      <c r="AC602" s="24">
        <f t="shared" si="456"/>
        <v>0.5</v>
      </c>
      <c r="AD602" s="24">
        <f t="shared" si="456"/>
        <v>0.5</v>
      </c>
      <c r="AE602" s="24">
        <f t="shared" si="456"/>
        <v>0.5</v>
      </c>
      <c r="AF602" s="24">
        <f t="shared" si="456"/>
        <v>0.5</v>
      </c>
      <c r="AG602" s="24">
        <f t="shared" si="456"/>
        <v>0.5</v>
      </c>
      <c r="AH602" s="24">
        <f t="shared" si="456"/>
        <v>0.5</v>
      </c>
    </row>
    <row r="603" spans="2:34" hidden="1" outlineLevel="1">
      <c r="B603" t="str">
        <f t="shared" si="415"/>
        <v>e-methane - Conversion CO2 -&gt; CH4 - Global - ton CO2/ton CH4</v>
      </c>
      <c r="C603" t="s">
        <v>78</v>
      </c>
      <c r="D603" t="s">
        <v>81</v>
      </c>
      <c r="E603" t="s">
        <v>49</v>
      </c>
      <c r="F603" t="s">
        <v>82</v>
      </c>
      <c r="G603" s="24">
        <f t="shared" si="455"/>
        <v>2.75</v>
      </c>
      <c r="H603" s="24">
        <f t="shared" si="455"/>
        <v>2.75</v>
      </c>
      <c r="I603" s="24">
        <f t="shared" si="455"/>
        <v>2.75</v>
      </c>
      <c r="J603" s="24">
        <f t="shared" si="455"/>
        <v>2.75</v>
      </c>
      <c r="K603" s="24">
        <f t="shared" si="455"/>
        <v>2.75</v>
      </c>
      <c r="L603" s="24">
        <f t="shared" si="455"/>
        <v>2.75</v>
      </c>
      <c r="M603" s="24">
        <f t="shared" si="455"/>
        <v>2.75</v>
      </c>
      <c r="N603" s="24">
        <f t="shared" si="455"/>
        <v>2.75</v>
      </c>
      <c r="O603" s="24">
        <f t="shared" si="455"/>
        <v>2.75</v>
      </c>
      <c r="P603" s="24">
        <f t="shared" si="455"/>
        <v>2.75</v>
      </c>
      <c r="Q603" s="24">
        <f t="shared" si="455"/>
        <v>2.75</v>
      </c>
      <c r="R603" s="24">
        <f t="shared" si="455"/>
        <v>2.75</v>
      </c>
      <c r="S603" s="24">
        <f t="shared" si="455"/>
        <v>2.75</v>
      </c>
      <c r="T603" s="24">
        <f t="shared" si="455"/>
        <v>2.75</v>
      </c>
      <c r="U603" s="24">
        <f t="shared" si="455"/>
        <v>2.75</v>
      </c>
      <c r="V603" s="24">
        <f t="shared" si="455"/>
        <v>2.75</v>
      </c>
      <c r="W603" s="24">
        <f t="shared" si="456"/>
        <v>2.75</v>
      </c>
      <c r="X603" s="24">
        <f t="shared" si="456"/>
        <v>2.75</v>
      </c>
      <c r="Y603" s="24">
        <f t="shared" si="456"/>
        <v>2.75</v>
      </c>
      <c r="Z603" s="24">
        <f t="shared" si="456"/>
        <v>2.75</v>
      </c>
      <c r="AA603" s="24">
        <f t="shared" si="456"/>
        <v>2.75</v>
      </c>
      <c r="AB603" s="24">
        <f t="shared" si="456"/>
        <v>2.75</v>
      </c>
      <c r="AC603" s="24">
        <f t="shared" si="456"/>
        <v>2.75</v>
      </c>
      <c r="AD603" s="24">
        <f t="shared" si="456"/>
        <v>2.75</v>
      </c>
      <c r="AE603" s="24">
        <f t="shared" si="456"/>
        <v>2.75</v>
      </c>
      <c r="AF603" s="24">
        <f t="shared" si="456"/>
        <v>2.75</v>
      </c>
      <c r="AG603" s="24">
        <f t="shared" si="456"/>
        <v>2.75</v>
      </c>
      <c r="AH603" s="24">
        <f t="shared" si="456"/>
        <v>2.75</v>
      </c>
    </row>
    <row r="604" spans="2:34" collapsed="1"/>
    <row r="605" spans="2:34">
      <c r="B605" t="str">
        <f t="shared" ref="B605:B652" si="457">_xlfn.TEXTJOIN(" - ",TRUE,C605:F605)</f>
        <v>e-methane liquefied (DAC) - Item - Region - Unit</v>
      </c>
      <c r="C605" s="52" t="s">
        <v>84</v>
      </c>
      <c r="D605" s="52" t="s">
        <v>28</v>
      </c>
      <c r="E605" s="52" t="s">
        <v>1</v>
      </c>
      <c r="F605" s="52" t="s">
        <v>29</v>
      </c>
      <c r="G605" s="3">
        <v>2023</v>
      </c>
      <c r="H605" s="3">
        <v>2024</v>
      </c>
      <c r="I605" s="3">
        <v>2025</v>
      </c>
      <c r="J605" s="3">
        <v>2026</v>
      </c>
      <c r="K605" s="3">
        <v>2027</v>
      </c>
      <c r="L605" s="3">
        <v>2028</v>
      </c>
      <c r="M605" s="3">
        <v>2029</v>
      </c>
      <c r="N605" s="3">
        <v>2030</v>
      </c>
      <c r="O605" s="3">
        <v>2031</v>
      </c>
      <c r="P605" s="3">
        <v>2032</v>
      </c>
      <c r="Q605" s="3">
        <v>2033</v>
      </c>
      <c r="R605" s="3">
        <v>2034</v>
      </c>
      <c r="S605" s="3">
        <v>2035</v>
      </c>
      <c r="T605" s="3">
        <v>2036</v>
      </c>
      <c r="U605" s="3">
        <v>2037</v>
      </c>
      <c r="V605" s="3">
        <v>2038</v>
      </c>
      <c r="W605" s="3">
        <v>2039</v>
      </c>
      <c r="X605" s="3">
        <v>2040</v>
      </c>
      <c r="Y605" s="3">
        <v>2041</v>
      </c>
      <c r="Z605" s="3">
        <v>2042</v>
      </c>
      <c r="AA605" s="3">
        <v>2043</v>
      </c>
      <c r="AB605" s="3">
        <v>2044</v>
      </c>
      <c r="AC605" s="3">
        <v>2045</v>
      </c>
      <c r="AD605" s="3">
        <v>2046</v>
      </c>
      <c r="AE605" s="3">
        <v>2047</v>
      </c>
      <c r="AF605" s="3">
        <v>2048</v>
      </c>
      <c r="AG605" s="3">
        <v>2049</v>
      </c>
      <c r="AH605" s="3">
        <v>2050</v>
      </c>
    </row>
    <row r="606" spans="2:34" hidden="1" outlineLevel="1">
      <c r="B606" t="str">
        <f t="shared" si="457"/>
        <v>e-methane liquefied (DAC) - Total cost - Africa - USD/ton fuel</v>
      </c>
      <c r="C606" s="10" t="str">
        <f>C605</f>
        <v>e-methane liquefied (DAC)</v>
      </c>
      <c r="D606" s="10" t="s">
        <v>30</v>
      </c>
      <c r="E606" s="10" t="s">
        <v>55</v>
      </c>
      <c r="F606" s="10" t="s">
        <v>31</v>
      </c>
      <c r="G606" s="11">
        <f>G$612+G$616+G619+G631+G643</f>
        <v>3650.8741524642387</v>
      </c>
      <c r="H606" s="11">
        <f t="shared" ref="H606:AH606" si="458">H$612+H$616+H619+H631+H643</f>
        <v>3339.686188441297</v>
      </c>
      <c r="I606" s="11">
        <f t="shared" si="458"/>
        <v>3028.799642992205</v>
      </c>
      <c r="J606" s="11">
        <f t="shared" si="458"/>
        <v>2916.1747405207357</v>
      </c>
      <c r="K606" s="11">
        <f t="shared" si="458"/>
        <v>2801.4876814461095</v>
      </c>
      <c r="L606" s="11">
        <f t="shared" si="458"/>
        <v>2684.7898591892636</v>
      </c>
      <c r="M606" s="11">
        <f t="shared" si="458"/>
        <v>2566.1326671711709</v>
      </c>
      <c r="N606" s="11">
        <f t="shared" si="458"/>
        <v>2445.567498812743</v>
      </c>
      <c r="O606" s="11">
        <f t="shared" si="458"/>
        <v>2391.086527964685</v>
      </c>
      <c r="P606" s="11">
        <f t="shared" si="458"/>
        <v>2333.1176921609208</v>
      </c>
      <c r="Q606" s="11">
        <f t="shared" si="458"/>
        <v>2271.6886732196699</v>
      </c>
      <c r="R606" s="11">
        <f t="shared" si="458"/>
        <v>2206.8271529591898</v>
      </c>
      <c r="S606" s="11">
        <f t="shared" si="458"/>
        <v>2138.5608131977638</v>
      </c>
      <c r="T606" s="11">
        <f t="shared" si="458"/>
        <v>2089.5492056595058</v>
      </c>
      <c r="U606" s="11">
        <f t="shared" si="458"/>
        <v>2038.0979049107718</v>
      </c>
      <c r="V606" s="11">
        <f t="shared" si="458"/>
        <v>1984.2159436340794</v>
      </c>
      <c r="W606" s="11">
        <f t="shared" si="458"/>
        <v>1927.9123545118343</v>
      </c>
      <c r="X606" s="11">
        <f t="shared" si="458"/>
        <v>1869.1961702265314</v>
      </c>
      <c r="Y606" s="11">
        <f t="shared" si="458"/>
        <v>1808.1915289923504</v>
      </c>
      <c r="Z606" s="11">
        <f t="shared" si="458"/>
        <v>1746.1219797185495</v>
      </c>
      <c r="AA606" s="11">
        <f t="shared" si="458"/>
        <v>1682.9822403359251</v>
      </c>
      <c r="AB606" s="11">
        <f t="shared" si="458"/>
        <v>1618.767028775223</v>
      </c>
      <c r="AC606" s="11">
        <f t="shared" si="458"/>
        <v>1553.4710629672159</v>
      </c>
      <c r="AD606" s="11">
        <f t="shared" si="458"/>
        <v>1501.0983357074729</v>
      </c>
      <c r="AE606" s="11">
        <f t="shared" si="458"/>
        <v>1448.2054614902686</v>
      </c>
      <c r="AF606" s="11">
        <f t="shared" si="458"/>
        <v>1394.7891118394489</v>
      </c>
      <c r="AG606" s="11">
        <f t="shared" si="458"/>
        <v>1340.8459582788762</v>
      </c>
      <c r="AH606" s="11">
        <f t="shared" si="458"/>
        <v>1286.3726723324162</v>
      </c>
    </row>
    <row r="607" spans="2:34" hidden="1" outlineLevel="1">
      <c r="B607" t="str">
        <f t="shared" si="457"/>
        <v>e-methane liquefied (DAC) - Total cost - Americas - USD/ton fuel</v>
      </c>
      <c r="C607" s="2" t="str">
        <f>C605</f>
        <v>e-methane liquefied (DAC)</v>
      </c>
      <c r="D607" s="2" t="s">
        <v>30</v>
      </c>
      <c r="E607" s="2" t="s">
        <v>56</v>
      </c>
      <c r="F607" s="2" t="s">
        <v>31</v>
      </c>
      <c r="G607" s="12">
        <f t="shared" ref="G607:AH607" si="459">G$612+G$616+G620+G632+G644</f>
        <v>2869.9840130119169</v>
      </c>
      <c r="H607" s="12">
        <f t="shared" si="459"/>
        <v>2780.320262987565</v>
      </c>
      <c r="I607" s="12">
        <f t="shared" si="459"/>
        <v>2689.3254228526844</v>
      </c>
      <c r="J607" s="12">
        <f t="shared" si="459"/>
        <v>2600.4557482845994</v>
      </c>
      <c r="K607" s="12">
        <f t="shared" si="459"/>
        <v>2509.4047726940821</v>
      </c>
      <c r="L607" s="12">
        <f t="shared" si="459"/>
        <v>2416.2070277566636</v>
      </c>
      <c r="M607" s="12">
        <f t="shared" si="459"/>
        <v>2320.8970451479386</v>
      </c>
      <c r="N607" s="12">
        <f t="shared" si="459"/>
        <v>2223.5093565433531</v>
      </c>
      <c r="O607" s="12">
        <f t="shared" si="459"/>
        <v>2186.2493031623799</v>
      </c>
      <c r="P607" s="12">
        <f t="shared" si="459"/>
        <v>2145.3091923564207</v>
      </c>
      <c r="Q607" s="12">
        <f t="shared" si="459"/>
        <v>2100.7050588387056</v>
      </c>
      <c r="R607" s="12">
        <f t="shared" si="459"/>
        <v>2052.4529373224509</v>
      </c>
      <c r="S607" s="12">
        <f t="shared" si="459"/>
        <v>2000.5688625209339</v>
      </c>
      <c r="T607" s="12">
        <f t="shared" si="459"/>
        <v>1952.8534994373099</v>
      </c>
      <c r="U607" s="12">
        <f t="shared" si="459"/>
        <v>1902.7224519480098</v>
      </c>
      <c r="V607" s="12">
        <f t="shared" si="459"/>
        <v>1850.1847310754838</v>
      </c>
      <c r="W607" s="12">
        <f t="shared" si="459"/>
        <v>1795.2493478420756</v>
      </c>
      <c r="X607" s="12">
        <f t="shared" si="459"/>
        <v>1737.9253132701988</v>
      </c>
      <c r="Y607" s="12">
        <f t="shared" si="459"/>
        <v>1688.4328444433979</v>
      </c>
      <c r="Z607" s="12">
        <f t="shared" si="459"/>
        <v>1637.6162241605964</v>
      </c>
      <c r="AA607" s="12">
        <f t="shared" si="459"/>
        <v>1585.4733879131079</v>
      </c>
      <c r="AB607" s="12">
        <f t="shared" si="459"/>
        <v>1532.0022711921749</v>
      </c>
      <c r="AC607" s="12">
        <f t="shared" si="459"/>
        <v>1477.200809489093</v>
      </c>
      <c r="AD607" s="12">
        <f t="shared" si="459"/>
        <v>1428.6505900225784</v>
      </c>
      <c r="AE607" s="12">
        <f t="shared" si="459"/>
        <v>1379.5041457150483</v>
      </c>
      <c r="AF607" s="12">
        <f t="shared" si="459"/>
        <v>1329.759476942545</v>
      </c>
      <c r="AG607" s="12">
        <f t="shared" si="459"/>
        <v>1279.4145840811191</v>
      </c>
      <c r="AH607" s="12">
        <f t="shared" si="459"/>
        <v>1228.4674675068211</v>
      </c>
    </row>
    <row r="608" spans="2:34" hidden="1" outlineLevel="1">
      <c r="B608" t="str">
        <f t="shared" si="457"/>
        <v>e-methane liquefied (DAC) - Total cost - Asia - USD/ton fuel</v>
      </c>
      <c r="C608" s="2" t="str">
        <f>C605</f>
        <v>e-methane liquefied (DAC)</v>
      </c>
      <c r="D608" s="2" t="s">
        <v>30</v>
      </c>
      <c r="E608" s="2" t="s">
        <v>57</v>
      </c>
      <c r="F608" s="2" t="s">
        <v>31</v>
      </c>
      <c r="G608" s="12">
        <f t="shared" ref="G608:AH608" si="460">G$612+G$616+G621+G633+G645</f>
        <v>3886.6167487203606</v>
      </c>
      <c r="H608" s="12">
        <f t="shared" si="460"/>
        <v>3615.7377058629495</v>
      </c>
      <c r="I608" s="12">
        <f t="shared" si="460"/>
        <v>3344.7956162755308</v>
      </c>
      <c r="J608" s="12">
        <f t="shared" si="460"/>
        <v>3225.9882689370161</v>
      </c>
      <c r="K608" s="12">
        <f t="shared" si="460"/>
        <v>3105.0836179827552</v>
      </c>
      <c r="L608" s="12">
        <f t="shared" si="460"/>
        <v>2982.1367024444853</v>
      </c>
      <c r="M608" s="12">
        <f t="shared" si="460"/>
        <v>2857.2025613541068</v>
      </c>
      <c r="N608" s="12">
        <f t="shared" si="460"/>
        <v>2730.336233743396</v>
      </c>
      <c r="O608" s="12">
        <f t="shared" si="460"/>
        <v>2662.4601053782803</v>
      </c>
      <c r="P608" s="12">
        <f t="shared" si="460"/>
        <v>2591.2041223188185</v>
      </c>
      <c r="Q608" s="12">
        <f t="shared" si="460"/>
        <v>2516.6043820857617</v>
      </c>
      <c r="R608" s="12">
        <f t="shared" si="460"/>
        <v>2438.6969821998227</v>
      </c>
      <c r="S608" s="12">
        <f t="shared" si="460"/>
        <v>2357.5180201818353</v>
      </c>
      <c r="T608" s="12">
        <f t="shared" si="460"/>
        <v>2299.7182390709045</v>
      </c>
      <c r="U608" s="12">
        <f t="shared" si="460"/>
        <v>2239.5668060573958</v>
      </c>
      <c r="V608" s="12">
        <f t="shared" si="460"/>
        <v>2177.0764443517019</v>
      </c>
      <c r="W608" s="12">
        <f t="shared" si="460"/>
        <v>2112.2598771640573</v>
      </c>
      <c r="X608" s="12">
        <f t="shared" si="460"/>
        <v>2045.1298277048284</v>
      </c>
      <c r="Y608" s="12">
        <f t="shared" si="460"/>
        <v>1974.9078296067919</v>
      </c>
      <c r="Z608" s="12">
        <f t="shared" si="460"/>
        <v>1903.8143949387775</v>
      </c>
      <c r="AA608" s="12">
        <f t="shared" si="460"/>
        <v>1831.8419499626395</v>
      </c>
      <c r="AB608" s="12">
        <f t="shared" si="460"/>
        <v>1758.9829209401832</v>
      </c>
      <c r="AC608" s="12">
        <f t="shared" si="460"/>
        <v>1685.2297341332433</v>
      </c>
      <c r="AD608" s="12">
        <f t="shared" si="460"/>
        <v>1628.8778247774112</v>
      </c>
      <c r="AE608" s="12">
        <f t="shared" si="460"/>
        <v>1572.0802836508005</v>
      </c>
      <c r="AF608" s="12">
        <f t="shared" si="460"/>
        <v>1514.8326516772261</v>
      </c>
      <c r="AG608" s="12">
        <f t="shared" si="460"/>
        <v>1457.1304697805006</v>
      </c>
      <c r="AH608" s="12">
        <f t="shared" si="460"/>
        <v>1398.9692788844382</v>
      </c>
    </row>
    <row r="609" spans="2:34" hidden="1" outlineLevel="1">
      <c r="B609" t="str">
        <f t="shared" si="457"/>
        <v>e-methane liquefied (DAC) - Total cost - Europe - USD/ton fuel</v>
      </c>
      <c r="C609" s="2" t="str">
        <f>C605</f>
        <v>e-methane liquefied (DAC)</v>
      </c>
      <c r="D609" s="2" t="s">
        <v>30</v>
      </c>
      <c r="E609" s="2" t="s">
        <v>8</v>
      </c>
      <c r="F609" s="2" t="s">
        <v>31</v>
      </c>
      <c r="G609" s="12">
        <f t="shared" ref="G609:AH609" si="461">G$612+G$616+G622+G634+G646</f>
        <v>3289.4663965427526</v>
      </c>
      <c r="H609" s="12">
        <f t="shared" si="461"/>
        <v>3150.7393677292366</v>
      </c>
      <c r="I609" s="25">
        <f t="shared" si="461"/>
        <v>3010.9988328728391</v>
      </c>
      <c r="J609" s="12">
        <f t="shared" si="461"/>
        <v>2906.5460370430742</v>
      </c>
      <c r="K609" s="12">
        <f t="shared" si="461"/>
        <v>2799.9613324640441</v>
      </c>
      <c r="L609" s="12">
        <f t="shared" si="461"/>
        <v>2691.2899889365967</v>
      </c>
      <c r="M609" s="12">
        <f t="shared" si="461"/>
        <v>2580.577276261567</v>
      </c>
      <c r="N609" s="12">
        <f t="shared" si="461"/>
        <v>2467.8684642397461</v>
      </c>
      <c r="O609" s="12">
        <f t="shared" si="461"/>
        <v>2425.9183954586761</v>
      </c>
      <c r="P609" s="12">
        <f t="shared" si="461"/>
        <v>2380.2725267721212</v>
      </c>
      <c r="Q609" s="12">
        <f t="shared" si="461"/>
        <v>2330.9490081393128</v>
      </c>
      <c r="R609" s="12">
        <f t="shared" si="461"/>
        <v>2277.9659895195127</v>
      </c>
      <c r="S609" s="12">
        <f t="shared" si="461"/>
        <v>2221.3416208720519</v>
      </c>
      <c r="T609" s="12">
        <f t="shared" si="461"/>
        <v>2174.3752809340913</v>
      </c>
      <c r="U609" s="12">
        <f t="shared" si="461"/>
        <v>2124.9019479733879</v>
      </c>
      <c r="V609" s="12">
        <f t="shared" si="461"/>
        <v>2072.9291344133371</v>
      </c>
      <c r="W609" s="12">
        <f t="shared" si="461"/>
        <v>2018.4643526772072</v>
      </c>
      <c r="X609" s="12">
        <f t="shared" si="461"/>
        <v>1961.5151151883515</v>
      </c>
      <c r="Y609" s="12">
        <f t="shared" si="461"/>
        <v>1901.5577576153992</v>
      </c>
      <c r="Z609" s="12">
        <f t="shared" si="461"/>
        <v>1840.491160751086</v>
      </c>
      <c r="AA609" s="12">
        <f t="shared" si="461"/>
        <v>1778.310754026752</v>
      </c>
      <c r="AB609" s="12">
        <f t="shared" si="461"/>
        <v>1715.0119668736484</v>
      </c>
      <c r="AC609" s="12">
        <f t="shared" si="461"/>
        <v>1650.590228723097</v>
      </c>
      <c r="AD609" s="12">
        <f t="shared" si="461"/>
        <v>1595.0152538955488</v>
      </c>
      <c r="AE609" s="12">
        <f t="shared" si="461"/>
        <v>1538.9808950566958</v>
      </c>
      <c r="AF609" s="12">
        <f t="shared" si="461"/>
        <v>1482.4828708594941</v>
      </c>
      <c r="AG609" s="12">
        <f t="shared" si="461"/>
        <v>1425.5168999568989</v>
      </c>
      <c r="AH609" s="12">
        <f t="shared" si="461"/>
        <v>1368.0787010018651</v>
      </c>
    </row>
    <row r="610" spans="2:34" hidden="1" outlineLevel="1">
      <c r="B610" t="str">
        <f t="shared" si="457"/>
        <v>e-methane liquefied (DAC) - Total cost - Middle East - USD/ton fuel</v>
      </c>
      <c r="C610" s="13" t="str">
        <f>C605</f>
        <v>e-methane liquefied (DAC)</v>
      </c>
      <c r="D610" s="13" t="s">
        <v>30</v>
      </c>
      <c r="E610" s="13" t="s">
        <v>58</v>
      </c>
      <c r="F610" s="13" t="s">
        <v>31</v>
      </c>
      <c r="G610" s="14">
        <f t="shared" ref="G610:AH610" si="462">G$612+G$616+G623+G635+G647</f>
        <v>2881.9705643797956</v>
      </c>
      <c r="H610" s="14">
        <f t="shared" si="462"/>
        <v>2760.9382882782047</v>
      </c>
      <c r="I610" s="14">
        <f t="shared" si="462"/>
        <v>2638.8236803305549</v>
      </c>
      <c r="J610" s="14">
        <f t="shared" si="462"/>
        <v>2557.3755075830345</v>
      </c>
      <c r="K610" s="14">
        <f t="shared" si="462"/>
        <v>2473.6926665829028</v>
      </c>
      <c r="L610" s="14">
        <f t="shared" si="462"/>
        <v>2387.804239868995</v>
      </c>
      <c r="M610" s="14">
        <f t="shared" si="462"/>
        <v>2299.7393099801925</v>
      </c>
      <c r="N610" s="14">
        <f t="shared" si="462"/>
        <v>2209.5269594552778</v>
      </c>
      <c r="O610" s="14">
        <f t="shared" si="462"/>
        <v>2167.3733432635163</v>
      </c>
      <c r="P610" s="14">
        <f t="shared" si="462"/>
        <v>2121.6228248747643</v>
      </c>
      <c r="Q610" s="14">
        <f t="shared" si="462"/>
        <v>2072.2951916863535</v>
      </c>
      <c r="R610" s="14">
        <f t="shared" si="462"/>
        <v>2019.4102310956357</v>
      </c>
      <c r="S610" s="14">
        <f t="shared" si="462"/>
        <v>1962.9877305000005</v>
      </c>
      <c r="T610" s="14">
        <f t="shared" si="462"/>
        <v>1919.5417987255641</v>
      </c>
      <c r="U610" s="14">
        <f t="shared" si="462"/>
        <v>1873.6133328582132</v>
      </c>
      <c r="V610" s="14">
        <f t="shared" si="462"/>
        <v>1825.2092108159536</v>
      </c>
      <c r="W610" s="14">
        <f t="shared" si="462"/>
        <v>1774.3363105166661</v>
      </c>
      <c r="X610" s="14">
        <f t="shared" si="462"/>
        <v>1721.0015098783222</v>
      </c>
      <c r="Y610" s="14">
        <f t="shared" si="462"/>
        <v>1662.2959772173394</v>
      </c>
      <c r="Z610" s="14">
        <f t="shared" si="462"/>
        <v>1602.498035824508</v>
      </c>
      <c r="AA610" s="14">
        <f t="shared" si="462"/>
        <v>1541.6025562527109</v>
      </c>
      <c r="AB610" s="14">
        <f t="shared" si="462"/>
        <v>1479.6044090547803</v>
      </c>
      <c r="AC610" s="14">
        <f t="shared" si="462"/>
        <v>1416.4984647835809</v>
      </c>
      <c r="AD610" s="14">
        <f t="shared" si="462"/>
        <v>1366.1696419601933</v>
      </c>
      <c r="AE610" s="14">
        <f t="shared" si="462"/>
        <v>1315.2885921065131</v>
      </c>
      <c r="AF610" s="14">
        <f t="shared" si="462"/>
        <v>1263.8522330380511</v>
      </c>
      <c r="AG610" s="14">
        <f t="shared" si="462"/>
        <v>1211.8574825703301</v>
      </c>
      <c r="AH610" s="14">
        <f t="shared" si="462"/>
        <v>1159.3012585188735</v>
      </c>
    </row>
    <row r="611" spans="2:34" hidden="1" outlineLevel="1">
      <c r="B611" t="str">
        <f t="shared" si="457"/>
        <v/>
      </c>
      <c r="C611" s="2"/>
    </row>
    <row r="612" spans="2:34" hidden="1" outlineLevel="1">
      <c r="B612" t="str">
        <f t="shared" si="457"/>
        <v>e-methane liquefied (DAC) - CAPEX - Global - USD/ton fuel</v>
      </c>
      <c r="C612" s="4" t="str">
        <f>C605</f>
        <v>e-methane liquefied (DAC)</v>
      </c>
      <c r="D612" s="4" t="s">
        <v>40</v>
      </c>
      <c r="E612" s="4" t="s">
        <v>49</v>
      </c>
      <c r="F612" s="4" t="s">
        <v>31</v>
      </c>
      <c r="G612" s="5">
        <f>G614/G613</f>
        <v>75.715087666188268</v>
      </c>
      <c r="H612" s="5">
        <f t="shared" ref="H612:AH612" si="463">H614/H613</f>
        <v>75.35754383309407</v>
      </c>
      <c r="I612" s="5">
        <f t="shared" si="463"/>
        <v>75</v>
      </c>
      <c r="J612" s="5">
        <f t="shared" si="463"/>
        <v>74.650780257917603</v>
      </c>
      <c r="K612" s="5">
        <f t="shared" si="463"/>
        <v>74.301560515835206</v>
      </c>
      <c r="L612" s="5">
        <f t="shared" si="463"/>
        <v>73.952340773752809</v>
      </c>
      <c r="M612" s="5">
        <f t="shared" si="463"/>
        <v>73.603121031670398</v>
      </c>
      <c r="N612" s="5">
        <f t="shared" si="463"/>
        <v>73.253901289588001</v>
      </c>
      <c r="O612" s="5">
        <f t="shared" si="463"/>
        <v>72.912811842723016</v>
      </c>
      <c r="P612" s="5">
        <f t="shared" si="463"/>
        <v>72.571722395857918</v>
      </c>
      <c r="Q612" s="5">
        <f t="shared" si="463"/>
        <v>72.230632948992934</v>
      </c>
      <c r="R612" s="5">
        <f t="shared" si="463"/>
        <v>71.889543502127836</v>
      </c>
      <c r="S612" s="5">
        <f t="shared" si="463"/>
        <v>71.548454055262724</v>
      </c>
      <c r="T612" s="5">
        <f t="shared" si="463"/>
        <v>71.215305619641853</v>
      </c>
      <c r="U612" s="5">
        <f t="shared" si="463"/>
        <v>70.882157184020855</v>
      </c>
      <c r="V612" s="5">
        <f t="shared" si="463"/>
        <v>70.549008748399871</v>
      </c>
      <c r="W612" s="5">
        <f t="shared" si="463"/>
        <v>70.215860312778872</v>
      </c>
      <c r="X612" s="5">
        <f t="shared" si="463"/>
        <v>69.882711877158002</v>
      </c>
      <c r="Y612" s="5">
        <f t="shared" si="463"/>
        <v>69.557319575587826</v>
      </c>
      <c r="Z612" s="5">
        <f t="shared" si="463"/>
        <v>69.231927274017778</v>
      </c>
      <c r="AA612" s="5">
        <f t="shared" si="463"/>
        <v>68.906534972447602</v>
      </c>
      <c r="AB612" s="5">
        <f t="shared" si="463"/>
        <v>68.581142670877426</v>
      </c>
      <c r="AC612" s="5">
        <f t="shared" si="463"/>
        <v>68.25575036930725</v>
      </c>
      <c r="AD612" s="5">
        <f t="shared" si="463"/>
        <v>67.937933628779135</v>
      </c>
      <c r="AE612" s="5">
        <f t="shared" si="463"/>
        <v>67.620116888251019</v>
      </c>
      <c r="AF612" s="5">
        <f t="shared" si="463"/>
        <v>67.302300147722903</v>
      </c>
      <c r="AG612" s="5">
        <f t="shared" si="463"/>
        <v>66.984483407194787</v>
      </c>
      <c r="AH612" s="5">
        <f t="shared" si="463"/>
        <v>66.666666666666671</v>
      </c>
    </row>
    <row r="613" spans="2:34" hidden="1" outlineLevel="1">
      <c r="B613" t="str">
        <f t="shared" si="457"/>
        <v>e-methane (liquefied) - Plant lifetime - Global - Years</v>
      </c>
      <c r="C613" t="s">
        <v>140</v>
      </c>
      <c r="D613" t="s">
        <v>109</v>
      </c>
      <c r="E613" t="s">
        <v>49</v>
      </c>
      <c r="F613" t="s">
        <v>110</v>
      </c>
      <c r="G613" s="8">
        <f t="shared" ref="G613:V614" si="464">INDEX(FuelData,MATCH($B613,FuelData_Index,0),MATCH(G$4,FuelData_Year,0))</f>
        <v>30</v>
      </c>
      <c r="H613" s="8">
        <f t="shared" si="464"/>
        <v>30</v>
      </c>
      <c r="I613" s="8">
        <f t="shared" si="464"/>
        <v>30</v>
      </c>
      <c r="J613" s="8">
        <f t="shared" si="464"/>
        <v>30</v>
      </c>
      <c r="K613" s="8">
        <f t="shared" si="464"/>
        <v>30</v>
      </c>
      <c r="L613" s="8">
        <f t="shared" si="464"/>
        <v>30</v>
      </c>
      <c r="M613" s="8">
        <f t="shared" si="464"/>
        <v>30</v>
      </c>
      <c r="N613" s="8">
        <f t="shared" si="464"/>
        <v>30</v>
      </c>
      <c r="O613" s="8">
        <f t="shared" si="464"/>
        <v>30</v>
      </c>
      <c r="P613" s="8">
        <f t="shared" si="464"/>
        <v>30</v>
      </c>
      <c r="Q613" s="8">
        <f t="shared" si="464"/>
        <v>30</v>
      </c>
      <c r="R613" s="8">
        <f t="shared" si="464"/>
        <v>30</v>
      </c>
      <c r="S613" s="8">
        <f t="shared" si="464"/>
        <v>30</v>
      </c>
      <c r="T613" s="8">
        <f t="shared" si="464"/>
        <v>30</v>
      </c>
      <c r="U613" s="8">
        <f t="shared" si="464"/>
        <v>30</v>
      </c>
      <c r="V613" s="8">
        <f t="shared" si="464"/>
        <v>30</v>
      </c>
      <c r="W613" s="8">
        <f t="shared" ref="W613:AH614" si="465">INDEX(FuelData,MATCH($B613,FuelData_Index,0),MATCH(W$4,FuelData_Year,0))</f>
        <v>30</v>
      </c>
      <c r="X613" s="8">
        <f t="shared" si="465"/>
        <v>30</v>
      </c>
      <c r="Y613" s="8">
        <f t="shared" si="465"/>
        <v>30</v>
      </c>
      <c r="Z613" s="8">
        <f t="shared" si="465"/>
        <v>30</v>
      </c>
      <c r="AA613" s="8">
        <f t="shared" si="465"/>
        <v>30</v>
      </c>
      <c r="AB613" s="8">
        <f t="shared" si="465"/>
        <v>30</v>
      </c>
      <c r="AC613" s="8">
        <f t="shared" si="465"/>
        <v>30</v>
      </c>
      <c r="AD613" s="8">
        <f t="shared" si="465"/>
        <v>30</v>
      </c>
      <c r="AE613" s="8">
        <f t="shared" si="465"/>
        <v>30</v>
      </c>
      <c r="AF613" s="8">
        <f t="shared" si="465"/>
        <v>30</v>
      </c>
      <c r="AG613" s="8">
        <f t="shared" si="465"/>
        <v>30</v>
      </c>
      <c r="AH613" s="8">
        <f t="shared" si="465"/>
        <v>30</v>
      </c>
    </row>
    <row r="614" spans="2:34" hidden="1" outlineLevel="1">
      <c r="B614" t="str">
        <f t="shared" si="457"/>
        <v>e-methane (liquefied) - Total CAPEX - Liquefaction - Global - USD/ton fuel</v>
      </c>
      <c r="C614" t="s">
        <v>140</v>
      </c>
      <c r="D614" t="s">
        <v>130</v>
      </c>
      <c r="E614" t="s">
        <v>49</v>
      </c>
      <c r="F614" t="s">
        <v>31</v>
      </c>
      <c r="G614" s="8">
        <f t="shared" si="464"/>
        <v>2271.4526299856479</v>
      </c>
      <c r="H614" s="8">
        <f t="shared" si="464"/>
        <v>2260.7263149928222</v>
      </c>
      <c r="I614" s="8">
        <f t="shared" si="464"/>
        <v>2250</v>
      </c>
      <c r="J614" s="8">
        <f t="shared" si="464"/>
        <v>2239.523407737528</v>
      </c>
      <c r="K614" s="8">
        <f t="shared" si="464"/>
        <v>2229.0468154750561</v>
      </c>
      <c r="L614" s="8">
        <f t="shared" si="464"/>
        <v>2218.5702232125841</v>
      </c>
      <c r="M614" s="8">
        <f t="shared" si="464"/>
        <v>2208.0936309501121</v>
      </c>
      <c r="N614" s="8">
        <f t="shared" si="464"/>
        <v>2197.6170386876402</v>
      </c>
      <c r="O614" s="8">
        <f t="shared" si="464"/>
        <v>2187.3843552816907</v>
      </c>
      <c r="P614" s="8">
        <f t="shared" si="464"/>
        <v>2177.1516718757375</v>
      </c>
      <c r="Q614" s="8">
        <f t="shared" si="464"/>
        <v>2166.918988469788</v>
      </c>
      <c r="R614" s="8">
        <f t="shared" si="464"/>
        <v>2156.6863050638349</v>
      </c>
      <c r="S614" s="8">
        <f t="shared" si="464"/>
        <v>2146.4536216578817</v>
      </c>
      <c r="T614" s="8">
        <f t="shared" si="464"/>
        <v>2136.4591685892556</v>
      </c>
      <c r="U614" s="8">
        <f t="shared" si="464"/>
        <v>2126.4647155206258</v>
      </c>
      <c r="V614" s="8">
        <f t="shared" si="464"/>
        <v>2116.4702624519959</v>
      </c>
      <c r="W614" s="8">
        <f t="shared" si="465"/>
        <v>2106.4758093833661</v>
      </c>
      <c r="X614" s="8">
        <f t="shared" si="465"/>
        <v>2096.48135631474</v>
      </c>
      <c r="Y614" s="8">
        <f t="shared" si="465"/>
        <v>2086.7195872676348</v>
      </c>
      <c r="Z614" s="8">
        <f t="shared" si="465"/>
        <v>2076.9578182205332</v>
      </c>
      <c r="AA614" s="8">
        <f t="shared" si="465"/>
        <v>2067.196049173428</v>
      </c>
      <c r="AB614" s="8">
        <f t="shared" si="465"/>
        <v>2057.4342801263228</v>
      </c>
      <c r="AC614" s="8">
        <f t="shared" si="465"/>
        <v>2047.6725110792177</v>
      </c>
      <c r="AD614" s="8">
        <f t="shared" si="465"/>
        <v>2038.1380088633741</v>
      </c>
      <c r="AE614" s="8">
        <f t="shared" si="465"/>
        <v>2028.6035066475306</v>
      </c>
      <c r="AF614" s="8">
        <f t="shared" si="465"/>
        <v>2019.0690044316871</v>
      </c>
      <c r="AG614" s="8">
        <f t="shared" si="465"/>
        <v>2009.5345022158435</v>
      </c>
      <c r="AH614" s="8">
        <f t="shared" si="465"/>
        <v>2000</v>
      </c>
    </row>
    <row r="615" spans="2:34" hidden="1" outlineLevel="1">
      <c r="B615" t="str">
        <f t="shared" si="457"/>
        <v/>
      </c>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row>
    <row r="616" spans="2:34" hidden="1" outlineLevel="1">
      <c r="B616" t="str">
        <f t="shared" si="457"/>
        <v>e-methane liquefied (DAC) - OPEX - Global - USD/ton fuel</v>
      </c>
      <c r="C616" s="4" t="str">
        <f>C605</f>
        <v>e-methane liquefied (DAC)</v>
      </c>
      <c r="D616" s="4" t="s">
        <v>41</v>
      </c>
      <c r="E616" s="4" t="s">
        <v>49</v>
      </c>
      <c r="F616" s="4" t="s">
        <v>31</v>
      </c>
      <c r="G616" s="5">
        <f>G617</f>
        <v>0</v>
      </c>
      <c r="H616" s="5">
        <f t="shared" ref="H616:AH616" si="466">H617</f>
        <v>0</v>
      </c>
      <c r="I616" s="5">
        <f t="shared" si="466"/>
        <v>0</v>
      </c>
      <c r="J616" s="5">
        <f t="shared" si="466"/>
        <v>0</v>
      </c>
      <c r="K616" s="5">
        <f t="shared" si="466"/>
        <v>0</v>
      </c>
      <c r="L616" s="5">
        <f t="shared" si="466"/>
        <v>0</v>
      </c>
      <c r="M616" s="5">
        <f t="shared" si="466"/>
        <v>0</v>
      </c>
      <c r="N616" s="5">
        <f t="shared" si="466"/>
        <v>0</v>
      </c>
      <c r="O616" s="5">
        <f t="shared" si="466"/>
        <v>0</v>
      </c>
      <c r="P616" s="5">
        <f t="shared" si="466"/>
        <v>0</v>
      </c>
      <c r="Q616" s="5">
        <f t="shared" si="466"/>
        <v>0</v>
      </c>
      <c r="R616" s="5">
        <f t="shared" si="466"/>
        <v>0</v>
      </c>
      <c r="S616" s="5">
        <f t="shared" si="466"/>
        <v>0</v>
      </c>
      <c r="T616" s="5">
        <f t="shared" si="466"/>
        <v>0</v>
      </c>
      <c r="U616" s="5">
        <f t="shared" si="466"/>
        <v>0</v>
      </c>
      <c r="V616" s="5">
        <f t="shared" si="466"/>
        <v>0</v>
      </c>
      <c r="W616" s="5">
        <f t="shared" si="466"/>
        <v>0</v>
      </c>
      <c r="X616" s="5">
        <f t="shared" si="466"/>
        <v>0</v>
      </c>
      <c r="Y616" s="5">
        <f t="shared" si="466"/>
        <v>0</v>
      </c>
      <c r="Z616" s="5">
        <f t="shared" si="466"/>
        <v>0</v>
      </c>
      <c r="AA616" s="5">
        <f t="shared" si="466"/>
        <v>0</v>
      </c>
      <c r="AB616" s="5">
        <f t="shared" si="466"/>
        <v>0</v>
      </c>
      <c r="AC616" s="5">
        <f t="shared" si="466"/>
        <v>0</v>
      </c>
      <c r="AD616" s="5">
        <f t="shared" si="466"/>
        <v>0</v>
      </c>
      <c r="AE616" s="5">
        <f t="shared" si="466"/>
        <v>0</v>
      </c>
      <c r="AF616" s="5">
        <f t="shared" si="466"/>
        <v>0</v>
      </c>
      <c r="AG616" s="5">
        <f t="shared" si="466"/>
        <v>0</v>
      </c>
      <c r="AH616" s="5">
        <f t="shared" si="466"/>
        <v>0</v>
      </c>
    </row>
    <row r="617" spans="2:34" hidden="1" outlineLevel="1">
      <c r="B617" t="str">
        <f t="shared" si="457"/>
        <v>e-methane (liquefied) - OPEX - Liquefaction - Global - USD/ton fuel/year</v>
      </c>
      <c r="C617" t="s">
        <v>140</v>
      </c>
      <c r="D617" t="s">
        <v>131</v>
      </c>
      <c r="E617" t="s">
        <v>49</v>
      </c>
      <c r="F617" t="s">
        <v>114</v>
      </c>
      <c r="G617" s="8">
        <f t="shared" ref="G617:AH617" si="467">INDEX(FuelData,MATCH($B617,FuelData_Index,0),MATCH(G$4,FuelData_Year,0))</f>
        <v>0</v>
      </c>
      <c r="H617" s="8">
        <f t="shared" si="467"/>
        <v>0</v>
      </c>
      <c r="I617" s="8">
        <f t="shared" si="467"/>
        <v>0</v>
      </c>
      <c r="J617" s="8">
        <f t="shared" si="467"/>
        <v>0</v>
      </c>
      <c r="K617" s="8">
        <f t="shared" si="467"/>
        <v>0</v>
      </c>
      <c r="L617" s="8">
        <f t="shared" si="467"/>
        <v>0</v>
      </c>
      <c r="M617" s="8">
        <f t="shared" si="467"/>
        <v>0</v>
      </c>
      <c r="N617" s="8">
        <f t="shared" si="467"/>
        <v>0</v>
      </c>
      <c r="O617" s="8">
        <f t="shared" si="467"/>
        <v>0</v>
      </c>
      <c r="P617" s="8">
        <f t="shared" si="467"/>
        <v>0</v>
      </c>
      <c r="Q617" s="8">
        <f t="shared" si="467"/>
        <v>0</v>
      </c>
      <c r="R617" s="8">
        <f t="shared" si="467"/>
        <v>0</v>
      </c>
      <c r="S617" s="8">
        <f t="shared" si="467"/>
        <v>0</v>
      </c>
      <c r="T617" s="8">
        <f t="shared" si="467"/>
        <v>0</v>
      </c>
      <c r="U617" s="8">
        <f t="shared" si="467"/>
        <v>0</v>
      </c>
      <c r="V617" s="8">
        <f t="shared" si="467"/>
        <v>0</v>
      </c>
      <c r="W617" s="8">
        <f t="shared" si="467"/>
        <v>0</v>
      </c>
      <c r="X617" s="8">
        <f t="shared" si="467"/>
        <v>0</v>
      </c>
      <c r="Y617" s="8">
        <f t="shared" si="467"/>
        <v>0</v>
      </c>
      <c r="Z617" s="8">
        <f t="shared" si="467"/>
        <v>0</v>
      </c>
      <c r="AA617" s="8">
        <f t="shared" si="467"/>
        <v>0</v>
      </c>
      <c r="AB617" s="8">
        <f t="shared" si="467"/>
        <v>0</v>
      </c>
      <c r="AC617" s="8">
        <f t="shared" si="467"/>
        <v>0</v>
      </c>
      <c r="AD617" s="8">
        <f t="shared" si="467"/>
        <v>0</v>
      </c>
      <c r="AE617" s="8">
        <f t="shared" si="467"/>
        <v>0</v>
      </c>
      <c r="AF617" s="8">
        <f t="shared" si="467"/>
        <v>0</v>
      </c>
      <c r="AG617" s="8">
        <f t="shared" si="467"/>
        <v>0</v>
      </c>
      <c r="AH617" s="8">
        <f t="shared" si="467"/>
        <v>0</v>
      </c>
    </row>
    <row r="618" spans="2:34" hidden="1" outlineLevel="1">
      <c r="B618" t="str">
        <f t="shared" si="457"/>
        <v/>
      </c>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row>
    <row r="619" spans="2:34" hidden="1" outlineLevel="1">
      <c r="B619" t="str">
        <f t="shared" si="457"/>
        <v>e-methane liquefied (DAC) - Finance cost - Africa - USD/ton fuel</v>
      </c>
      <c r="C619" s="10" t="str">
        <f>C605</f>
        <v>e-methane liquefied (DAC)</v>
      </c>
      <c r="D619" s="10" t="s">
        <v>42</v>
      </c>
      <c r="E619" s="10" t="s">
        <v>55</v>
      </c>
      <c r="F619" s="10" t="s">
        <v>31</v>
      </c>
      <c r="G619" s="11">
        <f>G624*G$629</f>
        <v>124.92989464921065</v>
      </c>
      <c r="H619" s="11">
        <f t="shared" ref="H619:AH619" si="468">H624*H$629</f>
        <v>124.33994732460523</v>
      </c>
      <c r="I619" s="11">
        <f t="shared" si="468"/>
        <v>123.75000000000001</v>
      </c>
      <c r="J619" s="11">
        <f t="shared" si="468"/>
        <v>123.17378742556406</v>
      </c>
      <c r="K619" s="11">
        <f t="shared" si="468"/>
        <v>122.5975748511281</v>
      </c>
      <c r="L619" s="11">
        <f t="shared" si="468"/>
        <v>122.02136227669214</v>
      </c>
      <c r="M619" s="11">
        <f t="shared" si="468"/>
        <v>121.44514970225619</v>
      </c>
      <c r="N619" s="11">
        <f t="shared" si="468"/>
        <v>120.86893712782023</v>
      </c>
      <c r="O619" s="11">
        <f t="shared" si="468"/>
        <v>120.30613954049301</v>
      </c>
      <c r="P619" s="11">
        <f t="shared" si="468"/>
        <v>119.74334195316558</v>
      </c>
      <c r="Q619" s="11">
        <f t="shared" si="468"/>
        <v>119.18054436583836</v>
      </c>
      <c r="R619" s="11">
        <f t="shared" si="468"/>
        <v>118.61774677851093</v>
      </c>
      <c r="S619" s="11">
        <f t="shared" si="468"/>
        <v>118.05494919118351</v>
      </c>
      <c r="T619" s="11">
        <f t="shared" si="468"/>
        <v>117.50525427240908</v>
      </c>
      <c r="U619" s="11">
        <f t="shared" si="468"/>
        <v>116.95555935363443</v>
      </c>
      <c r="V619" s="11">
        <f t="shared" si="468"/>
        <v>116.40586443485979</v>
      </c>
      <c r="W619" s="11">
        <f t="shared" si="468"/>
        <v>115.85616951608516</v>
      </c>
      <c r="X619" s="11">
        <f t="shared" si="468"/>
        <v>115.30647459731071</v>
      </c>
      <c r="Y619" s="11">
        <f t="shared" si="468"/>
        <v>114.76957729971993</v>
      </c>
      <c r="Z619" s="11">
        <f t="shared" si="468"/>
        <v>114.23268000212934</v>
      </c>
      <c r="AA619" s="11">
        <f t="shared" si="468"/>
        <v>113.69578270453856</v>
      </c>
      <c r="AB619" s="11">
        <f t="shared" si="468"/>
        <v>113.15888540694777</v>
      </c>
      <c r="AC619" s="11">
        <f t="shared" si="468"/>
        <v>112.62198810935699</v>
      </c>
      <c r="AD619" s="11">
        <f t="shared" si="468"/>
        <v>112.09759048748559</v>
      </c>
      <c r="AE619" s="11">
        <f t="shared" si="468"/>
        <v>111.5731928656142</v>
      </c>
      <c r="AF619" s="11">
        <f t="shared" si="468"/>
        <v>111.0487952437428</v>
      </c>
      <c r="AG619" s="11">
        <f t="shared" si="468"/>
        <v>110.52439762187142</v>
      </c>
      <c r="AH619" s="11">
        <f t="shared" si="468"/>
        <v>110.00000000000001</v>
      </c>
    </row>
    <row r="620" spans="2:34" hidden="1" outlineLevel="1">
      <c r="B620" t="str">
        <f t="shared" si="457"/>
        <v>e-methane liquefied (DAC) - Finance cost - Americas - USD/ton fuel</v>
      </c>
      <c r="C620" s="2" t="str">
        <f>C605</f>
        <v>e-methane liquefied (DAC)</v>
      </c>
      <c r="D620" s="2" t="s">
        <v>42</v>
      </c>
      <c r="E620" s="2" t="s">
        <v>56</v>
      </c>
      <c r="F620" s="2" t="s">
        <v>31</v>
      </c>
      <c r="G620" s="12">
        <f t="shared" ref="G620:AH620" si="469">G625*G$629</f>
        <v>124.92989464921065</v>
      </c>
      <c r="H620" s="12">
        <f t="shared" si="469"/>
        <v>124.33994732460523</v>
      </c>
      <c r="I620" s="12">
        <f t="shared" si="469"/>
        <v>123.75000000000001</v>
      </c>
      <c r="J620" s="12">
        <f t="shared" si="469"/>
        <v>123.17378742556406</v>
      </c>
      <c r="K620" s="12">
        <f t="shared" si="469"/>
        <v>122.5975748511281</v>
      </c>
      <c r="L620" s="12">
        <f t="shared" si="469"/>
        <v>122.02136227669214</v>
      </c>
      <c r="M620" s="12">
        <f t="shared" si="469"/>
        <v>121.44514970225619</v>
      </c>
      <c r="N620" s="12">
        <f t="shared" si="469"/>
        <v>120.86893712782023</v>
      </c>
      <c r="O620" s="12">
        <f t="shared" si="469"/>
        <v>120.30613954049301</v>
      </c>
      <c r="P620" s="12">
        <f t="shared" si="469"/>
        <v>119.74334195316558</v>
      </c>
      <c r="Q620" s="12">
        <f t="shared" si="469"/>
        <v>119.18054436583836</v>
      </c>
      <c r="R620" s="12">
        <f t="shared" si="469"/>
        <v>118.61774677851093</v>
      </c>
      <c r="S620" s="12">
        <f t="shared" si="469"/>
        <v>118.05494919118351</v>
      </c>
      <c r="T620" s="12">
        <f t="shared" si="469"/>
        <v>117.50525427240908</v>
      </c>
      <c r="U620" s="12">
        <f t="shared" si="469"/>
        <v>116.95555935363443</v>
      </c>
      <c r="V620" s="12">
        <f t="shared" si="469"/>
        <v>116.40586443485979</v>
      </c>
      <c r="W620" s="12">
        <f t="shared" si="469"/>
        <v>115.85616951608516</v>
      </c>
      <c r="X620" s="12">
        <f t="shared" si="469"/>
        <v>115.30647459731071</v>
      </c>
      <c r="Y620" s="12">
        <f t="shared" si="469"/>
        <v>114.76957729971993</v>
      </c>
      <c r="Z620" s="12">
        <f t="shared" si="469"/>
        <v>114.23268000212934</v>
      </c>
      <c r="AA620" s="12">
        <f t="shared" si="469"/>
        <v>113.69578270453856</v>
      </c>
      <c r="AB620" s="12">
        <f t="shared" si="469"/>
        <v>113.15888540694777</v>
      </c>
      <c r="AC620" s="12">
        <f t="shared" si="469"/>
        <v>112.62198810935699</v>
      </c>
      <c r="AD620" s="12">
        <f t="shared" si="469"/>
        <v>112.09759048748559</v>
      </c>
      <c r="AE620" s="12">
        <f t="shared" si="469"/>
        <v>111.5731928656142</v>
      </c>
      <c r="AF620" s="12">
        <f t="shared" si="469"/>
        <v>111.0487952437428</v>
      </c>
      <c r="AG620" s="12">
        <f t="shared" si="469"/>
        <v>110.52439762187142</v>
      </c>
      <c r="AH620" s="12">
        <f t="shared" si="469"/>
        <v>110.00000000000001</v>
      </c>
    </row>
    <row r="621" spans="2:34" hidden="1" outlineLevel="1">
      <c r="B621" t="str">
        <f t="shared" si="457"/>
        <v>e-methane liquefied (DAC) - Finance cost - Asia - USD/ton fuel</v>
      </c>
      <c r="C621" s="2" t="str">
        <f>C605</f>
        <v>e-methane liquefied (DAC)</v>
      </c>
      <c r="D621" s="2" t="s">
        <v>42</v>
      </c>
      <c r="E621" s="2" t="s">
        <v>57</v>
      </c>
      <c r="F621" s="2" t="s">
        <v>31</v>
      </c>
      <c r="G621" s="12">
        <f t="shared" ref="G621:AH621" si="470">G626*G$629</f>
        <v>124.92989464921065</v>
      </c>
      <c r="H621" s="12">
        <f t="shared" si="470"/>
        <v>124.33994732460523</v>
      </c>
      <c r="I621" s="12">
        <f t="shared" si="470"/>
        <v>123.75000000000001</v>
      </c>
      <c r="J621" s="12">
        <f t="shared" si="470"/>
        <v>123.17378742556406</v>
      </c>
      <c r="K621" s="12">
        <f t="shared" si="470"/>
        <v>122.5975748511281</v>
      </c>
      <c r="L621" s="12">
        <f t="shared" si="470"/>
        <v>122.02136227669214</v>
      </c>
      <c r="M621" s="12">
        <f t="shared" si="470"/>
        <v>121.44514970225619</v>
      </c>
      <c r="N621" s="12">
        <f t="shared" si="470"/>
        <v>120.86893712782023</v>
      </c>
      <c r="O621" s="12">
        <f t="shared" si="470"/>
        <v>120.30613954049301</v>
      </c>
      <c r="P621" s="12">
        <f t="shared" si="470"/>
        <v>119.74334195316558</v>
      </c>
      <c r="Q621" s="12">
        <f t="shared" si="470"/>
        <v>119.18054436583836</v>
      </c>
      <c r="R621" s="12">
        <f t="shared" si="470"/>
        <v>118.61774677851093</v>
      </c>
      <c r="S621" s="12">
        <f t="shared" si="470"/>
        <v>118.05494919118351</v>
      </c>
      <c r="T621" s="12">
        <f t="shared" si="470"/>
        <v>117.50525427240908</v>
      </c>
      <c r="U621" s="12">
        <f t="shared" si="470"/>
        <v>116.95555935363443</v>
      </c>
      <c r="V621" s="12">
        <f t="shared" si="470"/>
        <v>116.40586443485979</v>
      </c>
      <c r="W621" s="12">
        <f t="shared" si="470"/>
        <v>115.85616951608516</v>
      </c>
      <c r="X621" s="12">
        <f t="shared" si="470"/>
        <v>115.30647459731071</v>
      </c>
      <c r="Y621" s="12">
        <f t="shared" si="470"/>
        <v>114.76957729971993</v>
      </c>
      <c r="Z621" s="12">
        <f t="shared" si="470"/>
        <v>114.23268000212934</v>
      </c>
      <c r="AA621" s="12">
        <f t="shared" si="470"/>
        <v>113.69578270453856</v>
      </c>
      <c r="AB621" s="12">
        <f t="shared" si="470"/>
        <v>113.15888540694777</v>
      </c>
      <c r="AC621" s="12">
        <f t="shared" si="470"/>
        <v>112.62198810935699</v>
      </c>
      <c r="AD621" s="12">
        <f t="shared" si="470"/>
        <v>112.09759048748559</v>
      </c>
      <c r="AE621" s="12">
        <f t="shared" si="470"/>
        <v>111.5731928656142</v>
      </c>
      <c r="AF621" s="12">
        <f t="shared" si="470"/>
        <v>111.0487952437428</v>
      </c>
      <c r="AG621" s="12">
        <f t="shared" si="470"/>
        <v>110.52439762187142</v>
      </c>
      <c r="AH621" s="12">
        <f t="shared" si="470"/>
        <v>110.00000000000001</v>
      </c>
    </row>
    <row r="622" spans="2:34" hidden="1" outlineLevel="1">
      <c r="B622" t="str">
        <f t="shared" si="457"/>
        <v>e-methane liquefied (DAC) - Finance cost - Europe - USD/ton fuel</v>
      </c>
      <c r="C622" s="2" t="str">
        <f>C605</f>
        <v>e-methane liquefied (DAC)</v>
      </c>
      <c r="D622" s="2" t="s">
        <v>42</v>
      </c>
      <c r="E622" s="2" t="s">
        <v>8</v>
      </c>
      <c r="F622" s="2" t="s">
        <v>31</v>
      </c>
      <c r="G622" s="12">
        <f t="shared" ref="G622:AH622" si="471">G627*G$629</f>
        <v>124.92989464921065</v>
      </c>
      <c r="H622" s="12">
        <f t="shared" si="471"/>
        <v>124.33994732460523</v>
      </c>
      <c r="I622" s="12">
        <f t="shared" si="471"/>
        <v>123.75000000000001</v>
      </c>
      <c r="J622" s="12">
        <f t="shared" si="471"/>
        <v>123.17378742556406</v>
      </c>
      <c r="K622" s="12">
        <f t="shared" si="471"/>
        <v>122.5975748511281</v>
      </c>
      <c r="L622" s="12">
        <f t="shared" si="471"/>
        <v>122.02136227669214</v>
      </c>
      <c r="M622" s="12">
        <f t="shared" si="471"/>
        <v>121.44514970225619</v>
      </c>
      <c r="N622" s="12">
        <f t="shared" si="471"/>
        <v>120.86893712782023</v>
      </c>
      <c r="O622" s="12">
        <f t="shared" si="471"/>
        <v>120.30613954049301</v>
      </c>
      <c r="P622" s="12">
        <f t="shared" si="471"/>
        <v>119.74334195316558</v>
      </c>
      <c r="Q622" s="12">
        <f t="shared" si="471"/>
        <v>119.18054436583836</v>
      </c>
      <c r="R622" s="12">
        <f t="shared" si="471"/>
        <v>118.61774677851093</v>
      </c>
      <c r="S622" s="12">
        <f t="shared" si="471"/>
        <v>118.05494919118351</v>
      </c>
      <c r="T622" s="12">
        <f t="shared" si="471"/>
        <v>117.50525427240908</v>
      </c>
      <c r="U622" s="12">
        <f t="shared" si="471"/>
        <v>116.95555935363443</v>
      </c>
      <c r="V622" s="12">
        <f t="shared" si="471"/>
        <v>116.40586443485979</v>
      </c>
      <c r="W622" s="12">
        <f t="shared" si="471"/>
        <v>115.85616951608516</v>
      </c>
      <c r="X622" s="12">
        <f t="shared" si="471"/>
        <v>115.30647459731071</v>
      </c>
      <c r="Y622" s="12">
        <f t="shared" si="471"/>
        <v>114.76957729971993</v>
      </c>
      <c r="Z622" s="12">
        <f t="shared" si="471"/>
        <v>114.23268000212934</v>
      </c>
      <c r="AA622" s="12">
        <f t="shared" si="471"/>
        <v>113.69578270453856</v>
      </c>
      <c r="AB622" s="12">
        <f t="shared" si="471"/>
        <v>113.15888540694777</v>
      </c>
      <c r="AC622" s="12">
        <f t="shared" si="471"/>
        <v>112.62198810935699</v>
      </c>
      <c r="AD622" s="12">
        <f t="shared" si="471"/>
        <v>112.09759048748559</v>
      </c>
      <c r="AE622" s="12">
        <f t="shared" si="471"/>
        <v>111.5731928656142</v>
      </c>
      <c r="AF622" s="12">
        <f t="shared" si="471"/>
        <v>111.0487952437428</v>
      </c>
      <c r="AG622" s="12">
        <f t="shared" si="471"/>
        <v>110.52439762187142</v>
      </c>
      <c r="AH622" s="12">
        <f t="shared" si="471"/>
        <v>110.00000000000001</v>
      </c>
    </row>
    <row r="623" spans="2:34" hidden="1" outlineLevel="1">
      <c r="B623" t="str">
        <f t="shared" si="457"/>
        <v>e-methane liquefied (DAC) - Finance cost - Middle East - USD/ton fuel</v>
      </c>
      <c r="C623" s="13" t="str">
        <f>C605</f>
        <v>e-methane liquefied (DAC)</v>
      </c>
      <c r="D623" s="13" t="s">
        <v>42</v>
      </c>
      <c r="E623" s="13" t="s">
        <v>58</v>
      </c>
      <c r="F623" s="13" t="s">
        <v>31</v>
      </c>
      <c r="G623" s="14">
        <f t="shared" ref="G623:AH623" si="472">G628*G$629</f>
        <v>124.92989464921065</v>
      </c>
      <c r="H623" s="14">
        <f t="shared" si="472"/>
        <v>124.33994732460523</v>
      </c>
      <c r="I623" s="14">
        <f t="shared" si="472"/>
        <v>123.75000000000001</v>
      </c>
      <c r="J623" s="14">
        <f t="shared" si="472"/>
        <v>123.17378742556406</v>
      </c>
      <c r="K623" s="14">
        <f t="shared" si="472"/>
        <v>122.5975748511281</v>
      </c>
      <c r="L623" s="14">
        <f t="shared" si="472"/>
        <v>122.02136227669214</v>
      </c>
      <c r="M623" s="14">
        <f t="shared" si="472"/>
        <v>121.44514970225619</v>
      </c>
      <c r="N623" s="14">
        <f t="shared" si="472"/>
        <v>120.86893712782023</v>
      </c>
      <c r="O623" s="14">
        <f t="shared" si="472"/>
        <v>120.30613954049301</v>
      </c>
      <c r="P623" s="14">
        <f t="shared" si="472"/>
        <v>119.74334195316558</v>
      </c>
      <c r="Q623" s="14">
        <f t="shared" si="472"/>
        <v>119.18054436583836</v>
      </c>
      <c r="R623" s="14">
        <f t="shared" si="472"/>
        <v>118.61774677851093</v>
      </c>
      <c r="S623" s="14">
        <f t="shared" si="472"/>
        <v>118.05494919118351</v>
      </c>
      <c r="T623" s="14">
        <f t="shared" si="472"/>
        <v>117.50525427240908</v>
      </c>
      <c r="U623" s="14">
        <f t="shared" si="472"/>
        <v>116.95555935363443</v>
      </c>
      <c r="V623" s="14">
        <f t="shared" si="472"/>
        <v>116.40586443485979</v>
      </c>
      <c r="W623" s="14">
        <f t="shared" si="472"/>
        <v>115.85616951608516</v>
      </c>
      <c r="X623" s="14">
        <f t="shared" si="472"/>
        <v>115.30647459731071</v>
      </c>
      <c r="Y623" s="14">
        <f t="shared" si="472"/>
        <v>114.76957729971993</v>
      </c>
      <c r="Z623" s="14">
        <f t="shared" si="472"/>
        <v>114.23268000212934</v>
      </c>
      <c r="AA623" s="14">
        <f t="shared" si="472"/>
        <v>113.69578270453856</v>
      </c>
      <c r="AB623" s="14">
        <f t="shared" si="472"/>
        <v>113.15888540694777</v>
      </c>
      <c r="AC623" s="14">
        <f t="shared" si="472"/>
        <v>112.62198810935699</v>
      </c>
      <c r="AD623" s="14">
        <f t="shared" si="472"/>
        <v>112.09759048748559</v>
      </c>
      <c r="AE623" s="14">
        <f t="shared" si="472"/>
        <v>111.5731928656142</v>
      </c>
      <c r="AF623" s="14">
        <f t="shared" si="472"/>
        <v>111.0487952437428</v>
      </c>
      <c r="AG623" s="14">
        <f t="shared" si="472"/>
        <v>110.52439762187142</v>
      </c>
      <c r="AH623" s="14">
        <f t="shared" si="472"/>
        <v>110.00000000000001</v>
      </c>
    </row>
    <row r="624" spans="2:34" hidden="1" outlineLevel="1">
      <c r="B624" t="str">
        <f t="shared" si="457"/>
        <v>General - Weighted average cost of capital (WACC) - Africa - %</v>
      </c>
      <c r="C624" t="s">
        <v>115</v>
      </c>
      <c r="D624" t="s">
        <v>116</v>
      </c>
      <c r="E624" t="s">
        <v>55</v>
      </c>
      <c r="F624" t="s">
        <v>117</v>
      </c>
      <c r="G624" s="9">
        <f t="shared" ref="G624:V629" si="473">INDEX(FuelData,MATCH($B624,FuelData_Index,0),MATCH(G$4,FuelData_Year,0))</f>
        <v>5.5000000000000007E-2</v>
      </c>
      <c r="H624" s="9">
        <f t="shared" si="473"/>
        <v>5.5000000000000007E-2</v>
      </c>
      <c r="I624" s="9">
        <f t="shared" si="473"/>
        <v>5.5000000000000007E-2</v>
      </c>
      <c r="J624" s="9">
        <f t="shared" si="473"/>
        <v>5.5000000000000007E-2</v>
      </c>
      <c r="K624" s="9">
        <f t="shared" si="473"/>
        <v>5.5000000000000007E-2</v>
      </c>
      <c r="L624" s="9">
        <f t="shared" si="473"/>
        <v>5.5000000000000007E-2</v>
      </c>
      <c r="M624" s="9">
        <f t="shared" si="473"/>
        <v>5.5000000000000007E-2</v>
      </c>
      <c r="N624" s="9">
        <f t="shared" si="473"/>
        <v>5.5000000000000007E-2</v>
      </c>
      <c r="O624" s="9">
        <f t="shared" si="473"/>
        <v>5.5000000000000007E-2</v>
      </c>
      <c r="P624" s="9">
        <f t="shared" si="473"/>
        <v>5.5000000000000007E-2</v>
      </c>
      <c r="Q624" s="9">
        <f t="shared" si="473"/>
        <v>5.5000000000000007E-2</v>
      </c>
      <c r="R624" s="9">
        <f t="shared" si="473"/>
        <v>5.5000000000000007E-2</v>
      </c>
      <c r="S624" s="9">
        <f t="shared" si="473"/>
        <v>5.5000000000000007E-2</v>
      </c>
      <c r="T624" s="9">
        <f t="shared" si="473"/>
        <v>5.5000000000000007E-2</v>
      </c>
      <c r="U624" s="9">
        <f t="shared" si="473"/>
        <v>5.5000000000000007E-2</v>
      </c>
      <c r="V624" s="9">
        <f t="shared" si="473"/>
        <v>5.5000000000000007E-2</v>
      </c>
      <c r="W624" s="9">
        <f t="shared" ref="W624:AH629" si="474">INDEX(FuelData,MATCH($B624,FuelData_Index,0),MATCH(W$4,FuelData_Year,0))</f>
        <v>5.5000000000000007E-2</v>
      </c>
      <c r="X624" s="9">
        <f t="shared" si="474"/>
        <v>5.5000000000000007E-2</v>
      </c>
      <c r="Y624" s="9">
        <f t="shared" si="474"/>
        <v>5.5000000000000007E-2</v>
      </c>
      <c r="Z624" s="9">
        <f t="shared" si="474"/>
        <v>5.5000000000000007E-2</v>
      </c>
      <c r="AA624" s="9">
        <f t="shared" si="474"/>
        <v>5.5000000000000007E-2</v>
      </c>
      <c r="AB624" s="9">
        <f t="shared" si="474"/>
        <v>5.5000000000000007E-2</v>
      </c>
      <c r="AC624" s="9">
        <f t="shared" si="474"/>
        <v>5.5000000000000007E-2</v>
      </c>
      <c r="AD624" s="9">
        <f t="shared" si="474"/>
        <v>5.5000000000000007E-2</v>
      </c>
      <c r="AE624" s="9">
        <f t="shared" si="474"/>
        <v>5.5000000000000007E-2</v>
      </c>
      <c r="AF624" s="9">
        <f t="shared" si="474"/>
        <v>5.5000000000000007E-2</v>
      </c>
      <c r="AG624" s="9">
        <f t="shared" si="474"/>
        <v>5.5000000000000007E-2</v>
      </c>
      <c r="AH624" s="9">
        <f t="shared" si="474"/>
        <v>5.5000000000000007E-2</v>
      </c>
    </row>
    <row r="625" spans="2:34" hidden="1" outlineLevel="1">
      <c r="B625" t="str">
        <f t="shared" si="457"/>
        <v>General - Weighted average cost of capital (WACC) - Americas - %</v>
      </c>
      <c r="C625" t="s">
        <v>115</v>
      </c>
      <c r="D625" t="s">
        <v>116</v>
      </c>
      <c r="E625" t="s">
        <v>56</v>
      </c>
      <c r="F625" t="s">
        <v>117</v>
      </c>
      <c r="G625" s="9">
        <f t="shared" si="473"/>
        <v>5.5000000000000007E-2</v>
      </c>
      <c r="H625" s="9">
        <f t="shared" si="473"/>
        <v>5.5000000000000007E-2</v>
      </c>
      <c r="I625" s="9">
        <f t="shared" si="473"/>
        <v>5.5000000000000007E-2</v>
      </c>
      <c r="J625" s="9">
        <f t="shared" si="473"/>
        <v>5.5000000000000007E-2</v>
      </c>
      <c r="K625" s="9">
        <f t="shared" si="473"/>
        <v>5.5000000000000007E-2</v>
      </c>
      <c r="L625" s="9">
        <f t="shared" si="473"/>
        <v>5.5000000000000007E-2</v>
      </c>
      <c r="M625" s="9">
        <f t="shared" si="473"/>
        <v>5.5000000000000007E-2</v>
      </c>
      <c r="N625" s="9">
        <f t="shared" si="473"/>
        <v>5.5000000000000007E-2</v>
      </c>
      <c r="O625" s="9">
        <f t="shared" si="473"/>
        <v>5.5000000000000007E-2</v>
      </c>
      <c r="P625" s="9">
        <f t="shared" si="473"/>
        <v>5.5000000000000007E-2</v>
      </c>
      <c r="Q625" s="9">
        <f t="shared" si="473"/>
        <v>5.5000000000000007E-2</v>
      </c>
      <c r="R625" s="9">
        <f t="shared" si="473"/>
        <v>5.5000000000000007E-2</v>
      </c>
      <c r="S625" s="9">
        <f t="shared" si="473"/>
        <v>5.5000000000000007E-2</v>
      </c>
      <c r="T625" s="9">
        <f t="shared" si="473"/>
        <v>5.5000000000000007E-2</v>
      </c>
      <c r="U625" s="9">
        <f t="shared" si="473"/>
        <v>5.5000000000000007E-2</v>
      </c>
      <c r="V625" s="9">
        <f t="shared" si="473"/>
        <v>5.5000000000000007E-2</v>
      </c>
      <c r="W625" s="9">
        <f t="shared" si="474"/>
        <v>5.5000000000000007E-2</v>
      </c>
      <c r="X625" s="9">
        <f t="shared" si="474"/>
        <v>5.5000000000000007E-2</v>
      </c>
      <c r="Y625" s="9">
        <f t="shared" si="474"/>
        <v>5.5000000000000007E-2</v>
      </c>
      <c r="Z625" s="9">
        <f t="shared" si="474"/>
        <v>5.5000000000000007E-2</v>
      </c>
      <c r="AA625" s="9">
        <f t="shared" si="474"/>
        <v>5.5000000000000007E-2</v>
      </c>
      <c r="AB625" s="9">
        <f t="shared" si="474"/>
        <v>5.5000000000000007E-2</v>
      </c>
      <c r="AC625" s="9">
        <f t="shared" si="474"/>
        <v>5.5000000000000007E-2</v>
      </c>
      <c r="AD625" s="9">
        <f t="shared" si="474"/>
        <v>5.5000000000000007E-2</v>
      </c>
      <c r="AE625" s="9">
        <f t="shared" si="474"/>
        <v>5.5000000000000007E-2</v>
      </c>
      <c r="AF625" s="9">
        <f t="shared" si="474"/>
        <v>5.5000000000000007E-2</v>
      </c>
      <c r="AG625" s="9">
        <f t="shared" si="474"/>
        <v>5.5000000000000007E-2</v>
      </c>
      <c r="AH625" s="9">
        <f t="shared" si="474"/>
        <v>5.5000000000000007E-2</v>
      </c>
    </row>
    <row r="626" spans="2:34" hidden="1" outlineLevel="1">
      <c r="B626" t="str">
        <f t="shared" si="457"/>
        <v>General - Weighted average cost of capital (WACC) - Asia - %</v>
      </c>
      <c r="C626" t="s">
        <v>115</v>
      </c>
      <c r="D626" t="s">
        <v>116</v>
      </c>
      <c r="E626" t="s">
        <v>57</v>
      </c>
      <c r="F626" t="s">
        <v>117</v>
      </c>
      <c r="G626" s="9">
        <f t="shared" si="473"/>
        <v>5.5000000000000007E-2</v>
      </c>
      <c r="H626" s="9">
        <f t="shared" si="473"/>
        <v>5.5000000000000007E-2</v>
      </c>
      <c r="I626" s="9">
        <f t="shared" si="473"/>
        <v>5.5000000000000007E-2</v>
      </c>
      <c r="J626" s="9">
        <f t="shared" si="473"/>
        <v>5.5000000000000007E-2</v>
      </c>
      <c r="K626" s="9">
        <f t="shared" si="473"/>
        <v>5.5000000000000007E-2</v>
      </c>
      <c r="L626" s="9">
        <f t="shared" si="473"/>
        <v>5.5000000000000007E-2</v>
      </c>
      <c r="M626" s="9">
        <f t="shared" si="473"/>
        <v>5.5000000000000007E-2</v>
      </c>
      <c r="N626" s="9">
        <f t="shared" si="473"/>
        <v>5.5000000000000007E-2</v>
      </c>
      <c r="O626" s="9">
        <f t="shared" si="473"/>
        <v>5.5000000000000007E-2</v>
      </c>
      <c r="P626" s="9">
        <f t="shared" si="473"/>
        <v>5.5000000000000007E-2</v>
      </c>
      <c r="Q626" s="9">
        <f t="shared" si="473"/>
        <v>5.5000000000000007E-2</v>
      </c>
      <c r="R626" s="9">
        <f t="shared" si="473"/>
        <v>5.5000000000000007E-2</v>
      </c>
      <c r="S626" s="9">
        <f t="shared" si="473"/>
        <v>5.5000000000000007E-2</v>
      </c>
      <c r="T626" s="9">
        <f t="shared" si="473"/>
        <v>5.5000000000000007E-2</v>
      </c>
      <c r="U626" s="9">
        <f t="shared" si="473"/>
        <v>5.5000000000000007E-2</v>
      </c>
      <c r="V626" s="9">
        <f t="shared" si="473"/>
        <v>5.5000000000000007E-2</v>
      </c>
      <c r="W626" s="9">
        <f t="shared" si="474"/>
        <v>5.5000000000000007E-2</v>
      </c>
      <c r="X626" s="9">
        <f t="shared" si="474"/>
        <v>5.5000000000000007E-2</v>
      </c>
      <c r="Y626" s="9">
        <f t="shared" si="474"/>
        <v>5.5000000000000007E-2</v>
      </c>
      <c r="Z626" s="9">
        <f t="shared" si="474"/>
        <v>5.5000000000000007E-2</v>
      </c>
      <c r="AA626" s="9">
        <f t="shared" si="474"/>
        <v>5.5000000000000007E-2</v>
      </c>
      <c r="AB626" s="9">
        <f t="shared" si="474"/>
        <v>5.5000000000000007E-2</v>
      </c>
      <c r="AC626" s="9">
        <f t="shared" si="474"/>
        <v>5.5000000000000007E-2</v>
      </c>
      <c r="AD626" s="9">
        <f t="shared" si="474"/>
        <v>5.5000000000000007E-2</v>
      </c>
      <c r="AE626" s="9">
        <f t="shared" si="474"/>
        <v>5.5000000000000007E-2</v>
      </c>
      <c r="AF626" s="9">
        <f t="shared" si="474"/>
        <v>5.5000000000000007E-2</v>
      </c>
      <c r="AG626" s="9">
        <f t="shared" si="474"/>
        <v>5.5000000000000007E-2</v>
      </c>
      <c r="AH626" s="9">
        <f t="shared" si="474"/>
        <v>5.5000000000000007E-2</v>
      </c>
    </row>
    <row r="627" spans="2:34" hidden="1" outlineLevel="1">
      <c r="B627" t="str">
        <f t="shared" si="457"/>
        <v>General - Weighted average cost of capital (WACC) - Europe - %</v>
      </c>
      <c r="C627" t="s">
        <v>115</v>
      </c>
      <c r="D627" t="s">
        <v>116</v>
      </c>
      <c r="E627" t="s">
        <v>8</v>
      </c>
      <c r="F627" t="s">
        <v>117</v>
      </c>
      <c r="G627" s="9">
        <f t="shared" si="473"/>
        <v>5.5000000000000007E-2</v>
      </c>
      <c r="H627" s="9">
        <f t="shared" si="473"/>
        <v>5.5000000000000007E-2</v>
      </c>
      <c r="I627" s="9">
        <f t="shared" si="473"/>
        <v>5.5000000000000007E-2</v>
      </c>
      <c r="J627" s="9">
        <f t="shared" si="473"/>
        <v>5.5000000000000007E-2</v>
      </c>
      <c r="K627" s="9">
        <f t="shared" si="473"/>
        <v>5.5000000000000007E-2</v>
      </c>
      <c r="L627" s="9">
        <f t="shared" si="473"/>
        <v>5.5000000000000007E-2</v>
      </c>
      <c r="M627" s="9">
        <f t="shared" si="473"/>
        <v>5.5000000000000007E-2</v>
      </c>
      <c r="N627" s="9">
        <f t="shared" si="473"/>
        <v>5.5000000000000007E-2</v>
      </c>
      <c r="O627" s="9">
        <f t="shared" si="473"/>
        <v>5.5000000000000007E-2</v>
      </c>
      <c r="P627" s="9">
        <f t="shared" si="473"/>
        <v>5.5000000000000007E-2</v>
      </c>
      <c r="Q627" s="9">
        <f t="shared" si="473"/>
        <v>5.5000000000000007E-2</v>
      </c>
      <c r="R627" s="9">
        <f t="shared" si="473"/>
        <v>5.5000000000000007E-2</v>
      </c>
      <c r="S627" s="9">
        <f t="shared" si="473"/>
        <v>5.5000000000000007E-2</v>
      </c>
      <c r="T627" s="9">
        <f t="shared" si="473"/>
        <v>5.5000000000000007E-2</v>
      </c>
      <c r="U627" s="9">
        <f t="shared" si="473"/>
        <v>5.5000000000000007E-2</v>
      </c>
      <c r="V627" s="9">
        <f t="shared" si="473"/>
        <v>5.5000000000000007E-2</v>
      </c>
      <c r="W627" s="9">
        <f t="shared" si="474"/>
        <v>5.5000000000000007E-2</v>
      </c>
      <c r="X627" s="9">
        <f t="shared" si="474"/>
        <v>5.5000000000000007E-2</v>
      </c>
      <c r="Y627" s="9">
        <f t="shared" si="474"/>
        <v>5.5000000000000007E-2</v>
      </c>
      <c r="Z627" s="9">
        <f t="shared" si="474"/>
        <v>5.5000000000000007E-2</v>
      </c>
      <c r="AA627" s="9">
        <f t="shared" si="474"/>
        <v>5.5000000000000007E-2</v>
      </c>
      <c r="AB627" s="9">
        <f t="shared" si="474"/>
        <v>5.5000000000000007E-2</v>
      </c>
      <c r="AC627" s="9">
        <f t="shared" si="474"/>
        <v>5.5000000000000007E-2</v>
      </c>
      <c r="AD627" s="9">
        <f t="shared" si="474"/>
        <v>5.5000000000000007E-2</v>
      </c>
      <c r="AE627" s="9">
        <f t="shared" si="474"/>
        <v>5.5000000000000007E-2</v>
      </c>
      <c r="AF627" s="9">
        <f t="shared" si="474"/>
        <v>5.5000000000000007E-2</v>
      </c>
      <c r="AG627" s="9">
        <f t="shared" si="474"/>
        <v>5.5000000000000007E-2</v>
      </c>
      <c r="AH627" s="9">
        <f t="shared" si="474"/>
        <v>5.5000000000000007E-2</v>
      </c>
    </row>
    <row r="628" spans="2:34" hidden="1" outlineLevel="1">
      <c r="B628" t="str">
        <f t="shared" si="457"/>
        <v>General - Weighted average cost of capital (WACC) - Middle East - %</v>
      </c>
      <c r="C628" t="s">
        <v>115</v>
      </c>
      <c r="D628" t="s">
        <v>116</v>
      </c>
      <c r="E628" t="s">
        <v>58</v>
      </c>
      <c r="F628" t="s">
        <v>117</v>
      </c>
      <c r="G628" s="9">
        <f t="shared" si="473"/>
        <v>5.5000000000000007E-2</v>
      </c>
      <c r="H628" s="9">
        <f t="shared" si="473"/>
        <v>5.5000000000000007E-2</v>
      </c>
      <c r="I628" s="9">
        <f t="shared" si="473"/>
        <v>5.5000000000000007E-2</v>
      </c>
      <c r="J628" s="9">
        <f t="shared" si="473"/>
        <v>5.5000000000000007E-2</v>
      </c>
      <c r="K628" s="9">
        <f t="shared" si="473"/>
        <v>5.5000000000000007E-2</v>
      </c>
      <c r="L628" s="9">
        <f t="shared" si="473"/>
        <v>5.5000000000000007E-2</v>
      </c>
      <c r="M628" s="9">
        <f t="shared" si="473"/>
        <v>5.5000000000000007E-2</v>
      </c>
      <c r="N628" s="9">
        <f t="shared" si="473"/>
        <v>5.5000000000000007E-2</v>
      </c>
      <c r="O628" s="9">
        <f t="shared" si="473"/>
        <v>5.5000000000000007E-2</v>
      </c>
      <c r="P628" s="9">
        <f t="shared" si="473"/>
        <v>5.5000000000000007E-2</v>
      </c>
      <c r="Q628" s="9">
        <f t="shared" si="473"/>
        <v>5.5000000000000007E-2</v>
      </c>
      <c r="R628" s="9">
        <f t="shared" si="473"/>
        <v>5.5000000000000007E-2</v>
      </c>
      <c r="S628" s="9">
        <f t="shared" si="473"/>
        <v>5.5000000000000007E-2</v>
      </c>
      <c r="T628" s="9">
        <f t="shared" si="473"/>
        <v>5.5000000000000007E-2</v>
      </c>
      <c r="U628" s="9">
        <f t="shared" si="473"/>
        <v>5.5000000000000007E-2</v>
      </c>
      <c r="V628" s="9">
        <f t="shared" si="473"/>
        <v>5.5000000000000007E-2</v>
      </c>
      <c r="W628" s="9">
        <f t="shared" si="474"/>
        <v>5.5000000000000007E-2</v>
      </c>
      <c r="X628" s="9">
        <f t="shared" si="474"/>
        <v>5.5000000000000007E-2</v>
      </c>
      <c r="Y628" s="9">
        <f t="shared" si="474"/>
        <v>5.5000000000000007E-2</v>
      </c>
      <c r="Z628" s="9">
        <f t="shared" si="474"/>
        <v>5.5000000000000007E-2</v>
      </c>
      <c r="AA628" s="9">
        <f t="shared" si="474"/>
        <v>5.5000000000000007E-2</v>
      </c>
      <c r="AB628" s="9">
        <f t="shared" si="474"/>
        <v>5.5000000000000007E-2</v>
      </c>
      <c r="AC628" s="9">
        <f t="shared" si="474"/>
        <v>5.5000000000000007E-2</v>
      </c>
      <c r="AD628" s="9">
        <f t="shared" si="474"/>
        <v>5.5000000000000007E-2</v>
      </c>
      <c r="AE628" s="9">
        <f t="shared" si="474"/>
        <v>5.5000000000000007E-2</v>
      </c>
      <c r="AF628" s="9">
        <f t="shared" si="474"/>
        <v>5.5000000000000007E-2</v>
      </c>
      <c r="AG628" s="9">
        <f t="shared" si="474"/>
        <v>5.5000000000000007E-2</v>
      </c>
      <c r="AH628" s="9">
        <f t="shared" si="474"/>
        <v>5.5000000000000007E-2</v>
      </c>
    </row>
    <row r="629" spans="2:34" hidden="1" outlineLevel="1">
      <c r="B629" t="str">
        <f t="shared" si="457"/>
        <v>e-methane (liquefied) - Total CAPEX - Liquefaction - Global - USD/ton fuel</v>
      </c>
      <c r="C629" t="s">
        <v>140</v>
      </c>
      <c r="D629" t="str">
        <f>D614</f>
        <v>Total CAPEX - Liquefaction</v>
      </c>
      <c r="E629" t="s">
        <v>49</v>
      </c>
      <c r="F629" t="s">
        <v>31</v>
      </c>
      <c r="G629" s="8">
        <f t="shared" si="473"/>
        <v>2271.4526299856479</v>
      </c>
      <c r="H629" s="8">
        <f t="shared" si="473"/>
        <v>2260.7263149928222</v>
      </c>
      <c r="I629" s="8">
        <f t="shared" si="473"/>
        <v>2250</v>
      </c>
      <c r="J629" s="8">
        <f t="shared" si="473"/>
        <v>2239.523407737528</v>
      </c>
      <c r="K629" s="8">
        <f t="shared" si="473"/>
        <v>2229.0468154750561</v>
      </c>
      <c r="L629" s="8">
        <f t="shared" si="473"/>
        <v>2218.5702232125841</v>
      </c>
      <c r="M629" s="8">
        <f t="shared" si="473"/>
        <v>2208.0936309501121</v>
      </c>
      <c r="N629" s="8">
        <f t="shared" si="473"/>
        <v>2197.6170386876402</v>
      </c>
      <c r="O629" s="8">
        <f t="shared" si="473"/>
        <v>2187.3843552816907</v>
      </c>
      <c r="P629" s="8">
        <f t="shared" si="473"/>
        <v>2177.1516718757375</v>
      </c>
      <c r="Q629" s="8">
        <f t="shared" si="473"/>
        <v>2166.918988469788</v>
      </c>
      <c r="R629" s="8">
        <f t="shared" si="473"/>
        <v>2156.6863050638349</v>
      </c>
      <c r="S629" s="8">
        <f t="shared" si="473"/>
        <v>2146.4536216578817</v>
      </c>
      <c r="T629" s="8">
        <f t="shared" si="473"/>
        <v>2136.4591685892556</v>
      </c>
      <c r="U629" s="8">
        <f t="shared" si="473"/>
        <v>2126.4647155206258</v>
      </c>
      <c r="V629" s="8">
        <f t="shared" si="473"/>
        <v>2116.4702624519959</v>
      </c>
      <c r="W629" s="8">
        <f t="shared" si="474"/>
        <v>2106.4758093833661</v>
      </c>
      <c r="X629" s="8">
        <f t="shared" si="474"/>
        <v>2096.48135631474</v>
      </c>
      <c r="Y629" s="8">
        <f t="shared" si="474"/>
        <v>2086.7195872676348</v>
      </c>
      <c r="Z629" s="8">
        <f t="shared" si="474"/>
        <v>2076.9578182205332</v>
      </c>
      <c r="AA629" s="8">
        <f t="shared" si="474"/>
        <v>2067.196049173428</v>
      </c>
      <c r="AB629" s="8">
        <f t="shared" si="474"/>
        <v>2057.4342801263228</v>
      </c>
      <c r="AC629" s="8">
        <f t="shared" si="474"/>
        <v>2047.6725110792177</v>
      </c>
      <c r="AD629" s="8">
        <f t="shared" si="474"/>
        <v>2038.1380088633741</v>
      </c>
      <c r="AE629" s="8">
        <f t="shared" si="474"/>
        <v>2028.6035066475306</v>
      </c>
      <c r="AF629" s="8">
        <f t="shared" si="474"/>
        <v>2019.0690044316871</v>
      </c>
      <c r="AG629" s="8">
        <f t="shared" si="474"/>
        <v>2009.5345022158435</v>
      </c>
      <c r="AH629" s="8">
        <f t="shared" si="474"/>
        <v>2000</v>
      </c>
    </row>
    <row r="630" spans="2:34" hidden="1" outlineLevel="1">
      <c r="B630" t="str">
        <f t="shared" si="457"/>
        <v/>
      </c>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row>
    <row r="631" spans="2:34" hidden="1" outlineLevel="1">
      <c r="B631" t="str">
        <f t="shared" si="457"/>
        <v>e-methane liquefied (DAC) - Energy cost - Africa - USD/ton fuel</v>
      </c>
      <c r="C631" s="10" t="str">
        <f>C605</f>
        <v>e-methane liquefied (DAC)</v>
      </c>
      <c r="D631" s="10" t="s">
        <v>43</v>
      </c>
      <c r="E631" s="10" t="s">
        <v>55</v>
      </c>
      <c r="F631" s="10" t="s">
        <v>31</v>
      </c>
      <c r="G631" s="15">
        <f>G636*G$641</f>
        <v>35.033884158308503</v>
      </c>
      <c r="H631" s="15">
        <f t="shared" ref="H631:AH631" si="475">H636*H$641</f>
        <v>30.919977747395748</v>
      </c>
      <c r="I631" s="15">
        <f t="shared" si="475"/>
        <v>26.80607133648191</v>
      </c>
      <c r="J631" s="15">
        <f t="shared" si="475"/>
        <v>25.65925481102331</v>
      </c>
      <c r="K631" s="15">
        <f t="shared" si="475"/>
        <v>24.512438285564713</v>
      </c>
      <c r="L631" s="15">
        <f t="shared" si="475"/>
        <v>23.365621760106112</v>
      </c>
      <c r="M631" s="15">
        <f t="shared" si="475"/>
        <v>22.218805234647242</v>
      </c>
      <c r="N631" s="15">
        <f t="shared" si="475"/>
        <v>21.071988709188645</v>
      </c>
      <c r="O631" s="15">
        <f t="shared" si="475"/>
        <v>20.431834259056178</v>
      </c>
      <c r="P631" s="15">
        <f t="shared" si="475"/>
        <v>19.791679808923707</v>
      </c>
      <c r="Q631" s="15">
        <f t="shared" si="475"/>
        <v>19.151525358790966</v>
      </c>
      <c r="R631" s="15">
        <f t="shared" si="475"/>
        <v>18.511370908658499</v>
      </c>
      <c r="S631" s="15">
        <f t="shared" si="475"/>
        <v>17.871216458526099</v>
      </c>
      <c r="T631" s="15">
        <f t="shared" si="475"/>
        <v>17.569906277941822</v>
      </c>
      <c r="U631" s="15">
        <f t="shared" si="475"/>
        <v>17.268596097357612</v>
      </c>
      <c r="V631" s="15">
        <f t="shared" si="475"/>
        <v>16.967285916773335</v>
      </c>
      <c r="W631" s="15">
        <f t="shared" si="475"/>
        <v>16.665975736189058</v>
      </c>
      <c r="X631" s="15">
        <f t="shared" si="475"/>
        <v>16.364665555604915</v>
      </c>
      <c r="Y631" s="15">
        <f t="shared" si="475"/>
        <v>16.054836989607747</v>
      </c>
      <c r="Z631" s="15">
        <f t="shared" si="475"/>
        <v>15.745008423610578</v>
      </c>
      <c r="AA631" s="15">
        <f t="shared" si="475"/>
        <v>15.435179857613274</v>
      </c>
      <c r="AB631" s="15">
        <f t="shared" si="475"/>
        <v>15.125351291616106</v>
      </c>
      <c r="AC631" s="15">
        <f t="shared" si="475"/>
        <v>14.81552272561887</v>
      </c>
      <c r="AD631" s="15">
        <f t="shared" si="475"/>
        <v>14.663450567763833</v>
      </c>
      <c r="AE631" s="15">
        <f t="shared" si="475"/>
        <v>14.511378409908865</v>
      </c>
      <c r="AF631" s="15">
        <f t="shared" si="475"/>
        <v>14.359306252053829</v>
      </c>
      <c r="AG631" s="15">
        <f t="shared" si="475"/>
        <v>14.207234094198792</v>
      </c>
      <c r="AH631" s="15">
        <f t="shared" si="475"/>
        <v>14.055161936343824</v>
      </c>
    </row>
    <row r="632" spans="2:34" hidden="1" outlineLevel="1">
      <c r="B632" t="str">
        <f t="shared" si="457"/>
        <v>e-methane liquefied (DAC) - Energy cost - Americas - USD/ton fuel</v>
      </c>
      <c r="C632" s="2" t="str">
        <f>C605</f>
        <v>e-methane liquefied (DAC)</v>
      </c>
      <c r="D632" s="2" t="s">
        <v>43</v>
      </c>
      <c r="E632" s="2" t="s">
        <v>56</v>
      </c>
      <c r="F632" s="2" t="s">
        <v>31</v>
      </c>
      <c r="G632" s="16">
        <f t="shared" ref="G632:AH632" si="476">G637*G$641</f>
        <v>22.012310723860217</v>
      </c>
      <c r="H632" s="16">
        <f t="shared" si="476"/>
        <v>21.556466491183574</v>
      </c>
      <c r="I632" s="16">
        <f t="shared" si="476"/>
        <v>21.100622258506792</v>
      </c>
      <c r="J632" s="16">
        <f t="shared" si="476"/>
        <v>20.33006650585321</v>
      </c>
      <c r="K632" s="16">
        <f t="shared" si="476"/>
        <v>19.559510753199628</v>
      </c>
      <c r="L632" s="16">
        <f t="shared" si="476"/>
        <v>18.788955000546046</v>
      </c>
      <c r="M632" s="16">
        <f t="shared" si="476"/>
        <v>18.018399247892738</v>
      </c>
      <c r="N632" s="16">
        <f t="shared" si="476"/>
        <v>17.247843495239156</v>
      </c>
      <c r="O632" s="16">
        <f t="shared" si="476"/>
        <v>16.877033567022497</v>
      </c>
      <c r="P632" s="16">
        <f t="shared" si="476"/>
        <v>16.506223638805839</v>
      </c>
      <c r="Q632" s="16">
        <f t="shared" si="476"/>
        <v>16.13541371058918</v>
      </c>
      <c r="R632" s="16">
        <f t="shared" si="476"/>
        <v>15.764603782372523</v>
      </c>
      <c r="S632" s="16">
        <f t="shared" si="476"/>
        <v>15.393793854155795</v>
      </c>
      <c r="T632" s="16">
        <f t="shared" si="476"/>
        <v>15.093206205252955</v>
      </c>
      <c r="U632" s="16">
        <f t="shared" si="476"/>
        <v>14.792618556350112</v>
      </c>
      <c r="V632" s="16">
        <f t="shared" si="476"/>
        <v>14.492030907447202</v>
      </c>
      <c r="W632" s="16">
        <f t="shared" si="476"/>
        <v>14.191443258544359</v>
      </c>
      <c r="X632" s="16">
        <f t="shared" si="476"/>
        <v>13.890855609641482</v>
      </c>
      <c r="Y632" s="16">
        <f t="shared" si="476"/>
        <v>13.769758412927786</v>
      </c>
      <c r="Z632" s="16">
        <f t="shared" si="476"/>
        <v>13.648661216214089</v>
      </c>
      <c r="AA632" s="16">
        <f t="shared" si="476"/>
        <v>13.527564019500426</v>
      </c>
      <c r="AB632" s="16">
        <f t="shared" si="476"/>
        <v>13.406466822786728</v>
      </c>
      <c r="AC632" s="16">
        <f t="shared" si="476"/>
        <v>13.285369626073031</v>
      </c>
      <c r="AD632" s="16">
        <f t="shared" si="476"/>
        <v>13.194010362475922</v>
      </c>
      <c r="AE632" s="16">
        <f t="shared" si="476"/>
        <v>13.102651098878846</v>
      </c>
      <c r="AF632" s="16">
        <f t="shared" si="476"/>
        <v>13.011291835281769</v>
      </c>
      <c r="AG632" s="16">
        <f t="shared" si="476"/>
        <v>12.919932571684694</v>
      </c>
      <c r="AH632" s="16">
        <f t="shared" si="476"/>
        <v>12.828573308087618</v>
      </c>
    </row>
    <row r="633" spans="2:34" hidden="1" outlineLevel="1">
      <c r="B633" t="str">
        <f t="shared" si="457"/>
        <v>e-methane liquefied (DAC) - Energy cost - Asia - USD/ton fuel</v>
      </c>
      <c r="C633" s="2" t="str">
        <f>C605</f>
        <v>e-methane liquefied (DAC)</v>
      </c>
      <c r="D633" s="2" t="s">
        <v>43</v>
      </c>
      <c r="E633" s="2" t="s">
        <v>57</v>
      </c>
      <c r="F633" s="2" t="s">
        <v>31</v>
      </c>
      <c r="G633" s="16">
        <f t="shared" ref="G633:AH633" si="477">G638*G$641</f>
        <v>38.96496149388549</v>
      </c>
      <c r="H633" s="16">
        <f t="shared" si="477"/>
        <v>35.540944762101567</v>
      </c>
      <c r="I633" s="16">
        <f t="shared" si="477"/>
        <v>32.116928030319286</v>
      </c>
      <c r="J633" s="16">
        <f t="shared" si="477"/>
        <v>30.888761660534144</v>
      </c>
      <c r="K633" s="16">
        <f t="shared" si="477"/>
        <v>29.660595290749551</v>
      </c>
      <c r="L633" s="16">
        <f t="shared" si="477"/>
        <v>28.432428920964412</v>
      </c>
      <c r="M633" s="16">
        <f t="shared" si="477"/>
        <v>27.204262551179273</v>
      </c>
      <c r="N633" s="16">
        <f t="shared" si="477"/>
        <v>25.976096181394677</v>
      </c>
      <c r="O633" s="16">
        <f t="shared" si="477"/>
        <v>25.141324839787011</v>
      </c>
      <c r="P633" s="16">
        <f t="shared" si="477"/>
        <v>24.306553498179618</v>
      </c>
      <c r="Q633" s="16">
        <f t="shared" si="477"/>
        <v>23.471782156572498</v>
      </c>
      <c r="R633" s="16">
        <f t="shared" si="477"/>
        <v>22.637010814965105</v>
      </c>
      <c r="S633" s="16">
        <f t="shared" si="477"/>
        <v>21.802239473357712</v>
      </c>
      <c r="T633" s="16">
        <f t="shared" si="477"/>
        <v>21.37782149863542</v>
      </c>
      <c r="U633" s="16">
        <f t="shared" si="477"/>
        <v>20.953403523913128</v>
      </c>
      <c r="V633" s="16">
        <f t="shared" si="477"/>
        <v>20.528985549190974</v>
      </c>
      <c r="W633" s="16">
        <f t="shared" si="477"/>
        <v>20.104567574468682</v>
      </c>
      <c r="X633" s="16">
        <f t="shared" si="477"/>
        <v>19.680149599746663</v>
      </c>
      <c r="Y633" s="16">
        <f t="shared" si="477"/>
        <v>19.235899376458519</v>
      </c>
      <c r="Z633" s="16">
        <f t="shared" si="477"/>
        <v>18.791649153170511</v>
      </c>
      <c r="AA633" s="16">
        <f t="shared" si="477"/>
        <v>18.347398929882363</v>
      </c>
      <c r="AB633" s="16">
        <f t="shared" si="477"/>
        <v>17.903148706594354</v>
      </c>
      <c r="AC633" s="16">
        <f t="shared" si="477"/>
        <v>17.458898483306211</v>
      </c>
      <c r="AD633" s="16">
        <f t="shared" si="477"/>
        <v>17.255171219323916</v>
      </c>
      <c r="AE633" s="16">
        <f t="shared" si="477"/>
        <v>17.051443955341551</v>
      </c>
      <c r="AF633" s="16">
        <f t="shared" si="477"/>
        <v>16.847716691359256</v>
      </c>
      <c r="AG633" s="16">
        <f t="shared" si="477"/>
        <v>16.643989427376958</v>
      </c>
      <c r="AH633" s="16">
        <f t="shared" si="477"/>
        <v>16.440262163394596</v>
      </c>
    </row>
    <row r="634" spans="2:34" hidden="1" outlineLevel="1">
      <c r="B634" t="str">
        <f t="shared" si="457"/>
        <v>e-methane liquefied (DAC) - Energy cost - Europe - USD/ton fuel</v>
      </c>
      <c r="C634" s="2" t="str">
        <f>C605</f>
        <v>e-methane liquefied (DAC)</v>
      </c>
      <c r="D634" s="2" t="s">
        <v>43</v>
      </c>
      <c r="E634" s="2" t="s">
        <v>8</v>
      </c>
      <c r="F634" s="2" t="s">
        <v>31</v>
      </c>
      <c r="G634" s="16">
        <f t="shared" ref="G634:AH634" si="478">G639*G$641</f>
        <v>29.007303214654346</v>
      </c>
      <c r="H634" s="16">
        <f t="shared" si="478"/>
        <v>27.757100635909591</v>
      </c>
      <c r="I634" s="16">
        <f t="shared" si="478"/>
        <v>26.506898057164836</v>
      </c>
      <c r="J634" s="16">
        <f t="shared" si="478"/>
        <v>25.49672681863467</v>
      </c>
      <c r="K634" s="16">
        <f t="shared" si="478"/>
        <v>24.486555580104231</v>
      </c>
      <c r="L634" s="16">
        <f t="shared" si="478"/>
        <v>23.476384341574065</v>
      </c>
      <c r="M634" s="16">
        <f t="shared" si="478"/>
        <v>22.466213103043629</v>
      </c>
      <c r="N634" s="16">
        <f t="shared" si="478"/>
        <v>21.456041864513463</v>
      </c>
      <c r="O634" s="16">
        <f t="shared" si="478"/>
        <v>21.036315923909658</v>
      </c>
      <c r="P634" s="16">
        <f t="shared" si="478"/>
        <v>20.616589983306266</v>
      </c>
      <c r="Q634" s="16">
        <f t="shared" si="478"/>
        <v>20.196864042702735</v>
      </c>
      <c r="R634" s="16">
        <f t="shared" si="478"/>
        <v>19.777138102099205</v>
      </c>
      <c r="S634" s="16">
        <f t="shared" si="478"/>
        <v>19.357412161495812</v>
      </c>
      <c r="T634" s="16">
        <f t="shared" si="478"/>
        <v>19.106814441370034</v>
      </c>
      <c r="U634" s="16">
        <f t="shared" si="478"/>
        <v>18.856216721244323</v>
      </c>
      <c r="V634" s="16">
        <f t="shared" si="478"/>
        <v>18.605619001118612</v>
      </c>
      <c r="W634" s="16">
        <f t="shared" si="478"/>
        <v>18.355021280992901</v>
      </c>
      <c r="X634" s="16">
        <f t="shared" si="478"/>
        <v>18.104423560867051</v>
      </c>
      <c r="Y634" s="16">
        <f t="shared" si="478"/>
        <v>17.836329243096269</v>
      </c>
      <c r="Z634" s="16">
        <f t="shared" si="478"/>
        <v>17.568234925325417</v>
      </c>
      <c r="AA634" s="16">
        <f t="shared" si="478"/>
        <v>17.300140607554635</v>
      </c>
      <c r="AB634" s="16">
        <f t="shared" si="478"/>
        <v>17.032046289783782</v>
      </c>
      <c r="AC634" s="16">
        <f t="shared" si="478"/>
        <v>16.763951972013</v>
      </c>
      <c r="AD634" s="16">
        <f t="shared" si="478"/>
        <v>16.568344836559117</v>
      </c>
      <c r="AE634" s="16">
        <f t="shared" si="478"/>
        <v>16.372737701105166</v>
      </c>
      <c r="AF634" s="16">
        <f t="shared" si="478"/>
        <v>16.177130565651282</v>
      </c>
      <c r="AG634" s="16">
        <f t="shared" si="478"/>
        <v>15.981523430197399</v>
      </c>
      <c r="AH634" s="16">
        <f t="shared" si="478"/>
        <v>15.785916294743446</v>
      </c>
    </row>
    <row r="635" spans="2:34" hidden="1" outlineLevel="1">
      <c r="B635" t="str">
        <f t="shared" si="457"/>
        <v>e-methane liquefied (DAC) - Energy cost - Middle East - USD/ton fuel</v>
      </c>
      <c r="C635" s="13" t="str">
        <f>C605</f>
        <v>e-methane liquefied (DAC)</v>
      </c>
      <c r="D635" s="13" t="s">
        <v>43</v>
      </c>
      <c r="E635" s="13" t="s">
        <v>58</v>
      </c>
      <c r="F635" s="13" t="s">
        <v>31</v>
      </c>
      <c r="G635" s="17">
        <f t="shared" ref="G635:AH635" si="479">G640*G$641</f>
        <v>22.212190003898375</v>
      </c>
      <c r="H635" s="17">
        <f t="shared" si="479"/>
        <v>21.232021740260461</v>
      </c>
      <c r="I635" s="17">
        <f t="shared" si="479"/>
        <v>20.251853476622273</v>
      </c>
      <c r="J635" s="17">
        <f t="shared" si="479"/>
        <v>19.602892276312467</v>
      </c>
      <c r="K635" s="17">
        <f t="shared" si="479"/>
        <v>18.953931076002664</v>
      </c>
      <c r="L635" s="17">
        <f t="shared" si="479"/>
        <v>18.304969875692858</v>
      </c>
      <c r="M635" s="17">
        <f t="shared" si="479"/>
        <v>17.656008675383053</v>
      </c>
      <c r="N635" s="17">
        <f t="shared" si="479"/>
        <v>17.00704747507325</v>
      </c>
      <c r="O635" s="17">
        <f t="shared" si="479"/>
        <v>16.549455045217972</v>
      </c>
      <c r="P635" s="17">
        <f t="shared" si="479"/>
        <v>16.091862615362832</v>
      </c>
      <c r="Q635" s="17">
        <f t="shared" si="479"/>
        <v>15.634270185507557</v>
      </c>
      <c r="R635" s="17">
        <f t="shared" si="479"/>
        <v>15.176677755652417</v>
      </c>
      <c r="S635" s="17">
        <f t="shared" si="479"/>
        <v>14.719085325797277</v>
      </c>
      <c r="T635" s="17">
        <f t="shared" si="479"/>
        <v>14.489653293063725</v>
      </c>
      <c r="U635" s="17">
        <f t="shared" si="479"/>
        <v>14.260221260330171</v>
      </c>
      <c r="V635" s="17">
        <f t="shared" si="479"/>
        <v>14.030789227596687</v>
      </c>
      <c r="W635" s="17">
        <f t="shared" si="479"/>
        <v>13.801357194863135</v>
      </c>
      <c r="X635" s="17">
        <f t="shared" si="479"/>
        <v>13.571925162129583</v>
      </c>
      <c r="Y635" s="17">
        <f t="shared" si="479"/>
        <v>13.271048899002039</v>
      </c>
      <c r="Z635" s="17">
        <f t="shared" si="479"/>
        <v>12.970172635874563</v>
      </c>
      <c r="AA635" s="17">
        <f t="shared" si="479"/>
        <v>12.669296372747022</v>
      </c>
      <c r="AB635" s="17">
        <f t="shared" si="479"/>
        <v>12.368420109619546</v>
      </c>
      <c r="AC635" s="17">
        <f t="shared" si="479"/>
        <v>12.067543846491969</v>
      </c>
      <c r="AD635" s="17">
        <f t="shared" si="479"/>
        <v>11.926724316796832</v>
      </c>
      <c r="AE635" s="17">
        <f t="shared" si="479"/>
        <v>11.78590478710173</v>
      </c>
      <c r="AF635" s="17">
        <f t="shared" si="479"/>
        <v>11.645085257406594</v>
      </c>
      <c r="AG635" s="17">
        <f t="shared" si="479"/>
        <v>11.504265727711458</v>
      </c>
      <c r="AH635" s="17">
        <f t="shared" si="479"/>
        <v>11.363446198016357</v>
      </c>
    </row>
    <row r="636" spans="2:34" hidden="1" outlineLevel="1">
      <c r="B636" t="str">
        <f t="shared" si="457"/>
        <v>Renewable electricity - Cost of electricity - Africa - USD/MWh</v>
      </c>
      <c r="C636" t="s">
        <v>118</v>
      </c>
      <c r="D636" t="s">
        <v>119</v>
      </c>
      <c r="E636" t="s">
        <v>55</v>
      </c>
      <c r="F636" t="s">
        <v>120</v>
      </c>
      <c r="G636" s="8">
        <f t="shared" ref="G636:V641" si="480">INDEX(FuelData,MATCH($B636,FuelData_Index,0),MATCH(G$4,FuelData_Year,0))</f>
        <v>58.389806930514169</v>
      </c>
      <c r="H636" s="8">
        <f t="shared" si="480"/>
        <v>51.533296245659585</v>
      </c>
      <c r="I636" s="8">
        <f t="shared" si="480"/>
        <v>44.676785560803182</v>
      </c>
      <c r="J636" s="8">
        <f t="shared" si="480"/>
        <v>42.765424685038852</v>
      </c>
      <c r="K636" s="8">
        <f t="shared" si="480"/>
        <v>40.854063809274521</v>
      </c>
      <c r="L636" s="8">
        <f t="shared" si="480"/>
        <v>38.942702933510191</v>
      </c>
      <c r="M636" s="8">
        <f t="shared" si="480"/>
        <v>37.031342057745405</v>
      </c>
      <c r="N636" s="8">
        <f t="shared" si="480"/>
        <v>35.119981181981075</v>
      </c>
      <c r="O636" s="8">
        <f t="shared" si="480"/>
        <v>34.053057098426962</v>
      </c>
      <c r="P636" s="8">
        <f t="shared" si="480"/>
        <v>32.986133014872848</v>
      </c>
      <c r="Q636" s="8">
        <f t="shared" si="480"/>
        <v>31.919208931318281</v>
      </c>
      <c r="R636" s="8">
        <f t="shared" si="480"/>
        <v>30.852284847764167</v>
      </c>
      <c r="S636" s="8">
        <f t="shared" si="480"/>
        <v>29.785360764210168</v>
      </c>
      <c r="T636" s="8">
        <f t="shared" si="480"/>
        <v>29.283177129903038</v>
      </c>
      <c r="U636" s="8">
        <f t="shared" si="480"/>
        <v>28.780993495596022</v>
      </c>
      <c r="V636" s="8">
        <f t="shared" si="480"/>
        <v>28.278809861288892</v>
      </c>
      <c r="W636" s="8">
        <f t="shared" ref="W636:AH641" si="481">INDEX(FuelData,MATCH($B636,FuelData_Index,0),MATCH(W$4,FuelData_Year,0))</f>
        <v>27.776626226981762</v>
      </c>
      <c r="X636" s="8">
        <f t="shared" si="481"/>
        <v>27.274442592674859</v>
      </c>
      <c r="Y636" s="8">
        <f t="shared" si="481"/>
        <v>26.758061649346246</v>
      </c>
      <c r="Z636" s="8">
        <f t="shared" si="481"/>
        <v>26.241680706017632</v>
      </c>
      <c r="AA636" s="8">
        <f t="shared" si="481"/>
        <v>25.725299762688792</v>
      </c>
      <c r="AB636" s="8">
        <f t="shared" si="481"/>
        <v>25.208918819360179</v>
      </c>
      <c r="AC636" s="8">
        <f t="shared" si="481"/>
        <v>24.692537876031452</v>
      </c>
      <c r="AD636" s="8">
        <f t="shared" si="481"/>
        <v>24.439084279606391</v>
      </c>
      <c r="AE636" s="8">
        <f t="shared" si="481"/>
        <v>24.185630683181444</v>
      </c>
      <c r="AF636" s="8">
        <f t="shared" si="481"/>
        <v>23.932177086756383</v>
      </c>
      <c r="AG636" s="8">
        <f t="shared" si="481"/>
        <v>23.678723490331322</v>
      </c>
      <c r="AH636" s="8">
        <f t="shared" si="481"/>
        <v>23.425269893906375</v>
      </c>
    </row>
    <row r="637" spans="2:34" hidden="1" outlineLevel="1">
      <c r="B637" t="str">
        <f t="shared" si="457"/>
        <v>Renewable electricity - Cost of electricity - Americas - USD/MWh</v>
      </c>
      <c r="C637" t="s">
        <v>118</v>
      </c>
      <c r="D637" t="s">
        <v>119</v>
      </c>
      <c r="E637" t="s">
        <v>56</v>
      </c>
      <c r="F637" t="s">
        <v>120</v>
      </c>
      <c r="G637" s="8">
        <f t="shared" si="480"/>
        <v>36.687184539767031</v>
      </c>
      <c r="H637" s="8">
        <f t="shared" si="480"/>
        <v>35.927444151972622</v>
      </c>
      <c r="I637" s="8">
        <f t="shared" si="480"/>
        <v>35.167703764177986</v>
      </c>
      <c r="J637" s="8">
        <f t="shared" si="480"/>
        <v>33.883444176422017</v>
      </c>
      <c r="K637" s="8">
        <f t="shared" si="480"/>
        <v>32.599184588666049</v>
      </c>
      <c r="L637" s="8">
        <f t="shared" si="480"/>
        <v>31.31492500091008</v>
      </c>
      <c r="M637" s="8">
        <f t="shared" si="480"/>
        <v>30.030665413154566</v>
      </c>
      <c r="N637" s="8">
        <f t="shared" si="480"/>
        <v>28.746405825398597</v>
      </c>
      <c r="O637" s="8">
        <f t="shared" si="480"/>
        <v>28.128389278370832</v>
      </c>
      <c r="P637" s="8">
        <f t="shared" si="480"/>
        <v>27.510372731343068</v>
      </c>
      <c r="Q637" s="8">
        <f t="shared" si="480"/>
        <v>26.892356184315304</v>
      </c>
      <c r="R637" s="8">
        <f t="shared" si="480"/>
        <v>26.27433963728754</v>
      </c>
      <c r="S637" s="8">
        <f t="shared" si="480"/>
        <v>25.656323090259662</v>
      </c>
      <c r="T637" s="8">
        <f t="shared" si="480"/>
        <v>25.155343675421591</v>
      </c>
      <c r="U637" s="8">
        <f t="shared" si="480"/>
        <v>24.65436426058352</v>
      </c>
      <c r="V637" s="8">
        <f t="shared" si="480"/>
        <v>24.153384845745336</v>
      </c>
      <c r="W637" s="8">
        <f t="shared" si="481"/>
        <v>23.652405430907265</v>
      </c>
      <c r="X637" s="8">
        <f t="shared" si="481"/>
        <v>23.151426016069138</v>
      </c>
      <c r="Y637" s="8">
        <f t="shared" si="481"/>
        <v>22.949597354879643</v>
      </c>
      <c r="Z637" s="8">
        <f t="shared" si="481"/>
        <v>22.747768693690148</v>
      </c>
      <c r="AA637" s="8">
        <f t="shared" si="481"/>
        <v>22.54594003250071</v>
      </c>
      <c r="AB637" s="8">
        <f t="shared" si="481"/>
        <v>22.344111371311214</v>
      </c>
      <c r="AC637" s="8">
        <f t="shared" si="481"/>
        <v>22.142282710121719</v>
      </c>
      <c r="AD637" s="8">
        <f t="shared" si="481"/>
        <v>21.990017270793203</v>
      </c>
      <c r="AE637" s="8">
        <f t="shared" si="481"/>
        <v>21.837751831464743</v>
      </c>
      <c r="AF637" s="8">
        <f t="shared" si="481"/>
        <v>21.685486392136283</v>
      </c>
      <c r="AG637" s="8">
        <f t="shared" si="481"/>
        <v>21.533220952807824</v>
      </c>
      <c r="AH637" s="8">
        <f t="shared" si="481"/>
        <v>21.380955513479364</v>
      </c>
    </row>
    <row r="638" spans="2:34" hidden="1" outlineLevel="1">
      <c r="B638" t="str">
        <f t="shared" si="457"/>
        <v>Renewable electricity - Cost of electricity - Asia - USD/MWh</v>
      </c>
      <c r="C638" t="s">
        <v>118</v>
      </c>
      <c r="D638" t="s">
        <v>119</v>
      </c>
      <c r="E638" t="s">
        <v>57</v>
      </c>
      <c r="F638" t="s">
        <v>120</v>
      </c>
      <c r="G638" s="8">
        <f t="shared" si="480"/>
        <v>64.941602489809156</v>
      </c>
      <c r="H638" s="8">
        <f t="shared" si="480"/>
        <v>59.234907936835953</v>
      </c>
      <c r="I638" s="8">
        <f t="shared" si="480"/>
        <v>53.528213383865477</v>
      </c>
      <c r="J638" s="8">
        <f t="shared" si="480"/>
        <v>51.481269434223577</v>
      </c>
      <c r="K638" s="8">
        <f t="shared" si="480"/>
        <v>49.434325484582587</v>
      </c>
      <c r="L638" s="8">
        <f t="shared" si="480"/>
        <v>47.387381534940687</v>
      </c>
      <c r="M638" s="8">
        <f t="shared" si="480"/>
        <v>45.340437585298787</v>
      </c>
      <c r="N638" s="8">
        <f t="shared" si="480"/>
        <v>43.293493635657796</v>
      </c>
      <c r="O638" s="8">
        <f t="shared" si="480"/>
        <v>41.902208066311687</v>
      </c>
      <c r="P638" s="8">
        <f t="shared" si="480"/>
        <v>40.510922496966032</v>
      </c>
      <c r="Q638" s="8">
        <f t="shared" si="480"/>
        <v>39.119636927620832</v>
      </c>
      <c r="R638" s="8">
        <f t="shared" si="480"/>
        <v>37.728351358275177</v>
      </c>
      <c r="S638" s="8">
        <f t="shared" si="480"/>
        <v>36.337065788929522</v>
      </c>
      <c r="T638" s="8">
        <f t="shared" si="480"/>
        <v>35.629702497725702</v>
      </c>
      <c r="U638" s="8">
        <f t="shared" si="480"/>
        <v>34.922339206521883</v>
      </c>
      <c r="V638" s="8">
        <f t="shared" si="480"/>
        <v>34.214975915318291</v>
      </c>
      <c r="W638" s="8">
        <f t="shared" si="481"/>
        <v>33.507612624114472</v>
      </c>
      <c r="X638" s="8">
        <f t="shared" si="481"/>
        <v>32.800249332911108</v>
      </c>
      <c r="Y638" s="8">
        <f t="shared" si="481"/>
        <v>32.059832294097532</v>
      </c>
      <c r="Z638" s="8">
        <f t="shared" si="481"/>
        <v>31.319415255284184</v>
      </c>
      <c r="AA638" s="8">
        <f t="shared" si="481"/>
        <v>30.578998216470609</v>
      </c>
      <c r="AB638" s="8">
        <f t="shared" si="481"/>
        <v>29.838581177657261</v>
      </c>
      <c r="AC638" s="8">
        <f t="shared" si="481"/>
        <v>29.098164138843686</v>
      </c>
      <c r="AD638" s="8">
        <f t="shared" si="481"/>
        <v>28.758618698873192</v>
      </c>
      <c r="AE638" s="8">
        <f t="shared" si="481"/>
        <v>28.419073258902586</v>
      </c>
      <c r="AF638" s="8">
        <f t="shared" si="481"/>
        <v>28.079527818932092</v>
      </c>
      <c r="AG638" s="8">
        <f t="shared" si="481"/>
        <v>27.739982378961599</v>
      </c>
      <c r="AH638" s="8">
        <f t="shared" si="481"/>
        <v>27.400436938990993</v>
      </c>
    </row>
    <row r="639" spans="2:34" hidden="1" outlineLevel="1">
      <c r="B639" t="str">
        <f t="shared" si="457"/>
        <v>Renewable electricity - Cost of electricity - Europe - USD/MWh</v>
      </c>
      <c r="C639" t="s">
        <v>118</v>
      </c>
      <c r="D639" t="s">
        <v>119</v>
      </c>
      <c r="E639" t="s">
        <v>8</v>
      </c>
      <c r="F639" t="s">
        <v>120</v>
      </c>
      <c r="G639" s="8">
        <f t="shared" si="480"/>
        <v>48.345505357757247</v>
      </c>
      <c r="H639" s="8">
        <f t="shared" si="480"/>
        <v>46.261834393182653</v>
      </c>
      <c r="I639" s="8">
        <f t="shared" si="480"/>
        <v>44.178163428608059</v>
      </c>
      <c r="J639" s="8">
        <f t="shared" si="480"/>
        <v>42.49454469772445</v>
      </c>
      <c r="K639" s="8">
        <f t="shared" si="480"/>
        <v>40.810925966840387</v>
      </c>
      <c r="L639" s="8">
        <f t="shared" si="480"/>
        <v>39.127307235956778</v>
      </c>
      <c r="M639" s="8">
        <f t="shared" si="480"/>
        <v>37.443688505072714</v>
      </c>
      <c r="N639" s="8">
        <f t="shared" si="480"/>
        <v>35.760069774189105</v>
      </c>
      <c r="O639" s="8">
        <f t="shared" si="480"/>
        <v>35.060526539849434</v>
      </c>
      <c r="P639" s="8">
        <f t="shared" si="480"/>
        <v>34.360983305510445</v>
      </c>
      <c r="Q639" s="8">
        <f t="shared" si="480"/>
        <v>33.661440071171228</v>
      </c>
      <c r="R639" s="8">
        <f t="shared" si="480"/>
        <v>32.961896836832011</v>
      </c>
      <c r="S639" s="8">
        <f t="shared" si="480"/>
        <v>32.262353602493022</v>
      </c>
      <c r="T639" s="8">
        <f t="shared" si="480"/>
        <v>31.844690735616723</v>
      </c>
      <c r="U639" s="8">
        <f t="shared" si="480"/>
        <v>31.427027868740538</v>
      </c>
      <c r="V639" s="8">
        <f t="shared" si="480"/>
        <v>31.009365001864353</v>
      </c>
      <c r="W639" s="8">
        <f t="shared" si="481"/>
        <v>30.591702134988168</v>
      </c>
      <c r="X639" s="8">
        <f t="shared" si="481"/>
        <v>30.174039268111756</v>
      </c>
      <c r="Y639" s="8">
        <f t="shared" si="481"/>
        <v>29.72721540516045</v>
      </c>
      <c r="Z639" s="8">
        <f t="shared" si="481"/>
        <v>29.280391542209031</v>
      </c>
      <c r="AA639" s="8">
        <f t="shared" si="481"/>
        <v>28.833567679257726</v>
      </c>
      <c r="AB639" s="8">
        <f t="shared" si="481"/>
        <v>28.386743816306307</v>
      </c>
      <c r="AC639" s="8">
        <f t="shared" si="481"/>
        <v>27.939919953355002</v>
      </c>
      <c r="AD639" s="8">
        <f t="shared" si="481"/>
        <v>27.613908060931863</v>
      </c>
      <c r="AE639" s="8">
        <f t="shared" si="481"/>
        <v>27.28789616850861</v>
      </c>
      <c r="AF639" s="8">
        <f t="shared" si="481"/>
        <v>26.96188427608547</v>
      </c>
      <c r="AG639" s="8">
        <f t="shared" si="481"/>
        <v>26.635872383662331</v>
      </c>
      <c r="AH639" s="8">
        <f t="shared" si="481"/>
        <v>26.309860491239078</v>
      </c>
    </row>
    <row r="640" spans="2:34" hidden="1" outlineLevel="1">
      <c r="B640" t="str">
        <f t="shared" si="457"/>
        <v>Renewable electricity - Cost of electricity - Middle East - USD/MWh</v>
      </c>
      <c r="C640" t="s">
        <v>118</v>
      </c>
      <c r="D640" t="s">
        <v>119</v>
      </c>
      <c r="E640" t="s">
        <v>58</v>
      </c>
      <c r="F640" t="s">
        <v>120</v>
      </c>
      <c r="G640" s="8">
        <f t="shared" si="480"/>
        <v>37.020316673163961</v>
      </c>
      <c r="H640" s="8">
        <f t="shared" si="480"/>
        <v>35.386702900434102</v>
      </c>
      <c r="I640" s="8">
        <f t="shared" si="480"/>
        <v>33.753089127703788</v>
      </c>
      <c r="J640" s="8">
        <f t="shared" si="480"/>
        <v>32.671487127187447</v>
      </c>
      <c r="K640" s="8">
        <f t="shared" si="480"/>
        <v>31.589885126671106</v>
      </c>
      <c r="L640" s="8">
        <f t="shared" si="480"/>
        <v>30.508283126154765</v>
      </c>
      <c r="M640" s="8">
        <f t="shared" si="480"/>
        <v>29.426681125638424</v>
      </c>
      <c r="N640" s="8">
        <f t="shared" si="480"/>
        <v>28.345079125122083</v>
      </c>
      <c r="O640" s="8">
        <f t="shared" si="480"/>
        <v>27.58242507536329</v>
      </c>
      <c r="P640" s="8">
        <f t="shared" si="480"/>
        <v>26.819771025604723</v>
      </c>
      <c r="Q640" s="8">
        <f t="shared" si="480"/>
        <v>26.057116975845929</v>
      </c>
      <c r="R640" s="8">
        <f t="shared" si="480"/>
        <v>25.294462926087363</v>
      </c>
      <c r="S640" s="8">
        <f t="shared" si="480"/>
        <v>24.531808876328796</v>
      </c>
      <c r="T640" s="8">
        <f t="shared" si="480"/>
        <v>24.149422155106208</v>
      </c>
      <c r="U640" s="8">
        <f t="shared" si="480"/>
        <v>23.76703543388362</v>
      </c>
      <c r="V640" s="8">
        <f t="shared" si="480"/>
        <v>23.384648712661146</v>
      </c>
      <c r="W640" s="8">
        <f t="shared" si="481"/>
        <v>23.002261991438559</v>
      </c>
      <c r="X640" s="8">
        <f t="shared" si="481"/>
        <v>22.619875270215971</v>
      </c>
      <c r="Y640" s="8">
        <f t="shared" si="481"/>
        <v>22.118414831670066</v>
      </c>
      <c r="Z640" s="8">
        <f t="shared" si="481"/>
        <v>21.616954393124274</v>
      </c>
      <c r="AA640" s="8">
        <f t="shared" si="481"/>
        <v>21.115493954578369</v>
      </c>
      <c r="AB640" s="8">
        <f t="shared" si="481"/>
        <v>20.614033516032578</v>
      </c>
      <c r="AC640" s="8">
        <f t="shared" si="481"/>
        <v>20.112573077486616</v>
      </c>
      <c r="AD640" s="8">
        <f t="shared" si="481"/>
        <v>19.877873861328055</v>
      </c>
      <c r="AE640" s="8">
        <f t="shared" si="481"/>
        <v>19.643174645169552</v>
      </c>
      <c r="AF640" s="8">
        <f t="shared" si="481"/>
        <v>19.408475429010991</v>
      </c>
      <c r="AG640" s="8">
        <f t="shared" si="481"/>
        <v>19.173776212852431</v>
      </c>
      <c r="AH640" s="8">
        <f t="shared" si="481"/>
        <v>18.939076996693927</v>
      </c>
    </row>
    <row r="641" spans="2:34" hidden="1" outlineLevel="1">
      <c r="B641" t="str">
        <f t="shared" si="457"/>
        <v>e-methane (liquefied) - Energy demand - Liquefaction - Global - MWh/ton fuel</v>
      </c>
      <c r="C641" t="s">
        <v>140</v>
      </c>
      <c r="D641" t="s">
        <v>132</v>
      </c>
      <c r="E641" t="s">
        <v>49</v>
      </c>
      <c r="F641" t="s">
        <v>122</v>
      </c>
      <c r="G641" s="24">
        <f t="shared" si="480"/>
        <v>0.6</v>
      </c>
      <c r="H641" s="24">
        <f t="shared" si="480"/>
        <v>0.6</v>
      </c>
      <c r="I641" s="24">
        <f t="shared" si="480"/>
        <v>0.6</v>
      </c>
      <c r="J641" s="24">
        <f t="shared" si="480"/>
        <v>0.6</v>
      </c>
      <c r="K641" s="24">
        <f t="shared" si="480"/>
        <v>0.6</v>
      </c>
      <c r="L641" s="24">
        <f t="shared" si="480"/>
        <v>0.6</v>
      </c>
      <c r="M641" s="24">
        <f t="shared" si="480"/>
        <v>0.6</v>
      </c>
      <c r="N641" s="24">
        <f t="shared" si="480"/>
        <v>0.6</v>
      </c>
      <c r="O641" s="24">
        <f t="shared" si="480"/>
        <v>0.6</v>
      </c>
      <c r="P641" s="24">
        <f t="shared" si="480"/>
        <v>0.6</v>
      </c>
      <c r="Q641" s="24">
        <f t="shared" si="480"/>
        <v>0.6</v>
      </c>
      <c r="R641" s="24">
        <f t="shared" si="480"/>
        <v>0.6</v>
      </c>
      <c r="S641" s="24">
        <f t="shared" si="480"/>
        <v>0.6</v>
      </c>
      <c r="T641" s="24">
        <f t="shared" si="480"/>
        <v>0.6</v>
      </c>
      <c r="U641" s="24">
        <f t="shared" si="480"/>
        <v>0.6</v>
      </c>
      <c r="V641" s="24">
        <f t="shared" si="480"/>
        <v>0.6</v>
      </c>
      <c r="W641" s="24">
        <f t="shared" si="481"/>
        <v>0.6</v>
      </c>
      <c r="X641" s="24">
        <f t="shared" si="481"/>
        <v>0.6</v>
      </c>
      <c r="Y641" s="24">
        <f t="shared" si="481"/>
        <v>0.6</v>
      </c>
      <c r="Z641" s="24">
        <f t="shared" si="481"/>
        <v>0.6</v>
      </c>
      <c r="AA641" s="24">
        <f t="shared" si="481"/>
        <v>0.6</v>
      </c>
      <c r="AB641" s="24">
        <f t="shared" si="481"/>
        <v>0.6</v>
      </c>
      <c r="AC641" s="24">
        <f t="shared" si="481"/>
        <v>0.6</v>
      </c>
      <c r="AD641" s="24">
        <f t="shared" si="481"/>
        <v>0.6</v>
      </c>
      <c r="AE641" s="24">
        <f t="shared" si="481"/>
        <v>0.6</v>
      </c>
      <c r="AF641" s="24">
        <f t="shared" si="481"/>
        <v>0.6</v>
      </c>
      <c r="AG641" s="24">
        <f t="shared" si="481"/>
        <v>0.6</v>
      </c>
      <c r="AH641" s="24">
        <f t="shared" si="481"/>
        <v>0.6</v>
      </c>
    </row>
    <row r="642" spans="2:34" hidden="1" outlineLevel="1">
      <c r="B642" t="str">
        <f t="shared" si="457"/>
        <v/>
      </c>
      <c r="C642" s="2"/>
    </row>
    <row r="643" spans="2:34" hidden="1" outlineLevel="1">
      <c r="B643" t="str">
        <f t="shared" si="457"/>
        <v>e-methane liquefied (DAC) - Feedstock cost - Africa - USD/ton fuel</v>
      </c>
      <c r="C643" s="10" t="str">
        <f>C605</f>
        <v>e-methane liquefied (DAC)</v>
      </c>
      <c r="D643" s="10" t="s">
        <v>44</v>
      </c>
      <c r="E643" s="10" t="s">
        <v>55</v>
      </c>
      <c r="F643" s="10" t="s">
        <v>31</v>
      </c>
      <c r="G643" s="15">
        <f>G648</f>
        <v>3415.1952859905314</v>
      </c>
      <c r="H643" s="15">
        <f t="shared" ref="H643:AH643" si="482">H648</f>
        <v>3109.068719536202</v>
      </c>
      <c r="I643" s="15">
        <f t="shared" si="482"/>
        <v>2803.2435716557229</v>
      </c>
      <c r="J643" s="15">
        <f t="shared" si="482"/>
        <v>2692.6909180262305</v>
      </c>
      <c r="K643" s="15">
        <f t="shared" si="482"/>
        <v>2580.0761077935813</v>
      </c>
      <c r="L643" s="15">
        <f t="shared" si="482"/>
        <v>2465.4505343787123</v>
      </c>
      <c r="M643" s="15">
        <f t="shared" si="482"/>
        <v>2348.865591202597</v>
      </c>
      <c r="N643" s="15">
        <f t="shared" si="482"/>
        <v>2230.3726716861461</v>
      </c>
      <c r="O643" s="15">
        <f t="shared" si="482"/>
        <v>2177.4357423224128</v>
      </c>
      <c r="P643" s="15">
        <f t="shared" si="482"/>
        <v>2121.0109480029737</v>
      </c>
      <c r="Q643" s="15">
        <f t="shared" si="482"/>
        <v>2061.1259705460475</v>
      </c>
      <c r="R643" s="15">
        <f t="shared" si="482"/>
        <v>1997.8084917698925</v>
      </c>
      <c r="S643" s="15">
        <f t="shared" si="482"/>
        <v>1931.0861934927914</v>
      </c>
      <c r="T643" s="15">
        <f t="shared" si="482"/>
        <v>1883.2587394895131</v>
      </c>
      <c r="U643" s="15">
        <f t="shared" si="482"/>
        <v>1832.9915922757589</v>
      </c>
      <c r="V643" s="15">
        <f t="shared" si="482"/>
        <v>1780.2937845340464</v>
      </c>
      <c r="W643" s="15">
        <f t="shared" si="482"/>
        <v>1725.1743489467813</v>
      </c>
      <c r="X643" s="15">
        <f t="shared" si="482"/>
        <v>1667.6423181964578</v>
      </c>
      <c r="Y643" s="15">
        <f t="shared" si="482"/>
        <v>1607.8097951274349</v>
      </c>
      <c r="Z643" s="15">
        <f t="shared" si="482"/>
        <v>1546.9123640187918</v>
      </c>
      <c r="AA643" s="15">
        <f t="shared" si="482"/>
        <v>1484.9447428013257</v>
      </c>
      <c r="AB643" s="15">
        <f t="shared" si="482"/>
        <v>1421.9016494057817</v>
      </c>
      <c r="AC643" s="15">
        <f t="shared" si="482"/>
        <v>1357.7778017629328</v>
      </c>
      <c r="AD643" s="15">
        <f t="shared" si="482"/>
        <v>1306.3993610234443</v>
      </c>
      <c r="AE643" s="15">
        <f t="shared" si="482"/>
        <v>1254.5007733264945</v>
      </c>
      <c r="AF643" s="15">
        <f t="shared" si="482"/>
        <v>1202.0787101959293</v>
      </c>
      <c r="AG643" s="15">
        <f t="shared" si="482"/>
        <v>1149.1298431556113</v>
      </c>
      <c r="AH643" s="15">
        <f t="shared" si="482"/>
        <v>1095.6508437294058</v>
      </c>
    </row>
    <row r="644" spans="2:34" hidden="1" outlineLevel="1">
      <c r="B644" t="str">
        <f t="shared" si="457"/>
        <v>e-methane liquefied (DAC) - Feedstock cost - Americas - USD/ton fuel</v>
      </c>
      <c r="C644" s="2" t="str">
        <f>C605</f>
        <v>e-methane liquefied (DAC)</v>
      </c>
      <c r="D644" s="2" t="s">
        <v>44</v>
      </c>
      <c r="E644" s="2" t="s">
        <v>56</v>
      </c>
      <c r="F644" s="2" t="s">
        <v>31</v>
      </c>
      <c r="G644" s="16">
        <f t="shared" ref="G644:AH644" si="483">G649</f>
        <v>2647.3267199726579</v>
      </c>
      <c r="H644" s="16">
        <f t="shared" si="483"/>
        <v>2559.066305338682</v>
      </c>
      <c r="I644" s="16">
        <f t="shared" si="483"/>
        <v>2469.4748005941774</v>
      </c>
      <c r="J644" s="16">
        <f t="shared" si="483"/>
        <v>2382.3011140952644</v>
      </c>
      <c r="K644" s="16">
        <f t="shared" si="483"/>
        <v>2292.9461265739192</v>
      </c>
      <c r="L644" s="16">
        <f t="shared" si="483"/>
        <v>2201.4443697056727</v>
      </c>
      <c r="M644" s="16">
        <f t="shared" si="483"/>
        <v>2107.8303751661192</v>
      </c>
      <c r="N644" s="16">
        <f t="shared" si="483"/>
        <v>2012.1386746307055</v>
      </c>
      <c r="O644" s="16">
        <f t="shared" si="483"/>
        <v>1976.1533182121411</v>
      </c>
      <c r="P644" s="16">
        <f t="shared" si="483"/>
        <v>1936.4879043685914</v>
      </c>
      <c r="Q644" s="16">
        <f t="shared" si="483"/>
        <v>1893.1584678132851</v>
      </c>
      <c r="R644" s="16">
        <f t="shared" si="483"/>
        <v>1846.1810432594398</v>
      </c>
      <c r="S644" s="16">
        <f t="shared" si="483"/>
        <v>1795.5716654203318</v>
      </c>
      <c r="T644" s="16">
        <f t="shared" si="483"/>
        <v>1749.039733340006</v>
      </c>
      <c r="U644" s="16">
        <f t="shared" si="483"/>
        <v>1700.0921168540044</v>
      </c>
      <c r="V644" s="16">
        <f t="shared" si="483"/>
        <v>1648.7378269847768</v>
      </c>
      <c r="W644" s="16">
        <f t="shared" si="483"/>
        <v>1594.9858747546673</v>
      </c>
      <c r="X644" s="16">
        <f t="shared" si="483"/>
        <v>1538.8452711860887</v>
      </c>
      <c r="Y644" s="16">
        <f t="shared" si="483"/>
        <v>1490.3361891551624</v>
      </c>
      <c r="Z644" s="16">
        <f t="shared" si="483"/>
        <v>1440.5029556682352</v>
      </c>
      <c r="AA644" s="16">
        <f t="shared" si="483"/>
        <v>1389.3435062166213</v>
      </c>
      <c r="AB644" s="16">
        <f t="shared" si="483"/>
        <v>1336.855776291563</v>
      </c>
      <c r="AC644" s="16">
        <f t="shared" si="483"/>
        <v>1283.0377013843558</v>
      </c>
      <c r="AD644" s="16">
        <f t="shared" si="483"/>
        <v>1235.4210555438378</v>
      </c>
      <c r="AE644" s="16">
        <f t="shared" si="483"/>
        <v>1187.2081848623043</v>
      </c>
      <c r="AF644" s="16">
        <f t="shared" si="483"/>
        <v>1138.3970897157976</v>
      </c>
      <c r="AG644" s="16">
        <f t="shared" si="483"/>
        <v>1088.9857704803683</v>
      </c>
      <c r="AH644" s="16">
        <f t="shared" si="483"/>
        <v>1038.9722275320669</v>
      </c>
    </row>
    <row r="645" spans="2:34" hidden="1" outlineLevel="1">
      <c r="B645" t="str">
        <f t="shared" si="457"/>
        <v>e-methane liquefied (DAC) - Feedstock cost - Asia - USD/ton fuel</v>
      </c>
      <c r="C645" s="2" t="str">
        <f>C605</f>
        <v>e-methane liquefied (DAC)</v>
      </c>
      <c r="D645" s="2" t="s">
        <v>44</v>
      </c>
      <c r="E645" s="2" t="s">
        <v>57</v>
      </c>
      <c r="F645" s="2" t="s">
        <v>31</v>
      </c>
      <c r="G645" s="16">
        <f t="shared" ref="G645:AH645" si="484">G650</f>
        <v>3647.0068049110764</v>
      </c>
      <c r="H645" s="16">
        <f t="shared" si="484"/>
        <v>3380.4992699431486</v>
      </c>
      <c r="I645" s="16">
        <f t="shared" si="484"/>
        <v>3113.9286882452116</v>
      </c>
      <c r="J645" s="16">
        <f t="shared" si="484"/>
        <v>2997.2749395930005</v>
      </c>
      <c r="K645" s="16">
        <f t="shared" si="484"/>
        <v>2878.5238873250423</v>
      </c>
      <c r="L645" s="16">
        <f t="shared" si="484"/>
        <v>2757.7305704730761</v>
      </c>
      <c r="M645" s="16">
        <f t="shared" si="484"/>
        <v>2634.9500280690008</v>
      </c>
      <c r="N645" s="16">
        <f t="shared" si="484"/>
        <v>2510.2372991445932</v>
      </c>
      <c r="O645" s="16">
        <f t="shared" si="484"/>
        <v>2444.0998291552773</v>
      </c>
      <c r="P645" s="16">
        <f t="shared" si="484"/>
        <v>2374.5825044716153</v>
      </c>
      <c r="Q645" s="16">
        <f t="shared" si="484"/>
        <v>2301.7214226143578</v>
      </c>
      <c r="R645" s="16">
        <f t="shared" si="484"/>
        <v>2225.5526811042187</v>
      </c>
      <c r="S645" s="16">
        <f t="shared" si="484"/>
        <v>2146.1123774620314</v>
      </c>
      <c r="T645" s="16">
        <f t="shared" si="484"/>
        <v>2089.619857680218</v>
      </c>
      <c r="U645" s="16">
        <f t="shared" si="484"/>
        <v>2030.7756859958274</v>
      </c>
      <c r="V645" s="16">
        <f t="shared" si="484"/>
        <v>1969.5925856192512</v>
      </c>
      <c r="W645" s="16">
        <f t="shared" si="484"/>
        <v>1906.0832797607247</v>
      </c>
      <c r="X645" s="16">
        <f t="shared" si="484"/>
        <v>1840.2604916306129</v>
      </c>
      <c r="Y645" s="16">
        <f t="shared" si="484"/>
        <v>1771.3450333550256</v>
      </c>
      <c r="Z645" s="16">
        <f t="shared" si="484"/>
        <v>1701.5581385094599</v>
      </c>
      <c r="AA645" s="16">
        <f t="shared" si="484"/>
        <v>1630.8922333557709</v>
      </c>
      <c r="AB645" s="16">
        <f t="shared" si="484"/>
        <v>1559.3397441557636</v>
      </c>
      <c r="AC645" s="16">
        <f t="shared" si="484"/>
        <v>1486.8930971712728</v>
      </c>
      <c r="AD645" s="16">
        <f t="shared" si="484"/>
        <v>1431.5871294418225</v>
      </c>
      <c r="AE645" s="16">
        <f t="shared" si="484"/>
        <v>1375.8355299415937</v>
      </c>
      <c r="AF645" s="16">
        <f t="shared" si="484"/>
        <v>1319.633839594401</v>
      </c>
      <c r="AG645" s="16">
        <f t="shared" si="484"/>
        <v>1262.9775993240573</v>
      </c>
      <c r="AH645" s="16">
        <f t="shared" si="484"/>
        <v>1205.8623500543767</v>
      </c>
    </row>
    <row r="646" spans="2:34" hidden="1" outlineLevel="1">
      <c r="B646" t="str">
        <f t="shared" si="457"/>
        <v>e-methane liquefied (DAC) - Feedstock cost - Europe - USD/ton fuel</v>
      </c>
      <c r="C646" s="2" t="str">
        <f>C605</f>
        <v>e-methane liquefied (DAC)</v>
      </c>
      <c r="D646" s="2" t="s">
        <v>44</v>
      </c>
      <c r="E646" s="2" t="s">
        <v>8</v>
      </c>
      <c r="F646" s="2" t="s">
        <v>31</v>
      </c>
      <c r="G646" s="16">
        <f t="shared" ref="G646:AH646" si="485">G651</f>
        <v>3059.8141110126994</v>
      </c>
      <c r="H646" s="16">
        <f t="shared" si="485"/>
        <v>2923.2847759356277</v>
      </c>
      <c r="I646" s="16">
        <f t="shared" si="485"/>
        <v>2785.7419348156741</v>
      </c>
      <c r="J646" s="16">
        <f t="shared" si="485"/>
        <v>2683.2247425409578</v>
      </c>
      <c r="K646" s="16">
        <f t="shared" si="485"/>
        <v>2578.5756415169767</v>
      </c>
      <c r="L646" s="16">
        <f t="shared" si="485"/>
        <v>2471.8399015445775</v>
      </c>
      <c r="M646" s="16">
        <f t="shared" si="485"/>
        <v>2363.0627924245969</v>
      </c>
      <c r="N646" s="16">
        <f t="shared" si="485"/>
        <v>2252.2895839578246</v>
      </c>
      <c r="O646" s="16">
        <f t="shared" si="485"/>
        <v>2211.6631281515502</v>
      </c>
      <c r="P646" s="16">
        <f t="shared" si="485"/>
        <v>2167.3408724397914</v>
      </c>
      <c r="Q646" s="16">
        <f t="shared" si="485"/>
        <v>2119.3409667817787</v>
      </c>
      <c r="R646" s="16">
        <f t="shared" si="485"/>
        <v>2067.6815611367747</v>
      </c>
      <c r="S646" s="16">
        <f t="shared" si="485"/>
        <v>2012.3808054641099</v>
      </c>
      <c r="T646" s="16">
        <f t="shared" si="485"/>
        <v>1966.5479066006703</v>
      </c>
      <c r="U646" s="16">
        <f t="shared" si="485"/>
        <v>1918.2080147144882</v>
      </c>
      <c r="V646" s="16">
        <f t="shared" si="485"/>
        <v>1867.3686422289588</v>
      </c>
      <c r="W646" s="16">
        <f t="shared" si="485"/>
        <v>1814.0373015673504</v>
      </c>
      <c r="X646" s="16">
        <f t="shared" si="485"/>
        <v>1758.2215051530156</v>
      </c>
      <c r="Y646" s="16">
        <f t="shared" si="485"/>
        <v>1699.3945314969951</v>
      </c>
      <c r="Z646" s="16">
        <f t="shared" si="485"/>
        <v>1639.4583185496135</v>
      </c>
      <c r="AA646" s="16">
        <f t="shared" si="485"/>
        <v>1578.4082957422111</v>
      </c>
      <c r="AB646" s="16">
        <f t="shared" si="485"/>
        <v>1516.2398925060393</v>
      </c>
      <c r="AC646" s="16">
        <f t="shared" si="485"/>
        <v>1452.9485382724197</v>
      </c>
      <c r="AD646" s="16">
        <f t="shared" si="485"/>
        <v>1398.4113849427249</v>
      </c>
      <c r="AE646" s="16">
        <f t="shared" si="485"/>
        <v>1343.4148476017253</v>
      </c>
      <c r="AF646" s="16">
        <f t="shared" si="485"/>
        <v>1287.9546449023771</v>
      </c>
      <c r="AG646" s="16">
        <f t="shared" si="485"/>
        <v>1232.0264954976353</v>
      </c>
      <c r="AH646" s="16">
        <f t="shared" si="485"/>
        <v>1175.6261180404549</v>
      </c>
    </row>
    <row r="647" spans="2:34" hidden="1" outlineLevel="1">
      <c r="B647" t="str">
        <f t="shared" si="457"/>
        <v>e-methane liquefied (DAC) - Feedstock cost - Middle East - USD/ton fuel</v>
      </c>
      <c r="C647" s="13" t="str">
        <f>C605</f>
        <v>e-methane liquefied (DAC)</v>
      </c>
      <c r="D647" s="13" t="s">
        <v>44</v>
      </c>
      <c r="E647" s="13" t="s">
        <v>58</v>
      </c>
      <c r="F647" s="13" t="s">
        <v>31</v>
      </c>
      <c r="G647" s="17">
        <f t="shared" ref="G647:AH647" si="486">G652</f>
        <v>2659.1133920604984</v>
      </c>
      <c r="H647" s="17">
        <f t="shared" si="486"/>
        <v>2540.008775380245</v>
      </c>
      <c r="I647" s="17">
        <f t="shared" si="486"/>
        <v>2419.8218268539326</v>
      </c>
      <c r="J647" s="17">
        <f t="shared" si="486"/>
        <v>2339.9480476232402</v>
      </c>
      <c r="K647" s="17">
        <f t="shared" si="486"/>
        <v>2257.8396001399369</v>
      </c>
      <c r="L647" s="17">
        <f t="shared" si="486"/>
        <v>2173.525566942857</v>
      </c>
      <c r="M647" s="17">
        <f t="shared" si="486"/>
        <v>2087.035030570883</v>
      </c>
      <c r="N647" s="17">
        <f t="shared" si="486"/>
        <v>1998.3970735627965</v>
      </c>
      <c r="O647" s="17">
        <f t="shared" si="486"/>
        <v>1957.6049368350821</v>
      </c>
      <c r="P647" s="17">
        <f t="shared" si="486"/>
        <v>1913.2158979103781</v>
      </c>
      <c r="Q647" s="17">
        <f t="shared" si="486"/>
        <v>1865.2497441860148</v>
      </c>
      <c r="R647" s="17">
        <f t="shared" si="486"/>
        <v>1813.7262630593445</v>
      </c>
      <c r="S647" s="17">
        <f t="shared" si="486"/>
        <v>1758.6652419277568</v>
      </c>
      <c r="T647" s="17">
        <f t="shared" si="486"/>
        <v>1716.3315855404496</v>
      </c>
      <c r="U647" s="17">
        <f t="shared" si="486"/>
        <v>1671.5153950602278</v>
      </c>
      <c r="V647" s="17">
        <f t="shared" si="486"/>
        <v>1624.2235484050973</v>
      </c>
      <c r="W647" s="17">
        <f t="shared" si="486"/>
        <v>1574.4629234929389</v>
      </c>
      <c r="X647" s="17">
        <f t="shared" si="486"/>
        <v>1522.2403982417238</v>
      </c>
      <c r="Y647" s="17">
        <f t="shared" si="486"/>
        <v>1464.6980314430295</v>
      </c>
      <c r="Z647" s="17">
        <f t="shared" si="486"/>
        <v>1406.0632559124863</v>
      </c>
      <c r="AA647" s="17">
        <f t="shared" si="486"/>
        <v>1346.3309422029777</v>
      </c>
      <c r="AB647" s="17">
        <f t="shared" si="486"/>
        <v>1285.4959608673355</v>
      </c>
      <c r="AC647" s="17">
        <f t="shared" si="486"/>
        <v>1223.5531824584245</v>
      </c>
      <c r="AD647" s="17">
        <f t="shared" si="486"/>
        <v>1174.2073935271317</v>
      </c>
      <c r="AE647" s="17">
        <f t="shared" si="486"/>
        <v>1124.3093775655461</v>
      </c>
      <c r="AF647" s="17">
        <f t="shared" si="486"/>
        <v>1073.8560523891788</v>
      </c>
      <c r="AG647" s="17">
        <f t="shared" si="486"/>
        <v>1022.8443358135524</v>
      </c>
      <c r="AH647" s="17">
        <f t="shared" si="486"/>
        <v>971.27114565419049</v>
      </c>
    </row>
    <row r="648" spans="2:34" hidden="1" outlineLevel="1">
      <c r="B648" t="str">
        <f t="shared" si="457"/>
        <v>e-methane (DAC) - Cost - Africa - USD/ton H2</v>
      </c>
      <c r="C648" t="s">
        <v>77</v>
      </c>
      <c r="D648" t="s">
        <v>126</v>
      </c>
      <c r="E648" t="s">
        <v>55</v>
      </c>
      <c r="F648" t="s">
        <v>138</v>
      </c>
      <c r="G648" s="26">
        <f t="shared" ref="G648:AH648" si="487">G494</f>
        <v>3415.1952859905314</v>
      </c>
      <c r="H648" s="26">
        <f t="shared" si="487"/>
        <v>3109.068719536202</v>
      </c>
      <c r="I648" s="26">
        <f t="shared" si="487"/>
        <v>2803.2435716557229</v>
      </c>
      <c r="J648" s="26">
        <f t="shared" si="487"/>
        <v>2692.6909180262305</v>
      </c>
      <c r="K648" s="26">
        <f t="shared" si="487"/>
        <v>2580.0761077935813</v>
      </c>
      <c r="L648" s="26">
        <f t="shared" si="487"/>
        <v>2465.4505343787123</v>
      </c>
      <c r="M648" s="26">
        <f t="shared" si="487"/>
        <v>2348.865591202597</v>
      </c>
      <c r="N648" s="26">
        <f t="shared" si="487"/>
        <v>2230.3726716861461</v>
      </c>
      <c r="O648" s="26">
        <f t="shared" si="487"/>
        <v>2177.4357423224128</v>
      </c>
      <c r="P648" s="26">
        <f t="shared" si="487"/>
        <v>2121.0109480029737</v>
      </c>
      <c r="Q648" s="26">
        <f t="shared" si="487"/>
        <v>2061.1259705460475</v>
      </c>
      <c r="R648" s="26">
        <f t="shared" si="487"/>
        <v>1997.8084917698925</v>
      </c>
      <c r="S648" s="26">
        <f t="shared" si="487"/>
        <v>1931.0861934927914</v>
      </c>
      <c r="T648" s="26">
        <f t="shared" si="487"/>
        <v>1883.2587394895131</v>
      </c>
      <c r="U648" s="26">
        <f t="shared" si="487"/>
        <v>1832.9915922757589</v>
      </c>
      <c r="V648" s="26">
        <f t="shared" si="487"/>
        <v>1780.2937845340464</v>
      </c>
      <c r="W648" s="26">
        <f t="shared" si="487"/>
        <v>1725.1743489467813</v>
      </c>
      <c r="X648" s="26">
        <f t="shared" si="487"/>
        <v>1667.6423181964578</v>
      </c>
      <c r="Y648" s="26">
        <f t="shared" si="487"/>
        <v>1607.8097951274349</v>
      </c>
      <c r="Z648" s="26">
        <f t="shared" si="487"/>
        <v>1546.9123640187918</v>
      </c>
      <c r="AA648" s="26">
        <f t="shared" si="487"/>
        <v>1484.9447428013257</v>
      </c>
      <c r="AB648" s="26">
        <f t="shared" si="487"/>
        <v>1421.9016494057817</v>
      </c>
      <c r="AC648" s="26">
        <f t="shared" si="487"/>
        <v>1357.7778017629328</v>
      </c>
      <c r="AD648" s="26">
        <f t="shared" si="487"/>
        <v>1306.3993610234443</v>
      </c>
      <c r="AE648" s="26">
        <f t="shared" si="487"/>
        <v>1254.5007733264945</v>
      </c>
      <c r="AF648" s="26">
        <f t="shared" si="487"/>
        <v>1202.0787101959293</v>
      </c>
      <c r="AG648" s="26">
        <f t="shared" si="487"/>
        <v>1149.1298431556113</v>
      </c>
      <c r="AH648" s="26">
        <f t="shared" si="487"/>
        <v>1095.6508437294058</v>
      </c>
    </row>
    <row r="649" spans="2:34" hidden="1" outlineLevel="1">
      <c r="B649" t="str">
        <f t="shared" si="457"/>
        <v>e-methane (DAC) - Cost - Americas - USD/ton H2</v>
      </c>
      <c r="C649" t="s">
        <v>77</v>
      </c>
      <c r="D649" t="s">
        <v>126</v>
      </c>
      <c r="E649" t="s">
        <v>56</v>
      </c>
      <c r="F649" t="s">
        <v>138</v>
      </c>
      <c r="G649" s="26">
        <f t="shared" ref="G649:AH649" si="488">G495</f>
        <v>2647.3267199726579</v>
      </c>
      <c r="H649" s="26">
        <f t="shared" si="488"/>
        <v>2559.066305338682</v>
      </c>
      <c r="I649" s="26">
        <f t="shared" si="488"/>
        <v>2469.4748005941774</v>
      </c>
      <c r="J649" s="26">
        <f t="shared" si="488"/>
        <v>2382.3011140952644</v>
      </c>
      <c r="K649" s="26">
        <f t="shared" si="488"/>
        <v>2292.9461265739192</v>
      </c>
      <c r="L649" s="26">
        <f t="shared" si="488"/>
        <v>2201.4443697056727</v>
      </c>
      <c r="M649" s="26">
        <f t="shared" si="488"/>
        <v>2107.8303751661192</v>
      </c>
      <c r="N649" s="26">
        <f t="shared" si="488"/>
        <v>2012.1386746307055</v>
      </c>
      <c r="O649" s="26">
        <f t="shared" si="488"/>
        <v>1976.1533182121411</v>
      </c>
      <c r="P649" s="26">
        <f t="shared" si="488"/>
        <v>1936.4879043685914</v>
      </c>
      <c r="Q649" s="26">
        <f t="shared" si="488"/>
        <v>1893.1584678132851</v>
      </c>
      <c r="R649" s="26">
        <f t="shared" si="488"/>
        <v>1846.1810432594398</v>
      </c>
      <c r="S649" s="26">
        <f t="shared" si="488"/>
        <v>1795.5716654203318</v>
      </c>
      <c r="T649" s="26">
        <f t="shared" si="488"/>
        <v>1749.039733340006</v>
      </c>
      <c r="U649" s="26">
        <f t="shared" si="488"/>
        <v>1700.0921168540044</v>
      </c>
      <c r="V649" s="26">
        <f t="shared" si="488"/>
        <v>1648.7378269847768</v>
      </c>
      <c r="W649" s="26">
        <f t="shared" si="488"/>
        <v>1594.9858747546673</v>
      </c>
      <c r="X649" s="26">
        <f t="shared" si="488"/>
        <v>1538.8452711860887</v>
      </c>
      <c r="Y649" s="26">
        <f t="shared" si="488"/>
        <v>1490.3361891551624</v>
      </c>
      <c r="Z649" s="26">
        <f t="shared" si="488"/>
        <v>1440.5029556682352</v>
      </c>
      <c r="AA649" s="26">
        <f t="shared" si="488"/>
        <v>1389.3435062166213</v>
      </c>
      <c r="AB649" s="26">
        <f t="shared" si="488"/>
        <v>1336.855776291563</v>
      </c>
      <c r="AC649" s="26">
        <f t="shared" si="488"/>
        <v>1283.0377013843558</v>
      </c>
      <c r="AD649" s="26">
        <f t="shared" si="488"/>
        <v>1235.4210555438378</v>
      </c>
      <c r="AE649" s="26">
        <f t="shared" si="488"/>
        <v>1187.2081848623043</v>
      </c>
      <c r="AF649" s="26">
        <f t="shared" si="488"/>
        <v>1138.3970897157976</v>
      </c>
      <c r="AG649" s="26">
        <f t="shared" si="488"/>
        <v>1088.9857704803683</v>
      </c>
      <c r="AH649" s="26">
        <f t="shared" si="488"/>
        <v>1038.9722275320669</v>
      </c>
    </row>
    <row r="650" spans="2:34" hidden="1" outlineLevel="1">
      <c r="B650" t="str">
        <f t="shared" si="457"/>
        <v>e-methane (DAC) - Cost - Asia - USD/ton H2</v>
      </c>
      <c r="C650" t="s">
        <v>77</v>
      </c>
      <c r="D650" t="s">
        <v>126</v>
      </c>
      <c r="E650" t="s">
        <v>57</v>
      </c>
      <c r="F650" t="s">
        <v>138</v>
      </c>
      <c r="G650" s="26">
        <f t="shared" ref="G650:AH650" si="489">G496</f>
        <v>3647.0068049110764</v>
      </c>
      <c r="H650" s="26">
        <f t="shared" si="489"/>
        <v>3380.4992699431486</v>
      </c>
      <c r="I650" s="26">
        <f t="shared" si="489"/>
        <v>3113.9286882452116</v>
      </c>
      <c r="J650" s="26">
        <f t="shared" si="489"/>
        <v>2997.2749395930005</v>
      </c>
      <c r="K650" s="26">
        <f t="shared" si="489"/>
        <v>2878.5238873250423</v>
      </c>
      <c r="L650" s="26">
        <f t="shared" si="489"/>
        <v>2757.7305704730761</v>
      </c>
      <c r="M650" s="26">
        <f t="shared" si="489"/>
        <v>2634.9500280690008</v>
      </c>
      <c r="N650" s="26">
        <f t="shared" si="489"/>
        <v>2510.2372991445932</v>
      </c>
      <c r="O650" s="26">
        <f t="shared" si="489"/>
        <v>2444.0998291552773</v>
      </c>
      <c r="P650" s="26">
        <f t="shared" si="489"/>
        <v>2374.5825044716153</v>
      </c>
      <c r="Q650" s="26">
        <f t="shared" si="489"/>
        <v>2301.7214226143578</v>
      </c>
      <c r="R650" s="26">
        <f t="shared" si="489"/>
        <v>2225.5526811042187</v>
      </c>
      <c r="S650" s="26">
        <f t="shared" si="489"/>
        <v>2146.1123774620314</v>
      </c>
      <c r="T650" s="26">
        <f t="shared" si="489"/>
        <v>2089.619857680218</v>
      </c>
      <c r="U650" s="26">
        <f t="shared" si="489"/>
        <v>2030.7756859958274</v>
      </c>
      <c r="V650" s="26">
        <f t="shared" si="489"/>
        <v>1969.5925856192512</v>
      </c>
      <c r="W650" s="26">
        <f t="shared" si="489"/>
        <v>1906.0832797607247</v>
      </c>
      <c r="X650" s="26">
        <f t="shared" si="489"/>
        <v>1840.2604916306129</v>
      </c>
      <c r="Y650" s="26">
        <f t="shared" si="489"/>
        <v>1771.3450333550256</v>
      </c>
      <c r="Z650" s="26">
        <f t="shared" si="489"/>
        <v>1701.5581385094599</v>
      </c>
      <c r="AA650" s="26">
        <f t="shared" si="489"/>
        <v>1630.8922333557709</v>
      </c>
      <c r="AB650" s="26">
        <f t="shared" si="489"/>
        <v>1559.3397441557636</v>
      </c>
      <c r="AC650" s="26">
        <f t="shared" si="489"/>
        <v>1486.8930971712728</v>
      </c>
      <c r="AD650" s="26">
        <f t="shared" si="489"/>
        <v>1431.5871294418225</v>
      </c>
      <c r="AE650" s="26">
        <f t="shared" si="489"/>
        <v>1375.8355299415937</v>
      </c>
      <c r="AF650" s="26">
        <f t="shared" si="489"/>
        <v>1319.633839594401</v>
      </c>
      <c r="AG650" s="26">
        <f t="shared" si="489"/>
        <v>1262.9775993240573</v>
      </c>
      <c r="AH650" s="26">
        <f t="shared" si="489"/>
        <v>1205.8623500543767</v>
      </c>
    </row>
    <row r="651" spans="2:34" hidden="1" outlineLevel="1">
      <c r="B651" t="str">
        <f t="shared" si="457"/>
        <v>e-methane (DAC) - Cost - Europe - USD/ton H2</v>
      </c>
      <c r="C651" t="s">
        <v>77</v>
      </c>
      <c r="D651" t="s">
        <v>126</v>
      </c>
      <c r="E651" t="s">
        <v>8</v>
      </c>
      <c r="F651" t="s">
        <v>138</v>
      </c>
      <c r="G651" s="26">
        <f t="shared" ref="G651:AH651" si="490">G497</f>
        <v>3059.8141110126994</v>
      </c>
      <c r="H651" s="26">
        <f t="shared" si="490"/>
        <v>2923.2847759356277</v>
      </c>
      <c r="I651" s="26">
        <f t="shared" si="490"/>
        <v>2785.7419348156741</v>
      </c>
      <c r="J651" s="26">
        <f t="shared" si="490"/>
        <v>2683.2247425409578</v>
      </c>
      <c r="K651" s="26">
        <f t="shared" si="490"/>
        <v>2578.5756415169767</v>
      </c>
      <c r="L651" s="26">
        <f t="shared" si="490"/>
        <v>2471.8399015445775</v>
      </c>
      <c r="M651" s="26">
        <f t="shared" si="490"/>
        <v>2363.0627924245969</v>
      </c>
      <c r="N651" s="26">
        <f t="shared" si="490"/>
        <v>2252.2895839578246</v>
      </c>
      <c r="O651" s="26">
        <f t="shared" si="490"/>
        <v>2211.6631281515502</v>
      </c>
      <c r="P651" s="26">
        <f t="shared" si="490"/>
        <v>2167.3408724397914</v>
      </c>
      <c r="Q651" s="26">
        <f t="shared" si="490"/>
        <v>2119.3409667817787</v>
      </c>
      <c r="R651" s="26">
        <f t="shared" si="490"/>
        <v>2067.6815611367747</v>
      </c>
      <c r="S651" s="26">
        <f t="shared" si="490"/>
        <v>2012.3808054641099</v>
      </c>
      <c r="T651" s="26">
        <f t="shared" si="490"/>
        <v>1966.5479066006703</v>
      </c>
      <c r="U651" s="26">
        <f t="shared" si="490"/>
        <v>1918.2080147144882</v>
      </c>
      <c r="V651" s="26">
        <f t="shared" si="490"/>
        <v>1867.3686422289588</v>
      </c>
      <c r="W651" s="26">
        <f t="shared" si="490"/>
        <v>1814.0373015673504</v>
      </c>
      <c r="X651" s="26">
        <f t="shared" si="490"/>
        <v>1758.2215051530156</v>
      </c>
      <c r="Y651" s="26">
        <f t="shared" si="490"/>
        <v>1699.3945314969951</v>
      </c>
      <c r="Z651" s="26">
        <f t="shared" si="490"/>
        <v>1639.4583185496135</v>
      </c>
      <c r="AA651" s="26">
        <f t="shared" si="490"/>
        <v>1578.4082957422111</v>
      </c>
      <c r="AB651" s="26">
        <f t="shared" si="490"/>
        <v>1516.2398925060393</v>
      </c>
      <c r="AC651" s="26">
        <f t="shared" si="490"/>
        <v>1452.9485382724197</v>
      </c>
      <c r="AD651" s="26">
        <f t="shared" si="490"/>
        <v>1398.4113849427249</v>
      </c>
      <c r="AE651" s="26">
        <f t="shared" si="490"/>
        <v>1343.4148476017253</v>
      </c>
      <c r="AF651" s="26">
        <f t="shared" si="490"/>
        <v>1287.9546449023771</v>
      </c>
      <c r="AG651" s="26">
        <f t="shared" si="490"/>
        <v>1232.0264954976353</v>
      </c>
      <c r="AH651" s="26">
        <f t="shared" si="490"/>
        <v>1175.6261180404549</v>
      </c>
    </row>
    <row r="652" spans="2:34" hidden="1" outlineLevel="1">
      <c r="B652" t="str">
        <f t="shared" si="457"/>
        <v>e-methane (DAC) - Cost - Middle East - USD/ton H2</v>
      </c>
      <c r="C652" t="s">
        <v>77</v>
      </c>
      <c r="D652" t="s">
        <v>126</v>
      </c>
      <c r="E652" t="s">
        <v>58</v>
      </c>
      <c r="F652" t="s">
        <v>138</v>
      </c>
      <c r="G652" s="26">
        <f t="shared" ref="G652:AH652" si="491">G498</f>
        <v>2659.1133920604984</v>
      </c>
      <c r="H652" s="26">
        <f t="shared" si="491"/>
        <v>2540.008775380245</v>
      </c>
      <c r="I652" s="26">
        <f t="shared" si="491"/>
        <v>2419.8218268539326</v>
      </c>
      <c r="J652" s="26">
        <f t="shared" si="491"/>
        <v>2339.9480476232402</v>
      </c>
      <c r="K652" s="26">
        <f t="shared" si="491"/>
        <v>2257.8396001399369</v>
      </c>
      <c r="L652" s="26">
        <f t="shared" si="491"/>
        <v>2173.525566942857</v>
      </c>
      <c r="M652" s="26">
        <f t="shared" si="491"/>
        <v>2087.035030570883</v>
      </c>
      <c r="N652" s="26">
        <f t="shared" si="491"/>
        <v>1998.3970735627965</v>
      </c>
      <c r="O652" s="26">
        <f t="shared" si="491"/>
        <v>1957.6049368350821</v>
      </c>
      <c r="P652" s="26">
        <f t="shared" si="491"/>
        <v>1913.2158979103781</v>
      </c>
      <c r="Q652" s="26">
        <f t="shared" si="491"/>
        <v>1865.2497441860148</v>
      </c>
      <c r="R652" s="26">
        <f t="shared" si="491"/>
        <v>1813.7262630593445</v>
      </c>
      <c r="S652" s="26">
        <f t="shared" si="491"/>
        <v>1758.6652419277568</v>
      </c>
      <c r="T652" s="26">
        <f t="shared" si="491"/>
        <v>1716.3315855404496</v>
      </c>
      <c r="U652" s="26">
        <f t="shared" si="491"/>
        <v>1671.5153950602278</v>
      </c>
      <c r="V652" s="26">
        <f t="shared" si="491"/>
        <v>1624.2235484050973</v>
      </c>
      <c r="W652" s="26">
        <f t="shared" si="491"/>
        <v>1574.4629234929389</v>
      </c>
      <c r="X652" s="26">
        <f t="shared" si="491"/>
        <v>1522.2403982417238</v>
      </c>
      <c r="Y652" s="26">
        <f t="shared" si="491"/>
        <v>1464.6980314430295</v>
      </c>
      <c r="Z652" s="26">
        <f t="shared" si="491"/>
        <v>1406.0632559124863</v>
      </c>
      <c r="AA652" s="26">
        <f t="shared" si="491"/>
        <v>1346.3309422029777</v>
      </c>
      <c r="AB652" s="26">
        <f t="shared" si="491"/>
        <v>1285.4959608673355</v>
      </c>
      <c r="AC652" s="26">
        <f t="shared" si="491"/>
        <v>1223.5531824584245</v>
      </c>
      <c r="AD652" s="26">
        <f t="shared" si="491"/>
        <v>1174.2073935271317</v>
      </c>
      <c r="AE652" s="26">
        <f t="shared" si="491"/>
        <v>1124.3093775655461</v>
      </c>
      <c r="AF652" s="26">
        <f t="shared" si="491"/>
        <v>1073.8560523891788</v>
      </c>
      <c r="AG652" s="26">
        <f t="shared" si="491"/>
        <v>1022.8443358135524</v>
      </c>
      <c r="AH652" s="26">
        <f t="shared" si="491"/>
        <v>971.27114565419049</v>
      </c>
    </row>
    <row r="653" spans="2:34" collapsed="1"/>
    <row r="654" spans="2:34">
      <c r="B654" t="str">
        <f t="shared" ref="B654:B701" si="492">_xlfn.TEXTJOIN(" - ",TRUE,C654:F654)</f>
        <v>e-methane liquefied (PS) - Item - Region - Unit</v>
      </c>
      <c r="C654" s="52" t="s">
        <v>85</v>
      </c>
      <c r="D654" s="52" t="s">
        <v>28</v>
      </c>
      <c r="E654" s="52" t="s">
        <v>1</v>
      </c>
      <c r="F654" s="52" t="s">
        <v>29</v>
      </c>
      <c r="G654" s="3">
        <v>2023</v>
      </c>
      <c r="H654" s="3">
        <v>2024</v>
      </c>
      <c r="I654" s="3">
        <v>2025</v>
      </c>
      <c r="J654" s="3">
        <v>2026</v>
      </c>
      <c r="K654" s="3">
        <v>2027</v>
      </c>
      <c r="L654" s="3">
        <v>2028</v>
      </c>
      <c r="M654" s="3">
        <v>2029</v>
      </c>
      <c r="N654" s="3">
        <v>2030</v>
      </c>
      <c r="O654" s="3">
        <v>2031</v>
      </c>
      <c r="P654" s="3">
        <v>2032</v>
      </c>
      <c r="Q654" s="3">
        <v>2033</v>
      </c>
      <c r="R654" s="3">
        <v>2034</v>
      </c>
      <c r="S654" s="3">
        <v>2035</v>
      </c>
      <c r="T654" s="3">
        <v>2036</v>
      </c>
      <c r="U654" s="3">
        <v>2037</v>
      </c>
      <c r="V654" s="3">
        <v>2038</v>
      </c>
      <c r="W654" s="3">
        <v>2039</v>
      </c>
      <c r="X654" s="3">
        <v>2040</v>
      </c>
      <c r="Y654" s="3">
        <v>2041</v>
      </c>
      <c r="Z654" s="3">
        <v>2042</v>
      </c>
      <c r="AA654" s="3">
        <v>2043</v>
      </c>
      <c r="AB654" s="3">
        <v>2044</v>
      </c>
      <c r="AC654" s="3">
        <v>2045</v>
      </c>
      <c r="AD654" s="3">
        <v>2046</v>
      </c>
      <c r="AE654" s="3">
        <v>2047</v>
      </c>
      <c r="AF654" s="3">
        <v>2048</v>
      </c>
      <c r="AG654" s="3">
        <v>2049</v>
      </c>
      <c r="AH654" s="3">
        <v>2050</v>
      </c>
    </row>
    <row r="655" spans="2:34" hidden="1" outlineLevel="1">
      <c r="B655" t="str">
        <f t="shared" si="492"/>
        <v>e-methane liquefied (PS) - Total cost - Africa - USD/ton fuel</v>
      </c>
      <c r="C655" s="10" t="str">
        <f>C654</f>
        <v>e-methane liquefied (PS)</v>
      </c>
      <c r="D655" s="10" t="s">
        <v>30</v>
      </c>
      <c r="E655" s="10" t="s">
        <v>55</v>
      </c>
      <c r="F655" s="10" t="s">
        <v>31</v>
      </c>
      <c r="G655" s="11">
        <f>G$661+G$665+G668+G680+G692</f>
        <v>3299.2530131436201</v>
      </c>
      <c r="H655" s="11">
        <f t="shared" ref="H655:AH655" si="493">H$661+H$665+H668+H680+H692</f>
        <v>3037.6918971516284</v>
      </c>
      <c r="I655" s="11">
        <f t="shared" si="493"/>
        <v>2774.7950140288062</v>
      </c>
      <c r="J655" s="11">
        <f t="shared" si="493"/>
        <v>2675.0500694662019</v>
      </c>
      <c r="K655" s="11">
        <f t="shared" si="493"/>
        <v>2572.7302449760073</v>
      </c>
      <c r="L655" s="11">
        <f t="shared" si="493"/>
        <v>2467.8869339791563</v>
      </c>
      <c r="M655" s="11">
        <f t="shared" si="493"/>
        <v>2360.5715298966211</v>
      </c>
      <c r="N655" s="11">
        <f t="shared" si="493"/>
        <v>2250.835426149315</v>
      </c>
      <c r="O655" s="11">
        <f t="shared" si="493"/>
        <v>2209.3847261037822</v>
      </c>
      <c r="P655" s="11">
        <f t="shared" si="493"/>
        <v>2164.1457366087029</v>
      </c>
      <c r="Q655" s="11">
        <f t="shared" si="493"/>
        <v>2115.1461394823032</v>
      </c>
      <c r="R655" s="11">
        <f t="shared" si="493"/>
        <v>2062.4136165428313</v>
      </c>
      <c r="S655" s="11">
        <f t="shared" si="493"/>
        <v>2005.9758496085769</v>
      </c>
      <c r="T655" s="11">
        <f t="shared" si="493"/>
        <v>1964.0828097624433</v>
      </c>
      <c r="U655" s="11">
        <f t="shared" si="493"/>
        <v>1919.5841848917066</v>
      </c>
      <c r="V655" s="11">
        <f t="shared" si="493"/>
        <v>1872.4890076788863</v>
      </c>
      <c r="W655" s="11">
        <f t="shared" si="493"/>
        <v>1822.8063108063898</v>
      </c>
      <c r="X655" s="11">
        <f t="shared" si="493"/>
        <v>1770.5451269567113</v>
      </c>
      <c r="Y655" s="11">
        <f t="shared" si="493"/>
        <v>1714.771587073873</v>
      </c>
      <c r="Z655" s="11">
        <f t="shared" si="493"/>
        <v>1657.7881507895518</v>
      </c>
      <c r="AA655" s="11">
        <f t="shared" si="493"/>
        <v>1599.5895360345435</v>
      </c>
      <c r="AB655" s="11">
        <f t="shared" si="493"/>
        <v>1540.1704607395914</v>
      </c>
      <c r="AC655" s="11">
        <f t="shared" si="493"/>
        <v>1479.5256428354699</v>
      </c>
      <c r="AD655" s="11">
        <f t="shared" si="493"/>
        <v>1429.5880153097623</v>
      </c>
      <c r="AE655" s="11">
        <f t="shared" si="493"/>
        <v>1379.0438783471382</v>
      </c>
      <c r="AF655" s="11">
        <f t="shared" si="493"/>
        <v>1327.8899034714466</v>
      </c>
      <c r="AG655" s="11">
        <f t="shared" si="493"/>
        <v>1276.1227622065485</v>
      </c>
      <c r="AH655" s="11">
        <f t="shared" si="493"/>
        <v>1223.739126076307</v>
      </c>
    </row>
    <row r="656" spans="2:34" hidden="1" outlineLevel="1">
      <c r="B656" t="str">
        <f t="shared" si="492"/>
        <v>e-methane liquefied (PS) - Total cost - Americas - USD/ton fuel</v>
      </c>
      <c r="C656" s="2" t="str">
        <f>C654</f>
        <v>e-methane liquefied (PS)</v>
      </c>
      <c r="D656" s="2" t="s">
        <v>30</v>
      </c>
      <c r="E656" s="2" t="s">
        <v>56</v>
      </c>
      <c r="F656" s="2" t="s">
        <v>31</v>
      </c>
      <c r="G656" s="12">
        <f t="shared" ref="G656:AH656" si="494">G$661+G$665+G669+G681+G693</f>
        <v>2663.2691122039269</v>
      </c>
      <c r="H656" s="12">
        <f t="shared" si="494"/>
        <v>2580.8517378640859</v>
      </c>
      <c r="I656" s="12">
        <f t="shared" si="494"/>
        <v>2496.773234999976</v>
      </c>
      <c r="J656" s="12">
        <f t="shared" si="494"/>
        <v>2415.8406940640189</v>
      </c>
      <c r="K656" s="12">
        <f t="shared" si="494"/>
        <v>2332.3398292160277</v>
      </c>
      <c r="L656" s="12">
        <f t="shared" si="494"/>
        <v>2246.3051721315319</v>
      </c>
      <c r="M656" s="12">
        <f t="shared" si="494"/>
        <v>2157.7712544861188</v>
      </c>
      <c r="N656" s="12">
        <f t="shared" si="494"/>
        <v>2066.7726079552467</v>
      </c>
      <c r="O656" s="12">
        <f t="shared" si="494"/>
        <v>2039.3115692474198</v>
      </c>
      <c r="P656" s="12">
        <f t="shared" si="494"/>
        <v>2007.9541746473215</v>
      </c>
      <c r="Q656" s="12">
        <f t="shared" si="494"/>
        <v>1972.7164588681849</v>
      </c>
      <c r="R656" s="12">
        <f t="shared" si="494"/>
        <v>1933.6144566232226</v>
      </c>
      <c r="S656" s="12">
        <f t="shared" si="494"/>
        <v>1890.6642026257173</v>
      </c>
      <c r="T656" s="12">
        <f t="shared" si="494"/>
        <v>1849.6991829257672</v>
      </c>
      <c r="U656" s="12">
        <f t="shared" si="494"/>
        <v>1806.1527979919565</v>
      </c>
      <c r="V656" s="12">
        <f t="shared" si="494"/>
        <v>1760.0340588467348</v>
      </c>
      <c r="W656" s="12">
        <f t="shared" si="494"/>
        <v>1711.3519765124488</v>
      </c>
      <c r="X656" s="12">
        <f t="shared" si="494"/>
        <v>1660.1155620115123</v>
      </c>
      <c r="Y656" s="12">
        <f t="shared" si="494"/>
        <v>1613.9522559918216</v>
      </c>
      <c r="Z656" s="12">
        <f t="shared" si="494"/>
        <v>1566.3713348109002</v>
      </c>
      <c r="AA656" s="12">
        <f t="shared" si="494"/>
        <v>1517.3707339600614</v>
      </c>
      <c r="AB656" s="12">
        <f t="shared" si="494"/>
        <v>1466.9483889305473</v>
      </c>
      <c r="AC656" s="12">
        <f t="shared" si="494"/>
        <v>1415.1022352136529</v>
      </c>
      <c r="AD656" s="12">
        <f t="shared" si="494"/>
        <v>1368.3295318384351</v>
      </c>
      <c r="AE656" s="12">
        <f t="shared" si="494"/>
        <v>1320.8897373831426</v>
      </c>
      <c r="AF656" s="12">
        <f t="shared" si="494"/>
        <v>1272.7808522238201</v>
      </c>
      <c r="AG656" s="12">
        <f t="shared" si="494"/>
        <v>1224.0008767365168</v>
      </c>
      <c r="AH656" s="12">
        <f t="shared" si="494"/>
        <v>1174.5478112972819</v>
      </c>
    </row>
    <row r="657" spans="2:34" hidden="1" outlineLevel="1">
      <c r="B657" t="str">
        <f t="shared" si="492"/>
        <v>e-methane liquefied (PS) - Total cost - Asia - USD/ton fuel</v>
      </c>
      <c r="C657" s="2" t="str">
        <f>C654</f>
        <v>e-methane liquefied (PS)</v>
      </c>
      <c r="D657" s="2" t="s">
        <v>30</v>
      </c>
      <c r="E657" s="2" t="s">
        <v>57</v>
      </c>
      <c r="F657" s="2" t="s">
        <v>31</v>
      </c>
      <c r="G657" s="12">
        <f t="shared" ref="G657:AH657" si="495">G$661+G$665+G670+G682+G694</f>
        <v>3491.2499259100846</v>
      </c>
      <c r="H657" s="12">
        <f t="shared" si="495"/>
        <v>3263.1461364104466</v>
      </c>
      <c r="I657" s="12">
        <f t="shared" si="495"/>
        <v>3033.5886350055912</v>
      </c>
      <c r="J657" s="12">
        <f t="shared" si="495"/>
        <v>2929.4109827047278</v>
      </c>
      <c r="K657" s="12">
        <f t="shared" si="495"/>
        <v>2822.5961262728974</v>
      </c>
      <c r="L657" s="12">
        <f t="shared" si="495"/>
        <v>2713.1991047418487</v>
      </c>
      <c r="M657" s="12">
        <f t="shared" si="495"/>
        <v>2601.274957143472</v>
      </c>
      <c r="N657" s="12">
        <f t="shared" si="495"/>
        <v>2486.8787225095439</v>
      </c>
      <c r="O657" s="12">
        <f t="shared" si="495"/>
        <v>2434.7019800486087</v>
      </c>
      <c r="P657" s="12">
        <f t="shared" si="495"/>
        <v>2378.7841725120875</v>
      </c>
      <c r="Q657" s="12">
        <f t="shared" si="495"/>
        <v>2319.1613974207353</v>
      </c>
      <c r="R657" s="12">
        <f t="shared" si="495"/>
        <v>2255.8697522952662</v>
      </c>
      <c r="S657" s="12">
        <f t="shared" si="495"/>
        <v>2188.9453346565165</v>
      </c>
      <c r="T657" s="12">
        <f t="shared" si="495"/>
        <v>2139.9471214861633</v>
      </c>
      <c r="U657" s="12">
        <f t="shared" si="495"/>
        <v>2088.3954159833315</v>
      </c>
      <c r="V657" s="12">
        <f t="shared" si="495"/>
        <v>2034.3029413584138</v>
      </c>
      <c r="W657" s="12">
        <f t="shared" si="495"/>
        <v>1977.6824208216494</v>
      </c>
      <c r="X657" s="12">
        <f t="shared" si="495"/>
        <v>1918.5465775834016</v>
      </c>
      <c r="Y657" s="12">
        <f t="shared" si="495"/>
        <v>1855.1223764277067</v>
      </c>
      <c r="Z657" s="12">
        <f t="shared" si="495"/>
        <v>1790.6450525206048</v>
      </c>
      <c r="AA657" s="12">
        <f t="shared" si="495"/>
        <v>1725.1070321239524</v>
      </c>
      <c r="AB657" s="12">
        <f t="shared" si="495"/>
        <v>1658.5007414995512</v>
      </c>
      <c r="AC657" s="12">
        <f t="shared" si="495"/>
        <v>1590.8186069092376</v>
      </c>
      <c r="AD657" s="12">
        <f t="shared" si="495"/>
        <v>1537.6324774964926</v>
      </c>
      <c r="AE657" s="12">
        <f t="shared" si="495"/>
        <v>1483.9011694852475</v>
      </c>
      <c r="AF657" s="12">
        <f t="shared" si="495"/>
        <v>1429.620223799318</v>
      </c>
      <c r="AG657" s="12">
        <f t="shared" si="495"/>
        <v>1374.7851813625164</v>
      </c>
      <c r="AH657" s="12">
        <f t="shared" si="495"/>
        <v>1319.3915830986557</v>
      </c>
    </row>
    <row r="658" spans="2:34" hidden="1" outlineLevel="1">
      <c r="B658" t="str">
        <f t="shared" si="492"/>
        <v>e-methane liquefied (PS) - Total cost - Europe - USD/ton fuel</v>
      </c>
      <c r="C658" s="2" t="str">
        <f>C654</f>
        <v>e-methane liquefied (PS)</v>
      </c>
      <c r="D658" s="2" t="s">
        <v>30</v>
      </c>
      <c r="E658" s="2" t="s">
        <v>8</v>
      </c>
      <c r="F658" s="2" t="s">
        <v>31</v>
      </c>
      <c r="G658" s="12">
        <f t="shared" ref="G658:AH658" si="496">G$661+G$665+G671+G683+G695</f>
        <v>3004.910053963712</v>
      </c>
      <c r="H658" s="12">
        <f t="shared" si="496"/>
        <v>2883.3769992590646</v>
      </c>
      <c r="I658" s="25">
        <f t="shared" si="496"/>
        <v>2760.2165494387514</v>
      </c>
      <c r="J658" s="12">
        <f t="shared" si="496"/>
        <v>2667.1447793957495</v>
      </c>
      <c r="K658" s="12">
        <f t="shared" si="496"/>
        <v>2571.4740274589972</v>
      </c>
      <c r="L658" s="12">
        <f t="shared" si="496"/>
        <v>2473.2495634293327</v>
      </c>
      <c r="M658" s="12">
        <f t="shared" si="496"/>
        <v>2372.5166571075938</v>
      </c>
      <c r="N658" s="12">
        <f t="shared" si="496"/>
        <v>2269.3205782945711</v>
      </c>
      <c r="O658" s="12">
        <f t="shared" si="496"/>
        <v>2238.3050830829543</v>
      </c>
      <c r="P658" s="12">
        <f t="shared" si="496"/>
        <v>2203.3622112603871</v>
      </c>
      <c r="Q658" s="12">
        <f t="shared" si="496"/>
        <v>2164.5101127861103</v>
      </c>
      <c r="R658" s="12">
        <f t="shared" si="496"/>
        <v>2121.7669376193812</v>
      </c>
      <c r="S658" s="12">
        <f t="shared" si="496"/>
        <v>2075.1508357195339</v>
      </c>
      <c r="T658" s="12">
        <f t="shared" si="496"/>
        <v>2035.0631968453879</v>
      </c>
      <c r="U658" s="12">
        <f t="shared" si="496"/>
        <v>1992.3174816423857</v>
      </c>
      <c r="V658" s="12">
        <f t="shared" si="496"/>
        <v>1946.9212025339232</v>
      </c>
      <c r="W658" s="12">
        <f t="shared" si="496"/>
        <v>1898.8818719432713</v>
      </c>
      <c r="X658" s="12">
        <f t="shared" si="496"/>
        <v>1848.2070022937853</v>
      </c>
      <c r="Y658" s="12">
        <f t="shared" si="496"/>
        <v>1793.3723228024123</v>
      </c>
      <c r="Z658" s="12">
        <f t="shared" si="496"/>
        <v>1737.2948093271239</v>
      </c>
      <c r="AA658" s="12">
        <f t="shared" si="496"/>
        <v>1679.9698912992576</v>
      </c>
      <c r="AB658" s="12">
        <f t="shared" si="496"/>
        <v>1621.3929981500664</v>
      </c>
      <c r="AC658" s="12">
        <f t="shared" si="496"/>
        <v>1561.5595593108696</v>
      </c>
      <c r="AD658" s="12">
        <f t="shared" si="496"/>
        <v>1508.9998441543112</v>
      </c>
      <c r="AE658" s="12">
        <f t="shared" si="496"/>
        <v>1455.883270724451</v>
      </c>
      <c r="AF658" s="12">
        <f t="shared" si="496"/>
        <v>1402.2055576742473</v>
      </c>
      <c r="AG658" s="12">
        <f t="shared" si="496"/>
        <v>1347.962423656654</v>
      </c>
      <c r="AH658" s="12">
        <f t="shared" si="496"/>
        <v>1293.1495873246251</v>
      </c>
    </row>
    <row r="659" spans="2:34" hidden="1" outlineLevel="1">
      <c r="B659" t="str">
        <f t="shared" si="492"/>
        <v>e-methane liquefied (PS) - Total cost - Middle East - USD/ton fuel</v>
      </c>
      <c r="C659" s="13" t="str">
        <f>C654</f>
        <v>e-methane liquefied (PS)</v>
      </c>
      <c r="D659" s="13" t="s">
        <v>30</v>
      </c>
      <c r="E659" s="13" t="s">
        <v>58</v>
      </c>
      <c r="F659" s="13" t="s">
        <v>31</v>
      </c>
      <c r="G659" s="14">
        <f t="shared" ref="G659:AH659" si="497">G$661+G$665+G672+G684+G696</f>
        <v>2673.0313736445746</v>
      </c>
      <c r="H659" s="14">
        <f t="shared" si="497"/>
        <v>2565.0222709433956</v>
      </c>
      <c r="I659" s="14">
        <f t="shared" si="497"/>
        <v>2455.4134395660612</v>
      </c>
      <c r="J659" s="14">
        <f t="shared" si="497"/>
        <v>2380.4712593482377</v>
      </c>
      <c r="K659" s="14">
        <f t="shared" si="497"/>
        <v>2302.948010049302</v>
      </c>
      <c r="L659" s="14">
        <f t="shared" si="497"/>
        <v>2222.8727742080878</v>
      </c>
      <c r="M659" s="14">
        <f t="shared" si="497"/>
        <v>2140.2746343634731</v>
      </c>
      <c r="N659" s="14">
        <f t="shared" si="497"/>
        <v>2055.1826730542448</v>
      </c>
      <c r="O659" s="14">
        <f t="shared" si="497"/>
        <v>2023.6391537878169</v>
      </c>
      <c r="P659" s="14">
        <f t="shared" si="497"/>
        <v>1988.2553285460945</v>
      </c>
      <c r="Q659" s="14">
        <f t="shared" si="497"/>
        <v>1949.0509847264152</v>
      </c>
      <c r="R659" s="14">
        <f t="shared" si="497"/>
        <v>1906.0459097261241</v>
      </c>
      <c r="S659" s="14">
        <f t="shared" si="497"/>
        <v>1859.2598909426169</v>
      </c>
      <c r="T659" s="14">
        <f t="shared" si="497"/>
        <v>1821.8247657343909</v>
      </c>
      <c r="U659" s="14">
        <f t="shared" si="497"/>
        <v>1781.7622037038334</v>
      </c>
      <c r="V659" s="14">
        <f t="shared" si="497"/>
        <v>1739.0790827689505</v>
      </c>
      <c r="W659" s="14">
        <f t="shared" si="497"/>
        <v>1693.7822808476274</v>
      </c>
      <c r="X659" s="14">
        <f t="shared" si="497"/>
        <v>1645.8786758578347</v>
      </c>
      <c r="Y659" s="14">
        <f t="shared" si="497"/>
        <v>1591.9488290150121</v>
      </c>
      <c r="Z659" s="14">
        <f t="shared" si="497"/>
        <v>1536.7840291042537</v>
      </c>
      <c r="AA659" s="14">
        <f t="shared" si="497"/>
        <v>1480.379146678443</v>
      </c>
      <c r="AB659" s="14">
        <f t="shared" si="497"/>
        <v>1422.7290522904102</v>
      </c>
      <c r="AC659" s="14">
        <f t="shared" si="497"/>
        <v>1363.8286164930205</v>
      </c>
      <c r="AD659" s="14">
        <f t="shared" si="497"/>
        <v>1315.4985142826952</v>
      </c>
      <c r="AE659" s="14">
        <f t="shared" si="497"/>
        <v>1266.5326946614264</v>
      </c>
      <c r="AF659" s="14">
        <f t="shared" si="497"/>
        <v>1216.9280754447288</v>
      </c>
      <c r="AG659" s="14">
        <f t="shared" si="497"/>
        <v>1166.6815744481237</v>
      </c>
      <c r="AH659" s="14">
        <f t="shared" si="497"/>
        <v>1115.7901094871324</v>
      </c>
    </row>
    <row r="660" spans="2:34" hidden="1" outlineLevel="1">
      <c r="B660" t="str">
        <f t="shared" si="492"/>
        <v/>
      </c>
      <c r="C660" s="2"/>
    </row>
    <row r="661" spans="2:34" hidden="1" outlineLevel="1">
      <c r="B661" t="str">
        <f t="shared" si="492"/>
        <v>e-methane liquefied (PS) - CAPEX - Global - USD/ton fuel</v>
      </c>
      <c r="C661" s="4" t="str">
        <f>C654</f>
        <v>e-methane liquefied (PS)</v>
      </c>
      <c r="D661" s="4" t="s">
        <v>40</v>
      </c>
      <c r="E661" s="4" t="s">
        <v>49</v>
      </c>
      <c r="F661" s="4" t="s">
        <v>31</v>
      </c>
      <c r="G661" s="5">
        <f>G663/G662</f>
        <v>75.715087666188268</v>
      </c>
      <c r="H661" s="5">
        <f t="shared" ref="H661:AH661" si="498">H663/H662</f>
        <v>75.35754383309407</v>
      </c>
      <c r="I661" s="5">
        <f t="shared" si="498"/>
        <v>75</v>
      </c>
      <c r="J661" s="5">
        <f t="shared" si="498"/>
        <v>74.650780257917603</v>
      </c>
      <c r="K661" s="5">
        <f t="shared" si="498"/>
        <v>74.301560515835206</v>
      </c>
      <c r="L661" s="5">
        <f t="shared" si="498"/>
        <v>73.952340773752809</v>
      </c>
      <c r="M661" s="5">
        <f t="shared" si="498"/>
        <v>73.603121031670398</v>
      </c>
      <c r="N661" s="5">
        <f t="shared" si="498"/>
        <v>73.253901289588001</v>
      </c>
      <c r="O661" s="5">
        <f t="shared" si="498"/>
        <v>72.912811842723016</v>
      </c>
      <c r="P661" s="5">
        <f t="shared" si="498"/>
        <v>72.571722395857918</v>
      </c>
      <c r="Q661" s="5">
        <f t="shared" si="498"/>
        <v>72.230632948992934</v>
      </c>
      <c r="R661" s="5">
        <f t="shared" si="498"/>
        <v>71.889543502127836</v>
      </c>
      <c r="S661" s="5">
        <f t="shared" si="498"/>
        <v>71.548454055262724</v>
      </c>
      <c r="T661" s="5">
        <f t="shared" si="498"/>
        <v>71.215305619641853</v>
      </c>
      <c r="U661" s="5">
        <f t="shared" si="498"/>
        <v>70.882157184020855</v>
      </c>
      <c r="V661" s="5">
        <f t="shared" si="498"/>
        <v>70.549008748399871</v>
      </c>
      <c r="W661" s="5">
        <f t="shared" si="498"/>
        <v>70.215860312778872</v>
      </c>
      <c r="X661" s="5">
        <f t="shared" si="498"/>
        <v>69.882711877158002</v>
      </c>
      <c r="Y661" s="5">
        <f t="shared" si="498"/>
        <v>69.557319575587826</v>
      </c>
      <c r="Z661" s="5">
        <f t="shared" si="498"/>
        <v>69.231927274017778</v>
      </c>
      <c r="AA661" s="5">
        <f t="shared" si="498"/>
        <v>68.906534972447602</v>
      </c>
      <c r="AB661" s="5">
        <f t="shared" si="498"/>
        <v>68.581142670877426</v>
      </c>
      <c r="AC661" s="5">
        <f t="shared" si="498"/>
        <v>68.25575036930725</v>
      </c>
      <c r="AD661" s="5">
        <f t="shared" si="498"/>
        <v>67.937933628779135</v>
      </c>
      <c r="AE661" s="5">
        <f t="shared" si="498"/>
        <v>67.620116888251019</v>
      </c>
      <c r="AF661" s="5">
        <f t="shared" si="498"/>
        <v>67.302300147722903</v>
      </c>
      <c r="AG661" s="5">
        <f t="shared" si="498"/>
        <v>66.984483407194787</v>
      </c>
      <c r="AH661" s="5">
        <f t="shared" si="498"/>
        <v>66.666666666666671</v>
      </c>
    </row>
    <row r="662" spans="2:34" hidden="1" outlineLevel="1">
      <c r="B662" t="str">
        <f t="shared" si="492"/>
        <v>e-methane (liquefied) - Plant lifetime - Global - Years</v>
      </c>
      <c r="C662" t="s">
        <v>140</v>
      </c>
      <c r="D662" t="s">
        <v>109</v>
      </c>
      <c r="E662" t="s">
        <v>49</v>
      </c>
      <c r="F662" t="s">
        <v>110</v>
      </c>
      <c r="G662" s="8">
        <f t="shared" ref="G662:V663" si="499">INDEX(FuelData,MATCH($B662,FuelData_Index,0),MATCH(G$4,FuelData_Year,0))</f>
        <v>30</v>
      </c>
      <c r="H662" s="8">
        <f t="shared" si="499"/>
        <v>30</v>
      </c>
      <c r="I662" s="8">
        <f t="shared" si="499"/>
        <v>30</v>
      </c>
      <c r="J662" s="8">
        <f t="shared" si="499"/>
        <v>30</v>
      </c>
      <c r="K662" s="8">
        <f t="shared" si="499"/>
        <v>30</v>
      </c>
      <c r="L662" s="8">
        <f t="shared" si="499"/>
        <v>30</v>
      </c>
      <c r="M662" s="8">
        <f t="shared" si="499"/>
        <v>30</v>
      </c>
      <c r="N662" s="8">
        <f t="shared" si="499"/>
        <v>30</v>
      </c>
      <c r="O662" s="8">
        <f t="shared" si="499"/>
        <v>30</v>
      </c>
      <c r="P662" s="8">
        <f t="shared" si="499"/>
        <v>30</v>
      </c>
      <c r="Q662" s="8">
        <f t="shared" si="499"/>
        <v>30</v>
      </c>
      <c r="R662" s="8">
        <f t="shared" si="499"/>
        <v>30</v>
      </c>
      <c r="S662" s="8">
        <f t="shared" si="499"/>
        <v>30</v>
      </c>
      <c r="T662" s="8">
        <f t="shared" si="499"/>
        <v>30</v>
      </c>
      <c r="U662" s="8">
        <f t="shared" si="499"/>
        <v>30</v>
      </c>
      <c r="V662" s="8">
        <f t="shared" si="499"/>
        <v>30</v>
      </c>
      <c r="W662" s="8">
        <f t="shared" ref="W662:AH663" si="500">INDEX(FuelData,MATCH($B662,FuelData_Index,0),MATCH(W$4,FuelData_Year,0))</f>
        <v>30</v>
      </c>
      <c r="X662" s="8">
        <f t="shared" si="500"/>
        <v>30</v>
      </c>
      <c r="Y662" s="8">
        <f t="shared" si="500"/>
        <v>30</v>
      </c>
      <c r="Z662" s="8">
        <f t="shared" si="500"/>
        <v>30</v>
      </c>
      <c r="AA662" s="8">
        <f t="shared" si="500"/>
        <v>30</v>
      </c>
      <c r="AB662" s="8">
        <f t="shared" si="500"/>
        <v>30</v>
      </c>
      <c r="AC662" s="8">
        <f t="shared" si="500"/>
        <v>30</v>
      </c>
      <c r="AD662" s="8">
        <f t="shared" si="500"/>
        <v>30</v>
      </c>
      <c r="AE662" s="8">
        <f t="shared" si="500"/>
        <v>30</v>
      </c>
      <c r="AF662" s="8">
        <f t="shared" si="500"/>
        <v>30</v>
      </c>
      <c r="AG662" s="8">
        <f t="shared" si="500"/>
        <v>30</v>
      </c>
      <c r="AH662" s="8">
        <f t="shared" si="500"/>
        <v>30</v>
      </c>
    </row>
    <row r="663" spans="2:34" hidden="1" outlineLevel="1">
      <c r="B663" t="str">
        <f t="shared" si="492"/>
        <v>e-methane (liquefied) - Total CAPEX - Liquefaction - Global - USD/ton fuel</v>
      </c>
      <c r="C663" t="s">
        <v>140</v>
      </c>
      <c r="D663" t="s">
        <v>130</v>
      </c>
      <c r="E663" t="s">
        <v>49</v>
      </c>
      <c r="F663" t="s">
        <v>31</v>
      </c>
      <c r="G663" s="8">
        <f t="shared" si="499"/>
        <v>2271.4526299856479</v>
      </c>
      <c r="H663" s="8">
        <f t="shared" si="499"/>
        <v>2260.7263149928222</v>
      </c>
      <c r="I663" s="8">
        <f t="shared" si="499"/>
        <v>2250</v>
      </c>
      <c r="J663" s="8">
        <f t="shared" si="499"/>
        <v>2239.523407737528</v>
      </c>
      <c r="K663" s="8">
        <f t="shared" si="499"/>
        <v>2229.0468154750561</v>
      </c>
      <c r="L663" s="8">
        <f t="shared" si="499"/>
        <v>2218.5702232125841</v>
      </c>
      <c r="M663" s="8">
        <f t="shared" si="499"/>
        <v>2208.0936309501121</v>
      </c>
      <c r="N663" s="8">
        <f t="shared" si="499"/>
        <v>2197.6170386876402</v>
      </c>
      <c r="O663" s="8">
        <f t="shared" si="499"/>
        <v>2187.3843552816907</v>
      </c>
      <c r="P663" s="8">
        <f t="shared" si="499"/>
        <v>2177.1516718757375</v>
      </c>
      <c r="Q663" s="8">
        <f t="shared" si="499"/>
        <v>2166.918988469788</v>
      </c>
      <c r="R663" s="8">
        <f t="shared" si="499"/>
        <v>2156.6863050638349</v>
      </c>
      <c r="S663" s="8">
        <f t="shared" si="499"/>
        <v>2146.4536216578817</v>
      </c>
      <c r="T663" s="8">
        <f t="shared" si="499"/>
        <v>2136.4591685892556</v>
      </c>
      <c r="U663" s="8">
        <f t="shared" si="499"/>
        <v>2126.4647155206258</v>
      </c>
      <c r="V663" s="8">
        <f t="shared" si="499"/>
        <v>2116.4702624519959</v>
      </c>
      <c r="W663" s="8">
        <f t="shared" si="500"/>
        <v>2106.4758093833661</v>
      </c>
      <c r="X663" s="8">
        <f t="shared" si="500"/>
        <v>2096.48135631474</v>
      </c>
      <c r="Y663" s="8">
        <f t="shared" si="500"/>
        <v>2086.7195872676348</v>
      </c>
      <c r="Z663" s="8">
        <f t="shared" si="500"/>
        <v>2076.9578182205332</v>
      </c>
      <c r="AA663" s="8">
        <f t="shared" si="500"/>
        <v>2067.196049173428</v>
      </c>
      <c r="AB663" s="8">
        <f t="shared" si="500"/>
        <v>2057.4342801263228</v>
      </c>
      <c r="AC663" s="8">
        <f t="shared" si="500"/>
        <v>2047.6725110792177</v>
      </c>
      <c r="AD663" s="8">
        <f t="shared" si="500"/>
        <v>2038.1380088633741</v>
      </c>
      <c r="AE663" s="8">
        <f t="shared" si="500"/>
        <v>2028.6035066475306</v>
      </c>
      <c r="AF663" s="8">
        <f t="shared" si="500"/>
        <v>2019.0690044316871</v>
      </c>
      <c r="AG663" s="8">
        <f t="shared" si="500"/>
        <v>2009.5345022158435</v>
      </c>
      <c r="AH663" s="8">
        <f t="shared" si="500"/>
        <v>2000</v>
      </c>
    </row>
    <row r="664" spans="2:34" hidden="1" outlineLevel="1">
      <c r="B664" t="str">
        <f t="shared" si="492"/>
        <v/>
      </c>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row>
    <row r="665" spans="2:34" hidden="1" outlineLevel="1">
      <c r="B665" t="str">
        <f t="shared" si="492"/>
        <v>e-methane liquefied (PS) - OPEX - Global - USD/ton fuel</v>
      </c>
      <c r="C665" s="4" t="str">
        <f>C654</f>
        <v>e-methane liquefied (PS)</v>
      </c>
      <c r="D665" s="4" t="s">
        <v>41</v>
      </c>
      <c r="E665" s="4" t="s">
        <v>49</v>
      </c>
      <c r="F665" s="4" t="s">
        <v>31</v>
      </c>
      <c r="G665" s="5">
        <f>G666</f>
        <v>0</v>
      </c>
      <c r="H665" s="5">
        <f t="shared" ref="H665:AH665" si="501">H666</f>
        <v>0</v>
      </c>
      <c r="I665" s="5">
        <f t="shared" si="501"/>
        <v>0</v>
      </c>
      <c r="J665" s="5">
        <f t="shared" si="501"/>
        <v>0</v>
      </c>
      <c r="K665" s="5">
        <f t="shared" si="501"/>
        <v>0</v>
      </c>
      <c r="L665" s="5">
        <f t="shared" si="501"/>
        <v>0</v>
      </c>
      <c r="M665" s="5">
        <f t="shared" si="501"/>
        <v>0</v>
      </c>
      <c r="N665" s="5">
        <f t="shared" si="501"/>
        <v>0</v>
      </c>
      <c r="O665" s="5">
        <f t="shared" si="501"/>
        <v>0</v>
      </c>
      <c r="P665" s="5">
        <f t="shared" si="501"/>
        <v>0</v>
      </c>
      <c r="Q665" s="5">
        <f t="shared" si="501"/>
        <v>0</v>
      </c>
      <c r="R665" s="5">
        <f t="shared" si="501"/>
        <v>0</v>
      </c>
      <c r="S665" s="5">
        <f t="shared" si="501"/>
        <v>0</v>
      </c>
      <c r="T665" s="5">
        <f t="shared" si="501"/>
        <v>0</v>
      </c>
      <c r="U665" s="5">
        <f t="shared" si="501"/>
        <v>0</v>
      </c>
      <c r="V665" s="5">
        <f t="shared" si="501"/>
        <v>0</v>
      </c>
      <c r="W665" s="5">
        <f t="shared" si="501"/>
        <v>0</v>
      </c>
      <c r="X665" s="5">
        <f t="shared" si="501"/>
        <v>0</v>
      </c>
      <c r="Y665" s="5">
        <f t="shared" si="501"/>
        <v>0</v>
      </c>
      <c r="Z665" s="5">
        <f t="shared" si="501"/>
        <v>0</v>
      </c>
      <c r="AA665" s="5">
        <f t="shared" si="501"/>
        <v>0</v>
      </c>
      <c r="AB665" s="5">
        <f t="shared" si="501"/>
        <v>0</v>
      </c>
      <c r="AC665" s="5">
        <f t="shared" si="501"/>
        <v>0</v>
      </c>
      <c r="AD665" s="5">
        <f t="shared" si="501"/>
        <v>0</v>
      </c>
      <c r="AE665" s="5">
        <f t="shared" si="501"/>
        <v>0</v>
      </c>
      <c r="AF665" s="5">
        <f t="shared" si="501"/>
        <v>0</v>
      </c>
      <c r="AG665" s="5">
        <f t="shared" si="501"/>
        <v>0</v>
      </c>
      <c r="AH665" s="5">
        <f t="shared" si="501"/>
        <v>0</v>
      </c>
    </row>
    <row r="666" spans="2:34" hidden="1" outlineLevel="1">
      <c r="B666" t="str">
        <f t="shared" si="492"/>
        <v>e-methane (liquefied) - OPEX - Liquefaction - Global - USD/ton fuel/year</v>
      </c>
      <c r="C666" t="s">
        <v>140</v>
      </c>
      <c r="D666" t="s">
        <v>131</v>
      </c>
      <c r="E666" t="s">
        <v>49</v>
      </c>
      <c r="F666" t="s">
        <v>114</v>
      </c>
      <c r="G666" s="8">
        <f t="shared" ref="G666:AH666" si="502">INDEX(FuelData,MATCH($B666,FuelData_Index,0),MATCH(G$4,FuelData_Year,0))</f>
        <v>0</v>
      </c>
      <c r="H666" s="8">
        <f t="shared" si="502"/>
        <v>0</v>
      </c>
      <c r="I666" s="8">
        <f t="shared" si="502"/>
        <v>0</v>
      </c>
      <c r="J666" s="8">
        <f t="shared" si="502"/>
        <v>0</v>
      </c>
      <c r="K666" s="8">
        <f t="shared" si="502"/>
        <v>0</v>
      </c>
      <c r="L666" s="8">
        <f t="shared" si="502"/>
        <v>0</v>
      </c>
      <c r="M666" s="8">
        <f t="shared" si="502"/>
        <v>0</v>
      </c>
      <c r="N666" s="8">
        <f t="shared" si="502"/>
        <v>0</v>
      </c>
      <c r="O666" s="8">
        <f t="shared" si="502"/>
        <v>0</v>
      </c>
      <c r="P666" s="8">
        <f t="shared" si="502"/>
        <v>0</v>
      </c>
      <c r="Q666" s="8">
        <f t="shared" si="502"/>
        <v>0</v>
      </c>
      <c r="R666" s="8">
        <f t="shared" si="502"/>
        <v>0</v>
      </c>
      <c r="S666" s="8">
        <f t="shared" si="502"/>
        <v>0</v>
      </c>
      <c r="T666" s="8">
        <f t="shared" si="502"/>
        <v>0</v>
      </c>
      <c r="U666" s="8">
        <f t="shared" si="502"/>
        <v>0</v>
      </c>
      <c r="V666" s="8">
        <f t="shared" si="502"/>
        <v>0</v>
      </c>
      <c r="W666" s="8">
        <f t="shared" si="502"/>
        <v>0</v>
      </c>
      <c r="X666" s="8">
        <f t="shared" si="502"/>
        <v>0</v>
      </c>
      <c r="Y666" s="8">
        <f t="shared" si="502"/>
        <v>0</v>
      </c>
      <c r="Z666" s="8">
        <f t="shared" si="502"/>
        <v>0</v>
      </c>
      <c r="AA666" s="8">
        <f t="shared" si="502"/>
        <v>0</v>
      </c>
      <c r="AB666" s="8">
        <f t="shared" si="502"/>
        <v>0</v>
      </c>
      <c r="AC666" s="8">
        <f t="shared" si="502"/>
        <v>0</v>
      </c>
      <c r="AD666" s="8">
        <f t="shared" si="502"/>
        <v>0</v>
      </c>
      <c r="AE666" s="8">
        <f t="shared" si="502"/>
        <v>0</v>
      </c>
      <c r="AF666" s="8">
        <f t="shared" si="502"/>
        <v>0</v>
      </c>
      <c r="AG666" s="8">
        <f t="shared" si="502"/>
        <v>0</v>
      </c>
      <c r="AH666" s="8">
        <f t="shared" si="502"/>
        <v>0</v>
      </c>
    </row>
    <row r="667" spans="2:34" hidden="1" outlineLevel="1">
      <c r="B667" t="str">
        <f t="shared" si="492"/>
        <v/>
      </c>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row>
    <row r="668" spans="2:34" hidden="1" outlineLevel="1">
      <c r="B668" t="str">
        <f t="shared" si="492"/>
        <v>e-methane liquefied (PS) - Finance cost - Africa - USD/ton fuel</v>
      </c>
      <c r="C668" s="10" t="str">
        <f>C654</f>
        <v>e-methane liquefied (PS)</v>
      </c>
      <c r="D668" s="10" t="s">
        <v>42</v>
      </c>
      <c r="E668" s="10" t="s">
        <v>55</v>
      </c>
      <c r="F668" s="10" t="s">
        <v>31</v>
      </c>
      <c r="G668" s="11">
        <f>G673*G$678</f>
        <v>124.92989464921065</v>
      </c>
      <c r="H668" s="11">
        <f t="shared" ref="H668:AH668" si="503">H673*H$678</f>
        <v>124.33994732460523</v>
      </c>
      <c r="I668" s="11">
        <f t="shared" si="503"/>
        <v>123.75000000000001</v>
      </c>
      <c r="J668" s="11">
        <f t="shared" si="503"/>
        <v>123.17378742556406</v>
      </c>
      <c r="K668" s="11">
        <f t="shared" si="503"/>
        <v>122.5975748511281</v>
      </c>
      <c r="L668" s="11">
        <f t="shared" si="503"/>
        <v>122.02136227669214</v>
      </c>
      <c r="M668" s="11">
        <f t="shared" si="503"/>
        <v>121.44514970225619</v>
      </c>
      <c r="N668" s="11">
        <f t="shared" si="503"/>
        <v>120.86893712782023</v>
      </c>
      <c r="O668" s="11">
        <f t="shared" si="503"/>
        <v>120.30613954049301</v>
      </c>
      <c r="P668" s="11">
        <f t="shared" si="503"/>
        <v>119.74334195316558</v>
      </c>
      <c r="Q668" s="11">
        <f t="shared" si="503"/>
        <v>119.18054436583836</v>
      </c>
      <c r="R668" s="11">
        <f t="shared" si="503"/>
        <v>118.61774677851093</v>
      </c>
      <c r="S668" s="11">
        <f t="shared" si="503"/>
        <v>118.05494919118351</v>
      </c>
      <c r="T668" s="11">
        <f t="shared" si="503"/>
        <v>117.50525427240908</v>
      </c>
      <c r="U668" s="11">
        <f t="shared" si="503"/>
        <v>116.95555935363443</v>
      </c>
      <c r="V668" s="11">
        <f t="shared" si="503"/>
        <v>116.40586443485979</v>
      </c>
      <c r="W668" s="11">
        <f t="shared" si="503"/>
        <v>115.85616951608516</v>
      </c>
      <c r="X668" s="11">
        <f t="shared" si="503"/>
        <v>115.30647459731071</v>
      </c>
      <c r="Y668" s="11">
        <f t="shared" si="503"/>
        <v>114.76957729971993</v>
      </c>
      <c r="Z668" s="11">
        <f t="shared" si="503"/>
        <v>114.23268000212934</v>
      </c>
      <c r="AA668" s="11">
        <f t="shared" si="503"/>
        <v>113.69578270453856</v>
      </c>
      <c r="AB668" s="11">
        <f t="shared" si="503"/>
        <v>113.15888540694777</v>
      </c>
      <c r="AC668" s="11">
        <f t="shared" si="503"/>
        <v>112.62198810935699</v>
      </c>
      <c r="AD668" s="11">
        <f t="shared" si="503"/>
        <v>112.09759048748559</v>
      </c>
      <c r="AE668" s="11">
        <f t="shared" si="503"/>
        <v>111.5731928656142</v>
      </c>
      <c r="AF668" s="11">
        <f t="shared" si="503"/>
        <v>111.0487952437428</v>
      </c>
      <c r="AG668" s="11">
        <f t="shared" si="503"/>
        <v>110.52439762187142</v>
      </c>
      <c r="AH668" s="11">
        <f t="shared" si="503"/>
        <v>110.00000000000001</v>
      </c>
    </row>
    <row r="669" spans="2:34" hidden="1" outlineLevel="1">
      <c r="B669" t="str">
        <f t="shared" si="492"/>
        <v>e-methane liquefied (PS) - Finance cost - Americas - USD/ton fuel</v>
      </c>
      <c r="C669" s="2" t="str">
        <f>C654</f>
        <v>e-methane liquefied (PS)</v>
      </c>
      <c r="D669" s="2" t="s">
        <v>42</v>
      </c>
      <c r="E669" s="2" t="s">
        <v>56</v>
      </c>
      <c r="F669" s="2" t="s">
        <v>31</v>
      </c>
      <c r="G669" s="12">
        <f t="shared" ref="G669:AH669" si="504">G674*G$678</f>
        <v>124.92989464921065</v>
      </c>
      <c r="H669" s="12">
        <f t="shared" si="504"/>
        <v>124.33994732460523</v>
      </c>
      <c r="I669" s="12">
        <f t="shared" si="504"/>
        <v>123.75000000000001</v>
      </c>
      <c r="J669" s="12">
        <f t="shared" si="504"/>
        <v>123.17378742556406</v>
      </c>
      <c r="K669" s="12">
        <f t="shared" si="504"/>
        <v>122.5975748511281</v>
      </c>
      <c r="L669" s="12">
        <f t="shared" si="504"/>
        <v>122.02136227669214</v>
      </c>
      <c r="M669" s="12">
        <f t="shared" si="504"/>
        <v>121.44514970225619</v>
      </c>
      <c r="N669" s="12">
        <f t="shared" si="504"/>
        <v>120.86893712782023</v>
      </c>
      <c r="O669" s="12">
        <f t="shared" si="504"/>
        <v>120.30613954049301</v>
      </c>
      <c r="P669" s="12">
        <f t="shared" si="504"/>
        <v>119.74334195316558</v>
      </c>
      <c r="Q669" s="12">
        <f t="shared" si="504"/>
        <v>119.18054436583836</v>
      </c>
      <c r="R669" s="12">
        <f t="shared" si="504"/>
        <v>118.61774677851093</v>
      </c>
      <c r="S669" s="12">
        <f t="shared" si="504"/>
        <v>118.05494919118351</v>
      </c>
      <c r="T669" s="12">
        <f t="shared" si="504"/>
        <v>117.50525427240908</v>
      </c>
      <c r="U669" s="12">
        <f t="shared" si="504"/>
        <v>116.95555935363443</v>
      </c>
      <c r="V669" s="12">
        <f t="shared" si="504"/>
        <v>116.40586443485979</v>
      </c>
      <c r="W669" s="12">
        <f t="shared" si="504"/>
        <v>115.85616951608516</v>
      </c>
      <c r="X669" s="12">
        <f t="shared" si="504"/>
        <v>115.30647459731071</v>
      </c>
      <c r="Y669" s="12">
        <f t="shared" si="504"/>
        <v>114.76957729971993</v>
      </c>
      <c r="Z669" s="12">
        <f t="shared" si="504"/>
        <v>114.23268000212934</v>
      </c>
      <c r="AA669" s="12">
        <f t="shared" si="504"/>
        <v>113.69578270453856</v>
      </c>
      <c r="AB669" s="12">
        <f t="shared" si="504"/>
        <v>113.15888540694777</v>
      </c>
      <c r="AC669" s="12">
        <f t="shared" si="504"/>
        <v>112.62198810935699</v>
      </c>
      <c r="AD669" s="12">
        <f t="shared" si="504"/>
        <v>112.09759048748559</v>
      </c>
      <c r="AE669" s="12">
        <f t="shared" si="504"/>
        <v>111.5731928656142</v>
      </c>
      <c r="AF669" s="12">
        <f t="shared" si="504"/>
        <v>111.0487952437428</v>
      </c>
      <c r="AG669" s="12">
        <f t="shared" si="504"/>
        <v>110.52439762187142</v>
      </c>
      <c r="AH669" s="12">
        <f t="shared" si="504"/>
        <v>110.00000000000001</v>
      </c>
    </row>
    <row r="670" spans="2:34" hidden="1" outlineLevel="1">
      <c r="B670" t="str">
        <f t="shared" si="492"/>
        <v>e-methane liquefied (PS) - Finance cost - Asia - USD/ton fuel</v>
      </c>
      <c r="C670" s="2" t="str">
        <f>C654</f>
        <v>e-methane liquefied (PS)</v>
      </c>
      <c r="D670" s="2" t="s">
        <v>42</v>
      </c>
      <c r="E670" s="2" t="s">
        <v>57</v>
      </c>
      <c r="F670" s="2" t="s">
        <v>31</v>
      </c>
      <c r="G670" s="12">
        <f t="shared" ref="G670:AH670" si="505">G675*G$678</f>
        <v>124.92989464921065</v>
      </c>
      <c r="H670" s="12">
        <f t="shared" si="505"/>
        <v>124.33994732460523</v>
      </c>
      <c r="I670" s="12">
        <f t="shared" si="505"/>
        <v>123.75000000000001</v>
      </c>
      <c r="J670" s="12">
        <f t="shared" si="505"/>
        <v>123.17378742556406</v>
      </c>
      <c r="K670" s="12">
        <f t="shared" si="505"/>
        <v>122.5975748511281</v>
      </c>
      <c r="L670" s="12">
        <f t="shared" si="505"/>
        <v>122.02136227669214</v>
      </c>
      <c r="M670" s="12">
        <f t="shared" si="505"/>
        <v>121.44514970225619</v>
      </c>
      <c r="N670" s="12">
        <f t="shared" si="505"/>
        <v>120.86893712782023</v>
      </c>
      <c r="O670" s="12">
        <f t="shared" si="505"/>
        <v>120.30613954049301</v>
      </c>
      <c r="P670" s="12">
        <f t="shared" si="505"/>
        <v>119.74334195316558</v>
      </c>
      <c r="Q670" s="12">
        <f t="shared" si="505"/>
        <v>119.18054436583836</v>
      </c>
      <c r="R670" s="12">
        <f t="shared" si="505"/>
        <v>118.61774677851093</v>
      </c>
      <c r="S670" s="12">
        <f t="shared" si="505"/>
        <v>118.05494919118351</v>
      </c>
      <c r="T670" s="12">
        <f t="shared" si="505"/>
        <v>117.50525427240908</v>
      </c>
      <c r="U670" s="12">
        <f t="shared" si="505"/>
        <v>116.95555935363443</v>
      </c>
      <c r="V670" s="12">
        <f t="shared" si="505"/>
        <v>116.40586443485979</v>
      </c>
      <c r="W670" s="12">
        <f t="shared" si="505"/>
        <v>115.85616951608516</v>
      </c>
      <c r="X670" s="12">
        <f t="shared" si="505"/>
        <v>115.30647459731071</v>
      </c>
      <c r="Y670" s="12">
        <f t="shared" si="505"/>
        <v>114.76957729971993</v>
      </c>
      <c r="Z670" s="12">
        <f t="shared" si="505"/>
        <v>114.23268000212934</v>
      </c>
      <c r="AA670" s="12">
        <f t="shared" si="505"/>
        <v>113.69578270453856</v>
      </c>
      <c r="AB670" s="12">
        <f t="shared" si="505"/>
        <v>113.15888540694777</v>
      </c>
      <c r="AC670" s="12">
        <f t="shared" si="505"/>
        <v>112.62198810935699</v>
      </c>
      <c r="AD670" s="12">
        <f t="shared" si="505"/>
        <v>112.09759048748559</v>
      </c>
      <c r="AE670" s="12">
        <f t="shared" si="505"/>
        <v>111.5731928656142</v>
      </c>
      <c r="AF670" s="12">
        <f t="shared" si="505"/>
        <v>111.0487952437428</v>
      </c>
      <c r="AG670" s="12">
        <f t="shared" si="505"/>
        <v>110.52439762187142</v>
      </c>
      <c r="AH670" s="12">
        <f t="shared" si="505"/>
        <v>110.00000000000001</v>
      </c>
    </row>
    <row r="671" spans="2:34" hidden="1" outlineLevel="1">
      <c r="B671" t="str">
        <f t="shared" si="492"/>
        <v>e-methane liquefied (PS) - Finance cost - Europe - USD/ton fuel</v>
      </c>
      <c r="C671" s="2" t="str">
        <f>C654</f>
        <v>e-methane liquefied (PS)</v>
      </c>
      <c r="D671" s="2" t="s">
        <v>42</v>
      </c>
      <c r="E671" s="2" t="s">
        <v>8</v>
      </c>
      <c r="F671" s="2" t="s">
        <v>31</v>
      </c>
      <c r="G671" s="12">
        <f t="shared" ref="G671:AH671" si="506">G676*G$678</f>
        <v>124.92989464921065</v>
      </c>
      <c r="H671" s="12">
        <f t="shared" si="506"/>
        <v>124.33994732460523</v>
      </c>
      <c r="I671" s="12">
        <f t="shared" si="506"/>
        <v>123.75000000000001</v>
      </c>
      <c r="J671" s="12">
        <f t="shared" si="506"/>
        <v>123.17378742556406</v>
      </c>
      <c r="K671" s="12">
        <f t="shared" si="506"/>
        <v>122.5975748511281</v>
      </c>
      <c r="L671" s="12">
        <f t="shared" si="506"/>
        <v>122.02136227669214</v>
      </c>
      <c r="M671" s="12">
        <f t="shared" si="506"/>
        <v>121.44514970225619</v>
      </c>
      <c r="N671" s="12">
        <f t="shared" si="506"/>
        <v>120.86893712782023</v>
      </c>
      <c r="O671" s="12">
        <f t="shared" si="506"/>
        <v>120.30613954049301</v>
      </c>
      <c r="P671" s="12">
        <f t="shared" si="506"/>
        <v>119.74334195316558</v>
      </c>
      <c r="Q671" s="12">
        <f t="shared" si="506"/>
        <v>119.18054436583836</v>
      </c>
      <c r="R671" s="12">
        <f t="shared" si="506"/>
        <v>118.61774677851093</v>
      </c>
      <c r="S671" s="12">
        <f t="shared" si="506"/>
        <v>118.05494919118351</v>
      </c>
      <c r="T671" s="12">
        <f t="shared" si="506"/>
        <v>117.50525427240908</v>
      </c>
      <c r="U671" s="12">
        <f t="shared" si="506"/>
        <v>116.95555935363443</v>
      </c>
      <c r="V671" s="12">
        <f t="shared" si="506"/>
        <v>116.40586443485979</v>
      </c>
      <c r="W671" s="12">
        <f t="shared" si="506"/>
        <v>115.85616951608516</v>
      </c>
      <c r="X671" s="12">
        <f t="shared" si="506"/>
        <v>115.30647459731071</v>
      </c>
      <c r="Y671" s="12">
        <f t="shared" si="506"/>
        <v>114.76957729971993</v>
      </c>
      <c r="Z671" s="12">
        <f t="shared" si="506"/>
        <v>114.23268000212934</v>
      </c>
      <c r="AA671" s="12">
        <f t="shared" si="506"/>
        <v>113.69578270453856</v>
      </c>
      <c r="AB671" s="12">
        <f t="shared" si="506"/>
        <v>113.15888540694777</v>
      </c>
      <c r="AC671" s="12">
        <f t="shared" si="506"/>
        <v>112.62198810935699</v>
      </c>
      <c r="AD671" s="12">
        <f t="shared" si="506"/>
        <v>112.09759048748559</v>
      </c>
      <c r="AE671" s="12">
        <f t="shared" si="506"/>
        <v>111.5731928656142</v>
      </c>
      <c r="AF671" s="12">
        <f t="shared" si="506"/>
        <v>111.0487952437428</v>
      </c>
      <c r="AG671" s="12">
        <f t="shared" si="506"/>
        <v>110.52439762187142</v>
      </c>
      <c r="AH671" s="12">
        <f t="shared" si="506"/>
        <v>110.00000000000001</v>
      </c>
    </row>
    <row r="672" spans="2:34" hidden="1" outlineLevel="1">
      <c r="B672" t="str">
        <f t="shared" si="492"/>
        <v>e-methane liquefied (PS) - Finance cost - Middle East - USD/ton fuel</v>
      </c>
      <c r="C672" s="13" t="str">
        <f>C654</f>
        <v>e-methane liquefied (PS)</v>
      </c>
      <c r="D672" s="13" t="s">
        <v>42</v>
      </c>
      <c r="E672" s="13" t="s">
        <v>58</v>
      </c>
      <c r="F672" s="13" t="s">
        <v>31</v>
      </c>
      <c r="G672" s="14">
        <f t="shared" ref="G672:AH672" si="507">G677*G$678</f>
        <v>124.92989464921065</v>
      </c>
      <c r="H672" s="14">
        <f t="shared" si="507"/>
        <v>124.33994732460523</v>
      </c>
      <c r="I672" s="14">
        <f t="shared" si="507"/>
        <v>123.75000000000001</v>
      </c>
      <c r="J672" s="14">
        <f t="shared" si="507"/>
        <v>123.17378742556406</v>
      </c>
      <c r="K672" s="14">
        <f t="shared" si="507"/>
        <v>122.5975748511281</v>
      </c>
      <c r="L672" s="14">
        <f t="shared" si="507"/>
        <v>122.02136227669214</v>
      </c>
      <c r="M672" s="14">
        <f t="shared" si="507"/>
        <v>121.44514970225619</v>
      </c>
      <c r="N672" s="14">
        <f t="shared" si="507"/>
        <v>120.86893712782023</v>
      </c>
      <c r="O672" s="14">
        <f t="shared" si="507"/>
        <v>120.30613954049301</v>
      </c>
      <c r="P672" s="14">
        <f t="shared" si="507"/>
        <v>119.74334195316558</v>
      </c>
      <c r="Q672" s="14">
        <f t="shared" si="507"/>
        <v>119.18054436583836</v>
      </c>
      <c r="R672" s="14">
        <f t="shared" si="507"/>
        <v>118.61774677851093</v>
      </c>
      <c r="S672" s="14">
        <f t="shared" si="507"/>
        <v>118.05494919118351</v>
      </c>
      <c r="T672" s="14">
        <f t="shared" si="507"/>
        <v>117.50525427240908</v>
      </c>
      <c r="U672" s="14">
        <f t="shared" si="507"/>
        <v>116.95555935363443</v>
      </c>
      <c r="V672" s="14">
        <f t="shared" si="507"/>
        <v>116.40586443485979</v>
      </c>
      <c r="W672" s="14">
        <f t="shared" si="507"/>
        <v>115.85616951608516</v>
      </c>
      <c r="X672" s="14">
        <f t="shared" si="507"/>
        <v>115.30647459731071</v>
      </c>
      <c r="Y672" s="14">
        <f t="shared" si="507"/>
        <v>114.76957729971993</v>
      </c>
      <c r="Z672" s="14">
        <f t="shared" si="507"/>
        <v>114.23268000212934</v>
      </c>
      <c r="AA672" s="14">
        <f t="shared" si="507"/>
        <v>113.69578270453856</v>
      </c>
      <c r="AB672" s="14">
        <f t="shared" si="507"/>
        <v>113.15888540694777</v>
      </c>
      <c r="AC672" s="14">
        <f t="shared" si="507"/>
        <v>112.62198810935699</v>
      </c>
      <c r="AD672" s="14">
        <f t="shared" si="507"/>
        <v>112.09759048748559</v>
      </c>
      <c r="AE672" s="14">
        <f t="shared" si="507"/>
        <v>111.5731928656142</v>
      </c>
      <c r="AF672" s="14">
        <f t="shared" si="507"/>
        <v>111.0487952437428</v>
      </c>
      <c r="AG672" s="14">
        <f t="shared" si="507"/>
        <v>110.52439762187142</v>
      </c>
      <c r="AH672" s="14">
        <f t="shared" si="507"/>
        <v>110.00000000000001</v>
      </c>
    </row>
    <row r="673" spans="2:34" hidden="1" outlineLevel="1">
      <c r="B673" t="str">
        <f t="shared" si="492"/>
        <v>General - Weighted average cost of capital (WACC) - Africa - %</v>
      </c>
      <c r="C673" t="s">
        <v>115</v>
      </c>
      <c r="D673" t="s">
        <v>116</v>
      </c>
      <c r="E673" t="s">
        <v>55</v>
      </c>
      <c r="F673" t="s">
        <v>117</v>
      </c>
      <c r="G673" s="9">
        <f t="shared" ref="G673:V678" si="508">INDEX(FuelData,MATCH($B673,FuelData_Index,0),MATCH(G$4,FuelData_Year,0))</f>
        <v>5.5000000000000007E-2</v>
      </c>
      <c r="H673" s="9">
        <f t="shared" si="508"/>
        <v>5.5000000000000007E-2</v>
      </c>
      <c r="I673" s="9">
        <f t="shared" si="508"/>
        <v>5.5000000000000007E-2</v>
      </c>
      <c r="J673" s="9">
        <f t="shared" si="508"/>
        <v>5.5000000000000007E-2</v>
      </c>
      <c r="K673" s="9">
        <f t="shared" si="508"/>
        <v>5.5000000000000007E-2</v>
      </c>
      <c r="L673" s="9">
        <f t="shared" si="508"/>
        <v>5.5000000000000007E-2</v>
      </c>
      <c r="M673" s="9">
        <f t="shared" si="508"/>
        <v>5.5000000000000007E-2</v>
      </c>
      <c r="N673" s="9">
        <f t="shared" si="508"/>
        <v>5.5000000000000007E-2</v>
      </c>
      <c r="O673" s="9">
        <f t="shared" si="508"/>
        <v>5.5000000000000007E-2</v>
      </c>
      <c r="P673" s="9">
        <f t="shared" si="508"/>
        <v>5.5000000000000007E-2</v>
      </c>
      <c r="Q673" s="9">
        <f t="shared" si="508"/>
        <v>5.5000000000000007E-2</v>
      </c>
      <c r="R673" s="9">
        <f t="shared" si="508"/>
        <v>5.5000000000000007E-2</v>
      </c>
      <c r="S673" s="9">
        <f t="shared" si="508"/>
        <v>5.5000000000000007E-2</v>
      </c>
      <c r="T673" s="9">
        <f t="shared" si="508"/>
        <v>5.5000000000000007E-2</v>
      </c>
      <c r="U673" s="9">
        <f t="shared" si="508"/>
        <v>5.5000000000000007E-2</v>
      </c>
      <c r="V673" s="9">
        <f t="shared" si="508"/>
        <v>5.5000000000000007E-2</v>
      </c>
      <c r="W673" s="9">
        <f t="shared" ref="W673:AH678" si="509">INDEX(FuelData,MATCH($B673,FuelData_Index,0),MATCH(W$4,FuelData_Year,0))</f>
        <v>5.5000000000000007E-2</v>
      </c>
      <c r="X673" s="9">
        <f t="shared" si="509"/>
        <v>5.5000000000000007E-2</v>
      </c>
      <c r="Y673" s="9">
        <f t="shared" si="509"/>
        <v>5.5000000000000007E-2</v>
      </c>
      <c r="Z673" s="9">
        <f t="shared" si="509"/>
        <v>5.5000000000000007E-2</v>
      </c>
      <c r="AA673" s="9">
        <f t="shared" si="509"/>
        <v>5.5000000000000007E-2</v>
      </c>
      <c r="AB673" s="9">
        <f t="shared" si="509"/>
        <v>5.5000000000000007E-2</v>
      </c>
      <c r="AC673" s="9">
        <f t="shared" si="509"/>
        <v>5.5000000000000007E-2</v>
      </c>
      <c r="AD673" s="9">
        <f t="shared" si="509"/>
        <v>5.5000000000000007E-2</v>
      </c>
      <c r="AE673" s="9">
        <f t="shared" si="509"/>
        <v>5.5000000000000007E-2</v>
      </c>
      <c r="AF673" s="9">
        <f t="shared" si="509"/>
        <v>5.5000000000000007E-2</v>
      </c>
      <c r="AG673" s="9">
        <f t="shared" si="509"/>
        <v>5.5000000000000007E-2</v>
      </c>
      <c r="AH673" s="9">
        <f t="shared" si="509"/>
        <v>5.5000000000000007E-2</v>
      </c>
    </row>
    <row r="674" spans="2:34" hidden="1" outlineLevel="1">
      <c r="B674" t="str">
        <f t="shared" si="492"/>
        <v>General - Weighted average cost of capital (WACC) - Americas - %</v>
      </c>
      <c r="C674" t="s">
        <v>115</v>
      </c>
      <c r="D674" t="s">
        <v>116</v>
      </c>
      <c r="E674" t="s">
        <v>56</v>
      </c>
      <c r="F674" t="s">
        <v>117</v>
      </c>
      <c r="G674" s="9">
        <f t="shared" si="508"/>
        <v>5.5000000000000007E-2</v>
      </c>
      <c r="H674" s="9">
        <f t="shared" si="508"/>
        <v>5.5000000000000007E-2</v>
      </c>
      <c r="I674" s="9">
        <f t="shared" si="508"/>
        <v>5.5000000000000007E-2</v>
      </c>
      <c r="J674" s="9">
        <f t="shared" si="508"/>
        <v>5.5000000000000007E-2</v>
      </c>
      <c r="K674" s="9">
        <f t="shared" si="508"/>
        <v>5.5000000000000007E-2</v>
      </c>
      <c r="L674" s="9">
        <f t="shared" si="508"/>
        <v>5.5000000000000007E-2</v>
      </c>
      <c r="M674" s="9">
        <f t="shared" si="508"/>
        <v>5.5000000000000007E-2</v>
      </c>
      <c r="N674" s="9">
        <f t="shared" si="508"/>
        <v>5.5000000000000007E-2</v>
      </c>
      <c r="O674" s="9">
        <f t="shared" si="508"/>
        <v>5.5000000000000007E-2</v>
      </c>
      <c r="P674" s="9">
        <f t="shared" si="508"/>
        <v>5.5000000000000007E-2</v>
      </c>
      <c r="Q674" s="9">
        <f t="shared" si="508"/>
        <v>5.5000000000000007E-2</v>
      </c>
      <c r="R674" s="9">
        <f t="shared" si="508"/>
        <v>5.5000000000000007E-2</v>
      </c>
      <c r="S674" s="9">
        <f t="shared" si="508"/>
        <v>5.5000000000000007E-2</v>
      </c>
      <c r="T674" s="9">
        <f t="shared" si="508"/>
        <v>5.5000000000000007E-2</v>
      </c>
      <c r="U674" s="9">
        <f t="shared" si="508"/>
        <v>5.5000000000000007E-2</v>
      </c>
      <c r="V674" s="9">
        <f t="shared" si="508"/>
        <v>5.5000000000000007E-2</v>
      </c>
      <c r="W674" s="9">
        <f t="shared" si="509"/>
        <v>5.5000000000000007E-2</v>
      </c>
      <c r="X674" s="9">
        <f t="shared" si="509"/>
        <v>5.5000000000000007E-2</v>
      </c>
      <c r="Y674" s="9">
        <f t="shared" si="509"/>
        <v>5.5000000000000007E-2</v>
      </c>
      <c r="Z674" s="9">
        <f t="shared" si="509"/>
        <v>5.5000000000000007E-2</v>
      </c>
      <c r="AA674" s="9">
        <f t="shared" si="509"/>
        <v>5.5000000000000007E-2</v>
      </c>
      <c r="AB674" s="9">
        <f t="shared" si="509"/>
        <v>5.5000000000000007E-2</v>
      </c>
      <c r="AC674" s="9">
        <f t="shared" si="509"/>
        <v>5.5000000000000007E-2</v>
      </c>
      <c r="AD674" s="9">
        <f t="shared" si="509"/>
        <v>5.5000000000000007E-2</v>
      </c>
      <c r="AE674" s="9">
        <f t="shared" si="509"/>
        <v>5.5000000000000007E-2</v>
      </c>
      <c r="AF674" s="9">
        <f t="shared" si="509"/>
        <v>5.5000000000000007E-2</v>
      </c>
      <c r="AG674" s="9">
        <f t="shared" si="509"/>
        <v>5.5000000000000007E-2</v>
      </c>
      <c r="AH674" s="9">
        <f t="shared" si="509"/>
        <v>5.5000000000000007E-2</v>
      </c>
    </row>
    <row r="675" spans="2:34" hidden="1" outlineLevel="1">
      <c r="B675" t="str">
        <f t="shared" si="492"/>
        <v>General - Weighted average cost of capital (WACC) - Asia - %</v>
      </c>
      <c r="C675" t="s">
        <v>115</v>
      </c>
      <c r="D675" t="s">
        <v>116</v>
      </c>
      <c r="E675" t="s">
        <v>57</v>
      </c>
      <c r="F675" t="s">
        <v>117</v>
      </c>
      <c r="G675" s="9">
        <f t="shared" si="508"/>
        <v>5.5000000000000007E-2</v>
      </c>
      <c r="H675" s="9">
        <f t="shared" si="508"/>
        <v>5.5000000000000007E-2</v>
      </c>
      <c r="I675" s="9">
        <f t="shared" si="508"/>
        <v>5.5000000000000007E-2</v>
      </c>
      <c r="J675" s="9">
        <f t="shared" si="508"/>
        <v>5.5000000000000007E-2</v>
      </c>
      <c r="K675" s="9">
        <f t="shared" si="508"/>
        <v>5.5000000000000007E-2</v>
      </c>
      <c r="L675" s="9">
        <f t="shared" si="508"/>
        <v>5.5000000000000007E-2</v>
      </c>
      <c r="M675" s="9">
        <f t="shared" si="508"/>
        <v>5.5000000000000007E-2</v>
      </c>
      <c r="N675" s="9">
        <f t="shared" si="508"/>
        <v>5.5000000000000007E-2</v>
      </c>
      <c r="O675" s="9">
        <f t="shared" si="508"/>
        <v>5.5000000000000007E-2</v>
      </c>
      <c r="P675" s="9">
        <f t="shared" si="508"/>
        <v>5.5000000000000007E-2</v>
      </c>
      <c r="Q675" s="9">
        <f t="shared" si="508"/>
        <v>5.5000000000000007E-2</v>
      </c>
      <c r="R675" s="9">
        <f t="shared" si="508"/>
        <v>5.5000000000000007E-2</v>
      </c>
      <c r="S675" s="9">
        <f t="shared" si="508"/>
        <v>5.5000000000000007E-2</v>
      </c>
      <c r="T675" s="9">
        <f t="shared" si="508"/>
        <v>5.5000000000000007E-2</v>
      </c>
      <c r="U675" s="9">
        <f t="shared" si="508"/>
        <v>5.5000000000000007E-2</v>
      </c>
      <c r="V675" s="9">
        <f t="shared" si="508"/>
        <v>5.5000000000000007E-2</v>
      </c>
      <c r="W675" s="9">
        <f t="shared" si="509"/>
        <v>5.5000000000000007E-2</v>
      </c>
      <c r="X675" s="9">
        <f t="shared" si="509"/>
        <v>5.5000000000000007E-2</v>
      </c>
      <c r="Y675" s="9">
        <f t="shared" si="509"/>
        <v>5.5000000000000007E-2</v>
      </c>
      <c r="Z675" s="9">
        <f t="shared" si="509"/>
        <v>5.5000000000000007E-2</v>
      </c>
      <c r="AA675" s="9">
        <f t="shared" si="509"/>
        <v>5.5000000000000007E-2</v>
      </c>
      <c r="AB675" s="9">
        <f t="shared" si="509"/>
        <v>5.5000000000000007E-2</v>
      </c>
      <c r="AC675" s="9">
        <f t="shared" si="509"/>
        <v>5.5000000000000007E-2</v>
      </c>
      <c r="AD675" s="9">
        <f t="shared" si="509"/>
        <v>5.5000000000000007E-2</v>
      </c>
      <c r="AE675" s="9">
        <f t="shared" si="509"/>
        <v>5.5000000000000007E-2</v>
      </c>
      <c r="AF675" s="9">
        <f t="shared" si="509"/>
        <v>5.5000000000000007E-2</v>
      </c>
      <c r="AG675" s="9">
        <f t="shared" si="509"/>
        <v>5.5000000000000007E-2</v>
      </c>
      <c r="AH675" s="9">
        <f t="shared" si="509"/>
        <v>5.5000000000000007E-2</v>
      </c>
    </row>
    <row r="676" spans="2:34" hidden="1" outlineLevel="1">
      <c r="B676" t="str">
        <f t="shared" si="492"/>
        <v>General - Weighted average cost of capital (WACC) - Europe - %</v>
      </c>
      <c r="C676" t="s">
        <v>115</v>
      </c>
      <c r="D676" t="s">
        <v>116</v>
      </c>
      <c r="E676" t="s">
        <v>8</v>
      </c>
      <c r="F676" t="s">
        <v>117</v>
      </c>
      <c r="G676" s="9">
        <f t="shared" si="508"/>
        <v>5.5000000000000007E-2</v>
      </c>
      <c r="H676" s="9">
        <f t="shared" si="508"/>
        <v>5.5000000000000007E-2</v>
      </c>
      <c r="I676" s="9">
        <f t="shared" si="508"/>
        <v>5.5000000000000007E-2</v>
      </c>
      <c r="J676" s="9">
        <f t="shared" si="508"/>
        <v>5.5000000000000007E-2</v>
      </c>
      <c r="K676" s="9">
        <f t="shared" si="508"/>
        <v>5.5000000000000007E-2</v>
      </c>
      <c r="L676" s="9">
        <f t="shared" si="508"/>
        <v>5.5000000000000007E-2</v>
      </c>
      <c r="M676" s="9">
        <f t="shared" si="508"/>
        <v>5.5000000000000007E-2</v>
      </c>
      <c r="N676" s="9">
        <f t="shared" si="508"/>
        <v>5.5000000000000007E-2</v>
      </c>
      <c r="O676" s="9">
        <f t="shared" si="508"/>
        <v>5.5000000000000007E-2</v>
      </c>
      <c r="P676" s="9">
        <f t="shared" si="508"/>
        <v>5.5000000000000007E-2</v>
      </c>
      <c r="Q676" s="9">
        <f t="shared" si="508"/>
        <v>5.5000000000000007E-2</v>
      </c>
      <c r="R676" s="9">
        <f t="shared" si="508"/>
        <v>5.5000000000000007E-2</v>
      </c>
      <c r="S676" s="9">
        <f t="shared" si="508"/>
        <v>5.5000000000000007E-2</v>
      </c>
      <c r="T676" s="9">
        <f t="shared" si="508"/>
        <v>5.5000000000000007E-2</v>
      </c>
      <c r="U676" s="9">
        <f t="shared" si="508"/>
        <v>5.5000000000000007E-2</v>
      </c>
      <c r="V676" s="9">
        <f t="shared" si="508"/>
        <v>5.5000000000000007E-2</v>
      </c>
      <c r="W676" s="9">
        <f t="shared" si="509"/>
        <v>5.5000000000000007E-2</v>
      </c>
      <c r="X676" s="9">
        <f t="shared" si="509"/>
        <v>5.5000000000000007E-2</v>
      </c>
      <c r="Y676" s="9">
        <f t="shared" si="509"/>
        <v>5.5000000000000007E-2</v>
      </c>
      <c r="Z676" s="9">
        <f t="shared" si="509"/>
        <v>5.5000000000000007E-2</v>
      </c>
      <c r="AA676" s="9">
        <f t="shared" si="509"/>
        <v>5.5000000000000007E-2</v>
      </c>
      <c r="AB676" s="9">
        <f t="shared" si="509"/>
        <v>5.5000000000000007E-2</v>
      </c>
      <c r="AC676" s="9">
        <f t="shared" si="509"/>
        <v>5.5000000000000007E-2</v>
      </c>
      <c r="AD676" s="9">
        <f t="shared" si="509"/>
        <v>5.5000000000000007E-2</v>
      </c>
      <c r="AE676" s="9">
        <f t="shared" si="509"/>
        <v>5.5000000000000007E-2</v>
      </c>
      <c r="AF676" s="9">
        <f t="shared" si="509"/>
        <v>5.5000000000000007E-2</v>
      </c>
      <c r="AG676" s="9">
        <f t="shared" si="509"/>
        <v>5.5000000000000007E-2</v>
      </c>
      <c r="AH676" s="9">
        <f t="shared" si="509"/>
        <v>5.5000000000000007E-2</v>
      </c>
    </row>
    <row r="677" spans="2:34" hidden="1" outlineLevel="1">
      <c r="B677" t="str">
        <f t="shared" si="492"/>
        <v>General - Weighted average cost of capital (WACC) - Middle East - %</v>
      </c>
      <c r="C677" t="s">
        <v>115</v>
      </c>
      <c r="D677" t="s">
        <v>116</v>
      </c>
      <c r="E677" t="s">
        <v>58</v>
      </c>
      <c r="F677" t="s">
        <v>117</v>
      </c>
      <c r="G677" s="9">
        <f t="shared" si="508"/>
        <v>5.5000000000000007E-2</v>
      </c>
      <c r="H677" s="9">
        <f t="shared" si="508"/>
        <v>5.5000000000000007E-2</v>
      </c>
      <c r="I677" s="9">
        <f t="shared" si="508"/>
        <v>5.5000000000000007E-2</v>
      </c>
      <c r="J677" s="9">
        <f t="shared" si="508"/>
        <v>5.5000000000000007E-2</v>
      </c>
      <c r="K677" s="9">
        <f t="shared" si="508"/>
        <v>5.5000000000000007E-2</v>
      </c>
      <c r="L677" s="9">
        <f t="shared" si="508"/>
        <v>5.5000000000000007E-2</v>
      </c>
      <c r="M677" s="9">
        <f t="shared" si="508"/>
        <v>5.5000000000000007E-2</v>
      </c>
      <c r="N677" s="9">
        <f t="shared" si="508"/>
        <v>5.5000000000000007E-2</v>
      </c>
      <c r="O677" s="9">
        <f t="shared" si="508"/>
        <v>5.5000000000000007E-2</v>
      </c>
      <c r="P677" s="9">
        <f t="shared" si="508"/>
        <v>5.5000000000000007E-2</v>
      </c>
      <c r="Q677" s="9">
        <f t="shared" si="508"/>
        <v>5.5000000000000007E-2</v>
      </c>
      <c r="R677" s="9">
        <f t="shared" si="508"/>
        <v>5.5000000000000007E-2</v>
      </c>
      <c r="S677" s="9">
        <f t="shared" si="508"/>
        <v>5.5000000000000007E-2</v>
      </c>
      <c r="T677" s="9">
        <f t="shared" si="508"/>
        <v>5.5000000000000007E-2</v>
      </c>
      <c r="U677" s="9">
        <f t="shared" si="508"/>
        <v>5.5000000000000007E-2</v>
      </c>
      <c r="V677" s="9">
        <f t="shared" si="508"/>
        <v>5.5000000000000007E-2</v>
      </c>
      <c r="W677" s="9">
        <f t="shared" si="509"/>
        <v>5.5000000000000007E-2</v>
      </c>
      <c r="X677" s="9">
        <f t="shared" si="509"/>
        <v>5.5000000000000007E-2</v>
      </c>
      <c r="Y677" s="9">
        <f t="shared" si="509"/>
        <v>5.5000000000000007E-2</v>
      </c>
      <c r="Z677" s="9">
        <f t="shared" si="509"/>
        <v>5.5000000000000007E-2</v>
      </c>
      <c r="AA677" s="9">
        <f t="shared" si="509"/>
        <v>5.5000000000000007E-2</v>
      </c>
      <c r="AB677" s="9">
        <f t="shared" si="509"/>
        <v>5.5000000000000007E-2</v>
      </c>
      <c r="AC677" s="9">
        <f t="shared" si="509"/>
        <v>5.5000000000000007E-2</v>
      </c>
      <c r="AD677" s="9">
        <f t="shared" si="509"/>
        <v>5.5000000000000007E-2</v>
      </c>
      <c r="AE677" s="9">
        <f t="shared" si="509"/>
        <v>5.5000000000000007E-2</v>
      </c>
      <c r="AF677" s="9">
        <f t="shared" si="509"/>
        <v>5.5000000000000007E-2</v>
      </c>
      <c r="AG677" s="9">
        <f t="shared" si="509"/>
        <v>5.5000000000000007E-2</v>
      </c>
      <c r="AH677" s="9">
        <f t="shared" si="509"/>
        <v>5.5000000000000007E-2</v>
      </c>
    </row>
    <row r="678" spans="2:34" hidden="1" outlineLevel="1">
      <c r="B678" t="str">
        <f t="shared" si="492"/>
        <v>e-methane (liquefied) - Total CAPEX - Liquefaction - Global - USD/ton fuel</v>
      </c>
      <c r="C678" t="s">
        <v>140</v>
      </c>
      <c r="D678" t="str">
        <f>D663</f>
        <v>Total CAPEX - Liquefaction</v>
      </c>
      <c r="E678" t="s">
        <v>49</v>
      </c>
      <c r="F678" t="s">
        <v>31</v>
      </c>
      <c r="G678" s="8">
        <f t="shared" si="508"/>
        <v>2271.4526299856479</v>
      </c>
      <c r="H678" s="8">
        <f t="shared" si="508"/>
        <v>2260.7263149928222</v>
      </c>
      <c r="I678" s="8">
        <f t="shared" si="508"/>
        <v>2250</v>
      </c>
      <c r="J678" s="8">
        <f t="shared" si="508"/>
        <v>2239.523407737528</v>
      </c>
      <c r="K678" s="8">
        <f t="shared" si="508"/>
        <v>2229.0468154750561</v>
      </c>
      <c r="L678" s="8">
        <f t="shared" si="508"/>
        <v>2218.5702232125841</v>
      </c>
      <c r="M678" s="8">
        <f t="shared" si="508"/>
        <v>2208.0936309501121</v>
      </c>
      <c r="N678" s="8">
        <f t="shared" si="508"/>
        <v>2197.6170386876402</v>
      </c>
      <c r="O678" s="8">
        <f t="shared" si="508"/>
        <v>2187.3843552816907</v>
      </c>
      <c r="P678" s="8">
        <f t="shared" si="508"/>
        <v>2177.1516718757375</v>
      </c>
      <c r="Q678" s="8">
        <f t="shared" si="508"/>
        <v>2166.918988469788</v>
      </c>
      <c r="R678" s="8">
        <f t="shared" si="508"/>
        <v>2156.6863050638349</v>
      </c>
      <c r="S678" s="8">
        <f t="shared" si="508"/>
        <v>2146.4536216578817</v>
      </c>
      <c r="T678" s="8">
        <f t="shared" si="508"/>
        <v>2136.4591685892556</v>
      </c>
      <c r="U678" s="8">
        <f t="shared" si="508"/>
        <v>2126.4647155206258</v>
      </c>
      <c r="V678" s="8">
        <f t="shared" si="508"/>
        <v>2116.4702624519959</v>
      </c>
      <c r="W678" s="8">
        <f t="shared" si="509"/>
        <v>2106.4758093833661</v>
      </c>
      <c r="X678" s="8">
        <f t="shared" si="509"/>
        <v>2096.48135631474</v>
      </c>
      <c r="Y678" s="8">
        <f t="shared" si="509"/>
        <v>2086.7195872676348</v>
      </c>
      <c r="Z678" s="8">
        <f t="shared" si="509"/>
        <v>2076.9578182205332</v>
      </c>
      <c r="AA678" s="8">
        <f t="shared" si="509"/>
        <v>2067.196049173428</v>
      </c>
      <c r="AB678" s="8">
        <f t="shared" si="509"/>
        <v>2057.4342801263228</v>
      </c>
      <c r="AC678" s="8">
        <f t="shared" si="509"/>
        <v>2047.6725110792177</v>
      </c>
      <c r="AD678" s="8">
        <f t="shared" si="509"/>
        <v>2038.1380088633741</v>
      </c>
      <c r="AE678" s="8">
        <f t="shared" si="509"/>
        <v>2028.6035066475306</v>
      </c>
      <c r="AF678" s="8">
        <f t="shared" si="509"/>
        <v>2019.0690044316871</v>
      </c>
      <c r="AG678" s="8">
        <f t="shared" si="509"/>
        <v>2009.5345022158435</v>
      </c>
      <c r="AH678" s="8">
        <f t="shared" si="509"/>
        <v>2000</v>
      </c>
    </row>
    <row r="679" spans="2:34" hidden="1" outlineLevel="1">
      <c r="B679" t="str">
        <f t="shared" si="492"/>
        <v/>
      </c>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row>
    <row r="680" spans="2:34" hidden="1" outlineLevel="1">
      <c r="B680" t="str">
        <f t="shared" si="492"/>
        <v>e-methane liquefied (PS) - Energy cost - Africa - USD/ton fuel</v>
      </c>
      <c r="C680" s="10" t="str">
        <f>C654</f>
        <v>e-methane liquefied (PS)</v>
      </c>
      <c r="D680" s="10" t="s">
        <v>43</v>
      </c>
      <c r="E680" s="10" t="s">
        <v>55</v>
      </c>
      <c r="F680" s="10" t="s">
        <v>31</v>
      </c>
      <c r="G680" s="15">
        <f>G685*G$690</f>
        <v>35.033884158308503</v>
      </c>
      <c r="H680" s="15">
        <f t="shared" ref="H680:AH680" si="510">H685*H$690</f>
        <v>30.919977747395748</v>
      </c>
      <c r="I680" s="15">
        <f t="shared" si="510"/>
        <v>26.80607133648191</v>
      </c>
      <c r="J680" s="15">
        <f t="shared" si="510"/>
        <v>25.65925481102331</v>
      </c>
      <c r="K680" s="15">
        <f t="shared" si="510"/>
        <v>24.512438285564713</v>
      </c>
      <c r="L680" s="15">
        <f t="shared" si="510"/>
        <v>23.365621760106112</v>
      </c>
      <c r="M680" s="15">
        <f t="shared" si="510"/>
        <v>22.218805234647242</v>
      </c>
      <c r="N680" s="15">
        <f t="shared" si="510"/>
        <v>21.071988709188645</v>
      </c>
      <c r="O680" s="15">
        <f t="shared" si="510"/>
        <v>20.431834259056178</v>
      </c>
      <c r="P680" s="15">
        <f t="shared" si="510"/>
        <v>19.791679808923707</v>
      </c>
      <c r="Q680" s="15">
        <f t="shared" si="510"/>
        <v>19.151525358790966</v>
      </c>
      <c r="R680" s="15">
        <f t="shared" si="510"/>
        <v>18.511370908658499</v>
      </c>
      <c r="S680" s="15">
        <f t="shared" si="510"/>
        <v>17.871216458526099</v>
      </c>
      <c r="T680" s="15">
        <f t="shared" si="510"/>
        <v>17.569906277941822</v>
      </c>
      <c r="U680" s="15">
        <f t="shared" si="510"/>
        <v>17.268596097357612</v>
      </c>
      <c r="V680" s="15">
        <f t="shared" si="510"/>
        <v>16.967285916773335</v>
      </c>
      <c r="W680" s="15">
        <f t="shared" si="510"/>
        <v>16.665975736189058</v>
      </c>
      <c r="X680" s="15">
        <f t="shared" si="510"/>
        <v>16.364665555604915</v>
      </c>
      <c r="Y680" s="15">
        <f t="shared" si="510"/>
        <v>16.054836989607747</v>
      </c>
      <c r="Z680" s="15">
        <f t="shared" si="510"/>
        <v>15.745008423610578</v>
      </c>
      <c r="AA680" s="15">
        <f t="shared" si="510"/>
        <v>15.435179857613274</v>
      </c>
      <c r="AB680" s="15">
        <f t="shared" si="510"/>
        <v>15.125351291616106</v>
      </c>
      <c r="AC680" s="15">
        <f t="shared" si="510"/>
        <v>14.81552272561887</v>
      </c>
      <c r="AD680" s="15">
        <f t="shared" si="510"/>
        <v>14.663450567763833</v>
      </c>
      <c r="AE680" s="15">
        <f t="shared" si="510"/>
        <v>14.511378409908865</v>
      </c>
      <c r="AF680" s="15">
        <f t="shared" si="510"/>
        <v>14.359306252053829</v>
      </c>
      <c r="AG680" s="15">
        <f t="shared" si="510"/>
        <v>14.207234094198792</v>
      </c>
      <c r="AH680" s="15">
        <f t="shared" si="510"/>
        <v>14.055161936343824</v>
      </c>
    </row>
    <row r="681" spans="2:34" hidden="1" outlineLevel="1">
      <c r="B681" t="str">
        <f t="shared" si="492"/>
        <v>e-methane liquefied (PS) - Energy cost - Americas - USD/ton fuel</v>
      </c>
      <c r="C681" s="2" t="str">
        <f>C654</f>
        <v>e-methane liquefied (PS)</v>
      </c>
      <c r="D681" s="2" t="s">
        <v>43</v>
      </c>
      <c r="E681" s="2" t="s">
        <v>56</v>
      </c>
      <c r="F681" s="2" t="s">
        <v>31</v>
      </c>
      <c r="G681" s="16">
        <f t="shared" ref="G681:AH681" si="511">G686*G$690</f>
        <v>22.012310723860217</v>
      </c>
      <c r="H681" s="16">
        <f t="shared" si="511"/>
        <v>21.556466491183574</v>
      </c>
      <c r="I681" s="16">
        <f t="shared" si="511"/>
        <v>21.100622258506792</v>
      </c>
      <c r="J681" s="16">
        <f t="shared" si="511"/>
        <v>20.33006650585321</v>
      </c>
      <c r="K681" s="16">
        <f t="shared" si="511"/>
        <v>19.559510753199628</v>
      </c>
      <c r="L681" s="16">
        <f t="shared" si="511"/>
        <v>18.788955000546046</v>
      </c>
      <c r="M681" s="16">
        <f t="shared" si="511"/>
        <v>18.018399247892738</v>
      </c>
      <c r="N681" s="16">
        <f t="shared" si="511"/>
        <v>17.247843495239156</v>
      </c>
      <c r="O681" s="16">
        <f t="shared" si="511"/>
        <v>16.877033567022497</v>
      </c>
      <c r="P681" s="16">
        <f t="shared" si="511"/>
        <v>16.506223638805839</v>
      </c>
      <c r="Q681" s="16">
        <f t="shared" si="511"/>
        <v>16.13541371058918</v>
      </c>
      <c r="R681" s="16">
        <f t="shared" si="511"/>
        <v>15.764603782372523</v>
      </c>
      <c r="S681" s="16">
        <f t="shared" si="511"/>
        <v>15.393793854155795</v>
      </c>
      <c r="T681" s="16">
        <f t="shared" si="511"/>
        <v>15.093206205252955</v>
      </c>
      <c r="U681" s="16">
        <f t="shared" si="511"/>
        <v>14.792618556350112</v>
      </c>
      <c r="V681" s="16">
        <f t="shared" si="511"/>
        <v>14.492030907447202</v>
      </c>
      <c r="W681" s="16">
        <f t="shared" si="511"/>
        <v>14.191443258544359</v>
      </c>
      <c r="X681" s="16">
        <f t="shared" si="511"/>
        <v>13.890855609641482</v>
      </c>
      <c r="Y681" s="16">
        <f t="shared" si="511"/>
        <v>13.769758412927786</v>
      </c>
      <c r="Z681" s="16">
        <f t="shared" si="511"/>
        <v>13.648661216214089</v>
      </c>
      <c r="AA681" s="16">
        <f t="shared" si="511"/>
        <v>13.527564019500426</v>
      </c>
      <c r="AB681" s="16">
        <f t="shared" si="511"/>
        <v>13.406466822786728</v>
      </c>
      <c r="AC681" s="16">
        <f t="shared" si="511"/>
        <v>13.285369626073031</v>
      </c>
      <c r="AD681" s="16">
        <f t="shared" si="511"/>
        <v>13.194010362475922</v>
      </c>
      <c r="AE681" s="16">
        <f t="shared" si="511"/>
        <v>13.102651098878846</v>
      </c>
      <c r="AF681" s="16">
        <f t="shared" si="511"/>
        <v>13.011291835281769</v>
      </c>
      <c r="AG681" s="16">
        <f t="shared" si="511"/>
        <v>12.919932571684694</v>
      </c>
      <c r="AH681" s="16">
        <f t="shared" si="511"/>
        <v>12.828573308087618</v>
      </c>
    </row>
    <row r="682" spans="2:34" hidden="1" outlineLevel="1">
      <c r="B682" t="str">
        <f t="shared" si="492"/>
        <v>e-methane liquefied (PS) - Energy cost - Asia - USD/ton fuel</v>
      </c>
      <c r="C682" s="2" t="str">
        <f>C654</f>
        <v>e-methane liquefied (PS)</v>
      </c>
      <c r="D682" s="2" t="s">
        <v>43</v>
      </c>
      <c r="E682" s="2" t="s">
        <v>57</v>
      </c>
      <c r="F682" s="2" t="s">
        <v>31</v>
      </c>
      <c r="G682" s="16">
        <f t="shared" ref="G682:AH682" si="512">G687*G$690</f>
        <v>38.96496149388549</v>
      </c>
      <c r="H682" s="16">
        <f t="shared" si="512"/>
        <v>35.540944762101567</v>
      </c>
      <c r="I682" s="16">
        <f t="shared" si="512"/>
        <v>32.116928030319286</v>
      </c>
      <c r="J682" s="16">
        <f t="shared" si="512"/>
        <v>30.888761660534144</v>
      </c>
      <c r="K682" s="16">
        <f t="shared" si="512"/>
        <v>29.660595290749551</v>
      </c>
      <c r="L682" s="16">
        <f t="shared" si="512"/>
        <v>28.432428920964412</v>
      </c>
      <c r="M682" s="16">
        <f t="shared" si="512"/>
        <v>27.204262551179273</v>
      </c>
      <c r="N682" s="16">
        <f t="shared" si="512"/>
        <v>25.976096181394677</v>
      </c>
      <c r="O682" s="16">
        <f t="shared" si="512"/>
        <v>25.141324839787011</v>
      </c>
      <c r="P682" s="16">
        <f t="shared" si="512"/>
        <v>24.306553498179618</v>
      </c>
      <c r="Q682" s="16">
        <f t="shared" si="512"/>
        <v>23.471782156572498</v>
      </c>
      <c r="R682" s="16">
        <f t="shared" si="512"/>
        <v>22.637010814965105</v>
      </c>
      <c r="S682" s="16">
        <f t="shared" si="512"/>
        <v>21.802239473357712</v>
      </c>
      <c r="T682" s="16">
        <f t="shared" si="512"/>
        <v>21.37782149863542</v>
      </c>
      <c r="U682" s="16">
        <f t="shared" si="512"/>
        <v>20.953403523913128</v>
      </c>
      <c r="V682" s="16">
        <f t="shared" si="512"/>
        <v>20.528985549190974</v>
      </c>
      <c r="W682" s="16">
        <f t="shared" si="512"/>
        <v>20.104567574468682</v>
      </c>
      <c r="X682" s="16">
        <f t="shared" si="512"/>
        <v>19.680149599746663</v>
      </c>
      <c r="Y682" s="16">
        <f t="shared" si="512"/>
        <v>19.235899376458519</v>
      </c>
      <c r="Z682" s="16">
        <f t="shared" si="512"/>
        <v>18.791649153170511</v>
      </c>
      <c r="AA682" s="16">
        <f t="shared" si="512"/>
        <v>18.347398929882363</v>
      </c>
      <c r="AB682" s="16">
        <f t="shared" si="512"/>
        <v>17.903148706594354</v>
      </c>
      <c r="AC682" s="16">
        <f t="shared" si="512"/>
        <v>17.458898483306211</v>
      </c>
      <c r="AD682" s="16">
        <f t="shared" si="512"/>
        <v>17.255171219323916</v>
      </c>
      <c r="AE682" s="16">
        <f t="shared" si="512"/>
        <v>17.051443955341551</v>
      </c>
      <c r="AF682" s="16">
        <f t="shared" si="512"/>
        <v>16.847716691359256</v>
      </c>
      <c r="AG682" s="16">
        <f t="shared" si="512"/>
        <v>16.643989427376958</v>
      </c>
      <c r="AH682" s="16">
        <f t="shared" si="512"/>
        <v>16.440262163394596</v>
      </c>
    </row>
    <row r="683" spans="2:34" hidden="1" outlineLevel="1">
      <c r="B683" t="str">
        <f t="shared" si="492"/>
        <v>e-methane liquefied (PS) - Energy cost - Europe - USD/ton fuel</v>
      </c>
      <c r="C683" s="2" t="str">
        <f>C654</f>
        <v>e-methane liquefied (PS)</v>
      </c>
      <c r="D683" s="2" t="s">
        <v>43</v>
      </c>
      <c r="E683" s="2" t="s">
        <v>8</v>
      </c>
      <c r="F683" s="2" t="s">
        <v>31</v>
      </c>
      <c r="G683" s="16">
        <f t="shared" ref="G683:AH683" si="513">G688*G$690</f>
        <v>29.007303214654346</v>
      </c>
      <c r="H683" s="16">
        <f t="shared" si="513"/>
        <v>27.757100635909591</v>
      </c>
      <c r="I683" s="16">
        <f t="shared" si="513"/>
        <v>26.506898057164836</v>
      </c>
      <c r="J683" s="16">
        <f t="shared" si="513"/>
        <v>25.49672681863467</v>
      </c>
      <c r="K683" s="16">
        <f t="shared" si="513"/>
        <v>24.486555580104231</v>
      </c>
      <c r="L683" s="16">
        <f t="shared" si="513"/>
        <v>23.476384341574065</v>
      </c>
      <c r="M683" s="16">
        <f t="shared" si="513"/>
        <v>22.466213103043629</v>
      </c>
      <c r="N683" s="16">
        <f t="shared" si="513"/>
        <v>21.456041864513463</v>
      </c>
      <c r="O683" s="16">
        <f t="shared" si="513"/>
        <v>21.036315923909658</v>
      </c>
      <c r="P683" s="16">
        <f t="shared" si="513"/>
        <v>20.616589983306266</v>
      </c>
      <c r="Q683" s="16">
        <f t="shared" si="513"/>
        <v>20.196864042702735</v>
      </c>
      <c r="R683" s="16">
        <f t="shared" si="513"/>
        <v>19.777138102099205</v>
      </c>
      <c r="S683" s="16">
        <f t="shared" si="513"/>
        <v>19.357412161495812</v>
      </c>
      <c r="T683" s="16">
        <f t="shared" si="513"/>
        <v>19.106814441370034</v>
      </c>
      <c r="U683" s="16">
        <f t="shared" si="513"/>
        <v>18.856216721244323</v>
      </c>
      <c r="V683" s="16">
        <f t="shared" si="513"/>
        <v>18.605619001118612</v>
      </c>
      <c r="W683" s="16">
        <f t="shared" si="513"/>
        <v>18.355021280992901</v>
      </c>
      <c r="X683" s="16">
        <f t="shared" si="513"/>
        <v>18.104423560867051</v>
      </c>
      <c r="Y683" s="16">
        <f t="shared" si="513"/>
        <v>17.836329243096269</v>
      </c>
      <c r="Z683" s="16">
        <f t="shared" si="513"/>
        <v>17.568234925325417</v>
      </c>
      <c r="AA683" s="16">
        <f t="shared" si="513"/>
        <v>17.300140607554635</v>
      </c>
      <c r="AB683" s="16">
        <f t="shared" si="513"/>
        <v>17.032046289783782</v>
      </c>
      <c r="AC683" s="16">
        <f t="shared" si="513"/>
        <v>16.763951972013</v>
      </c>
      <c r="AD683" s="16">
        <f t="shared" si="513"/>
        <v>16.568344836559117</v>
      </c>
      <c r="AE683" s="16">
        <f t="shared" si="513"/>
        <v>16.372737701105166</v>
      </c>
      <c r="AF683" s="16">
        <f t="shared" si="513"/>
        <v>16.177130565651282</v>
      </c>
      <c r="AG683" s="16">
        <f t="shared" si="513"/>
        <v>15.981523430197399</v>
      </c>
      <c r="AH683" s="16">
        <f t="shared" si="513"/>
        <v>15.785916294743446</v>
      </c>
    </row>
    <row r="684" spans="2:34" hidden="1" outlineLevel="1">
      <c r="B684" t="str">
        <f t="shared" si="492"/>
        <v>e-methane liquefied (PS) - Energy cost - Middle East - USD/ton fuel</v>
      </c>
      <c r="C684" s="13" t="str">
        <f>C654</f>
        <v>e-methane liquefied (PS)</v>
      </c>
      <c r="D684" s="13" t="s">
        <v>43</v>
      </c>
      <c r="E684" s="13" t="s">
        <v>58</v>
      </c>
      <c r="F684" s="13" t="s">
        <v>31</v>
      </c>
      <c r="G684" s="17">
        <f t="shared" ref="G684:AH684" si="514">G689*G$690</f>
        <v>22.212190003898375</v>
      </c>
      <c r="H684" s="17">
        <f t="shared" si="514"/>
        <v>21.232021740260461</v>
      </c>
      <c r="I684" s="17">
        <f t="shared" si="514"/>
        <v>20.251853476622273</v>
      </c>
      <c r="J684" s="17">
        <f t="shared" si="514"/>
        <v>19.602892276312467</v>
      </c>
      <c r="K684" s="17">
        <f t="shared" si="514"/>
        <v>18.953931076002664</v>
      </c>
      <c r="L684" s="17">
        <f t="shared" si="514"/>
        <v>18.304969875692858</v>
      </c>
      <c r="M684" s="17">
        <f t="shared" si="514"/>
        <v>17.656008675383053</v>
      </c>
      <c r="N684" s="17">
        <f t="shared" si="514"/>
        <v>17.00704747507325</v>
      </c>
      <c r="O684" s="17">
        <f t="shared" si="514"/>
        <v>16.549455045217972</v>
      </c>
      <c r="P684" s="17">
        <f t="shared" si="514"/>
        <v>16.091862615362832</v>
      </c>
      <c r="Q684" s="17">
        <f t="shared" si="514"/>
        <v>15.634270185507557</v>
      </c>
      <c r="R684" s="17">
        <f t="shared" si="514"/>
        <v>15.176677755652417</v>
      </c>
      <c r="S684" s="17">
        <f t="shared" si="514"/>
        <v>14.719085325797277</v>
      </c>
      <c r="T684" s="17">
        <f t="shared" si="514"/>
        <v>14.489653293063725</v>
      </c>
      <c r="U684" s="17">
        <f t="shared" si="514"/>
        <v>14.260221260330171</v>
      </c>
      <c r="V684" s="17">
        <f t="shared" si="514"/>
        <v>14.030789227596687</v>
      </c>
      <c r="W684" s="17">
        <f t="shared" si="514"/>
        <v>13.801357194863135</v>
      </c>
      <c r="X684" s="17">
        <f t="shared" si="514"/>
        <v>13.571925162129583</v>
      </c>
      <c r="Y684" s="17">
        <f t="shared" si="514"/>
        <v>13.271048899002039</v>
      </c>
      <c r="Z684" s="17">
        <f t="shared" si="514"/>
        <v>12.970172635874563</v>
      </c>
      <c r="AA684" s="17">
        <f t="shared" si="514"/>
        <v>12.669296372747022</v>
      </c>
      <c r="AB684" s="17">
        <f t="shared" si="514"/>
        <v>12.368420109619546</v>
      </c>
      <c r="AC684" s="17">
        <f t="shared" si="514"/>
        <v>12.067543846491969</v>
      </c>
      <c r="AD684" s="17">
        <f t="shared" si="514"/>
        <v>11.926724316796832</v>
      </c>
      <c r="AE684" s="17">
        <f t="shared" si="514"/>
        <v>11.78590478710173</v>
      </c>
      <c r="AF684" s="17">
        <f t="shared" si="514"/>
        <v>11.645085257406594</v>
      </c>
      <c r="AG684" s="17">
        <f t="shared" si="514"/>
        <v>11.504265727711458</v>
      </c>
      <c r="AH684" s="17">
        <f t="shared" si="514"/>
        <v>11.363446198016357</v>
      </c>
    </row>
    <row r="685" spans="2:34" hidden="1" outlineLevel="1">
      <c r="B685" t="str">
        <f t="shared" si="492"/>
        <v>Renewable electricity - Cost of electricity - Africa - USD/MWh</v>
      </c>
      <c r="C685" t="s">
        <v>118</v>
      </c>
      <c r="D685" t="s">
        <v>119</v>
      </c>
      <c r="E685" t="s">
        <v>55</v>
      </c>
      <c r="F685" t="s">
        <v>120</v>
      </c>
      <c r="G685" s="8">
        <f t="shared" ref="G685:V690" si="515">INDEX(FuelData,MATCH($B685,FuelData_Index,0),MATCH(G$4,FuelData_Year,0))</f>
        <v>58.389806930514169</v>
      </c>
      <c r="H685" s="8">
        <f t="shared" si="515"/>
        <v>51.533296245659585</v>
      </c>
      <c r="I685" s="8">
        <f t="shared" si="515"/>
        <v>44.676785560803182</v>
      </c>
      <c r="J685" s="8">
        <f t="shared" si="515"/>
        <v>42.765424685038852</v>
      </c>
      <c r="K685" s="8">
        <f t="shared" si="515"/>
        <v>40.854063809274521</v>
      </c>
      <c r="L685" s="8">
        <f t="shared" si="515"/>
        <v>38.942702933510191</v>
      </c>
      <c r="M685" s="8">
        <f t="shared" si="515"/>
        <v>37.031342057745405</v>
      </c>
      <c r="N685" s="8">
        <f t="shared" si="515"/>
        <v>35.119981181981075</v>
      </c>
      <c r="O685" s="8">
        <f t="shared" si="515"/>
        <v>34.053057098426962</v>
      </c>
      <c r="P685" s="8">
        <f t="shared" si="515"/>
        <v>32.986133014872848</v>
      </c>
      <c r="Q685" s="8">
        <f t="shared" si="515"/>
        <v>31.919208931318281</v>
      </c>
      <c r="R685" s="8">
        <f t="shared" si="515"/>
        <v>30.852284847764167</v>
      </c>
      <c r="S685" s="8">
        <f t="shared" si="515"/>
        <v>29.785360764210168</v>
      </c>
      <c r="T685" s="8">
        <f t="shared" si="515"/>
        <v>29.283177129903038</v>
      </c>
      <c r="U685" s="8">
        <f t="shared" si="515"/>
        <v>28.780993495596022</v>
      </c>
      <c r="V685" s="8">
        <f t="shared" si="515"/>
        <v>28.278809861288892</v>
      </c>
      <c r="W685" s="8">
        <f t="shared" ref="W685:AH690" si="516">INDEX(FuelData,MATCH($B685,FuelData_Index,0),MATCH(W$4,FuelData_Year,0))</f>
        <v>27.776626226981762</v>
      </c>
      <c r="X685" s="8">
        <f t="shared" si="516"/>
        <v>27.274442592674859</v>
      </c>
      <c r="Y685" s="8">
        <f t="shared" si="516"/>
        <v>26.758061649346246</v>
      </c>
      <c r="Z685" s="8">
        <f t="shared" si="516"/>
        <v>26.241680706017632</v>
      </c>
      <c r="AA685" s="8">
        <f t="shared" si="516"/>
        <v>25.725299762688792</v>
      </c>
      <c r="AB685" s="8">
        <f t="shared" si="516"/>
        <v>25.208918819360179</v>
      </c>
      <c r="AC685" s="8">
        <f t="shared" si="516"/>
        <v>24.692537876031452</v>
      </c>
      <c r="AD685" s="8">
        <f t="shared" si="516"/>
        <v>24.439084279606391</v>
      </c>
      <c r="AE685" s="8">
        <f t="shared" si="516"/>
        <v>24.185630683181444</v>
      </c>
      <c r="AF685" s="8">
        <f t="shared" si="516"/>
        <v>23.932177086756383</v>
      </c>
      <c r="AG685" s="8">
        <f t="shared" si="516"/>
        <v>23.678723490331322</v>
      </c>
      <c r="AH685" s="8">
        <f t="shared" si="516"/>
        <v>23.425269893906375</v>
      </c>
    </row>
    <row r="686" spans="2:34" hidden="1" outlineLevel="1">
      <c r="B686" t="str">
        <f t="shared" si="492"/>
        <v>Renewable electricity - Cost of electricity - Americas - USD/MWh</v>
      </c>
      <c r="C686" t="s">
        <v>118</v>
      </c>
      <c r="D686" t="s">
        <v>119</v>
      </c>
      <c r="E686" t="s">
        <v>56</v>
      </c>
      <c r="F686" t="s">
        <v>120</v>
      </c>
      <c r="G686" s="8">
        <f t="shared" si="515"/>
        <v>36.687184539767031</v>
      </c>
      <c r="H686" s="8">
        <f t="shared" si="515"/>
        <v>35.927444151972622</v>
      </c>
      <c r="I686" s="8">
        <f t="shared" si="515"/>
        <v>35.167703764177986</v>
      </c>
      <c r="J686" s="8">
        <f t="shared" si="515"/>
        <v>33.883444176422017</v>
      </c>
      <c r="K686" s="8">
        <f t="shared" si="515"/>
        <v>32.599184588666049</v>
      </c>
      <c r="L686" s="8">
        <f t="shared" si="515"/>
        <v>31.31492500091008</v>
      </c>
      <c r="M686" s="8">
        <f t="shared" si="515"/>
        <v>30.030665413154566</v>
      </c>
      <c r="N686" s="8">
        <f t="shared" si="515"/>
        <v>28.746405825398597</v>
      </c>
      <c r="O686" s="8">
        <f t="shared" si="515"/>
        <v>28.128389278370832</v>
      </c>
      <c r="P686" s="8">
        <f t="shared" si="515"/>
        <v>27.510372731343068</v>
      </c>
      <c r="Q686" s="8">
        <f t="shared" si="515"/>
        <v>26.892356184315304</v>
      </c>
      <c r="R686" s="8">
        <f t="shared" si="515"/>
        <v>26.27433963728754</v>
      </c>
      <c r="S686" s="8">
        <f t="shared" si="515"/>
        <v>25.656323090259662</v>
      </c>
      <c r="T686" s="8">
        <f t="shared" si="515"/>
        <v>25.155343675421591</v>
      </c>
      <c r="U686" s="8">
        <f t="shared" si="515"/>
        <v>24.65436426058352</v>
      </c>
      <c r="V686" s="8">
        <f t="shared" si="515"/>
        <v>24.153384845745336</v>
      </c>
      <c r="W686" s="8">
        <f t="shared" si="516"/>
        <v>23.652405430907265</v>
      </c>
      <c r="X686" s="8">
        <f t="shared" si="516"/>
        <v>23.151426016069138</v>
      </c>
      <c r="Y686" s="8">
        <f t="shared" si="516"/>
        <v>22.949597354879643</v>
      </c>
      <c r="Z686" s="8">
        <f t="shared" si="516"/>
        <v>22.747768693690148</v>
      </c>
      <c r="AA686" s="8">
        <f t="shared" si="516"/>
        <v>22.54594003250071</v>
      </c>
      <c r="AB686" s="8">
        <f t="shared" si="516"/>
        <v>22.344111371311214</v>
      </c>
      <c r="AC686" s="8">
        <f t="shared" si="516"/>
        <v>22.142282710121719</v>
      </c>
      <c r="AD686" s="8">
        <f t="shared" si="516"/>
        <v>21.990017270793203</v>
      </c>
      <c r="AE686" s="8">
        <f t="shared" si="516"/>
        <v>21.837751831464743</v>
      </c>
      <c r="AF686" s="8">
        <f t="shared" si="516"/>
        <v>21.685486392136283</v>
      </c>
      <c r="AG686" s="8">
        <f t="shared" si="516"/>
        <v>21.533220952807824</v>
      </c>
      <c r="AH686" s="8">
        <f t="shared" si="516"/>
        <v>21.380955513479364</v>
      </c>
    </row>
    <row r="687" spans="2:34" hidden="1" outlineLevel="1">
      <c r="B687" t="str">
        <f t="shared" si="492"/>
        <v>Renewable electricity - Cost of electricity - Asia - USD/MWh</v>
      </c>
      <c r="C687" t="s">
        <v>118</v>
      </c>
      <c r="D687" t="s">
        <v>119</v>
      </c>
      <c r="E687" t="s">
        <v>57</v>
      </c>
      <c r="F687" t="s">
        <v>120</v>
      </c>
      <c r="G687" s="8">
        <f t="shared" si="515"/>
        <v>64.941602489809156</v>
      </c>
      <c r="H687" s="8">
        <f t="shared" si="515"/>
        <v>59.234907936835953</v>
      </c>
      <c r="I687" s="8">
        <f t="shared" si="515"/>
        <v>53.528213383865477</v>
      </c>
      <c r="J687" s="8">
        <f t="shared" si="515"/>
        <v>51.481269434223577</v>
      </c>
      <c r="K687" s="8">
        <f t="shared" si="515"/>
        <v>49.434325484582587</v>
      </c>
      <c r="L687" s="8">
        <f t="shared" si="515"/>
        <v>47.387381534940687</v>
      </c>
      <c r="M687" s="8">
        <f t="shared" si="515"/>
        <v>45.340437585298787</v>
      </c>
      <c r="N687" s="8">
        <f t="shared" si="515"/>
        <v>43.293493635657796</v>
      </c>
      <c r="O687" s="8">
        <f t="shared" si="515"/>
        <v>41.902208066311687</v>
      </c>
      <c r="P687" s="8">
        <f t="shared" si="515"/>
        <v>40.510922496966032</v>
      </c>
      <c r="Q687" s="8">
        <f t="shared" si="515"/>
        <v>39.119636927620832</v>
      </c>
      <c r="R687" s="8">
        <f t="shared" si="515"/>
        <v>37.728351358275177</v>
      </c>
      <c r="S687" s="8">
        <f t="shared" si="515"/>
        <v>36.337065788929522</v>
      </c>
      <c r="T687" s="8">
        <f t="shared" si="515"/>
        <v>35.629702497725702</v>
      </c>
      <c r="U687" s="8">
        <f t="shared" si="515"/>
        <v>34.922339206521883</v>
      </c>
      <c r="V687" s="8">
        <f t="shared" si="515"/>
        <v>34.214975915318291</v>
      </c>
      <c r="W687" s="8">
        <f t="shared" si="516"/>
        <v>33.507612624114472</v>
      </c>
      <c r="X687" s="8">
        <f t="shared" si="516"/>
        <v>32.800249332911108</v>
      </c>
      <c r="Y687" s="8">
        <f t="shared" si="516"/>
        <v>32.059832294097532</v>
      </c>
      <c r="Z687" s="8">
        <f t="shared" si="516"/>
        <v>31.319415255284184</v>
      </c>
      <c r="AA687" s="8">
        <f t="shared" si="516"/>
        <v>30.578998216470609</v>
      </c>
      <c r="AB687" s="8">
        <f t="shared" si="516"/>
        <v>29.838581177657261</v>
      </c>
      <c r="AC687" s="8">
        <f t="shared" si="516"/>
        <v>29.098164138843686</v>
      </c>
      <c r="AD687" s="8">
        <f t="shared" si="516"/>
        <v>28.758618698873192</v>
      </c>
      <c r="AE687" s="8">
        <f t="shared" si="516"/>
        <v>28.419073258902586</v>
      </c>
      <c r="AF687" s="8">
        <f t="shared" si="516"/>
        <v>28.079527818932092</v>
      </c>
      <c r="AG687" s="8">
        <f t="shared" si="516"/>
        <v>27.739982378961599</v>
      </c>
      <c r="AH687" s="8">
        <f t="shared" si="516"/>
        <v>27.400436938990993</v>
      </c>
    </row>
    <row r="688" spans="2:34" hidden="1" outlineLevel="1">
      <c r="B688" t="str">
        <f t="shared" si="492"/>
        <v>Renewable electricity - Cost of electricity - Europe - USD/MWh</v>
      </c>
      <c r="C688" t="s">
        <v>118</v>
      </c>
      <c r="D688" t="s">
        <v>119</v>
      </c>
      <c r="E688" t="s">
        <v>8</v>
      </c>
      <c r="F688" t="s">
        <v>120</v>
      </c>
      <c r="G688" s="8">
        <f t="shared" si="515"/>
        <v>48.345505357757247</v>
      </c>
      <c r="H688" s="8">
        <f t="shared" si="515"/>
        <v>46.261834393182653</v>
      </c>
      <c r="I688" s="8">
        <f t="shared" si="515"/>
        <v>44.178163428608059</v>
      </c>
      <c r="J688" s="8">
        <f t="shared" si="515"/>
        <v>42.49454469772445</v>
      </c>
      <c r="K688" s="8">
        <f t="shared" si="515"/>
        <v>40.810925966840387</v>
      </c>
      <c r="L688" s="8">
        <f t="shared" si="515"/>
        <v>39.127307235956778</v>
      </c>
      <c r="M688" s="8">
        <f t="shared" si="515"/>
        <v>37.443688505072714</v>
      </c>
      <c r="N688" s="8">
        <f t="shared" si="515"/>
        <v>35.760069774189105</v>
      </c>
      <c r="O688" s="8">
        <f t="shared" si="515"/>
        <v>35.060526539849434</v>
      </c>
      <c r="P688" s="8">
        <f t="shared" si="515"/>
        <v>34.360983305510445</v>
      </c>
      <c r="Q688" s="8">
        <f t="shared" si="515"/>
        <v>33.661440071171228</v>
      </c>
      <c r="R688" s="8">
        <f t="shared" si="515"/>
        <v>32.961896836832011</v>
      </c>
      <c r="S688" s="8">
        <f t="shared" si="515"/>
        <v>32.262353602493022</v>
      </c>
      <c r="T688" s="8">
        <f t="shared" si="515"/>
        <v>31.844690735616723</v>
      </c>
      <c r="U688" s="8">
        <f t="shared" si="515"/>
        <v>31.427027868740538</v>
      </c>
      <c r="V688" s="8">
        <f t="shared" si="515"/>
        <v>31.009365001864353</v>
      </c>
      <c r="W688" s="8">
        <f t="shared" si="516"/>
        <v>30.591702134988168</v>
      </c>
      <c r="X688" s="8">
        <f t="shared" si="516"/>
        <v>30.174039268111756</v>
      </c>
      <c r="Y688" s="8">
        <f t="shared" si="516"/>
        <v>29.72721540516045</v>
      </c>
      <c r="Z688" s="8">
        <f t="shared" si="516"/>
        <v>29.280391542209031</v>
      </c>
      <c r="AA688" s="8">
        <f t="shared" si="516"/>
        <v>28.833567679257726</v>
      </c>
      <c r="AB688" s="8">
        <f t="shared" si="516"/>
        <v>28.386743816306307</v>
      </c>
      <c r="AC688" s="8">
        <f t="shared" si="516"/>
        <v>27.939919953355002</v>
      </c>
      <c r="AD688" s="8">
        <f t="shared" si="516"/>
        <v>27.613908060931863</v>
      </c>
      <c r="AE688" s="8">
        <f t="shared" si="516"/>
        <v>27.28789616850861</v>
      </c>
      <c r="AF688" s="8">
        <f t="shared" si="516"/>
        <v>26.96188427608547</v>
      </c>
      <c r="AG688" s="8">
        <f t="shared" si="516"/>
        <v>26.635872383662331</v>
      </c>
      <c r="AH688" s="8">
        <f t="shared" si="516"/>
        <v>26.309860491239078</v>
      </c>
    </row>
    <row r="689" spans="2:34" hidden="1" outlineLevel="1">
      <c r="B689" t="str">
        <f t="shared" si="492"/>
        <v>Renewable electricity - Cost of electricity - Middle East - USD/MWh</v>
      </c>
      <c r="C689" t="s">
        <v>118</v>
      </c>
      <c r="D689" t="s">
        <v>119</v>
      </c>
      <c r="E689" t="s">
        <v>58</v>
      </c>
      <c r="F689" t="s">
        <v>120</v>
      </c>
      <c r="G689" s="8">
        <f t="shared" si="515"/>
        <v>37.020316673163961</v>
      </c>
      <c r="H689" s="8">
        <f t="shared" si="515"/>
        <v>35.386702900434102</v>
      </c>
      <c r="I689" s="8">
        <f t="shared" si="515"/>
        <v>33.753089127703788</v>
      </c>
      <c r="J689" s="8">
        <f t="shared" si="515"/>
        <v>32.671487127187447</v>
      </c>
      <c r="K689" s="8">
        <f t="shared" si="515"/>
        <v>31.589885126671106</v>
      </c>
      <c r="L689" s="8">
        <f t="shared" si="515"/>
        <v>30.508283126154765</v>
      </c>
      <c r="M689" s="8">
        <f t="shared" si="515"/>
        <v>29.426681125638424</v>
      </c>
      <c r="N689" s="8">
        <f t="shared" si="515"/>
        <v>28.345079125122083</v>
      </c>
      <c r="O689" s="8">
        <f t="shared" si="515"/>
        <v>27.58242507536329</v>
      </c>
      <c r="P689" s="8">
        <f t="shared" si="515"/>
        <v>26.819771025604723</v>
      </c>
      <c r="Q689" s="8">
        <f t="shared" si="515"/>
        <v>26.057116975845929</v>
      </c>
      <c r="R689" s="8">
        <f t="shared" si="515"/>
        <v>25.294462926087363</v>
      </c>
      <c r="S689" s="8">
        <f t="shared" si="515"/>
        <v>24.531808876328796</v>
      </c>
      <c r="T689" s="8">
        <f t="shared" si="515"/>
        <v>24.149422155106208</v>
      </c>
      <c r="U689" s="8">
        <f t="shared" si="515"/>
        <v>23.76703543388362</v>
      </c>
      <c r="V689" s="8">
        <f t="shared" si="515"/>
        <v>23.384648712661146</v>
      </c>
      <c r="W689" s="8">
        <f t="shared" si="516"/>
        <v>23.002261991438559</v>
      </c>
      <c r="X689" s="8">
        <f t="shared" si="516"/>
        <v>22.619875270215971</v>
      </c>
      <c r="Y689" s="8">
        <f t="shared" si="516"/>
        <v>22.118414831670066</v>
      </c>
      <c r="Z689" s="8">
        <f t="shared" si="516"/>
        <v>21.616954393124274</v>
      </c>
      <c r="AA689" s="8">
        <f t="shared" si="516"/>
        <v>21.115493954578369</v>
      </c>
      <c r="AB689" s="8">
        <f t="shared" si="516"/>
        <v>20.614033516032578</v>
      </c>
      <c r="AC689" s="8">
        <f t="shared" si="516"/>
        <v>20.112573077486616</v>
      </c>
      <c r="AD689" s="8">
        <f t="shared" si="516"/>
        <v>19.877873861328055</v>
      </c>
      <c r="AE689" s="8">
        <f t="shared" si="516"/>
        <v>19.643174645169552</v>
      </c>
      <c r="AF689" s="8">
        <f t="shared" si="516"/>
        <v>19.408475429010991</v>
      </c>
      <c r="AG689" s="8">
        <f t="shared" si="516"/>
        <v>19.173776212852431</v>
      </c>
      <c r="AH689" s="8">
        <f t="shared" si="516"/>
        <v>18.939076996693927</v>
      </c>
    </row>
    <row r="690" spans="2:34" hidden="1" outlineLevel="1">
      <c r="B690" t="str">
        <f t="shared" si="492"/>
        <v>e-methane (liquefied) - Energy demand - Liquefaction - Global - MWh/ton fuel</v>
      </c>
      <c r="C690" t="s">
        <v>140</v>
      </c>
      <c r="D690" t="s">
        <v>132</v>
      </c>
      <c r="E690" t="s">
        <v>49</v>
      </c>
      <c r="F690" t="s">
        <v>122</v>
      </c>
      <c r="G690" s="24">
        <f t="shared" si="515"/>
        <v>0.6</v>
      </c>
      <c r="H690" s="24">
        <f t="shared" si="515"/>
        <v>0.6</v>
      </c>
      <c r="I690" s="24">
        <f t="shared" si="515"/>
        <v>0.6</v>
      </c>
      <c r="J690" s="24">
        <f t="shared" si="515"/>
        <v>0.6</v>
      </c>
      <c r="K690" s="24">
        <f t="shared" si="515"/>
        <v>0.6</v>
      </c>
      <c r="L690" s="24">
        <f t="shared" si="515"/>
        <v>0.6</v>
      </c>
      <c r="M690" s="24">
        <f t="shared" si="515"/>
        <v>0.6</v>
      </c>
      <c r="N690" s="24">
        <f t="shared" si="515"/>
        <v>0.6</v>
      </c>
      <c r="O690" s="24">
        <f t="shared" si="515"/>
        <v>0.6</v>
      </c>
      <c r="P690" s="24">
        <f t="shared" si="515"/>
        <v>0.6</v>
      </c>
      <c r="Q690" s="24">
        <f t="shared" si="515"/>
        <v>0.6</v>
      </c>
      <c r="R690" s="24">
        <f t="shared" si="515"/>
        <v>0.6</v>
      </c>
      <c r="S690" s="24">
        <f t="shared" si="515"/>
        <v>0.6</v>
      </c>
      <c r="T690" s="24">
        <f t="shared" si="515"/>
        <v>0.6</v>
      </c>
      <c r="U690" s="24">
        <f t="shared" si="515"/>
        <v>0.6</v>
      </c>
      <c r="V690" s="24">
        <f t="shared" si="515"/>
        <v>0.6</v>
      </c>
      <c r="W690" s="24">
        <f t="shared" si="516"/>
        <v>0.6</v>
      </c>
      <c r="X690" s="24">
        <f t="shared" si="516"/>
        <v>0.6</v>
      </c>
      <c r="Y690" s="24">
        <f t="shared" si="516"/>
        <v>0.6</v>
      </c>
      <c r="Z690" s="24">
        <f t="shared" si="516"/>
        <v>0.6</v>
      </c>
      <c r="AA690" s="24">
        <f t="shared" si="516"/>
        <v>0.6</v>
      </c>
      <c r="AB690" s="24">
        <f t="shared" si="516"/>
        <v>0.6</v>
      </c>
      <c r="AC690" s="24">
        <f t="shared" si="516"/>
        <v>0.6</v>
      </c>
      <c r="AD690" s="24">
        <f t="shared" si="516"/>
        <v>0.6</v>
      </c>
      <c r="AE690" s="24">
        <f t="shared" si="516"/>
        <v>0.6</v>
      </c>
      <c r="AF690" s="24">
        <f t="shared" si="516"/>
        <v>0.6</v>
      </c>
      <c r="AG690" s="24">
        <f t="shared" si="516"/>
        <v>0.6</v>
      </c>
      <c r="AH690" s="24">
        <f t="shared" si="516"/>
        <v>0.6</v>
      </c>
    </row>
    <row r="691" spans="2:34" hidden="1" outlineLevel="1">
      <c r="B691" t="str">
        <f t="shared" si="492"/>
        <v/>
      </c>
      <c r="C691" s="2"/>
    </row>
    <row r="692" spans="2:34" hidden="1" outlineLevel="1">
      <c r="B692" t="str">
        <f t="shared" si="492"/>
        <v>e-methane liquefied (PS) - Feedstock cost - Africa - USD/ton fuel</v>
      </c>
      <c r="C692" s="10" t="str">
        <f>C654</f>
        <v>e-methane liquefied (PS)</v>
      </c>
      <c r="D692" s="10" t="s">
        <v>44</v>
      </c>
      <c r="E692" s="10" t="s">
        <v>55</v>
      </c>
      <c r="F692" s="10" t="s">
        <v>31</v>
      </c>
      <c r="G692" s="15">
        <f>G697</f>
        <v>3063.5741466699128</v>
      </c>
      <c r="H692" s="15">
        <f t="shared" ref="H692:AH692" si="517">H697</f>
        <v>2807.0744282465334</v>
      </c>
      <c r="I692" s="15">
        <f t="shared" si="517"/>
        <v>2549.2389426923241</v>
      </c>
      <c r="J692" s="15">
        <f t="shared" si="517"/>
        <v>2451.5662469716967</v>
      </c>
      <c r="K692" s="15">
        <f t="shared" si="517"/>
        <v>2351.3186713234791</v>
      </c>
      <c r="L692" s="15">
        <f t="shared" si="517"/>
        <v>2248.547609168605</v>
      </c>
      <c r="M692" s="15">
        <f t="shared" si="517"/>
        <v>2143.3044539280472</v>
      </c>
      <c r="N692" s="15">
        <f t="shared" si="517"/>
        <v>2035.6405990227183</v>
      </c>
      <c r="O692" s="15">
        <f t="shared" si="517"/>
        <v>1995.73394046151</v>
      </c>
      <c r="P692" s="15">
        <f t="shared" si="517"/>
        <v>1952.0389924507556</v>
      </c>
      <c r="Q692" s="15">
        <f t="shared" si="517"/>
        <v>1904.5834368086807</v>
      </c>
      <c r="R692" s="15">
        <f t="shared" si="517"/>
        <v>1853.394955353534</v>
      </c>
      <c r="S692" s="15">
        <f t="shared" si="517"/>
        <v>1798.5012299036046</v>
      </c>
      <c r="T692" s="15">
        <f t="shared" si="517"/>
        <v>1757.7923435924506</v>
      </c>
      <c r="U692" s="15">
        <f t="shared" si="517"/>
        <v>1714.4778722566937</v>
      </c>
      <c r="V692" s="15">
        <f t="shared" si="517"/>
        <v>1668.5668485788533</v>
      </c>
      <c r="W692" s="15">
        <f t="shared" si="517"/>
        <v>1620.0683052413367</v>
      </c>
      <c r="X692" s="15">
        <f t="shared" si="517"/>
        <v>1568.9912749266377</v>
      </c>
      <c r="Y692" s="15">
        <f t="shared" si="517"/>
        <v>1514.3898532089574</v>
      </c>
      <c r="Z692" s="15">
        <f t="shared" si="517"/>
        <v>1458.5785350897941</v>
      </c>
      <c r="AA692" s="15">
        <f t="shared" si="517"/>
        <v>1401.552038499944</v>
      </c>
      <c r="AB692" s="15">
        <f t="shared" si="517"/>
        <v>1343.30508137015</v>
      </c>
      <c r="AC692" s="15">
        <f t="shared" si="517"/>
        <v>1283.8323816311868</v>
      </c>
      <c r="AD692" s="15">
        <f t="shared" si="517"/>
        <v>1234.8890406257337</v>
      </c>
      <c r="AE692" s="15">
        <f t="shared" si="517"/>
        <v>1185.3391901833641</v>
      </c>
      <c r="AF692" s="15">
        <f t="shared" si="517"/>
        <v>1135.179501827927</v>
      </c>
      <c r="AG692" s="15">
        <f t="shared" si="517"/>
        <v>1084.4066470832836</v>
      </c>
      <c r="AH692" s="15">
        <f t="shared" si="517"/>
        <v>1033.0172974732964</v>
      </c>
    </row>
    <row r="693" spans="2:34" hidden="1" outlineLevel="1">
      <c r="B693" t="str">
        <f t="shared" si="492"/>
        <v>e-methane liquefied (PS) - Feedstock cost - Americas - USD/ton fuel</v>
      </c>
      <c r="C693" s="2" t="str">
        <f>C654</f>
        <v>e-methane liquefied (PS)</v>
      </c>
      <c r="D693" s="2" t="s">
        <v>44</v>
      </c>
      <c r="E693" s="2" t="s">
        <v>56</v>
      </c>
      <c r="F693" s="2" t="s">
        <v>31</v>
      </c>
      <c r="G693" s="16">
        <f t="shared" ref="G693:AH693" si="518">G698</f>
        <v>2440.6118191646678</v>
      </c>
      <c r="H693" s="16">
        <f t="shared" si="518"/>
        <v>2359.5977802152029</v>
      </c>
      <c r="I693" s="16">
        <f t="shared" si="518"/>
        <v>2276.922612741469</v>
      </c>
      <c r="J693" s="16">
        <f t="shared" si="518"/>
        <v>2197.6860598746839</v>
      </c>
      <c r="K693" s="16">
        <f t="shared" si="518"/>
        <v>2115.8811830958648</v>
      </c>
      <c r="L693" s="16">
        <f t="shared" si="518"/>
        <v>2031.5425140805407</v>
      </c>
      <c r="M693" s="16">
        <f t="shared" si="518"/>
        <v>1944.7045845042994</v>
      </c>
      <c r="N693" s="16">
        <f t="shared" si="518"/>
        <v>1855.4019260425994</v>
      </c>
      <c r="O693" s="16">
        <f t="shared" si="518"/>
        <v>1829.2155842971813</v>
      </c>
      <c r="P693" s="16">
        <f t="shared" si="518"/>
        <v>1799.1328866594922</v>
      </c>
      <c r="Q693" s="16">
        <f t="shared" si="518"/>
        <v>1765.1698678427645</v>
      </c>
      <c r="R693" s="16">
        <f t="shared" si="518"/>
        <v>1727.3425625602113</v>
      </c>
      <c r="S693" s="16">
        <f t="shared" si="518"/>
        <v>1685.6670055251152</v>
      </c>
      <c r="T693" s="16">
        <f t="shared" si="518"/>
        <v>1645.8854168284633</v>
      </c>
      <c r="U693" s="16">
        <f t="shared" si="518"/>
        <v>1603.5224628979511</v>
      </c>
      <c r="V693" s="16">
        <f t="shared" si="518"/>
        <v>1558.587154756028</v>
      </c>
      <c r="W693" s="16">
        <f t="shared" si="518"/>
        <v>1511.0885034250405</v>
      </c>
      <c r="X693" s="16">
        <f t="shared" si="518"/>
        <v>1461.0355199274022</v>
      </c>
      <c r="Y693" s="16">
        <f t="shared" si="518"/>
        <v>1415.8556007035861</v>
      </c>
      <c r="Z693" s="16">
        <f t="shared" si="518"/>
        <v>1369.258066318539</v>
      </c>
      <c r="AA693" s="16">
        <f t="shared" si="518"/>
        <v>1321.2408522635749</v>
      </c>
      <c r="AB693" s="16">
        <f t="shared" si="518"/>
        <v>1271.8018940299353</v>
      </c>
      <c r="AC693" s="16">
        <f t="shared" si="518"/>
        <v>1220.9391271089157</v>
      </c>
      <c r="AD693" s="16">
        <f t="shared" si="518"/>
        <v>1175.0999973596945</v>
      </c>
      <c r="AE693" s="16">
        <f t="shared" si="518"/>
        <v>1128.5937765303986</v>
      </c>
      <c r="AF693" s="16">
        <f t="shared" si="518"/>
        <v>1081.4184649970728</v>
      </c>
      <c r="AG693" s="16">
        <f t="shared" si="518"/>
        <v>1033.572063135766</v>
      </c>
      <c r="AH693" s="16">
        <f t="shared" si="518"/>
        <v>985.05257132252768</v>
      </c>
    </row>
    <row r="694" spans="2:34" hidden="1" outlineLevel="1">
      <c r="B694" t="str">
        <f t="shared" si="492"/>
        <v>e-methane liquefied (PS) - Feedstock cost - Asia - USD/ton fuel</v>
      </c>
      <c r="C694" s="2" t="str">
        <f>C654</f>
        <v>e-methane liquefied (PS)</v>
      </c>
      <c r="D694" s="2" t="s">
        <v>44</v>
      </c>
      <c r="E694" s="2" t="s">
        <v>57</v>
      </c>
      <c r="F694" s="2" t="s">
        <v>31</v>
      </c>
      <c r="G694" s="16">
        <f t="shared" ref="G694:AH694" si="519">G699</f>
        <v>3251.6399821008004</v>
      </c>
      <c r="H694" s="16">
        <f t="shared" si="519"/>
        <v>3027.9077004906458</v>
      </c>
      <c r="I694" s="16">
        <f t="shared" si="519"/>
        <v>2802.7217069752719</v>
      </c>
      <c r="J694" s="16">
        <f t="shared" si="519"/>
        <v>2700.6976533607121</v>
      </c>
      <c r="K694" s="16">
        <f t="shared" si="519"/>
        <v>2596.0363956151846</v>
      </c>
      <c r="L694" s="16">
        <f t="shared" si="519"/>
        <v>2488.7929727704395</v>
      </c>
      <c r="M694" s="16">
        <f t="shared" si="519"/>
        <v>2379.022423858366</v>
      </c>
      <c r="N694" s="16">
        <f t="shared" si="519"/>
        <v>2266.7797879107411</v>
      </c>
      <c r="O694" s="16">
        <f t="shared" si="519"/>
        <v>2216.3417038256057</v>
      </c>
      <c r="P694" s="16">
        <f t="shared" si="519"/>
        <v>2162.1625546648843</v>
      </c>
      <c r="Q694" s="16">
        <f t="shared" si="519"/>
        <v>2104.2784379493314</v>
      </c>
      <c r="R694" s="16">
        <f t="shared" si="519"/>
        <v>2042.7254511996621</v>
      </c>
      <c r="S694" s="16">
        <f t="shared" si="519"/>
        <v>1977.5396919367126</v>
      </c>
      <c r="T694" s="16">
        <f t="shared" si="519"/>
        <v>1929.8487400954768</v>
      </c>
      <c r="U694" s="16">
        <f t="shared" si="519"/>
        <v>1879.6042959217632</v>
      </c>
      <c r="V694" s="16">
        <f t="shared" si="519"/>
        <v>1826.8190826259631</v>
      </c>
      <c r="W694" s="16">
        <f t="shared" si="519"/>
        <v>1771.5058234183166</v>
      </c>
      <c r="X694" s="16">
        <f t="shared" si="519"/>
        <v>1713.6772415091862</v>
      </c>
      <c r="Y694" s="16">
        <f t="shared" si="519"/>
        <v>1651.5595801759405</v>
      </c>
      <c r="Z694" s="16">
        <f t="shared" si="519"/>
        <v>1588.3887960912873</v>
      </c>
      <c r="AA694" s="16">
        <f t="shared" si="519"/>
        <v>1524.1573155170838</v>
      </c>
      <c r="AB694" s="16">
        <f t="shared" si="519"/>
        <v>1458.8575647151315</v>
      </c>
      <c r="AC694" s="16">
        <f t="shared" si="519"/>
        <v>1392.4819699472671</v>
      </c>
      <c r="AD694" s="16">
        <f t="shared" si="519"/>
        <v>1340.3417821609039</v>
      </c>
      <c r="AE694" s="16">
        <f t="shared" si="519"/>
        <v>1287.6564157760406</v>
      </c>
      <c r="AF694" s="16">
        <f t="shared" si="519"/>
        <v>1234.4214117164929</v>
      </c>
      <c r="AG694" s="16">
        <f t="shared" si="519"/>
        <v>1180.6323109060731</v>
      </c>
      <c r="AH694" s="16">
        <f t="shared" si="519"/>
        <v>1126.2846542685943</v>
      </c>
    </row>
    <row r="695" spans="2:34" hidden="1" outlineLevel="1">
      <c r="B695" t="str">
        <f t="shared" si="492"/>
        <v>e-methane liquefied (PS) - Feedstock cost - Europe - USD/ton fuel</v>
      </c>
      <c r="C695" s="2" t="str">
        <f>C654</f>
        <v>e-methane liquefied (PS)</v>
      </c>
      <c r="D695" s="2" t="s">
        <v>44</v>
      </c>
      <c r="E695" s="2" t="s">
        <v>8</v>
      </c>
      <c r="F695" s="2" t="s">
        <v>31</v>
      </c>
      <c r="G695" s="16">
        <f t="shared" ref="G695:AH695" si="520">G700</f>
        <v>2775.2577684336588</v>
      </c>
      <c r="H695" s="16">
        <f t="shared" si="520"/>
        <v>2655.9224074654558</v>
      </c>
      <c r="I695" s="16">
        <f t="shared" si="520"/>
        <v>2534.9596513815864</v>
      </c>
      <c r="J695" s="16">
        <f t="shared" si="520"/>
        <v>2443.8234848936331</v>
      </c>
      <c r="K695" s="16">
        <f t="shared" si="520"/>
        <v>2350.0883365119298</v>
      </c>
      <c r="L695" s="16">
        <f t="shared" si="520"/>
        <v>2253.7994760373135</v>
      </c>
      <c r="M695" s="16">
        <f t="shared" si="520"/>
        <v>2155.0021732706236</v>
      </c>
      <c r="N695" s="16">
        <f t="shared" si="520"/>
        <v>2053.7416980126495</v>
      </c>
      <c r="O695" s="16">
        <f t="shared" si="520"/>
        <v>2024.0498157758284</v>
      </c>
      <c r="P695" s="16">
        <f t="shared" si="520"/>
        <v>1990.4305569280573</v>
      </c>
      <c r="Q695" s="16">
        <f t="shared" si="520"/>
        <v>1952.9020714285764</v>
      </c>
      <c r="R695" s="16">
        <f t="shared" si="520"/>
        <v>1911.4825092366432</v>
      </c>
      <c r="S695" s="16">
        <f t="shared" si="520"/>
        <v>1866.1900203115918</v>
      </c>
      <c r="T695" s="16">
        <f t="shared" si="520"/>
        <v>1827.2358225119669</v>
      </c>
      <c r="U695" s="16">
        <f t="shared" si="520"/>
        <v>1785.623548383486</v>
      </c>
      <c r="V695" s="16">
        <f t="shared" si="520"/>
        <v>1741.3607103495449</v>
      </c>
      <c r="W695" s="16">
        <f t="shared" si="520"/>
        <v>1694.4548208334145</v>
      </c>
      <c r="X695" s="16">
        <f t="shared" si="520"/>
        <v>1644.9133922584494</v>
      </c>
      <c r="Y695" s="16">
        <f t="shared" si="520"/>
        <v>1591.2090966840083</v>
      </c>
      <c r="Z695" s="16">
        <f t="shared" si="520"/>
        <v>1536.2619671256514</v>
      </c>
      <c r="AA695" s="16">
        <f t="shared" si="520"/>
        <v>1480.0674330147169</v>
      </c>
      <c r="AB695" s="16">
        <f t="shared" si="520"/>
        <v>1422.6209237824573</v>
      </c>
      <c r="AC695" s="16">
        <f t="shared" si="520"/>
        <v>1363.9178688601924</v>
      </c>
      <c r="AD695" s="16">
        <f t="shared" si="520"/>
        <v>1312.3959752014873</v>
      </c>
      <c r="AE695" s="16">
        <f t="shared" si="520"/>
        <v>1260.3172232694806</v>
      </c>
      <c r="AF695" s="16">
        <f t="shared" si="520"/>
        <v>1207.6773317171303</v>
      </c>
      <c r="AG695" s="16">
        <f t="shared" si="520"/>
        <v>1154.4720191973904</v>
      </c>
      <c r="AH695" s="16">
        <f t="shared" si="520"/>
        <v>1100.697004363215</v>
      </c>
    </row>
    <row r="696" spans="2:34" hidden="1" outlineLevel="1">
      <c r="B696" t="str">
        <f t="shared" si="492"/>
        <v>e-methane liquefied (PS) - Feedstock cost - Middle East - USD/ton fuel</v>
      </c>
      <c r="C696" s="13" t="str">
        <f>C654</f>
        <v>e-methane liquefied (PS)</v>
      </c>
      <c r="D696" s="13" t="s">
        <v>44</v>
      </c>
      <c r="E696" s="13" t="s">
        <v>58</v>
      </c>
      <c r="F696" s="13" t="s">
        <v>31</v>
      </c>
      <c r="G696" s="17">
        <f t="shared" ref="G696:AH696" si="521">G701</f>
        <v>2450.1742013252774</v>
      </c>
      <c r="H696" s="17">
        <f t="shared" si="521"/>
        <v>2344.0927580454359</v>
      </c>
      <c r="I696" s="17">
        <f t="shared" si="521"/>
        <v>2236.411586089439</v>
      </c>
      <c r="J696" s="17">
        <f t="shared" si="521"/>
        <v>2163.0437993884434</v>
      </c>
      <c r="K696" s="17">
        <f t="shared" si="521"/>
        <v>2087.0949436063361</v>
      </c>
      <c r="L696" s="17">
        <f t="shared" si="521"/>
        <v>2008.5941012819499</v>
      </c>
      <c r="M696" s="17">
        <f t="shared" si="521"/>
        <v>1927.5703549541633</v>
      </c>
      <c r="N696" s="17">
        <f t="shared" si="521"/>
        <v>1844.0527871617635</v>
      </c>
      <c r="O696" s="17">
        <f t="shared" si="521"/>
        <v>1813.8707473593829</v>
      </c>
      <c r="P696" s="17">
        <f t="shared" si="521"/>
        <v>1779.8484015817082</v>
      </c>
      <c r="Q696" s="17">
        <f t="shared" si="521"/>
        <v>1742.0055372260763</v>
      </c>
      <c r="R696" s="17">
        <f t="shared" si="521"/>
        <v>1700.361941689833</v>
      </c>
      <c r="S696" s="17">
        <f t="shared" si="521"/>
        <v>1654.9374023703735</v>
      </c>
      <c r="T696" s="17">
        <f t="shared" si="521"/>
        <v>1618.6145525492761</v>
      </c>
      <c r="U696" s="17">
        <f t="shared" si="521"/>
        <v>1579.664265905848</v>
      </c>
      <c r="V696" s="17">
        <f t="shared" si="521"/>
        <v>1538.0934203580941</v>
      </c>
      <c r="W696" s="17">
        <f t="shared" si="521"/>
        <v>1493.9088938239001</v>
      </c>
      <c r="X696" s="17">
        <f t="shared" si="521"/>
        <v>1447.1175642212363</v>
      </c>
      <c r="Y696" s="17">
        <f t="shared" si="521"/>
        <v>1394.3508832407024</v>
      </c>
      <c r="Z696" s="17">
        <f t="shared" si="521"/>
        <v>1340.349249192232</v>
      </c>
      <c r="AA696" s="17">
        <f t="shared" si="521"/>
        <v>1285.1075326287098</v>
      </c>
      <c r="AB696" s="17">
        <f t="shared" si="521"/>
        <v>1228.6206041029654</v>
      </c>
      <c r="AC696" s="17">
        <f t="shared" si="521"/>
        <v>1170.8833341678644</v>
      </c>
      <c r="AD696" s="17">
        <f t="shared" si="521"/>
        <v>1123.5362658496335</v>
      </c>
      <c r="AE696" s="17">
        <f t="shared" si="521"/>
        <v>1075.5534801204594</v>
      </c>
      <c r="AF696" s="17">
        <f t="shared" si="521"/>
        <v>1026.9318947958566</v>
      </c>
      <c r="AG696" s="17">
        <f t="shared" si="521"/>
        <v>977.6684276913461</v>
      </c>
      <c r="AH696" s="17">
        <f t="shared" si="521"/>
        <v>927.75999662244931</v>
      </c>
    </row>
    <row r="697" spans="2:34" hidden="1" outlineLevel="1">
      <c r="B697" t="str">
        <f t="shared" si="492"/>
        <v>e-methane (PS) - Cost - Africa - USD/ton H2</v>
      </c>
      <c r="C697" t="s">
        <v>83</v>
      </c>
      <c r="D697" t="s">
        <v>126</v>
      </c>
      <c r="E697" t="s">
        <v>55</v>
      </c>
      <c r="F697" t="s">
        <v>138</v>
      </c>
      <c r="G697" s="26">
        <f>G550</f>
        <v>3063.5741466699128</v>
      </c>
      <c r="H697" s="26">
        <f t="shared" ref="H697:AH697" si="522">H550</f>
        <v>2807.0744282465334</v>
      </c>
      <c r="I697" s="26">
        <f t="shared" si="522"/>
        <v>2549.2389426923241</v>
      </c>
      <c r="J697" s="26">
        <f t="shared" si="522"/>
        <v>2451.5662469716967</v>
      </c>
      <c r="K697" s="26">
        <f t="shared" si="522"/>
        <v>2351.3186713234791</v>
      </c>
      <c r="L697" s="26">
        <f t="shared" si="522"/>
        <v>2248.547609168605</v>
      </c>
      <c r="M697" s="26">
        <f t="shared" si="522"/>
        <v>2143.3044539280472</v>
      </c>
      <c r="N697" s="26">
        <f t="shared" si="522"/>
        <v>2035.6405990227183</v>
      </c>
      <c r="O697" s="26">
        <f t="shared" si="522"/>
        <v>1995.73394046151</v>
      </c>
      <c r="P697" s="26">
        <f t="shared" si="522"/>
        <v>1952.0389924507556</v>
      </c>
      <c r="Q697" s="26">
        <f t="shared" si="522"/>
        <v>1904.5834368086807</v>
      </c>
      <c r="R697" s="26">
        <f t="shared" si="522"/>
        <v>1853.394955353534</v>
      </c>
      <c r="S697" s="26">
        <f t="shared" si="522"/>
        <v>1798.5012299036046</v>
      </c>
      <c r="T697" s="26">
        <f t="shared" si="522"/>
        <v>1757.7923435924506</v>
      </c>
      <c r="U697" s="26">
        <f t="shared" si="522"/>
        <v>1714.4778722566937</v>
      </c>
      <c r="V697" s="26">
        <f t="shared" si="522"/>
        <v>1668.5668485788533</v>
      </c>
      <c r="W697" s="26">
        <f t="shared" si="522"/>
        <v>1620.0683052413367</v>
      </c>
      <c r="X697" s="26">
        <f t="shared" si="522"/>
        <v>1568.9912749266377</v>
      </c>
      <c r="Y697" s="26">
        <f t="shared" si="522"/>
        <v>1514.3898532089574</v>
      </c>
      <c r="Z697" s="26">
        <f t="shared" si="522"/>
        <v>1458.5785350897941</v>
      </c>
      <c r="AA697" s="26">
        <f t="shared" si="522"/>
        <v>1401.552038499944</v>
      </c>
      <c r="AB697" s="26">
        <f t="shared" si="522"/>
        <v>1343.30508137015</v>
      </c>
      <c r="AC697" s="26">
        <f t="shared" si="522"/>
        <v>1283.8323816311868</v>
      </c>
      <c r="AD697" s="26">
        <f t="shared" si="522"/>
        <v>1234.8890406257337</v>
      </c>
      <c r="AE697" s="26">
        <f t="shared" si="522"/>
        <v>1185.3391901833641</v>
      </c>
      <c r="AF697" s="26">
        <f t="shared" si="522"/>
        <v>1135.179501827927</v>
      </c>
      <c r="AG697" s="26">
        <f t="shared" si="522"/>
        <v>1084.4066470832836</v>
      </c>
      <c r="AH697" s="26">
        <f t="shared" si="522"/>
        <v>1033.0172974732964</v>
      </c>
    </row>
    <row r="698" spans="2:34" hidden="1" outlineLevel="1">
      <c r="B698" t="str">
        <f t="shared" si="492"/>
        <v>e-methane (PS) - Cost - Americas - USD/ton H2</v>
      </c>
      <c r="C698" t="s">
        <v>83</v>
      </c>
      <c r="D698" t="s">
        <v>126</v>
      </c>
      <c r="E698" t="s">
        <v>56</v>
      </c>
      <c r="F698" t="s">
        <v>138</v>
      </c>
      <c r="G698" s="26">
        <f t="shared" ref="G698:AH698" si="523">G551</f>
        <v>2440.6118191646678</v>
      </c>
      <c r="H698" s="26">
        <f t="shared" si="523"/>
        <v>2359.5977802152029</v>
      </c>
      <c r="I698" s="26">
        <f t="shared" si="523"/>
        <v>2276.922612741469</v>
      </c>
      <c r="J698" s="26">
        <f t="shared" si="523"/>
        <v>2197.6860598746839</v>
      </c>
      <c r="K698" s="26">
        <f t="shared" si="523"/>
        <v>2115.8811830958648</v>
      </c>
      <c r="L698" s="26">
        <f t="shared" si="523"/>
        <v>2031.5425140805407</v>
      </c>
      <c r="M698" s="26">
        <f t="shared" si="523"/>
        <v>1944.7045845042994</v>
      </c>
      <c r="N698" s="26">
        <f t="shared" si="523"/>
        <v>1855.4019260425994</v>
      </c>
      <c r="O698" s="26">
        <f t="shared" si="523"/>
        <v>1829.2155842971813</v>
      </c>
      <c r="P698" s="26">
        <f t="shared" si="523"/>
        <v>1799.1328866594922</v>
      </c>
      <c r="Q698" s="26">
        <f t="shared" si="523"/>
        <v>1765.1698678427645</v>
      </c>
      <c r="R698" s="26">
        <f t="shared" si="523"/>
        <v>1727.3425625602113</v>
      </c>
      <c r="S698" s="26">
        <f t="shared" si="523"/>
        <v>1685.6670055251152</v>
      </c>
      <c r="T698" s="26">
        <f t="shared" si="523"/>
        <v>1645.8854168284633</v>
      </c>
      <c r="U698" s="26">
        <f t="shared" si="523"/>
        <v>1603.5224628979511</v>
      </c>
      <c r="V698" s="26">
        <f t="shared" si="523"/>
        <v>1558.587154756028</v>
      </c>
      <c r="W698" s="26">
        <f t="shared" si="523"/>
        <v>1511.0885034250405</v>
      </c>
      <c r="X698" s="26">
        <f t="shared" si="523"/>
        <v>1461.0355199274022</v>
      </c>
      <c r="Y698" s="26">
        <f t="shared" si="523"/>
        <v>1415.8556007035861</v>
      </c>
      <c r="Z698" s="26">
        <f t="shared" si="523"/>
        <v>1369.258066318539</v>
      </c>
      <c r="AA698" s="26">
        <f t="shared" si="523"/>
        <v>1321.2408522635749</v>
      </c>
      <c r="AB698" s="26">
        <f t="shared" si="523"/>
        <v>1271.8018940299353</v>
      </c>
      <c r="AC698" s="26">
        <f t="shared" si="523"/>
        <v>1220.9391271089157</v>
      </c>
      <c r="AD698" s="26">
        <f t="shared" si="523"/>
        <v>1175.0999973596945</v>
      </c>
      <c r="AE698" s="26">
        <f t="shared" si="523"/>
        <v>1128.5937765303986</v>
      </c>
      <c r="AF698" s="26">
        <f t="shared" si="523"/>
        <v>1081.4184649970728</v>
      </c>
      <c r="AG698" s="26">
        <f t="shared" si="523"/>
        <v>1033.572063135766</v>
      </c>
      <c r="AH698" s="26">
        <f t="shared" si="523"/>
        <v>985.05257132252768</v>
      </c>
    </row>
    <row r="699" spans="2:34" hidden="1" outlineLevel="1">
      <c r="B699" t="str">
        <f t="shared" si="492"/>
        <v>e-methane (PS) - Cost - Asia - USD/ton H2</v>
      </c>
      <c r="C699" t="s">
        <v>83</v>
      </c>
      <c r="D699" t="s">
        <v>126</v>
      </c>
      <c r="E699" t="s">
        <v>57</v>
      </c>
      <c r="F699" t="s">
        <v>138</v>
      </c>
      <c r="G699" s="26">
        <f t="shared" ref="G699:AH699" si="524">G552</f>
        <v>3251.6399821008004</v>
      </c>
      <c r="H699" s="26">
        <f t="shared" si="524"/>
        <v>3027.9077004906458</v>
      </c>
      <c r="I699" s="26">
        <f t="shared" si="524"/>
        <v>2802.7217069752719</v>
      </c>
      <c r="J699" s="26">
        <f t="shared" si="524"/>
        <v>2700.6976533607121</v>
      </c>
      <c r="K699" s="26">
        <f t="shared" si="524"/>
        <v>2596.0363956151846</v>
      </c>
      <c r="L699" s="26">
        <f t="shared" si="524"/>
        <v>2488.7929727704395</v>
      </c>
      <c r="M699" s="26">
        <f t="shared" si="524"/>
        <v>2379.022423858366</v>
      </c>
      <c r="N699" s="26">
        <f t="shared" si="524"/>
        <v>2266.7797879107411</v>
      </c>
      <c r="O699" s="26">
        <f t="shared" si="524"/>
        <v>2216.3417038256057</v>
      </c>
      <c r="P699" s="26">
        <f t="shared" si="524"/>
        <v>2162.1625546648843</v>
      </c>
      <c r="Q699" s="26">
        <f t="shared" si="524"/>
        <v>2104.2784379493314</v>
      </c>
      <c r="R699" s="26">
        <f t="shared" si="524"/>
        <v>2042.7254511996621</v>
      </c>
      <c r="S699" s="26">
        <f t="shared" si="524"/>
        <v>1977.5396919367126</v>
      </c>
      <c r="T699" s="26">
        <f t="shared" si="524"/>
        <v>1929.8487400954768</v>
      </c>
      <c r="U699" s="26">
        <f t="shared" si="524"/>
        <v>1879.6042959217632</v>
      </c>
      <c r="V699" s="26">
        <f t="shared" si="524"/>
        <v>1826.8190826259631</v>
      </c>
      <c r="W699" s="26">
        <f t="shared" si="524"/>
        <v>1771.5058234183166</v>
      </c>
      <c r="X699" s="26">
        <f t="shared" si="524"/>
        <v>1713.6772415091862</v>
      </c>
      <c r="Y699" s="26">
        <f t="shared" si="524"/>
        <v>1651.5595801759405</v>
      </c>
      <c r="Z699" s="26">
        <f t="shared" si="524"/>
        <v>1588.3887960912873</v>
      </c>
      <c r="AA699" s="26">
        <f t="shared" si="524"/>
        <v>1524.1573155170838</v>
      </c>
      <c r="AB699" s="26">
        <f t="shared" si="524"/>
        <v>1458.8575647151315</v>
      </c>
      <c r="AC699" s="26">
        <f t="shared" si="524"/>
        <v>1392.4819699472671</v>
      </c>
      <c r="AD699" s="26">
        <f t="shared" si="524"/>
        <v>1340.3417821609039</v>
      </c>
      <c r="AE699" s="26">
        <f t="shared" si="524"/>
        <v>1287.6564157760406</v>
      </c>
      <c r="AF699" s="26">
        <f t="shared" si="524"/>
        <v>1234.4214117164929</v>
      </c>
      <c r="AG699" s="26">
        <f t="shared" si="524"/>
        <v>1180.6323109060731</v>
      </c>
      <c r="AH699" s="26">
        <f t="shared" si="524"/>
        <v>1126.2846542685943</v>
      </c>
    </row>
    <row r="700" spans="2:34" hidden="1" outlineLevel="1">
      <c r="B700" t="str">
        <f t="shared" si="492"/>
        <v>e-methane (PS) - Cost - Europe - USD/ton H2</v>
      </c>
      <c r="C700" t="s">
        <v>83</v>
      </c>
      <c r="D700" t="s">
        <v>126</v>
      </c>
      <c r="E700" t="s">
        <v>8</v>
      </c>
      <c r="F700" t="s">
        <v>138</v>
      </c>
      <c r="G700" s="26">
        <f t="shared" ref="G700:AH700" si="525">G553</f>
        <v>2775.2577684336588</v>
      </c>
      <c r="H700" s="26">
        <f t="shared" si="525"/>
        <v>2655.9224074654558</v>
      </c>
      <c r="I700" s="26">
        <f t="shared" si="525"/>
        <v>2534.9596513815864</v>
      </c>
      <c r="J700" s="26">
        <f t="shared" si="525"/>
        <v>2443.8234848936331</v>
      </c>
      <c r="K700" s="26">
        <f t="shared" si="525"/>
        <v>2350.0883365119298</v>
      </c>
      <c r="L700" s="26">
        <f t="shared" si="525"/>
        <v>2253.7994760373135</v>
      </c>
      <c r="M700" s="26">
        <f t="shared" si="525"/>
        <v>2155.0021732706236</v>
      </c>
      <c r="N700" s="26">
        <f t="shared" si="525"/>
        <v>2053.7416980126495</v>
      </c>
      <c r="O700" s="26">
        <f t="shared" si="525"/>
        <v>2024.0498157758284</v>
      </c>
      <c r="P700" s="26">
        <f t="shared" si="525"/>
        <v>1990.4305569280573</v>
      </c>
      <c r="Q700" s="26">
        <f t="shared" si="525"/>
        <v>1952.9020714285764</v>
      </c>
      <c r="R700" s="26">
        <f t="shared" si="525"/>
        <v>1911.4825092366432</v>
      </c>
      <c r="S700" s="26">
        <f t="shared" si="525"/>
        <v>1866.1900203115918</v>
      </c>
      <c r="T700" s="26">
        <f t="shared" si="525"/>
        <v>1827.2358225119669</v>
      </c>
      <c r="U700" s="26">
        <f t="shared" si="525"/>
        <v>1785.623548383486</v>
      </c>
      <c r="V700" s="26">
        <f t="shared" si="525"/>
        <v>1741.3607103495449</v>
      </c>
      <c r="W700" s="26">
        <f t="shared" si="525"/>
        <v>1694.4548208334145</v>
      </c>
      <c r="X700" s="26">
        <f t="shared" si="525"/>
        <v>1644.9133922584494</v>
      </c>
      <c r="Y700" s="26">
        <f t="shared" si="525"/>
        <v>1591.2090966840083</v>
      </c>
      <c r="Z700" s="26">
        <f t="shared" si="525"/>
        <v>1536.2619671256514</v>
      </c>
      <c r="AA700" s="26">
        <f t="shared" si="525"/>
        <v>1480.0674330147169</v>
      </c>
      <c r="AB700" s="26">
        <f t="shared" si="525"/>
        <v>1422.6209237824573</v>
      </c>
      <c r="AC700" s="26">
        <f t="shared" si="525"/>
        <v>1363.9178688601924</v>
      </c>
      <c r="AD700" s="26">
        <f t="shared" si="525"/>
        <v>1312.3959752014873</v>
      </c>
      <c r="AE700" s="26">
        <f t="shared" si="525"/>
        <v>1260.3172232694806</v>
      </c>
      <c r="AF700" s="26">
        <f t="shared" si="525"/>
        <v>1207.6773317171303</v>
      </c>
      <c r="AG700" s="26">
        <f t="shared" si="525"/>
        <v>1154.4720191973904</v>
      </c>
      <c r="AH700" s="26">
        <f t="shared" si="525"/>
        <v>1100.697004363215</v>
      </c>
    </row>
    <row r="701" spans="2:34" hidden="1" outlineLevel="1">
      <c r="B701" t="str">
        <f t="shared" si="492"/>
        <v>e-methane (PS) - Cost - Middle East - USD/ton H2</v>
      </c>
      <c r="C701" t="s">
        <v>83</v>
      </c>
      <c r="D701" t="s">
        <v>126</v>
      </c>
      <c r="E701" t="s">
        <v>58</v>
      </c>
      <c r="F701" t="s">
        <v>138</v>
      </c>
      <c r="G701" s="26">
        <f t="shared" ref="G701:AH701" si="526">G554</f>
        <v>2450.1742013252774</v>
      </c>
      <c r="H701" s="26">
        <f t="shared" si="526"/>
        <v>2344.0927580454359</v>
      </c>
      <c r="I701" s="26">
        <f t="shared" si="526"/>
        <v>2236.411586089439</v>
      </c>
      <c r="J701" s="26">
        <f t="shared" si="526"/>
        <v>2163.0437993884434</v>
      </c>
      <c r="K701" s="26">
        <f t="shared" si="526"/>
        <v>2087.0949436063361</v>
      </c>
      <c r="L701" s="26">
        <f t="shared" si="526"/>
        <v>2008.5941012819499</v>
      </c>
      <c r="M701" s="26">
        <f t="shared" si="526"/>
        <v>1927.5703549541633</v>
      </c>
      <c r="N701" s="26">
        <f t="shared" si="526"/>
        <v>1844.0527871617635</v>
      </c>
      <c r="O701" s="26">
        <f t="shared" si="526"/>
        <v>1813.8707473593829</v>
      </c>
      <c r="P701" s="26">
        <f t="shared" si="526"/>
        <v>1779.8484015817082</v>
      </c>
      <c r="Q701" s="26">
        <f t="shared" si="526"/>
        <v>1742.0055372260763</v>
      </c>
      <c r="R701" s="26">
        <f t="shared" si="526"/>
        <v>1700.361941689833</v>
      </c>
      <c r="S701" s="26">
        <f t="shared" si="526"/>
        <v>1654.9374023703735</v>
      </c>
      <c r="T701" s="26">
        <f t="shared" si="526"/>
        <v>1618.6145525492761</v>
      </c>
      <c r="U701" s="26">
        <f t="shared" si="526"/>
        <v>1579.664265905848</v>
      </c>
      <c r="V701" s="26">
        <f t="shared" si="526"/>
        <v>1538.0934203580941</v>
      </c>
      <c r="W701" s="26">
        <f t="shared" si="526"/>
        <v>1493.9088938239001</v>
      </c>
      <c r="X701" s="26">
        <f t="shared" si="526"/>
        <v>1447.1175642212363</v>
      </c>
      <c r="Y701" s="26">
        <f t="shared" si="526"/>
        <v>1394.3508832407024</v>
      </c>
      <c r="Z701" s="26">
        <f t="shared" si="526"/>
        <v>1340.349249192232</v>
      </c>
      <c r="AA701" s="26">
        <f t="shared" si="526"/>
        <v>1285.1075326287098</v>
      </c>
      <c r="AB701" s="26">
        <f t="shared" si="526"/>
        <v>1228.6206041029654</v>
      </c>
      <c r="AC701" s="26">
        <f t="shared" si="526"/>
        <v>1170.8833341678644</v>
      </c>
      <c r="AD701" s="26">
        <f t="shared" si="526"/>
        <v>1123.5362658496335</v>
      </c>
      <c r="AE701" s="26">
        <f t="shared" si="526"/>
        <v>1075.5534801204594</v>
      </c>
      <c r="AF701" s="26">
        <f t="shared" si="526"/>
        <v>1026.9318947958566</v>
      </c>
      <c r="AG701" s="26">
        <f t="shared" si="526"/>
        <v>977.6684276913461</v>
      </c>
      <c r="AH701" s="26">
        <f t="shared" si="526"/>
        <v>927.75999662244931</v>
      </c>
    </row>
    <row r="702" spans="2:34" collapsed="1"/>
    <row r="703" spans="2:34">
      <c r="B703" t="str">
        <f t="shared" ref="B703:B757" si="527">_xlfn.TEXTJOIN(" - ",TRUE,C703:F703)</f>
        <v>e-diesel (DAC) - Item - Region - Unit</v>
      </c>
      <c r="C703" s="52" t="s">
        <v>86</v>
      </c>
      <c r="D703" s="52" t="s">
        <v>28</v>
      </c>
      <c r="E703" s="52" t="s">
        <v>1</v>
      </c>
      <c r="F703" s="52" t="s">
        <v>29</v>
      </c>
      <c r="G703" s="3">
        <v>2023</v>
      </c>
      <c r="H703" s="3">
        <v>2024</v>
      </c>
      <c r="I703" s="3">
        <v>2025</v>
      </c>
      <c r="J703" s="3">
        <v>2026</v>
      </c>
      <c r="K703" s="3">
        <v>2027</v>
      </c>
      <c r="L703" s="3">
        <v>2028</v>
      </c>
      <c r="M703" s="3">
        <v>2029</v>
      </c>
      <c r="N703" s="3">
        <v>2030</v>
      </c>
      <c r="O703" s="3">
        <v>2031</v>
      </c>
      <c r="P703" s="3">
        <v>2032</v>
      </c>
      <c r="Q703" s="3">
        <v>2033</v>
      </c>
      <c r="R703" s="3">
        <v>2034</v>
      </c>
      <c r="S703" s="3">
        <v>2035</v>
      </c>
      <c r="T703" s="3">
        <v>2036</v>
      </c>
      <c r="U703" s="3">
        <v>2037</v>
      </c>
      <c r="V703" s="3">
        <v>2038</v>
      </c>
      <c r="W703" s="3">
        <v>2039</v>
      </c>
      <c r="X703" s="3">
        <v>2040</v>
      </c>
      <c r="Y703" s="3">
        <v>2041</v>
      </c>
      <c r="Z703" s="3">
        <v>2042</v>
      </c>
      <c r="AA703" s="3">
        <v>2043</v>
      </c>
      <c r="AB703" s="3">
        <v>2044</v>
      </c>
      <c r="AC703" s="3">
        <v>2045</v>
      </c>
      <c r="AD703" s="3">
        <v>2046</v>
      </c>
      <c r="AE703" s="3">
        <v>2047</v>
      </c>
      <c r="AF703" s="3">
        <v>2048</v>
      </c>
      <c r="AG703" s="3">
        <v>2049</v>
      </c>
      <c r="AH703" s="3">
        <v>2050</v>
      </c>
    </row>
    <row r="704" spans="2:34" hidden="1" outlineLevel="1">
      <c r="B704" t="str">
        <f t="shared" si="527"/>
        <v>e-diesel (DAC) - Total cost - Africa - USD/ton fuel</v>
      </c>
      <c r="C704" s="10" t="str">
        <f>C703</f>
        <v>e-diesel (DAC)</v>
      </c>
      <c r="D704" s="10" t="s">
        <v>30</v>
      </c>
      <c r="E704" s="10" t="s">
        <v>55</v>
      </c>
      <c r="F704" s="10" t="s">
        <v>31</v>
      </c>
      <c r="G704" s="11">
        <f>G$710+G$714+G717+G729+G741</f>
        <v>4233.077834254419</v>
      </c>
      <c r="H704" s="11">
        <f t="shared" ref="H704:AH704" si="528">H$710+H$714+H717+H729+H741</f>
        <v>3889.5738294368539</v>
      </c>
      <c r="I704" s="11">
        <f t="shared" si="528"/>
        <v>3548.1039542465574</v>
      </c>
      <c r="J704" s="11">
        <f t="shared" si="528"/>
        <v>3395.9842661599296</v>
      </c>
      <c r="K704" s="11">
        <f t="shared" si="528"/>
        <v>3243.3479239770163</v>
      </c>
      <c r="L704" s="11">
        <f t="shared" si="528"/>
        <v>3090.2432375134867</v>
      </c>
      <c r="M704" s="11">
        <f t="shared" si="528"/>
        <v>2936.7185165850583</v>
      </c>
      <c r="N704" s="11">
        <f t="shared" si="528"/>
        <v>2782.8220710073783</v>
      </c>
      <c r="O704" s="11">
        <f t="shared" si="528"/>
        <v>2721.786058335028</v>
      </c>
      <c r="P704" s="11">
        <f t="shared" si="528"/>
        <v>2657.5526594623793</v>
      </c>
      <c r="Q704" s="11">
        <f t="shared" si="528"/>
        <v>2590.1478952985631</v>
      </c>
      <c r="R704" s="11">
        <f t="shared" si="528"/>
        <v>2519.5977867527426</v>
      </c>
      <c r="S704" s="11">
        <f t="shared" si="528"/>
        <v>2445.9283547341033</v>
      </c>
      <c r="T704" s="11">
        <f t="shared" si="528"/>
        <v>2391.2513161268125</v>
      </c>
      <c r="U704" s="11">
        <f t="shared" si="528"/>
        <v>2334.3242515143338</v>
      </c>
      <c r="V704" s="11">
        <f t="shared" si="528"/>
        <v>2275.155651618235</v>
      </c>
      <c r="W704" s="11">
        <f t="shared" si="528"/>
        <v>2213.7540071599765</v>
      </c>
      <c r="X704" s="11">
        <f t="shared" si="528"/>
        <v>2150.1278088611007</v>
      </c>
      <c r="Y704" s="11">
        <f t="shared" si="528"/>
        <v>2068.0341398898559</v>
      </c>
      <c r="Z704" s="11">
        <f t="shared" si="528"/>
        <v>1985.5176761284154</v>
      </c>
      <c r="AA704" s="11">
        <f t="shared" si="528"/>
        <v>1902.5734524317356</v>
      </c>
      <c r="AB704" s="11">
        <f t="shared" si="528"/>
        <v>1819.1965036547149</v>
      </c>
      <c r="AC704" s="11">
        <f t="shared" si="528"/>
        <v>1735.3818646522786</v>
      </c>
      <c r="AD704" s="11">
        <f t="shared" si="528"/>
        <v>1664.6553695928048</v>
      </c>
      <c r="AE704" s="11">
        <f t="shared" si="528"/>
        <v>1594.00193594862</v>
      </c>
      <c r="AF704" s="11">
        <f t="shared" si="528"/>
        <v>1523.4184349521358</v>
      </c>
      <c r="AG704" s="11">
        <f t="shared" si="528"/>
        <v>1452.9017378357842</v>
      </c>
      <c r="AH704" s="11">
        <f t="shared" si="528"/>
        <v>1382.448715831998</v>
      </c>
    </row>
    <row r="705" spans="2:34" hidden="1" outlineLevel="1">
      <c r="B705" t="str">
        <f t="shared" si="527"/>
        <v>e-diesel (DAC) - Total cost - Americas - USD/ton fuel</v>
      </c>
      <c r="C705" s="2" t="str">
        <f>C703</f>
        <v>e-diesel (DAC)</v>
      </c>
      <c r="D705" s="2" t="s">
        <v>30</v>
      </c>
      <c r="E705" s="2" t="s">
        <v>56</v>
      </c>
      <c r="F705" s="2" t="s">
        <v>31</v>
      </c>
      <c r="G705" s="12">
        <f t="shared" ref="G705:AH705" si="529">G$710+G$714+G718+G730+G742</f>
        <v>3471.4109828354422</v>
      </c>
      <c r="H705" s="12">
        <f t="shared" si="529"/>
        <v>3344.3942298431348</v>
      </c>
      <c r="I705" s="12">
        <f t="shared" si="529"/>
        <v>3217.4921983414911</v>
      </c>
      <c r="J705" s="12">
        <f t="shared" si="529"/>
        <v>3088.7221873790882</v>
      </c>
      <c r="K705" s="12">
        <f t="shared" si="529"/>
        <v>2959.2866755882742</v>
      </c>
      <c r="L705" s="12">
        <f t="shared" si="529"/>
        <v>2829.2181227440392</v>
      </c>
      <c r="M705" s="12">
        <f t="shared" si="529"/>
        <v>2698.5489886214436</v>
      </c>
      <c r="N705" s="12">
        <f t="shared" si="529"/>
        <v>2567.3117329953957</v>
      </c>
      <c r="O705" s="12">
        <f t="shared" si="529"/>
        <v>2523.102677874791</v>
      </c>
      <c r="P705" s="12">
        <f t="shared" si="529"/>
        <v>2475.4910163973159</v>
      </c>
      <c r="Q705" s="12">
        <f t="shared" si="529"/>
        <v>2424.4918211934109</v>
      </c>
      <c r="R705" s="12">
        <f t="shared" si="529"/>
        <v>2370.1201648935003</v>
      </c>
      <c r="S705" s="12">
        <f t="shared" si="529"/>
        <v>2312.3911201280639</v>
      </c>
      <c r="T705" s="12">
        <f t="shared" si="529"/>
        <v>2259.0387960031303</v>
      </c>
      <c r="U705" s="12">
        <f t="shared" si="529"/>
        <v>2203.4589528104993</v>
      </c>
      <c r="V705" s="12">
        <f t="shared" si="529"/>
        <v>2145.6600609112725</v>
      </c>
      <c r="W705" s="12">
        <f t="shared" si="529"/>
        <v>2085.6505906664543</v>
      </c>
      <c r="X705" s="12">
        <f t="shared" si="529"/>
        <v>2023.4390124371096</v>
      </c>
      <c r="Y705" s="12">
        <f t="shared" si="529"/>
        <v>1952.5084183176946</v>
      </c>
      <c r="Z705" s="12">
        <f t="shared" si="529"/>
        <v>1880.896422147573</v>
      </c>
      <c r="AA705" s="12">
        <f t="shared" si="529"/>
        <v>1808.6010832885884</v>
      </c>
      <c r="AB705" s="12">
        <f t="shared" si="529"/>
        <v>1735.6204611025041</v>
      </c>
      <c r="AC705" s="12">
        <f t="shared" si="529"/>
        <v>1661.9526149511391</v>
      </c>
      <c r="AD705" s="12">
        <f t="shared" si="529"/>
        <v>1594.9422051678503</v>
      </c>
      <c r="AE705" s="12">
        <f t="shared" si="529"/>
        <v>1527.9288748375207</v>
      </c>
      <c r="AF705" s="12">
        <f t="shared" si="529"/>
        <v>1460.9107443136268</v>
      </c>
      <c r="AG705" s="12">
        <f t="shared" si="529"/>
        <v>1393.8859339496553</v>
      </c>
      <c r="AH705" s="12">
        <f t="shared" si="529"/>
        <v>1326.8525640990952</v>
      </c>
    </row>
    <row r="706" spans="2:34" hidden="1" outlineLevel="1">
      <c r="B706" t="str">
        <f t="shared" si="527"/>
        <v>e-diesel (DAC) - Total cost - Asia - USD/ton fuel</v>
      </c>
      <c r="C706" s="2" t="str">
        <f>C703</f>
        <v>e-diesel (DAC)</v>
      </c>
      <c r="D706" s="2" t="s">
        <v>30</v>
      </c>
      <c r="E706" s="2" t="s">
        <v>57</v>
      </c>
      <c r="F706" s="2" t="s">
        <v>31</v>
      </c>
      <c r="G706" s="12">
        <f t="shared" ref="G706:AH706" si="530">G$710+G$714+G719+G731+G743</f>
        <v>4463.0171201591793</v>
      </c>
      <c r="H706" s="12">
        <f t="shared" si="530"/>
        <v>4158.6242826139915</v>
      </c>
      <c r="I706" s="12">
        <f t="shared" si="530"/>
        <v>3855.850396798789</v>
      </c>
      <c r="J706" s="12">
        <f t="shared" si="530"/>
        <v>3697.4990660818021</v>
      </c>
      <c r="K706" s="12">
        <f t="shared" si="530"/>
        <v>3538.6060104799981</v>
      </c>
      <c r="L706" s="12">
        <f t="shared" si="530"/>
        <v>3379.2229666832</v>
      </c>
      <c r="M706" s="12">
        <f t="shared" si="530"/>
        <v>3219.4016713813953</v>
      </c>
      <c r="N706" s="12">
        <f t="shared" si="530"/>
        <v>3059.1938612644444</v>
      </c>
      <c r="O706" s="12">
        <f t="shared" si="530"/>
        <v>2985.00686588189</v>
      </c>
      <c r="P706" s="12">
        <f t="shared" si="530"/>
        <v>2907.7417594033059</v>
      </c>
      <c r="Q706" s="12">
        <f t="shared" si="530"/>
        <v>2827.4324734982042</v>
      </c>
      <c r="R706" s="12">
        <f t="shared" si="530"/>
        <v>2744.1129398360531</v>
      </c>
      <c r="S706" s="12">
        <f t="shared" si="530"/>
        <v>2657.8170900864375</v>
      </c>
      <c r="T706" s="12">
        <f t="shared" si="530"/>
        <v>2594.527471078688</v>
      </c>
      <c r="U706" s="12">
        <f t="shared" si="530"/>
        <v>2529.0810360795431</v>
      </c>
      <c r="V706" s="12">
        <f t="shared" si="530"/>
        <v>2461.4897449067712</v>
      </c>
      <c r="W706" s="12">
        <f t="shared" si="530"/>
        <v>2391.7655573779925</v>
      </c>
      <c r="X706" s="12">
        <f t="shared" si="530"/>
        <v>2319.9204333109487</v>
      </c>
      <c r="Y706" s="12">
        <f t="shared" si="530"/>
        <v>2228.857724407871</v>
      </c>
      <c r="Z706" s="12">
        <f t="shared" si="530"/>
        <v>2137.5647093827602</v>
      </c>
      <c r="AA706" s="12">
        <f t="shared" si="530"/>
        <v>2046.0342689217675</v>
      </c>
      <c r="AB706" s="12">
        <f t="shared" si="530"/>
        <v>1954.259283710986</v>
      </c>
      <c r="AC706" s="12">
        <f t="shared" si="530"/>
        <v>1862.2326344365397</v>
      </c>
      <c r="AD706" s="12">
        <f t="shared" si="530"/>
        <v>1787.6117493594509</v>
      </c>
      <c r="AE706" s="12">
        <f t="shared" si="530"/>
        <v>1713.1377720295286</v>
      </c>
      <c r="AF706" s="12">
        <f t="shared" si="530"/>
        <v>1638.806510915156</v>
      </c>
      <c r="AG706" s="12">
        <f t="shared" si="530"/>
        <v>1564.6137744847167</v>
      </c>
      <c r="AH706" s="12">
        <f t="shared" si="530"/>
        <v>1490.5553712065966</v>
      </c>
    </row>
    <row r="707" spans="2:34" hidden="1" outlineLevel="1">
      <c r="B707" t="str">
        <f t="shared" si="527"/>
        <v>e-diesel (DAC) - Total cost - Europe - USD/ton fuel</v>
      </c>
      <c r="C707" s="2" t="str">
        <f>C703</f>
        <v>e-diesel (DAC)</v>
      </c>
      <c r="D707" s="2" t="s">
        <v>30</v>
      </c>
      <c r="E707" s="2" t="s">
        <v>8</v>
      </c>
      <c r="F707" s="2" t="s">
        <v>31</v>
      </c>
      <c r="G707" s="12">
        <f t="shared" ref="G707:AH707" si="531">G$710+G$714+G720+G732+G744</f>
        <v>3880.5669065019192</v>
      </c>
      <c r="H707" s="12">
        <f t="shared" si="531"/>
        <v>3705.4189723515742</v>
      </c>
      <c r="I707" s="25">
        <f t="shared" si="531"/>
        <v>3530.7678599543974</v>
      </c>
      <c r="J707" s="12">
        <f t="shared" si="531"/>
        <v>3386.6134791016143</v>
      </c>
      <c r="K707" s="12">
        <f t="shared" si="531"/>
        <v>3241.8634940965585</v>
      </c>
      <c r="L707" s="12">
        <f t="shared" si="531"/>
        <v>3096.5604585520168</v>
      </c>
      <c r="M707" s="12">
        <f t="shared" si="531"/>
        <v>2950.7469260807752</v>
      </c>
      <c r="N707" s="12">
        <f t="shared" si="531"/>
        <v>2804.4654502955664</v>
      </c>
      <c r="O707" s="12">
        <f t="shared" si="531"/>
        <v>2755.5714857060948</v>
      </c>
      <c r="P707" s="12">
        <f t="shared" si="531"/>
        <v>2703.2645770630907</v>
      </c>
      <c r="Q707" s="12">
        <f t="shared" si="531"/>
        <v>2647.5617853282347</v>
      </c>
      <c r="R707" s="12">
        <f t="shared" si="531"/>
        <v>2588.4801714632354</v>
      </c>
      <c r="S707" s="12">
        <f t="shared" si="531"/>
        <v>2526.0367964298625</v>
      </c>
      <c r="T707" s="12">
        <f t="shared" si="531"/>
        <v>2473.2953648698222</v>
      </c>
      <c r="U707" s="12">
        <f t="shared" si="531"/>
        <v>2418.2363402680794</v>
      </c>
      <c r="V707" s="12">
        <f t="shared" si="531"/>
        <v>2360.8667843026246</v>
      </c>
      <c r="W707" s="12">
        <f t="shared" si="531"/>
        <v>2301.1937586513295</v>
      </c>
      <c r="X707" s="12">
        <f t="shared" si="531"/>
        <v>2239.2243249921439</v>
      </c>
      <c r="Y707" s="12">
        <f t="shared" si="531"/>
        <v>2158.1002672256163</v>
      </c>
      <c r="Z707" s="12">
        <f t="shared" si="531"/>
        <v>2076.5084443692385</v>
      </c>
      <c r="AA707" s="12">
        <f t="shared" si="531"/>
        <v>1994.4445600884771</v>
      </c>
      <c r="AB707" s="12">
        <f t="shared" si="531"/>
        <v>1911.9043180487063</v>
      </c>
      <c r="AC707" s="12">
        <f t="shared" si="531"/>
        <v>1828.8834219153669</v>
      </c>
      <c r="AD707" s="12">
        <f t="shared" si="531"/>
        <v>1755.0273404255074</v>
      </c>
      <c r="AE707" s="12">
        <f t="shared" si="531"/>
        <v>1681.30464189744</v>
      </c>
      <c r="AF707" s="12">
        <f t="shared" si="531"/>
        <v>1607.7113018649409</v>
      </c>
      <c r="AG707" s="12">
        <f t="shared" si="531"/>
        <v>1534.2432958617883</v>
      </c>
      <c r="AH707" s="12">
        <f t="shared" si="531"/>
        <v>1460.8965994217597</v>
      </c>
    </row>
    <row r="708" spans="2:34" hidden="1" outlineLevel="1">
      <c r="B708" t="str">
        <f t="shared" si="527"/>
        <v>e-diesel (DAC) - Total cost - Middle East - USD/ton fuel</v>
      </c>
      <c r="C708" s="13" t="str">
        <f>C703</f>
        <v>e-diesel (DAC)</v>
      </c>
      <c r="D708" s="13" t="s">
        <v>30</v>
      </c>
      <c r="E708" s="13" t="s">
        <v>58</v>
      </c>
      <c r="F708" s="13" t="s">
        <v>31</v>
      </c>
      <c r="G708" s="14">
        <f t="shared" ref="G708:AH708" si="532">G$710+G$714+G721+G733+G745</f>
        <v>3483.1024594958426</v>
      </c>
      <c r="H708" s="14">
        <f t="shared" si="532"/>
        <v>3325.5038099398962</v>
      </c>
      <c r="I708" s="14">
        <f t="shared" si="532"/>
        <v>3168.3088766605561</v>
      </c>
      <c r="J708" s="14">
        <f t="shared" si="532"/>
        <v>3046.7959028100513</v>
      </c>
      <c r="K708" s="14">
        <f t="shared" si="532"/>
        <v>2924.5553539649845</v>
      </c>
      <c r="L708" s="14">
        <f t="shared" si="532"/>
        <v>2801.6145677118502</v>
      </c>
      <c r="M708" s="14">
        <f t="shared" si="532"/>
        <v>2678.0008816371992</v>
      </c>
      <c r="N708" s="14">
        <f t="shared" si="532"/>
        <v>2553.7416333274759</v>
      </c>
      <c r="O708" s="14">
        <f t="shared" si="532"/>
        <v>2504.7938010299813</v>
      </c>
      <c r="P708" s="14">
        <f t="shared" si="532"/>
        <v>2452.5294412479366</v>
      </c>
      <c r="Q708" s="14">
        <f t="shared" si="532"/>
        <v>2396.9671541348371</v>
      </c>
      <c r="R708" s="14">
        <f t="shared" si="532"/>
        <v>2338.1255398441958</v>
      </c>
      <c r="S708" s="14">
        <f t="shared" si="532"/>
        <v>2276.0231985295572</v>
      </c>
      <c r="T708" s="14">
        <f t="shared" si="532"/>
        <v>2226.8196135399539</v>
      </c>
      <c r="U708" s="14">
        <f t="shared" si="532"/>
        <v>2175.3196300505629</v>
      </c>
      <c r="V708" s="14">
        <f t="shared" si="532"/>
        <v>2121.5297133043105</v>
      </c>
      <c r="W708" s="14">
        <f t="shared" si="532"/>
        <v>2065.4563285440036</v>
      </c>
      <c r="X708" s="14">
        <f t="shared" si="532"/>
        <v>2007.1059410125333</v>
      </c>
      <c r="Y708" s="14">
        <f t="shared" si="532"/>
        <v>1927.2953788016171</v>
      </c>
      <c r="Z708" s="14">
        <f t="shared" si="532"/>
        <v>1847.0354635065855</v>
      </c>
      <c r="AA708" s="14">
        <f t="shared" si="532"/>
        <v>1766.3213734471562</v>
      </c>
      <c r="AB708" s="14">
        <f t="shared" si="532"/>
        <v>1685.1482869429888</v>
      </c>
      <c r="AC708" s="14">
        <f t="shared" si="532"/>
        <v>1603.5113823137749</v>
      </c>
      <c r="AD708" s="14">
        <f t="shared" si="532"/>
        <v>1534.8196359350538</v>
      </c>
      <c r="AE708" s="14">
        <f t="shared" si="532"/>
        <v>1466.1699674573188</v>
      </c>
      <c r="AF708" s="14">
        <f t="shared" si="532"/>
        <v>1397.5594796271464</v>
      </c>
      <c r="AG708" s="14">
        <f t="shared" si="532"/>
        <v>1328.9852751911285</v>
      </c>
      <c r="AH708" s="14">
        <f t="shared" si="532"/>
        <v>1260.4444568958568</v>
      </c>
    </row>
    <row r="709" spans="2:34" hidden="1" outlineLevel="1">
      <c r="B709" t="str">
        <f t="shared" si="527"/>
        <v/>
      </c>
      <c r="C709" s="2"/>
    </row>
    <row r="710" spans="2:34" hidden="1" outlineLevel="1">
      <c r="B710" t="str">
        <f t="shared" si="527"/>
        <v>e-diesel (DAC) - CAPEX - Global - USD/ton fuel</v>
      </c>
      <c r="C710" s="4" t="str">
        <f>C703</f>
        <v>e-diesel (DAC)</v>
      </c>
      <c r="D710" s="4" t="s">
        <v>40</v>
      </c>
      <c r="E710" s="4" t="s">
        <v>49</v>
      </c>
      <c r="F710" s="4" t="s">
        <v>31</v>
      </c>
      <c r="G710" s="5">
        <f>G712/G711</f>
        <v>204</v>
      </c>
      <c r="H710" s="5">
        <f t="shared" ref="H710:AH710" si="533">H712/H711</f>
        <v>198.66666666666666</v>
      </c>
      <c r="I710" s="5">
        <f t="shared" si="533"/>
        <v>193.33333333333334</v>
      </c>
      <c r="J710" s="5">
        <f t="shared" si="533"/>
        <v>188</v>
      </c>
      <c r="K710" s="5">
        <f t="shared" si="533"/>
        <v>182.66666666666666</v>
      </c>
      <c r="L710" s="5">
        <f t="shared" si="533"/>
        <v>177.33333333333334</v>
      </c>
      <c r="M710" s="5">
        <f t="shared" si="533"/>
        <v>172</v>
      </c>
      <c r="N710" s="5">
        <f t="shared" si="533"/>
        <v>166.66666666666666</v>
      </c>
      <c r="O710" s="5">
        <f t="shared" si="533"/>
        <v>164.5</v>
      </c>
      <c r="P710" s="5">
        <f t="shared" si="533"/>
        <v>162.33333333333334</v>
      </c>
      <c r="Q710" s="5">
        <f t="shared" si="533"/>
        <v>160.16666666666666</v>
      </c>
      <c r="R710" s="5">
        <f t="shared" si="533"/>
        <v>158</v>
      </c>
      <c r="S710" s="5">
        <f t="shared" si="533"/>
        <v>155.83333333333334</v>
      </c>
      <c r="T710" s="5">
        <f t="shared" si="533"/>
        <v>153.66666666666666</v>
      </c>
      <c r="U710" s="5">
        <f t="shared" si="533"/>
        <v>151.5</v>
      </c>
      <c r="V710" s="5">
        <f t="shared" si="533"/>
        <v>149.33333333333334</v>
      </c>
      <c r="W710" s="5">
        <f t="shared" si="533"/>
        <v>147.16666666666666</v>
      </c>
      <c r="X710" s="5">
        <f t="shared" si="533"/>
        <v>145</v>
      </c>
      <c r="Y710" s="5">
        <f t="shared" si="533"/>
        <v>140.5</v>
      </c>
      <c r="Z710" s="5">
        <f t="shared" si="533"/>
        <v>136</v>
      </c>
      <c r="AA710" s="5">
        <f t="shared" si="533"/>
        <v>131.5</v>
      </c>
      <c r="AB710" s="5">
        <f t="shared" si="533"/>
        <v>127</v>
      </c>
      <c r="AC710" s="5">
        <f t="shared" si="533"/>
        <v>122.5</v>
      </c>
      <c r="AD710" s="5">
        <f t="shared" si="533"/>
        <v>118</v>
      </c>
      <c r="AE710" s="5">
        <f t="shared" si="533"/>
        <v>113.5</v>
      </c>
      <c r="AF710" s="5">
        <f t="shared" si="533"/>
        <v>109</v>
      </c>
      <c r="AG710" s="5">
        <f t="shared" si="533"/>
        <v>104.5</v>
      </c>
      <c r="AH710" s="5">
        <f t="shared" si="533"/>
        <v>100</v>
      </c>
    </row>
    <row r="711" spans="2:34" hidden="1" outlineLevel="1">
      <c r="B711" t="str">
        <f t="shared" si="527"/>
        <v>e-diesel - Plant lifetime - Global - Years</v>
      </c>
      <c r="C711" t="s">
        <v>87</v>
      </c>
      <c r="D711" t="s">
        <v>109</v>
      </c>
      <c r="E711" t="s">
        <v>49</v>
      </c>
      <c r="F711" t="s">
        <v>110</v>
      </c>
      <c r="G711" s="8">
        <f t="shared" ref="G711:V712" si="534">INDEX(FuelData,MATCH($B711,FuelData_Index,0),MATCH(G$4,FuelData_Year,0))</f>
        <v>30</v>
      </c>
      <c r="H711" s="8">
        <f t="shared" si="534"/>
        <v>30</v>
      </c>
      <c r="I711" s="8">
        <f t="shared" si="534"/>
        <v>30</v>
      </c>
      <c r="J711" s="8">
        <f t="shared" si="534"/>
        <v>30</v>
      </c>
      <c r="K711" s="8">
        <f t="shared" si="534"/>
        <v>30</v>
      </c>
      <c r="L711" s="8">
        <f t="shared" si="534"/>
        <v>30</v>
      </c>
      <c r="M711" s="8">
        <f t="shared" si="534"/>
        <v>30</v>
      </c>
      <c r="N711" s="8">
        <f t="shared" si="534"/>
        <v>30</v>
      </c>
      <c r="O711" s="8">
        <f t="shared" si="534"/>
        <v>30</v>
      </c>
      <c r="P711" s="8">
        <f t="shared" si="534"/>
        <v>30</v>
      </c>
      <c r="Q711" s="8">
        <f t="shared" si="534"/>
        <v>30</v>
      </c>
      <c r="R711" s="8">
        <f t="shared" si="534"/>
        <v>30</v>
      </c>
      <c r="S711" s="8">
        <f t="shared" si="534"/>
        <v>30</v>
      </c>
      <c r="T711" s="8">
        <f t="shared" si="534"/>
        <v>30</v>
      </c>
      <c r="U711" s="8">
        <f t="shared" si="534"/>
        <v>30</v>
      </c>
      <c r="V711" s="8">
        <f t="shared" si="534"/>
        <v>30</v>
      </c>
      <c r="W711" s="8">
        <f t="shared" ref="W711:AH712" si="535">INDEX(FuelData,MATCH($B711,FuelData_Index,0),MATCH(W$4,FuelData_Year,0))</f>
        <v>30</v>
      </c>
      <c r="X711" s="8">
        <f t="shared" si="535"/>
        <v>30</v>
      </c>
      <c r="Y711" s="8">
        <f t="shared" si="535"/>
        <v>30</v>
      </c>
      <c r="Z711" s="8">
        <f t="shared" si="535"/>
        <v>30</v>
      </c>
      <c r="AA711" s="8">
        <f t="shared" si="535"/>
        <v>30</v>
      </c>
      <c r="AB711" s="8">
        <f t="shared" si="535"/>
        <v>30</v>
      </c>
      <c r="AC711" s="8">
        <f t="shared" si="535"/>
        <v>30</v>
      </c>
      <c r="AD711" s="8">
        <f t="shared" si="535"/>
        <v>30</v>
      </c>
      <c r="AE711" s="8">
        <f t="shared" si="535"/>
        <v>30</v>
      </c>
      <c r="AF711" s="8">
        <f t="shared" si="535"/>
        <v>30</v>
      </c>
      <c r="AG711" s="8">
        <f t="shared" si="535"/>
        <v>30</v>
      </c>
      <c r="AH711" s="8">
        <f t="shared" si="535"/>
        <v>30</v>
      </c>
    </row>
    <row r="712" spans="2:34" hidden="1" outlineLevel="1">
      <c r="B712" t="str">
        <f t="shared" si="527"/>
        <v>e-diesel - Total CAPEX - Global - USD/ton fuel</v>
      </c>
      <c r="C712" t="s">
        <v>87</v>
      </c>
      <c r="D712" t="s">
        <v>136</v>
      </c>
      <c r="E712" t="s">
        <v>49</v>
      </c>
      <c r="F712" t="s">
        <v>31</v>
      </c>
      <c r="G712" s="8">
        <f t="shared" si="534"/>
        <v>6120</v>
      </c>
      <c r="H712" s="8">
        <f t="shared" si="534"/>
        <v>5960</v>
      </c>
      <c r="I712" s="8">
        <f t="shared" si="534"/>
        <v>5800</v>
      </c>
      <c r="J712" s="8">
        <f t="shared" si="534"/>
        <v>5640</v>
      </c>
      <c r="K712" s="8">
        <f t="shared" si="534"/>
        <v>5480</v>
      </c>
      <c r="L712" s="8">
        <f t="shared" si="534"/>
        <v>5320</v>
      </c>
      <c r="M712" s="8">
        <f t="shared" si="534"/>
        <v>5160</v>
      </c>
      <c r="N712" s="8">
        <f t="shared" si="534"/>
        <v>5000</v>
      </c>
      <c r="O712" s="8">
        <f t="shared" si="534"/>
        <v>4935</v>
      </c>
      <c r="P712" s="8">
        <f t="shared" si="534"/>
        <v>4870</v>
      </c>
      <c r="Q712" s="8">
        <f t="shared" si="534"/>
        <v>4805</v>
      </c>
      <c r="R712" s="8">
        <f t="shared" si="534"/>
        <v>4740</v>
      </c>
      <c r="S712" s="8">
        <f t="shared" si="534"/>
        <v>4675</v>
      </c>
      <c r="T712" s="8">
        <f t="shared" si="534"/>
        <v>4610</v>
      </c>
      <c r="U712" s="8">
        <f t="shared" si="534"/>
        <v>4545</v>
      </c>
      <c r="V712" s="8">
        <f t="shared" si="534"/>
        <v>4480</v>
      </c>
      <c r="W712" s="8">
        <f t="shared" si="535"/>
        <v>4415</v>
      </c>
      <c r="X712" s="8">
        <f t="shared" si="535"/>
        <v>4350</v>
      </c>
      <c r="Y712" s="8">
        <f t="shared" si="535"/>
        <v>4215</v>
      </c>
      <c r="Z712" s="8">
        <f t="shared" si="535"/>
        <v>4080</v>
      </c>
      <c r="AA712" s="8">
        <f t="shared" si="535"/>
        <v>3945</v>
      </c>
      <c r="AB712" s="8">
        <f t="shared" si="535"/>
        <v>3810</v>
      </c>
      <c r="AC712" s="8">
        <f t="shared" si="535"/>
        <v>3675</v>
      </c>
      <c r="AD712" s="8">
        <f t="shared" si="535"/>
        <v>3540</v>
      </c>
      <c r="AE712" s="8">
        <f t="shared" si="535"/>
        <v>3405</v>
      </c>
      <c r="AF712" s="8">
        <f t="shared" si="535"/>
        <v>3270</v>
      </c>
      <c r="AG712" s="8">
        <f t="shared" si="535"/>
        <v>3135</v>
      </c>
      <c r="AH712" s="8">
        <f t="shared" si="535"/>
        <v>3000</v>
      </c>
    </row>
    <row r="713" spans="2:34" hidden="1" outlineLevel="1">
      <c r="B713" t="str">
        <f t="shared" si="527"/>
        <v/>
      </c>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row>
    <row r="714" spans="2:34" hidden="1" outlineLevel="1">
      <c r="B714" t="str">
        <f t="shared" si="527"/>
        <v>e-diesel (DAC) - OPEX - Global - USD/ton fuel</v>
      </c>
      <c r="C714" s="4" t="str">
        <f>C703</f>
        <v>e-diesel (DAC)</v>
      </c>
      <c r="D714" s="4" t="s">
        <v>41</v>
      </c>
      <c r="E714" s="4" t="s">
        <v>49</v>
      </c>
      <c r="F714" s="4" t="s">
        <v>31</v>
      </c>
      <c r="G714" s="5">
        <f>G715</f>
        <v>538.55999999999506</v>
      </c>
      <c r="H714" s="5">
        <f t="shared" ref="H714:AH714" si="536">H715</f>
        <v>500.63999999999783</v>
      </c>
      <c r="I714" s="5">
        <f t="shared" si="536"/>
        <v>464.0000000000004</v>
      </c>
      <c r="J714" s="5">
        <f t="shared" si="536"/>
        <v>428.63999999999288</v>
      </c>
      <c r="K714" s="5">
        <f t="shared" si="536"/>
        <v>394.55999999999551</v>
      </c>
      <c r="L714" s="5">
        <f t="shared" si="536"/>
        <v>361.75999999999794</v>
      </c>
      <c r="M714" s="5">
        <f t="shared" si="536"/>
        <v>330.24000000000029</v>
      </c>
      <c r="N714" s="5">
        <f t="shared" si="536"/>
        <v>299.99999999999363</v>
      </c>
      <c r="O714" s="5">
        <f t="shared" si="536"/>
        <v>296.09999999999997</v>
      </c>
      <c r="P714" s="5">
        <f t="shared" si="536"/>
        <v>292.2</v>
      </c>
      <c r="Q714" s="5">
        <f t="shared" si="536"/>
        <v>288.3</v>
      </c>
      <c r="R714" s="5">
        <f t="shared" si="536"/>
        <v>284.39999999999998</v>
      </c>
      <c r="S714" s="5">
        <f t="shared" si="536"/>
        <v>280.5</v>
      </c>
      <c r="T714" s="5">
        <f t="shared" si="536"/>
        <v>276.59999999999997</v>
      </c>
      <c r="U714" s="5">
        <f t="shared" si="536"/>
        <v>272.7</v>
      </c>
      <c r="V714" s="5">
        <f t="shared" si="536"/>
        <v>268.8</v>
      </c>
      <c r="W714" s="5">
        <f t="shared" si="536"/>
        <v>264.89999999999998</v>
      </c>
      <c r="X714" s="5">
        <f t="shared" si="536"/>
        <v>260.99999999999829</v>
      </c>
      <c r="Y714" s="5">
        <f t="shared" si="536"/>
        <v>244.46999999999929</v>
      </c>
      <c r="Z714" s="5">
        <f t="shared" si="536"/>
        <v>228.47999999999658</v>
      </c>
      <c r="AA714" s="5">
        <f t="shared" si="536"/>
        <v>213.02999999999756</v>
      </c>
      <c r="AB714" s="5">
        <f t="shared" si="536"/>
        <v>198.11999999999847</v>
      </c>
      <c r="AC714" s="5">
        <f t="shared" si="536"/>
        <v>183.74999999999935</v>
      </c>
      <c r="AD714" s="5">
        <f t="shared" si="536"/>
        <v>169.919999999997</v>
      </c>
      <c r="AE714" s="5">
        <f t="shared" si="536"/>
        <v>156.62999999999786</v>
      </c>
      <c r="AF714" s="5">
        <f t="shared" si="536"/>
        <v>143.87999999999869</v>
      </c>
      <c r="AG714" s="5">
        <f t="shared" si="536"/>
        <v>131.66999999999942</v>
      </c>
      <c r="AH714" s="5">
        <f t="shared" si="536"/>
        <v>120.00000000000011</v>
      </c>
    </row>
    <row r="715" spans="2:34" hidden="1" outlineLevel="1">
      <c r="B715" t="str">
        <f t="shared" si="527"/>
        <v>e-diesel - OPEX - Global - USD/ton fuel/year</v>
      </c>
      <c r="C715" t="s">
        <v>87</v>
      </c>
      <c r="D715" t="s">
        <v>41</v>
      </c>
      <c r="E715" t="s">
        <v>49</v>
      </c>
      <c r="F715" t="s">
        <v>114</v>
      </c>
      <c r="G715" s="8">
        <f t="shared" ref="G715:AH715" si="537">INDEX(FuelData,MATCH($B715,FuelData_Index,0),MATCH(G$4,FuelData_Year,0))</f>
        <v>538.55999999999506</v>
      </c>
      <c r="H715" s="8">
        <f t="shared" si="537"/>
        <v>500.63999999999783</v>
      </c>
      <c r="I715" s="8">
        <f t="shared" si="537"/>
        <v>464.0000000000004</v>
      </c>
      <c r="J715" s="8">
        <f t="shared" si="537"/>
        <v>428.63999999999288</v>
      </c>
      <c r="K715" s="8">
        <f t="shared" si="537"/>
        <v>394.55999999999551</v>
      </c>
      <c r="L715" s="8">
        <f t="shared" si="537"/>
        <v>361.75999999999794</v>
      </c>
      <c r="M715" s="8">
        <f t="shared" si="537"/>
        <v>330.24000000000029</v>
      </c>
      <c r="N715" s="8">
        <f t="shared" si="537"/>
        <v>299.99999999999363</v>
      </c>
      <c r="O715" s="8">
        <f t="shared" si="537"/>
        <v>296.09999999999997</v>
      </c>
      <c r="P715" s="8">
        <f t="shared" si="537"/>
        <v>292.2</v>
      </c>
      <c r="Q715" s="8">
        <f t="shared" si="537"/>
        <v>288.3</v>
      </c>
      <c r="R715" s="8">
        <f t="shared" si="537"/>
        <v>284.39999999999998</v>
      </c>
      <c r="S715" s="8">
        <f t="shared" si="537"/>
        <v>280.5</v>
      </c>
      <c r="T715" s="8">
        <f t="shared" si="537"/>
        <v>276.59999999999997</v>
      </c>
      <c r="U715" s="8">
        <f t="shared" si="537"/>
        <v>272.7</v>
      </c>
      <c r="V715" s="8">
        <f t="shared" si="537"/>
        <v>268.8</v>
      </c>
      <c r="W715" s="8">
        <f t="shared" si="537"/>
        <v>264.89999999999998</v>
      </c>
      <c r="X715" s="8">
        <f t="shared" si="537"/>
        <v>260.99999999999829</v>
      </c>
      <c r="Y715" s="8">
        <f t="shared" si="537"/>
        <v>244.46999999999929</v>
      </c>
      <c r="Z715" s="8">
        <f t="shared" si="537"/>
        <v>228.47999999999658</v>
      </c>
      <c r="AA715" s="8">
        <f t="shared" si="537"/>
        <v>213.02999999999756</v>
      </c>
      <c r="AB715" s="8">
        <f t="shared" si="537"/>
        <v>198.11999999999847</v>
      </c>
      <c r="AC715" s="8">
        <f t="shared" si="537"/>
        <v>183.74999999999935</v>
      </c>
      <c r="AD715" s="8">
        <f t="shared" si="537"/>
        <v>169.919999999997</v>
      </c>
      <c r="AE715" s="8">
        <f t="shared" si="537"/>
        <v>156.62999999999786</v>
      </c>
      <c r="AF715" s="8">
        <f t="shared" si="537"/>
        <v>143.87999999999869</v>
      </c>
      <c r="AG715" s="8">
        <f t="shared" si="537"/>
        <v>131.66999999999942</v>
      </c>
      <c r="AH715" s="8">
        <f t="shared" si="537"/>
        <v>120.00000000000011</v>
      </c>
    </row>
    <row r="716" spans="2:34" hidden="1" outlineLevel="1">
      <c r="B716" t="str">
        <f t="shared" si="527"/>
        <v/>
      </c>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row>
    <row r="717" spans="2:34" hidden="1" outlineLevel="1">
      <c r="B717" t="str">
        <f t="shared" si="527"/>
        <v>e-diesel (DAC) - Finance cost - Africa - USD/ton fuel</v>
      </c>
      <c r="C717" s="10" t="str">
        <f>C703</f>
        <v>e-diesel (DAC)</v>
      </c>
      <c r="D717" s="10" t="s">
        <v>42</v>
      </c>
      <c r="E717" s="10" t="s">
        <v>55</v>
      </c>
      <c r="F717" s="10" t="s">
        <v>31</v>
      </c>
      <c r="G717" s="11">
        <f>G722*G$727</f>
        <v>336.6</v>
      </c>
      <c r="H717" s="11">
        <f t="shared" ref="H717:AH717" si="538">H722*H$727</f>
        <v>327.80000000000007</v>
      </c>
      <c r="I717" s="11">
        <f t="shared" si="538"/>
        <v>319.00000000000006</v>
      </c>
      <c r="J717" s="11">
        <f t="shared" si="538"/>
        <v>310.20000000000005</v>
      </c>
      <c r="K717" s="11">
        <f t="shared" si="538"/>
        <v>301.40000000000003</v>
      </c>
      <c r="L717" s="11">
        <f t="shared" si="538"/>
        <v>292.60000000000002</v>
      </c>
      <c r="M717" s="11">
        <f t="shared" si="538"/>
        <v>283.8</v>
      </c>
      <c r="N717" s="11">
        <f t="shared" si="538"/>
        <v>275.00000000000006</v>
      </c>
      <c r="O717" s="11">
        <f t="shared" si="538"/>
        <v>271.42500000000001</v>
      </c>
      <c r="P717" s="11">
        <f t="shared" si="538"/>
        <v>267.85000000000002</v>
      </c>
      <c r="Q717" s="11">
        <f t="shared" si="538"/>
        <v>264.27500000000003</v>
      </c>
      <c r="R717" s="11">
        <f t="shared" si="538"/>
        <v>260.70000000000005</v>
      </c>
      <c r="S717" s="11">
        <f t="shared" si="538"/>
        <v>257.12500000000006</v>
      </c>
      <c r="T717" s="11">
        <f t="shared" si="538"/>
        <v>253.55000000000004</v>
      </c>
      <c r="U717" s="11">
        <f t="shared" si="538"/>
        <v>249.97500000000002</v>
      </c>
      <c r="V717" s="11">
        <f t="shared" si="538"/>
        <v>246.40000000000003</v>
      </c>
      <c r="W717" s="11">
        <f t="shared" si="538"/>
        <v>242.82500000000005</v>
      </c>
      <c r="X717" s="11">
        <f t="shared" si="538"/>
        <v>239.25000000000003</v>
      </c>
      <c r="Y717" s="11">
        <f t="shared" si="538"/>
        <v>231.82500000000002</v>
      </c>
      <c r="Z717" s="11">
        <f t="shared" si="538"/>
        <v>224.40000000000003</v>
      </c>
      <c r="AA717" s="11">
        <f t="shared" si="538"/>
        <v>216.97500000000002</v>
      </c>
      <c r="AB717" s="11">
        <f t="shared" si="538"/>
        <v>209.55000000000004</v>
      </c>
      <c r="AC717" s="11">
        <f t="shared" si="538"/>
        <v>202.12500000000003</v>
      </c>
      <c r="AD717" s="11">
        <f t="shared" si="538"/>
        <v>194.70000000000002</v>
      </c>
      <c r="AE717" s="11">
        <f t="shared" si="538"/>
        <v>187.27500000000003</v>
      </c>
      <c r="AF717" s="11">
        <f t="shared" si="538"/>
        <v>179.85000000000002</v>
      </c>
      <c r="AG717" s="11">
        <f t="shared" si="538"/>
        <v>172.42500000000001</v>
      </c>
      <c r="AH717" s="11">
        <f t="shared" si="538"/>
        <v>165.00000000000003</v>
      </c>
    </row>
    <row r="718" spans="2:34" hidden="1" outlineLevel="1">
      <c r="B718" t="str">
        <f t="shared" si="527"/>
        <v>e-diesel (DAC) - Finance cost - Americas - USD/ton fuel</v>
      </c>
      <c r="C718" s="2" t="str">
        <f>C703</f>
        <v>e-diesel (DAC)</v>
      </c>
      <c r="D718" s="2" t="s">
        <v>42</v>
      </c>
      <c r="E718" s="2" t="s">
        <v>56</v>
      </c>
      <c r="F718" s="2" t="s">
        <v>31</v>
      </c>
      <c r="G718" s="12">
        <f t="shared" ref="G718:AH718" si="539">G723*G$727</f>
        <v>336.6</v>
      </c>
      <c r="H718" s="12">
        <f t="shared" si="539"/>
        <v>327.80000000000007</v>
      </c>
      <c r="I718" s="12">
        <f t="shared" si="539"/>
        <v>319.00000000000006</v>
      </c>
      <c r="J718" s="12">
        <f t="shared" si="539"/>
        <v>310.20000000000005</v>
      </c>
      <c r="K718" s="12">
        <f t="shared" si="539"/>
        <v>301.40000000000003</v>
      </c>
      <c r="L718" s="12">
        <f t="shared" si="539"/>
        <v>292.60000000000002</v>
      </c>
      <c r="M718" s="12">
        <f t="shared" si="539"/>
        <v>283.8</v>
      </c>
      <c r="N718" s="12">
        <f t="shared" si="539"/>
        <v>275.00000000000006</v>
      </c>
      <c r="O718" s="12">
        <f t="shared" si="539"/>
        <v>271.42500000000001</v>
      </c>
      <c r="P718" s="12">
        <f t="shared" si="539"/>
        <v>267.85000000000002</v>
      </c>
      <c r="Q718" s="12">
        <f t="shared" si="539"/>
        <v>264.27500000000003</v>
      </c>
      <c r="R718" s="12">
        <f t="shared" si="539"/>
        <v>260.70000000000005</v>
      </c>
      <c r="S718" s="12">
        <f t="shared" si="539"/>
        <v>257.12500000000006</v>
      </c>
      <c r="T718" s="12">
        <f t="shared" si="539"/>
        <v>253.55000000000004</v>
      </c>
      <c r="U718" s="12">
        <f t="shared" si="539"/>
        <v>249.97500000000002</v>
      </c>
      <c r="V718" s="12">
        <f t="shared" si="539"/>
        <v>246.40000000000003</v>
      </c>
      <c r="W718" s="12">
        <f t="shared" si="539"/>
        <v>242.82500000000005</v>
      </c>
      <c r="X718" s="12">
        <f t="shared" si="539"/>
        <v>239.25000000000003</v>
      </c>
      <c r="Y718" s="12">
        <f t="shared" si="539"/>
        <v>231.82500000000002</v>
      </c>
      <c r="Z718" s="12">
        <f t="shared" si="539"/>
        <v>224.40000000000003</v>
      </c>
      <c r="AA718" s="12">
        <f t="shared" si="539"/>
        <v>216.97500000000002</v>
      </c>
      <c r="AB718" s="12">
        <f t="shared" si="539"/>
        <v>209.55000000000004</v>
      </c>
      <c r="AC718" s="12">
        <f t="shared" si="539"/>
        <v>202.12500000000003</v>
      </c>
      <c r="AD718" s="12">
        <f t="shared" si="539"/>
        <v>194.70000000000002</v>
      </c>
      <c r="AE718" s="12">
        <f t="shared" si="539"/>
        <v>187.27500000000003</v>
      </c>
      <c r="AF718" s="12">
        <f t="shared" si="539"/>
        <v>179.85000000000002</v>
      </c>
      <c r="AG718" s="12">
        <f t="shared" si="539"/>
        <v>172.42500000000001</v>
      </c>
      <c r="AH718" s="12">
        <f t="shared" si="539"/>
        <v>165.00000000000003</v>
      </c>
    </row>
    <row r="719" spans="2:34" hidden="1" outlineLevel="1">
      <c r="B719" t="str">
        <f t="shared" si="527"/>
        <v>e-diesel (DAC) - Finance cost - Asia - USD/ton fuel</v>
      </c>
      <c r="C719" s="2" t="str">
        <f>C703</f>
        <v>e-diesel (DAC)</v>
      </c>
      <c r="D719" s="2" t="s">
        <v>42</v>
      </c>
      <c r="E719" s="2" t="s">
        <v>57</v>
      </c>
      <c r="F719" s="2" t="s">
        <v>31</v>
      </c>
      <c r="G719" s="12">
        <f t="shared" ref="G719:AH719" si="540">G724*G$727</f>
        <v>336.6</v>
      </c>
      <c r="H719" s="12">
        <f t="shared" si="540"/>
        <v>327.80000000000007</v>
      </c>
      <c r="I719" s="12">
        <f t="shared" si="540"/>
        <v>319.00000000000006</v>
      </c>
      <c r="J719" s="12">
        <f t="shared" si="540"/>
        <v>310.20000000000005</v>
      </c>
      <c r="K719" s="12">
        <f t="shared" si="540"/>
        <v>301.40000000000003</v>
      </c>
      <c r="L719" s="12">
        <f t="shared" si="540"/>
        <v>292.60000000000002</v>
      </c>
      <c r="M719" s="12">
        <f t="shared" si="540"/>
        <v>283.8</v>
      </c>
      <c r="N719" s="12">
        <f t="shared" si="540"/>
        <v>275.00000000000006</v>
      </c>
      <c r="O719" s="12">
        <f t="shared" si="540"/>
        <v>271.42500000000001</v>
      </c>
      <c r="P719" s="12">
        <f t="shared" si="540"/>
        <v>267.85000000000002</v>
      </c>
      <c r="Q719" s="12">
        <f t="shared" si="540"/>
        <v>264.27500000000003</v>
      </c>
      <c r="R719" s="12">
        <f t="shared" si="540"/>
        <v>260.70000000000005</v>
      </c>
      <c r="S719" s="12">
        <f t="shared" si="540"/>
        <v>257.12500000000006</v>
      </c>
      <c r="T719" s="12">
        <f t="shared" si="540"/>
        <v>253.55000000000004</v>
      </c>
      <c r="U719" s="12">
        <f t="shared" si="540"/>
        <v>249.97500000000002</v>
      </c>
      <c r="V719" s="12">
        <f t="shared" si="540"/>
        <v>246.40000000000003</v>
      </c>
      <c r="W719" s="12">
        <f t="shared" si="540"/>
        <v>242.82500000000005</v>
      </c>
      <c r="X719" s="12">
        <f t="shared" si="540"/>
        <v>239.25000000000003</v>
      </c>
      <c r="Y719" s="12">
        <f t="shared" si="540"/>
        <v>231.82500000000002</v>
      </c>
      <c r="Z719" s="12">
        <f t="shared" si="540"/>
        <v>224.40000000000003</v>
      </c>
      <c r="AA719" s="12">
        <f t="shared" si="540"/>
        <v>216.97500000000002</v>
      </c>
      <c r="AB719" s="12">
        <f t="shared" si="540"/>
        <v>209.55000000000004</v>
      </c>
      <c r="AC719" s="12">
        <f t="shared" si="540"/>
        <v>202.12500000000003</v>
      </c>
      <c r="AD719" s="12">
        <f t="shared" si="540"/>
        <v>194.70000000000002</v>
      </c>
      <c r="AE719" s="12">
        <f t="shared" si="540"/>
        <v>187.27500000000003</v>
      </c>
      <c r="AF719" s="12">
        <f t="shared" si="540"/>
        <v>179.85000000000002</v>
      </c>
      <c r="AG719" s="12">
        <f t="shared" si="540"/>
        <v>172.42500000000001</v>
      </c>
      <c r="AH719" s="12">
        <f t="shared" si="540"/>
        <v>165.00000000000003</v>
      </c>
    </row>
    <row r="720" spans="2:34" hidden="1" outlineLevel="1">
      <c r="B720" t="str">
        <f t="shared" si="527"/>
        <v>e-diesel (DAC) - Finance cost - Europe - USD/ton fuel</v>
      </c>
      <c r="C720" s="2" t="str">
        <f>C703</f>
        <v>e-diesel (DAC)</v>
      </c>
      <c r="D720" s="2" t="s">
        <v>42</v>
      </c>
      <c r="E720" s="2" t="s">
        <v>8</v>
      </c>
      <c r="F720" s="2" t="s">
        <v>31</v>
      </c>
      <c r="G720" s="12">
        <f t="shared" ref="G720:AH720" si="541">G725*G$727</f>
        <v>336.6</v>
      </c>
      <c r="H720" s="12">
        <f t="shared" si="541"/>
        <v>327.80000000000007</v>
      </c>
      <c r="I720" s="12">
        <f t="shared" si="541"/>
        <v>319.00000000000006</v>
      </c>
      <c r="J720" s="12">
        <f t="shared" si="541"/>
        <v>310.20000000000005</v>
      </c>
      <c r="K720" s="12">
        <f t="shared" si="541"/>
        <v>301.40000000000003</v>
      </c>
      <c r="L720" s="12">
        <f t="shared" si="541"/>
        <v>292.60000000000002</v>
      </c>
      <c r="M720" s="12">
        <f t="shared" si="541"/>
        <v>283.8</v>
      </c>
      <c r="N720" s="12">
        <f t="shared" si="541"/>
        <v>275.00000000000006</v>
      </c>
      <c r="O720" s="12">
        <f t="shared" si="541"/>
        <v>271.42500000000001</v>
      </c>
      <c r="P720" s="12">
        <f t="shared" si="541"/>
        <v>267.85000000000002</v>
      </c>
      <c r="Q720" s="12">
        <f t="shared" si="541"/>
        <v>264.27500000000003</v>
      </c>
      <c r="R720" s="12">
        <f t="shared" si="541"/>
        <v>260.70000000000005</v>
      </c>
      <c r="S720" s="12">
        <f t="shared" si="541"/>
        <v>257.12500000000006</v>
      </c>
      <c r="T720" s="12">
        <f t="shared" si="541"/>
        <v>253.55000000000004</v>
      </c>
      <c r="U720" s="12">
        <f t="shared" si="541"/>
        <v>249.97500000000002</v>
      </c>
      <c r="V720" s="12">
        <f t="shared" si="541"/>
        <v>246.40000000000003</v>
      </c>
      <c r="W720" s="12">
        <f t="shared" si="541"/>
        <v>242.82500000000005</v>
      </c>
      <c r="X720" s="12">
        <f t="shared" si="541"/>
        <v>239.25000000000003</v>
      </c>
      <c r="Y720" s="12">
        <f t="shared" si="541"/>
        <v>231.82500000000002</v>
      </c>
      <c r="Z720" s="12">
        <f t="shared" si="541"/>
        <v>224.40000000000003</v>
      </c>
      <c r="AA720" s="12">
        <f t="shared" si="541"/>
        <v>216.97500000000002</v>
      </c>
      <c r="AB720" s="12">
        <f t="shared" si="541"/>
        <v>209.55000000000004</v>
      </c>
      <c r="AC720" s="12">
        <f t="shared" si="541"/>
        <v>202.12500000000003</v>
      </c>
      <c r="AD720" s="12">
        <f t="shared" si="541"/>
        <v>194.70000000000002</v>
      </c>
      <c r="AE720" s="12">
        <f t="shared" si="541"/>
        <v>187.27500000000003</v>
      </c>
      <c r="AF720" s="12">
        <f t="shared" si="541"/>
        <v>179.85000000000002</v>
      </c>
      <c r="AG720" s="12">
        <f t="shared" si="541"/>
        <v>172.42500000000001</v>
      </c>
      <c r="AH720" s="12">
        <f t="shared" si="541"/>
        <v>165.00000000000003</v>
      </c>
    </row>
    <row r="721" spans="2:34" hidden="1" outlineLevel="1">
      <c r="B721" t="str">
        <f t="shared" si="527"/>
        <v>e-diesel (DAC) - Finance cost - Middle East - USD/ton fuel</v>
      </c>
      <c r="C721" s="13" t="str">
        <f>C703</f>
        <v>e-diesel (DAC)</v>
      </c>
      <c r="D721" s="13" t="s">
        <v>42</v>
      </c>
      <c r="E721" s="13" t="s">
        <v>58</v>
      </c>
      <c r="F721" s="13" t="s">
        <v>31</v>
      </c>
      <c r="G721" s="14">
        <f t="shared" ref="G721:AH721" si="542">G726*G$727</f>
        <v>336.6</v>
      </c>
      <c r="H721" s="14">
        <f t="shared" si="542"/>
        <v>327.80000000000007</v>
      </c>
      <c r="I721" s="14">
        <f t="shared" si="542"/>
        <v>319.00000000000006</v>
      </c>
      <c r="J721" s="14">
        <f t="shared" si="542"/>
        <v>310.20000000000005</v>
      </c>
      <c r="K721" s="14">
        <f t="shared" si="542"/>
        <v>301.40000000000003</v>
      </c>
      <c r="L721" s="14">
        <f t="shared" si="542"/>
        <v>292.60000000000002</v>
      </c>
      <c r="M721" s="14">
        <f t="shared" si="542"/>
        <v>283.8</v>
      </c>
      <c r="N721" s="14">
        <f t="shared" si="542"/>
        <v>275.00000000000006</v>
      </c>
      <c r="O721" s="14">
        <f t="shared" si="542"/>
        <v>271.42500000000001</v>
      </c>
      <c r="P721" s="14">
        <f t="shared" si="542"/>
        <v>267.85000000000002</v>
      </c>
      <c r="Q721" s="14">
        <f t="shared" si="542"/>
        <v>264.27500000000003</v>
      </c>
      <c r="R721" s="14">
        <f t="shared" si="542"/>
        <v>260.70000000000005</v>
      </c>
      <c r="S721" s="14">
        <f t="shared" si="542"/>
        <v>257.12500000000006</v>
      </c>
      <c r="T721" s="14">
        <f t="shared" si="542"/>
        <v>253.55000000000004</v>
      </c>
      <c r="U721" s="14">
        <f t="shared" si="542"/>
        <v>249.97500000000002</v>
      </c>
      <c r="V721" s="14">
        <f t="shared" si="542"/>
        <v>246.40000000000003</v>
      </c>
      <c r="W721" s="14">
        <f t="shared" si="542"/>
        <v>242.82500000000005</v>
      </c>
      <c r="X721" s="14">
        <f t="shared" si="542"/>
        <v>239.25000000000003</v>
      </c>
      <c r="Y721" s="14">
        <f t="shared" si="542"/>
        <v>231.82500000000002</v>
      </c>
      <c r="Z721" s="14">
        <f t="shared" si="542"/>
        <v>224.40000000000003</v>
      </c>
      <c r="AA721" s="14">
        <f t="shared" si="542"/>
        <v>216.97500000000002</v>
      </c>
      <c r="AB721" s="14">
        <f t="shared" si="542"/>
        <v>209.55000000000004</v>
      </c>
      <c r="AC721" s="14">
        <f t="shared" si="542"/>
        <v>202.12500000000003</v>
      </c>
      <c r="AD721" s="14">
        <f t="shared" si="542"/>
        <v>194.70000000000002</v>
      </c>
      <c r="AE721" s="14">
        <f t="shared" si="542"/>
        <v>187.27500000000003</v>
      </c>
      <c r="AF721" s="14">
        <f t="shared" si="542"/>
        <v>179.85000000000002</v>
      </c>
      <c r="AG721" s="14">
        <f t="shared" si="542"/>
        <v>172.42500000000001</v>
      </c>
      <c r="AH721" s="14">
        <f t="shared" si="542"/>
        <v>165.00000000000003</v>
      </c>
    </row>
    <row r="722" spans="2:34" hidden="1" outlineLevel="1">
      <c r="B722" t="str">
        <f t="shared" si="527"/>
        <v>General - Weighted average cost of capital (WACC) - Africa - %</v>
      </c>
      <c r="C722" t="s">
        <v>115</v>
      </c>
      <c r="D722" t="s">
        <v>116</v>
      </c>
      <c r="E722" t="s">
        <v>55</v>
      </c>
      <c r="F722" t="s">
        <v>117</v>
      </c>
      <c r="G722" s="9">
        <f t="shared" ref="G722:V727" si="543">INDEX(FuelData,MATCH($B722,FuelData_Index,0),MATCH(G$4,FuelData_Year,0))</f>
        <v>5.5000000000000007E-2</v>
      </c>
      <c r="H722" s="9">
        <f t="shared" si="543"/>
        <v>5.5000000000000007E-2</v>
      </c>
      <c r="I722" s="9">
        <f t="shared" si="543"/>
        <v>5.5000000000000007E-2</v>
      </c>
      <c r="J722" s="9">
        <f t="shared" si="543"/>
        <v>5.5000000000000007E-2</v>
      </c>
      <c r="K722" s="9">
        <f t="shared" si="543"/>
        <v>5.5000000000000007E-2</v>
      </c>
      <c r="L722" s="9">
        <f t="shared" si="543"/>
        <v>5.5000000000000007E-2</v>
      </c>
      <c r="M722" s="9">
        <f t="shared" si="543"/>
        <v>5.5000000000000007E-2</v>
      </c>
      <c r="N722" s="9">
        <f t="shared" si="543"/>
        <v>5.5000000000000007E-2</v>
      </c>
      <c r="O722" s="9">
        <f t="shared" si="543"/>
        <v>5.5000000000000007E-2</v>
      </c>
      <c r="P722" s="9">
        <f t="shared" si="543"/>
        <v>5.5000000000000007E-2</v>
      </c>
      <c r="Q722" s="9">
        <f t="shared" si="543"/>
        <v>5.5000000000000007E-2</v>
      </c>
      <c r="R722" s="9">
        <f t="shared" si="543"/>
        <v>5.5000000000000007E-2</v>
      </c>
      <c r="S722" s="9">
        <f t="shared" si="543"/>
        <v>5.5000000000000007E-2</v>
      </c>
      <c r="T722" s="9">
        <f t="shared" si="543"/>
        <v>5.5000000000000007E-2</v>
      </c>
      <c r="U722" s="9">
        <f t="shared" si="543"/>
        <v>5.5000000000000007E-2</v>
      </c>
      <c r="V722" s="9">
        <f t="shared" si="543"/>
        <v>5.5000000000000007E-2</v>
      </c>
      <c r="W722" s="9">
        <f t="shared" ref="W722:AH727" si="544">INDEX(FuelData,MATCH($B722,FuelData_Index,0),MATCH(W$4,FuelData_Year,0))</f>
        <v>5.5000000000000007E-2</v>
      </c>
      <c r="X722" s="9">
        <f t="shared" si="544"/>
        <v>5.5000000000000007E-2</v>
      </c>
      <c r="Y722" s="9">
        <f t="shared" si="544"/>
        <v>5.5000000000000007E-2</v>
      </c>
      <c r="Z722" s="9">
        <f t="shared" si="544"/>
        <v>5.5000000000000007E-2</v>
      </c>
      <c r="AA722" s="9">
        <f t="shared" si="544"/>
        <v>5.5000000000000007E-2</v>
      </c>
      <c r="AB722" s="9">
        <f t="shared" si="544"/>
        <v>5.5000000000000007E-2</v>
      </c>
      <c r="AC722" s="9">
        <f t="shared" si="544"/>
        <v>5.5000000000000007E-2</v>
      </c>
      <c r="AD722" s="9">
        <f t="shared" si="544"/>
        <v>5.5000000000000007E-2</v>
      </c>
      <c r="AE722" s="9">
        <f t="shared" si="544"/>
        <v>5.5000000000000007E-2</v>
      </c>
      <c r="AF722" s="9">
        <f t="shared" si="544"/>
        <v>5.5000000000000007E-2</v>
      </c>
      <c r="AG722" s="9">
        <f t="shared" si="544"/>
        <v>5.5000000000000007E-2</v>
      </c>
      <c r="AH722" s="9">
        <f t="shared" si="544"/>
        <v>5.5000000000000007E-2</v>
      </c>
    </row>
    <row r="723" spans="2:34" hidden="1" outlineLevel="1">
      <c r="B723" t="str">
        <f t="shared" si="527"/>
        <v>General - Weighted average cost of capital (WACC) - Americas - %</v>
      </c>
      <c r="C723" t="s">
        <v>115</v>
      </c>
      <c r="D723" t="s">
        <v>116</v>
      </c>
      <c r="E723" t="s">
        <v>56</v>
      </c>
      <c r="F723" t="s">
        <v>117</v>
      </c>
      <c r="G723" s="9">
        <f t="shared" si="543"/>
        <v>5.5000000000000007E-2</v>
      </c>
      <c r="H723" s="9">
        <f t="shared" si="543"/>
        <v>5.5000000000000007E-2</v>
      </c>
      <c r="I723" s="9">
        <f t="shared" si="543"/>
        <v>5.5000000000000007E-2</v>
      </c>
      <c r="J723" s="9">
        <f t="shared" si="543"/>
        <v>5.5000000000000007E-2</v>
      </c>
      <c r="K723" s="9">
        <f t="shared" si="543"/>
        <v>5.5000000000000007E-2</v>
      </c>
      <c r="L723" s="9">
        <f t="shared" si="543"/>
        <v>5.5000000000000007E-2</v>
      </c>
      <c r="M723" s="9">
        <f t="shared" si="543"/>
        <v>5.5000000000000007E-2</v>
      </c>
      <c r="N723" s="9">
        <f t="shared" si="543"/>
        <v>5.5000000000000007E-2</v>
      </c>
      <c r="O723" s="9">
        <f t="shared" si="543"/>
        <v>5.5000000000000007E-2</v>
      </c>
      <c r="P723" s="9">
        <f t="shared" si="543"/>
        <v>5.5000000000000007E-2</v>
      </c>
      <c r="Q723" s="9">
        <f t="shared" si="543"/>
        <v>5.5000000000000007E-2</v>
      </c>
      <c r="R723" s="9">
        <f t="shared" si="543"/>
        <v>5.5000000000000007E-2</v>
      </c>
      <c r="S723" s="9">
        <f t="shared" si="543"/>
        <v>5.5000000000000007E-2</v>
      </c>
      <c r="T723" s="9">
        <f t="shared" si="543"/>
        <v>5.5000000000000007E-2</v>
      </c>
      <c r="U723" s="9">
        <f t="shared" si="543"/>
        <v>5.5000000000000007E-2</v>
      </c>
      <c r="V723" s="9">
        <f t="shared" si="543"/>
        <v>5.5000000000000007E-2</v>
      </c>
      <c r="W723" s="9">
        <f t="shared" si="544"/>
        <v>5.5000000000000007E-2</v>
      </c>
      <c r="X723" s="9">
        <f t="shared" si="544"/>
        <v>5.5000000000000007E-2</v>
      </c>
      <c r="Y723" s="9">
        <f t="shared" si="544"/>
        <v>5.5000000000000007E-2</v>
      </c>
      <c r="Z723" s="9">
        <f t="shared" si="544"/>
        <v>5.5000000000000007E-2</v>
      </c>
      <c r="AA723" s="9">
        <f t="shared" si="544"/>
        <v>5.5000000000000007E-2</v>
      </c>
      <c r="AB723" s="9">
        <f t="shared" si="544"/>
        <v>5.5000000000000007E-2</v>
      </c>
      <c r="AC723" s="9">
        <f t="shared" si="544"/>
        <v>5.5000000000000007E-2</v>
      </c>
      <c r="AD723" s="9">
        <f t="shared" si="544"/>
        <v>5.5000000000000007E-2</v>
      </c>
      <c r="AE723" s="9">
        <f t="shared" si="544"/>
        <v>5.5000000000000007E-2</v>
      </c>
      <c r="AF723" s="9">
        <f t="shared" si="544"/>
        <v>5.5000000000000007E-2</v>
      </c>
      <c r="AG723" s="9">
        <f t="shared" si="544"/>
        <v>5.5000000000000007E-2</v>
      </c>
      <c r="AH723" s="9">
        <f t="shared" si="544"/>
        <v>5.5000000000000007E-2</v>
      </c>
    </row>
    <row r="724" spans="2:34" hidden="1" outlineLevel="1">
      <c r="B724" t="str">
        <f t="shared" si="527"/>
        <v>General - Weighted average cost of capital (WACC) - Asia - %</v>
      </c>
      <c r="C724" t="s">
        <v>115</v>
      </c>
      <c r="D724" t="s">
        <v>116</v>
      </c>
      <c r="E724" t="s">
        <v>57</v>
      </c>
      <c r="F724" t="s">
        <v>117</v>
      </c>
      <c r="G724" s="9">
        <f t="shared" si="543"/>
        <v>5.5000000000000007E-2</v>
      </c>
      <c r="H724" s="9">
        <f t="shared" si="543"/>
        <v>5.5000000000000007E-2</v>
      </c>
      <c r="I724" s="9">
        <f t="shared" si="543"/>
        <v>5.5000000000000007E-2</v>
      </c>
      <c r="J724" s="9">
        <f t="shared" si="543"/>
        <v>5.5000000000000007E-2</v>
      </c>
      <c r="K724" s="9">
        <f t="shared" si="543"/>
        <v>5.5000000000000007E-2</v>
      </c>
      <c r="L724" s="9">
        <f t="shared" si="543"/>
        <v>5.5000000000000007E-2</v>
      </c>
      <c r="M724" s="9">
        <f t="shared" si="543"/>
        <v>5.5000000000000007E-2</v>
      </c>
      <c r="N724" s="9">
        <f t="shared" si="543"/>
        <v>5.5000000000000007E-2</v>
      </c>
      <c r="O724" s="9">
        <f t="shared" si="543"/>
        <v>5.5000000000000007E-2</v>
      </c>
      <c r="P724" s="9">
        <f t="shared" si="543"/>
        <v>5.5000000000000007E-2</v>
      </c>
      <c r="Q724" s="9">
        <f t="shared" si="543"/>
        <v>5.5000000000000007E-2</v>
      </c>
      <c r="R724" s="9">
        <f t="shared" si="543"/>
        <v>5.5000000000000007E-2</v>
      </c>
      <c r="S724" s="9">
        <f t="shared" si="543"/>
        <v>5.5000000000000007E-2</v>
      </c>
      <c r="T724" s="9">
        <f t="shared" si="543"/>
        <v>5.5000000000000007E-2</v>
      </c>
      <c r="U724" s="9">
        <f t="shared" si="543"/>
        <v>5.5000000000000007E-2</v>
      </c>
      <c r="V724" s="9">
        <f t="shared" si="543"/>
        <v>5.5000000000000007E-2</v>
      </c>
      <c r="W724" s="9">
        <f t="shared" si="544"/>
        <v>5.5000000000000007E-2</v>
      </c>
      <c r="X724" s="9">
        <f t="shared" si="544"/>
        <v>5.5000000000000007E-2</v>
      </c>
      <c r="Y724" s="9">
        <f t="shared" si="544"/>
        <v>5.5000000000000007E-2</v>
      </c>
      <c r="Z724" s="9">
        <f t="shared" si="544"/>
        <v>5.5000000000000007E-2</v>
      </c>
      <c r="AA724" s="9">
        <f t="shared" si="544"/>
        <v>5.5000000000000007E-2</v>
      </c>
      <c r="AB724" s="9">
        <f t="shared" si="544"/>
        <v>5.5000000000000007E-2</v>
      </c>
      <c r="AC724" s="9">
        <f t="shared" si="544"/>
        <v>5.5000000000000007E-2</v>
      </c>
      <c r="AD724" s="9">
        <f t="shared" si="544"/>
        <v>5.5000000000000007E-2</v>
      </c>
      <c r="AE724" s="9">
        <f t="shared" si="544"/>
        <v>5.5000000000000007E-2</v>
      </c>
      <c r="AF724" s="9">
        <f t="shared" si="544"/>
        <v>5.5000000000000007E-2</v>
      </c>
      <c r="AG724" s="9">
        <f t="shared" si="544"/>
        <v>5.5000000000000007E-2</v>
      </c>
      <c r="AH724" s="9">
        <f t="shared" si="544"/>
        <v>5.5000000000000007E-2</v>
      </c>
    </row>
    <row r="725" spans="2:34" hidden="1" outlineLevel="1">
      <c r="B725" t="str">
        <f t="shared" si="527"/>
        <v>General - Weighted average cost of capital (WACC) - Europe - %</v>
      </c>
      <c r="C725" t="s">
        <v>115</v>
      </c>
      <c r="D725" t="s">
        <v>116</v>
      </c>
      <c r="E725" t="s">
        <v>8</v>
      </c>
      <c r="F725" t="s">
        <v>117</v>
      </c>
      <c r="G725" s="9">
        <f t="shared" si="543"/>
        <v>5.5000000000000007E-2</v>
      </c>
      <c r="H725" s="9">
        <f t="shared" si="543"/>
        <v>5.5000000000000007E-2</v>
      </c>
      <c r="I725" s="9">
        <f t="shared" si="543"/>
        <v>5.5000000000000007E-2</v>
      </c>
      <c r="J725" s="9">
        <f t="shared" si="543"/>
        <v>5.5000000000000007E-2</v>
      </c>
      <c r="K725" s="9">
        <f t="shared" si="543"/>
        <v>5.5000000000000007E-2</v>
      </c>
      <c r="L725" s="9">
        <f t="shared" si="543"/>
        <v>5.5000000000000007E-2</v>
      </c>
      <c r="M725" s="9">
        <f t="shared" si="543"/>
        <v>5.5000000000000007E-2</v>
      </c>
      <c r="N725" s="9">
        <f t="shared" si="543"/>
        <v>5.5000000000000007E-2</v>
      </c>
      <c r="O725" s="9">
        <f t="shared" si="543"/>
        <v>5.5000000000000007E-2</v>
      </c>
      <c r="P725" s="9">
        <f t="shared" si="543"/>
        <v>5.5000000000000007E-2</v>
      </c>
      <c r="Q725" s="9">
        <f t="shared" si="543"/>
        <v>5.5000000000000007E-2</v>
      </c>
      <c r="R725" s="9">
        <f t="shared" si="543"/>
        <v>5.5000000000000007E-2</v>
      </c>
      <c r="S725" s="9">
        <f t="shared" si="543"/>
        <v>5.5000000000000007E-2</v>
      </c>
      <c r="T725" s="9">
        <f t="shared" si="543"/>
        <v>5.5000000000000007E-2</v>
      </c>
      <c r="U725" s="9">
        <f t="shared" si="543"/>
        <v>5.5000000000000007E-2</v>
      </c>
      <c r="V725" s="9">
        <f t="shared" si="543"/>
        <v>5.5000000000000007E-2</v>
      </c>
      <c r="W725" s="9">
        <f t="shared" si="544"/>
        <v>5.5000000000000007E-2</v>
      </c>
      <c r="X725" s="9">
        <f t="shared" si="544"/>
        <v>5.5000000000000007E-2</v>
      </c>
      <c r="Y725" s="9">
        <f t="shared" si="544"/>
        <v>5.5000000000000007E-2</v>
      </c>
      <c r="Z725" s="9">
        <f t="shared" si="544"/>
        <v>5.5000000000000007E-2</v>
      </c>
      <c r="AA725" s="9">
        <f t="shared" si="544"/>
        <v>5.5000000000000007E-2</v>
      </c>
      <c r="AB725" s="9">
        <f t="shared" si="544"/>
        <v>5.5000000000000007E-2</v>
      </c>
      <c r="AC725" s="9">
        <f t="shared" si="544"/>
        <v>5.5000000000000007E-2</v>
      </c>
      <c r="AD725" s="9">
        <f t="shared" si="544"/>
        <v>5.5000000000000007E-2</v>
      </c>
      <c r="AE725" s="9">
        <f t="shared" si="544"/>
        <v>5.5000000000000007E-2</v>
      </c>
      <c r="AF725" s="9">
        <f t="shared" si="544"/>
        <v>5.5000000000000007E-2</v>
      </c>
      <c r="AG725" s="9">
        <f t="shared" si="544"/>
        <v>5.5000000000000007E-2</v>
      </c>
      <c r="AH725" s="9">
        <f t="shared" si="544"/>
        <v>5.5000000000000007E-2</v>
      </c>
    </row>
    <row r="726" spans="2:34" hidden="1" outlineLevel="1">
      <c r="B726" t="str">
        <f t="shared" si="527"/>
        <v>General - Weighted average cost of capital (WACC) - Middle East - %</v>
      </c>
      <c r="C726" t="s">
        <v>115</v>
      </c>
      <c r="D726" t="s">
        <v>116</v>
      </c>
      <c r="E726" t="s">
        <v>58</v>
      </c>
      <c r="F726" t="s">
        <v>117</v>
      </c>
      <c r="G726" s="9">
        <f t="shared" si="543"/>
        <v>5.5000000000000007E-2</v>
      </c>
      <c r="H726" s="9">
        <f t="shared" si="543"/>
        <v>5.5000000000000007E-2</v>
      </c>
      <c r="I726" s="9">
        <f t="shared" si="543"/>
        <v>5.5000000000000007E-2</v>
      </c>
      <c r="J726" s="9">
        <f t="shared" si="543"/>
        <v>5.5000000000000007E-2</v>
      </c>
      <c r="K726" s="9">
        <f t="shared" si="543"/>
        <v>5.5000000000000007E-2</v>
      </c>
      <c r="L726" s="9">
        <f t="shared" si="543"/>
        <v>5.5000000000000007E-2</v>
      </c>
      <c r="M726" s="9">
        <f t="shared" si="543"/>
        <v>5.5000000000000007E-2</v>
      </c>
      <c r="N726" s="9">
        <f t="shared" si="543"/>
        <v>5.5000000000000007E-2</v>
      </c>
      <c r="O726" s="9">
        <f t="shared" si="543"/>
        <v>5.5000000000000007E-2</v>
      </c>
      <c r="P726" s="9">
        <f t="shared" si="543"/>
        <v>5.5000000000000007E-2</v>
      </c>
      <c r="Q726" s="9">
        <f t="shared" si="543"/>
        <v>5.5000000000000007E-2</v>
      </c>
      <c r="R726" s="9">
        <f t="shared" si="543"/>
        <v>5.5000000000000007E-2</v>
      </c>
      <c r="S726" s="9">
        <f t="shared" si="543"/>
        <v>5.5000000000000007E-2</v>
      </c>
      <c r="T726" s="9">
        <f t="shared" si="543"/>
        <v>5.5000000000000007E-2</v>
      </c>
      <c r="U726" s="9">
        <f t="shared" si="543"/>
        <v>5.5000000000000007E-2</v>
      </c>
      <c r="V726" s="9">
        <f t="shared" si="543"/>
        <v>5.5000000000000007E-2</v>
      </c>
      <c r="W726" s="9">
        <f t="shared" si="544"/>
        <v>5.5000000000000007E-2</v>
      </c>
      <c r="X726" s="9">
        <f t="shared" si="544"/>
        <v>5.5000000000000007E-2</v>
      </c>
      <c r="Y726" s="9">
        <f t="shared" si="544"/>
        <v>5.5000000000000007E-2</v>
      </c>
      <c r="Z726" s="9">
        <f t="shared" si="544"/>
        <v>5.5000000000000007E-2</v>
      </c>
      <c r="AA726" s="9">
        <f t="shared" si="544"/>
        <v>5.5000000000000007E-2</v>
      </c>
      <c r="AB726" s="9">
        <f t="shared" si="544"/>
        <v>5.5000000000000007E-2</v>
      </c>
      <c r="AC726" s="9">
        <f t="shared" si="544"/>
        <v>5.5000000000000007E-2</v>
      </c>
      <c r="AD726" s="9">
        <f t="shared" si="544"/>
        <v>5.5000000000000007E-2</v>
      </c>
      <c r="AE726" s="9">
        <f t="shared" si="544"/>
        <v>5.5000000000000007E-2</v>
      </c>
      <c r="AF726" s="9">
        <f t="shared" si="544"/>
        <v>5.5000000000000007E-2</v>
      </c>
      <c r="AG726" s="9">
        <f t="shared" si="544"/>
        <v>5.5000000000000007E-2</v>
      </c>
      <c r="AH726" s="9">
        <f t="shared" si="544"/>
        <v>5.5000000000000007E-2</v>
      </c>
    </row>
    <row r="727" spans="2:34" hidden="1" outlineLevel="1">
      <c r="B727" t="str">
        <f t="shared" si="527"/>
        <v>e-diesel - Total CAPEX - Global - USD/ton fuel</v>
      </c>
      <c r="C727" t="s">
        <v>87</v>
      </c>
      <c r="D727" t="str">
        <f>D712</f>
        <v>Total CAPEX</v>
      </c>
      <c r="E727" t="str">
        <f>E712</f>
        <v>Global</v>
      </c>
      <c r="F727" t="s">
        <v>31</v>
      </c>
      <c r="G727" s="8">
        <f t="shared" si="543"/>
        <v>6120</v>
      </c>
      <c r="H727" s="8">
        <f t="shared" si="543"/>
        <v>5960</v>
      </c>
      <c r="I727" s="8">
        <f t="shared" si="543"/>
        <v>5800</v>
      </c>
      <c r="J727" s="8">
        <f t="shared" si="543"/>
        <v>5640</v>
      </c>
      <c r="K727" s="8">
        <f t="shared" si="543"/>
        <v>5480</v>
      </c>
      <c r="L727" s="8">
        <f t="shared" si="543"/>
        <v>5320</v>
      </c>
      <c r="M727" s="8">
        <f t="shared" si="543"/>
        <v>5160</v>
      </c>
      <c r="N727" s="8">
        <f t="shared" si="543"/>
        <v>5000</v>
      </c>
      <c r="O727" s="8">
        <f t="shared" si="543"/>
        <v>4935</v>
      </c>
      <c r="P727" s="8">
        <f t="shared" si="543"/>
        <v>4870</v>
      </c>
      <c r="Q727" s="8">
        <f t="shared" si="543"/>
        <v>4805</v>
      </c>
      <c r="R727" s="8">
        <f t="shared" si="543"/>
        <v>4740</v>
      </c>
      <c r="S727" s="8">
        <f t="shared" si="543"/>
        <v>4675</v>
      </c>
      <c r="T727" s="8">
        <f t="shared" si="543"/>
        <v>4610</v>
      </c>
      <c r="U727" s="8">
        <f t="shared" si="543"/>
        <v>4545</v>
      </c>
      <c r="V727" s="8">
        <f t="shared" si="543"/>
        <v>4480</v>
      </c>
      <c r="W727" s="8">
        <f t="shared" si="544"/>
        <v>4415</v>
      </c>
      <c r="X727" s="8">
        <f t="shared" si="544"/>
        <v>4350</v>
      </c>
      <c r="Y727" s="8">
        <f t="shared" si="544"/>
        <v>4215</v>
      </c>
      <c r="Z727" s="8">
        <f t="shared" si="544"/>
        <v>4080</v>
      </c>
      <c r="AA727" s="8">
        <f t="shared" si="544"/>
        <v>3945</v>
      </c>
      <c r="AB727" s="8">
        <f t="shared" si="544"/>
        <v>3810</v>
      </c>
      <c r="AC727" s="8">
        <f t="shared" si="544"/>
        <v>3675</v>
      </c>
      <c r="AD727" s="8">
        <f t="shared" si="544"/>
        <v>3540</v>
      </c>
      <c r="AE727" s="8">
        <f t="shared" si="544"/>
        <v>3405</v>
      </c>
      <c r="AF727" s="8">
        <f t="shared" si="544"/>
        <v>3270</v>
      </c>
      <c r="AG727" s="8">
        <f t="shared" si="544"/>
        <v>3135</v>
      </c>
      <c r="AH727" s="8">
        <f t="shared" si="544"/>
        <v>3000</v>
      </c>
    </row>
    <row r="728" spans="2:34" hidden="1" outlineLevel="1">
      <c r="B728" t="str">
        <f t="shared" si="527"/>
        <v/>
      </c>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row>
    <row r="729" spans="2:34" hidden="1" outlineLevel="1">
      <c r="B729" t="str">
        <f t="shared" si="527"/>
        <v>e-diesel (DAC) - Energy cost - Africa - USD/ton fuel</v>
      </c>
      <c r="C729" s="10" t="str">
        <f>C703</f>
        <v>e-diesel (DAC)</v>
      </c>
      <c r="D729" s="10" t="s">
        <v>43</v>
      </c>
      <c r="E729" s="10" t="s">
        <v>55</v>
      </c>
      <c r="F729" s="10" t="s">
        <v>31</v>
      </c>
      <c r="G729" s="15">
        <f>G734*G$739</f>
        <v>24.196520996516455</v>
      </c>
      <c r="H729" s="15">
        <f t="shared" ref="H729:AH729" si="545">H734*H$739</f>
        <v>20.984263356572239</v>
      </c>
      <c r="I729" s="15">
        <f t="shared" si="545"/>
        <v>17.87071422432129</v>
      </c>
      <c r="J729" s="15">
        <f t="shared" si="545"/>
        <v>16.823748934217715</v>
      </c>
      <c r="K729" s="15">
        <f t="shared" si="545"/>
        <v>15.802028726504963</v>
      </c>
      <c r="L729" s="15">
        <f t="shared" si="545"/>
        <v>14.805553601183036</v>
      </c>
      <c r="M729" s="15">
        <f t="shared" si="545"/>
        <v>13.834323558251761</v>
      </c>
      <c r="N729" s="15">
        <f t="shared" si="545"/>
        <v>12.888338597711485</v>
      </c>
      <c r="O729" s="15">
        <f t="shared" si="545"/>
        <v>12.290477819406663</v>
      </c>
      <c r="P729" s="15">
        <f t="shared" si="545"/>
        <v>11.705545605118326</v>
      </c>
      <c r="Q729" s="15">
        <f t="shared" si="545"/>
        <v>11.133541954846319</v>
      </c>
      <c r="R729" s="15">
        <f t="shared" si="545"/>
        <v>10.574466868590962</v>
      </c>
      <c r="S729" s="15">
        <f t="shared" si="545"/>
        <v>10.02832034635213</v>
      </c>
      <c r="T729" s="15">
        <f t="shared" si="545"/>
        <v>9.6964670631229843</v>
      </c>
      <c r="U729" s="15">
        <f t="shared" si="545"/>
        <v>9.3701967075256007</v>
      </c>
      <c r="V729" s="15">
        <f t="shared" si="545"/>
        <v>9.0495092795597998</v>
      </c>
      <c r="W729" s="15">
        <f t="shared" si="545"/>
        <v>8.7344047792256703</v>
      </c>
      <c r="X729" s="15">
        <f t="shared" si="545"/>
        <v>8.424883206523333</v>
      </c>
      <c r="Y729" s="15">
        <f t="shared" si="545"/>
        <v>8.1289163298713785</v>
      </c>
      <c r="Z729" s="15">
        <f t="shared" si="545"/>
        <v>7.8382163198470858</v>
      </c>
      <c r="AA729" s="15">
        <f t="shared" si="545"/>
        <v>7.552783176450439</v>
      </c>
      <c r="AB729" s="15">
        <f t="shared" si="545"/>
        <v>7.2726168996816174</v>
      </c>
      <c r="AC729" s="15">
        <f t="shared" si="545"/>
        <v>6.997717489540431</v>
      </c>
      <c r="AD729" s="15">
        <f t="shared" si="545"/>
        <v>6.8115445879951633</v>
      </c>
      <c r="AE729" s="15">
        <f t="shared" si="545"/>
        <v>6.6277434055101123</v>
      </c>
      <c r="AF729" s="15">
        <f t="shared" si="545"/>
        <v>6.4463139420851272</v>
      </c>
      <c r="AG729" s="15">
        <f t="shared" si="545"/>
        <v>6.2672561977202834</v>
      </c>
      <c r="AH729" s="15">
        <f t="shared" si="545"/>
        <v>6.090570172415652</v>
      </c>
    </row>
    <row r="730" spans="2:34" hidden="1" outlineLevel="1">
      <c r="B730" t="str">
        <f t="shared" si="527"/>
        <v>e-diesel (DAC) - Energy cost - Americas - USD/ton fuel</v>
      </c>
      <c r="C730" s="2" t="str">
        <f>C703</f>
        <v>e-diesel (DAC)</v>
      </c>
      <c r="D730" s="2" t="s">
        <v>43</v>
      </c>
      <c r="E730" s="2" t="s">
        <v>56</v>
      </c>
      <c r="F730" s="2" t="s">
        <v>31</v>
      </c>
      <c r="G730" s="16">
        <f t="shared" ref="G730:AH730" si="546">G735*G$739</f>
        <v>15.203034188414808</v>
      </c>
      <c r="H730" s="16">
        <f t="shared" si="546"/>
        <v>14.629589114960471</v>
      </c>
      <c r="I730" s="16">
        <f t="shared" si="546"/>
        <v>14.067081505671206</v>
      </c>
      <c r="J730" s="16">
        <f t="shared" si="546"/>
        <v>13.329612930282243</v>
      </c>
      <c r="K730" s="16">
        <f t="shared" si="546"/>
        <v>12.609106739922293</v>
      </c>
      <c r="L730" s="16">
        <f t="shared" si="546"/>
        <v>11.905562934591353</v>
      </c>
      <c r="M730" s="16">
        <f t="shared" si="546"/>
        <v>11.218981514289597</v>
      </c>
      <c r="N730" s="16">
        <f t="shared" si="546"/>
        <v>10.549362479016679</v>
      </c>
      <c r="O730" s="16">
        <f t="shared" si="546"/>
        <v>10.15213828004366</v>
      </c>
      <c r="P730" s="16">
        <f t="shared" si="546"/>
        <v>9.7624029611274885</v>
      </c>
      <c r="Q730" s="16">
        <f t="shared" si="546"/>
        <v>9.3801565222681607</v>
      </c>
      <c r="R730" s="16">
        <f t="shared" si="546"/>
        <v>9.0053989634656801</v>
      </c>
      <c r="S730" s="16">
        <f t="shared" si="546"/>
        <v>8.6381302847200061</v>
      </c>
      <c r="T730" s="16">
        <f t="shared" si="546"/>
        <v>8.3296276332387222</v>
      </c>
      <c r="U730" s="16">
        <f t="shared" si="546"/>
        <v>8.0266945217164203</v>
      </c>
      <c r="V730" s="16">
        <f t="shared" si="546"/>
        <v>7.7293309501529768</v>
      </c>
      <c r="W730" s="16">
        <f t="shared" si="546"/>
        <v>7.437536918548509</v>
      </c>
      <c r="X730" s="16">
        <f t="shared" si="546"/>
        <v>7.1513124269030035</v>
      </c>
      <c r="Y730" s="16">
        <f t="shared" si="546"/>
        <v>6.9719308949500096</v>
      </c>
      <c r="Z730" s="16">
        <f t="shared" si="546"/>
        <v>6.7946079297467135</v>
      </c>
      <c r="AA730" s="16">
        <f t="shared" si="546"/>
        <v>6.6193435312931719</v>
      </c>
      <c r="AB730" s="16">
        <f t="shared" si="546"/>
        <v>6.4461376995893911</v>
      </c>
      <c r="AC730" s="16">
        <f t="shared" si="546"/>
        <v>6.2749904346353098</v>
      </c>
      <c r="AD730" s="16">
        <f t="shared" si="546"/>
        <v>6.1289523542329727</v>
      </c>
      <c r="AE730" s="16">
        <f t="shared" si="546"/>
        <v>5.9843391139187769</v>
      </c>
      <c r="AF730" s="16">
        <f t="shared" si="546"/>
        <v>5.8411507136926293</v>
      </c>
      <c r="AG730" s="16">
        <f t="shared" si="546"/>
        <v>5.699387153554567</v>
      </c>
      <c r="AH730" s="16">
        <f t="shared" si="546"/>
        <v>5.5590484335046302</v>
      </c>
    </row>
    <row r="731" spans="2:34" hidden="1" outlineLevel="1">
      <c r="B731" t="str">
        <f t="shared" si="527"/>
        <v>e-diesel (DAC) - Energy cost - Asia - USD/ton fuel</v>
      </c>
      <c r="C731" s="2" t="str">
        <f>C703</f>
        <v>e-diesel (DAC)</v>
      </c>
      <c r="D731" s="2" t="s">
        <v>43</v>
      </c>
      <c r="E731" s="2" t="s">
        <v>57</v>
      </c>
      <c r="F731" s="2" t="s">
        <v>31</v>
      </c>
      <c r="G731" s="16">
        <f t="shared" ref="G731:AH731" si="547">G736*G$739</f>
        <v>26.911560952103585</v>
      </c>
      <c r="H731" s="16">
        <f t="shared" si="547"/>
        <v>24.120345458273867</v>
      </c>
      <c r="I731" s="16">
        <f t="shared" si="547"/>
        <v>21.411285353546209</v>
      </c>
      <c r="J731" s="16">
        <f t="shared" si="547"/>
        <v>20.252527787458053</v>
      </c>
      <c r="K731" s="16">
        <f t="shared" si="547"/>
        <v>19.120806072795972</v>
      </c>
      <c r="L731" s="16">
        <f t="shared" si="547"/>
        <v>18.016120209559258</v>
      </c>
      <c r="M731" s="16">
        <f t="shared" si="547"/>
        <v>16.93847019774827</v>
      </c>
      <c r="N731" s="16">
        <f t="shared" si="547"/>
        <v>15.88785603736334</v>
      </c>
      <c r="O731" s="16">
        <f t="shared" si="547"/>
        <v>15.123404554681125</v>
      </c>
      <c r="P731" s="16">
        <f t="shared" si="547"/>
        <v>14.375812120197313</v>
      </c>
      <c r="Q731" s="16">
        <f t="shared" si="547"/>
        <v>13.645078733911902</v>
      </c>
      <c r="R731" s="16">
        <f t="shared" si="547"/>
        <v>12.931204395824565</v>
      </c>
      <c r="S731" s="16">
        <f t="shared" si="547"/>
        <v>12.234189105935469</v>
      </c>
      <c r="T731" s="16">
        <f t="shared" si="547"/>
        <v>11.797976538046914</v>
      </c>
      <c r="U731" s="16">
        <f t="shared" si="547"/>
        <v>11.369627942208288</v>
      </c>
      <c r="V731" s="16">
        <f t="shared" si="547"/>
        <v>10.949143318419541</v>
      </c>
      <c r="W731" s="16">
        <f t="shared" si="547"/>
        <v>10.53652266668059</v>
      </c>
      <c r="X731" s="16">
        <f t="shared" si="547"/>
        <v>10.131765986991704</v>
      </c>
      <c r="Y731" s="16">
        <f t="shared" si="547"/>
        <v>9.7395580324030853</v>
      </c>
      <c r="Z731" s="16">
        <f t="shared" si="547"/>
        <v>9.3549020176036937</v>
      </c>
      <c r="AA731" s="16">
        <f t="shared" si="547"/>
        <v>8.9777979425934493</v>
      </c>
      <c r="AB731" s="16">
        <f t="shared" si="547"/>
        <v>8.6082458073725423</v>
      </c>
      <c r="AC731" s="16">
        <f t="shared" si="547"/>
        <v>8.2462456119407292</v>
      </c>
      <c r="AD731" s="16">
        <f t="shared" si="547"/>
        <v>8.0154645450439599</v>
      </c>
      <c r="AE731" s="16">
        <f t="shared" si="547"/>
        <v>7.7878608108152818</v>
      </c>
      <c r="AF731" s="16">
        <f t="shared" si="547"/>
        <v>7.5634344092546586</v>
      </c>
      <c r="AG731" s="16">
        <f t="shared" si="547"/>
        <v>7.3421853403621089</v>
      </c>
      <c r="AH731" s="16">
        <f t="shared" si="547"/>
        <v>7.1241136041376523</v>
      </c>
    </row>
    <row r="732" spans="2:34" hidden="1" outlineLevel="1">
      <c r="B732" t="str">
        <f t="shared" si="527"/>
        <v>e-diesel (DAC) - Energy cost - Europe - USD/ton fuel</v>
      </c>
      <c r="C732" s="2" t="str">
        <f>C703</f>
        <v>e-diesel (DAC)</v>
      </c>
      <c r="D732" s="2" t="s">
        <v>43</v>
      </c>
      <c r="E732" s="2" t="s">
        <v>8</v>
      </c>
      <c r="F732" s="2" t="s">
        <v>31</v>
      </c>
      <c r="G732" s="16">
        <f t="shared" ref="G732:AH732" si="548">G737*G$739</f>
        <v>20.03419940861022</v>
      </c>
      <c r="H732" s="16">
        <f t="shared" si="548"/>
        <v>18.837733795195369</v>
      </c>
      <c r="I732" s="16">
        <f t="shared" si="548"/>
        <v>17.671265371443241</v>
      </c>
      <c r="J732" s="16">
        <f t="shared" si="548"/>
        <v>16.717185818536183</v>
      </c>
      <c r="K732" s="16">
        <f t="shared" si="548"/>
        <v>15.78534335027101</v>
      </c>
      <c r="L732" s="16">
        <f t="shared" si="548"/>
        <v>14.875737966648074</v>
      </c>
      <c r="M732" s="16">
        <f t="shared" si="548"/>
        <v>13.988369667667028</v>
      </c>
      <c r="N732" s="16">
        <f t="shared" si="548"/>
        <v>13.123238453328213</v>
      </c>
      <c r="O732" s="16">
        <f t="shared" si="548"/>
        <v>12.654095123654653</v>
      </c>
      <c r="P732" s="16">
        <f t="shared" si="548"/>
        <v>12.193428582186671</v>
      </c>
      <c r="Q732" s="16">
        <f t="shared" si="548"/>
        <v>11.741238828923938</v>
      </c>
      <c r="R732" s="16">
        <f t="shared" si="548"/>
        <v>11.297525863866536</v>
      </c>
      <c r="S732" s="16">
        <f t="shared" si="548"/>
        <v>10.862289687014542</v>
      </c>
      <c r="T732" s="16">
        <f t="shared" si="548"/>
        <v>10.544654819504814</v>
      </c>
      <c r="U732" s="16">
        <f t="shared" si="548"/>
        <v>10.231663236644277</v>
      </c>
      <c r="V732" s="16">
        <f t="shared" si="548"/>
        <v>9.9233149384327817</v>
      </c>
      <c r="W732" s="16">
        <f t="shared" si="548"/>
        <v>9.6196099248703852</v>
      </c>
      <c r="X732" s="16">
        <f t="shared" si="548"/>
        <v>9.3205481959570715</v>
      </c>
      <c r="Y732" s="16">
        <f t="shared" si="548"/>
        <v>9.0309249569471994</v>
      </c>
      <c r="Z732" s="16">
        <f t="shared" si="548"/>
        <v>8.7458591318438703</v>
      </c>
      <c r="AA732" s="16">
        <f t="shared" si="548"/>
        <v>8.4653507206472032</v>
      </c>
      <c r="AB732" s="16">
        <f t="shared" si="548"/>
        <v>8.189399723357182</v>
      </c>
      <c r="AC732" s="16">
        <f t="shared" si="548"/>
        <v>7.9180061399737713</v>
      </c>
      <c r="AD732" s="16">
        <f t="shared" si="548"/>
        <v>7.6964162754164303</v>
      </c>
      <c r="AE732" s="16">
        <f t="shared" si="548"/>
        <v>7.477877101912612</v>
      </c>
      <c r="AF732" s="16">
        <f t="shared" si="548"/>
        <v>7.262388619462282</v>
      </c>
      <c r="AG732" s="16">
        <f t="shared" si="548"/>
        <v>7.049950828065457</v>
      </c>
      <c r="AH732" s="16">
        <f t="shared" si="548"/>
        <v>6.8405637277221549</v>
      </c>
    </row>
    <row r="733" spans="2:34" hidden="1" outlineLevel="1">
      <c r="B733" t="str">
        <f t="shared" si="527"/>
        <v>e-diesel (DAC) - Energy cost - Middle East - USD/ton fuel</v>
      </c>
      <c r="C733" s="13" t="str">
        <f>C703</f>
        <v>e-diesel (DAC)</v>
      </c>
      <c r="D733" s="13" t="s">
        <v>43</v>
      </c>
      <c r="E733" s="13" t="s">
        <v>58</v>
      </c>
      <c r="F733" s="13" t="s">
        <v>31</v>
      </c>
      <c r="G733" s="17">
        <f t="shared" ref="G733:AH733" si="549">G738*G$739</f>
        <v>15.341082917877907</v>
      </c>
      <c r="H733" s="17">
        <f t="shared" si="549"/>
        <v>14.409400272858166</v>
      </c>
      <c r="I733" s="17">
        <f t="shared" si="549"/>
        <v>13.501235651081528</v>
      </c>
      <c r="J733" s="17">
        <f t="shared" si="549"/>
        <v>12.85283382039278</v>
      </c>
      <c r="K733" s="17">
        <f t="shared" si="549"/>
        <v>12.218717691563548</v>
      </c>
      <c r="L733" s="17">
        <f t="shared" si="549"/>
        <v>11.598887264593834</v>
      </c>
      <c r="M733" s="17">
        <f t="shared" si="549"/>
        <v>10.993342539483638</v>
      </c>
      <c r="N733" s="17">
        <f t="shared" si="549"/>
        <v>10.402083516232958</v>
      </c>
      <c r="O733" s="17">
        <f t="shared" si="549"/>
        <v>9.9550881030842415</v>
      </c>
      <c r="P733" s="17">
        <f t="shared" si="549"/>
        <v>9.5173342300383421</v>
      </c>
      <c r="Q733" s="17">
        <f t="shared" si="549"/>
        <v>9.0888218970950945</v>
      </c>
      <c r="R733" s="17">
        <f t="shared" si="549"/>
        <v>8.669551104254662</v>
      </c>
      <c r="S733" s="17">
        <f t="shared" si="549"/>
        <v>8.2595218515169613</v>
      </c>
      <c r="T733" s="17">
        <f t="shared" si="549"/>
        <v>7.9965392922245107</v>
      </c>
      <c r="U733" s="17">
        <f t="shared" si="549"/>
        <v>7.737807841980775</v>
      </c>
      <c r="V733" s="17">
        <f t="shared" si="549"/>
        <v>7.4833275007857054</v>
      </c>
      <c r="W733" s="17">
        <f t="shared" si="549"/>
        <v>7.2330982686392709</v>
      </c>
      <c r="X733" s="17">
        <f t="shared" si="549"/>
        <v>6.9871201455415495</v>
      </c>
      <c r="Y733" s="17">
        <f t="shared" si="549"/>
        <v>6.719423322668999</v>
      </c>
      <c r="Z733" s="17">
        <f t="shared" si="549"/>
        <v>6.4568411836030739</v>
      </c>
      <c r="AA733" s="17">
        <f t="shared" si="549"/>
        <v>6.199373728343744</v>
      </c>
      <c r="AB733" s="17">
        <f t="shared" si="549"/>
        <v>5.947020956891115</v>
      </c>
      <c r="AC733" s="17">
        <f t="shared" si="549"/>
        <v>5.6997828692450287</v>
      </c>
      <c r="AD733" s="17">
        <f t="shared" si="549"/>
        <v>5.540265853330915</v>
      </c>
      <c r="AE733" s="17">
        <f t="shared" si="549"/>
        <v>5.3829450603634372</v>
      </c>
      <c r="AF733" s="17">
        <f t="shared" si="549"/>
        <v>5.227820490342495</v>
      </c>
      <c r="AG733" s="17">
        <f t="shared" si="549"/>
        <v>5.0748921432681389</v>
      </c>
      <c r="AH733" s="17">
        <f t="shared" si="549"/>
        <v>4.9241600191404169</v>
      </c>
    </row>
    <row r="734" spans="2:34" hidden="1" outlineLevel="1">
      <c r="B734" t="str">
        <f t="shared" si="527"/>
        <v>Renewable electricity - Cost of electricity - Africa - USD/MWh</v>
      </c>
      <c r="C734" t="s">
        <v>118</v>
      </c>
      <c r="D734" t="s">
        <v>119</v>
      </c>
      <c r="E734" t="s">
        <v>55</v>
      </c>
      <c r="F734" t="s">
        <v>120</v>
      </c>
      <c r="G734" s="8">
        <f t="shared" ref="G734:V739" si="550">INDEX(FuelData,MATCH($B734,FuelData_Index,0),MATCH(G$4,FuelData_Year,0))</f>
        <v>58.389806930514169</v>
      </c>
      <c r="H734" s="8">
        <f t="shared" si="550"/>
        <v>51.533296245659585</v>
      </c>
      <c r="I734" s="8">
        <f t="shared" si="550"/>
        <v>44.676785560803182</v>
      </c>
      <c r="J734" s="8">
        <f t="shared" si="550"/>
        <v>42.765424685038852</v>
      </c>
      <c r="K734" s="8">
        <f t="shared" si="550"/>
        <v>40.854063809274521</v>
      </c>
      <c r="L734" s="8">
        <f t="shared" si="550"/>
        <v>38.942702933510191</v>
      </c>
      <c r="M734" s="8">
        <f t="shared" si="550"/>
        <v>37.031342057745405</v>
      </c>
      <c r="N734" s="8">
        <f t="shared" si="550"/>
        <v>35.119981181981075</v>
      </c>
      <c r="O734" s="8">
        <f t="shared" si="550"/>
        <v>34.053057098426962</v>
      </c>
      <c r="P734" s="8">
        <f t="shared" si="550"/>
        <v>32.986133014872848</v>
      </c>
      <c r="Q734" s="8">
        <f t="shared" si="550"/>
        <v>31.919208931318281</v>
      </c>
      <c r="R734" s="8">
        <f t="shared" si="550"/>
        <v>30.852284847764167</v>
      </c>
      <c r="S734" s="8">
        <f t="shared" si="550"/>
        <v>29.785360764210168</v>
      </c>
      <c r="T734" s="8">
        <f t="shared" si="550"/>
        <v>29.283177129903038</v>
      </c>
      <c r="U734" s="8">
        <f t="shared" si="550"/>
        <v>28.780993495596022</v>
      </c>
      <c r="V734" s="8">
        <f t="shared" si="550"/>
        <v>28.278809861288892</v>
      </c>
      <c r="W734" s="8">
        <f t="shared" ref="W734:AH739" si="551">INDEX(FuelData,MATCH($B734,FuelData_Index,0),MATCH(W$4,FuelData_Year,0))</f>
        <v>27.776626226981762</v>
      </c>
      <c r="X734" s="8">
        <f t="shared" si="551"/>
        <v>27.274442592674859</v>
      </c>
      <c r="Y734" s="8">
        <f t="shared" si="551"/>
        <v>26.758061649346246</v>
      </c>
      <c r="Z734" s="8">
        <f t="shared" si="551"/>
        <v>26.241680706017632</v>
      </c>
      <c r="AA734" s="8">
        <f t="shared" si="551"/>
        <v>25.725299762688792</v>
      </c>
      <c r="AB734" s="8">
        <f t="shared" si="551"/>
        <v>25.208918819360179</v>
      </c>
      <c r="AC734" s="8">
        <f t="shared" si="551"/>
        <v>24.692537876031452</v>
      </c>
      <c r="AD734" s="8">
        <f t="shared" si="551"/>
        <v>24.439084279606391</v>
      </c>
      <c r="AE734" s="8">
        <f t="shared" si="551"/>
        <v>24.185630683181444</v>
      </c>
      <c r="AF734" s="8">
        <f t="shared" si="551"/>
        <v>23.932177086756383</v>
      </c>
      <c r="AG734" s="8">
        <f t="shared" si="551"/>
        <v>23.678723490331322</v>
      </c>
      <c r="AH734" s="8">
        <f t="shared" si="551"/>
        <v>23.425269893906375</v>
      </c>
    </row>
    <row r="735" spans="2:34" hidden="1" outlineLevel="1">
      <c r="B735" t="str">
        <f t="shared" si="527"/>
        <v>Renewable electricity - Cost of electricity - Americas - USD/MWh</v>
      </c>
      <c r="C735" t="s">
        <v>118</v>
      </c>
      <c r="D735" t="s">
        <v>119</v>
      </c>
      <c r="E735" t="s">
        <v>56</v>
      </c>
      <c r="F735" t="s">
        <v>120</v>
      </c>
      <c r="G735" s="8">
        <f t="shared" si="550"/>
        <v>36.687184539767031</v>
      </c>
      <c r="H735" s="8">
        <f t="shared" si="550"/>
        <v>35.927444151972622</v>
      </c>
      <c r="I735" s="8">
        <f t="shared" si="550"/>
        <v>35.167703764177986</v>
      </c>
      <c r="J735" s="8">
        <f t="shared" si="550"/>
        <v>33.883444176422017</v>
      </c>
      <c r="K735" s="8">
        <f t="shared" si="550"/>
        <v>32.599184588666049</v>
      </c>
      <c r="L735" s="8">
        <f t="shared" si="550"/>
        <v>31.31492500091008</v>
      </c>
      <c r="M735" s="8">
        <f t="shared" si="550"/>
        <v>30.030665413154566</v>
      </c>
      <c r="N735" s="8">
        <f t="shared" si="550"/>
        <v>28.746405825398597</v>
      </c>
      <c r="O735" s="8">
        <f t="shared" si="550"/>
        <v>28.128389278370832</v>
      </c>
      <c r="P735" s="8">
        <f t="shared" si="550"/>
        <v>27.510372731343068</v>
      </c>
      <c r="Q735" s="8">
        <f t="shared" si="550"/>
        <v>26.892356184315304</v>
      </c>
      <c r="R735" s="8">
        <f t="shared" si="550"/>
        <v>26.27433963728754</v>
      </c>
      <c r="S735" s="8">
        <f t="shared" si="550"/>
        <v>25.656323090259662</v>
      </c>
      <c r="T735" s="8">
        <f t="shared" si="550"/>
        <v>25.155343675421591</v>
      </c>
      <c r="U735" s="8">
        <f t="shared" si="550"/>
        <v>24.65436426058352</v>
      </c>
      <c r="V735" s="8">
        <f t="shared" si="550"/>
        <v>24.153384845745336</v>
      </c>
      <c r="W735" s="8">
        <f t="shared" si="551"/>
        <v>23.652405430907265</v>
      </c>
      <c r="X735" s="8">
        <f t="shared" si="551"/>
        <v>23.151426016069138</v>
      </c>
      <c r="Y735" s="8">
        <f t="shared" si="551"/>
        <v>22.949597354879643</v>
      </c>
      <c r="Z735" s="8">
        <f t="shared" si="551"/>
        <v>22.747768693690148</v>
      </c>
      <c r="AA735" s="8">
        <f t="shared" si="551"/>
        <v>22.54594003250071</v>
      </c>
      <c r="AB735" s="8">
        <f t="shared" si="551"/>
        <v>22.344111371311214</v>
      </c>
      <c r="AC735" s="8">
        <f t="shared" si="551"/>
        <v>22.142282710121719</v>
      </c>
      <c r="AD735" s="8">
        <f t="shared" si="551"/>
        <v>21.990017270793203</v>
      </c>
      <c r="AE735" s="8">
        <f t="shared" si="551"/>
        <v>21.837751831464743</v>
      </c>
      <c r="AF735" s="8">
        <f t="shared" si="551"/>
        <v>21.685486392136283</v>
      </c>
      <c r="AG735" s="8">
        <f t="shared" si="551"/>
        <v>21.533220952807824</v>
      </c>
      <c r="AH735" s="8">
        <f t="shared" si="551"/>
        <v>21.380955513479364</v>
      </c>
    </row>
    <row r="736" spans="2:34" hidden="1" outlineLevel="1">
      <c r="B736" t="str">
        <f t="shared" si="527"/>
        <v>Renewable electricity - Cost of electricity - Asia - USD/MWh</v>
      </c>
      <c r="C736" t="s">
        <v>118</v>
      </c>
      <c r="D736" t="s">
        <v>119</v>
      </c>
      <c r="E736" t="s">
        <v>57</v>
      </c>
      <c r="F736" t="s">
        <v>120</v>
      </c>
      <c r="G736" s="8">
        <f t="shared" si="550"/>
        <v>64.941602489809156</v>
      </c>
      <c r="H736" s="8">
        <f t="shared" si="550"/>
        <v>59.234907936835953</v>
      </c>
      <c r="I736" s="8">
        <f t="shared" si="550"/>
        <v>53.528213383865477</v>
      </c>
      <c r="J736" s="8">
        <f t="shared" si="550"/>
        <v>51.481269434223577</v>
      </c>
      <c r="K736" s="8">
        <f t="shared" si="550"/>
        <v>49.434325484582587</v>
      </c>
      <c r="L736" s="8">
        <f t="shared" si="550"/>
        <v>47.387381534940687</v>
      </c>
      <c r="M736" s="8">
        <f t="shared" si="550"/>
        <v>45.340437585298787</v>
      </c>
      <c r="N736" s="8">
        <f t="shared" si="550"/>
        <v>43.293493635657796</v>
      </c>
      <c r="O736" s="8">
        <f t="shared" si="550"/>
        <v>41.902208066311687</v>
      </c>
      <c r="P736" s="8">
        <f t="shared" si="550"/>
        <v>40.510922496966032</v>
      </c>
      <c r="Q736" s="8">
        <f t="shared" si="550"/>
        <v>39.119636927620832</v>
      </c>
      <c r="R736" s="8">
        <f t="shared" si="550"/>
        <v>37.728351358275177</v>
      </c>
      <c r="S736" s="8">
        <f t="shared" si="550"/>
        <v>36.337065788929522</v>
      </c>
      <c r="T736" s="8">
        <f t="shared" si="550"/>
        <v>35.629702497725702</v>
      </c>
      <c r="U736" s="8">
        <f t="shared" si="550"/>
        <v>34.922339206521883</v>
      </c>
      <c r="V736" s="8">
        <f t="shared" si="550"/>
        <v>34.214975915318291</v>
      </c>
      <c r="W736" s="8">
        <f t="shared" si="551"/>
        <v>33.507612624114472</v>
      </c>
      <c r="X736" s="8">
        <f t="shared" si="551"/>
        <v>32.800249332911108</v>
      </c>
      <c r="Y736" s="8">
        <f t="shared" si="551"/>
        <v>32.059832294097532</v>
      </c>
      <c r="Z736" s="8">
        <f t="shared" si="551"/>
        <v>31.319415255284184</v>
      </c>
      <c r="AA736" s="8">
        <f t="shared" si="551"/>
        <v>30.578998216470609</v>
      </c>
      <c r="AB736" s="8">
        <f t="shared" si="551"/>
        <v>29.838581177657261</v>
      </c>
      <c r="AC736" s="8">
        <f t="shared" si="551"/>
        <v>29.098164138843686</v>
      </c>
      <c r="AD736" s="8">
        <f t="shared" si="551"/>
        <v>28.758618698873192</v>
      </c>
      <c r="AE736" s="8">
        <f t="shared" si="551"/>
        <v>28.419073258902586</v>
      </c>
      <c r="AF736" s="8">
        <f t="shared" si="551"/>
        <v>28.079527818932092</v>
      </c>
      <c r="AG736" s="8">
        <f t="shared" si="551"/>
        <v>27.739982378961599</v>
      </c>
      <c r="AH736" s="8">
        <f t="shared" si="551"/>
        <v>27.400436938990993</v>
      </c>
    </row>
    <row r="737" spans="2:34" hidden="1" outlineLevel="1">
      <c r="B737" t="str">
        <f t="shared" si="527"/>
        <v>Renewable electricity - Cost of electricity - Europe - USD/MWh</v>
      </c>
      <c r="C737" t="s">
        <v>118</v>
      </c>
      <c r="D737" t="s">
        <v>119</v>
      </c>
      <c r="E737" t="s">
        <v>8</v>
      </c>
      <c r="F737" t="s">
        <v>120</v>
      </c>
      <c r="G737" s="8">
        <f t="shared" si="550"/>
        <v>48.345505357757247</v>
      </c>
      <c r="H737" s="8">
        <f t="shared" si="550"/>
        <v>46.261834393182653</v>
      </c>
      <c r="I737" s="8">
        <f t="shared" si="550"/>
        <v>44.178163428608059</v>
      </c>
      <c r="J737" s="8">
        <f t="shared" si="550"/>
        <v>42.49454469772445</v>
      </c>
      <c r="K737" s="8">
        <f t="shared" si="550"/>
        <v>40.810925966840387</v>
      </c>
      <c r="L737" s="8">
        <f t="shared" si="550"/>
        <v>39.127307235956778</v>
      </c>
      <c r="M737" s="8">
        <f t="shared" si="550"/>
        <v>37.443688505072714</v>
      </c>
      <c r="N737" s="8">
        <f t="shared" si="550"/>
        <v>35.760069774189105</v>
      </c>
      <c r="O737" s="8">
        <f t="shared" si="550"/>
        <v>35.060526539849434</v>
      </c>
      <c r="P737" s="8">
        <f t="shared" si="550"/>
        <v>34.360983305510445</v>
      </c>
      <c r="Q737" s="8">
        <f t="shared" si="550"/>
        <v>33.661440071171228</v>
      </c>
      <c r="R737" s="8">
        <f t="shared" si="550"/>
        <v>32.961896836832011</v>
      </c>
      <c r="S737" s="8">
        <f t="shared" si="550"/>
        <v>32.262353602493022</v>
      </c>
      <c r="T737" s="8">
        <f t="shared" si="550"/>
        <v>31.844690735616723</v>
      </c>
      <c r="U737" s="8">
        <f t="shared" si="550"/>
        <v>31.427027868740538</v>
      </c>
      <c r="V737" s="8">
        <f t="shared" si="550"/>
        <v>31.009365001864353</v>
      </c>
      <c r="W737" s="8">
        <f t="shared" si="551"/>
        <v>30.591702134988168</v>
      </c>
      <c r="X737" s="8">
        <f t="shared" si="551"/>
        <v>30.174039268111756</v>
      </c>
      <c r="Y737" s="8">
        <f t="shared" si="551"/>
        <v>29.72721540516045</v>
      </c>
      <c r="Z737" s="8">
        <f t="shared" si="551"/>
        <v>29.280391542209031</v>
      </c>
      <c r="AA737" s="8">
        <f t="shared" si="551"/>
        <v>28.833567679257726</v>
      </c>
      <c r="AB737" s="8">
        <f t="shared" si="551"/>
        <v>28.386743816306307</v>
      </c>
      <c r="AC737" s="8">
        <f t="shared" si="551"/>
        <v>27.939919953355002</v>
      </c>
      <c r="AD737" s="8">
        <f t="shared" si="551"/>
        <v>27.613908060931863</v>
      </c>
      <c r="AE737" s="8">
        <f t="shared" si="551"/>
        <v>27.28789616850861</v>
      </c>
      <c r="AF737" s="8">
        <f t="shared" si="551"/>
        <v>26.96188427608547</v>
      </c>
      <c r="AG737" s="8">
        <f t="shared" si="551"/>
        <v>26.635872383662331</v>
      </c>
      <c r="AH737" s="8">
        <f t="shared" si="551"/>
        <v>26.309860491239078</v>
      </c>
    </row>
    <row r="738" spans="2:34" hidden="1" outlineLevel="1">
      <c r="B738" t="str">
        <f t="shared" si="527"/>
        <v>Renewable electricity - Cost of electricity - Middle East - USD/MWh</v>
      </c>
      <c r="C738" t="s">
        <v>118</v>
      </c>
      <c r="D738" t="s">
        <v>119</v>
      </c>
      <c r="E738" t="s">
        <v>58</v>
      </c>
      <c r="F738" t="s">
        <v>120</v>
      </c>
      <c r="G738" s="8">
        <f t="shared" si="550"/>
        <v>37.020316673163961</v>
      </c>
      <c r="H738" s="8">
        <f t="shared" si="550"/>
        <v>35.386702900434102</v>
      </c>
      <c r="I738" s="8">
        <f t="shared" si="550"/>
        <v>33.753089127703788</v>
      </c>
      <c r="J738" s="8">
        <f t="shared" si="550"/>
        <v>32.671487127187447</v>
      </c>
      <c r="K738" s="8">
        <f t="shared" si="550"/>
        <v>31.589885126671106</v>
      </c>
      <c r="L738" s="8">
        <f t="shared" si="550"/>
        <v>30.508283126154765</v>
      </c>
      <c r="M738" s="8">
        <f t="shared" si="550"/>
        <v>29.426681125638424</v>
      </c>
      <c r="N738" s="8">
        <f t="shared" si="550"/>
        <v>28.345079125122083</v>
      </c>
      <c r="O738" s="8">
        <f t="shared" si="550"/>
        <v>27.58242507536329</v>
      </c>
      <c r="P738" s="8">
        <f t="shared" si="550"/>
        <v>26.819771025604723</v>
      </c>
      <c r="Q738" s="8">
        <f t="shared" si="550"/>
        <v>26.057116975845929</v>
      </c>
      <c r="R738" s="8">
        <f t="shared" si="550"/>
        <v>25.294462926087363</v>
      </c>
      <c r="S738" s="8">
        <f t="shared" si="550"/>
        <v>24.531808876328796</v>
      </c>
      <c r="T738" s="8">
        <f t="shared" si="550"/>
        <v>24.149422155106208</v>
      </c>
      <c r="U738" s="8">
        <f t="shared" si="550"/>
        <v>23.76703543388362</v>
      </c>
      <c r="V738" s="8">
        <f t="shared" si="550"/>
        <v>23.384648712661146</v>
      </c>
      <c r="W738" s="8">
        <f t="shared" si="551"/>
        <v>23.002261991438559</v>
      </c>
      <c r="X738" s="8">
        <f t="shared" si="551"/>
        <v>22.619875270215971</v>
      </c>
      <c r="Y738" s="8">
        <f t="shared" si="551"/>
        <v>22.118414831670066</v>
      </c>
      <c r="Z738" s="8">
        <f t="shared" si="551"/>
        <v>21.616954393124274</v>
      </c>
      <c r="AA738" s="8">
        <f t="shared" si="551"/>
        <v>21.115493954578369</v>
      </c>
      <c r="AB738" s="8">
        <f t="shared" si="551"/>
        <v>20.614033516032578</v>
      </c>
      <c r="AC738" s="8">
        <f t="shared" si="551"/>
        <v>20.112573077486616</v>
      </c>
      <c r="AD738" s="8">
        <f t="shared" si="551"/>
        <v>19.877873861328055</v>
      </c>
      <c r="AE738" s="8">
        <f t="shared" si="551"/>
        <v>19.643174645169552</v>
      </c>
      <c r="AF738" s="8">
        <f t="shared" si="551"/>
        <v>19.408475429010991</v>
      </c>
      <c r="AG738" s="8">
        <f t="shared" si="551"/>
        <v>19.173776212852431</v>
      </c>
      <c r="AH738" s="8">
        <f t="shared" si="551"/>
        <v>18.939076996693927</v>
      </c>
    </row>
    <row r="739" spans="2:34" hidden="1" outlineLevel="1">
      <c r="B739" t="str">
        <f t="shared" si="527"/>
        <v>e-diesel - Energy demand - Global - MWh/ton fuel</v>
      </c>
      <c r="C739" t="s">
        <v>87</v>
      </c>
      <c r="D739" t="s">
        <v>137</v>
      </c>
      <c r="E739" t="s">
        <v>49</v>
      </c>
      <c r="F739" t="s">
        <v>122</v>
      </c>
      <c r="G739" s="24">
        <f t="shared" si="550"/>
        <v>0.41439631792773568</v>
      </c>
      <c r="H739" s="24">
        <f t="shared" si="550"/>
        <v>0.40719815896386891</v>
      </c>
      <c r="I739" s="24">
        <f t="shared" si="550"/>
        <v>0.40000000000000036</v>
      </c>
      <c r="J739" s="24">
        <f t="shared" si="550"/>
        <v>0.39339604500884029</v>
      </c>
      <c r="K739" s="24">
        <f t="shared" si="550"/>
        <v>0.38679209001768022</v>
      </c>
      <c r="L739" s="24">
        <f t="shared" si="550"/>
        <v>0.38018813502652016</v>
      </c>
      <c r="M739" s="24">
        <f t="shared" si="550"/>
        <v>0.37358418003536009</v>
      </c>
      <c r="N739" s="24">
        <f t="shared" si="550"/>
        <v>0.36698022504420003</v>
      </c>
      <c r="O739" s="24">
        <f t="shared" si="550"/>
        <v>0.3609214228221056</v>
      </c>
      <c r="P739" s="24">
        <f t="shared" si="550"/>
        <v>0.35486262060001117</v>
      </c>
      <c r="Q739" s="24">
        <f t="shared" si="550"/>
        <v>0.34880381837791674</v>
      </c>
      <c r="R739" s="24">
        <f t="shared" si="550"/>
        <v>0.34274501615582231</v>
      </c>
      <c r="S739" s="24">
        <f t="shared" si="550"/>
        <v>0.33668621393372788</v>
      </c>
      <c r="T739" s="24">
        <f t="shared" si="550"/>
        <v>0.33112756242632102</v>
      </c>
      <c r="U739" s="24">
        <f t="shared" si="550"/>
        <v>0.32556891091891593</v>
      </c>
      <c r="V739" s="24">
        <f t="shared" si="550"/>
        <v>0.32001025941150907</v>
      </c>
      <c r="W739" s="24">
        <f t="shared" si="551"/>
        <v>0.3144516079041022</v>
      </c>
      <c r="X739" s="24">
        <f t="shared" si="551"/>
        <v>0.30889295639669712</v>
      </c>
      <c r="Y739" s="24">
        <f t="shared" si="551"/>
        <v>0.30379316844387283</v>
      </c>
      <c r="Z739" s="24">
        <f t="shared" si="551"/>
        <v>0.29869338049104677</v>
      </c>
      <c r="AA739" s="24">
        <f t="shared" si="551"/>
        <v>0.2935935925382207</v>
      </c>
      <c r="AB739" s="24">
        <f t="shared" si="551"/>
        <v>0.28849380458539642</v>
      </c>
      <c r="AC739" s="24">
        <f t="shared" si="551"/>
        <v>0.28339401663257036</v>
      </c>
      <c r="AD739" s="24">
        <f t="shared" si="551"/>
        <v>0.27871521330605553</v>
      </c>
      <c r="AE739" s="24">
        <f t="shared" si="551"/>
        <v>0.27403640997954248</v>
      </c>
      <c r="AF739" s="24">
        <f t="shared" si="551"/>
        <v>0.26935760665302766</v>
      </c>
      <c r="AG739" s="24">
        <f t="shared" si="551"/>
        <v>0.26467880332651283</v>
      </c>
      <c r="AH739" s="24">
        <f t="shared" si="551"/>
        <v>0.25999999999999979</v>
      </c>
    </row>
    <row r="740" spans="2:34" hidden="1" outlineLevel="1">
      <c r="B740" t="str">
        <f t="shared" si="527"/>
        <v/>
      </c>
      <c r="C740" s="2"/>
    </row>
    <row r="741" spans="2:34" hidden="1" outlineLevel="1">
      <c r="B741" t="str">
        <f t="shared" si="527"/>
        <v>e-diesel (DAC) - Feedstock cost - Africa - USD/ton fuel</v>
      </c>
      <c r="C741" s="10" t="str">
        <f>C703</f>
        <v>e-diesel (DAC)</v>
      </c>
      <c r="D741" s="10" t="s">
        <v>44</v>
      </c>
      <c r="E741" s="10" t="s">
        <v>55</v>
      </c>
      <c r="F741" s="10" t="s">
        <v>31</v>
      </c>
      <c r="G741" s="15">
        <f>G746*G$756+G751*G$757</f>
        <v>3129.7213132579072</v>
      </c>
      <c r="H741" s="15">
        <f t="shared" ref="H741:AH741" si="552">H746*H$756+H751*H$757</f>
        <v>2841.4828994136174</v>
      </c>
      <c r="I741" s="15">
        <f t="shared" si="552"/>
        <v>2553.8999066889023</v>
      </c>
      <c r="J741" s="15">
        <f t="shared" si="552"/>
        <v>2452.320517225719</v>
      </c>
      <c r="K741" s="15">
        <f t="shared" si="552"/>
        <v>2348.919228583849</v>
      </c>
      <c r="L741" s="15">
        <f t="shared" si="552"/>
        <v>2243.7443505789724</v>
      </c>
      <c r="M741" s="15">
        <f t="shared" si="552"/>
        <v>2136.8441930268064</v>
      </c>
      <c r="N741" s="15">
        <f t="shared" si="552"/>
        <v>2028.2670657430062</v>
      </c>
      <c r="O741" s="15">
        <f t="shared" si="552"/>
        <v>1977.4705805156214</v>
      </c>
      <c r="P741" s="15">
        <f t="shared" si="552"/>
        <v>1923.4637805239277</v>
      </c>
      <c r="Q741" s="15">
        <f t="shared" si="552"/>
        <v>1866.2726866770499</v>
      </c>
      <c r="R741" s="15">
        <f t="shared" si="552"/>
        <v>1805.9233198841519</v>
      </c>
      <c r="S741" s="15">
        <f t="shared" si="552"/>
        <v>1742.4417010544178</v>
      </c>
      <c r="T741" s="15">
        <f t="shared" si="552"/>
        <v>1697.7381823970227</v>
      </c>
      <c r="U741" s="15">
        <f t="shared" si="552"/>
        <v>1650.7790548068081</v>
      </c>
      <c r="V741" s="15">
        <f t="shared" si="552"/>
        <v>1601.5728090053419</v>
      </c>
      <c r="W741" s="15">
        <f t="shared" si="552"/>
        <v>1550.1279357140843</v>
      </c>
      <c r="X741" s="15">
        <f t="shared" si="552"/>
        <v>1496.4529256545793</v>
      </c>
      <c r="Y741" s="15">
        <f t="shared" si="552"/>
        <v>1443.1102235599851</v>
      </c>
      <c r="Z741" s="15">
        <f t="shared" si="552"/>
        <v>1388.7994598085716</v>
      </c>
      <c r="AA741" s="15">
        <f t="shared" si="552"/>
        <v>1333.5156692552875</v>
      </c>
      <c r="AB741" s="15">
        <f t="shared" si="552"/>
        <v>1277.2538867550347</v>
      </c>
      <c r="AC741" s="15">
        <f t="shared" si="552"/>
        <v>1220.0091471627391</v>
      </c>
      <c r="AD741" s="15">
        <f t="shared" si="552"/>
        <v>1175.2238250048126</v>
      </c>
      <c r="AE741" s="15">
        <f t="shared" si="552"/>
        <v>1129.9691925431121</v>
      </c>
      <c r="AF741" s="15">
        <f t="shared" si="552"/>
        <v>1084.242121010052</v>
      </c>
      <c r="AG741" s="15">
        <f t="shared" si="552"/>
        <v>1038.0394816380644</v>
      </c>
      <c r="AH741" s="15">
        <f t="shared" si="552"/>
        <v>991.35814565958219</v>
      </c>
    </row>
    <row r="742" spans="2:34" hidden="1" outlineLevel="1">
      <c r="B742" t="str">
        <f t="shared" si="527"/>
        <v>e-diesel (DAC) - Feedstock cost - Americas - USD/ton fuel</v>
      </c>
      <c r="C742" s="2" t="str">
        <f>C703</f>
        <v>e-diesel (DAC)</v>
      </c>
      <c r="D742" s="2" t="s">
        <v>44</v>
      </c>
      <c r="E742" s="2" t="s">
        <v>56</v>
      </c>
      <c r="F742" s="2" t="s">
        <v>31</v>
      </c>
      <c r="G742" s="16">
        <f t="shared" ref="G742:AH742" si="553">G747*G$756+G752*G$757</f>
        <v>2377.0479486470322</v>
      </c>
      <c r="H742" s="16">
        <f t="shared" si="553"/>
        <v>2302.6579740615098</v>
      </c>
      <c r="I742" s="16">
        <f t="shared" si="553"/>
        <v>2227.0917835024861</v>
      </c>
      <c r="J742" s="16">
        <f t="shared" si="553"/>
        <v>2148.5525744488132</v>
      </c>
      <c r="K742" s="16">
        <f t="shared" si="553"/>
        <v>2068.0509021816897</v>
      </c>
      <c r="L742" s="16">
        <f t="shared" si="553"/>
        <v>1985.6192264761166</v>
      </c>
      <c r="M742" s="16">
        <f t="shared" si="553"/>
        <v>1901.290007107154</v>
      </c>
      <c r="N742" s="16">
        <f t="shared" si="553"/>
        <v>1815.0957038497186</v>
      </c>
      <c r="O742" s="16">
        <f t="shared" si="553"/>
        <v>1780.9255395947475</v>
      </c>
      <c r="P742" s="16">
        <f t="shared" si="553"/>
        <v>1743.3452801028552</v>
      </c>
      <c r="Q742" s="16">
        <f t="shared" si="553"/>
        <v>1702.3699980044757</v>
      </c>
      <c r="R742" s="16">
        <f t="shared" si="553"/>
        <v>1658.0147659300344</v>
      </c>
      <c r="S742" s="16">
        <f t="shared" si="553"/>
        <v>1610.2946565100103</v>
      </c>
      <c r="T742" s="16">
        <f t="shared" si="553"/>
        <v>1566.892501703225</v>
      </c>
      <c r="U742" s="16">
        <f t="shared" si="553"/>
        <v>1521.2572582887829</v>
      </c>
      <c r="V742" s="16">
        <f t="shared" si="553"/>
        <v>1473.3973966277863</v>
      </c>
      <c r="W742" s="16">
        <f t="shared" si="553"/>
        <v>1423.3213870812392</v>
      </c>
      <c r="X742" s="16">
        <f t="shared" si="553"/>
        <v>1371.0377000102083</v>
      </c>
      <c r="Y742" s="16">
        <f t="shared" si="553"/>
        <v>1328.7414874227452</v>
      </c>
      <c r="Z742" s="16">
        <f t="shared" si="553"/>
        <v>1285.2218142178297</v>
      </c>
      <c r="AA742" s="16">
        <f t="shared" si="553"/>
        <v>1240.4767397572975</v>
      </c>
      <c r="AB742" s="16">
        <f t="shared" si="553"/>
        <v>1194.5043234029163</v>
      </c>
      <c r="AC742" s="16">
        <f t="shared" si="553"/>
        <v>1147.3026245165045</v>
      </c>
      <c r="AD742" s="16">
        <f t="shared" si="553"/>
        <v>1106.1932528136203</v>
      </c>
      <c r="AE742" s="16">
        <f t="shared" si="553"/>
        <v>1064.5395357236041</v>
      </c>
      <c r="AF742" s="16">
        <f t="shared" si="553"/>
        <v>1022.3395935999354</v>
      </c>
      <c r="AG742" s="16">
        <f t="shared" si="553"/>
        <v>979.59154679610128</v>
      </c>
      <c r="AH742" s="16">
        <f t="shared" si="553"/>
        <v>936.29351566559035</v>
      </c>
    </row>
    <row r="743" spans="2:34" hidden="1" outlineLevel="1">
      <c r="B743" t="str">
        <f t="shared" si="527"/>
        <v>e-diesel (DAC) - Feedstock cost - Asia - USD/ton fuel</v>
      </c>
      <c r="C743" s="2" t="str">
        <f>C703</f>
        <v>e-diesel (DAC)</v>
      </c>
      <c r="D743" s="2" t="s">
        <v>44</v>
      </c>
      <c r="E743" s="2" t="s">
        <v>57</v>
      </c>
      <c r="F743" s="2" t="s">
        <v>31</v>
      </c>
      <c r="G743" s="16">
        <f t="shared" ref="G743:AH743" si="554">G748*G$756+G753*G$757</f>
        <v>3356.9455592070804</v>
      </c>
      <c r="H743" s="16">
        <f t="shared" si="554"/>
        <v>3107.3972704890525</v>
      </c>
      <c r="I743" s="16">
        <f t="shared" si="554"/>
        <v>2858.1057781119089</v>
      </c>
      <c r="J743" s="16">
        <f t="shared" si="554"/>
        <v>2750.4065382943513</v>
      </c>
      <c r="K743" s="16">
        <f t="shared" si="554"/>
        <v>2640.8585377405398</v>
      </c>
      <c r="L743" s="16">
        <f t="shared" si="554"/>
        <v>2529.5135131403094</v>
      </c>
      <c r="M743" s="16">
        <f t="shared" si="554"/>
        <v>2416.4232011836466</v>
      </c>
      <c r="N743" s="16">
        <f t="shared" si="554"/>
        <v>2301.6393385604206</v>
      </c>
      <c r="O743" s="16">
        <f t="shared" si="554"/>
        <v>2237.8584613272087</v>
      </c>
      <c r="P743" s="16">
        <f t="shared" si="554"/>
        <v>2170.9826139497754</v>
      </c>
      <c r="Q743" s="16">
        <f t="shared" si="554"/>
        <v>2101.0457280976257</v>
      </c>
      <c r="R743" s="16">
        <f t="shared" si="554"/>
        <v>2028.0817354402284</v>
      </c>
      <c r="S743" s="16">
        <f t="shared" si="554"/>
        <v>1952.1245676471685</v>
      </c>
      <c r="T743" s="16">
        <f t="shared" si="554"/>
        <v>1898.9128278739745</v>
      </c>
      <c r="U743" s="16">
        <f t="shared" si="554"/>
        <v>1843.536408137335</v>
      </c>
      <c r="V743" s="16">
        <f t="shared" si="554"/>
        <v>1786.0072682550185</v>
      </c>
      <c r="W743" s="16">
        <f t="shared" si="554"/>
        <v>1726.3373680446452</v>
      </c>
      <c r="X743" s="16">
        <f t="shared" si="554"/>
        <v>1664.5386673239586</v>
      </c>
      <c r="Y743" s="16">
        <f t="shared" si="554"/>
        <v>1602.3231663754686</v>
      </c>
      <c r="Z743" s="16">
        <f t="shared" si="554"/>
        <v>1539.3298073651599</v>
      </c>
      <c r="AA743" s="16">
        <f t="shared" si="554"/>
        <v>1475.5514709791764</v>
      </c>
      <c r="AB743" s="16">
        <f t="shared" si="554"/>
        <v>1410.9810379036148</v>
      </c>
      <c r="AC743" s="16">
        <f t="shared" si="554"/>
        <v>1345.6113888245995</v>
      </c>
      <c r="AD743" s="16">
        <f t="shared" si="554"/>
        <v>1296.9762848144098</v>
      </c>
      <c r="AE743" s="16">
        <f t="shared" si="554"/>
        <v>1247.9449112187153</v>
      </c>
      <c r="AF743" s="16">
        <f t="shared" si="554"/>
        <v>1198.5130765059025</v>
      </c>
      <c r="AG743" s="16">
        <f t="shared" si="554"/>
        <v>1148.6765891443551</v>
      </c>
      <c r="AH743" s="16">
        <f t="shared" si="554"/>
        <v>1098.4312576024588</v>
      </c>
    </row>
    <row r="744" spans="2:34" hidden="1" outlineLevel="1">
      <c r="B744" t="str">
        <f t="shared" si="527"/>
        <v>e-diesel (DAC) - Feedstock cost - Europe - USD/ton fuel</v>
      </c>
      <c r="C744" s="2" t="str">
        <f>C703</f>
        <v>e-diesel (DAC)</v>
      </c>
      <c r="D744" s="2" t="s">
        <v>44</v>
      </c>
      <c r="E744" s="2" t="s">
        <v>8</v>
      </c>
      <c r="F744" s="2" t="s">
        <v>31</v>
      </c>
      <c r="G744" s="16">
        <f t="shared" ref="G744:AH744" si="555">G749*G$756+G754*G$757</f>
        <v>2781.3727070933141</v>
      </c>
      <c r="H744" s="16">
        <f t="shared" si="555"/>
        <v>2659.4745718897143</v>
      </c>
      <c r="I744" s="16">
        <f t="shared" si="555"/>
        <v>2536.7632612496204</v>
      </c>
      <c r="J744" s="16">
        <f t="shared" si="555"/>
        <v>2443.0562932830853</v>
      </c>
      <c r="K744" s="16">
        <f t="shared" si="555"/>
        <v>2347.4514840796255</v>
      </c>
      <c r="L744" s="16">
        <f t="shared" si="555"/>
        <v>2249.9913872520374</v>
      </c>
      <c r="M744" s="16">
        <f t="shared" si="555"/>
        <v>2150.7185564131078</v>
      </c>
      <c r="N744" s="16">
        <f t="shared" si="555"/>
        <v>2049.675545175578</v>
      </c>
      <c r="O744" s="16">
        <f t="shared" si="555"/>
        <v>2010.8923905824404</v>
      </c>
      <c r="P744" s="16">
        <f t="shared" si="555"/>
        <v>1968.6878151475707</v>
      </c>
      <c r="Q744" s="16">
        <f t="shared" si="555"/>
        <v>1923.0788798326441</v>
      </c>
      <c r="R744" s="16">
        <f t="shared" si="555"/>
        <v>1874.0826455993688</v>
      </c>
      <c r="S744" s="16">
        <f t="shared" si="555"/>
        <v>1821.7161734095143</v>
      </c>
      <c r="T744" s="16">
        <f t="shared" si="555"/>
        <v>1778.9340433836505</v>
      </c>
      <c r="U744" s="16">
        <f t="shared" si="555"/>
        <v>1733.829677031435</v>
      </c>
      <c r="V744" s="16">
        <f t="shared" si="555"/>
        <v>1686.4101360308584</v>
      </c>
      <c r="W744" s="16">
        <f t="shared" si="555"/>
        <v>1636.6824820597924</v>
      </c>
      <c r="X744" s="16">
        <f t="shared" si="555"/>
        <v>1584.6537767961886</v>
      </c>
      <c r="Y744" s="16">
        <f t="shared" si="555"/>
        <v>1532.2743422686699</v>
      </c>
      <c r="Z744" s="16">
        <f t="shared" si="555"/>
        <v>1478.8825852373977</v>
      </c>
      <c r="AA744" s="16">
        <f t="shared" si="555"/>
        <v>1424.4742093678324</v>
      </c>
      <c r="AB744" s="16">
        <f t="shared" si="555"/>
        <v>1369.0449183253506</v>
      </c>
      <c r="AC744" s="16">
        <f t="shared" si="555"/>
        <v>1312.5904157753939</v>
      </c>
      <c r="AD744" s="16">
        <f t="shared" si="555"/>
        <v>1264.7109241500939</v>
      </c>
      <c r="AE744" s="16">
        <f t="shared" si="555"/>
        <v>1216.4217647955295</v>
      </c>
      <c r="AF744" s="16">
        <f t="shared" si="555"/>
        <v>1167.7189132454798</v>
      </c>
      <c r="AG744" s="16">
        <f t="shared" si="555"/>
        <v>1118.5983450337233</v>
      </c>
      <c r="AH744" s="16">
        <f t="shared" si="555"/>
        <v>1069.0560356940373</v>
      </c>
    </row>
    <row r="745" spans="2:34" hidden="1" outlineLevel="1">
      <c r="B745" t="str">
        <f t="shared" si="527"/>
        <v>e-diesel (DAC) - Feedstock cost - Middle East - USD/ton fuel</v>
      </c>
      <c r="C745" s="13" t="str">
        <f>C703</f>
        <v>e-diesel (DAC)</v>
      </c>
      <c r="D745" s="13" t="s">
        <v>44</v>
      </c>
      <c r="E745" s="13" t="s">
        <v>58</v>
      </c>
      <c r="F745" s="13" t="s">
        <v>31</v>
      </c>
      <c r="G745" s="17">
        <f t="shared" ref="G745:AH745" si="556">G750*G$756+G755*G$757</f>
        <v>2388.6013765779699</v>
      </c>
      <c r="H745" s="17">
        <f t="shared" si="556"/>
        <v>2283.9877430003735</v>
      </c>
      <c r="I745" s="17">
        <f t="shared" si="556"/>
        <v>2178.4743076761406</v>
      </c>
      <c r="J745" s="17">
        <f t="shared" si="556"/>
        <v>2107.1030689896656</v>
      </c>
      <c r="K745" s="17">
        <f t="shared" si="556"/>
        <v>2033.7099696067585</v>
      </c>
      <c r="L745" s="17">
        <f t="shared" si="556"/>
        <v>1958.3223471139249</v>
      </c>
      <c r="M745" s="17">
        <f t="shared" si="556"/>
        <v>1880.9675390977152</v>
      </c>
      <c r="N745" s="17">
        <f t="shared" si="556"/>
        <v>1801.6728831445823</v>
      </c>
      <c r="O745" s="17">
        <f t="shared" si="556"/>
        <v>1762.8137129268969</v>
      </c>
      <c r="P745" s="17">
        <f t="shared" si="556"/>
        <v>1720.6287736845647</v>
      </c>
      <c r="Q745" s="17">
        <f t="shared" si="556"/>
        <v>1675.1366655710754</v>
      </c>
      <c r="R745" s="17">
        <f t="shared" si="556"/>
        <v>1626.355988739941</v>
      </c>
      <c r="S745" s="17">
        <f t="shared" si="556"/>
        <v>1574.3053433447067</v>
      </c>
      <c r="T745" s="17">
        <f t="shared" si="556"/>
        <v>1535.0064075810626</v>
      </c>
      <c r="U745" s="17">
        <f t="shared" si="556"/>
        <v>1493.4068222085823</v>
      </c>
      <c r="V745" s="17">
        <f t="shared" si="556"/>
        <v>1449.5130524701917</v>
      </c>
      <c r="W745" s="17">
        <f t="shared" si="556"/>
        <v>1403.3315636086977</v>
      </c>
      <c r="X745" s="17">
        <f t="shared" si="556"/>
        <v>1354.8688208669935</v>
      </c>
      <c r="Y745" s="17">
        <f t="shared" si="556"/>
        <v>1303.7809554789487</v>
      </c>
      <c r="Z745" s="17">
        <f t="shared" si="556"/>
        <v>1251.6986223229858</v>
      </c>
      <c r="AA745" s="17">
        <f t="shared" si="556"/>
        <v>1198.6169997188149</v>
      </c>
      <c r="AB745" s="17">
        <f t="shared" si="556"/>
        <v>1144.531265986099</v>
      </c>
      <c r="AC745" s="17">
        <f t="shared" si="556"/>
        <v>1089.4365994445304</v>
      </c>
      <c r="AD745" s="17">
        <f t="shared" si="556"/>
        <v>1046.6593700817259</v>
      </c>
      <c r="AE745" s="17">
        <f t="shared" si="556"/>
        <v>1003.3820223969575</v>
      </c>
      <c r="AF745" s="17">
        <f t="shared" si="556"/>
        <v>959.60165913680521</v>
      </c>
      <c r="AG745" s="17">
        <f t="shared" si="556"/>
        <v>915.31538304786079</v>
      </c>
      <c r="AH745" s="17">
        <f t="shared" si="556"/>
        <v>870.5202968767162</v>
      </c>
    </row>
    <row r="746" spans="2:34" hidden="1" outlineLevel="1">
      <c r="B746" t="str">
        <f t="shared" si="527"/>
        <v>e-hydrogen (compressed) - Cost - Africa - USD/ton H2</v>
      </c>
      <c r="C746" t="s">
        <v>62</v>
      </c>
      <c r="D746" t="s">
        <v>126</v>
      </c>
      <c r="E746" t="s">
        <v>55</v>
      </c>
      <c r="F746" t="s">
        <v>138</v>
      </c>
      <c r="G746" s="26">
        <f t="shared" ref="G746:AH746" si="557">G201</f>
        <v>4633.1233423090589</v>
      </c>
      <c r="H746" s="26">
        <f t="shared" si="557"/>
        <v>4201.9656446218651</v>
      </c>
      <c r="I746" s="26">
        <f t="shared" si="557"/>
        <v>3768.1364126730182</v>
      </c>
      <c r="J746" s="26">
        <f t="shared" si="557"/>
        <v>3627.6640614332246</v>
      </c>
      <c r="K746" s="26">
        <f t="shared" si="557"/>
        <v>3482.0419503382509</v>
      </c>
      <c r="L746" s="26">
        <f t="shared" si="557"/>
        <v>3331.3728662299636</v>
      </c>
      <c r="M746" s="26">
        <f t="shared" si="557"/>
        <v>3175.7595959503119</v>
      </c>
      <c r="N746" s="26">
        <f t="shared" si="557"/>
        <v>3015.3049263411149</v>
      </c>
      <c r="O746" s="26">
        <f t="shared" si="557"/>
        <v>2957.5120355923382</v>
      </c>
      <c r="P746" s="26">
        <f t="shared" si="557"/>
        <v>2892.1425659444694</v>
      </c>
      <c r="Q746" s="26">
        <f t="shared" si="557"/>
        <v>2819.2518810339607</v>
      </c>
      <c r="R746" s="26">
        <f t="shared" si="557"/>
        <v>2738.8953444973072</v>
      </c>
      <c r="S746" s="26">
        <f t="shared" si="557"/>
        <v>2651.1283199710874</v>
      </c>
      <c r="T746" s="26">
        <f t="shared" si="557"/>
        <v>2589.8814487511354</v>
      </c>
      <c r="U746" s="26">
        <f t="shared" si="557"/>
        <v>2523.4234074819769</v>
      </c>
      <c r="V746" s="26">
        <f t="shared" si="557"/>
        <v>2451.7722615286521</v>
      </c>
      <c r="W746" s="26">
        <f t="shared" si="557"/>
        <v>2374.9460762559747</v>
      </c>
      <c r="X746" s="26">
        <f t="shared" si="557"/>
        <v>2292.9629170289318</v>
      </c>
      <c r="Y746" s="26">
        <f t="shared" si="557"/>
        <v>2208.6908045163059</v>
      </c>
      <c r="Z746" s="26">
        <f t="shared" si="557"/>
        <v>2121.9988992007134</v>
      </c>
      <c r="AA746" s="26">
        <f t="shared" si="557"/>
        <v>2032.876636943749</v>
      </c>
      <c r="AB746" s="26">
        <f t="shared" si="557"/>
        <v>1941.3134536068953</v>
      </c>
      <c r="AC746" s="26">
        <f t="shared" si="557"/>
        <v>1847.2987850517036</v>
      </c>
      <c r="AD746" s="26">
        <f t="shared" si="557"/>
        <v>1773.4817469024235</v>
      </c>
      <c r="AE746" s="26">
        <f t="shared" si="557"/>
        <v>1698.451689879309</v>
      </c>
      <c r="AF746" s="26">
        <f t="shared" si="557"/>
        <v>1622.2019570300602</v>
      </c>
      <c r="AG746" s="26">
        <f t="shared" si="557"/>
        <v>1544.7258914023987</v>
      </c>
      <c r="AH746" s="26">
        <f t="shared" si="557"/>
        <v>1466.0168360440496</v>
      </c>
    </row>
    <row r="747" spans="2:34" hidden="1" outlineLevel="1">
      <c r="B747" t="str">
        <f t="shared" si="527"/>
        <v>e-hydrogen (compressed) - Cost - Americas - USD/ton H2</v>
      </c>
      <c r="C747" t="s">
        <v>62</v>
      </c>
      <c r="D747" t="s">
        <v>126</v>
      </c>
      <c r="E747" t="s">
        <v>56</v>
      </c>
      <c r="F747" t="s">
        <v>138</v>
      </c>
      <c r="G747" s="26">
        <f t="shared" ref="G747:AH747" si="558">G202</f>
        <v>3458.2747756282647</v>
      </c>
      <c r="H747" s="26">
        <f t="shared" si="558"/>
        <v>3358.1215141660286</v>
      </c>
      <c r="I747" s="26">
        <f t="shared" si="558"/>
        <v>3254.6459956552549</v>
      </c>
      <c r="J747" s="26">
        <f t="shared" si="558"/>
        <v>3148.9921734049194</v>
      </c>
      <c r="K747" s="26">
        <f t="shared" si="558"/>
        <v>3038.2017033305151</v>
      </c>
      <c r="L747" s="26">
        <f t="shared" si="558"/>
        <v>2922.3436487831009</v>
      </c>
      <c r="M747" s="26">
        <f t="shared" si="558"/>
        <v>2801.4870731138512</v>
      </c>
      <c r="N747" s="26">
        <f t="shared" si="558"/>
        <v>2675.701039673685</v>
      </c>
      <c r="O747" s="26">
        <f t="shared" si="558"/>
        <v>2643.8786103743646</v>
      </c>
      <c r="P747" s="26">
        <f t="shared" si="558"/>
        <v>2604.2634692905026</v>
      </c>
      <c r="Q747" s="26">
        <f t="shared" si="558"/>
        <v>2556.8876858485628</v>
      </c>
      <c r="R747" s="26">
        <f t="shared" si="558"/>
        <v>2501.7833294749726</v>
      </c>
      <c r="S747" s="26">
        <f t="shared" si="558"/>
        <v>2438.9824695962966</v>
      </c>
      <c r="T747" s="26">
        <f t="shared" si="558"/>
        <v>2379.5862497865878</v>
      </c>
      <c r="U747" s="26">
        <f t="shared" si="558"/>
        <v>2315.0272995091577</v>
      </c>
      <c r="V747" s="26">
        <f t="shared" si="558"/>
        <v>2245.3236408089065</v>
      </c>
      <c r="W747" s="26">
        <f t="shared" si="558"/>
        <v>2170.4932957305264</v>
      </c>
      <c r="X747" s="26">
        <f t="shared" si="558"/>
        <v>2090.5542863188448</v>
      </c>
      <c r="Y747" s="26">
        <f t="shared" si="558"/>
        <v>2024.0950200699413</v>
      </c>
      <c r="Z747" s="26">
        <f t="shared" si="558"/>
        <v>1954.8005234985762</v>
      </c>
      <c r="AA747" s="26">
        <f t="shared" si="558"/>
        <v>1882.6666675873769</v>
      </c>
      <c r="AB747" s="26">
        <f t="shared" si="558"/>
        <v>1807.6893233188264</v>
      </c>
      <c r="AC747" s="26">
        <f t="shared" si="558"/>
        <v>1729.8643616755162</v>
      </c>
      <c r="AD747" s="26">
        <f t="shared" si="558"/>
        <v>1661.9243548242082</v>
      </c>
      <c r="AE747" s="26">
        <f t="shared" si="558"/>
        <v>1592.6501658127502</v>
      </c>
      <c r="AF747" s="26">
        <f t="shared" si="558"/>
        <v>1522.0377953932327</v>
      </c>
      <c r="AG747" s="26">
        <f t="shared" si="558"/>
        <v>1450.083244317753</v>
      </c>
      <c r="AH747" s="26">
        <f t="shared" si="558"/>
        <v>1376.7825133384104</v>
      </c>
    </row>
    <row r="748" spans="2:34" hidden="1" outlineLevel="1">
      <c r="B748" t="str">
        <f t="shared" si="527"/>
        <v>e-hydrogen (compressed) - Cost - Asia - USD/ton H2</v>
      </c>
      <c r="C748" t="s">
        <v>62</v>
      </c>
      <c r="D748" t="s">
        <v>126</v>
      </c>
      <c r="E748" t="s">
        <v>57</v>
      </c>
      <c r="F748" t="s">
        <v>138</v>
      </c>
      <c r="G748" s="26">
        <f t="shared" ref="G748:AH748" si="559">G203</f>
        <v>4987.7978827141424</v>
      </c>
      <c r="H748" s="26">
        <f t="shared" si="559"/>
        <v>4618.4094108214867</v>
      </c>
      <c r="I748" s="26">
        <f t="shared" si="559"/>
        <v>4246.1135151183844</v>
      </c>
      <c r="J748" s="26">
        <f t="shared" si="559"/>
        <v>4097.3824826576747</v>
      </c>
      <c r="K748" s="26">
        <f t="shared" si="559"/>
        <v>3943.3770419350276</v>
      </c>
      <c r="L748" s="26">
        <f t="shared" si="559"/>
        <v>3784.2072710139482</v>
      </c>
      <c r="M748" s="26">
        <f t="shared" si="559"/>
        <v>3619.9832479582124</v>
      </c>
      <c r="N748" s="26">
        <f t="shared" si="559"/>
        <v>3450.8150508313697</v>
      </c>
      <c r="O748" s="26">
        <f t="shared" si="559"/>
        <v>3373.0215929007072</v>
      </c>
      <c r="P748" s="26">
        <f t="shared" si="559"/>
        <v>3287.7460048188714</v>
      </c>
      <c r="Q748" s="26">
        <f t="shared" si="559"/>
        <v>3195.0604816273712</v>
      </c>
      <c r="R748" s="26">
        <f t="shared" si="559"/>
        <v>3095.0372183676395</v>
      </c>
      <c r="S748" s="26">
        <f t="shared" si="559"/>
        <v>2987.7484100813476</v>
      </c>
      <c r="T748" s="26">
        <f t="shared" si="559"/>
        <v>2913.2093711775688</v>
      </c>
      <c r="U748" s="26">
        <f t="shared" si="559"/>
        <v>2833.5633476088337</v>
      </c>
      <c r="V748" s="26">
        <f t="shared" si="559"/>
        <v>2748.8357857959254</v>
      </c>
      <c r="W748" s="26">
        <f t="shared" si="559"/>
        <v>2659.0521321593251</v>
      </c>
      <c r="X748" s="26">
        <f t="shared" si="559"/>
        <v>2564.2378331197551</v>
      </c>
      <c r="Y748" s="26">
        <f t="shared" si="559"/>
        <v>2465.6669595887115</v>
      </c>
      <c r="Z748" s="26">
        <f t="shared" si="559"/>
        <v>2364.9898405548524</v>
      </c>
      <c r="AA748" s="26">
        <f t="shared" si="559"/>
        <v>2262.1913285418932</v>
      </c>
      <c r="AB748" s="26">
        <f t="shared" si="559"/>
        <v>2157.2562760734354</v>
      </c>
      <c r="AC748" s="26">
        <f t="shared" si="559"/>
        <v>2050.1695356731543</v>
      </c>
      <c r="AD748" s="26">
        <f t="shared" si="559"/>
        <v>1970.240754749665</v>
      </c>
      <c r="AE748" s="26">
        <f t="shared" si="559"/>
        <v>1889.2216166291751</v>
      </c>
      <c r="AF748" s="26">
        <f t="shared" si="559"/>
        <v>1807.1032031593165</v>
      </c>
      <c r="AG748" s="26">
        <f t="shared" si="559"/>
        <v>1723.8765961877139</v>
      </c>
      <c r="AH748" s="26">
        <f t="shared" si="559"/>
        <v>1639.532877561993</v>
      </c>
    </row>
    <row r="749" spans="2:34" hidden="1" outlineLevel="1">
      <c r="B749" t="str">
        <f t="shared" si="527"/>
        <v>e-hydrogen (compressed) - Cost - Europe - USD/ton H2</v>
      </c>
      <c r="C749" t="s">
        <v>62</v>
      </c>
      <c r="D749" t="s">
        <v>126</v>
      </c>
      <c r="E749" t="s">
        <v>8</v>
      </c>
      <c r="F749" t="s">
        <v>138</v>
      </c>
      <c r="G749" s="26">
        <f t="shared" ref="G749:AH749" si="560">G204</f>
        <v>4089.3856734873298</v>
      </c>
      <c r="H749" s="26">
        <f t="shared" si="560"/>
        <v>3916.9256406265708</v>
      </c>
      <c r="I749" s="26">
        <f t="shared" si="560"/>
        <v>3741.2108175344811</v>
      </c>
      <c r="J749" s="26">
        <f t="shared" si="560"/>
        <v>3613.0656692355524</v>
      </c>
      <c r="K749" s="26">
        <f t="shared" si="560"/>
        <v>3479.7225571491235</v>
      </c>
      <c r="L749" s="26">
        <f t="shared" si="560"/>
        <v>3341.2720208768683</v>
      </c>
      <c r="M749" s="26">
        <f t="shared" si="560"/>
        <v>3197.8046000204672</v>
      </c>
      <c r="N749" s="26">
        <f t="shared" si="560"/>
        <v>3049.4108341814967</v>
      </c>
      <c r="O749" s="26">
        <f t="shared" si="560"/>
        <v>3010.8443238003165</v>
      </c>
      <c r="P749" s="26">
        <f t="shared" si="560"/>
        <v>2964.4230601972345</v>
      </c>
      <c r="Q749" s="26">
        <f t="shared" si="560"/>
        <v>2910.1833432907338</v>
      </c>
      <c r="R749" s="26">
        <f t="shared" si="560"/>
        <v>2848.1614729993285</v>
      </c>
      <c r="S749" s="26">
        <f t="shared" si="560"/>
        <v>2778.3937492416853</v>
      </c>
      <c r="T749" s="26">
        <f t="shared" si="560"/>
        <v>2720.379449531456</v>
      </c>
      <c r="U749" s="26">
        <f t="shared" si="560"/>
        <v>2657.0489971635134</v>
      </c>
      <c r="V749" s="26">
        <f t="shared" si="560"/>
        <v>2588.4174169846506</v>
      </c>
      <c r="W749" s="26">
        <f t="shared" si="560"/>
        <v>2514.4997338414096</v>
      </c>
      <c r="X749" s="26">
        <f t="shared" si="560"/>
        <v>2435.3109725804993</v>
      </c>
      <c r="Y749" s="26">
        <f t="shared" si="560"/>
        <v>2352.605312916116</v>
      </c>
      <c r="Z749" s="26">
        <f t="shared" si="560"/>
        <v>2267.4139852839012</v>
      </c>
      <c r="AA749" s="26">
        <f t="shared" si="560"/>
        <v>2179.7278485465313</v>
      </c>
      <c r="AB749" s="26">
        <f t="shared" si="560"/>
        <v>2089.5377615665116</v>
      </c>
      <c r="AC749" s="26">
        <f t="shared" si="560"/>
        <v>1996.8345832064804</v>
      </c>
      <c r="AD749" s="26">
        <f t="shared" si="560"/>
        <v>1918.0980681700892</v>
      </c>
      <c r="AE749" s="26">
        <f t="shared" si="560"/>
        <v>1838.2478365870952</v>
      </c>
      <c r="AF749" s="26">
        <f t="shared" si="560"/>
        <v>1757.2753257634138</v>
      </c>
      <c r="AG749" s="26">
        <f t="shared" si="560"/>
        <v>1675.1719730049533</v>
      </c>
      <c r="AH749" s="26">
        <f t="shared" si="560"/>
        <v>1591.929215617622</v>
      </c>
    </row>
    <row r="750" spans="2:34" hidden="1" outlineLevel="1">
      <c r="B750" t="str">
        <f t="shared" si="527"/>
        <v>e-hydrogen (compressed) - Cost - Middle East - USD/ton H2</v>
      </c>
      <c r="C750" t="s">
        <v>62</v>
      </c>
      <c r="D750" t="s">
        <v>126</v>
      </c>
      <c r="E750" t="s">
        <v>58</v>
      </c>
      <c r="F750" t="s">
        <v>138</v>
      </c>
      <c r="G750" s="26">
        <f t="shared" ref="G750:AH750" si="561">G205</f>
        <v>3476.3085322126099</v>
      </c>
      <c r="H750" s="26">
        <f t="shared" si="561"/>
        <v>3328.8823974252828</v>
      </c>
      <c r="I750" s="26">
        <f t="shared" si="561"/>
        <v>3178.2568052856477</v>
      </c>
      <c r="J750" s="26">
        <f t="shared" si="561"/>
        <v>3083.6768117686811</v>
      </c>
      <c r="K750" s="26">
        <f t="shared" si="561"/>
        <v>2983.9346800894909</v>
      </c>
      <c r="L750" s="26">
        <f t="shared" si="561"/>
        <v>2879.0885753257426</v>
      </c>
      <c r="M750" s="26">
        <f t="shared" si="561"/>
        <v>2769.1966625551941</v>
      </c>
      <c r="N750" s="26">
        <f t="shared" si="561"/>
        <v>2654.3171068554188</v>
      </c>
      <c r="O750" s="26">
        <f t="shared" si="561"/>
        <v>2614.9769692636173</v>
      </c>
      <c r="P750" s="26">
        <f t="shared" si="561"/>
        <v>2567.9562197212276</v>
      </c>
      <c r="Q750" s="26">
        <f t="shared" si="561"/>
        <v>2513.2944330229238</v>
      </c>
      <c r="R750" s="26">
        <f t="shared" si="561"/>
        <v>2451.0311839633964</v>
      </c>
      <c r="S750" s="26">
        <f t="shared" si="561"/>
        <v>2381.2060473374368</v>
      </c>
      <c r="T750" s="26">
        <f t="shared" si="561"/>
        <v>2328.338914207246</v>
      </c>
      <c r="U750" s="26">
        <f t="shared" si="561"/>
        <v>2270.2169074323938</v>
      </c>
      <c r="V750" s="26">
        <f t="shared" si="561"/>
        <v>2206.8537828488898</v>
      </c>
      <c r="W750" s="26">
        <f t="shared" si="561"/>
        <v>2138.2632962925059</v>
      </c>
      <c r="X750" s="26">
        <f t="shared" si="561"/>
        <v>2064.4592035991823</v>
      </c>
      <c r="Y750" s="26">
        <f t="shared" si="561"/>
        <v>1983.8077079076854</v>
      </c>
      <c r="Z750" s="26">
        <f t="shared" si="561"/>
        <v>1900.6863060803155</v>
      </c>
      <c r="AA750" s="26">
        <f t="shared" si="561"/>
        <v>1815.084739222842</v>
      </c>
      <c r="AB750" s="26">
        <f t="shared" si="561"/>
        <v>1726.9927484409238</v>
      </c>
      <c r="AC750" s="26">
        <f t="shared" si="561"/>
        <v>1636.4000748402937</v>
      </c>
      <c r="AD750" s="26">
        <f t="shared" si="561"/>
        <v>1565.7141614700843</v>
      </c>
      <c r="AE750" s="26">
        <f t="shared" si="561"/>
        <v>1493.7568132779884</v>
      </c>
      <c r="AF750" s="26">
        <f t="shared" si="561"/>
        <v>1420.5218658950355</v>
      </c>
      <c r="AG750" s="26">
        <f t="shared" si="561"/>
        <v>1346.0031549522671</v>
      </c>
      <c r="AH750" s="26">
        <f t="shared" si="561"/>
        <v>1270.1945160807259</v>
      </c>
    </row>
    <row r="751" spans="2:34" hidden="1" outlineLevel="1">
      <c r="B751" t="str">
        <f t="shared" si="527"/>
        <v>Carbon dioxide (DAC) - Cost - Africa - USD/ton CO2</v>
      </c>
      <c r="C751" t="s">
        <v>68</v>
      </c>
      <c r="D751" t="s">
        <v>126</v>
      </c>
      <c r="E751" t="s">
        <v>55</v>
      </c>
      <c r="F751" t="s">
        <v>139</v>
      </c>
      <c r="G751" s="26">
        <f>G306</f>
        <v>296.62097893228963</v>
      </c>
      <c r="H751" s="26">
        <f t="shared" ref="H751:AH751" si="562">H306</f>
        <v>269.95608923406257</v>
      </c>
      <c r="I751" s="26">
        <f t="shared" si="562"/>
        <v>243.88653979208223</v>
      </c>
      <c r="J751" s="26">
        <f t="shared" si="562"/>
        <v>232.80947300688581</v>
      </c>
      <c r="K751" s="26">
        <f t="shared" si="562"/>
        <v>221.91885106693803</v>
      </c>
      <c r="L751" s="26">
        <f t="shared" si="562"/>
        <v>211.21467397223984</v>
      </c>
      <c r="M751" s="26">
        <f t="shared" si="562"/>
        <v>200.69694172279128</v>
      </c>
      <c r="N751" s="26">
        <f t="shared" si="562"/>
        <v>190.36565431859265</v>
      </c>
      <c r="O751" s="26">
        <f t="shared" si="562"/>
        <v>183.00309152249926</v>
      </c>
      <c r="P751" s="26">
        <f t="shared" si="562"/>
        <v>175.74977399689323</v>
      </c>
      <c r="Q751" s="26">
        <f t="shared" si="562"/>
        <v>168.60570174177207</v>
      </c>
      <c r="R751" s="26">
        <f t="shared" si="562"/>
        <v>161.57087475713939</v>
      </c>
      <c r="S751" s="26">
        <f t="shared" si="562"/>
        <v>154.64529304299276</v>
      </c>
      <c r="T751" s="26">
        <f t="shared" si="562"/>
        <v>149.68657367102458</v>
      </c>
      <c r="U751" s="26">
        <f t="shared" si="562"/>
        <v>144.78817859510252</v>
      </c>
      <c r="V751" s="26">
        <f t="shared" si="562"/>
        <v>139.95010781522603</v>
      </c>
      <c r="W751" s="26">
        <f t="shared" si="562"/>
        <v>135.17236133139443</v>
      </c>
      <c r="X751" s="26">
        <f t="shared" si="562"/>
        <v>130.45493914360796</v>
      </c>
      <c r="Y751" s="26">
        <f t="shared" si="562"/>
        <v>126.17618237922781</v>
      </c>
      <c r="Z751" s="26">
        <f t="shared" si="562"/>
        <v>121.95014865552533</v>
      </c>
      <c r="AA751" s="26">
        <f t="shared" si="562"/>
        <v>117.7768379725002</v>
      </c>
      <c r="AB751" s="26">
        <f t="shared" si="562"/>
        <v>113.65625033015385</v>
      </c>
      <c r="AC751" s="26">
        <f t="shared" si="562"/>
        <v>109.58838572848549</v>
      </c>
      <c r="AD751" s="26">
        <f t="shared" si="562"/>
        <v>106.44467413105096</v>
      </c>
      <c r="AE751" s="26">
        <f t="shared" si="562"/>
        <v>103.33236707160029</v>
      </c>
      <c r="AF751" s="26">
        <f t="shared" si="562"/>
        <v>100.25146455013206</v>
      </c>
      <c r="AG751" s="26">
        <f t="shared" si="562"/>
        <v>97.201966566647087</v>
      </c>
      <c r="AH751" s="26">
        <f t="shared" si="562"/>
        <v>94.183873121146092</v>
      </c>
    </row>
    <row r="752" spans="2:34" hidden="1" outlineLevel="1">
      <c r="B752" t="str">
        <f t="shared" si="527"/>
        <v>Carbon dioxide (DAC) - Cost - Americas - USD/ton CO2</v>
      </c>
      <c r="C752" t="s">
        <v>68</v>
      </c>
      <c r="D752" t="s">
        <v>126</v>
      </c>
      <c r="E752" t="s">
        <v>56</v>
      </c>
      <c r="F752" t="s">
        <v>139</v>
      </c>
      <c r="G752" s="26">
        <f t="shared" ref="G752:AH752" si="563">G307</f>
        <v>234.16162121549769</v>
      </c>
      <c r="H752" s="26">
        <f t="shared" si="563"/>
        <v>225.65135900419827</v>
      </c>
      <c r="I752" s="26">
        <f t="shared" si="563"/>
        <v>217.2611107615316</v>
      </c>
      <c r="J752" s="26">
        <f t="shared" si="563"/>
        <v>208.26363020202524</v>
      </c>
      <c r="K752" s="26">
        <f t="shared" si="563"/>
        <v>199.40688523873763</v>
      </c>
      <c r="L752" s="26">
        <f t="shared" si="563"/>
        <v>190.69087587166962</v>
      </c>
      <c r="M752" s="26">
        <f t="shared" si="563"/>
        <v>182.11560210082365</v>
      </c>
      <c r="N752" s="26">
        <f t="shared" si="563"/>
        <v>173.68106392619524</v>
      </c>
      <c r="O752" s="26">
        <f t="shared" si="563"/>
        <v>167.69551175040382</v>
      </c>
      <c r="P752" s="26">
        <f t="shared" si="563"/>
        <v>161.78861356271622</v>
      </c>
      <c r="Q752" s="26">
        <f t="shared" si="563"/>
        <v>155.96036936313124</v>
      </c>
      <c r="R752" s="26">
        <f t="shared" si="563"/>
        <v>150.21077915165029</v>
      </c>
      <c r="S752" s="26">
        <f t="shared" si="563"/>
        <v>144.53984292827138</v>
      </c>
      <c r="T752" s="26">
        <f t="shared" si="563"/>
        <v>139.71556520359152</v>
      </c>
      <c r="U752" s="26">
        <f t="shared" si="563"/>
        <v>134.95153505279714</v>
      </c>
      <c r="V752" s="26">
        <f t="shared" si="563"/>
        <v>130.24775247588798</v>
      </c>
      <c r="W752" s="26">
        <f t="shared" si="563"/>
        <v>125.60421747286347</v>
      </c>
      <c r="X752" s="26">
        <f t="shared" si="563"/>
        <v>121.02093004372313</v>
      </c>
      <c r="Y752" s="26">
        <f t="shared" si="563"/>
        <v>117.57533582239029</v>
      </c>
      <c r="Z752" s="26">
        <f t="shared" si="563"/>
        <v>114.16372840295915</v>
      </c>
      <c r="AA752" s="26">
        <f t="shared" si="563"/>
        <v>110.78610778543006</v>
      </c>
      <c r="AB752" s="26">
        <f t="shared" si="563"/>
        <v>107.44247396980312</v>
      </c>
      <c r="AC752" s="26">
        <f t="shared" si="563"/>
        <v>104.13282695607847</v>
      </c>
      <c r="AD752" s="26">
        <f t="shared" si="563"/>
        <v>101.27377135396961</v>
      </c>
      <c r="AE752" s="26">
        <f t="shared" si="563"/>
        <v>98.440485293336934</v>
      </c>
      <c r="AF752" s="26">
        <f t="shared" si="563"/>
        <v>95.632968774179432</v>
      </c>
      <c r="AG752" s="26">
        <f t="shared" si="563"/>
        <v>92.85122179649764</v>
      </c>
      <c r="AH752" s="26">
        <f t="shared" si="563"/>
        <v>90.095244360292071</v>
      </c>
    </row>
    <row r="753" spans="2:34" hidden="1" outlineLevel="1">
      <c r="B753" t="str">
        <f t="shared" si="527"/>
        <v>Carbon dioxide (DAC) - Cost - Asia - USD/ton CO2</v>
      </c>
      <c r="C753" t="s">
        <v>68</v>
      </c>
      <c r="D753" t="s">
        <v>126</v>
      </c>
      <c r="E753" t="s">
        <v>57</v>
      </c>
      <c r="F753" t="s">
        <v>139</v>
      </c>
      <c r="G753" s="26">
        <f t="shared" ref="G753:AH753" si="564">G308</f>
        <v>315.4768082029388</v>
      </c>
      <c r="H753" s="26">
        <f t="shared" si="564"/>
        <v>291.82082473612274</v>
      </c>
      <c r="I753" s="26">
        <f t="shared" si="564"/>
        <v>268.67053769665677</v>
      </c>
      <c r="J753" s="26">
        <f t="shared" si="564"/>
        <v>256.89619048138445</v>
      </c>
      <c r="K753" s="26">
        <f t="shared" si="564"/>
        <v>245.31817072619225</v>
      </c>
      <c r="L753" s="26">
        <f t="shared" si="564"/>
        <v>233.93647843107601</v>
      </c>
      <c r="M753" s="26">
        <f t="shared" si="564"/>
        <v>222.75111359603954</v>
      </c>
      <c r="N753" s="26">
        <f t="shared" si="564"/>
        <v>211.76207622108313</v>
      </c>
      <c r="O753" s="26">
        <f t="shared" si="564"/>
        <v>203.28296344669053</v>
      </c>
      <c r="P753" s="26">
        <f t="shared" si="564"/>
        <v>194.93519990183995</v>
      </c>
      <c r="Q753" s="26">
        <f t="shared" si="564"/>
        <v>186.71878558652995</v>
      </c>
      <c r="R753" s="26">
        <f t="shared" si="564"/>
        <v>178.63372050075947</v>
      </c>
      <c r="S753" s="26">
        <f t="shared" si="564"/>
        <v>170.68000464452814</v>
      </c>
      <c r="T753" s="26">
        <f t="shared" si="564"/>
        <v>165.01695433660979</v>
      </c>
      <c r="U753" s="26">
        <f t="shared" si="564"/>
        <v>159.42730054865518</v>
      </c>
      <c r="V753" s="26">
        <f t="shared" si="564"/>
        <v>153.91104328066464</v>
      </c>
      <c r="W753" s="26">
        <f t="shared" si="564"/>
        <v>148.46818253263623</v>
      </c>
      <c r="X753" s="26">
        <f t="shared" si="564"/>
        <v>143.09871830457126</v>
      </c>
      <c r="Y753" s="26">
        <f t="shared" si="564"/>
        <v>138.149437809587</v>
      </c>
      <c r="Z753" s="26">
        <f t="shared" si="564"/>
        <v>133.26622501694061</v>
      </c>
      <c r="AA753" s="26">
        <f t="shared" si="564"/>
        <v>128.44907992663133</v>
      </c>
      <c r="AB753" s="26">
        <f t="shared" si="564"/>
        <v>123.69800253866052</v>
      </c>
      <c r="AC753" s="26">
        <f t="shared" si="564"/>
        <v>119.01299285302716</v>
      </c>
      <c r="AD753" s="26">
        <f t="shared" si="564"/>
        <v>115.56483803179665</v>
      </c>
      <c r="AE753" s="26">
        <f t="shared" si="564"/>
        <v>112.15288205701032</v>
      </c>
      <c r="AF753" s="26">
        <f t="shared" si="564"/>
        <v>108.7771249286678</v>
      </c>
      <c r="AG753" s="26">
        <f t="shared" si="564"/>
        <v>105.43756664676937</v>
      </c>
      <c r="AH753" s="26">
        <f t="shared" si="564"/>
        <v>102.13420721131533</v>
      </c>
    </row>
    <row r="754" spans="2:34" hidden="1" outlineLevel="1">
      <c r="B754" t="str">
        <f t="shared" si="527"/>
        <v>Carbon dioxide (DAC) - Cost - Europe - USD/ton CO2</v>
      </c>
      <c r="C754" t="s">
        <v>68</v>
      </c>
      <c r="D754" t="s">
        <v>126</v>
      </c>
      <c r="E754" t="s">
        <v>8</v>
      </c>
      <c r="F754" t="s">
        <v>139</v>
      </c>
      <c r="G754" s="26">
        <f t="shared" ref="G754:AH754" si="565">G309</f>
        <v>267.71384440942967</v>
      </c>
      <c r="H754" s="26">
        <f t="shared" si="565"/>
        <v>254.99050492063122</v>
      </c>
      <c r="I754" s="26">
        <f t="shared" si="565"/>
        <v>242.49039782193589</v>
      </c>
      <c r="J754" s="26">
        <f t="shared" si="565"/>
        <v>232.06088122815453</v>
      </c>
      <c r="K754" s="26">
        <f t="shared" si="565"/>
        <v>221.80120941418619</v>
      </c>
      <c r="L754" s="26">
        <f t="shared" si="565"/>
        <v>211.71138238003414</v>
      </c>
      <c r="M754" s="26">
        <f t="shared" si="565"/>
        <v>201.79140012569729</v>
      </c>
      <c r="N754" s="26">
        <f t="shared" si="565"/>
        <v>192.04126265117594</v>
      </c>
      <c r="O754" s="26">
        <f t="shared" si="565"/>
        <v>185.60609295834632</v>
      </c>
      <c r="P754" s="26">
        <f t="shared" si="565"/>
        <v>179.25513297659518</v>
      </c>
      <c r="Q754" s="26">
        <f t="shared" si="565"/>
        <v>172.98838270591881</v>
      </c>
      <c r="R754" s="26">
        <f t="shared" si="565"/>
        <v>166.80584214631915</v>
      </c>
      <c r="S754" s="26">
        <f t="shared" si="565"/>
        <v>160.70751129779512</v>
      </c>
      <c r="T754" s="26">
        <f t="shared" si="565"/>
        <v>155.8740504996469</v>
      </c>
      <c r="U754" s="26">
        <f t="shared" si="565"/>
        <v>151.09552908554008</v>
      </c>
      <c r="V754" s="26">
        <f t="shared" si="565"/>
        <v>146.37194705547432</v>
      </c>
      <c r="W754" s="26">
        <f t="shared" si="565"/>
        <v>141.70330440944861</v>
      </c>
      <c r="X754" s="26">
        <f t="shared" si="565"/>
        <v>137.08960114746228</v>
      </c>
      <c r="Y754" s="26">
        <f t="shared" si="565"/>
        <v>132.88157171280233</v>
      </c>
      <c r="Z754" s="26">
        <f t="shared" si="565"/>
        <v>128.72212216634401</v>
      </c>
      <c r="AA754" s="26">
        <f t="shared" si="565"/>
        <v>124.61125250808806</v>
      </c>
      <c r="AB754" s="26">
        <f t="shared" si="565"/>
        <v>120.54896273803433</v>
      </c>
      <c r="AC754" s="26">
        <f t="shared" si="565"/>
        <v>116.53525285618329</v>
      </c>
      <c r="AD754" s="26">
        <f t="shared" si="565"/>
        <v>113.14792277574824</v>
      </c>
      <c r="AE754" s="26">
        <f t="shared" si="565"/>
        <v>109.79603788149367</v>
      </c>
      <c r="AF754" s="26">
        <f t="shared" si="565"/>
        <v>106.47959817341915</v>
      </c>
      <c r="AG754" s="26">
        <f t="shared" si="565"/>
        <v>103.198603651525</v>
      </c>
      <c r="AH754" s="26">
        <f t="shared" si="565"/>
        <v>99.953054315811499</v>
      </c>
    </row>
    <row r="755" spans="2:34" hidden="1" outlineLevel="1">
      <c r="B755" t="str">
        <f t="shared" si="527"/>
        <v>Carbon dioxide (DAC) - Cost - Middle East - USD/ton CO2</v>
      </c>
      <c r="C755" t="s">
        <v>68</v>
      </c>
      <c r="D755" t="s">
        <v>126</v>
      </c>
      <c r="E755" t="s">
        <v>58</v>
      </c>
      <c r="F755" t="s">
        <v>139</v>
      </c>
      <c r="G755" s="26">
        <f t="shared" ref="G755:AH755" si="566">G310</f>
        <v>235.12036337633754</v>
      </c>
      <c r="H755" s="26">
        <f t="shared" si="566"/>
        <v>224.11620442694419</v>
      </c>
      <c r="I755" s="26">
        <f t="shared" si="566"/>
        <v>213.30018977940381</v>
      </c>
      <c r="J755" s="26">
        <f t="shared" si="566"/>
        <v>204.91432008049392</v>
      </c>
      <c r="K755" s="26">
        <f t="shared" si="566"/>
        <v>196.65441431922051</v>
      </c>
      <c r="L755" s="26">
        <f t="shared" si="566"/>
        <v>188.52047249558439</v>
      </c>
      <c r="M755" s="26">
        <f t="shared" si="566"/>
        <v>180.51249460958695</v>
      </c>
      <c r="N755" s="26">
        <f t="shared" si="566"/>
        <v>172.63048066122599</v>
      </c>
      <c r="O755" s="26">
        <f t="shared" si="566"/>
        <v>166.28490260841022</v>
      </c>
      <c r="P755" s="26">
        <f t="shared" si="566"/>
        <v>160.02783502043238</v>
      </c>
      <c r="Q755" s="26">
        <f t="shared" si="566"/>
        <v>153.8592778972901</v>
      </c>
      <c r="R755" s="26">
        <f t="shared" si="566"/>
        <v>147.77923123898591</v>
      </c>
      <c r="S755" s="26">
        <f t="shared" si="566"/>
        <v>141.78769504551758</v>
      </c>
      <c r="T755" s="26">
        <f t="shared" si="566"/>
        <v>137.28570651204271</v>
      </c>
      <c r="U755" s="26">
        <f t="shared" si="566"/>
        <v>132.83640988017365</v>
      </c>
      <c r="V755" s="26">
        <f t="shared" si="566"/>
        <v>128.43980514991077</v>
      </c>
      <c r="W755" s="26">
        <f t="shared" si="566"/>
        <v>124.09589232125236</v>
      </c>
      <c r="X755" s="26">
        <f t="shared" si="566"/>
        <v>119.80467139419869</v>
      </c>
      <c r="Y755" s="26">
        <f t="shared" si="566"/>
        <v>115.69823450540083</v>
      </c>
      <c r="Z755" s="26">
        <f t="shared" si="566"/>
        <v>111.64363192063473</v>
      </c>
      <c r="AA755" s="26">
        <f t="shared" si="566"/>
        <v>107.64086363990009</v>
      </c>
      <c r="AB755" s="26">
        <f t="shared" si="566"/>
        <v>103.68992966319777</v>
      </c>
      <c r="AC755" s="26">
        <f t="shared" si="566"/>
        <v>99.790829990527229</v>
      </c>
      <c r="AD755" s="26">
        <f t="shared" si="566"/>
        <v>96.814241180930338</v>
      </c>
      <c r="AE755" s="26">
        <f t="shared" si="566"/>
        <v>93.868012509751736</v>
      </c>
      <c r="AF755" s="26">
        <f t="shared" si="566"/>
        <v>90.952143976990243</v>
      </c>
      <c r="AG755" s="26">
        <f t="shared" si="566"/>
        <v>88.066635582646512</v>
      </c>
      <c r="AH755" s="26">
        <f t="shared" si="566"/>
        <v>85.211487326721198</v>
      </c>
    </row>
    <row r="756" spans="2:34" hidden="1" outlineLevel="1">
      <c r="B756" t="str">
        <f t="shared" si="527"/>
        <v>e-diesel - Conversion H2 -&gt; diesel - Global - ton H2/ton diesel</v>
      </c>
      <c r="C756" t="s">
        <v>87</v>
      </c>
      <c r="D756" t="s">
        <v>88</v>
      </c>
      <c r="E756" t="s">
        <v>49</v>
      </c>
      <c r="F756" t="s">
        <v>89</v>
      </c>
      <c r="G756" s="24">
        <f t="shared" ref="G756:V757" si="567">INDEX(FuelData,MATCH($B756,FuelData_Index,0),MATCH(G$4,FuelData_Year,0))</f>
        <v>0.47</v>
      </c>
      <c r="H756" s="24">
        <f t="shared" si="567"/>
        <v>0.47</v>
      </c>
      <c r="I756" s="24">
        <f t="shared" si="567"/>
        <v>0.47</v>
      </c>
      <c r="J756" s="24">
        <f t="shared" si="567"/>
        <v>0.47</v>
      </c>
      <c r="K756" s="24">
        <f t="shared" si="567"/>
        <v>0.47</v>
      </c>
      <c r="L756" s="24">
        <f t="shared" si="567"/>
        <v>0.47</v>
      </c>
      <c r="M756" s="24">
        <f t="shared" si="567"/>
        <v>0.47</v>
      </c>
      <c r="N756" s="24">
        <f t="shared" si="567"/>
        <v>0.47</v>
      </c>
      <c r="O756" s="24">
        <f t="shared" si="567"/>
        <v>0.47</v>
      </c>
      <c r="P756" s="24">
        <f t="shared" si="567"/>
        <v>0.47</v>
      </c>
      <c r="Q756" s="24">
        <f t="shared" si="567"/>
        <v>0.47</v>
      </c>
      <c r="R756" s="24">
        <f t="shared" si="567"/>
        <v>0.47</v>
      </c>
      <c r="S756" s="24">
        <f t="shared" si="567"/>
        <v>0.47</v>
      </c>
      <c r="T756" s="24">
        <f t="shared" si="567"/>
        <v>0.47</v>
      </c>
      <c r="U756" s="24">
        <f t="shared" si="567"/>
        <v>0.47</v>
      </c>
      <c r="V756" s="24">
        <f t="shared" si="567"/>
        <v>0.47</v>
      </c>
      <c r="W756" s="24">
        <f t="shared" ref="W756:AH757" si="568">INDEX(FuelData,MATCH($B756,FuelData_Index,0),MATCH(W$4,FuelData_Year,0))</f>
        <v>0.47</v>
      </c>
      <c r="X756" s="24">
        <f t="shared" si="568"/>
        <v>0.47</v>
      </c>
      <c r="Y756" s="24">
        <f t="shared" si="568"/>
        <v>0.47</v>
      </c>
      <c r="Z756" s="24">
        <f t="shared" si="568"/>
        <v>0.47</v>
      </c>
      <c r="AA756" s="24">
        <f t="shared" si="568"/>
        <v>0.47</v>
      </c>
      <c r="AB756" s="24">
        <f t="shared" si="568"/>
        <v>0.47</v>
      </c>
      <c r="AC756" s="24">
        <f t="shared" si="568"/>
        <v>0.47</v>
      </c>
      <c r="AD756" s="24">
        <f t="shared" si="568"/>
        <v>0.47</v>
      </c>
      <c r="AE756" s="24">
        <f t="shared" si="568"/>
        <v>0.47</v>
      </c>
      <c r="AF756" s="24">
        <f t="shared" si="568"/>
        <v>0.47</v>
      </c>
      <c r="AG756" s="24">
        <f t="shared" si="568"/>
        <v>0.47</v>
      </c>
      <c r="AH756" s="24">
        <f t="shared" si="568"/>
        <v>0.47</v>
      </c>
    </row>
    <row r="757" spans="2:34" hidden="1" outlineLevel="1">
      <c r="B757" t="str">
        <f t="shared" si="527"/>
        <v>e-diesel - Conversion CO2 -&gt; diesel - Global - ton CO2/ton diesel</v>
      </c>
      <c r="C757" t="s">
        <v>87</v>
      </c>
      <c r="D757" t="s">
        <v>90</v>
      </c>
      <c r="E757" t="s">
        <v>49</v>
      </c>
      <c r="F757" t="s">
        <v>91</v>
      </c>
      <c r="G757" s="24">
        <f t="shared" si="567"/>
        <v>3.21</v>
      </c>
      <c r="H757" s="24">
        <f t="shared" si="567"/>
        <v>3.21</v>
      </c>
      <c r="I757" s="24">
        <f t="shared" si="567"/>
        <v>3.21</v>
      </c>
      <c r="J757" s="24">
        <f t="shared" si="567"/>
        <v>3.21</v>
      </c>
      <c r="K757" s="24">
        <f t="shared" si="567"/>
        <v>3.21</v>
      </c>
      <c r="L757" s="24">
        <f t="shared" si="567"/>
        <v>3.21</v>
      </c>
      <c r="M757" s="24">
        <f t="shared" si="567"/>
        <v>3.21</v>
      </c>
      <c r="N757" s="24">
        <f t="shared" si="567"/>
        <v>3.21</v>
      </c>
      <c r="O757" s="24">
        <f t="shared" si="567"/>
        <v>3.21</v>
      </c>
      <c r="P757" s="24">
        <f t="shared" si="567"/>
        <v>3.21</v>
      </c>
      <c r="Q757" s="24">
        <f t="shared" si="567"/>
        <v>3.21</v>
      </c>
      <c r="R757" s="24">
        <f t="shared" si="567"/>
        <v>3.21</v>
      </c>
      <c r="S757" s="24">
        <f t="shared" si="567"/>
        <v>3.21</v>
      </c>
      <c r="T757" s="24">
        <f t="shared" si="567"/>
        <v>3.21</v>
      </c>
      <c r="U757" s="24">
        <f t="shared" si="567"/>
        <v>3.21</v>
      </c>
      <c r="V757" s="24">
        <f t="shared" si="567"/>
        <v>3.21</v>
      </c>
      <c r="W757" s="24">
        <f t="shared" si="568"/>
        <v>3.21</v>
      </c>
      <c r="X757" s="24">
        <f t="shared" si="568"/>
        <v>3.21</v>
      </c>
      <c r="Y757" s="24">
        <f t="shared" si="568"/>
        <v>3.21</v>
      </c>
      <c r="Z757" s="24">
        <f t="shared" si="568"/>
        <v>3.21</v>
      </c>
      <c r="AA757" s="24">
        <f t="shared" si="568"/>
        <v>3.21</v>
      </c>
      <c r="AB757" s="24">
        <f t="shared" si="568"/>
        <v>3.21</v>
      </c>
      <c r="AC757" s="24">
        <f t="shared" si="568"/>
        <v>3.21</v>
      </c>
      <c r="AD757" s="24">
        <f t="shared" si="568"/>
        <v>3.21</v>
      </c>
      <c r="AE757" s="24">
        <f t="shared" si="568"/>
        <v>3.21</v>
      </c>
      <c r="AF757" s="24">
        <f t="shared" si="568"/>
        <v>3.21</v>
      </c>
      <c r="AG757" s="24">
        <f t="shared" si="568"/>
        <v>3.21</v>
      </c>
      <c r="AH757" s="24">
        <f t="shared" si="568"/>
        <v>3.21</v>
      </c>
    </row>
    <row r="758" spans="2:34" collapsed="1"/>
    <row r="759" spans="2:34">
      <c r="B759" t="str">
        <f t="shared" ref="B759:B813" si="569">_xlfn.TEXTJOIN(" - ",TRUE,C759:F759)</f>
        <v>e-diesel (PS) - Item - Region - Unit</v>
      </c>
      <c r="C759" s="52" t="s">
        <v>92</v>
      </c>
      <c r="D759" s="52" t="s">
        <v>28</v>
      </c>
      <c r="E759" s="52" t="s">
        <v>1</v>
      </c>
      <c r="F759" s="52" t="s">
        <v>29</v>
      </c>
      <c r="G759" s="3">
        <v>2023</v>
      </c>
      <c r="H759" s="3">
        <v>2024</v>
      </c>
      <c r="I759" s="3">
        <v>2025</v>
      </c>
      <c r="J759" s="3">
        <v>2026</v>
      </c>
      <c r="K759" s="3">
        <v>2027</v>
      </c>
      <c r="L759" s="3">
        <v>2028</v>
      </c>
      <c r="M759" s="3">
        <v>2029</v>
      </c>
      <c r="N759" s="3">
        <v>2030</v>
      </c>
      <c r="O759" s="3">
        <v>2031</v>
      </c>
      <c r="P759" s="3">
        <v>2032</v>
      </c>
      <c r="Q759" s="3">
        <v>2033</v>
      </c>
      <c r="R759" s="3">
        <v>2034</v>
      </c>
      <c r="S759" s="3">
        <v>2035</v>
      </c>
      <c r="T759" s="3">
        <v>2036</v>
      </c>
      <c r="U759" s="3">
        <v>2037</v>
      </c>
      <c r="V759" s="3">
        <v>2038</v>
      </c>
      <c r="W759" s="3">
        <v>2039</v>
      </c>
      <c r="X759" s="3">
        <v>2040</v>
      </c>
      <c r="Y759" s="3">
        <v>2041</v>
      </c>
      <c r="Z759" s="3">
        <v>2042</v>
      </c>
      <c r="AA759" s="3">
        <v>2043</v>
      </c>
      <c r="AB759" s="3">
        <v>2044</v>
      </c>
      <c r="AC759" s="3">
        <v>2045</v>
      </c>
      <c r="AD759" s="3">
        <v>2046</v>
      </c>
      <c r="AE759" s="3">
        <v>2047</v>
      </c>
      <c r="AF759" s="3">
        <v>2048</v>
      </c>
      <c r="AG759" s="3">
        <v>2049</v>
      </c>
      <c r="AH759" s="3">
        <v>2050</v>
      </c>
    </row>
    <row r="760" spans="2:34" hidden="1" outlineLevel="1">
      <c r="B760" t="str">
        <f t="shared" si="569"/>
        <v>e-diesel (PS) - Total cost - Africa - USD/ton fuel</v>
      </c>
      <c r="C760" s="10" t="str">
        <f>C759</f>
        <v>e-diesel (PS)</v>
      </c>
      <c r="D760" s="10" t="s">
        <v>30</v>
      </c>
      <c r="E760" s="10" t="s">
        <v>55</v>
      </c>
      <c r="F760" s="10" t="s">
        <v>31</v>
      </c>
      <c r="G760" s="11">
        <f>G$766+G$770+G773+G785+G797</f>
        <v>3822.6400679928965</v>
      </c>
      <c r="H760" s="11">
        <f t="shared" ref="H760:AH760" si="570">H$766+H$770+H773+H785+H797</f>
        <v>3537.0641294223688</v>
      </c>
      <c r="I760" s="11">
        <f t="shared" si="570"/>
        <v>3251.6112782565538</v>
      </c>
      <c r="J760" s="11">
        <f t="shared" si="570"/>
        <v>3114.5260137653645</v>
      </c>
      <c r="K760" s="11">
        <f t="shared" si="570"/>
        <v>2976.3256072246422</v>
      </c>
      <c r="L760" s="11">
        <f t="shared" si="570"/>
        <v>2837.0583684500525</v>
      </c>
      <c r="M760" s="11">
        <f t="shared" si="570"/>
        <v>2696.7726072573118</v>
      </c>
      <c r="N760" s="11">
        <f t="shared" si="570"/>
        <v>2555.5166334620671</v>
      </c>
      <c r="O760" s="11">
        <f t="shared" si="570"/>
        <v>2509.6905005264834</v>
      </c>
      <c r="P760" s="11">
        <f t="shared" si="570"/>
        <v>2460.3163040723357</v>
      </c>
      <c r="Q760" s="11">
        <f t="shared" si="570"/>
        <v>2407.4200650087641</v>
      </c>
      <c r="R760" s="11">
        <f t="shared" si="570"/>
        <v>2351.0278042449208</v>
      </c>
      <c r="S760" s="11">
        <f t="shared" si="570"/>
        <v>2291.1655426899979</v>
      </c>
      <c r="T760" s="11">
        <f t="shared" si="570"/>
        <v>2244.7978140069686</v>
      </c>
      <c r="U760" s="11">
        <f t="shared" si="570"/>
        <v>2195.9864183284431</v>
      </c>
      <c r="V760" s="11">
        <f t="shared" si="570"/>
        <v>2144.739846375991</v>
      </c>
      <c r="W760" s="11">
        <f t="shared" si="570"/>
        <v>2091.0665888710755</v>
      </c>
      <c r="X760" s="11">
        <f t="shared" si="570"/>
        <v>2034.9751365352383</v>
      </c>
      <c r="Y760" s="11">
        <f t="shared" si="570"/>
        <v>1958.987589505015</v>
      </c>
      <c r="Z760" s="11">
        <f t="shared" si="570"/>
        <v>1882.4080067240216</v>
      </c>
      <c r="AA760" s="11">
        <f t="shared" si="570"/>
        <v>1805.2314230472139</v>
      </c>
      <c r="AB760" s="11">
        <f t="shared" si="570"/>
        <v>1727.4528733294865</v>
      </c>
      <c r="AC760" s="11">
        <f t="shared" si="570"/>
        <v>1649.0673924257676</v>
      </c>
      <c r="AD760" s="11">
        <f t="shared" si="570"/>
        <v>1581.1833228740227</v>
      </c>
      <c r="AE760" s="11">
        <f t="shared" si="570"/>
        <v>1513.2715061706388</v>
      </c>
      <c r="AF760" s="11">
        <f t="shared" si="570"/>
        <v>1445.3288135480316</v>
      </c>
      <c r="AG760" s="11">
        <f t="shared" si="570"/>
        <v>1377.3521162386305</v>
      </c>
      <c r="AH760" s="11">
        <f t="shared" si="570"/>
        <v>1309.3382854748668</v>
      </c>
    </row>
    <row r="761" spans="2:34" hidden="1" outlineLevel="1">
      <c r="B761" t="str">
        <f t="shared" si="569"/>
        <v>e-diesel (PS) - Total cost - Americas - USD/ton fuel</v>
      </c>
      <c r="C761" s="2" t="str">
        <f>C759</f>
        <v>e-diesel (PS)</v>
      </c>
      <c r="D761" s="2" t="s">
        <v>30</v>
      </c>
      <c r="E761" s="2" t="s">
        <v>56</v>
      </c>
      <c r="F761" s="2" t="s">
        <v>31</v>
      </c>
      <c r="G761" s="12">
        <f t="shared" ref="G761:AH761" si="571">G$766+G$770+G774+G786+G798</f>
        <v>3230.1183168013877</v>
      </c>
      <c r="H761" s="12">
        <f t="shared" si="571"/>
        <v>3111.560060517183</v>
      </c>
      <c r="I761" s="12">
        <f t="shared" si="571"/>
        <v>2992.7312808843299</v>
      </c>
      <c r="J761" s="12">
        <f t="shared" si="571"/>
        <v>2873.2260695434284</v>
      </c>
      <c r="K761" s="12">
        <f t="shared" si="571"/>
        <v>2752.6035961102548</v>
      </c>
      <c r="L761" s="12">
        <f t="shared" si="571"/>
        <v>2630.8963203597946</v>
      </c>
      <c r="M761" s="12">
        <f t="shared" si="571"/>
        <v>2508.1367020671014</v>
      </c>
      <c r="N761" s="12">
        <f t="shared" si="571"/>
        <v>2384.3572010070975</v>
      </c>
      <c r="O761" s="12">
        <f t="shared" si="571"/>
        <v>2351.5862684686017</v>
      </c>
      <c r="P761" s="12">
        <f t="shared" si="571"/>
        <v>2315.1602502714222</v>
      </c>
      <c r="Q761" s="12">
        <f t="shared" si="571"/>
        <v>2275.0942190460028</v>
      </c>
      <c r="R761" s="12">
        <f t="shared" si="571"/>
        <v>2231.4032474227647</v>
      </c>
      <c r="S761" s="12">
        <f t="shared" si="571"/>
        <v>2184.1024080321927</v>
      </c>
      <c r="T761" s="12">
        <f t="shared" si="571"/>
        <v>2138.6295756387481</v>
      </c>
      <c r="U761" s="12">
        <f t="shared" si="571"/>
        <v>2090.7358294654337</v>
      </c>
      <c r="V761" s="12">
        <f t="shared" si="571"/>
        <v>2040.4296398733513</v>
      </c>
      <c r="W761" s="12">
        <f t="shared" si="571"/>
        <v>1987.719477223508</v>
      </c>
      <c r="X761" s="12">
        <f t="shared" si="571"/>
        <v>1932.6138118769702</v>
      </c>
      <c r="Y761" s="12">
        <f t="shared" si="571"/>
        <v>1865.5692587069452</v>
      </c>
      <c r="Z761" s="12">
        <f t="shared" si="571"/>
        <v>1797.7342058521097</v>
      </c>
      <c r="AA761" s="12">
        <f t="shared" si="571"/>
        <v>1729.1067126743051</v>
      </c>
      <c r="AB761" s="12">
        <f t="shared" si="571"/>
        <v>1659.6848385352953</v>
      </c>
      <c r="AC761" s="12">
        <f t="shared" si="571"/>
        <v>1589.466642796898</v>
      </c>
      <c r="AD761" s="12">
        <f t="shared" si="571"/>
        <v>1524.5310790692688</v>
      </c>
      <c r="AE761" s="12">
        <f t="shared" si="571"/>
        <v>1459.50987456646</v>
      </c>
      <c r="AF761" s="12">
        <f t="shared" si="571"/>
        <v>1394.4011496419516</v>
      </c>
      <c r="AG761" s="12">
        <f t="shared" si="571"/>
        <v>1329.2030246492288</v>
      </c>
      <c r="AH761" s="12">
        <f t="shared" si="571"/>
        <v>1263.9136199417785</v>
      </c>
    </row>
    <row r="762" spans="2:34" hidden="1" outlineLevel="1">
      <c r="B762" t="str">
        <f t="shared" si="569"/>
        <v>e-diesel (PS) - Total cost - Asia - USD/ton fuel</v>
      </c>
      <c r="C762" s="2" t="str">
        <f>C759</f>
        <v>e-diesel (PS)</v>
      </c>
      <c r="D762" s="2" t="s">
        <v>30</v>
      </c>
      <c r="E762" s="2" t="s">
        <v>57</v>
      </c>
      <c r="F762" s="2" t="s">
        <v>31</v>
      </c>
      <c r="G762" s="12">
        <f t="shared" ref="G762:AH762" si="572">G$766+G$770+G775+G787+G799</f>
        <v>4001.5162106242751</v>
      </c>
      <c r="H762" s="12">
        <f t="shared" si="572"/>
        <v>3747.0537597257967</v>
      </c>
      <c r="I762" s="12">
        <f t="shared" si="572"/>
        <v>3492.5869750255142</v>
      </c>
      <c r="J762" s="12">
        <f t="shared" si="572"/>
        <v>3351.3124883342939</v>
      </c>
      <c r="K762" s="12">
        <f t="shared" si="572"/>
        <v>3208.8660656114007</v>
      </c>
      <c r="L762" s="12">
        <f t="shared" si="572"/>
        <v>3065.299443546668</v>
      </c>
      <c r="M762" s="12">
        <f t="shared" si="572"/>
        <v>2920.6643588300726</v>
      </c>
      <c r="N762" s="12">
        <f t="shared" si="572"/>
        <v>2775.0125481514751</v>
      </c>
      <c r="O762" s="12">
        <f t="shared" si="572"/>
        <v>2719.1510177698005</v>
      </c>
      <c r="P762" s="12">
        <f t="shared" si="572"/>
        <v>2659.7897452652678</v>
      </c>
      <c r="Q762" s="12">
        <f t="shared" si="572"/>
        <v>2596.9626623073914</v>
      </c>
      <c r="R762" s="12">
        <f t="shared" si="572"/>
        <v>2530.7037005656439</v>
      </c>
      <c r="S762" s="12">
        <f t="shared" si="572"/>
        <v>2461.0467917096112</v>
      </c>
      <c r="T762" s="12">
        <f t="shared" si="572"/>
        <v>2408.0310029161355</v>
      </c>
      <c r="U762" s="12">
        <f t="shared" si="572"/>
        <v>2352.6227953021807</v>
      </c>
      <c r="V762" s="12">
        <f t="shared" si="572"/>
        <v>2294.8341286855148</v>
      </c>
      <c r="W762" s="12">
        <f t="shared" si="572"/>
        <v>2234.6769628837637</v>
      </c>
      <c r="X762" s="12">
        <f t="shared" si="572"/>
        <v>2172.1632577146647</v>
      </c>
      <c r="Y762" s="12">
        <f t="shared" si="572"/>
        <v>2089.035431787921</v>
      </c>
      <c r="Z762" s="12">
        <f t="shared" si="572"/>
        <v>2005.4652224146389</v>
      </c>
      <c r="AA762" s="12">
        <f t="shared" si="572"/>
        <v>1921.4455102809727</v>
      </c>
      <c r="AB762" s="12">
        <f t="shared" si="572"/>
        <v>1836.9691760730116</v>
      </c>
      <c r="AC762" s="12">
        <f t="shared" si="572"/>
        <v>1752.0291004768824</v>
      </c>
      <c r="AD762" s="12">
        <f t="shared" si="572"/>
        <v>1681.1035439879058</v>
      </c>
      <c r="AE762" s="12">
        <f t="shared" si="572"/>
        <v>1610.2086969490101</v>
      </c>
      <c r="AF762" s="12">
        <f t="shared" si="572"/>
        <v>1539.3403678285797</v>
      </c>
      <c r="AG762" s="12">
        <f t="shared" si="572"/>
        <v>1468.4943650949972</v>
      </c>
      <c r="AH762" s="12">
        <f t="shared" si="572"/>
        <v>1397.666497216647</v>
      </c>
    </row>
    <row r="763" spans="2:34" hidden="1" outlineLevel="1">
      <c r="B763" t="str">
        <f t="shared" si="569"/>
        <v>e-diesel (PS) - Total cost - Europe - USD/ton fuel</v>
      </c>
      <c r="C763" s="2" t="str">
        <f>C759</f>
        <v>e-diesel (PS)</v>
      </c>
      <c r="D763" s="2" t="s">
        <v>30</v>
      </c>
      <c r="E763" s="2" t="s">
        <v>8</v>
      </c>
      <c r="F763" s="2" t="s">
        <v>31</v>
      </c>
      <c r="G763" s="12">
        <f t="shared" ref="G763:AH763" si="573">G$766+G$770+G776+G788+G800</f>
        <v>3548.4120484369305</v>
      </c>
      <c r="H763" s="12">
        <f t="shared" si="573"/>
        <v>3393.3341713373006</v>
      </c>
      <c r="I763" s="25">
        <f t="shared" si="573"/>
        <v>3238.0365400186074</v>
      </c>
      <c r="J763" s="12">
        <f t="shared" si="573"/>
        <v>3107.1669201751015</v>
      </c>
      <c r="K763" s="12">
        <f t="shared" si="573"/>
        <v>2975.1564944361226</v>
      </c>
      <c r="L763" s="12">
        <f t="shared" si="573"/>
        <v>2842.047816414447</v>
      </c>
      <c r="M763" s="12">
        <f t="shared" si="573"/>
        <v>2707.8834397228643</v>
      </c>
      <c r="N763" s="12">
        <f t="shared" si="573"/>
        <v>2572.7059179741082</v>
      </c>
      <c r="O763" s="12">
        <f t="shared" si="573"/>
        <v>2536.5755828966157</v>
      </c>
      <c r="P763" s="12">
        <f t="shared" si="573"/>
        <v>2496.7619905930301</v>
      </c>
      <c r="Q763" s="12">
        <f t="shared" si="573"/>
        <v>2453.2822020250424</v>
      </c>
      <c r="R763" s="12">
        <f t="shared" si="573"/>
        <v>2406.1532781543547</v>
      </c>
      <c r="S763" s="12">
        <f t="shared" si="573"/>
        <v>2355.3922799427414</v>
      </c>
      <c r="T763" s="12">
        <f t="shared" si="573"/>
        <v>2310.680168533554</v>
      </c>
      <c r="U763" s="12">
        <f t="shared" si="573"/>
        <v>2263.4741086598915</v>
      </c>
      <c r="V763" s="12">
        <f t="shared" si="573"/>
        <v>2213.7811619997451</v>
      </c>
      <c r="W763" s="12">
        <f t="shared" si="573"/>
        <v>2161.6083902309897</v>
      </c>
      <c r="X763" s="12">
        <f t="shared" si="573"/>
        <v>2106.9628550315774</v>
      </c>
      <c r="Y763" s="12">
        <f t="shared" si="573"/>
        <v>2031.8183596802751</v>
      </c>
      <c r="Z763" s="12">
        <f t="shared" si="573"/>
        <v>1956.0501577979949</v>
      </c>
      <c r="AA763" s="12">
        <f t="shared" si="573"/>
        <v>1879.6539530502023</v>
      </c>
      <c r="AB763" s="12">
        <f t="shared" si="573"/>
        <v>1802.6254491022705</v>
      </c>
      <c r="AC763" s="12">
        <f t="shared" si="573"/>
        <v>1724.9603496196401</v>
      </c>
      <c r="AD763" s="12">
        <f t="shared" si="573"/>
        <v>1654.6238985093717</v>
      </c>
      <c r="AE763" s="12">
        <f t="shared" si="573"/>
        <v>1584.3070513132559</v>
      </c>
      <c r="AF763" s="12">
        <f t="shared" si="573"/>
        <v>1514.0057835650709</v>
      </c>
      <c r="AG763" s="12">
        <f t="shared" si="573"/>
        <v>1443.7160707985931</v>
      </c>
      <c r="AH763" s="12">
        <f t="shared" si="573"/>
        <v>1373.4338885475995</v>
      </c>
    </row>
    <row r="764" spans="2:34" hidden="1" outlineLevel="1">
      <c r="B764" t="str">
        <f t="shared" si="569"/>
        <v>e-diesel (PS) - Total cost - Middle East - USD/ton fuel</v>
      </c>
      <c r="C764" s="13" t="str">
        <f>C759</f>
        <v>e-diesel (PS)</v>
      </c>
      <c r="D764" s="13" t="s">
        <v>30</v>
      </c>
      <c r="E764" s="13" t="s">
        <v>58</v>
      </c>
      <c r="F764" s="13" t="s">
        <v>31</v>
      </c>
      <c r="G764" s="14">
        <f t="shared" ref="G764:AH764" si="574">G$766+G$770+G777+G789+G801</f>
        <v>3239.2134404921853</v>
      </c>
      <c r="H764" s="14">
        <f t="shared" si="574"/>
        <v>3096.8163860690825</v>
      </c>
      <c r="I764" s="14">
        <f t="shared" si="574"/>
        <v>2954.2191047136375</v>
      </c>
      <c r="J764" s="14">
        <f t="shared" si="574"/>
        <v>2840.3003985068881</v>
      </c>
      <c r="K764" s="14">
        <f t="shared" si="574"/>
        <v>2725.2497730657628</v>
      </c>
      <c r="L764" s="14">
        <f t="shared" si="574"/>
        <v>2609.0945659767549</v>
      </c>
      <c r="M764" s="14">
        <f t="shared" si="574"/>
        <v>2491.8621148264097</v>
      </c>
      <c r="N764" s="14">
        <f t="shared" si="574"/>
        <v>2373.5797572011788</v>
      </c>
      <c r="O764" s="14">
        <f t="shared" si="574"/>
        <v>2337.0168016783464</v>
      </c>
      <c r="P764" s="14">
        <f t="shared" si="574"/>
        <v>2296.8532000788346</v>
      </c>
      <c r="Q764" s="14">
        <f t="shared" si="574"/>
        <v>2253.1075525561455</v>
      </c>
      <c r="R764" s="14">
        <f t="shared" si="574"/>
        <v>2205.798459263784</v>
      </c>
      <c r="S764" s="14">
        <f t="shared" si="574"/>
        <v>2154.9445203553028</v>
      </c>
      <c r="T764" s="14">
        <f t="shared" si="574"/>
        <v>2112.7571859393479</v>
      </c>
      <c r="U764" s="14">
        <f t="shared" si="574"/>
        <v>2068.1043120194504</v>
      </c>
      <c r="V764" s="14">
        <f t="shared" si="574"/>
        <v>2020.992363838536</v>
      </c>
      <c r="W764" s="14">
        <f t="shared" si="574"/>
        <v>1971.4278066394168</v>
      </c>
      <c r="X764" s="14">
        <f t="shared" si="574"/>
        <v>1919.4171056649825</v>
      </c>
      <c r="Y764" s="14">
        <f t="shared" si="574"/>
        <v>1845.1810712636279</v>
      </c>
      <c r="Z764" s="14">
        <f t="shared" si="574"/>
        <v>1770.3292956622161</v>
      </c>
      <c r="AA764" s="14">
        <f t="shared" si="574"/>
        <v>1694.8569571804655</v>
      </c>
      <c r="AB764" s="14">
        <f t="shared" si="574"/>
        <v>1618.7592341380328</v>
      </c>
      <c r="AC764" s="14">
        <f t="shared" si="574"/>
        <v>1542.0313048546118</v>
      </c>
      <c r="AD764" s="14">
        <f t="shared" si="574"/>
        <v>1475.672610536956</v>
      </c>
      <c r="AE764" s="14">
        <f t="shared" si="574"/>
        <v>1409.2585380759633</v>
      </c>
      <c r="AF764" s="14">
        <f t="shared" si="574"/>
        <v>1342.7861902182142</v>
      </c>
      <c r="AG764" s="14">
        <f t="shared" si="574"/>
        <v>1276.2526697102985</v>
      </c>
      <c r="AH764" s="14">
        <f t="shared" si="574"/>
        <v>1209.6550792988062</v>
      </c>
    </row>
    <row r="765" spans="2:34" hidden="1" outlineLevel="1">
      <c r="B765" t="str">
        <f t="shared" si="569"/>
        <v/>
      </c>
      <c r="C765" s="2"/>
    </row>
    <row r="766" spans="2:34" hidden="1" outlineLevel="1">
      <c r="B766" t="str">
        <f t="shared" si="569"/>
        <v>e-diesel (PS) - CAPEX - Global - USD/ton fuel</v>
      </c>
      <c r="C766" s="4" t="str">
        <f>C759</f>
        <v>e-diesel (PS)</v>
      </c>
      <c r="D766" s="4" t="s">
        <v>40</v>
      </c>
      <c r="E766" s="4" t="s">
        <v>49</v>
      </c>
      <c r="F766" s="4" t="s">
        <v>31</v>
      </c>
      <c r="G766" s="5">
        <f>G768/G767</f>
        <v>204</v>
      </c>
      <c r="H766" s="5">
        <f t="shared" ref="H766:AH766" si="575">H768/H767</f>
        <v>198.66666666666666</v>
      </c>
      <c r="I766" s="5">
        <f t="shared" si="575"/>
        <v>193.33333333333334</v>
      </c>
      <c r="J766" s="5">
        <f t="shared" si="575"/>
        <v>188</v>
      </c>
      <c r="K766" s="5">
        <f t="shared" si="575"/>
        <v>182.66666666666666</v>
      </c>
      <c r="L766" s="5">
        <f t="shared" si="575"/>
        <v>177.33333333333334</v>
      </c>
      <c r="M766" s="5">
        <f t="shared" si="575"/>
        <v>172</v>
      </c>
      <c r="N766" s="5">
        <f t="shared" si="575"/>
        <v>166.66666666666666</v>
      </c>
      <c r="O766" s="5">
        <f t="shared" si="575"/>
        <v>164.5</v>
      </c>
      <c r="P766" s="5">
        <f t="shared" si="575"/>
        <v>162.33333333333334</v>
      </c>
      <c r="Q766" s="5">
        <f t="shared" si="575"/>
        <v>160.16666666666666</v>
      </c>
      <c r="R766" s="5">
        <f t="shared" si="575"/>
        <v>158</v>
      </c>
      <c r="S766" s="5">
        <f t="shared" si="575"/>
        <v>155.83333333333334</v>
      </c>
      <c r="T766" s="5">
        <f t="shared" si="575"/>
        <v>153.66666666666666</v>
      </c>
      <c r="U766" s="5">
        <f t="shared" si="575"/>
        <v>151.5</v>
      </c>
      <c r="V766" s="5">
        <f t="shared" si="575"/>
        <v>149.33333333333334</v>
      </c>
      <c r="W766" s="5">
        <f t="shared" si="575"/>
        <v>147.16666666666666</v>
      </c>
      <c r="X766" s="5">
        <f t="shared" si="575"/>
        <v>145</v>
      </c>
      <c r="Y766" s="5">
        <f t="shared" si="575"/>
        <v>140.5</v>
      </c>
      <c r="Z766" s="5">
        <f t="shared" si="575"/>
        <v>136</v>
      </c>
      <c r="AA766" s="5">
        <f t="shared" si="575"/>
        <v>131.5</v>
      </c>
      <c r="AB766" s="5">
        <f t="shared" si="575"/>
        <v>127</v>
      </c>
      <c r="AC766" s="5">
        <f t="shared" si="575"/>
        <v>122.5</v>
      </c>
      <c r="AD766" s="5">
        <f t="shared" si="575"/>
        <v>118</v>
      </c>
      <c r="AE766" s="5">
        <f t="shared" si="575"/>
        <v>113.5</v>
      </c>
      <c r="AF766" s="5">
        <f t="shared" si="575"/>
        <v>109</v>
      </c>
      <c r="AG766" s="5">
        <f t="shared" si="575"/>
        <v>104.5</v>
      </c>
      <c r="AH766" s="5">
        <f t="shared" si="575"/>
        <v>100</v>
      </c>
    </row>
    <row r="767" spans="2:34" hidden="1" outlineLevel="1">
      <c r="B767" t="str">
        <f t="shared" si="569"/>
        <v>e-diesel - Plant lifetime - Global - Years</v>
      </c>
      <c r="C767" t="s">
        <v>87</v>
      </c>
      <c r="D767" t="s">
        <v>109</v>
      </c>
      <c r="E767" t="s">
        <v>49</v>
      </c>
      <c r="F767" t="s">
        <v>110</v>
      </c>
      <c r="G767" s="8">
        <f t="shared" ref="G767:V768" si="576">INDEX(FuelData,MATCH($B767,FuelData_Index,0),MATCH(G$4,FuelData_Year,0))</f>
        <v>30</v>
      </c>
      <c r="H767" s="8">
        <f t="shared" si="576"/>
        <v>30</v>
      </c>
      <c r="I767" s="8">
        <f t="shared" si="576"/>
        <v>30</v>
      </c>
      <c r="J767" s="8">
        <f t="shared" si="576"/>
        <v>30</v>
      </c>
      <c r="K767" s="8">
        <f t="shared" si="576"/>
        <v>30</v>
      </c>
      <c r="L767" s="8">
        <f t="shared" si="576"/>
        <v>30</v>
      </c>
      <c r="M767" s="8">
        <f t="shared" si="576"/>
        <v>30</v>
      </c>
      <c r="N767" s="8">
        <f t="shared" si="576"/>
        <v>30</v>
      </c>
      <c r="O767" s="8">
        <f t="shared" si="576"/>
        <v>30</v>
      </c>
      <c r="P767" s="8">
        <f t="shared" si="576"/>
        <v>30</v>
      </c>
      <c r="Q767" s="8">
        <f t="shared" si="576"/>
        <v>30</v>
      </c>
      <c r="R767" s="8">
        <f t="shared" si="576"/>
        <v>30</v>
      </c>
      <c r="S767" s="8">
        <f t="shared" si="576"/>
        <v>30</v>
      </c>
      <c r="T767" s="8">
        <f t="shared" si="576"/>
        <v>30</v>
      </c>
      <c r="U767" s="8">
        <f t="shared" si="576"/>
        <v>30</v>
      </c>
      <c r="V767" s="8">
        <f t="shared" si="576"/>
        <v>30</v>
      </c>
      <c r="W767" s="8">
        <f t="shared" ref="W767:AH768" si="577">INDEX(FuelData,MATCH($B767,FuelData_Index,0),MATCH(W$4,FuelData_Year,0))</f>
        <v>30</v>
      </c>
      <c r="X767" s="8">
        <f t="shared" si="577"/>
        <v>30</v>
      </c>
      <c r="Y767" s="8">
        <f t="shared" si="577"/>
        <v>30</v>
      </c>
      <c r="Z767" s="8">
        <f t="shared" si="577"/>
        <v>30</v>
      </c>
      <c r="AA767" s="8">
        <f t="shared" si="577"/>
        <v>30</v>
      </c>
      <c r="AB767" s="8">
        <f t="shared" si="577"/>
        <v>30</v>
      </c>
      <c r="AC767" s="8">
        <f t="shared" si="577"/>
        <v>30</v>
      </c>
      <c r="AD767" s="8">
        <f t="shared" si="577"/>
        <v>30</v>
      </c>
      <c r="AE767" s="8">
        <f t="shared" si="577"/>
        <v>30</v>
      </c>
      <c r="AF767" s="8">
        <f t="shared" si="577"/>
        <v>30</v>
      </c>
      <c r="AG767" s="8">
        <f t="shared" si="577"/>
        <v>30</v>
      </c>
      <c r="AH767" s="8">
        <f t="shared" si="577"/>
        <v>30</v>
      </c>
    </row>
    <row r="768" spans="2:34" hidden="1" outlineLevel="1">
      <c r="B768" t="str">
        <f t="shared" si="569"/>
        <v>e-diesel - Total CAPEX - Global - USD/ton fuel</v>
      </c>
      <c r="C768" t="s">
        <v>87</v>
      </c>
      <c r="D768" t="s">
        <v>136</v>
      </c>
      <c r="E768" t="s">
        <v>49</v>
      </c>
      <c r="F768" t="s">
        <v>31</v>
      </c>
      <c r="G768" s="8">
        <f t="shared" si="576"/>
        <v>6120</v>
      </c>
      <c r="H768" s="8">
        <f t="shared" si="576"/>
        <v>5960</v>
      </c>
      <c r="I768" s="8">
        <f t="shared" si="576"/>
        <v>5800</v>
      </c>
      <c r="J768" s="8">
        <f t="shared" si="576"/>
        <v>5640</v>
      </c>
      <c r="K768" s="8">
        <f t="shared" si="576"/>
        <v>5480</v>
      </c>
      <c r="L768" s="8">
        <f t="shared" si="576"/>
        <v>5320</v>
      </c>
      <c r="M768" s="8">
        <f t="shared" si="576"/>
        <v>5160</v>
      </c>
      <c r="N768" s="8">
        <f t="shared" si="576"/>
        <v>5000</v>
      </c>
      <c r="O768" s="8">
        <f t="shared" si="576"/>
        <v>4935</v>
      </c>
      <c r="P768" s="8">
        <f t="shared" si="576"/>
        <v>4870</v>
      </c>
      <c r="Q768" s="8">
        <f t="shared" si="576"/>
        <v>4805</v>
      </c>
      <c r="R768" s="8">
        <f t="shared" si="576"/>
        <v>4740</v>
      </c>
      <c r="S768" s="8">
        <f t="shared" si="576"/>
        <v>4675</v>
      </c>
      <c r="T768" s="8">
        <f t="shared" si="576"/>
        <v>4610</v>
      </c>
      <c r="U768" s="8">
        <f t="shared" si="576"/>
        <v>4545</v>
      </c>
      <c r="V768" s="8">
        <f t="shared" si="576"/>
        <v>4480</v>
      </c>
      <c r="W768" s="8">
        <f t="shared" si="577"/>
        <v>4415</v>
      </c>
      <c r="X768" s="8">
        <f t="shared" si="577"/>
        <v>4350</v>
      </c>
      <c r="Y768" s="8">
        <f t="shared" si="577"/>
        <v>4215</v>
      </c>
      <c r="Z768" s="8">
        <f t="shared" si="577"/>
        <v>4080</v>
      </c>
      <c r="AA768" s="8">
        <f t="shared" si="577"/>
        <v>3945</v>
      </c>
      <c r="AB768" s="8">
        <f t="shared" si="577"/>
        <v>3810</v>
      </c>
      <c r="AC768" s="8">
        <f t="shared" si="577"/>
        <v>3675</v>
      </c>
      <c r="AD768" s="8">
        <f t="shared" si="577"/>
        <v>3540</v>
      </c>
      <c r="AE768" s="8">
        <f t="shared" si="577"/>
        <v>3405</v>
      </c>
      <c r="AF768" s="8">
        <f t="shared" si="577"/>
        <v>3270</v>
      </c>
      <c r="AG768" s="8">
        <f t="shared" si="577"/>
        <v>3135</v>
      </c>
      <c r="AH768" s="8">
        <f t="shared" si="577"/>
        <v>3000</v>
      </c>
    </row>
    <row r="769" spans="2:34" hidden="1" outlineLevel="1">
      <c r="B769" t="str">
        <f t="shared" si="569"/>
        <v/>
      </c>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row>
    <row r="770" spans="2:34" hidden="1" outlineLevel="1">
      <c r="B770" t="str">
        <f t="shared" si="569"/>
        <v>e-diesel (PS) - OPEX - Global - USD/ton fuel</v>
      </c>
      <c r="C770" s="4" t="str">
        <f>C759</f>
        <v>e-diesel (PS)</v>
      </c>
      <c r="D770" s="4" t="s">
        <v>41</v>
      </c>
      <c r="E770" s="4" t="s">
        <v>49</v>
      </c>
      <c r="F770" s="4" t="s">
        <v>31</v>
      </c>
      <c r="G770" s="5">
        <f>G771</f>
        <v>538.55999999999506</v>
      </c>
      <c r="H770" s="5">
        <f t="shared" ref="H770:AH770" si="578">H771</f>
        <v>500.63999999999783</v>
      </c>
      <c r="I770" s="5">
        <f t="shared" si="578"/>
        <v>464.0000000000004</v>
      </c>
      <c r="J770" s="5">
        <f t="shared" si="578"/>
        <v>428.63999999999288</v>
      </c>
      <c r="K770" s="5">
        <f t="shared" si="578"/>
        <v>394.55999999999551</v>
      </c>
      <c r="L770" s="5">
        <f t="shared" si="578"/>
        <v>361.75999999999794</v>
      </c>
      <c r="M770" s="5">
        <f t="shared" si="578"/>
        <v>330.24000000000029</v>
      </c>
      <c r="N770" s="5">
        <f t="shared" si="578"/>
        <v>299.99999999999363</v>
      </c>
      <c r="O770" s="5">
        <f t="shared" si="578"/>
        <v>296.09999999999997</v>
      </c>
      <c r="P770" s="5">
        <f t="shared" si="578"/>
        <v>292.2</v>
      </c>
      <c r="Q770" s="5">
        <f t="shared" si="578"/>
        <v>288.3</v>
      </c>
      <c r="R770" s="5">
        <f t="shared" si="578"/>
        <v>284.39999999999998</v>
      </c>
      <c r="S770" s="5">
        <f t="shared" si="578"/>
        <v>280.5</v>
      </c>
      <c r="T770" s="5">
        <f t="shared" si="578"/>
        <v>276.59999999999997</v>
      </c>
      <c r="U770" s="5">
        <f t="shared" si="578"/>
        <v>272.7</v>
      </c>
      <c r="V770" s="5">
        <f t="shared" si="578"/>
        <v>268.8</v>
      </c>
      <c r="W770" s="5">
        <f t="shared" si="578"/>
        <v>264.89999999999998</v>
      </c>
      <c r="X770" s="5">
        <f t="shared" si="578"/>
        <v>260.99999999999829</v>
      </c>
      <c r="Y770" s="5">
        <f t="shared" si="578"/>
        <v>244.46999999999929</v>
      </c>
      <c r="Z770" s="5">
        <f t="shared" si="578"/>
        <v>228.47999999999658</v>
      </c>
      <c r="AA770" s="5">
        <f t="shared" si="578"/>
        <v>213.02999999999756</v>
      </c>
      <c r="AB770" s="5">
        <f t="shared" si="578"/>
        <v>198.11999999999847</v>
      </c>
      <c r="AC770" s="5">
        <f t="shared" si="578"/>
        <v>183.74999999999935</v>
      </c>
      <c r="AD770" s="5">
        <f t="shared" si="578"/>
        <v>169.919999999997</v>
      </c>
      <c r="AE770" s="5">
        <f t="shared" si="578"/>
        <v>156.62999999999786</v>
      </c>
      <c r="AF770" s="5">
        <f t="shared" si="578"/>
        <v>143.87999999999869</v>
      </c>
      <c r="AG770" s="5">
        <f t="shared" si="578"/>
        <v>131.66999999999942</v>
      </c>
      <c r="AH770" s="5">
        <f t="shared" si="578"/>
        <v>120.00000000000011</v>
      </c>
    </row>
    <row r="771" spans="2:34" hidden="1" outlineLevel="1">
      <c r="B771" t="str">
        <f t="shared" si="569"/>
        <v>e-diesel - OPEX - Global - USD/ton fuel/year</v>
      </c>
      <c r="C771" t="s">
        <v>87</v>
      </c>
      <c r="D771" t="s">
        <v>41</v>
      </c>
      <c r="E771" t="s">
        <v>49</v>
      </c>
      <c r="F771" t="s">
        <v>114</v>
      </c>
      <c r="G771" s="8">
        <f t="shared" ref="G771:AH771" si="579">INDEX(FuelData,MATCH($B771,FuelData_Index,0),MATCH(G$4,FuelData_Year,0))</f>
        <v>538.55999999999506</v>
      </c>
      <c r="H771" s="8">
        <f t="shared" si="579"/>
        <v>500.63999999999783</v>
      </c>
      <c r="I771" s="8">
        <f t="shared" si="579"/>
        <v>464.0000000000004</v>
      </c>
      <c r="J771" s="8">
        <f t="shared" si="579"/>
        <v>428.63999999999288</v>
      </c>
      <c r="K771" s="8">
        <f t="shared" si="579"/>
        <v>394.55999999999551</v>
      </c>
      <c r="L771" s="8">
        <f t="shared" si="579"/>
        <v>361.75999999999794</v>
      </c>
      <c r="M771" s="8">
        <f t="shared" si="579"/>
        <v>330.24000000000029</v>
      </c>
      <c r="N771" s="8">
        <f t="shared" si="579"/>
        <v>299.99999999999363</v>
      </c>
      <c r="O771" s="8">
        <f t="shared" si="579"/>
        <v>296.09999999999997</v>
      </c>
      <c r="P771" s="8">
        <f t="shared" si="579"/>
        <v>292.2</v>
      </c>
      <c r="Q771" s="8">
        <f t="shared" si="579"/>
        <v>288.3</v>
      </c>
      <c r="R771" s="8">
        <f t="shared" si="579"/>
        <v>284.39999999999998</v>
      </c>
      <c r="S771" s="8">
        <f t="shared" si="579"/>
        <v>280.5</v>
      </c>
      <c r="T771" s="8">
        <f t="shared" si="579"/>
        <v>276.59999999999997</v>
      </c>
      <c r="U771" s="8">
        <f t="shared" si="579"/>
        <v>272.7</v>
      </c>
      <c r="V771" s="8">
        <f t="shared" si="579"/>
        <v>268.8</v>
      </c>
      <c r="W771" s="8">
        <f t="shared" si="579"/>
        <v>264.89999999999998</v>
      </c>
      <c r="X771" s="8">
        <f t="shared" si="579"/>
        <v>260.99999999999829</v>
      </c>
      <c r="Y771" s="8">
        <f t="shared" si="579"/>
        <v>244.46999999999929</v>
      </c>
      <c r="Z771" s="8">
        <f t="shared" si="579"/>
        <v>228.47999999999658</v>
      </c>
      <c r="AA771" s="8">
        <f t="shared" si="579"/>
        <v>213.02999999999756</v>
      </c>
      <c r="AB771" s="8">
        <f t="shared" si="579"/>
        <v>198.11999999999847</v>
      </c>
      <c r="AC771" s="8">
        <f t="shared" si="579"/>
        <v>183.74999999999935</v>
      </c>
      <c r="AD771" s="8">
        <f t="shared" si="579"/>
        <v>169.919999999997</v>
      </c>
      <c r="AE771" s="8">
        <f t="shared" si="579"/>
        <v>156.62999999999786</v>
      </c>
      <c r="AF771" s="8">
        <f t="shared" si="579"/>
        <v>143.87999999999869</v>
      </c>
      <c r="AG771" s="8">
        <f t="shared" si="579"/>
        <v>131.66999999999942</v>
      </c>
      <c r="AH771" s="8">
        <f t="shared" si="579"/>
        <v>120.00000000000011</v>
      </c>
    </row>
    <row r="772" spans="2:34" hidden="1" outlineLevel="1">
      <c r="B772" t="str">
        <f t="shared" si="569"/>
        <v/>
      </c>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row>
    <row r="773" spans="2:34" hidden="1" outlineLevel="1">
      <c r="B773" t="str">
        <f t="shared" si="569"/>
        <v>e-diesel (PS) - Finance cost - Africa - USD/ton fuel</v>
      </c>
      <c r="C773" s="10" t="str">
        <f>C759</f>
        <v>e-diesel (PS)</v>
      </c>
      <c r="D773" s="10" t="s">
        <v>42</v>
      </c>
      <c r="E773" s="10" t="s">
        <v>55</v>
      </c>
      <c r="F773" s="10" t="s">
        <v>31</v>
      </c>
      <c r="G773" s="11">
        <f>G778*G$783</f>
        <v>336.6</v>
      </c>
      <c r="H773" s="11">
        <f t="shared" ref="H773:AH773" si="580">H778*H$783</f>
        <v>327.80000000000007</v>
      </c>
      <c r="I773" s="11">
        <f t="shared" si="580"/>
        <v>319.00000000000006</v>
      </c>
      <c r="J773" s="11">
        <f t="shared" si="580"/>
        <v>310.20000000000005</v>
      </c>
      <c r="K773" s="11">
        <f t="shared" si="580"/>
        <v>301.40000000000003</v>
      </c>
      <c r="L773" s="11">
        <f t="shared" si="580"/>
        <v>292.60000000000002</v>
      </c>
      <c r="M773" s="11">
        <f t="shared" si="580"/>
        <v>283.8</v>
      </c>
      <c r="N773" s="11">
        <f t="shared" si="580"/>
        <v>275.00000000000006</v>
      </c>
      <c r="O773" s="11">
        <f t="shared" si="580"/>
        <v>271.42500000000001</v>
      </c>
      <c r="P773" s="11">
        <f t="shared" si="580"/>
        <v>267.85000000000002</v>
      </c>
      <c r="Q773" s="11">
        <f t="shared" si="580"/>
        <v>264.27500000000003</v>
      </c>
      <c r="R773" s="11">
        <f t="shared" si="580"/>
        <v>260.70000000000005</v>
      </c>
      <c r="S773" s="11">
        <f t="shared" si="580"/>
        <v>257.12500000000006</v>
      </c>
      <c r="T773" s="11">
        <f t="shared" si="580"/>
        <v>253.55000000000004</v>
      </c>
      <c r="U773" s="11">
        <f t="shared" si="580"/>
        <v>249.97500000000002</v>
      </c>
      <c r="V773" s="11">
        <f t="shared" si="580"/>
        <v>246.40000000000003</v>
      </c>
      <c r="W773" s="11">
        <f t="shared" si="580"/>
        <v>242.82500000000005</v>
      </c>
      <c r="X773" s="11">
        <f t="shared" si="580"/>
        <v>239.25000000000003</v>
      </c>
      <c r="Y773" s="11">
        <f t="shared" si="580"/>
        <v>231.82500000000002</v>
      </c>
      <c r="Z773" s="11">
        <f t="shared" si="580"/>
        <v>224.40000000000003</v>
      </c>
      <c r="AA773" s="11">
        <f t="shared" si="580"/>
        <v>216.97500000000002</v>
      </c>
      <c r="AB773" s="11">
        <f t="shared" si="580"/>
        <v>209.55000000000004</v>
      </c>
      <c r="AC773" s="11">
        <f t="shared" si="580"/>
        <v>202.12500000000003</v>
      </c>
      <c r="AD773" s="11">
        <f t="shared" si="580"/>
        <v>194.70000000000002</v>
      </c>
      <c r="AE773" s="11">
        <f t="shared" si="580"/>
        <v>187.27500000000003</v>
      </c>
      <c r="AF773" s="11">
        <f t="shared" si="580"/>
        <v>179.85000000000002</v>
      </c>
      <c r="AG773" s="11">
        <f t="shared" si="580"/>
        <v>172.42500000000001</v>
      </c>
      <c r="AH773" s="11">
        <f t="shared" si="580"/>
        <v>165.00000000000003</v>
      </c>
    </row>
    <row r="774" spans="2:34" hidden="1" outlineLevel="1">
      <c r="B774" t="str">
        <f t="shared" si="569"/>
        <v>e-diesel (PS) - Finance cost - Americas - USD/ton fuel</v>
      </c>
      <c r="C774" s="2" t="str">
        <f>C759</f>
        <v>e-diesel (PS)</v>
      </c>
      <c r="D774" s="2" t="s">
        <v>42</v>
      </c>
      <c r="E774" s="2" t="s">
        <v>56</v>
      </c>
      <c r="F774" s="2" t="s">
        <v>31</v>
      </c>
      <c r="G774" s="12">
        <f t="shared" ref="G774:AH774" si="581">G779*G$783</f>
        <v>336.6</v>
      </c>
      <c r="H774" s="12">
        <f t="shared" si="581"/>
        <v>327.80000000000007</v>
      </c>
      <c r="I774" s="12">
        <f t="shared" si="581"/>
        <v>319.00000000000006</v>
      </c>
      <c r="J774" s="12">
        <f t="shared" si="581"/>
        <v>310.20000000000005</v>
      </c>
      <c r="K774" s="12">
        <f t="shared" si="581"/>
        <v>301.40000000000003</v>
      </c>
      <c r="L774" s="12">
        <f t="shared" si="581"/>
        <v>292.60000000000002</v>
      </c>
      <c r="M774" s="12">
        <f t="shared" si="581"/>
        <v>283.8</v>
      </c>
      <c r="N774" s="12">
        <f t="shared" si="581"/>
        <v>275.00000000000006</v>
      </c>
      <c r="O774" s="12">
        <f t="shared" si="581"/>
        <v>271.42500000000001</v>
      </c>
      <c r="P774" s="12">
        <f t="shared" si="581"/>
        <v>267.85000000000002</v>
      </c>
      <c r="Q774" s="12">
        <f t="shared" si="581"/>
        <v>264.27500000000003</v>
      </c>
      <c r="R774" s="12">
        <f t="shared" si="581"/>
        <v>260.70000000000005</v>
      </c>
      <c r="S774" s="12">
        <f t="shared" si="581"/>
        <v>257.12500000000006</v>
      </c>
      <c r="T774" s="12">
        <f t="shared" si="581"/>
        <v>253.55000000000004</v>
      </c>
      <c r="U774" s="12">
        <f t="shared" si="581"/>
        <v>249.97500000000002</v>
      </c>
      <c r="V774" s="12">
        <f t="shared" si="581"/>
        <v>246.40000000000003</v>
      </c>
      <c r="W774" s="12">
        <f t="shared" si="581"/>
        <v>242.82500000000005</v>
      </c>
      <c r="X774" s="12">
        <f t="shared" si="581"/>
        <v>239.25000000000003</v>
      </c>
      <c r="Y774" s="12">
        <f t="shared" si="581"/>
        <v>231.82500000000002</v>
      </c>
      <c r="Z774" s="12">
        <f t="shared" si="581"/>
        <v>224.40000000000003</v>
      </c>
      <c r="AA774" s="12">
        <f t="shared" si="581"/>
        <v>216.97500000000002</v>
      </c>
      <c r="AB774" s="12">
        <f t="shared" si="581"/>
        <v>209.55000000000004</v>
      </c>
      <c r="AC774" s="12">
        <f t="shared" si="581"/>
        <v>202.12500000000003</v>
      </c>
      <c r="AD774" s="12">
        <f t="shared" si="581"/>
        <v>194.70000000000002</v>
      </c>
      <c r="AE774" s="12">
        <f t="shared" si="581"/>
        <v>187.27500000000003</v>
      </c>
      <c r="AF774" s="12">
        <f t="shared" si="581"/>
        <v>179.85000000000002</v>
      </c>
      <c r="AG774" s="12">
        <f t="shared" si="581"/>
        <v>172.42500000000001</v>
      </c>
      <c r="AH774" s="12">
        <f t="shared" si="581"/>
        <v>165.00000000000003</v>
      </c>
    </row>
    <row r="775" spans="2:34" hidden="1" outlineLevel="1">
      <c r="B775" t="str">
        <f t="shared" si="569"/>
        <v>e-diesel (PS) - Finance cost - Asia - USD/ton fuel</v>
      </c>
      <c r="C775" s="2" t="str">
        <f>C759</f>
        <v>e-diesel (PS)</v>
      </c>
      <c r="D775" s="2" t="s">
        <v>42</v>
      </c>
      <c r="E775" s="2" t="s">
        <v>57</v>
      </c>
      <c r="F775" s="2" t="s">
        <v>31</v>
      </c>
      <c r="G775" s="12">
        <f t="shared" ref="G775:AH775" si="582">G780*G$783</f>
        <v>336.6</v>
      </c>
      <c r="H775" s="12">
        <f t="shared" si="582"/>
        <v>327.80000000000007</v>
      </c>
      <c r="I775" s="12">
        <f t="shared" si="582"/>
        <v>319.00000000000006</v>
      </c>
      <c r="J775" s="12">
        <f t="shared" si="582"/>
        <v>310.20000000000005</v>
      </c>
      <c r="K775" s="12">
        <f t="shared" si="582"/>
        <v>301.40000000000003</v>
      </c>
      <c r="L775" s="12">
        <f t="shared" si="582"/>
        <v>292.60000000000002</v>
      </c>
      <c r="M775" s="12">
        <f t="shared" si="582"/>
        <v>283.8</v>
      </c>
      <c r="N775" s="12">
        <f t="shared" si="582"/>
        <v>275.00000000000006</v>
      </c>
      <c r="O775" s="12">
        <f t="shared" si="582"/>
        <v>271.42500000000001</v>
      </c>
      <c r="P775" s="12">
        <f t="shared" si="582"/>
        <v>267.85000000000002</v>
      </c>
      <c r="Q775" s="12">
        <f t="shared" si="582"/>
        <v>264.27500000000003</v>
      </c>
      <c r="R775" s="12">
        <f t="shared" si="582"/>
        <v>260.70000000000005</v>
      </c>
      <c r="S775" s="12">
        <f t="shared" si="582"/>
        <v>257.12500000000006</v>
      </c>
      <c r="T775" s="12">
        <f t="shared" si="582"/>
        <v>253.55000000000004</v>
      </c>
      <c r="U775" s="12">
        <f t="shared" si="582"/>
        <v>249.97500000000002</v>
      </c>
      <c r="V775" s="12">
        <f t="shared" si="582"/>
        <v>246.40000000000003</v>
      </c>
      <c r="W775" s="12">
        <f t="shared" si="582"/>
        <v>242.82500000000005</v>
      </c>
      <c r="X775" s="12">
        <f t="shared" si="582"/>
        <v>239.25000000000003</v>
      </c>
      <c r="Y775" s="12">
        <f t="shared" si="582"/>
        <v>231.82500000000002</v>
      </c>
      <c r="Z775" s="12">
        <f t="shared" si="582"/>
        <v>224.40000000000003</v>
      </c>
      <c r="AA775" s="12">
        <f t="shared" si="582"/>
        <v>216.97500000000002</v>
      </c>
      <c r="AB775" s="12">
        <f t="shared" si="582"/>
        <v>209.55000000000004</v>
      </c>
      <c r="AC775" s="12">
        <f t="shared" si="582"/>
        <v>202.12500000000003</v>
      </c>
      <c r="AD775" s="12">
        <f t="shared" si="582"/>
        <v>194.70000000000002</v>
      </c>
      <c r="AE775" s="12">
        <f t="shared" si="582"/>
        <v>187.27500000000003</v>
      </c>
      <c r="AF775" s="12">
        <f t="shared" si="582"/>
        <v>179.85000000000002</v>
      </c>
      <c r="AG775" s="12">
        <f t="shared" si="582"/>
        <v>172.42500000000001</v>
      </c>
      <c r="AH775" s="12">
        <f t="shared" si="582"/>
        <v>165.00000000000003</v>
      </c>
    </row>
    <row r="776" spans="2:34" hidden="1" outlineLevel="1">
      <c r="B776" t="str">
        <f t="shared" si="569"/>
        <v>e-diesel (PS) - Finance cost - Europe - USD/ton fuel</v>
      </c>
      <c r="C776" s="2" t="str">
        <f>C759</f>
        <v>e-diesel (PS)</v>
      </c>
      <c r="D776" s="2" t="s">
        <v>42</v>
      </c>
      <c r="E776" s="2" t="s">
        <v>8</v>
      </c>
      <c r="F776" s="2" t="s">
        <v>31</v>
      </c>
      <c r="G776" s="12">
        <f t="shared" ref="G776:AH776" si="583">G781*G$783</f>
        <v>336.6</v>
      </c>
      <c r="H776" s="12">
        <f t="shared" si="583"/>
        <v>327.80000000000007</v>
      </c>
      <c r="I776" s="12">
        <f t="shared" si="583"/>
        <v>319.00000000000006</v>
      </c>
      <c r="J776" s="12">
        <f t="shared" si="583"/>
        <v>310.20000000000005</v>
      </c>
      <c r="K776" s="12">
        <f t="shared" si="583"/>
        <v>301.40000000000003</v>
      </c>
      <c r="L776" s="12">
        <f t="shared" si="583"/>
        <v>292.60000000000002</v>
      </c>
      <c r="M776" s="12">
        <f t="shared" si="583"/>
        <v>283.8</v>
      </c>
      <c r="N776" s="12">
        <f t="shared" si="583"/>
        <v>275.00000000000006</v>
      </c>
      <c r="O776" s="12">
        <f t="shared" si="583"/>
        <v>271.42500000000001</v>
      </c>
      <c r="P776" s="12">
        <f t="shared" si="583"/>
        <v>267.85000000000002</v>
      </c>
      <c r="Q776" s="12">
        <f t="shared" si="583"/>
        <v>264.27500000000003</v>
      </c>
      <c r="R776" s="12">
        <f t="shared" si="583"/>
        <v>260.70000000000005</v>
      </c>
      <c r="S776" s="12">
        <f t="shared" si="583"/>
        <v>257.12500000000006</v>
      </c>
      <c r="T776" s="12">
        <f t="shared" si="583"/>
        <v>253.55000000000004</v>
      </c>
      <c r="U776" s="12">
        <f t="shared" si="583"/>
        <v>249.97500000000002</v>
      </c>
      <c r="V776" s="12">
        <f t="shared" si="583"/>
        <v>246.40000000000003</v>
      </c>
      <c r="W776" s="12">
        <f t="shared" si="583"/>
        <v>242.82500000000005</v>
      </c>
      <c r="X776" s="12">
        <f t="shared" si="583"/>
        <v>239.25000000000003</v>
      </c>
      <c r="Y776" s="12">
        <f t="shared" si="583"/>
        <v>231.82500000000002</v>
      </c>
      <c r="Z776" s="12">
        <f t="shared" si="583"/>
        <v>224.40000000000003</v>
      </c>
      <c r="AA776" s="12">
        <f t="shared" si="583"/>
        <v>216.97500000000002</v>
      </c>
      <c r="AB776" s="12">
        <f t="shared" si="583"/>
        <v>209.55000000000004</v>
      </c>
      <c r="AC776" s="12">
        <f t="shared" si="583"/>
        <v>202.12500000000003</v>
      </c>
      <c r="AD776" s="12">
        <f t="shared" si="583"/>
        <v>194.70000000000002</v>
      </c>
      <c r="AE776" s="12">
        <f t="shared" si="583"/>
        <v>187.27500000000003</v>
      </c>
      <c r="AF776" s="12">
        <f t="shared" si="583"/>
        <v>179.85000000000002</v>
      </c>
      <c r="AG776" s="12">
        <f t="shared" si="583"/>
        <v>172.42500000000001</v>
      </c>
      <c r="AH776" s="12">
        <f t="shared" si="583"/>
        <v>165.00000000000003</v>
      </c>
    </row>
    <row r="777" spans="2:34" hidden="1" outlineLevel="1">
      <c r="B777" t="str">
        <f t="shared" si="569"/>
        <v>e-diesel (PS) - Finance cost - Middle East - USD/ton fuel</v>
      </c>
      <c r="C777" s="13" t="str">
        <f>C759</f>
        <v>e-diesel (PS)</v>
      </c>
      <c r="D777" s="13" t="s">
        <v>42</v>
      </c>
      <c r="E777" s="13" t="s">
        <v>58</v>
      </c>
      <c r="F777" s="13" t="s">
        <v>31</v>
      </c>
      <c r="G777" s="14">
        <f t="shared" ref="G777:AH777" si="584">G782*G$783</f>
        <v>336.6</v>
      </c>
      <c r="H777" s="14">
        <f t="shared" si="584"/>
        <v>327.80000000000007</v>
      </c>
      <c r="I777" s="14">
        <f t="shared" si="584"/>
        <v>319.00000000000006</v>
      </c>
      <c r="J777" s="14">
        <f t="shared" si="584"/>
        <v>310.20000000000005</v>
      </c>
      <c r="K777" s="14">
        <f t="shared" si="584"/>
        <v>301.40000000000003</v>
      </c>
      <c r="L777" s="14">
        <f t="shared" si="584"/>
        <v>292.60000000000002</v>
      </c>
      <c r="M777" s="14">
        <f t="shared" si="584"/>
        <v>283.8</v>
      </c>
      <c r="N777" s="14">
        <f t="shared" si="584"/>
        <v>275.00000000000006</v>
      </c>
      <c r="O777" s="14">
        <f t="shared" si="584"/>
        <v>271.42500000000001</v>
      </c>
      <c r="P777" s="14">
        <f t="shared" si="584"/>
        <v>267.85000000000002</v>
      </c>
      <c r="Q777" s="14">
        <f t="shared" si="584"/>
        <v>264.27500000000003</v>
      </c>
      <c r="R777" s="14">
        <f t="shared" si="584"/>
        <v>260.70000000000005</v>
      </c>
      <c r="S777" s="14">
        <f t="shared" si="584"/>
        <v>257.12500000000006</v>
      </c>
      <c r="T777" s="14">
        <f t="shared" si="584"/>
        <v>253.55000000000004</v>
      </c>
      <c r="U777" s="14">
        <f t="shared" si="584"/>
        <v>249.97500000000002</v>
      </c>
      <c r="V777" s="14">
        <f t="shared" si="584"/>
        <v>246.40000000000003</v>
      </c>
      <c r="W777" s="14">
        <f t="shared" si="584"/>
        <v>242.82500000000005</v>
      </c>
      <c r="X777" s="14">
        <f t="shared" si="584"/>
        <v>239.25000000000003</v>
      </c>
      <c r="Y777" s="14">
        <f t="shared" si="584"/>
        <v>231.82500000000002</v>
      </c>
      <c r="Z777" s="14">
        <f t="shared" si="584"/>
        <v>224.40000000000003</v>
      </c>
      <c r="AA777" s="14">
        <f t="shared" si="584"/>
        <v>216.97500000000002</v>
      </c>
      <c r="AB777" s="14">
        <f t="shared" si="584"/>
        <v>209.55000000000004</v>
      </c>
      <c r="AC777" s="14">
        <f t="shared" si="584"/>
        <v>202.12500000000003</v>
      </c>
      <c r="AD777" s="14">
        <f t="shared" si="584"/>
        <v>194.70000000000002</v>
      </c>
      <c r="AE777" s="14">
        <f t="shared" si="584"/>
        <v>187.27500000000003</v>
      </c>
      <c r="AF777" s="14">
        <f t="shared" si="584"/>
        <v>179.85000000000002</v>
      </c>
      <c r="AG777" s="14">
        <f t="shared" si="584"/>
        <v>172.42500000000001</v>
      </c>
      <c r="AH777" s="14">
        <f t="shared" si="584"/>
        <v>165.00000000000003</v>
      </c>
    </row>
    <row r="778" spans="2:34" hidden="1" outlineLevel="1">
      <c r="B778" t="str">
        <f t="shared" si="569"/>
        <v>General - Weighted average cost of capital (WACC) - Africa - %</v>
      </c>
      <c r="C778" t="s">
        <v>115</v>
      </c>
      <c r="D778" t="s">
        <v>116</v>
      </c>
      <c r="E778" t="s">
        <v>55</v>
      </c>
      <c r="F778" t="s">
        <v>117</v>
      </c>
      <c r="G778" s="9">
        <f t="shared" ref="G778:V783" si="585">INDEX(FuelData,MATCH($B778,FuelData_Index,0),MATCH(G$4,FuelData_Year,0))</f>
        <v>5.5000000000000007E-2</v>
      </c>
      <c r="H778" s="9">
        <f t="shared" si="585"/>
        <v>5.5000000000000007E-2</v>
      </c>
      <c r="I778" s="9">
        <f t="shared" si="585"/>
        <v>5.5000000000000007E-2</v>
      </c>
      <c r="J778" s="9">
        <f t="shared" si="585"/>
        <v>5.5000000000000007E-2</v>
      </c>
      <c r="K778" s="9">
        <f t="shared" si="585"/>
        <v>5.5000000000000007E-2</v>
      </c>
      <c r="L778" s="9">
        <f t="shared" si="585"/>
        <v>5.5000000000000007E-2</v>
      </c>
      <c r="M778" s="9">
        <f t="shared" si="585"/>
        <v>5.5000000000000007E-2</v>
      </c>
      <c r="N778" s="9">
        <f t="shared" si="585"/>
        <v>5.5000000000000007E-2</v>
      </c>
      <c r="O778" s="9">
        <f t="shared" si="585"/>
        <v>5.5000000000000007E-2</v>
      </c>
      <c r="P778" s="9">
        <f t="shared" si="585"/>
        <v>5.5000000000000007E-2</v>
      </c>
      <c r="Q778" s="9">
        <f t="shared" si="585"/>
        <v>5.5000000000000007E-2</v>
      </c>
      <c r="R778" s="9">
        <f t="shared" si="585"/>
        <v>5.5000000000000007E-2</v>
      </c>
      <c r="S778" s="9">
        <f t="shared" si="585"/>
        <v>5.5000000000000007E-2</v>
      </c>
      <c r="T778" s="9">
        <f t="shared" si="585"/>
        <v>5.5000000000000007E-2</v>
      </c>
      <c r="U778" s="9">
        <f t="shared" si="585"/>
        <v>5.5000000000000007E-2</v>
      </c>
      <c r="V778" s="9">
        <f t="shared" si="585"/>
        <v>5.5000000000000007E-2</v>
      </c>
      <c r="W778" s="9">
        <f t="shared" ref="W778:AH783" si="586">INDEX(FuelData,MATCH($B778,FuelData_Index,0),MATCH(W$4,FuelData_Year,0))</f>
        <v>5.5000000000000007E-2</v>
      </c>
      <c r="X778" s="9">
        <f t="shared" si="586"/>
        <v>5.5000000000000007E-2</v>
      </c>
      <c r="Y778" s="9">
        <f t="shared" si="586"/>
        <v>5.5000000000000007E-2</v>
      </c>
      <c r="Z778" s="9">
        <f t="shared" si="586"/>
        <v>5.5000000000000007E-2</v>
      </c>
      <c r="AA778" s="9">
        <f t="shared" si="586"/>
        <v>5.5000000000000007E-2</v>
      </c>
      <c r="AB778" s="9">
        <f t="shared" si="586"/>
        <v>5.5000000000000007E-2</v>
      </c>
      <c r="AC778" s="9">
        <f t="shared" si="586"/>
        <v>5.5000000000000007E-2</v>
      </c>
      <c r="AD778" s="9">
        <f t="shared" si="586"/>
        <v>5.5000000000000007E-2</v>
      </c>
      <c r="AE778" s="9">
        <f t="shared" si="586"/>
        <v>5.5000000000000007E-2</v>
      </c>
      <c r="AF778" s="9">
        <f t="shared" si="586"/>
        <v>5.5000000000000007E-2</v>
      </c>
      <c r="AG778" s="9">
        <f t="shared" si="586"/>
        <v>5.5000000000000007E-2</v>
      </c>
      <c r="AH778" s="9">
        <f t="shared" si="586"/>
        <v>5.5000000000000007E-2</v>
      </c>
    </row>
    <row r="779" spans="2:34" hidden="1" outlineLevel="1">
      <c r="B779" t="str">
        <f t="shared" si="569"/>
        <v>General - Weighted average cost of capital (WACC) - Americas - %</v>
      </c>
      <c r="C779" t="s">
        <v>115</v>
      </c>
      <c r="D779" t="s">
        <v>116</v>
      </c>
      <c r="E779" t="s">
        <v>56</v>
      </c>
      <c r="F779" t="s">
        <v>117</v>
      </c>
      <c r="G779" s="9">
        <f t="shared" si="585"/>
        <v>5.5000000000000007E-2</v>
      </c>
      <c r="H779" s="9">
        <f t="shared" si="585"/>
        <v>5.5000000000000007E-2</v>
      </c>
      <c r="I779" s="9">
        <f t="shared" si="585"/>
        <v>5.5000000000000007E-2</v>
      </c>
      <c r="J779" s="9">
        <f t="shared" si="585"/>
        <v>5.5000000000000007E-2</v>
      </c>
      <c r="K779" s="9">
        <f t="shared" si="585"/>
        <v>5.5000000000000007E-2</v>
      </c>
      <c r="L779" s="9">
        <f t="shared" si="585"/>
        <v>5.5000000000000007E-2</v>
      </c>
      <c r="M779" s="9">
        <f t="shared" si="585"/>
        <v>5.5000000000000007E-2</v>
      </c>
      <c r="N779" s="9">
        <f t="shared" si="585"/>
        <v>5.5000000000000007E-2</v>
      </c>
      <c r="O779" s="9">
        <f t="shared" si="585"/>
        <v>5.5000000000000007E-2</v>
      </c>
      <c r="P779" s="9">
        <f t="shared" si="585"/>
        <v>5.5000000000000007E-2</v>
      </c>
      <c r="Q779" s="9">
        <f t="shared" si="585"/>
        <v>5.5000000000000007E-2</v>
      </c>
      <c r="R779" s="9">
        <f t="shared" si="585"/>
        <v>5.5000000000000007E-2</v>
      </c>
      <c r="S779" s="9">
        <f t="shared" si="585"/>
        <v>5.5000000000000007E-2</v>
      </c>
      <c r="T779" s="9">
        <f t="shared" si="585"/>
        <v>5.5000000000000007E-2</v>
      </c>
      <c r="U779" s="9">
        <f t="shared" si="585"/>
        <v>5.5000000000000007E-2</v>
      </c>
      <c r="V779" s="9">
        <f t="shared" si="585"/>
        <v>5.5000000000000007E-2</v>
      </c>
      <c r="W779" s="9">
        <f t="shared" si="586"/>
        <v>5.5000000000000007E-2</v>
      </c>
      <c r="X779" s="9">
        <f t="shared" si="586"/>
        <v>5.5000000000000007E-2</v>
      </c>
      <c r="Y779" s="9">
        <f t="shared" si="586"/>
        <v>5.5000000000000007E-2</v>
      </c>
      <c r="Z779" s="9">
        <f t="shared" si="586"/>
        <v>5.5000000000000007E-2</v>
      </c>
      <c r="AA779" s="9">
        <f t="shared" si="586"/>
        <v>5.5000000000000007E-2</v>
      </c>
      <c r="AB779" s="9">
        <f t="shared" si="586"/>
        <v>5.5000000000000007E-2</v>
      </c>
      <c r="AC779" s="9">
        <f t="shared" si="586"/>
        <v>5.5000000000000007E-2</v>
      </c>
      <c r="AD779" s="9">
        <f t="shared" si="586"/>
        <v>5.5000000000000007E-2</v>
      </c>
      <c r="AE779" s="9">
        <f t="shared" si="586"/>
        <v>5.5000000000000007E-2</v>
      </c>
      <c r="AF779" s="9">
        <f t="shared" si="586"/>
        <v>5.5000000000000007E-2</v>
      </c>
      <c r="AG779" s="9">
        <f t="shared" si="586"/>
        <v>5.5000000000000007E-2</v>
      </c>
      <c r="AH779" s="9">
        <f t="shared" si="586"/>
        <v>5.5000000000000007E-2</v>
      </c>
    </row>
    <row r="780" spans="2:34" hidden="1" outlineLevel="1">
      <c r="B780" t="str">
        <f t="shared" si="569"/>
        <v>General - Weighted average cost of capital (WACC) - Asia - %</v>
      </c>
      <c r="C780" t="s">
        <v>115</v>
      </c>
      <c r="D780" t="s">
        <v>116</v>
      </c>
      <c r="E780" t="s">
        <v>57</v>
      </c>
      <c r="F780" t="s">
        <v>117</v>
      </c>
      <c r="G780" s="9">
        <f t="shared" si="585"/>
        <v>5.5000000000000007E-2</v>
      </c>
      <c r="H780" s="9">
        <f t="shared" si="585"/>
        <v>5.5000000000000007E-2</v>
      </c>
      <c r="I780" s="9">
        <f t="shared" si="585"/>
        <v>5.5000000000000007E-2</v>
      </c>
      <c r="J780" s="9">
        <f t="shared" si="585"/>
        <v>5.5000000000000007E-2</v>
      </c>
      <c r="K780" s="9">
        <f t="shared" si="585"/>
        <v>5.5000000000000007E-2</v>
      </c>
      <c r="L780" s="9">
        <f t="shared" si="585"/>
        <v>5.5000000000000007E-2</v>
      </c>
      <c r="M780" s="9">
        <f t="shared" si="585"/>
        <v>5.5000000000000007E-2</v>
      </c>
      <c r="N780" s="9">
        <f t="shared" si="585"/>
        <v>5.5000000000000007E-2</v>
      </c>
      <c r="O780" s="9">
        <f t="shared" si="585"/>
        <v>5.5000000000000007E-2</v>
      </c>
      <c r="P780" s="9">
        <f t="shared" si="585"/>
        <v>5.5000000000000007E-2</v>
      </c>
      <c r="Q780" s="9">
        <f t="shared" si="585"/>
        <v>5.5000000000000007E-2</v>
      </c>
      <c r="R780" s="9">
        <f t="shared" si="585"/>
        <v>5.5000000000000007E-2</v>
      </c>
      <c r="S780" s="9">
        <f t="shared" si="585"/>
        <v>5.5000000000000007E-2</v>
      </c>
      <c r="T780" s="9">
        <f t="shared" si="585"/>
        <v>5.5000000000000007E-2</v>
      </c>
      <c r="U780" s="9">
        <f t="shared" si="585"/>
        <v>5.5000000000000007E-2</v>
      </c>
      <c r="V780" s="9">
        <f t="shared" si="585"/>
        <v>5.5000000000000007E-2</v>
      </c>
      <c r="W780" s="9">
        <f t="shared" si="586"/>
        <v>5.5000000000000007E-2</v>
      </c>
      <c r="X780" s="9">
        <f t="shared" si="586"/>
        <v>5.5000000000000007E-2</v>
      </c>
      <c r="Y780" s="9">
        <f t="shared" si="586"/>
        <v>5.5000000000000007E-2</v>
      </c>
      <c r="Z780" s="9">
        <f t="shared" si="586"/>
        <v>5.5000000000000007E-2</v>
      </c>
      <c r="AA780" s="9">
        <f t="shared" si="586"/>
        <v>5.5000000000000007E-2</v>
      </c>
      <c r="AB780" s="9">
        <f t="shared" si="586"/>
        <v>5.5000000000000007E-2</v>
      </c>
      <c r="AC780" s="9">
        <f t="shared" si="586"/>
        <v>5.5000000000000007E-2</v>
      </c>
      <c r="AD780" s="9">
        <f t="shared" si="586"/>
        <v>5.5000000000000007E-2</v>
      </c>
      <c r="AE780" s="9">
        <f t="shared" si="586"/>
        <v>5.5000000000000007E-2</v>
      </c>
      <c r="AF780" s="9">
        <f t="shared" si="586"/>
        <v>5.5000000000000007E-2</v>
      </c>
      <c r="AG780" s="9">
        <f t="shared" si="586"/>
        <v>5.5000000000000007E-2</v>
      </c>
      <c r="AH780" s="9">
        <f t="shared" si="586"/>
        <v>5.5000000000000007E-2</v>
      </c>
    </row>
    <row r="781" spans="2:34" hidden="1" outlineLevel="1">
      <c r="B781" t="str">
        <f t="shared" si="569"/>
        <v>General - Weighted average cost of capital (WACC) - Europe - %</v>
      </c>
      <c r="C781" t="s">
        <v>115</v>
      </c>
      <c r="D781" t="s">
        <v>116</v>
      </c>
      <c r="E781" t="s">
        <v>8</v>
      </c>
      <c r="F781" t="s">
        <v>117</v>
      </c>
      <c r="G781" s="9">
        <f t="shared" si="585"/>
        <v>5.5000000000000007E-2</v>
      </c>
      <c r="H781" s="9">
        <f t="shared" si="585"/>
        <v>5.5000000000000007E-2</v>
      </c>
      <c r="I781" s="9">
        <f t="shared" si="585"/>
        <v>5.5000000000000007E-2</v>
      </c>
      <c r="J781" s="9">
        <f t="shared" si="585"/>
        <v>5.5000000000000007E-2</v>
      </c>
      <c r="K781" s="9">
        <f t="shared" si="585"/>
        <v>5.5000000000000007E-2</v>
      </c>
      <c r="L781" s="9">
        <f t="shared" si="585"/>
        <v>5.5000000000000007E-2</v>
      </c>
      <c r="M781" s="9">
        <f t="shared" si="585"/>
        <v>5.5000000000000007E-2</v>
      </c>
      <c r="N781" s="9">
        <f t="shared" si="585"/>
        <v>5.5000000000000007E-2</v>
      </c>
      <c r="O781" s="9">
        <f t="shared" si="585"/>
        <v>5.5000000000000007E-2</v>
      </c>
      <c r="P781" s="9">
        <f t="shared" si="585"/>
        <v>5.5000000000000007E-2</v>
      </c>
      <c r="Q781" s="9">
        <f t="shared" si="585"/>
        <v>5.5000000000000007E-2</v>
      </c>
      <c r="R781" s="9">
        <f t="shared" si="585"/>
        <v>5.5000000000000007E-2</v>
      </c>
      <c r="S781" s="9">
        <f t="shared" si="585"/>
        <v>5.5000000000000007E-2</v>
      </c>
      <c r="T781" s="9">
        <f t="shared" si="585"/>
        <v>5.5000000000000007E-2</v>
      </c>
      <c r="U781" s="9">
        <f t="shared" si="585"/>
        <v>5.5000000000000007E-2</v>
      </c>
      <c r="V781" s="9">
        <f t="shared" si="585"/>
        <v>5.5000000000000007E-2</v>
      </c>
      <c r="W781" s="9">
        <f t="shared" si="586"/>
        <v>5.5000000000000007E-2</v>
      </c>
      <c r="X781" s="9">
        <f t="shared" si="586"/>
        <v>5.5000000000000007E-2</v>
      </c>
      <c r="Y781" s="9">
        <f t="shared" si="586"/>
        <v>5.5000000000000007E-2</v>
      </c>
      <c r="Z781" s="9">
        <f t="shared" si="586"/>
        <v>5.5000000000000007E-2</v>
      </c>
      <c r="AA781" s="9">
        <f t="shared" si="586"/>
        <v>5.5000000000000007E-2</v>
      </c>
      <c r="AB781" s="9">
        <f t="shared" si="586"/>
        <v>5.5000000000000007E-2</v>
      </c>
      <c r="AC781" s="9">
        <f t="shared" si="586"/>
        <v>5.5000000000000007E-2</v>
      </c>
      <c r="AD781" s="9">
        <f t="shared" si="586"/>
        <v>5.5000000000000007E-2</v>
      </c>
      <c r="AE781" s="9">
        <f t="shared" si="586"/>
        <v>5.5000000000000007E-2</v>
      </c>
      <c r="AF781" s="9">
        <f t="shared" si="586"/>
        <v>5.5000000000000007E-2</v>
      </c>
      <c r="AG781" s="9">
        <f t="shared" si="586"/>
        <v>5.5000000000000007E-2</v>
      </c>
      <c r="AH781" s="9">
        <f t="shared" si="586"/>
        <v>5.5000000000000007E-2</v>
      </c>
    </row>
    <row r="782" spans="2:34" hidden="1" outlineLevel="1">
      <c r="B782" t="str">
        <f t="shared" si="569"/>
        <v>General - Weighted average cost of capital (WACC) - Middle East - %</v>
      </c>
      <c r="C782" t="s">
        <v>115</v>
      </c>
      <c r="D782" t="s">
        <v>116</v>
      </c>
      <c r="E782" t="s">
        <v>58</v>
      </c>
      <c r="F782" t="s">
        <v>117</v>
      </c>
      <c r="G782" s="9">
        <f t="shared" si="585"/>
        <v>5.5000000000000007E-2</v>
      </c>
      <c r="H782" s="9">
        <f t="shared" si="585"/>
        <v>5.5000000000000007E-2</v>
      </c>
      <c r="I782" s="9">
        <f t="shared" si="585"/>
        <v>5.5000000000000007E-2</v>
      </c>
      <c r="J782" s="9">
        <f t="shared" si="585"/>
        <v>5.5000000000000007E-2</v>
      </c>
      <c r="K782" s="9">
        <f t="shared" si="585"/>
        <v>5.5000000000000007E-2</v>
      </c>
      <c r="L782" s="9">
        <f t="shared" si="585"/>
        <v>5.5000000000000007E-2</v>
      </c>
      <c r="M782" s="9">
        <f t="shared" si="585"/>
        <v>5.5000000000000007E-2</v>
      </c>
      <c r="N782" s="9">
        <f t="shared" si="585"/>
        <v>5.5000000000000007E-2</v>
      </c>
      <c r="O782" s="9">
        <f t="shared" si="585"/>
        <v>5.5000000000000007E-2</v>
      </c>
      <c r="P782" s="9">
        <f t="shared" si="585"/>
        <v>5.5000000000000007E-2</v>
      </c>
      <c r="Q782" s="9">
        <f t="shared" si="585"/>
        <v>5.5000000000000007E-2</v>
      </c>
      <c r="R782" s="9">
        <f t="shared" si="585"/>
        <v>5.5000000000000007E-2</v>
      </c>
      <c r="S782" s="9">
        <f t="shared" si="585"/>
        <v>5.5000000000000007E-2</v>
      </c>
      <c r="T782" s="9">
        <f t="shared" si="585"/>
        <v>5.5000000000000007E-2</v>
      </c>
      <c r="U782" s="9">
        <f t="shared" si="585"/>
        <v>5.5000000000000007E-2</v>
      </c>
      <c r="V782" s="9">
        <f t="shared" si="585"/>
        <v>5.5000000000000007E-2</v>
      </c>
      <c r="W782" s="9">
        <f t="shared" si="586"/>
        <v>5.5000000000000007E-2</v>
      </c>
      <c r="X782" s="9">
        <f t="shared" si="586"/>
        <v>5.5000000000000007E-2</v>
      </c>
      <c r="Y782" s="9">
        <f t="shared" si="586"/>
        <v>5.5000000000000007E-2</v>
      </c>
      <c r="Z782" s="9">
        <f t="shared" si="586"/>
        <v>5.5000000000000007E-2</v>
      </c>
      <c r="AA782" s="9">
        <f t="shared" si="586"/>
        <v>5.5000000000000007E-2</v>
      </c>
      <c r="AB782" s="9">
        <f t="shared" si="586"/>
        <v>5.5000000000000007E-2</v>
      </c>
      <c r="AC782" s="9">
        <f t="shared" si="586"/>
        <v>5.5000000000000007E-2</v>
      </c>
      <c r="AD782" s="9">
        <f t="shared" si="586"/>
        <v>5.5000000000000007E-2</v>
      </c>
      <c r="AE782" s="9">
        <f t="shared" si="586"/>
        <v>5.5000000000000007E-2</v>
      </c>
      <c r="AF782" s="9">
        <f t="shared" si="586"/>
        <v>5.5000000000000007E-2</v>
      </c>
      <c r="AG782" s="9">
        <f t="shared" si="586"/>
        <v>5.5000000000000007E-2</v>
      </c>
      <c r="AH782" s="9">
        <f t="shared" si="586"/>
        <v>5.5000000000000007E-2</v>
      </c>
    </row>
    <row r="783" spans="2:34" hidden="1" outlineLevel="1">
      <c r="B783" t="str">
        <f t="shared" si="569"/>
        <v>e-diesel - Total CAPEX - Global - USD/ton fuel</v>
      </c>
      <c r="C783" t="s">
        <v>87</v>
      </c>
      <c r="D783" t="str">
        <f>D768</f>
        <v>Total CAPEX</v>
      </c>
      <c r="E783" t="str">
        <f>E768</f>
        <v>Global</v>
      </c>
      <c r="F783" t="s">
        <v>31</v>
      </c>
      <c r="G783" s="8">
        <f t="shared" si="585"/>
        <v>6120</v>
      </c>
      <c r="H783" s="8">
        <f t="shared" si="585"/>
        <v>5960</v>
      </c>
      <c r="I783" s="8">
        <f t="shared" si="585"/>
        <v>5800</v>
      </c>
      <c r="J783" s="8">
        <f t="shared" si="585"/>
        <v>5640</v>
      </c>
      <c r="K783" s="8">
        <f t="shared" si="585"/>
        <v>5480</v>
      </c>
      <c r="L783" s="8">
        <f t="shared" si="585"/>
        <v>5320</v>
      </c>
      <c r="M783" s="8">
        <f t="shared" si="585"/>
        <v>5160</v>
      </c>
      <c r="N783" s="8">
        <f t="shared" si="585"/>
        <v>5000</v>
      </c>
      <c r="O783" s="8">
        <f t="shared" si="585"/>
        <v>4935</v>
      </c>
      <c r="P783" s="8">
        <f t="shared" si="585"/>
        <v>4870</v>
      </c>
      <c r="Q783" s="8">
        <f t="shared" si="585"/>
        <v>4805</v>
      </c>
      <c r="R783" s="8">
        <f t="shared" si="585"/>
        <v>4740</v>
      </c>
      <c r="S783" s="8">
        <f t="shared" si="585"/>
        <v>4675</v>
      </c>
      <c r="T783" s="8">
        <f t="shared" si="585"/>
        <v>4610</v>
      </c>
      <c r="U783" s="8">
        <f t="shared" si="585"/>
        <v>4545</v>
      </c>
      <c r="V783" s="8">
        <f t="shared" si="585"/>
        <v>4480</v>
      </c>
      <c r="W783" s="8">
        <f t="shared" si="586"/>
        <v>4415</v>
      </c>
      <c r="X783" s="8">
        <f t="shared" si="586"/>
        <v>4350</v>
      </c>
      <c r="Y783" s="8">
        <f t="shared" si="586"/>
        <v>4215</v>
      </c>
      <c r="Z783" s="8">
        <f t="shared" si="586"/>
        <v>4080</v>
      </c>
      <c r="AA783" s="8">
        <f t="shared" si="586"/>
        <v>3945</v>
      </c>
      <c r="AB783" s="8">
        <f t="shared" si="586"/>
        <v>3810</v>
      </c>
      <c r="AC783" s="8">
        <f t="shared" si="586"/>
        <v>3675</v>
      </c>
      <c r="AD783" s="8">
        <f t="shared" si="586"/>
        <v>3540</v>
      </c>
      <c r="AE783" s="8">
        <f t="shared" si="586"/>
        <v>3405</v>
      </c>
      <c r="AF783" s="8">
        <f t="shared" si="586"/>
        <v>3270</v>
      </c>
      <c r="AG783" s="8">
        <f t="shared" si="586"/>
        <v>3135</v>
      </c>
      <c r="AH783" s="8">
        <f t="shared" si="586"/>
        <v>3000</v>
      </c>
    </row>
    <row r="784" spans="2:34" hidden="1" outlineLevel="1">
      <c r="B784" t="str">
        <f t="shared" si="569"/>
        <v/>
      </c>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row>
    <row r="785" spans="2:34" hidden="1" outlineLevel="1">
      <c r="B785" t="str">
        <f t="shared" si="569"/>
        <v>e-diesel (PS) - Energy cost - Africa - USD/ton fuel</v>
      </c>
      <c r="C785" s="10" t="str">
        <f>C759</f>
        <v>e-diesel (PS)</v>
      </c>
      <c r="D785" s="10" t="s">
        <v>43</v>
      </c>
      <c r="E785" s="10" t="s">
        <v>55</v>
      </c>
      <c r="F785" s="10" t="s">
        <v>31</v>
      </c>
      <c r="G785" s="15">
        <f>G790*G$795</f>
        <v>24.196520996516455</v>
      </c>
      <c r="H785" s="15">
        <f t="shared" ref="H785:AH785" si="587">H790*H$795</f>
        <v>20.984263356572239</v>
      </c>
      <c r="I785" s="15">
        <f t="shared" si="587"/>
        <v>17.87071422432129</v>
      </c>
      <c r="J785" s="15">
        <f t="shared" si="587"/>
        <v>16.823748934217715</v>
      </c>
      <c r="K785" s="15">
        <f t="shared" si="587"/>
        <v>15.802028726504963</v>
      </c>
      <c r="L785" s="15">
        <f t="shared" si="587"/>
        <v>14.805553601183036</v>
      </c>
      <c r="M785" s="15">
        <f t="shared" si="587"/>
        <v>13.834323558251761</v>
      </c>
      <c r="N785" s="15">
        <f t="shared" si="587"/>
        <v>12.888338597711485</v>
      </c>
      <c r="O785" s="15">
        <f t="shared" si="587"/>
        <v>12.290477819406663</v>
      </c>
      <c r="P785" s="15">
        <f t="shared" si="587"/>
        <v>11.705545605118326</v>
      </c>
      <c r="Q785" s="15">
        <f t="shared" si="587"/>
        <v>11.133541954846319</v>
      </c>
      <c r="R785" s="15">
        <f t="shared" si="587"/>
        <v>10.574466868590962</v>
      </c>
      <c r="S785" s="15">
        <f t="shared" si="587"/>
        <v>10.02832034635213</v>
      </c>
      <c r="T785" s="15">
        <f t="shared" si="587"/>
        <v>9.6964670631229843</v>
      </c>
      <c r="U785" s="15">
        <f t="shared" si="587"/>
        <v>9.3701967075256007</v>
      </c>
      <c r="V785" s="15">
        <f t="shared" si="587"/>
        <v>9.0495092795597998</v>
      </c>
      <c r="W785" s="15">
        <f t="shared" si="587"/>
        <v>8.7344047792256703</v>
      </c>
      <c r="X785" s="15">
        <f t="shared" si="587"/>
        <v>8.424883206523333</v>
      </c>
      <c r="Y785" s="15">
        <f t="shared" si="587"/>
        <v>8.1289163298713785</v>
      </c>
      <c r="Z785" s="15">
        <f t="shared" si="587"/>
        <v>7.8382163198470858</v>
      </c>
      <c r="AA785" s="15">
        <f t="shared" si="587"/>
        <v>7.552783176450439</v>
      </c>
      <c r="AB785" s="15">
        <f t="shared" si="587"/>
        <v>7.2726168996816174</v>
      </c>
      <c r="AC785" s="15">
        <f t="shared" si="587"/>
        <v>6.997717489540431</v>
      </c>
      <c r="AD785" s="15">
        <f t="shared" si="587"/>
        <v>6.8115445879951633</v>
      </c>
      <c r="AE785" s="15">
        <f t="shared" si="587"/>
        <v>6.6277434055101123</v>
      </c>
      <c r="AF785" s="15">
        <f t="shared" si="587"/>
        <v>6.4463139420851272</v>
      </c>
      <c r="AG785" s="15">
        <f t="shared" si="587"/>
        <v>6.2672561977202834</v>
      </c>
      <c r="AH785" s="15">
        <f t="shared" si="587"/>
        <v>6.090570172415652</v>
      </c>
    </row>
    <row r="786" spans="2:34" hidden="1" outlineLevel="1">
      <c r="B786" t="str">
        <f t="shared" si="569"/>
        <v>e-diesel (PS) - Energy cost - Americas - USD/ton fuel</v>
      </c>
      <c r="C786" s="2" t="str">
        <f>C759</f>
        <v>e-diesel (PS)</v>
      </c>
      <c r="D786" s="2" t="s">
        <v>43</v>
      </c>
      <c r="E786" s="2" t="s">
        <v>56</v>
      </c>
      <c r="F786" s="2" t="s">
        <v>31</v>
      </c>
      <c r="G786" s="16">
        <f t="shared" ref="G786:AH786" si="588">G791*G$795</f>
        <v>15.203034188414808</v>
      </c>
      <c r="H786" s="16">
        <f t="shared" si="588"/>
        <v>14.629589114960471</v>
      </c>
      <c r="I786" s="16">
        <f t="shared" si="588"/>
        <v>14.067081505671206</v>
      </c>
      <c r="J786" s="16">
        <f t="shared" si="588"/>
        <v>13.329612930282243</v>
      </c>
      <c r="K786" s="16">
        <f t="shared" si="588"/>
        <v>12.609106739922293</v>
      </c>
      <c r="L786" s="16">
        <f t="shared" si="588"/>
        <v>11.905562934591353</v>
      </c>
      <c r="M786" s="16">
        <f t="shared" si="588"/>
        <v>11.218981514289597</v>
      </c>
      <c r="N786" s="16">
        <f t="shared" si="588"/>
        <v>10.549362479016679</v>
      </c>
      <c r="O786" s="16">
        <f t="shared" si="588"/>
        <v>10.15213828004366</v>
      </c>
      <c r="P786" s="16">
        <f t="shared" si="588"/>
        <v>9.7624029611274885</v>
      </c>
      <c r="Q786" s="16">
        <f t="shared" si="588"/>
        <v>9.3801565222681607</v>
      </c>
      <c r="R786" s="16">
        <f t="shared" si="588"/>
        <v>9.0053989634656801</v>
      </c>
      <c r="S786" s="16">
        <f t="shared" si="588"/>
        <v>8.6381302847200061</v>
      </c>
      <c r="T786" s="16">
        <f t="shared" si="588"/>
        <v>8.3296276332387222</v>
      </c>
      <c r="U786" s="16">
        <f t="shared" si="588"/>
        <v>8.0266945217164203</v>
      </c>
      <c r="V786" s="16">
        <f t="shared" si="588"/>
        <v>7.7293309501529768</v>
      </c>
      <c r="W786" s="16">
        <f t="shared" si="588"/>
        <v>7.437536918548509</v>
      </c>
      <c r="X786" s="16">
        <f t="shared" si="588"/>
        <v>7.1513124269030035</v>
      </c>
      <c r="Y786" s="16">
        <f t="shared" si="588"/>
        <v>6.9719308949500096</v>
      </c>
      <c r="Z786" s="16">
        <f t="shared" si="588"/>
        <v>6.7946079297467135</v>
      </c>
      <c r="AA786" s="16">
        <f t="shared" si="588"/>
        <v>6.6193435312931719</v>
      </c>
      <c r="AB786" s="16">
        <f t="shared" si="588"/>
        <v>6.4461376995893911</v>
      </c>
      <c r="AC786" s="16">
        <f t="shared" si="588"/>
        <v>6.2749904346353098</v>
      </c>
      <c r="AD786" s="16">
        <f t="shared" si="588"/>
        <v>6.1289523542329727</v>
      </c>
      <c r="AE786" s="16">
        <f t="shared" si="588"/>
        <v>5.9843391139187769</v>
      </c>
      <c r="AF786" s="16">
        <f t="shared" si="588"/>
        <v>5.8411507136926293</v>
      </c>
      <c r="AG786" s="16">
        <f t="shared" si="588"/>
        <v>5.699387153554567</v>
      </c>
      <c r="AH786" s="16">
        <f t="shared" si="588"/>
        <v>5.5590484335046302</v>
      </c>
    </row>
    <row r="787" spans="2:34" hidden="1" outlineLevel="1">
      <c r="B787" t="str">
        <f t="shared" si="569"/>
        <v>e-diesel (PS) - Energy cost - Asia - USD/ton fuel</v>
      </c>
      <c r="C787" s="2" t="str">
        <f>C759</f>
        <v>e-diesel (PS)</v>
      </c>
      <c r="D787" s="2" t="s">
        <v>43</v>
      </c>
      <c r="E787" s="2" t="s">
        <v>57</v>
      </c>
      <c r="F787" s="2" t="s">
        <v>31</v>
      </c>
      <c r="G787" s="16">
        <f t="shared" ref="G787:AH787" si="589">G792*G$795</f>
        <v>26.911560952103585</v>
      </c>
      <c r="H787" s="16">
        <f t="shared" si="589"/>
        <v>24.120345458273867</v>
      </c>
      <c r="I787" s="16">
        <f t="shared" si="589"/>
        <v>21.411285353546209</v>
      </c>
      <c r="J787" s="16">
        <f t="shared" si="589"/>
        <v>20.252527787458053</v>
      </c>
      <c r="K787" s="16">
        <f t="shared" si="589"/>
        <v>19.120806072795972</v>
      </c>
      <c r="L787" s="16">
        <f t="shared" si="589"/>
        <v>18.016120209559258</v>
      </c>
      <c r="M787" s="16">
        <f t="shared" si="589"/>
        <v>16.93847019774827</v>
      </c>
      <c r="N787" s="16">
        <f t="shared" si="589"/>
        <v>15.88785603736334</v>
      </c>
      <c r="O787" s="16">
        <f t="shared" si="589"/>
        <v>15.123404554681125</v>
      </c>
      <c r="P787" s="16">
        <f t="shared" si="589"/>
        <v>14.375812120197313</v>
      </c>
      <c r="Q787" s="16">
        <f t="shared" si="589"/>
        <v>13.645078733911902</v>
      </c>
      <c r="R787" s="16">
        <f t="shared" si="589"/>
        <v>12.931204395824565</v>
      </c>
      <c r="S787" s="16">
        <f t="shared" si="589"/>
        <v>12.234189105935469</v>
      </c>
      <c r="T787" s="16">
        <f t="shared" si="589"/>
        <v>11.797976538046914</v>
      </c>
      <c r="U787" s="16">
        <f t="shared" si="589"/>
        <v>11.369627942208288</v>
      </c>
      <c r="V787" s="16">
        <f t="shared" si="589"/>
        <v>10.949143318419541</v>
      </c>
      <c r="W787" s="16">
        <f t="shared" si="589"/>
        <v>10.53652266668059</v>
      </c>
      <c r="X787" s="16">
        <f t="shared" si="589"/>
        <v>10.131765986991704</v>
      </c>
      <c r="Y787" s="16">
        <f t="shared" si="589"/>
        <v>9.7395580324030853</v>
      </c>
      <c r="Z787" s="16">
        <f t="shared" si="589"/>
        <v>9.3549020176036937</v>
      </c>
      <c r="AA787" s="16">
        <f t="shared" si="589"/>
        <v>8.9777979425934493</v>
      </c>
      <c r="AB787" s="16">
        <f t="shared" si="589"/>
        <v>8.6082458073725423</v>
      </c>
      <c r="AC787" s="16">
        <f t="shared" si="589"/>
        <v>8.2462456119407292</v>
      </c>
      <c r="AD787" s="16">
        <f t="shared" si="589"/>
        <v>8.0154645450439599</v>
      </c>
      <c r="AE787" s="16">
        <f t="shared" si="589"/>
        <v>7.7878608108152818</v>
      </c>
      <c r="AF787" s="16">
        <f t="shared" si="589"/>
        <v>7.5634344092546586</v>
      </c>
      <c r="AG787" s="16">
        <f t="shared" si="589"/>
        <v>7.3421853403621089</v>
      </c>
      <c r="AH787" s="16">
        <f t="shared" si="589"/>
        <v>7.1241136041376523</v>
      </c>
    </row>
    <row r="788" spans="2:34" hidden="1" outlineLevel="1">
      <c r="B788" t="str">
        <f t="shared" si="569"/>
        <v>e-diesel (PS) - Energy cost - Europe - USD/ton fuel</v>
      </c>
      <c r="C788" s="2" t="str">
        <f>C759</f>
        <v>e-diesel (PS)</v>
      </c>
      <c r="D788" s="2" t="s">
        <v>43</v>
      </c>
      <c r="E788" s="2" t="s">
        <v>8</v>
      </c>
      <c r="F788" s="2" t="s">
        <v>31</v>
      </c>
      <c r="G788" s="16">
        <f t="shared" ref="G788:AH788" si="590">G793*G$795</f>
        <v>20.03419940861022</v>
      </c>
      <c r="H788" s="16">
        <f t="shared" si="590"/>
        <v>18.837733795195369</v>
      </c>
      <c r="I788" s="16">
        <f t="shared" si="590"/>
        <v>17.671265371443241</v>
      </c>
      <c r="J788" s="16">
        <f t="shared" si="590"/>
        <v>16.717185818536183</v>
      </c>
      <c r="K788" s="16">
        <f t="shared" si="590"/>
        <v>15.78534335027101</v>
      </c>
      <c r="L788" s="16">
        <f t="shared" si="590"/>
        <v>14.875737966648074</v>
      </c>
      <c r="M788" s="16">
        <f t="shared" si="590"/>
        <v>13.988369667667028</v>
      </c>
      <c r="N788" s="16">
        <f t="shared" si="590"/>
        <v>13.123238453328213</v>
      </c>
      <c r="O788" s="16">
        <f t="shared" si="590"/>
        <v>12.654095123654653</v>
      </c>
      <c r="P788" s="16">
        <f t="shared" si="590"/>
        <v>12.193428582186671</v>
      </c>
      <c r="Q788" s="16">
        <f t="shared" si="590"/>
        <v>11.741238828923938</v>
      </c>
      <c r="R788" s="16">
        <f t="shared" si="590"/>
        <v>11.297525863866536</v>
      </c>
      <c r="S788" s="16">
        <f t="shared" si="590"/>
        <v>10.862289687014542</v>
      </c>
      <c r="T788" s="16">
        <f t="shared" si="590"/>
        <v>10.544654819504814</v>
      </c>
      <c r="U788" s="16">
        <f t="shared" si="590"/>
        <v>10.231663236644277</v>
      </c>
      <c r="V788" s="16">
        <f t="shared" si="590"/>
        <v>9.9233149384327817</v>
      </c>
      <c r="W788" s="16">
        <f t="shared" si="590"/>
        <v>9.6196099248703852</v>
      </c>
      <c r="X788" s="16">
        <f t="shared" si="590"/>
        <v>9.3205481959570715</v>
      </c>
      <c r="Y788" s="16">
        <f t="shared" si="590"/>
        <v>9.0309249569471994</v>
      </c>
      <c r="Z788" s="16">
        <f t="shared" si="590"/>
        <v>8.7458591318438703</v>
      </c>
      <c r="AA788" s="16">
        <f t="shared" si="590"/>
        <v>8.4653507206472032</v>
      </c>
      <c r="AB788" s="16">
        <f t="shared" si="590"/>
        <v>8.189399723357182</v>
      </c>
      <c r="AC788" s="16">
        <f t="shared" si="590"/>
        <v>7.9180061399737713</v>
      </c>
      <c r="AD788" s="16">
        <f t="shared" si="590"/>
        <v>7.6964162754164303</v>
      </c>
      <c r="AE788" s="16">
        <f t="shared" si="590"/>
        <v>7.477877101912612</v>
      </c>
      <c r="AF788" s="16">
        <f t="shared" si="590"/>
        <v>7.262388619462282</v>
      </c>
      <c r="AG788" s="16">
        <f t="shared" si="590"/>
        <v>7.049950828065457</v>
      </c>
      <c r="AH788" s="16">
        <f t="shared" si="590"/>
        <v>6.8405637277221549</v>
      </c>
    </row>
    <row r="789" spans="2:34" hidden="1" outlineLevel="1">
      <c r="B789" t="str">
        <f t="shared" si="569"/>
        <v>e-diesel (PS) - Energy cost - Middle East - USD/ton fuel</v>
      </c>
      <c r="C789" s="13" t="str">
        <f>C759</f>
        <v>e-diesel (PS)</v>
      </c>
      <c r="D789" s="13" t="s">
        <v>43</v>
      </c>
      <c r="E789" s="13" t="s">
        <v>58</v>
      </c>
      <c r="F789" s="13" t="s">
        <v>31</v>
      </c>
      <c r="G789" s="17">
        <f t="shared" ref="G789:AH789" si="591">G794*G$795</f>
        <v>15.341082917877907</v>
      </c>
      <c r="H789" s="17">
        <f t="shared" si="591"/>
        <v>14.409400272858166</v>
      </c>
      <c r="I789" s="17">
        <f t="shared" si="591"/>
        <v>13.501235651081528</v>
      </c>
      <c r="J789" s="17">
        <f t="shared" si="591"/>
        <v>12.85283382039278</v>
      </c>
      <c r="K789" s="17">
        <f t="shared" si="591"/>
        <v>12.218717691563548</v>
      </c>
      <c r="L789" s="17">
        <f t="shared" si="591"/>
        <v>11.598887264593834</v>
      </c>
      <c r="M789" s="17">
        <f t="shared" si="591"/>
        <v>10.993342539483638</v>
      </c>
      <c r="N789" s="17">
        <f t="shared" si="591"/>
        <v>10.402083516232958</v>
      </c>
      <c r="O789" s="17">
        <f t="shared" si="591"/>
        <v>9.9550881030842415</v>
      </c>
      <c r="P789" s="17">
        <f t="shared" si="591"/>
        <v>9.5173342300383421</v>
      </c>
      <c r="Q789" s="17">
        <f t="shared" si="591"/>
        <v>9.0888218970950945</v>
      </c>
      <c r="R789" s="17">
        <f t="shared" si="591"/>
        <v>8.669551104254662</v>
      </c>
      <c r="S789" s="17">
        <f t="shared" si="591"/>
        <v>8.2595218515169613</v>
      </c>
      <c r="T789" s="17">
        <f t="shared" si="591"/>
        <v>7.9965392922245107</v>
      </c>
      <c r="U789" s="17">
        <f t="shared" si="591"/>
        <v>7.737807841980775</v>
      </c>
      <c r="V789" s="17">
        <f t="shared" si="591"/>
        <v>7.4833275007857054</v>
      </c>
      <c r="W789" s="17">
        <f t="shared" si="591"/>
        <v>7.2330982686392709</v>
      </c>
      <c r="X789" s="17">
        <f t="shared" si="591"/>
        <v>6.9871201455415495</v>
      </c>
      <c r="Y789" s="17">
        <f t="shared" si="591"/>
        <v>6.719423322668999</v>
      </c>
      <c r="Z789" s="17">
        <f t="shared" si="591"/>
        <v>6.4568411836030739</v>
      </c>
      <c r="AA789" s="17">
        <f t="shared" si="591"/>
        <v>6.199373728343744</v>
      </c>
      <c r="AB789" s="17">
        <f t="shared" si="591"/>
        <v>5.947020956891115</v>
      </c>
      <c r="AC789" s="17">
        <f t="shared" si="591"/>
        <v>5.6997828692450287</v>
      </c>
      <c r="AD789" s="17">
        <f t="shared" si="591"/>
        <v>5.540265853330915</v>
      </c>
      <c r="AE789" s="17">
        <f t="shared" si="591"/>
        <v>5.3829450603634372</v>
      </c>
      <c r="AF789" s="17">
        <f t="shared" si="591"/>
        <v>5.227820490342495</v>
      </c>
      <c r="AG789" s="17">
        <f t="shared" si="591"/>
        <v>5.0748921432681389</v>
      </c>
      <c r="AH789" s="17">
        <f t="shared" si="591"/>
        <v>4.9241600191404169</v>
      </c>
    </row>
    <row r="790" spans="2:34" hidden="1" outlineLevel="1">
      <c r="B790" t="str">
        <f t="shared" si="569"/>
        <v>Renewable electricity - Cost of electricity - Africa - USD/MWh</v>
      </c>
      <c r="C790" t="s">
        <v>118</v>
      </c>
      <c r="D790" t="s">
        <v>119</v>
      </c>
      <c r="E790" t="s">
        <v>55</v>
      </c>
      <c r="F790" t="s">
        <v>120</v>
      </c>
      <c r="G790" s="8">
        <f t="shared" ref="G790:V795" si="592">INDEX(FuelData,MATCH($B790,FuelData_Index,0),MATCH(G$4,FuelData_Year,0))</f>
        <v>58.389806930514169</v>
      </c>
      <c r="H790" s="8">
        <f t="shared" si="592"/>
        <v>51.533296245659585</v>
      </c>
      <c r="I790" s="8">
        <f t="shared" si="592"/>
        <v>44.676785560803182</v>
      </c>
      <c r="J790" s="8">
        <f t="shared" si="592"/>
        <v>42.765424685038852</v>
      </c>
      <c r="K790" s="8">
        <f t="shared" si="592"/>
        <v>40.854063809274521</v>
      </c>
      <c r="L790" s="8">
        <f t="shared" si="592"/>
        <v>38.942702933510191</v>
      </c>
      <c r="M790" s="8">
        <f t="shared" si="592"/>
        <v>37.031342057745405</v>
      </c>
      <c r="N790" s="8">
        <f t="shared" si="592"/>
        <v>35.119981181981075</v>
      </c>
      <c r="O790" s="8">
        <f t="shared" si="592"/>
        <v>34.053057098426962</v>
      </c>
      <c r="P790" s="8">
        <f t="shared" si="592"/>
        <v>32.986133014872848</v>
      </c>
      <c r="Q790" s="8">
        <f t="shared" si="592"/>
        <v>31.919208931318281</v>
      </c>
      <c r="R790" s="8">
        <f t="shared" si="592"/>
        <v>30.852284847764167</v>
      </c>
      <c r="S790" s="8">
        <f t="shared" si="592"/>
        <v>29.785360764210168</v>
      </c>
      <c r="T790" s="8">
        <f t="shared" si="592"/>
        <v>29.283177129903038</v>
      </c>
      <c r="U790" s="8">
        <f t="shared" si="592"/>
        <v>28.780993495596022</v>
      </c>
      <c r="V790" s="8">
        <f t="shared" si="592"/>
        <v>28.278809861288892</v>
      </c>
      <c r="W790" s="8">
        <f t="shared" ref="W790:AH795" si="593">INDEX(FuelData,MATCH($B790,FuelData_Index,0),MATCH(W$4,FuelData_Year,0))</f>
        <v>27.776626226981762</v>
      </c>
      <c r="X790" s="8">
        <f t="shared" si="593"/>
        <v>27.274442592674859</v>
      </c>
      <c r="Y790" s="8">
        <f t="shared" si="593"/>
        <v>26.758061649346246</v>
      </c>
      <c r="Z790" s="8">
        <f t="shared" si="593"/>
        <v>26.241680706017632</v>
      </c>
      <c r="AA790" s="8">
        <f t="shared" si="593"/>
        <v>25.725299762688792</v>
      </c>
      <c r="AB790" s="8">
        <f t="shared" si="593"/>
        <v>25.208918819360179</v>
      </c>
      <c r="AC790" s="8">
        <f t="shared" si="593"/>
        <v>24.692537876031452</v>
      </c>
      <c r="AD790" s="8">
        <f t="shared" si="593"/>
        <v>24.439084279606391</v>
      </c>
      <c r="AE790" s="8">
        <f t="shared" si="593"/>
        <v>24.185630683181444</v>
      </c>
      <c r="AF790" s="8">
        <f t="shared" si="593"/>
        <v>23.932177086756383</v>
      </c>
      <c r="AG790" s="8">
        <f t="shared" si="593"/>
        <v>23.678723490331322</v>
      </c>
      <c r="AH790" s="8">
        <f t="shared" si="593"/>
        <v>23.425269893906375</v>
      </c>
    </row>
    <row r="791" spans="2:34" hidden="1" outlineLevel="1">
      <c r="B791" t="str">
        <f t="shared" si="569"/>
        <v>Renewable electricity - Cost of electricity - Americas - USD/MWh</v>
      </c>
      <c r="C791" t="s">
        <v>118</v>
      </c>
      <c r="D791" t="s">
        <v>119</v>
      </c>
      <c r="E791" t="s">
        <v>56</v>
      </c>
      <c r="F791" t="s">
        <v>120</v>
      </c>
      <c r="G791" s="8">
        <f t="shared" si="592"/>
        <v>36.687184539767031</v>
      </c>
      <c r="H791" s="8">
        <f t="shared" si="592"/>
        <v>35.927444151972622</v>
      </c>
      <c r="I791" s="8">
        <f t="shared" si="592"/>
        <v>35.167703764177986</v>
      </c>
      <c r="J791" s="8">
        <f t="shared" si="592"/>
        <v>33.883444176422017</v>
      </c>
      <c r="K791" s="8">
        <f t="shared" si="592"/>
        <v>32.599184588666049</v>
      </c>
      <c r="L791" s="8">
        <f t="shared" si="592"/>
        <v>31.31492500091008</v>
      </c>
      <c r="M791" s="8">
        <f t="shared" si="592"/>
        <v>30.030665413154566</v>
      </c>
      <c r="N791" s="8">
        <f t="shared" si="592"/>
        <v>28.746405825398597</v>
      </c>
      <c r="O791" s="8">
        <f t="shared" si="592"/>
        <v>28.128389278370832</v>
      </c>
      <c r="P791" s="8">
        <f t="shared" si="592"/>
        <v>27.510372731343068</v>
      </c>
      <c r="Q791" s="8">
        <f t="shared" si="592"/>
        <v>26.892356184315304</v>
      </c>
      <c r="R791" s="8">
        <f t="shared" si="592"/>
        <v>26.27433963728754</v>
      </c>
      <c r="S791" s="8">
        <f t="shared" si="592"/>
        <v>25.656323090259662</v>
      </c>
      <c r="T791" s="8">
        <f t="shared" si="592"/>
        <v>25.155343675421591</v>
      </c>
      <c r="U791" s="8">
        <f t="shared" si="592"/>
        <v>24.65436426058352</v>
      </c>
      <c r="V791" s="8">
        <f t="shared" si="592"/>
        <v>24.153384845745336</v>
      </c>
      <c r="W791" s="8">
        <f t="shared" si="593"/>
        <v>23.652405430907265</v>
      </c>
      <c r="X791" s="8">
        <f t="shared" si="593"/>
        <v>23.151426016069138</v>
      </c>
      <c r="Y791" s="8">
        <f t="shared" si="593"/>
        <v>22.949597354879643</v>
      </c>
      <c r="Z791" s="8">
        <f t="shared" si="593"/>
        <v>22.747768693690148</v>
      </c>
      <c r="AA791" s="8">
        <f t="shared" si="593"/>
        <v>22.54594003250071</v>
      </c>
      <c r="AB791" s="8">
        <f t="shared" si="593"/>
        <v>22.344111371311214</v>
      </c>
      <c r="AC791" s="8">
        <f t="shared" si="593"/>
        <v>22.142282710121719</v>
      </c>
      <c r="AD791" s="8">
        <f t="shared" si="593"/>
        <v>21.990017270793203</v>
      </c>
      <c r="AE791" s="8">
        <f t="shared" si="593"/>
        <v>21.837751831464743</v>
      </c>
      <c r="AF791" s="8">
        <f t="shared" si="593"/>
        <v>21.685486392136283</v>
      </c>
      <c r="AG791" s="8">
        <f t="shared" si="593"/>
        <v>21.533220952807824</v>
      </c>
      <c r="AH791" s="8">
        <f t="shared" si="593"/>
        <v>21.380955513479364</v>
      </c>
    </row>
    <row r="792" spans="2:34" hidden="1" outlineLevel="1">
      <c r="B792" t="str">
        <f t="shared" si="569"/>
        <v>Renewable electricity - Cost of electricity - Asia - USD/MWh</v>
      </c>
      <c r="C792" t="s">
        <v>118</v>
      </c>
      <c r="D792" t="s">
        <v>119</v>
      </c>
      <c r="E792" t="s">
        <v>57</v>
      </c>
      <c r="F792" t="s">
        <v>120</v>
      </c>
      <c r="G792" s="8">
        <f t="shared" si="592"/>
        <v>64.941602489809156</v>
      </c>
      <c r="H792" s="8">
        <f t="shared" si="592"/>
        <v>59.234907936835953</v>
      </c>
      <c r="I792" s="8">
        <f t="shared" si="592"/>
        <v>53.528213383865477</v>
      </c>
      <c r="J792" s="8">
        <f t="shared" si="592"/>
        <v>51.481269434223577</v>
      </c>
      <c r="K792" s="8">
        <f t="shared" si="592"/>
        <v>49.434325484582587</v>
      </c>
      <c r="L792" s="8">
        <f t="shared" si="592"/>
        <v>47.387381534940687</v>
      </c>
      <c r="M792" s="8">
        <f t="shared" si="592"/>
        <v>45.340437585298787</v>
      </c>
      <c r="N792" s="8">
        <f t="shared" si="592"/>
        <v>43.293493635657796</v>
      </c>
      <c r="O792" s="8">
        <f t="shared" si="592"/>
        <v>41.902208066311687</v>
      </c>
      <c r="P792" s="8">
        <f t="shared" si="592"/>
        <v>40.510922496966032</v>
      </c>
      <c r="Q792" s="8">
        <f t="shared" si="592"/>
        <v>39.119636927620832</v>
      </c>
      <c r="R792" s="8">
        <f t="shared" si="592"/>
        <v>37.728351358275177</v>
      </c>
      <c r="S792" s="8">
        <f t="shared" si="592"/>
        <v>36.337065788929522</v>
      </c>
      <c r="T792" s="8">
        <f t="shared" si="592"/>
        <v>35.629702497725702</v>
      </c>
      <c r="U792" s="8">
        <f t="shared" si="592"/>
        <v>34.922339206521883</v>
      </c>
      <c r="V792" s="8">
        <f t="shared" si="592"/>
        <v>34.214975915318291</v>
      </c>
      <c r="W792" s="8">
        <f t="shared" si="593"/>
        <v>33.507612624114472</v>
      </c>
      <c r="X792" s="8">
        <f t="shared" si="593"/>
        <v>32.800249332911108</v>
      </c>
      <c r="Y792" s="8">
        <f t="shared" si="593"/>
        <v>32.059832294097532</v>
      </c>
      <c r="Z792" s="8">
        <f t="shared" si="593"/>
        <v>31.319415255284184</v>
      </c>
      <c r="AA792" s="8">
        <f t="shared" si="593"/>
        <v>30.578998216470609</v>
      </c>
      <c r="AB792" s="8">
        <f t="shared" si="593"/>
        <v>29.838581177657261</v>
      </c>
      <c r="AC792" s="8">
        <f t="shared" si="593"/>
        <v>29.098164138843686</v>
      </c>
      <c r="AD792" s="8">
        <f t="shared" si="593"/>
        <v>28.758618698873192</v>
      </c>
      <c r="AE792" s="8">
        <f t="shared" si="593"/>
        <v>28.419073258902586</v>
      </c>
      <c r="AF792" s="8">
        <f t="shared" si="593"/>
        <v>28.079527818932092</v>
      </c>
      <c r="AG792" s="8">
        <f t="shared" si="593"/>
        <v>27.739982378961599</v>
      </c>
      <c r="AH792" s="8">
        <f t="shared" si="593"/>
        <v>27.400436938990993</v>
      </c>
    </row>
    <row r="793" spans="2:34" hidden="1" outlineLevel="1">
      <c r="B793" t="str">
        <f t="shared" si="569"/>
        <v>Renewable electricity - Cost of electricity - Europe - USD/MWh</v>
      </c>
      <c r="C793" t="s">
        <v>118</v>
      </c>
      <c r="D793" t="s">
        <v>119</v>
      </c>
      <c r="E793" t="s">
        <v>8</v>
      </c>
      <c r="F793" t="s">
        <v>120</v>
      </c>
      <c r="G793" s="8">
        <f t="shared" si="592"/>
        <v>48.345505357757247</v>
      </c>
      <c r="H793" s="8">
        <f t="shared" si="592"/>
        <v>46.261834393182653</v>
      </c>
      <c r="I793" s="8">
        <f t="shared" si="592"/>
        <v>44.178163428608059</v>
      </c>
      <c r="J793" s="8">
        <f t="shared" si="592"/>
        <v>42.49454469772445</v>
      </c>
      <c r="K793" s="8">
        <f t="shared" si="592"/>
        <v>40.810925966840387</v>
      </c>
      <c r="L793" s="8">
        <f t="shared" si="592"/>
        <v>39.127307235956778</v>
      </c>
      <c r="M793" s="8">
        <f t="shared" si="592"/>
        <v>37.443688505072714</v>
      </c>
      <c r="N793" s="8">
        <f t="shared" si="592"/>
        <v>35.760069774189105</v>
      </c>
      <c r="O793" s="8">
        <f t="shared" si="592"/>
        <v>35.060526539849434</v>
      </c>
      <c r="P793" s="8">
        <f t="shared" si="592"/>
        <v>34.360983305510445</v>
      </c>
      <c r="Q793" s="8">
        <f t="shared" si="592"/>
        <v>33.661440071171228</v>
      </c>
      <c r="R793" s="8">
        <f t="shared" si="592"/>
        <v>32.961896836832011</v>
      </c>
      <c r="S793" s="8">
        <f t="shared" si="592"/>
        <v>32.262353602493022</v>
      </c>
      <c r="T793" s="8">
        <f t="shared" si="592"/>
        <v>31.844690735616723</v>
      </c>
      <c r="U793" s="8">
        <f t="shared" si="592"/>
        <v>31.427027868740538</v>
      </c>
      <c r="V793" s="8">
        <f t="shared" si="592"/>
        <v>31.009365001864353</v>
      </c>
      <c r="W793" s="8">
        <f t="shared" si="593"/>
        <v>30.591702134988168</v>
      </c>
      <c r="X793" s="8">
        <f t="shared" si="593"/>
        <v>30.174039268111756</v>
      </c>
      <c r="Y793" s="8">
        <f t="shared" si="593"/>
        <v>29.72721540516045</v>
      </c>
      <c r="Z793" s="8">
        <f t="shared" si="593"/>
        <v>29.280391542209031</v>
      </c>
      <c r="AA793" s="8">
        <f t="shared" si="593"/>
        <v>28.833567679257726</v>
      </c>
      <c r="AB793" s="8">
        <f t="shared" si="593"/>
        <v>28.386743816306307</v>
      </c>
      <c r="AC793" s="8">
        <f t="shared" si="593"/>
        <v>27.939919953355002</v>
      </c>
      <c r="AD793" s="8">
        <f t="shared" si="593"/>
        <v>27.613908060931863</v>
      </c>
      <c r="AE793" s="8">
        <f t="shared" si="593"/>
        <v>27.28789616850861</v>
      </c>
      <c r="AF793" s="8">
        <f t="shared" si="593"/>
        <v>26.96188427608547</v>
      </c>
      <c r="AG793" s="8">
        <f t="shared" si="593"/>
        <v>26.635872383662331</v>
      </c>
      <c r="AH793" s="8">
        <f t="shared" si="593"/>
        <v>26.309860491239078</v>
      </c>
    </row>
    <row r="794" spans="2:34" hidden="1" outlineLevel="1">
      <c r="B794" t="str">
        <f t="shared" si="569"/>
        <v>Renewable electricity - Cost of electricity - Middle East - USD/MWh</v>
      </c>
      <c r="C794" t="s">
        <v>118</v>
      </c>
      <c r="D794" t="s">
        <v>119</v>
      </c>
      <c r="E794" t="s">
        <v>58</v>
      </c>
      <c r="F794" t="s">
        <v>120</v>
      </c>
      <c r="G794" s="8">
        <f t="shared" si="592"/>
        <v>37.020316673163961</v>
      </c>
      <c r="H794" s="8">
        <f t="shared" si="592"/>
        <v>35.386702900434102</v>
      </c>
      <c r="I794" s="8">
        <f t="shared" si="592"/>
        <v>33.753089127703788</v>
      </c>
      <c r="J794" s="8">
        <f t="shared" si="592"/>
        <v>32.671487127187447</v>
      </c>
      <c r="K794" s="8">
        <f t="shared" si="592"/>
        <v>31.589885126671106</v>
      </c>
      <c r="L794" s="8">
        <f t="shared" si="592"/>
        <v>30.508283126154765</v>
      </c>
      <c r="M794" s="8">
        <f t="shared" si="592"/>
        <v>29.426681125638424</v>
      </c>
      <c r="N794" s="8">
        <f t="shared" si="592"/>
        <v>28.345079125122083</v>
      </c>
      <c r="O794" s="8">
        <f t="shared" si="592"/>
        <v>27.58242507536329</v>
      </c>
      <c r="P794" s="8">
        <f t="shared" si="592"/>
        <v>26.819771025604723</v>
      </c>
      <c r="Q794" s="8">
        <f t="shared" si="592"/>
        <v>26.057116975845929</v>
      </c>
      <c r="R794" s="8">
        <f t="shared" si="592"/>
        <v>25.294462926087363</v>
      </c>
      <c r="S794" s="8">
        <f t="shared" si="592"/>
        <v>24.531808876328796</v>
      </c>
      <c r="T794" s="8">
        <f t="shared" si="592"/>
        <v>24.149422155106208</v>
      </c>
      <c r="U794" s="8">
        <f t="shared" si="592"/>
        <v>23.76703543388362</v>
      </c>
      <c r="V794" s="8">
        <f t="shared" si="592"/>
        <v>23.384648712661146</v>
      </c>
      <c r="W794" s="8">
        <f t="shared" si="593"/>
        <v>23.002261991438559</v>
      </c>
      <c r="X794" s="8">
        <f t="shared" si="593"/>
        <v>22.619875270215971</v>
      </c>
      <c r="Y794" s="8">
        <f t="shared" si="593"/>
        <v>22.118414831670066</v>
      </c>
      <c r="Z794" s="8">
        <f t="shared" si="593"/>
        <v>21.616954393124274</v>
      </c>
      <c r="AA794" s="8">
        <f t="shared" si="593"/>
        <v>21.115493954578369</v>
      </c>
      <c r="AB794" s="8">
        <f t="shared" si="593"/>
        <v>20.614033516032578</v>
      </c>
      <c r="AC794" s="8">
        <f t="shared" si="593"/>
        <v>20.112573077486616</v>
      </c>
      <c r="AD794" s="8">
        <f t="shared" si="593"/>
        <v>19.877873861328055</v>
      </c>
      <c r="AE794" s="8">
        <f t="shared" si="593"/>
        <v>19.643174645169552</v>
      </c>
      <c r="AF794" s="8">
        <f t="shared" si="593"/>
        <v>19.408475429010991</v>
      </c>
      <c r="AG794" s="8">
        <f t="shared" si="593"/>
        <v>19.173776212852431</v>
      </c>
      <c r="AH794" s="8">
        <f t="shared" si="593"/>
        <v>18.939076996693927</v>
      </c>
    </row>
    <row r="795" spans="2:34" hidden="1" outlineLevel="1">
      <c r="B795" t="str">
        <f t="shared" si="569"/>
        <v>e-diesel - Energy demand - Global - MWh/ton fuel</v>
      </c>
      <c r="C795" t="s">
        <v>87</v>
      </c>
      <c r="D795" t="s">
        <v>137</v>
      </c>
      <c r="E795" t="s">
        <v>49</v>
      </c>
      <c r="F795" t="s">
        <v>122</v>
      </c>
      <c r="G795" s="24">
        <f t="shared" si="592"/>
        <v>0.41439631792773568</v>
      </c>
      <c r="H795" s="24">
        <f t="shared" si="592"/>
        <v>0.40719815896386891</v>
      </c>
      <c r="I795" s="24">
        <f t="shared" si="592"/>
        <v>0.40000000000000036</v>
      </c>
      <c r="J795" s="24">
        <f t="shared" si="592"/>
        <v>0.39339604500884029</v>
      </c>
      <c r="K795" s="24">
        <f t="shared" si="592"/>
        <v>0.38679209001768022</v>
      </c>
      <c r="L795" s="24">
        <f t="shared" si="592"/>
        <v>0.38018813502652016</v>
      </c>
      <c r="M795" s="24">
        <f t="shared" si="592"/>
        <v>0.37358418003536009</v>
      </c>
      <c r="N795" s="24">
        <f t="shared" si="592"/>
        <v>0.36698022504420003</v>
      </c>
      <c r="O795" s="24">
        <f t="shared" si="592"/>
        <v>0.3609214228221056</v>
      </c>
      <c r="P795" s="24">
        <f t="shared" si="592"/>
        <v>0.35486262060001117</v>
      </c>
      <c r="Q795" s="24">
        <f t="shared" si="592"/>
        <v>0.34880381837791674</v>
      </c>
      <c r="R795" s="24">
        <f t="shared" si="592"/>
        <v>0.34274501615582231</v>
      </c>
      <c r="S795" s="24">
        <f t="shared" si="592"/>
        <v>0.33668621393372788</v>
      </c>
      <c r="T795" s="24">
        <f t="shared" si="592"/>
        <v>0.33112756242632102</v>
      </c>
      <c r="U795" s="24">
        <f t="shared" si="592"/>
        <v>0.32556891091891593</v>
      </c>
      <c r="V795" s="24">
        <f t="shared" si="592"/>
        <v>0.32001025941150907</v>
      </c>
      <c r="W795" s="24">
        <f t="shared" si="593"/>
        <v>0.3144516079041022</v>
      </c>
      <c r="X795" s="24">
        <f t="shared" si="593"/>
        <v>0.30889295639669712</v>
      </c>
      <c r="Y795" s="24">
        <f t="shared" si="593"/>
        <v>0.30379316844387283</v>
      </c>
      <c r="Z795" s="24">
        <f t="shared" si="593"/>
        <v>0.29869338049104677</v>
      </c>
      <c r="AA795" s="24">
        <f t="shared" si="593"/>
        <v>0.2935935925382207</v>
      </c>
      <c r="AB795" s="24">
        <f t="shared" si="593"/>
        <v>0.28849380458539642</v>
      </c>
      <c r="AC795" s="24">
        <f t="shared" si="593"/>
        <v>0.28339401663257036</v>
      </c>
      <c r="AD795" s="24">
        <f t="shared" si="593"/>
        <v>0.27871521330605553</v>
      </c>
      <c r="AE795" s="24">
        <f t="shared" si="593"/>
        <v>0.27403640997954248</v>
      </c>
      <c r="AF795" s="24">
        <f t="shared" si="593"/>
        <v>0.26935760665302766</v>
      </c>
      <c r="AG795" s="24">
        <f t="shared" si="593"/>
        <v>0.26467880332651283</v>
      </c>
      <c r="AH795" s="24">
        <f t="shared" si="593"/>
        <v>0.25999999999999979</v>
      </c>
    </row>
    <row r="796" spans="2:34" hidden="1" outlineLevel="1">
      <c r="B796" t="str">
        <f t="shared" si="569"/>
        <v/>
      </c>
      <c r="C796" s="2"/>
    </row>
    <row r="797" spans="2:34" hidden="1" outlineLevel="1">
      <c r="B797" t="str">
        <f t="shared" si="569"/>
        <v>e-diesel (PS) - Feedstock cost - Africa - USD/ton fuel</v>
      </c>
      <c r="C797" s="10" t="str">
        <f>C759</f>
        <v>e-diesel (PS)</v>
      </c>
      <c r="D797" s="10" t="s">
        <v>44</v>
      </c>
      <c r="E797" s="10" t="s">
        <v>55</v>
      </c>
      <c r="F797" s="10" t="s">
        <v>31</v>
      </c>
      <c r="G797" s="15">
        <f>G802*G$812+G807*G$813</f>
        <v>2719.2835469963852</v>
      </c>
      <c r="H797" s="15">
        <f t="shared" ref="H797:AH797" si="594">H802*H$812+H807*H$813</f>
        <v>2488.9731993991318</v>
      </c>
      <c r="I797" s="15">
        <f t="shared" si="594"/>
        <v>2257.4072306988987</v>
      </c>
      <c r="J797" s="15">
        <f t="shared" si="594"/>
        <v>2170.8622648311539</v>
      </c>
      <c r="K797" s="15">
        <f t="shared" si="594"/>
        <v>2081.8969118314749</v>
      </c>
      <c r="L797" s="15">
        <f t="shared" si="594"/>
        <v>1990.5594815155382</v>
      </c>
      <c r="M797" s="15">
        <f t="shared" si="594"/>
        <v>1896.8982836990597</v>
      </c>
      <c r="N797" s="15">
        <f t="shared" si="594"/>
        <v>1800.9616281976955</v>
      </c>
      <c r="O797" s="15">
        <f t="shared" si="594"/>
        <v>1765.3750227070766</v>
      </c>
      <c r="P797" s="15">
        <f t="shared" si="594"/>
        <v>1726.2274251338843</v>
      </c>
      <c r="Q797" s="15">
        <f t="shared" si="594"/>
        <v>1683.5448563872508</v>
      </c>
      <c r="R797" s="15">
        <f t="shared" si="594"/>
        <v>1637.3533373763298</v>
      </c>
      <c r="S797" s="15">
        <f t="shared" si="594"/>
        <v>1587.6788890103126</v>
      </c>
      <c r="T797" s="15">
        <f t="shared" si="594"/>
        <v>1551.2846802771787</v>
      </c>
      <c r="U797" s="15">
        <f t="shared" si="594"/>
        <v>1512.4412216209175</v>
      </c>
      <c r="V797" s="15">
        <f t="shared" si="594"/>
        <v>1471.1570037630981</v>
      </c>
      <c r="W797" s="15">
        <f t="shared" si="594"/>
        <v>1427.4405174251833</v>
      </c>
      <c r="X797" s="15">
        <f t="shared" si="594"/>
        <v>1381.3002533287167</v>
      </c>
      <c r="Y797" s="15">
        <f t="shared" si="594"/>
        <v>1334.0636731751445</v>
      </c>
      <c r="Z797" s="15">
        <f t="shared" si="594"/>
        <v>1285.6897904041778</v>
      </c>
      <c r="AA797" s="15">
        <f t="shared" si="594"/>
        <v>1236.1736398707658</v>
      </c>
      <c r="AB797" s="15">
        <f t="shared" si="594"/>
        <v>1185.5102564298065</v>
      </c>
      <c r="AC797" s="15">
        <f t="shared" si="594"/>
        <v>1133.694674936228</v>
      </c>
      <c r="AD797" s="15">
        <f t="shared" si="594"/>
        <v>1091.7517782860305</v>
      </c>
      <c r="AE797" s="15">
        <f t="shared" si="594"/>
        <v>1049.2387627651308</v>
      </c>
      <c r="AF797" s="15">
        <f t="shared" si="594"/>
        <v>1006.1524996059477</v>
      </c>
      <c r="AG797" s="15">
        <f t="shared" si="594"/>
        <v>962.48986004091091</v>
      </c>
      <c r="AH797" s="15">
        <f t="shared" si="594"/>
        <v>918.24771530245096</v>
      </c>
    </row>
    <row r="798" spans="2:34" hidden="1" outlineLevel="1">
      <c r="B798" t="str">
        <f t="shared" si="569"/>
        <v>e-diesel (PS) - Feedstock cost - Americas - USD/ton fuel</v>
      </c>
      <c r="C798" s="2" t="str">
        <f>C759</f>
        <v>e-diesel (PS)</v>
      </c>
      <c r="D798" s="2" t="s">
        <v>44</v>
      </c>
      <c r="E798" s="2" t="s">
        <v>56</v>
      </c>
      <c r="F798" s="2" t="s">
        <v>31</v>
      </c>
      <c r="G798" s="16">
        <f t="shared" ref="G798:AH798" si="595">G803*G$812+G808*G$813</f>
        <v>2135.7552826129777</v>
      </c>
      <c r="H798" s="16">
        <f t="shared" si="595"/>
        <v>2069.823804735558</v>
      </c>
      <c r="I798" s="16">
        <f t="shared" si="595"/>
        <v>2002.3308660453249</v>
      </c>
      <c r="J798" s="16">
        <f t="shared" si="595"/>
        <v>1933.0564566131534</v>
      </c>
      <c r="K798" s="16">
        <f t="shared" si="595"/>
        <v>1861.3678227036703</v>
      </c>
      <c r="L798" s="16">
        <f t="shared" si="595"/>
        <v>1787.297424091872</v>
      </c>
      <c r="M798" s="16">
        <f t="shared" si="595"/>
        <v>1710.8777205528118</v>
      </c>
      <c r="N798" s="16">
        <f t="shared" si="595"/>
        <v>1632.1411718614202</v>
      </c>
      <c r="O798" s="16">
        <f t="shared" si="595"/>
        <v>1609.409130188558</v>
      </c>
      <c r="P798" s="16">
        <f t="shared" si="595"/>
        <v>1583.0145139769613</v>
      </c>
      <c r="Q798" s="16">
        <f t="shared" si="595"/>
        <v>1552.9723958570678</v>
      </c>
      <c r="R798" s="16">
        <f t="shared" si="595"/>
        <v>1519.2978484592988</v>
      </c>
      <c r="S798" s="16">
        <f t="shared" si="595"/>
        <v>1482.0059444141393</v>
      </c>
      <c r="T798" s="16">
        <f t="shared" si="595"/>
        <v>1446.4832813388427</v>
      </c>
      <c r="U798" s="16">
        <f t="shared" si="595"/>
        <v>1408.5341349437172</v>
      </c>
      <c r="V798" s="16">
        <f t="shared" si="595"/>
        <v>1368.1669755898652</v>
      </c>
      <c r="W798" s="16">
        <f t="shared" si="595"/>
        <v>1325.3902736382929</v>
      </c>
      <c r="X798" s="16">
        <f t="shared" si="595"/>
        <v>1280.2124994500689</v>
      </c>
      <c r="Y798" s="16">
        <f t="shared" si="595"/>
        <v>1241.8023278119958</v>
      </c>
      <c r="Z798" s="16">
        <f t="shared" si="595"/>
        <v>1202.0595979223663</v>
      </c>
      <c r="AA798" s="16">
        <f t="shared" si="595"/>
        <v>1160.9823691430142</v>
      </c>
      <c r="AB798" s="16">
        <f t="shared" si="595"/>
        <v>1118.5687008357074</v>
      </c>
      <c r="AC798" s="16">
        <f t="shared" si="595"/>
        <v>1074.8166523622633</v>
      </c>
      <c r="AD798" s="16">
        <f t="shared" si="595"/>
        <v>1035.7821267150387</v>
      </c>
      <c r="AE798" s="16">
        <f t="shared" si="595"/>
        <v>996.12053545254332</v>
      </c>
      <c r="AF798" s="16">
        <f t="shared" si="595"/>
        <v>955.82999892826024</v>
      </c>
      <c r="AG798" s="16">
        <f t="shared" si="595"/>
        <v>914.90863749567484</v>
      </c>
      <c r="AH798" s="16">
        <f t="shared" si="595"/>
        <v>873.35457150827369</v>
      </c>
    </row>
    <row r="799" spans="2:34" hidden="1" outlineLevel="1">
      <c r="B799" t="str">
        <f t="shared" si="569"/>
        <v>e-diesel (PS) - Feedstock cost - Asia - USD/ton fuel</v>
      </c>
      <c r="C799" s="2" t="str">
        <f>C759</f>
        <v>e-diesel (PS)</v>
      </c>
      <c r="D799" s="2" t="s">
        <v>44</v>
      </c>
      <c r="E799" s="2" t="s">
        <v>57</v>
      </c>
      <c r="F799" s="2" t="s">
        <v>31</v>
      </c>
      <c r="G799" s="16">
        <f t="shared" ref="G799:AH799" si="596">G804*G$812+G809*G$813</f>
        <v>2895.4446496721762</v>
      </c>
      <c r="H799" s="16">
        <f t="shared" si="596"/>
        <v>2695.8267476008582</v>
      </c>
      <c r="I799" s="16">
        <f t="shared" si="596"/>
        <v>2494.8423563386341</v>
      </c>
      <c r="J799" s="16">
        <f t="shared" si="596"/>
        <v>2404.2199605468431</v>
      </c>
      <c r="K799" s="16">
        <f t="shared" si="596"/>
        <v>2311.1185928719424</v>
      </c>
      <c r="L799" s="16">
        <f t="shared" si="596"/>
        <v>2215.5899900037775</v>
      </c>
      <c r="M799" s="16">
        <f t="shared" si="596"/>
        <v>2117.6858886323239</v>
      </c>
      <c r="N799" s="16">
        <f t="shared" si="596"/>
        <v>2017.4580254474513</v>
      </c>
      <c r="O799" s="16">
        <f t="shared" si="596"/>
        <v>1972.0026132151195</v>
      </c>
      <c r="P799" s="16">
        <f t="shared" si="596"/>
        <v>1923.0305998117369</v>
      </c>
      <c r="Q799" s="16">
        <f t="shared" si="596"/>
        <v>1870.5759169068128</v>
      </c>
      <c r="R799" s="16">
        <f t="shared" si="596"/>
        <v>1814.6724961698192</v>
      </c>
      <c r="S799" s="16">
        <f t="shared" si="596"/>
        <v>1755.354269270342</v>
      </c>
      <c r="T799" s="16">
        <f t="shared" si="596"/>
        <v>1712.416359711422</v>
      </c>
      <c r="U799" s="16">
        <f t="shared" si="596"/>
        <v>1667.0781673599727</v>
      </c>
      <c r="V799" s="16">
        <f t="shared" si="596"/>
        <v>1619.3516520337621</v>
      </c>
      <c r="W799" s="16">
        <f t="shared" si="596"/>
        <v>1569.2487735504162</v>
      </c>
      <c r="X799" s="16">
        <f t="shared" si="596"/>
        <v>1516.7814917276748</v>
      </c>
      <c r="Y799" s="16">
        <f t="shared" si="596"/>
        <v>1462.5008737555183</v>
      </c>
      <c r="Z799" s="16">
        <f t="shared" si="596"/>
        <v>1407.2303203970387</v>
      </c>
      <c r="AA799" s="16">
        <f t="shared" si="596"/>
        <v>1350.9627123383816</v>
      </c>
      <c r="AB799" s="16">
        <f t="shared" si="596"/>
        <v>1293.6909302656406</v>
      </c>
      <c r="AC799" s="16">
        <f t="shared" si="596"/>
        <v>1235.4078548649422</v>
      </c>
      <c r="AD799" s="16">
        <f t="shared" si="596"/>
        <v>1190.4680794428648</v>
      </c>
      <c r="AE799" s="16">
        <f t="shared" si="596"/>
        <v>1145.0158361381971</v>
      </c>
      <c r="AF799" s="16">
        <f t="shared" si="596"/>
        <v>1099.0469334193263</v>
      </c>
      <c r="AG799" s="16">
        <f t="shared" si="596"/>
        <v>1052.5571797546356</v>
      </c>
      <c r="AH799" s="16">
        <f t="shared" si="596"/>
        <v>1005.5423836125092</v>
      </c>
    </row>
    <row r="800" spans="2:34" hidden="1" outlineLevel="1">
      <c r="B800" t="str">
        <f t="shared" si="569"/>
        <v>e-diesel (PS) - Feedstock cost - Europe - USD/ton fuel</v>
      </c>
      <c r="C800" s="2" t="str">
        <f>C759</f>
        <v>e-diesel (PS)</v>
      </c>
      <c r="D800" s="2" t="s">
        <v>44</v>
      </c>
      <c r="E800" s="2" t="s">
        <v>8</v>
      </c>
      <c r="F800" s="2" t="s">
        <v>31</v>
      </c>
      <c r="G800" s="16">
        <f t="shared" ref="G800:AH800" si="597">G805*G$812+G810*G$813</f>
        <v>2449.2178490283254</v>
      </c>
      <c r="H800" s="16">
        <f t="shared" si="597"/>
        <v>2347.3897708754407</v>
      </c>
      <c r="I800" s="16">
        <f t="shared" si="597"/>
        <v>2244.0319413138304</v>
      </c>
      <c r="J800" s="16">
        <f t="shared" si="597"/>
        <v>2163.6097343565725</v>
      </c>
      <c r="K800" s="16">
        <f t="shared" si="597"/>
        <v>2080.7444844191891</v>
      </c>
      <c r="L800" s="16">
        <f t="shared" si="597"/>
        <v>1995.4787451144675</v>
      </c>
      <c r="M800" s="16">
        <f t="shared" si="597"/>
        <v>1907.8550700551968</v>
      </c>
      <c r="N800" s="16">
        <f t="shared" si="597"/>
        <v>1817.9160128541198</v>
      </c>
      <c r="O800" s="16">
        <f t="shared" si="597"/>
        <v>1791.8964877729613</v>
      </c>
      <c r="P800" s="16">
        <f t="shared" si="597"/>
        <v>1762.1852286775099</v>
      </c>
      <c r="Q800" s="16">
        <f t="shared" si="597"/>
        <v>1728.7992965294516</v>
      </c>
      <c r="R800" s="16">
        <f t="shared" si="597"/>
        <v>1691.7557522904881</v>
      </c>
      <c r="S800" s="16">
        <f t="shared" si="597"/>
        <v>1651.0716569223932</v>
      </c>
      <c r="T800" s="16">
        <f t="shared" si="597"/>
        <v>1616.3188470473824</v>
      </c>
      <c r="U800" s="16">
        <f t="shared" si="597"/>
        <v>1579.0674454232471</v>
      </c>
      <c r="V800" s="16">
        <f t="shared" si="597"/>
        <v>1539.3245137279789</v>
      </c>
      <c r="W800" s="16">
        <f t="shared" si="597"/>
        <v>1497.0971136394528</v>
      </c>
      <c r="X800" s="16">
        <f t="shared" si="597"/>
        <v>1452.3923068356221</v>
      </c>
      <c r="Y800" s="16">
        <f t="shared" si="597"/>
        <v>1405.9924347233286</v>
      </c>
      <c r="Z800" s="16">
        <f t="shared" si="597"/>
        <v>1358.4242986661543</v>
      </c>
      <c r="AA800" s="16">
        <f t="shared" si="597"/>
        <v>1309.6836023295575</v>
      </c>
      <c r="AB800" s="16">
        <f t="shared" si="597"/>
        <v>1259.7660493789149</v>
      </c>
      <c r="AC800" s="16">
        <f t="shared" si="597"/>
        <v>1208.6673434796671</v>
      </c>
      <c r="AD800" s="16">
        <f t="shared" si="597"/>
        <v>1164.3074822339581</v>
      </c>
      <c r="AE800" s="16">
        <f t="shared" si="597"/>
        <v>1119.4241742113454</v>
      </c>
      <c r="AF800" s="16">
        <f t="shared" si="597"/>
        <v>1074.0133949456099</v>
      </c>
      <c r="AG800" s="16">
        <f t="shared" si="597"/>
        <v>1028.0711199705283</v>
      </c>
      <c r="AH800" s="16">
        <f t="shared" si="597"/>
        <v>981.59332481987713</v>
      </c>
    </row>
    <row r="801" spans="2:34" hidden="1" outlineLevel="1">
      <c r="B801" t="str">
        <f t="shared" si="569"/>
        <v>e-diesel (PS) - Feedstock cost - Middle East - USD/ton fuel</v>
      </c>
      <c r="C801" s="13" t="str">
        <f>C759</f>
        <v>e-diesel (PS)</v>
      </c>
      <c r="D801" s="13" t="s">
        <v>44</v>
      </c>
      <c r="E801" s="13" t="s">
        <v>58</v>
      </c>
      <c r="F801" s="13" t="s">
        <v>31</v>
      </c>
      <c r="G801" s="17">
        <f t="shared" ref="G801:AH801" si="598">G806*G$812+G811*G$813</f>
        <v>2144.7123575743121</v>
      </c>
      <c r="H801" s="17">
        <f t="shared" si="598"/>
        <v>2055.3003191295597</v>
      </c>
      <c r="I801" s="17">
        <f t="shared" si="598"/>
        <v>1964.3845357292225</v>
      </c>
      <c r="J801" s="17">
        <f t="shared" si="598"/>
        <v>1900.6075646865024</v>
      </c>
      <c r="K801" s="17">
        <f t="shared" si="598"/>
        <v>1834.404388707537</v>
      </c>
      <c r="L801" s="17">
        <f t="shared" si="598"/>
        <v>1765.8023453788296</v>
      </c>
      <c r="M801" s="17">
        <f t="shared" si="598"/>
        <v>1694.8287722869259</v>
      </c>
      <c r="N801" s="17">
        <f t="shared" si="598"/>
        <v>1621.5110070182857</v>
      </c>
      <c r="O801" s="17">
        <f t="shared" si="598"/>
        <v>1595.0367135752624</v>
      </c>
      <c r="P801" s="17">
        <f t="shared" si="598"/>
        <v>1564.952532515463</v>
      </c>
      <c r="Q801" s="17">
        <f t="shared" si="598"/>
        <v>1531.2770639923835</v>
      </c>
      <c r="R801" s="17">
        <f t="shared" si="598"/>
        <v>1494.0289081595295</v>
      </c>
      <c r="S801" s="17">
        <f t="shared" si="598"/>
        <v>1453.2266651704522</v>
      </c>
      <c r="T801" s="17">
        <f t="shared" si="598"/>
        <v>1420.9439799804566</v>
      </c>
      <c r="U801" s="17">
        <f t="shared" si="598"/>
        <v>1386.1915041774698</v>
      </c>
      <c r="V801" s="17">
        <f t="shared" si="598"/>
        <v>1348.975703004417</v>
      </c>
      <c r="W801" s="17">
        <f t="shared" si="598"/>
        <v>1309.3030417041107</v>
      </c>
      <c r="X801" s="17">
        <f t="shared" si="598"/>
        <v>1267.1799855194427</v>
      </c>
      <c r="Y801" s="17">
        <f t="shared" si="598"/>
        <v>1221.6666479409596</v>
      </c>
      <c r="Z801" s="17">
        <f t="shared" si="598"/>
        <v>1174.9924544786163</v>
      </c>
      <c r="AA801" s="17">
        <f t="shared" si="598"/>
        <v>1127.1525834521242</v>
      </c>
      <c r="AB801" s="17">
        <f t="shared" si="598"/>
        <v>1078.1422131811432</v>
      </c>
      <c r="AC801" s="17">
        <f t="shared" si="598"/>
        <v>1027.9565219853675</v>
      </c>
      <c r="AD801" s="17">
        <f t="shared" si="598"/>
        <v>987.51234468362804</v>
      </c>
      <c r="AE801" s="17">
        <f t="shared" si="598"/>
        <v>946.47059301560193</v>
      </c>
      <c r="AF801" s="17">
        <f t="shared" si="598"/>
        <v>904.828369727873</v>
      </c>
      <c r="AG801" s="17">
        <f t="shared" si="598"/>
        <v>862.5827775670308</v>
      </c>
      <c r="AH801" s="17">
        <f t="shared" si="598"/>
        <v>819.73091927966561</v>
      </c>
    </row>
    <row r="802" spans="2:34" hidden="1" outlineLevel="1">
      <c r="B802" t="str">
        <f t="shared" si="569"/>
        <v>e-hydrogen (compressed) - Cost - Africa - USD/ton H2</v>
      </c>
      <c r="C802" t="s">
        <v>62</v>
      </c>
      <c r="D802" t="s">
        <v>126</v>
      </c>
      <c r="E802" t="s">
        <v>55</v>
      </c>
      <c r="F802" t="s">
        <v>138</v>
      </c>
      <c r="G802" s="26">
        <f t="shared" ref="G802:AH802" si="599">(G201)</f>
        <v>4633.1233423090589</v>
      </c>
      <c r="H802" s="26">
        <f t="shared" si="599"/>
        <v>4201.9656446218651</v>
      </c>
      <c r="I802" s="26">
        <f t="shared" si="599"/>
        <v>3768.1364126730182</v>
      </c>
      <c r="J802" s="26">
        <f t="shared" si="599"/>
        <v>3627.6640614332246</v>
      </c>
      <c r="K802" s="26">
        <f t="shared" si="599"/>
        <v>3482.0419503382509</v>
      </c>
      <c r="L802" s="26">
        <f t="shared" si="599"/>
        <v>3331.3728662299636</v>
      </c>
      <c r="M802" s="26">
        <f t="shared" si="599"/>
        <v>3175.7595959503119</v>
      </c>
      <c r="N802" s="26">
        <f t="shared" si="599"/>
        <v>3015.3049263411149</v>
      </c>
      <c r="O802" s="26">
        <f t="shared" si="599"/>
        <v>2957.5120355923382</v>
      </c>
      <c r="P802" s="26">
        <f t="shared" si="599"/>
        <v>2892.1425659444694</v>
      </c>
      <c r="Q802" s="26">
        <f t="shared" si="599"/>
        <v>2819.2518810339607</v>
      </c>
      <c r="R802" s="26">
        <f t="shared" si="599"/>
        <v>2738.8953444973072</v>
      </c>
      <c r="S802" s="26">
        <f t="shared" si="599"/>
        <v>2651.1283199710874</v>
      </c>
      <c r="T802" s="26">
        <f t="shared" si="599"/>
        <v>2589.8814487511354</v>
      </c>
      <c r="U802" s="26">
        <f t="shared" si="599"/>
        <v>2523.4234074819769</v>
      </c>
      <c r="V802" s="26">
        <f t="shared" si="599"/>
        <v>2451.7722615286521</v>
      </c>
      <c r="W802" s="26">
        <f t="shared" si="599"/>
        <v>2374.9460762559747</v>
      </c>
      <c r="X802" s="26">
        <f t="shared" si="599"/>
        <v>2292.9629170289318</v>
      </c>
      <c r="Y802" s="26">
        <f t="shared" si="599"/>
        <v>2208.6908045163059</v>
      </c>
      <c r="Z802" s="26">
        <f t="shared" si="599"/>
        <v>2121.9988992007134</v>
      </c>
      <c r="AA802" s="26">
        <f t="shared" si="599"/>
        <v>2032.876636943749</v>
      </c>
      <c r="AB802" s="26">
        <f t="shared" si="599"/>
        <v>1941.3134536068953</v>
      </c>
      <c r="AC802" s="26">
        <f t="shared" si="599"/>
        <v>1847.2987850517036</v>
      </c>
      <c r="AD802" s="26">
        <f t="shared" si="599"/>
        <v>1773.4817469024235</v>
      </c>
      <c r="AE802" s="26">
        <f t="shared" si="599"/>
        <v>1698.451689879309</v>
      </c>
      <c r="AF802" s="26">
        <f t="shared" si="599"/>
        <v>1622.2019570300602</v>
      </c>
      <c r="AG802" s="26">
        <f t="shared" si="599"/>
        <v>1544.7258914023987</v>
      </c>
      <c r="AH802" s="26">
        <f t="shared" si="599"/>
        <v>1466.0168360440496</v>
      </c>
    </row>
    <row r="803" spans="2:34" hidden="1" outlineLevel="1">
      <c r="B803" t="str">
        <f t="shared" si="569"/>
        <v>e-hydrogen (compressed) - Cost - Americas - USD/ton H2</v>
      </c>
      <c r="C803" t="s">
        <v>62</v>
      </c>
      <c r="D803" t="s">
        <v>126</v>
      </c>
      <c r="E803" t="s">
        <v>56</v>
      </c>
      <c r="F803" t="s">
        <v>138</v>
      </c>
      <c r="G803" s="26">
        <f t="shared" ref="G803:AH803" si="600">(G202)</f>
        <v>3458.2747756282647</v>
      </c>
      <c r="H803" s="26">
        <f t="shared" si="600"/>
        <v>3358.1215141660286</v>
      </c>
      <c r="I803" s="26">
        <f t="shared" si="600"/>
        <v>3254.6459956552549</v>
      </c>
      <c r="J803" s="26">
        <f t="shared" si="600"/>
        <v>3148.9921734049194</v>
      </c>
      <c r="K803" s="26">
        <f t="shared" si="600"/>
        <v>3038.2017033305151</v>
      </c>
      <c r="L803" s="26">
        <f t="shared" si="600"/>
        <v>2922.3436487831009</v>
      </c>
      <c r="M803" s="26">
        <f t="shared" si="600"/>
        <v>2801.4870731138512</v>
      </c>
      <c r="N803" s="26">
        <f t="shared" si="600"/>
        <v>2675.701039673685</v>
      </c>
      <c r="O803" s="26">
        <f t="shared" si="600"/>
        <v>2643.8786103743646</v>
      </c>
      <c r="P803" s="26">
        <f t="shared" si="600"/>
        <v>2604.2634692905026</v>
      </c>
      <c r="Q803" s="26">
        <f t="shared" si="600"/>
        <v>2556.8876858485628</v>
      </c>
      <c r="R803" s="26">
        <f t="shared" si="600"/>
        <v>2501.7833294749726</v>
      </c>
      <c r="S803" s="26">
        <f t="shared" si="600"/>
        <v>2438.9824695962966</v>
      </c>
      <c r="T803" s="26">
        <f t="shared" si="600"/>
        <v>2379.5862497865878</v>
      </c>
      <c r="U803" s="26">
        <f t="shared" si="600"/>
        <v>2315.0272995091577</v>
      </c>
      <c r="V803" s="26">
        <f t="shared" si="600"/>
        <v>2245.3236408089065</v>
      </c>
      <c r="W803" s="26">
        <f t="shared" si="600"/>
        <v>2170.4932957305264</v>
      </c>
      <c r="X803" s="26">
        <f t="shared" si="600"/>
        <v>2090.5542863188448</v>
      </c>
      <c r="Y803" s="26">
        <f t="shared" si="600"/>
        <v>2024.0950200699413</v>
      </c>
      <c r="Z803" s="26">
        <f t="shared" si="600"/>
        <v>1954.8005234985762</v>
      </c>
      <c r="AA803" s="26">
        <f t="shared" si="600"/>
        <v>1882.6666675873769</v>
      </c>
      <c r="AB803" s="26">
        <f t="shared" si="600"/>
        <v>1807.6893233188264</v>
      </c>
      <c r="AC803" s="26">
        <f t="shared" si="600"/>
        <v>1729.8643616755162</v>
      </c>
      <c r="AD803" s="26">
        <f t="shared" si="600"/>
        <v>1661.9243548242082</v>
      </c>
      <c r="AE803" s="26">
        <f t="shared" si="600"/>
        <v>1592.6501658127502</v>
      </c>
      <c r="AF803" s="26">
        <f t="shared" si="600"/>
        <v>1522.0377953932327</v>
      </c>
      <c r="AG803" s="26">
        <f t="shared" si="600"/>
        <v>1450.083244317753</v>
      </c>
      <c r="AH803" s="26">
        <f t="shared" si="600"/>
        <v>1376.7825133384104</v>
      </c>
    </row>
    <row r="804" spans="2:34" hidden="1" outlineLevel="1">
      <c r="B804" t="str">
        <f t="shared" si="569"/>
        <v>e-hydrogen (compressed) - Cost - Asia - USD/ton H2</v>
      </c>
      <c r="C804" t="s">
        <v>62</v>
      </c>
      <c r="D804" t="s">
        <v>126</v>
      </c>
      <c r="E804" t="s">
        <v>57</v>
      </c>
      <c r="F804" t="s">
        <v>138</v>
      </c>
      <c r="G804" s="26">
        <f t="shared" ref="G804:AH804" si="601">(G203)</f>
        <v>4987.7978827141424</v>
      </c>
      <c r="H804" s="26">
        <f t="shared" si="601"/>
        <v>4618.4094108214867</v>
      </c>
      <c r="I804" s="26">
        <f t="shared" si="601"/>
        <v>4246.1135151183844</v>
      </c>
      <c r="J804" s="26">
        <f t="shared" si="601"/>
        <v>4097.3824826576747</v>
      </c>
      <c r="K804" s="26">
        <f t="shared" si="601"/>
        <v>3943.3770419350276</v>
      </c>
      <c r="L804" s="26">
        <f t="shared" si="601"/>
        <v>3784.2072710139482</v>
      </c>
      <c r="M804" s="26">
        <f t="shared" si="601"/>
        <v>3619.9832479582124</v>
      </c>
      <c r="N804" s="26">
        <f t="shared" si="601"/>
        <v>3450.8150508313697</v>
      </c>
      <c r="O804" s="26">
        <f t="shared" si="601"/>
        <v>3373.0215929007072</v>
      </c>
      <c r="P804" s="26">
        <f t="shared" si="601"/>
        <v>3287.7460048188714</v>
      </c>
      <c r="Q804" s="26">
        <f t="shared" si="601"/>
        <v>3195.0604816273712</v>
      </c>
      <c r="R804" s="26">
        <f t="shared" si="601"/>
        <v>3095.0372183676395</v>
      </c>
      <c r="S804" s="26">
        <f t="shared" si="601"/>
        <v>2987.7484100813476</v>
      </c>
      <c r="T804" s="26">
        <f t="shared" si="601"/>
        <v>2913.2093711775688</v>
      </c>
      <c r="U804" s="26">
        <f t="shared" si="601"/>
        <v>2833.5633476088337</v>
      </c>
      <c r="V804" s="26">
        <f t="shared" si="601"/>
        <v>2748.8357857959254</v>
      </c>
      <c r="W804" s="26">
        <f t="shared" si="601"/>
        <v>2659.0521321593251</v>
      </c>
      <c r="X804" s="26">
        <f t="shared" si="601"/>
        <v>2564.2378331197551</v>
      </c>
      <c r="Y804" s="26">
        <f t="shared" si="601"/>
        <v>2465.6669595887115</v>
      </c>
      <c r="Z804" s="26">
        <f t="shared" si="601"/>
        <v>2364.9898405548524</v>
      </c>
      <c r="AA804" s="26">
        <f t="shared" si="601"/>
        <v>2262.1913285418932</v>
      </c>
      <c r="AB804" s="26">
        <f t="shared" si="601"/>
        <v>2157.2562760734354</v>
      </c>
      <c r="AC804" s="26">
        <f t="shared" si="601"/>
        <v>2050.1695356731543</v>
      </c>
      <c r="AD804" s="26">
        <f t="shared" si="601"/>
        <v>1970.240754749665</v>
      </c>
      <c r="AE804" s="26">
        <f t="shared" si="601"/>
        <v>1889.2216166291751</v>
      </c>
      <c r="AF804" s="26">
        <f t="shared" si="601"/>
        <v>1807.1032031593165</v>
      </c>
      <c r="AG804" s="26">
        <f t="shared" si="601"/>
        <v>1723.8765961877139</v>
      </c>
      <c r="AH804" s="26">
        <f t="shared" si="601"/>
        <v>1639.532877561993</v>
      </c>
    </row>
    <row r="805" spans="2:34" hidden="1" outlineLevel="1">
      <c r="B805" t="str">
        <f t="shared" si="569"/>
        <v>e-hydrogen (compressed) - Cost - Europe - USD/ton H2</v>
      </c>
      <c r="C805" t="s">
        <v>62</v>
      </c>
      <c r="D805" t="s">
        <v>126</v>
      </c>
      <c r="E805" t="s">
        <v>8</v>
      </c>
      <c r="F805" t="s">
        <v>138</v>
      </c>
      <c r="G805" s="26">
        <f t="shared" ref="G805:AH805" si="602">(G204)</f>
        <v>4089.3856734873298</v>
      </c>
      <c r="H805" s="26">
        <f t="shared" si="602"/>
        <v>3916.9256406265708</v>
      </c>
      <c r="I805" s="26">
        <f t="shared" si="602"/>
        <v>3741.2108175344811</v>
      </c>
      <c r="J805" s="26">
        <f t="shared" si="602"/>
        <v>3613.0656692355524</v>
      </c>
      <c r="K805" s="26">
        <f t="shared" si="602"/>
        <v>3479.7225571491235</v>
      </c>
      <c r="L805" s="26">
        <f t="shared" si="602"/>
        <v>3341.2720208768683</v>
      </c>
      <c r="M805" s="26">
        <f t="shared" si="602"/>
        <v>3197.8046000204672</v>
      </c>
      <c r="N805" s="26">
        <f t="shared" si="602"/>
        <v>3049.4108341814967</v>
      </c>
      <c r="O805" s="26">
        <f t="shared" si="602"/>
        <v>3010.8443238003165</v>
      </c>
      <c r="P805" s="26">
        <f t="shared" si="602"/>
        <v>2964.4230601972345</v>
      </c>
      <c r="Q805" s="26">
        <f t="shared" si="602"/>
        <v>2910.1833432907338</v>
      </c>
      <c r="R805" s="26">
        <f t="shared" si="602"/>
        <v>2848.1614729993285</v>
      </c>
      <c r="S805" s="26">
        <f t="shared" si="602"/>
        <v>2778.3937492416853</v>
      </c>
      <c r="T805" s="26">
        <f t="shared" si="602"/>
        <v>2720.379449531456</v>
      </c>
      <c r="U805" s="26">
        <f t="shared" si="602"/>
        <v>2657.0489971635134</v>
      </c>
      <c r="V805" s="26">
        <f t="shared" si="602"/>
        <v>2588.4174169846506</v>
      </c>
      <c r="W805" s="26">
        <f t="shared" si="602"/>
        <v>2514.4997338414096</v>
      </c>
      <c r="X805" s="26">
        <f t="shared" si="602"/>
        <v>2435.3109725804993</v>
      </c>
      <c r="Y805" s="26">
        <f t="shared" si="602"/>
        <v>2352.605312916116</v>
      </c>
      <c r="Z805" s="26">
        <f t="shared" si="602"/>
        <v>2267.4139852839012</v>
      </c>
      <c r="AA805" s="26">
        <f t="shared" si="602"/>
        <v>2179.7278485465313</v>
      </c>
      <c r="AB805" s="26">
        <f t="shared" si="602"/>
        <v>2089.5377615665116</v>
      </c>
      <c r="AC805" s="26">
        <f t="shared" si="602"/>
        <v>1996.8345832064804</v>
      </c>
      <c r="AD805" s="26">
        <f t="shared" si="602"/>
        <v>1918.0980681700892</v>
      </c>
      <c r="AE805" s="26">
        <f t="shared" si="602"/>
        <v>1838.2478365870952</v>
      </c>
      <c r="AF805" s="26">
        <f t="shared" si="602"/>
        <v>1757.2753257634138</v>
      </c>
      <c r="AG805" s="26">
        <f t="shared" si="602"/>
        <v>1675.1719730049533</v>
      </c>
      <c r="AH805" s="26">
        <f t="shared" si="602"/>
        <v>1591.929215617622</v>
      </c>
    </row>
    <row r="806" spans="2:34" hidden="1" outlineLevel="1">
      <c r="B806" t="str">
        <f t="shared" si="569"/>
        <v>e-hydrogen (compressed) - Cost - Middle East - USD/ton H2</v>
      </c>
      <c r="C806" t="s">
        <v>62</v>
      </c>
      <c r="D806" t="s">
        <v>126</v>
      </c>
      <c r="E806" t="s">
        <v>58</v>
      </c>
      <c r="F806" t="s">
        <v>138</v>
      </c>
      <c r="G806" s="26">
        <f t="shared" ref="G806:AH806" si="603">(G205)</f>
        <v>3476.3085322126099</v>
      </c>
      <c r="H806" s="26">
        <f t="shared" si="603"/>
        <v>3328.8823974252828</v>
      </c>
      <c r="I806" s="26">
        <f t="shared" si="603"/>
        <v>3178.2568052856477</v>
      </c>
      <c r="J806" s="26">
        <f t="shared" si="603"/>
        <v>3083.6768117686811</v>
      </c>
      <c r="K806" s="26">
        <f t="shared" si="603"/>
        <v>2983.9346800894909</v>
      </c>
      <c r="L806" s="26">
        <f t="shared" si="603"/>
        <v>2879.0885753257426</v>
      </c>
      <c r="M806" s="26">
        <f t="shared" si="603"/>
        <v>2769.1966625551941</v>
      </c>
      <c r="N806" s="26">
        <f t="shared" si="603"/>
        <v>2654.3171068554188</v>
      </c>
      <c r="O806" s="26">
        <f t="shared" si="603"/>
        <v>2614.9769692636173</v>
      </c>
      <c r="P806" s="26">
        <f t="shared" si="603"/>
        <v>2567.9562197212276</v>
      </c>
      <c r="Q806" s="26">
        <f t="shared" si="603"/>
        <v>2513.2944330229238</v>
      </c>
      <c r="R806" s="26">
        <f t="shared" si="603"/>
        <v>2451.0311839633964</v>
      </c>
      <c r="S806" s="26">
        <f t="shared" si="603"/>
        <v>2381.2060473374368</v>
      </c>
      <c r="T806" s="26">
        <f t="shared" si="603"/>
        <v>2328.338914207246</v>
      </c>
      <c r="U806" s="26">
        <f t="shared" si="603"/>
        <v>2270.2169074323938</v>
      </c>
      <c r="V806" s="26">
        <f t="shared" si="603"/>
        <v>2206.8537828488898</v>
      </c>
      <c r="W806" s="26">
        <f t="shared" si="603"/>
        <v>2138.2632962925059</v>
      </c>
      <c r="X806" s="26">
        <f t="shared" si="603"/>
        <v>2064.4592035991823</v>
      </c>
      <c r="Y806" s="26">
        <f t="shared" si="603"/>
        <v>1983.8077079076854</v>
      </c>
      <c r="Z806" s="26">
        <f t="shared" si="603"/>
        <v>1900.6863060803155</v>
      </c>
      <c r="AA806" s="26">
        <f t="shared" si="603"/>
        <v>1815.084739222842</v>
      </c>
      <c r="AB806" s="26">
        <f t="shared" si="603"/>
        <v>1726.9927484409238</v>
      </c>
      <c r="AC806" s="26">
        <f t="shared" si="603"/>
        <v>1636.4000748402937</v>
      </c>
      <c r="AD806" s="26">
        <f t="shared" si="603"/>
        <v>1565.7141614700843</v>
      </c>
      <c r="AE806" s="26">
        <f t="shared" si="603"/>
        <v>1493.7568132779884</v>
      </c>
      <c r="AF806" s="26">
        <f t="shared" si="603"/>
        <v>1420.5218658950355</v>
      </c>
      <c r="AG806" s="26">
        <f t="shared" si="603"/>
        <v>1346.0031549522671</v>
      </c>
      <c r="AH806" s="26">
        <f t="shared" si="603"/>
        <v>1270.1945160807259</v>
      </c>
    </row>
    <row r="807" spans="2:34" hidden="1" outlineLevel="1">
      <c r="B807" t="str">
        <f t="shared" si="569"/>
        <v>Carbon dioxide (PS) - Cost - Africa - USD/ton CO2</v>
      </c>
      <c r="C807" t="s">
        <v>69</v>
      </c>
      <c r="D807" t="s">
        <v>126</v>
      </c>
      <c r="E807" t="s">
        <v>55</v>
      </c>
      <c r="F807" t="s">
        <v>139</v>
      </c>
      <c r="G807" s="26">
        <f>G344</f>
        <v>168.75874645206471</v>
      </c>
      <c r="H807" s="26">
        <f t="shared" ref="H807:AH807" si="604">H344</f>
        <v>160.13998331054682</v>
      </c>
      <c r="I807" s="26">
        <f t="shared" si="604"/>
        <v>151.52122016902811</v>
      </c>
      <c r="J807" s="26">
        <f t="shared" si="604"/>
        <v>145.12777444160082</v>
      </c>
      <c r="K807" s="26">
        <f t="shared" si="604"/>
        <v>138.73432871417356</v>
      </c>
      <c r="L807" s="26">
        <f t="shared" si="604"/>
        <v>132.34088298674627</v>
      </c>
      <c r="M807" s="26">
        <f t="shared" si="604"/>
        <v>125.94743725931876</v>
      </c>
      <c r="N807" s="26">
        <f t="shared" si="604"/>
        <v>119.55399153189148</v>
      </c>
      <c r="O807" s="26">
        <f t="shared" si="604"/>
        <v>116.92970902762548</v>
      </c>
      <c r="P807" s="26">
        <f t="shared" si="604"/>
        <v>114.30542652335946</v>
      </c>
      <c r="Q807" s="26">
        <f t="shared" si="604"/>
        <v>111.68114401909322</v>
      </c>
      <c r="R807" s="26">
        <f t="shared" si="604"/>
        <v>109.0568615148272</v>
      </c>
      <c r="S807" s="26">
        <f t="shared" si="604"/>
        <v>106.43257901056124</v>
      </c>
      <c r="T807" s="26">
        <f t="shared" si="604"/>
        <v>104.06242970845638</v>
      </c>
      <c r="U807" s="26">
        <f t="shared" si="604"/>
        <v>101.69228040635156</v>
      </c>
      <c r="V807" s="26">
        <f t="shared" si="604"/>
        <v>99.322131104246679</v>
      </c>
      <c r="W807" s="26">
        <f t="shared" si="604"/>
        <v>96.951981802141802</v>
      </c>
      <c r="X807" s="26">
        <f t="shared" si="604"/>
        <v>94.581832500037024</v>
      </c>
      <c r="Y807" s="26">
        <f t="shared" si="604"/>
        <v>92.20529440887249</v>
      </c>
      <c r="Z807" s="26">
        <f t="shared" si="604"/>
        <v>89.828756317707942</v>
      </c>
      <c r="AA807" s="26">
        <f t="shared" si="604"/>
        <v>87.452218226543295</v>
      </c>
      <c r="AB807" s="26">
        <f t="shared" si="604"/>
        <v>85.075680135378761</v>
      </c>
      <c r="AC807" s="26">
        <f t="shared" si="604"/>
        <v>82.699142044214156</v>
      </c>
      <c r="AD807" s="26">
        <f t="shared" si="604"/>
        <v>80.440921259156212</v>
      </c>
      <c r="AE807" s="26">
        <f t="shared" si="604"/>
        <v>78.182700474098326</v>
      </c>
      <c r="AF807" s="26">
        <f t="shared" si="604"/>
        <v>75.924479689040368</v>
      </c>
      <c r="AG807" s="26">
        <f t="shared" si="604"/>
        <v>73.666258903982438</v>
      </c>
      <c r="AH807" s="26">
        <f t="shared" si="604"/>
        <v>71.408038118924537</v>
      </c>
    </row>
    <row r="808" spans="2:34" hidden="1" outlineLevel="1">
      <c r="B808" t="str">
        <f t="shared" si="569"/>
        <v>Carbon dioxide (PS) - Cost - Americas - USD/ton CO2</v>
      </c>
      <c r="C808" t="s">
        <v>69</v>
      </c>
      <c r="D808" t="s">
        <v>126</v>
      </c>
      <c r="E808" t="s">
        <v>56</v>
      </c>
      <c r="F808" t="s">
        <v>139</v>
      </c>
      <c r="G808" s="26">
        <f t="shared" ref="G808:AH808" si="605">G345</f>
        <v>158.99256637622852</v>
      </c>
      <c r="H808" s="26">
        <f t="shared" si="605"/>
        <v>153.11734986838769</v>
      </c>
      <c r="I808" s="26">
        <f t="shared" si="605"/>
        <v>147.24213336054677</v>
      </c>
      <c r="J808" s="26">
        <f t="shared" si="605"/>
        <v>141.13088321272323</v>
      </c>
      <c r="K808" s="26">
        <f t="shared" si="605"/>
        <v>135.01963306489972</v>
      </c>
      <c r="L808" s="26">
        <f t="shared" si="605"/>
        <v>128.90838291707621</v>
      </c>
      <c r="M808" s="26">
        <f t="shared" si="605"/>
        <v>122.79713276925288</v>
      </c>
      <c r="N808" s="26">
        <f t="shared" si="605"/>
        <v>116.68588262142937</v>
      </c>
      <c r="O808" s="26">
        <f t="shared" si="605"/>
        <v>114.26360850860023</v>
      </c>
      <c r="P808" s="26">
        <f t="shared" si="605"/>
        <v>111.84133439577106</v>
      </c>
      <c r="Q808" s="26">
        <f t="shared" si="605"/>
        <v>109.41906028294189</v>
      </c>
      <c r="R808" s="26">
        <f t="shared" si="605"/>
        <v>106.99678617011273</v>
      </c>
      <c r="S808" s="26">
        <f t="shared" si="605"/>
        <v>104.57451205728351</v>
      </c>
      <c r="T808" s="26">
        <f t="shared" si="605"/>
        <v>102.20490465393972</v>
      </c>
      <c r="U808" s="26">
        <f t="shared" si="605"/>
        <v>99.835297250595929</v>
      </c>
      <c r="V808" s="26">
        <f t="shared" si="605"/>
        <v>97.465689847252079</v>
      </c>
      <c r="W808" s="26">
        <f t="shared" si="605"/>
        <v>95.096082443908287</v>
      </c>
      <c r="X808" s="26">
        <f t="shared" si="605"/>
        <v>92.726475040564452</v>
      </c>
      <c r="Y808" s="26">
        <f t="shared" si="605"/>
        <v>90.491485476362513</v>
      </c>
      <c r="Z808" s="26">
        <f t="shared" si="605"/>
        <v>88.256495912160574</v>
      </c>
      <c r="AA808" s="26">
        <f t="shared" si="605"/>
        <v>86.021506347958649</v>
      </c>
      <c r="AB808" s="26">
        <f t="shared" si="605"/>
        <v>83.786516783756724</v>
      </c>
      <c r="AC808" s="26">
        <f t="shared" si="605"/>
        <v>81.551527219554785</v>
      </c>
      <c r="AD808" s="26">
        <f t="shared" si="605"/>
        <v>79.338841105190284</v>
      </c>
      <c r="AE808" s="26">
        <f t="shared" si="605"/>
        <v>77.12615499082581</v>
      </c>
      <c r="AF808" s="26">
        <f t="shared" si="605"/>
        <v>74.913468876461323</v>
      </c>
      <c r="AG808" s="26">
        <f t="shared" si="605"/>
        <v>72.700782762096864</v>
      </c>
      <c r="AH808" s="26">
        <f t="shared" si="605"/>
        <v>70.488096647732377</v>
      </c>
    </row>
    <row r="809" spans="2:34" hidden="1" outlineLevel="1">
      <c r="B809" t="str">
        <f t="shared" si="569"/>
        <v>Carbon dioxide (PS) - Cost - Asia - USD/ton CO2</v>
      </c>
      <c r="C809" t="s">
        <v>69</v>
      </c>
      <c r="D809" t="s">
        <v>126</v>
      </c>
      <c r="E809" t="s">
        <v>57</v>
      </c>
      <c r="F809" t="s">
        <v>139</v>
      </c>
      <c r="G809" s="26">
        <f t="shared" ref="G809:AH809" si="606">G346</f>
        <v>171.70705445374747</v>
      </c>
      <c r="H809" s="26">
        <f t="shared" si="606"/>
        <v>163.6057085715762</v>
      </c>
      <c r="I809" s="26">
        <f t="shared" si="606"/>
        <v>155.50436268940615</v>
      </c>
      <c r="J809" s="26">
        <f t="shared" si="606"/>
        <v>149.04990457873393</v>
      </c>
      <c r="K809" s="26">
        <f t="shared" si="606"/>
        <v>142.59544646806216</v>
      </c>
      <c r="L809" s="26">
        <f t="shared" si="606"/>
        <v>136.14098835738997</v>
      </c>
      <c r="M809" s="26">
        <f t="shared" si="606"/>
        <v>129.68653024671778</v>
      </c>
      <c r="N809" s="26">
        <f t="shared" si="606"/>
        <v>123.23207213604601</v>
      </c>
      <c r="O809" s="26">
        <f t="shared" si="606"/>
        <v>120.46182696317361</v>
      </c>
      <c r="P809" s="26">
        <f t="shared" si="606"/>
        <v>117.69158179030138</v>
      </c>
      <c r="Q809" s="26">
        <f t="shared" si="606"/>
        <v>114.92133661742938</v>
      </c>
      <c r="R809" s="26">
        <f t="shared" si="606"/>
        <v>112.15109144455717</v>
      </c>
      <c r="S809" s="26">
        <f t="shared" si="606"/>
        <v>109.38084627168496</v>
      </c>
      <c r="T809" s="26">
        <f t="shared" si="606"/>
        <v>106.91836612397657</v>
      </c>
      <c r="U809" s="26">
        <f t="shared" si="606"/>
        <v>104.45588597626819</v>
      </c>
      <c r="V809" s="26">
        <f t="shared" si="606"/>
        <v>101.99340582855991</v>
      </c>
      <c r="W809" s="26">
        <f t="shared" si="606"/>
        <v>99.530925680851524</v>
      </c>
      <c r="X809" s="26">
        <f t="shared" si="606"/>
        <v>97.068445533143333</v>
      </c>
      <c r="Y809" s="26">
        <f t="shared" si="606"/>
        <v>94.591091199010563</v>
      </c>
      <c r="Z809" s="26">
        <f t="shared" si="606"/>
        <v>92.113736864877893</v>
      </c>
      <c r="AA809" s="26">
        <f t="shared" si="606"/>
        <v>89.636382530745109</v>
      </c>
      <c r="AB809" s="26">
        <f t="shared" si="606"/>
        <v>87.159028196612454</v>
      </c>
      <c r="AC809" s="26">
        <f t="shared" si="606"/>
        <v>84.68167386247967</v>
      </c>
      <c r="AD809" s="26">
        <f t="shared" si="606"/>
        <v>82.384711747826273</v>
      </c>
      <c r="AE809" s="26">
        <f t="shared" si="606"/>
        <v>80.087749633172848</v>
      </c>
      <c r="AF809" s="26">
        <f t="shared" si="606"/>
        <v>77.790787518519437</v>
      </c>
      <c r="AG809" s="26">
        <f t="shared" si="606"/>
        <v>75.493825403866055</v>
      </c>
      <c r="AH809" s="26">
        <f t="shared" si="606"/>
        <v>73.196863289212615</v>
      </c>
    </row>
    <row r="810" spans="2:34" hidden="1" outlineLevel="1">
      <c r="B810" t="str">
        <f t="shared" si="569"/>
        <v>Carbon dioxide (PS) - Cost - Europe - USD/ton CO2</v>
      </c>
      <c r="C810" t="s">
        <v>69</v>
      </c>
      <c r="D810" t="s">
        <v>126</v>
      </c>
      <c r="E810" t="s">
        <v>8</v>
      </c>
      <c r="F810" t="s">
        <v>139</v>
      </c>
      <c r="G810" s="26">
        <f t="shared" ref="G810:AH810" si="607">G347</f>
        <v>164.2388107443241</v>
      </c>
      <c r="H810" s="26">
        <f t="shared" si="607"/>
        <v>157.76782547693222</v>
      </c>
      <c r="I810" s="26">
        <f t="shared" si="607"/>
        <v>151.29684020954031</v>
      </c>
      <c r="J810" s="26">
        <f t="shared" si="607"/>
        <v>145.00587844730933</v>
      </c>
      <c r="K810" s="26">
        <f t="shared" si="607"/>
        <v>138.71491668507818</v>
      </c>
      <c r="L810" s="26">
        <f t="shared" si="607"/>
        <v>132.42395492284723</v>
      </c>
      <c r="M810" s="26">
        <f t="shared" si="607"/>
        <v>126.13299316061605</v>
      </c>
      <c r="N810" s="26">
        <f t="shared" si="607"/>
        <v>119.8420313983851</v>
      </c>
      <c r="O810" s="26">
        <f t="shared" si="607"/>
        <v>117.3830702762656</v>
      </c>
      <c r="P810" s="26">
        <f t="shared" si="607"/>
        <v>114.92410915414638</v>
      </c>
      <c r="Q810" s="26">
        <f t="shared" si="607"/>
        <v>112.46514803202705</v>
      </c>
      <c r="R810" s="26">
        <f t="shared" si="607"/>
        <v>110.00618690990774</v>
      </c>
      <c r="S810" s="26">
        <f t="shared" si="607"/>
        <v>107.54722578778853</v>
      </c>
      <c r="T810" s="26">
        <f t="shared" si="607"/>
        <v>105.21511083102753</v>
      </c>
      <c r="U810" s="26">
        <f t="shared" si="607"/>
        <v>102.88299587426658</v>
      </c>
      <c r="V810" s="26">
        <f t="shared" si="607"/>
        <v>100.55088091750564</v>
      </c>
      <c r="W810" s="26">
        <f t="shared" si="607"/>
        <v>98.21876596074469</v>
      </c>
      <c r="X810" s="26">
        <f t="shared" si="607"/>
        <v>95.88665100398363</v>
      </c>
      <c r="Y810" s="26">
        <f t="shared" si="607"/>
        <v>93.541413598988882</v>
      </c>
      <c r="Z810" s="26">
        <f t="shared" si="607"/>
        <v>91.196176193994077</v>
      </c>
      <c r="AA810" s="26">
        <f t="shared" si="607"/>
        <v>88.850938788999315</v>
      </c>
      <c r="AB810" s="26">
        <f t="shared" si="607"/>
        <v>86.505701384004524</v>
      </c>
      <c r="AC810" s="26">
        <f t="shared" si="607"/>
        <v>84.160463979009762</v>
      </c>
      <c r="AD810" s="26">
        <f t="shared" si="607"/>
        <v>81.869591960752686</v>
      </c>
      <c r="AE810" s="26">
        <f t="shared" si="607"/>
        <v>79.578719942495553</v>
      </c>
      <c r="AF810" s="26">
        <f t="shared" si="607"/>
        <v>77.287847924238463</v>
      </c>
      <c r="AG810" s="26">
        <f t="shared" si="607"/>
        <v>74.996975905981387</v>
      </c>
      <c r="AH810" s="26">
        <f t="shared" si="607"/>
        <v>72.706103887724254</v>
      </c>
    </row>
    <row r="811" spans="2:34" hidden="1" outlineLevel="1">
      <c r="B811" t="str">
        <f t="shared" si="569"/>
        <v>Carbon dioxide (PS) - Cost - Middle East - USD/ton CO2</v>
      </c>
      <c r="C811" t="s">
        <v>69</v>
      </c>
      <c r="D811" t="s">
        <v>126</v>
      </c>
      <c r="E811" t="s">
        <v>58</v>
      </c>
      <c r="F811" t="s">
        <v>139</v>
      </c>
      <c r="G811" s="26">
        <f t="shared" ref="G811:AH811" si="608">G348</f>
        <v>159.14247583625712</v>
      </c>
      <c r="H811" s="26">
        <f t="shared" si="608"/>
        <v>152.87401630519537</v>
      </c>
      <c r="I811" s="26">
        <f t="shared" si="608"/>
        <v>146.60555677413339</v>
      </c>
      <c r="J811" s="26">
        <f t="shared" si="608"/>
        <v>140.58550254056769</v>
      </c>
      <c r="K811" s="26">
        <f t="shared" si="608"/>
        <v>134.56544830700201</v>
      </c>
      <c r="L811" s="26">
        <f t="shared" si="608"/>
        <v>128.54539407343631</v>
      </c>
      <c r="M811" s="26">
        <f t="shared" si="608"/>
        <v>122.52533983987063</v>
      </c>
      <c r="N811" s="26">
        <f t="shared" si="608"/>
        <v>116.50528560630494</v>
      </c>
      <c r="O811" s="26">
        <f t="shared" si="608"/>
        <v>114.01792461724683</v>
      </c>
      <c r="P811" s="26">
        <f t="shared" si="608"/>
        <v>111.5305636281888</v>
      </c>
      <c r="Q811" s="26">
        <f t="shared" si="608"/>
        <v>109.04320263913067</v>
      </c>
      <c r="R811" s="26">
        <f t="shared" si="608"/>
        <v>106.55584165007265</v>
      </c>
      <c r="S811" s="26">
        <f t="shared" si="608"/>
        <v>104.06848066101463</v>
      </c>
      <c r="T811" s="26">
        <f t="shared" si="608"/>
        <v>101.7522399697978</v>
      </c>
      <c r="U811" s="26">
        <f t="shared" si="608"/>
        <v>99.435999278580965</v>
      </c>
      <c r="V811" s="26">
        <f t="shared" si="608"/>
        <v>97.119758587364188</v>
      </c>
      <c r="W811" s="26">
        <f t="shared" si="608"/>
        <v>94.803517896147369</v>
      </c>
      <c r="X811" s="26">
        <f t="shared" si="608"/>
        <v>92.487277204930521</v>
      </c>
      <c r="Y811" s="26">
        <f t="shared" si="608"/>
        <v>90.117453340918203</v>
      </c>
      <c r="Z811" s="26">
        <f t="shared" si="608"/>
        <v>87.747629476905928</v>
      </c>
      <c r="AA811" s="26">
        <f t="shared" si="608"/>
        <v>85.377805612893596</v>
      </c>
      <c r="AB811" s="26">
        <f t="shared" si="608"/>
        <v>83.007981748881349</v>
      </c>
      <c r="AC811" s="26">
        <f t="shared" si="608"/>
        <v>80.638157884868988</v>
      </c>
      <c r="AD811" s="26">
        <f t="shared" si="608"/>
        <v>78.388376570930973</v>
      </c>
      <c r="AE811" s="26">
        <f t="shared" si="608"/>
        <v>76.138595256992971</v>
      </c>
      <c r="AF811" s="26">
        <f t="shared" si="608"/>
        <v>73.888813943054942</v>
      </c>
      <c r="AG811" s="26">
        <f t="shared" si="608"/>
        <v>71.639032629116926</v>
      </c>
      <c r="AH811" s="26">
        <f t="shared" si="608"/>
        <v>69.389251315178939</v>
      </c>
    </row>
    <row r="812" spans="2:34" hidden="1" outlineLevel="1">
      <c r="B812" t="str">
        <f t="shared" si="569"/>
        <v>e-diesel - Conversion H2 -&gt; diesel - Global - ton H2/ton diesel</v>
      </c>
      <c r="C812" t="s">
        <v>87</v>
      </c>
      <c r="D812" t="s">
        <v>88</v>
      </c>
      <c r="E812" t="s">
        <v>49</v>
      </c>
      <c r="F812" t="s">
        <v>89</v>
      </c>
      <c r="G812" s="24">
        <f t="shared" ref="G812:V813" si="609">INDEX(FuelData,MATCH($B812,FuelData_Index,0),MATCH(G$4,FuelData_Year,0))</f>
        <v>0.47</v>
      </c>
      <c r="H812" s="24">
        <f t="shared" si="609"/>
        <v>0.47</v>
      </c>
      <c r="I812" s="24">
        <f t="shared" si="609"/>
        <v>0.47</v>
      </c>
      <c r="J812" s="24">
        <f t="shared" si="609"/>
        <v>0.47</v>
      </c>
      <c r="K812" s="24">
        <f t="shared" si="609"/>
        <v>0.47</v>
      </c>
      <c r="L812" s="24">
        <f t="shared" si="609"/>
        <v>0.47</v>
      </c>
      <c r="M812" s="24">
        <f t="shared" si="609"/>
        <v>0.47</v>
      </c>
      <c r="N812" s="24">
        <f t="shared" si="609"/>
        <v>0.47</v>
      </c>
      <c r="O812" s="24">
        <f t="shared" si="609"/>
        <v>0.47</v>
      </c>
      <c r="P812" s="24">
        <f t="shared" si="609"/>
        <v>0.47</v>
      </c>
      <c r="Q812" s="24">
        <f t="shared" si="609"/>
        <v>0.47</v>
      </c>
      <c r="R812" s="24">
        <f t="shared" si="609"/>
        <v>0.47</v>
      </c>
      <c r="S812" s="24">
        <f t="shared" si="609"/>
        <v>0.47</v>
      </c>
      <c r="T812" s="24">
        <f t="shared" si="609"/>
        <v>0.47</v>
      </c>
      <c r="U812" s="24">
        <f t="shared" si="609"/>
        <v>0.47</v>
      </c>
      <c r="V812" s="24">
        <f t="shared" si="609"/>
        <v>0.47</v>
      </c>
      <c r="W812" s="24">
        <f t="shared" ref="W812:AH813" si="610">INDEX(FuelData,MATCH($B812,FuelData_Index,0),MATCH(W$4,FuelData_Year,0))</f>
        <v>0.47</v>
      </c>
      <c r="X812" s="24">
        <f t="shared" si="610"/>
        <v>0.47</v>
      </c>
      <c r="Y812" s="24">
        <f t="shared" si="610"/>
        <v>0.47</v>
      </c>
      <c r="Z812" s="24">
        <f t="shared" si="610"/>
        <v>0.47</v>
      </c>
      <c r="AA812" s="24">
        <f t="shared" si="610"/>
        <v>0.47</v>
      </c>
      <c r="AB812" s="24">
        <f t="shared" si="610"/>
        <v>0.47</v>
      </c>
      <c r="AC812" s="24">
        <f t="shared" si="610"/>
        <v>0.47</v>
      </c>
      <c r="AD812" s="24">
        <f t="shared" si="610"/>
        <v>0.47</v>
      </c>
      <c r="AE812" s="24">
        <f t="shared" si="610"/>
        <v>0.47</v>
      </c>
      <c r="AF812" s="24">
        <f t="shared" si="610"/>
        <v>0.47</v>
      </c>
      <c r="AG812" s="24">
        <f t="shared" si="610"/>
        <v>0.47</v>
      </c>
      <c r="AH812" s="24">
        <f t="shared" si="610"/>
        <v>0.47</v>
      </c>
    </row>
    <row r="813" spans="2:34" hidden="1" outlineLevel="1">
      <c r="B813" t="str">
        <f t="shared" si="569"/>
        <v>e-diesel - Conversion CO2 -&gt; diesel - Global - ton CO2/ton diesel</v>
      </c>
      <c r="C813" t="s">
        <v>87</v>
      </c>
      <c r="D813" t="s">
        <v>90</v>
      </c>
      <c r="E813" t="s">
        <v>49</v>
      </c>
      <c r="F813" t="s">
        <v>91</v>
      </c>
      <c r="G813" s="24">
        <f t="shared" si="609"/>
        <v>3.21</v>
      </c>
      <c r="H813" s="24">
        <f t="shared" si="609"/>
        <v>3.21</v>
      </c>
      <c r="I813" s="24">
        <f t="shared" si="609"/>
        <v>3.21</v>
      </c>
      <c r="J813" s="24">
        <f t="shared" si="609"/>
        <v>3.21</v>
      </c>
      <c r="K813" s="24">
        <f t="shared" si="609"/>
        <v>3.21</v>
      </c>
      <c r="L813" s="24">
        <f t="shared" si="609"/>
        <v>3.21</v>
      </c>
      <c r="M813" s="24">
        <f t="shared" si="609"/>
        <v>3.21</v>
      </c>
      <c r="N813" s="24">
        <f t="shared" si="609"/>
        <v>3.21</v>
      </c>
      <c r="O813" s="24">
        <f t="shared" si="609"/>
        <v>3.21</v>
      </c>
      <c r="P813" s="24">
        <f t="shared" si="609"/>
        <v>3.21</v>
      </c>
      <c r="Q813" s="24">
        <f t="shared" si="609"/>
        <v>3.21</v>
      </c>
      <c r="R813" s="24">
        <f t="shared" si="609"/>
        <v>3.21</v>
      </c>
      <c r="S813" s="24">
        <f t="shared" si="609"/>
        <v>3.21</v>
      </c>
      <c r="T813" s="24">
        <f t="shared" si="609"/>
        <v>3.21</v>
      </c>
      <c r="U813" s="24">
        <f t="shared" si="609"/>
        <v>3.21</v>
      </c>
      <c r="V813" s="24">
        <f t="shared" si="609"/>
        <v>3.21</v>
      </c>
      <c r="W813" s="24">
        <f t="shared" si="610"/>
        <v>3.21</v>
      </c>
      <c r="X813" s="24">
        <f t="shared" si="610"/>
        <v>3.21</v>
      </c>
      <c r="Y813" s="24">
        <f t="shared" si="610"/>
        <v>3.21</v>
      </c>
      <c r="Z813" s="24">
        <f t="shared" si="610"/>
        <v>3.21</v>
      </c>
      <c r="AA813" s="24">
        <f t="shared" si="610"/>
        <v>3.21</v>
      </c>
      <c r="AB813" s="24">
        <f t="shared" si="610"/>
        <v>3.21</v>
      </c>
      <c r="AC813" s="24">
        <f t="shared" si="610"/>
        <v>3.21</v>
      </c>
      <c r="AD813" s="24">
        <f t="shared" si="610"/>
        <v>3.21</v>
      </c>
      <c r="AE813" s="24">
        <f t="shared" si="610"/>
        <v>3.21</v>
      </c>
      <c r="AF813" s="24">
        <f t="shared" si="610"/>
        <v>3.21</v>
      </c>
      <c r="AG813" s="24">
        <f t="shared" si="610"/>
        <v>3.21</v>
      </c>
      <c r="AH813" s="24">
        <f t="shared" si="610"/>
        <v>3.21</v>
      </c>
    </row>
    <row r="814" spans="2:34" collapsed="1"/>
    <row r="815" spans="2:34">
      <c r="B815" t="str">
        <f t="shared" ref="B815:B839" si="611">_xlfn.TEXTJOIN(" - ",TRUE,C815:F815)</f>
        <v>Carbon capture - Item - Region - Unit</v>
      </c>
      <c r="C815" s="53" t="s">
        <v>93</v>
      </c>
      <c r="D815" s="53" t="s">
        <v>28</v>
      </c>
      <c r="E815" s="53" t="s">
        <v>1</v>
      </c>
      <c r="F815" s="53" t="s">
        <v>29</v>
      </c>
      <c r="G815" s="54">
        <v>2023</v>
      </c>
      <c r="H815" s="54">
        <v>2024</v>
      </c>
      <c r="I815" s="54">
        <v>2025</v>
      </c>
      <c r="J815" s="54">
        <v>2026</v>
      </c>
      <c r="K815" s="54">
        <v>2027</v>
      </c>
      <c r="L815" s="54">
        <v>2028</v>
      </c>
      <c r="M815" s="54">
        <v>2029</v>
      </c>
      <c r="N815" s="54">
        <v>2030</v>
      </c>
      <c r="O815" s="54">
        <v>2031</v>
      </c>
      <c r="P815" s="54">
        <v>2032</v>
      </c>
      <c r="Q815" s="54">
        <v>2033</v>
      </c>
      <c r="R815" s="54">
        <v>2034</v>
      </c>
      <c r="S815" s="54">
        <v>2035</v>
      </c>
      <c r="T815" s="54">
        <v>2036</v>
      </c>
      <c r="U815" s="54">
        <v>2037</v>
      </c>
      <c r="V815" s="54">
        <v>2038</v>
      </c>
      <c r="W815" s="54">
        <v>2039</v>
      </c>
      <c r="X815" s="54">
        <v>2040</v>
      </c>
      <c r="Y815" s="54">
        <v>2041</v>
      </c>
      <c r="Z815" s="54">
        <v>2042</v>
      </c>
      <c r="AA815" s="54">
        <v>2043</v>
      </c>
      <c r="AB815" s="54">
        <v>2044</v>
      </c>
      <c r="AC815" s="54">
        <v>2045</v>
      </c>
      <c r="AD815" s="54">
        <v>2046</v>
      </c>
      <c r="AE815" s="54">
        <v>2047</v>
      </c>
      <c r="AF815" s="54">
        <v>2048</v>
      </c>
      <c r="AG815" s="54">
        <v>2049</v>
      </c>
      <c r="AH815" s="54">
        <v>2050</v>
      </c>
    </row>
    <row r="816" spans="2:34" hidden="1" outlineLevel="1">
      <c r="B816" t="str">
        <f t="shared" si="611"/>
        <v>Carbon capture - Total cost - Africa - USD/ton fuel</v>
      </c>
      <c r="C816" s="10" t="str">
        <f>C815</f>
        <v>Carbon capture</v>
      </c>
      <c r="D816" s="10" t="s">
        <v>30</v>
      </c>
      <c r="E816" s="10" t="s">
        <v>55</v>
      </c>
      <c r="F816" s="10" t="s">
        <v>31</v>
      </c>
      <c r="G816" s="11">
        <f>G$822+G$824+G827+G833+G$839</f>
        <v>25</v>
      </c>
      <c r="H816" s="11">
        <f t="shared" ref="H816:AH816" si="612">H$822+H$824+H827+H833+H$839</f>
        <v>25</v>
      </c>
      <c r="I816" s="11">
        <f t="shared" si="612"/>
        <v>25</v>
      </c>
      <c r="J816" s="11">
        <f t="shared" si="612"/>
        <v>25</v>
      </c>
      <c r="K816" s="11">
        <f t="shared" si="612"/>
        <v>25</v>
      </c>
      <c r="L816" s="11">
        <f t="shared" si="612"/>
        <v>25</v>
      </c>
      <c r="M816" s="11">
        <f t="shared" si="612"/>
        <v>25</v>
      </c>
      <c r="N816" s="11">
        <f t="shared" si="612"/>
        <v>25</v>
      </c>
      <c r="O816" s="11">
        <f t="shared" si="612"/>
        <v>25</v>
      </c>
      <c r="P816" s="11">
        <f t="shared" si="612"/>
        <v>25</v>
      </c>
      <c r="Q816" s="11">
        <f t="shared" si="612"/>
        <v>25</v>
      </c>
      <c r="R816" s="11">
        <f t="shared" si="612"/>
        <v>25</v>
      </c>
      <c r="S816" s="11">
        <f t="shared" si="612"/>
        <v>25</v>
      </c>
      <c r="T816" s="11">
        <f t="shared" si="612"/>
        <v>25</v>
      </c>
      <c r="U816" s="11">
        <f t="shared" si="612"/>
        <v>25</v>
      </c>
      <c r="V816" s="11">
        <f t="shared" si="612"/>
        <v>25</v>
      </c>
      <c r="W816" s="11">
        <f t="shared" si="612"/>
        <v>25</v>
      </c>
      <c r="X816" s="11">
        <f t="shared" si="612"/>
        <v>25</v>
      </c>
      <c r="Y816" s="11">
        <f t="shared" si="612"/>
        <v>25</v>
      </c>
      <c r="Z816" s="11">
        <f t="shared" si="612"/>
        <v>25</v>
      </c>
      <c r="AA816" s="11">
        <f t="shared" si="612"/>
        <v>25</v>
      </c>
      <c r="AB816" s="11">
        <f t="shared" si="612"/>
        <v>25</v>
      </c>
      <c r="AC816" s="11">
        <f t="shared" si="612"/>
        <v>25</v>
      </c>
      <c r="AD816" s="11">
        <f t="shared" si="612"/>
        <v>25</v>
      </c>
      <c r="AE816" s="11">
        <f t="shared" si="612"/>
        <v>25</v>
      </c>
      <c r="AF816" s="11">
        <f t="shared" si="612"/>
        <v>25</v>
      </c>
      <c r="AG816" s="11">
        <f t="shared" si="612"/>
        <v>25</v>
      </c>
      <c r="AH816" s="11">
        <f t="shared" si="612"/>
        <v>25</v>
      </c>
    </row>
    <row r="817" spans="2:34" hidden="1" outlineLevel="1">
      <c r="B817" t="str">
        <f t="shared" si="611"/>
        <v>Carbon capture - Total cost - Americas - USD/ton fuel</v>
      </c>
      <c r="C817" s="2" t="str">
        <f>C815</f>
        <v>Carbon capture</v>
      </c>
      <c r="D817" s="2" t="s">
        <v>30</v>
      </c>
      <c r="E817" s="2" t="s">
        <v>56</v>
      </c>
      <c r="F817" s="2" t="s">
        <v>31</v>
      </c>
      <c r="G817" s="12">
        <f t="shared" ref="G817:AH817" si="613">G$822+G$824+G828+G834+G$839</f>
        <v>25</v>
      </c>
      <c r="H817" s="12">
        <f t="shared" si="613"/>
        <v>25</v>
      </c>
      <c r="I817" s="12">
        <f t="shared" si="613"/>
        <v>25</v>
      </c>
      <c r="J817" s="12">
        <f t="shared" si="613"/>
        <v>25</v>
      </c>
      <c r="K817" s="12">
        <f t="shared" si="613"/>
        <v>25</v>
      </c>
      <c r="L817" s="12">
        <f t="shared" si="613"/>
        <v>25</v>
      </c>
      <c r="M817" s="12">
        <f t="shared" si="613"/>
        <v>25</v>
      </c>
      <c r="N817" s="12">
        <f t="shared" si="613"/>
        <v>25</v>
      </c>
      <c r="O817" s="12">
        <f t="shared" si="613"/>
        <v>25</v>
      </c>
      <c r="P817" s="12">
        <f t="shared" si="613"/>
        <v>25</v>
      </c>
      <c r="Q817" s="12">
        <f t="shared" si="613"/>
        <v>25</v>
      </c>
      <c r="R817" s="12">
        <f t="shared" si="613"/>
        <v>25</v>
      </c>
      <c r="S817" s="12">
        <f t="shared" si="613"/>
        <v>25</v>
      </c>
      <c r="T817" s="12">
        <f t="shared" si="613"/>
        <v>25</v>
      </c>
      <c r="U817" s="12">
        <f t="shared" si="613"/>
        <v>25</v>
      </c>
      <c r="V817" s="12">
        <f t="shared" si="613"/>
        <v>25</v>
      </c>
      <c r="W817" s="12">
        <f t="shared" si="613"/>
        <v>25</v>
      </c>
      <c r="X817" s="12">
        <f t="shared" si="613"/>
        <v>25</v>
      </c>
      <c r="Y817" s="12">
        <f t="shared" si="613"/>
        <v>25</v>
      </c>
      <c r="Z817" s="12">
        <f t="shared" si="613"/>
        <v>25</v>
      </c>
      <c r="AA817" s="12">
        <f t="shared" si="613"/>
        <v>25</v>
      </c>
      <c r="AB817" s="12">
        <f t="shared" si="613"/>
        <v>25</v>
      </c>
      <c r="AC817" s="12">
        <f t="shared" si="613"/>
        <v>25</v>
      </c>
      <c r="AD817" s="12">
        <f t="shared" si="613"/>
        <v>25</v>
      </c>
      <c r="AE817" s="12">
        <f t="shared" si="613"/>
        <v>25</v>
      </c>
      <c r="AF817" s="12">
        <f t="shared" si="613"/>
        <v>25</v>
      </c>
      <c r="AG817" s="12">
        <f t="shared" si="613"/>
        <v>25</v>
      </c>
      <c r="AH817" s="12">
        <f t="shared" si="613"/>
        <v>25</v>
      </c>
    </row>
    <row r="818" spans="2:34" hidden="1" outlineLevel="1">
      <c r="B818" t="str">
        <f t="shared" si="611"/>
        <v>Carbon capture - Total cost - Asia - USD/ton fuel</v>
      </c>
      <c r="C818" s="2" t="str">
        <f>C815</f>
        <v>Carbon capture</v>
      </c>
      <c r="D818" s="2" t="s">
        <v>30</v>
      </c>
      <c r="E818" s="2" t="s">
        <v>57</v>
      </c>
      <c r="F818" s="2" t="s">
        <v>31</v>
      </c>
      <c r="G818" s="12">
        <f t="shared" ref="G818:AH818" si="614">G$822+G$824+G829+G835+G$839</f>
        <v>25</v>
      </c>
      <c r="H818" s="12">
        <f t="shared" si="614"/>
        <v>25</v>
      </c>
      <c r="I818" s="12">
        <f t="shared" si="614"/>
        <v>25</v>
      </c>
      <c r="J818" s="12">
        <f t="shared" si="614"/>
        <v>25</v>
      </c>
      <c r="K818" s="12">
        <f t="shared" si="614"/>
        <v>25</v>
      </c>
      <c r="L818" s="12">
        <f t="shared" si="614"/>
        <v>25</v>
      </c>
      <c r="M818" s="12">
        <f t="shared" si="614"/>
        <v>25</v>
      </c>
      <c r="N818" s="12">
        <f t="shared" si="614"/>
        <v>25</v>
      </c>
      <c r="O818" s="12">
        <f t="shared" si="614"/>
        <v>25</v>
      </c>
      <c r="P818" s="12">
        <f t="shared" si="614"/>
        <v>25</v>
      </c>
      <c r="Q818" s="12">
        <f t="shared" si="614"/>
        <v>25</v>
      </c>
      <c r="R818" s="12">
        <f t="shared" si="614"/>
        <v>25</v>
      </c>
      <c r="S818" s="12">
        <f t="shared" si="614"/>
        <v>25</v>
      </c>
      <c r="T818" s="12">
        <f t="shared" si="614"/>
        <v>25</v>
      </c>
      <c r="U818" s="12">
        <f t="shared" si="614"/>
        <v>25</v>
      </c>
      <c r="V818" s="12">
        <f t="shared" si="614"/>
        <v>25</v>
      </c>
      <c r="W818" s="12">
        <f t="shared" si="614"/>
        <v>25</v>
      </c>
      <c r="X818" s="12">
        <f t="shared" si="614"/>
        <v>25</v>
      </c>
      <c r="Y818" s="12">
        <f t="shared" si="614"/>
        <v>25</v>
      </c>
      <c r="Z818" s="12">
        <f t="shared" si="614"/>
        <v>25</v>
      </c>
      <c r="AA818" s="12">
        <f t="shared" si="614"/>
        <v>25</v>
      </c>
      <c r="AB818" s="12">
        <f t="shared" si="614"/>
        <v>25</v>
      </c>
      <c r="AC818" s="12">
        <f t="shared" si="614"/>
        <v>25</v>
      </c>
      <c r="AD818" s="12">
        <f t="shared" si="614"/>
        <v>25</v>
      </c>
      <c r="AE818" s="12">
        <f t="shared" si="614"/>
        <v>25</v>
      </c>
      <c r="AF818" s="12">
        <f t="shared" si="614"/>
        <v>25</v>
      </c>
      <c r="AG818" s="12">
        <f t="shared" si="614"/>
        <v>25</v>
      </c>
      <c r="AH818" s="12">
        <f t="shared" si="614"/>
        <v>25</v>
      </c>
    </row>
    <row r="819" spans="2:34" hidden="1" outlineLevel="1">
      <c r="B819" t="str">
        <f t="shared" si="611"/>
        <v>Carbon capture - Total cost - Europe - USD/ton fuel</v>
      </c>
      <c r="C819" s="2" t="str">
        <f>C815</f>
        <v>Carbon capture</v>
      </c>
      <c r="D819" s="2" t="s">
        <v>30</v>
      </c>
      <c r="E819" s="2" t="s">
        <v>8</v>
      </c>
      <c r="F819" s="2" t="s">
        <v>31</v>
      </c>
      <c r="G819" s="12">
        <f t="shared" ref="G819:AH819" si="615">G$822+G$824+G830+G836+G$839</f>
        <v>25</v>
      </c>
      <c r="H819" s="12">
        <f t="shared" si="615"/>
        <v>25</v>
      </c>
      <c r="I819" s="25">
        <f t="shared" si="615"/>
        <v>25</v>
      </c>
      <c r="J819" s="12">
        <f t="shared" si="615"/>
        <v>25</v>
      </c>
      <c r="K819" s="12">
        <f t="shared" si="615"/>
        <v>25</v>
      </c>
      <c r="L819" s="12">
        <f t="shared" si="615"/>
        <v>25</v>
      </c>
      <c r="M819" s="12">
        <f t="shared" si="615"/>
        <v>25</v>
      </c>
      <c r="N819" s="12">
        <f t="shared" si="615"/>
        <v>25</v>
      </c>
      <c r="O819" s="12">
        <f t="shared" si="615"/>
        <v>25</v>
      </c>
      <c r="P819" s="12">
        <f t="shared" si="615"/>
        <v>25</v>
      </c>
      <c r="Q819" s="12">
        <f t="shared" si="615"/>
        <v>25</v>
      </c>
      <c r="R819" s="12">
        <f t="shared" si="615"/>
        <v>25</v>
      </c>
      <c r="S819" s="12">
        <f t="shared" si="615"/>
        <v>25</v>
      </c>
      <c r="T819" s="12">
        <f t="shared" si="615"/>
        <v>25</v>
      </c>
      <c r="U819" s="12">
        <f t="shared" si="615"/>
        <v>25</v>
      </c>
      <c r="V819" s="12">
        <f t="shared" si="615"/>
        <v>25</v>
      </c>
      <c r="W819" s="12">
        <f t="shared" si="615"/>
        <v>25</v>
      </c>
      <c r="X819" s="12">
        <f t="shared" si="615"/>
        <v>25</v>
      </c>
      <c r="Y819" s="12">
        <f t="shared" si="615"/>
        <v>25</v>
      </c>
      <c r="Z819" s="12">
        <f t="shared" si="615"/>
        <v>25</v>
      </c>
      <c r="AA819" s="12">
        <f t="shared" si="615"/>
        <v>25</v>
      </c>
      <c r="AB819" s="12">
        <f t="shared" si="615"/>
        <v>25</v>
      </c>
      <c r="AC819" s="12">
        <f t="shared" si="615"/>
        <v>25</v>
      </c>
      <c r="AD819" s="12">
        <f t="shared" si="615"/>
        <v>25</v>
      </c>
      <c r="AE819" s="12">
        <f t="shared" si="615"/>
        <v>25</v>
      </c>
      <c r="AF819" s="12">
        <f t="shared" si="615"/>
        <v>25</v>
      </c>
      <c r="AG819" s="12">
        <f t="shared" si="615"/>
        <v>25</v>
      </c>
      <c r="AH819" s="12">
        <f t="shared" si="615"/>
        <v>25</v>
      </c>
    </row>
    <row r="820" spans="2:34" hidden="1" outlineLevel="1">
      <c r="B820" t="str">
        <f t="shared" si="611"/>
        <v>Carbon capture - Total cost - Middle East - USD/ton fuel</v>
      </c>
      <c r="C820" s="13" t="str">
        <f>C815</f>
        <v>Carbon capture</v>
      </c>
      <c r="D820" s="13" t="s">
        <v>30</v>
      </c>
      <c r="E820" s="13" t="s">
        <v>58</v>
      </c>
      <c r="F820" s="13" t="s">
        <v>31</v>
      </c>
      <c r="G820" s="14">
        <f t="shared" ref="G820:AH820" si="616">G$822+G$824+G831+G837+G$839</f>
        <v>25</v>
      </c>
      <c r="H820" s="14">
        <f t="shared" si="616"/>
        <v>25</v>
      </c>
      <c r="I820" s="14">
        <f t="shared" si="616"/>
        <v>25</v>
      </c>
      <c r="J820" s="14">
        <f t="shared" si="616"/>
        <v>25</v>
      </c>
      <c r="K820" s="14">
        <f t="shared" si="616"/>
        <v>25</v>
      </c>
      <c r="L820" s="14">
        <f t="shared" si="616"/>
        <v>25</v>
      </c>
      <c r="M820" s="14">
        <f t="shared" si="616"/>
        <v>25</v>
      </c>
      <c r="N820" s="14">
        <f t="shared" si="616"/>
        <v>25</v>
      </c>
      <c r="O820" s="14">
        <f t="shared" si="616"/>
        <v>25</v>
      </c>
      <c r="P820" s="14">
        <f t="shared" si="616"/>
        <v>25</v>
      </c>
      <c r="Q820" s="14">
        <f t="shared" si="616"/>
        <v>25</v>
      </c>
      <c r="R820" s="14">
        <f t="shared" si="616"/>
        <v>25</v>
      </c>
      <c r="S820" s="14">
        <f t="shared" si="616"/>
        <v>25</v>
      </c>
      <c r="T820" s="14">
        <f t="shared" si="616"/>
        <v>25</v>
      </c>
      <c r="U820" s="14">
        <f t="shared" si="616"/>
        <v>25</v>
      </c>
      <c r="V820" s="14">
        <f t="shared" si="616"/>
        <v>25</v>
      </c>
      <c r="W820" s="14">
        <f t="shared" si="616"/>
        <v>25</v>
      </c>
      <c r="X820" s="14">
        <f t="shared" si="616"/>
        <v>25</v>
      </c>
      <c r="Y820" s="14">
        <f t="shared" si="616"/>
        <v>25</v>
      </c>
      <c r="Z820" s="14">
        <f t="shared" si="616"/>
        <v>25</v>
      </c>
      <c r="AA820" s="14">
        <f t="shared" si="616"/>
        <v>25</v>
      </c>
      <c r="AB820" s="14">
        <f t="shared" si="616"/>
        <v>25</v>
      </c>
      <c r="AC820" s="14">
        <f t="shared" si="616"/>
        <v>25</v>
      </c>
      <c r="AD820" s="14">
        <f t="shared" si="616"/>
        <v>25</v>
      </c>
      <c r="AE820" s="14">
        <f t="shared" si="616"/>
        <v>25</v>
      </c>
      <c r="AF820" s="14">
        <f t="shared" si="616"/>
        <v>25</v>
      </c>
      <c r="AG820" s="14">
        <f t="shared" si="616"/>
        <v>25</v>
      </c>
      <c r="AH820" s="14">
        <f t="shared" si="616"/>
        <v>25</v>
      </c>
    </row>
    <row r="821" spans="2:34" hidden="1" outlineLevel="1">
      <c r="B821" t="str">
        <f t="shared" si="611"/>
        <v/>
      </c>
      <c r="C821" s="2"/>
    </row>
    <row r="822" spans="2:34" hidden="1" outlineLevel="1">
      <c r="B822" t="str">
        <f t="shared" si="611"/>
        <v>Carbon capture - CAPEX - Global - USD/ton fuel</v>
      </c>
      <c r="C822" s="4" t="str">
        <f>C815</f>
        <v>Carbon capture</v>
      </c>
      <c r="D822" s="4" t="s">
        <v>40</v>
      </c>
      <c r="E822" s="4" t="s">
        <v>49</v>
      </c>
      <c r="F822" s="4" t="s">
        <v>31</v>
      </c>
      <c r="G822" s="5">
        <v>0</v>
      </c>
      <c r="H822" s="5">
        <v>0</v>
      </c>
      <c r="I822" s="5">
        <v>0</v>
      </c>
      <c r="J822" s="5">
        <v>0</v>
      </c>
      <c r="K822" s="5">
        <v>0</v>
      </c>
      <c r="L822" s="5">
        <v>0</v>
      </c>
      <c r="M822" s="5">
        <v>0</v>
      </c>
      <c r="N822" s="5">
        <v>0</v>
      </c>
      <c r="O822" s="5">
        <v>0</v>
      </c>
      <c r="P822" s="5">
        <v>0</v>
      </c>
      <c r="Q822" s="5">
        <v>0</v>
      </c>
      <c r="R822" s="5">
        <v>0</v>
      </c>
      <c r="S822" s="5">
        <v>0</v>
      </c>
      <c r="T822" s="5">
        <v>0</v>
      </c>
      <c r="U822" s="5">
        <v>0</v>
      </c>
      <c r="V822" s="5">
        <v>0</v>
      </c>
      <c r="W822" s="5">
        <v>0</v>
      </c>
      <c r="X822" s="5">
        <v>0</v>
      </c>
      <c r="Y822" s="5">
        <v>0</v>
      </c>
      <c r="Z822" s="5">
        <v>0</v>
      </c>
      <c r="AA822" s="5">
        <v>0</v>
      </c>
      <c r="AB822" s="5">
        <v>0</v>
      </c>
      <c r="AC822" s="5">
        <v>0</v>
      </c>
      <c r="AD822" s="5">
        <v>0</v>
      </c>
      <c r="AE822" s="5">
        <v>0</v>
      </c>
      <c r="AF822" s="5">
        <v>0</v>
      </c>
      <c r="AG822" s="5">
        <v>0</v>
      </c>
      <c r="AH822" s="5">
        <v>0</v>
      </c>
    </row>
    <row r="823" spans="2:34" hidden="1" outlineLevel="1">
      <c r="B823" t="str">
        <f t="shared" si="611"/>
        <v/>
      </c>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row>
    <row r="824" spans="2:34" hidden="1" outlineLevel="1">
      <c r="B824" t="str">
        <f t="shared" si="611"/>
        <v>Carbon capture - OPEX - Global - USD/ton fuel</v>
      </c>
      <c r="C824" s="4" t="str">
        <f>C815</f>
        <v>Carbon capture</v>
      </c>
      <c r="D824" s="4" t="s">
        <v>41</v>
      </c>
      <c r="E824" s="4" t="s">
        <v>49</v>
      </c>
      <c r="F824" s="4" t="s">
        <v>31</v>
      </c>
      <c r="G824" s="5">
        <f t="shared" ref="G824:AH824" si="617">SUM(G825:G825)</f>
        <v>25</v>
      </c>
      <c r="H824" s="5">
        <f t="shared" si="617"/>
        <v>25</v>
      </c>
      <c r="I824" s="5">
        <f t="shared" si="617"/>
        <v>25</v>
      </c>
      <c r="J824" s="5">
        <f t="shared" si="617"/>
        <v>25</v>
      </c>
      <c r="K824" s="5">
        <f t="shared" si="617"/>
        <v>25</v>
      </c>
      <c r="L824" s="5">
        <f t="shared" si="617"/>
        <v>25</v>
      </c>
      <c r="M824" s="5">
        <f t="shared" si="617"/>
        <v>25</v>
      </c>
      <c r="N824" s="5">
        <f t="shared" si="617"/>
        <v>25</v>
      </c>
      <c r="O824" s="5">
        <f t="shared" si="617"/>
        <v>25</v>
      </c>
      <c r="P824" s="5">
        <f t="shared" si="617"/>
        <v>25</v>
      </c>
      <c r="Q824" s="5">
        <f t="shared" si="617"/>
        <v>25</v>
      </c>
      <c r="R824" s="5">
        <f t="shared" si="617"/>
        <v>25</v>
      </c>
      <c r="S824" s="5">
        <f t="shared" si="617"/>
        <v>25</v>
      </c>
      <c r="T824" s="5">
        <f t="shared" si="617"/>
        <v>25</v>
      </c>
      <c r="U824" s="5">
        <f t="shared" si="617"/>
        <v>25</v>
      </c>
      <c r="V824" s="5">
        <f t="shared" si="617"/>
        <v>25</v>
      </c>
      <c r="W824" s="5">
        <f t="shared" si="617"/>
        <v>25</v>
      </c>
      <c r="X824" s="5">
        <f t="shared" si="617"/>
        <v>25</v>
      </c>
      <c r="Y824" s="5">
        <f t="shared" si="617"/>
        <v>25</v>
      </c>
      <c r="Z824" s="5">
        <f t="shared" si="617"/>
        <v>25</v>
      </c>
      <c r="AA824" s="5">
        <f t="shared" si="617"/>
        <v>25</v>
      </c>
      <c r="AB824" s="5">
        <f t="shared" si="617"/>
        <v>25</v>
      </c>
      <c r="AC824" s="5">
        <f t="shared" si="617"/>
        <v>25</v>
      </c>
      <c r="AD824" s="5">
        <f t="shared" si="617"/>
        <v>25</v>
      </c>
      <c r="AE824" s="5">
        <f t="shared" si="617"/>
        <v>25</v>
      </c>
      <c r="AF824" s="5">
        <f t="shared" si="617"/>
        <v>25</v>
      </c>
      <c r="AG824" s="5">
        <f t="shared" si="617"/>
        <v>25</v>
      </c>
      <c r="AH824" s="5">
        <f t="shared" si="617"/>
        <v>25</v>
      </c>
    </row>
    <row r="825" spans="2:34" hidden="1" outlineLevel="1">
      <c r="B825" t="str">
        <f>_xlfn.TEXTJOIN(" - ",TRUE,C825:F825)</f>
        <v>Carbon capture - OPEX - Capture - Global - USD/ton CO2</v>
      </c>
      <c r="C825" t="str">
        <f>C815</f>
        <v>Carbon capture</v>
      </c>
      <c r="D825" t="s">
        <v>141</v>
      </c>
      <c r="E825" t="s">
        <v>49</v>
      </c>
      <c r="F825" t="s">
        <v>139</v>
      </c>
      <c r="G825" s="8">
        <f t="shared" ref="G825:AH825" si="618">INDEX(FuelData,MATCH($B825,FuelData_Index,0),MATCH(G$4,FuelData_Year,0))</f>
        <v>25</v>
      </c>
      <c r="H825" s="8">
        <f t="shared" si="618"/>
        <v>25</v>
      </c>
      <c r="I825" s="8">
        <f t="shared" si="618"/>
        <v>25</v>
      </c>
      <c r="J825" s="8">
        <f t="shared" si="618"/>
        <v>25</v>
      </c>
      <c r="K825" s="8">
        <f t="shared" si="618"/>
        <v>25</v>
      </c>
      <c r="L825" s="8">
        <f t="shared" si="618"/>
        <v>25</v>
      </c>
      <c r="M825" s="8">
        <f t="shared" si="618"/>
        <v>25</v>
      </c>
      <c r="N825" s="8">
        <f t="shared" si="618"/>
        <v>25</v>
      </c>
      <c r="O825" s="8">
        <f t="shared" si="618"/>
        <v>25</v>
      </c>
      <c r="P825" s="8">
        <f t="shared" si="618"/>
        <v>25</v>
      </c>
      <c r="Q825" s="8">
        <f t="shared" si="618"/>
        <v>25</v>
      </c>
      <c r="R825" s="8">
        <f t="shared" si="618"/>
        <v>25</v>
      </c>
      <c r="S825" s="8">
        <f t="shared" si="618"/>
        <v>25</v>
      </c>
      <c r="T825" s="8">
        <f t="shared" si="618"/>
        <v>25</v>
      </c>
      <c r="U825" s="8">
        <f t="shared" si="618"/>
        <v>25</v>
      </c>
      <c r="V825" s="8">
        <f t="shared" si="618"/>
        <v>25</v>
      </c>
      <c r="W825" s="8">
        <f t="shared" si="618"/>
        <v>25</v>
      </c>
      <c r="X825" s="8">
        <f t="shared" si="618"/>
        <v>25</v>
      </c>
      <c r="Y825" s="8">
        <f t="shared" si="618"/>
        <v>25</v>
      </c>
      <c r="Z825" s="8">
        <f t="shared" si="618"/>
        <v>25</v>
      </c>
      <c r="AA825" s="8">
        <f t="shared" si="618"/>
        <v>25</v>
      </c>
      <c r="AB825" s="8">
        <f t="shared" si="618"/>
        <v>25</v>
      </c>
      <c r="AC825" s="8">
        <f t="shared" si="618"/>
        <v>25</v>
      </c>
      <c r="AD825" s="8">
        <f t="shared" si="618"/>
        <v>25</v>
      </c>
      <c r="AE825" s="8">
        <f t="shared" si="618"/>
        <v>25</v>
      </c>
      <c r="AF825" s="8">
        <f t="shared" si="618"/>
        <v>25</v>
      </c>
      <c r="AG825" s="8">
        <f t="shared" si="618"/>
        <v>25</v>
      </c>
      <c r="AH825" s="8">
        <f t="shared" si="618"/>
        <v>25</v>
      </c>
    </row>
    <row r="826" spans="2:34" hidden="1" outlineLevel="1">
      <c r="B826" t="str">
        <f t="shared" si="611"/>
        <v/>
      </c>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row>
    <row r="827" spans="2:34" hidden="1" outlineLevel="1">
      <c r="B827" t="str">
        <f t="shared" si="611"/>
        <v>Carbon capture - Finance cost - Africa - USD/ton fuel</v>
      </c>
      <c r="C827" s="10" t="str">
        <f>C815</f>
        <v>Carbon capture</v>
      </c>
      <c r="D827" s="10" t="s">
        <v>42</v>
      </c>
      <c r="E827" s="10" t="s">
        <v>55</v>
      </c>
      <c r="F827" s="10" t="s">
        <v>31</v>
      </c>
      <c r="G827" s="11">
        <v>0</v>
      </c>
      <c r="H827" s="11">
        <v>0</v>
      </c>
      <c r="I827" s="11">
        <v>0</v>
      </c>
      <c r="J827" s="11">
        <v>0</v>
      </c>
      <c r="K827" s="11">
        <v>0</v>
      </c>
      <c r="L827" s="11">
        <v>0</v>
      </c>
      <c r="M827" s="11">
        <v>0</v>
      </c>
      <c r="N827" s="11">
        <v>0</v>
      </c>
      <c r="O827" s="11">
        <v>0</v>
      </c>
      <c r="P827" s="11">
        <v>0</v>
      </c>
      <c r="Q827" s="11">
        <v>0</v>
      </c>
      <c r="R827" s="11">
        <v>0</v>
      </c>
      <c r="S827" s="11">
        <v>0</v>
      </c>
      <c r="T827" s="11">
        <v>0</v>
      </c>
      <c r="U827" s="11">
        <v>0</v>
      </c>
      <c r="V827" s="11">
        <v>0</v>
      </c>
      <c r="W827" s="11">
        <v>0</v>
      </c>
      <c r="X827" s="11">
        <v>0</v>
      </c>
      <c r="Y827" s="11">
        <v>0</v>
      </c>
      <c r="Z827" s="11">
        <v>0</v>
      </c>
      <c r="AA827" s="11">
        <v>0</v>
      </c>
      <c r="AB827" s="11">
        <v>0</v>
      </c>
      <c r="AC827" s="11">
        <v>0</v>
      </c>
      <c r="AD827" s="11">
        <v>0</v>
      </c>
      <c r="AE827" s="11">
        <v>0</v>
      </c>
      <c r="AF827" s="11">
        <v>0</v>
      </c>
      <c r="AG827" s="11">
        <v>0</v>
      </c>
      <c r="AH827" s="11">
        <v>0</v>
      </c>
    </row>
    <row r="828" spans="2:34" hidden="1" outlineLevel="1">
      <c r="B828" t="str">
        <f t="shared" si="611"/>
        <v>Carbon capture - Finance cost - Americas - USD/ton fuel</v>
      </c>
      <c r="C828" s="2" t="str">
        <f>C815</f>
        <v>Carbon capture</v>
      </c>
      <c r="D828" s="2" t="s">
        <v>42</v>
      </c>
      <c r="E828" s="2" t="s">
        <v>56</v>
      </c>
      <c r="F828" s="2" t="s">
        <v>31</v>
      </c>
      <c r="G828" s="12">
        <v>0</v>
      </c>
      <c r="H828" s="12">
        <v>0</v>
      </c>
      <c r="I828" s="12">
        <v>0</v>
      </c>
      <c r="J828" s="12">
        <v>0</v>
      </c>
      <c r="K828" s="12">
        <v>0</v>
      </c>
      <c r="L828" s="12">
        <v>0</v>
      </c>
      <c r="M828" s="12">
        <v>0</v>
      </c>
      <c r="N828" s="12">
        <v>0</v>
      </c>
      <c r="O828" s="12">
        <v>0</v>
      </c>
      <c r="P828" s="12">
        <v>0</v>
      </c>
      <c r="Q828" s="12">
        <v>0</v>
      </c>
      <c r="R828" s="12">
        <v>0</v>
      </c>
      <c r="S828" s="12">
        <v>0</v>
      </c>
      <c r="T828" s="12">
        <v>0</v>
      </c>
      <c r="U828" s="12">
        <v>0</v>
      </c>
      <c r="V828" s="12">
        <v>0</v>
      </c>
      <c r="W828" s="12">
        <v>0</v>
      </c>
      <c r="X828" s="12">
        <v>0</v>
      </c>
      <c r="Y828" s="12">
        <v>0</v>
      </c>
      <c r="Z828" s="12">
        <v>0</v>
      </c>
      <c r="AA828" s="12">
        <v>0</v>
      </c>
      <c r="AB828" s="12">
        <v>0</v>
      </c>
      <c r="AC828" s="12">
        <v>0</v>
      </c>
      <c r="AD828" s="12">
        <v>0</v>
      </c>
      <c r="AE828" s="12">
        <v>0</v>
      </c>
      <c r="AF828" s="12">
        <v>0</v>
      </c>
      <c r="AG828" s="12">
        <v>0</v>
      </c>
      <c r="AH828" s="12">
        <v>0</v>
      </c>
    </row>
    <row r="829" spans="2:34" hidden="1" outlineLevel="1">
      <c r="B829" t="str">
        <f t="shared" si="611"/>
        <v>Carbon capture - Finance cost - Asia - USD/ton fuel</v>
      </c>
      <c r="C829" s="2" t="str">
        <f>C815</f>
        <v>Carbon capture</v>
      </c>
      <c r="D829" s="2" t="s">
        <v>42</v>
      </c>
      <c r="E829" s="2" t="s">
        <v>57</v>
      </c>
      <c r="F829" s="2" t="s">
        <v>31</v>
      </c>
      <c r="G829" s="12">
        <v>0</v>
      </c>
      <c r="H829" s="12">
        <v>0</v>
      </c>
      <c r="I829" s="12">
        <v>0</v>
      </c>
      <c r="J829" s="12">
        <v>0</v>
      </c>
      <c r="K829" s="12">
        <v>0</v>
      </c>
      <c r="L829" s="12">
        <v>0</v>
      </c>
      <c r="M829" s="12">
        <v>0</v>
      </c>
      <c r="N829" s="12">
        <v>0</v>
      </c>
      <c r="O829" s="12">
        <v>0</v>
      </c>
      <c r="P829" s="12">
        <v>0</v>
      </c>
      <c r="Q829" s="12">
        <v>0</v>
      </c>
      <c r="R829" s="12">
        <v>0</v>
      </c>
      <c r="S829" s="12">
        <v>0</v>
      </c>
      <c r="T829" s="12">
        <v>0</v>
      </c>
      <c r="U829" s="12">
        <v>0</v>
      </c>
      <c r="V829" s="12">
        <v>0</v>
      </c>
      <c r="W829" s="12">
        <v>0</v>
      </c>
      <c r="X829" s="12">
        <v>0</v>
      </c>
      <c r="Y829" s="12">
        <v>0</v>
      </c>
      <c r="Z829" s="12">
        <v>0</v>
      </c>
      <c r="AA829" s="12">
        <v>0</v>
      </c>
      <c r="AB829" s="12">
        <v>0</v>
      </c>
      <c r="AC829" s="12">
        <v>0</v>
      </c>
      <c r="AD829" s="12">
        <v>0</v>
      </c>
      <c r="AE829" s="12">
        <v>0</v>
      </c>
      <c r="AF829" s="12">
        <v>0</v>
      </c>
      <c r="AG829" s="12">
        <v>0</v>
      </c>
      <c r="AH829" s="12">
        <v>0</v>
      </c>
    </row>
    <row r="830" spans="2:34" hidden="1" outlineLevel="1">
      <c r="B830" t="str">
        <f t="shared" si="611"/>
        <v>Carbon capture - Finance cost - Europe - USD/ton fuel</v>
      </c>
      <c r="C830" s="2" t="str">
        <f>C815</f>
        <v>Carbon capture</v>
      </c>
      <c r="D830" s="2" t="s">
        <v>42</v>
      </c>
      <c r="E830" s="2" t="s">
        <v>8</v>
      </c>
      <c r="F830" s="2" t="s">
        <v>31</v>
      </c>
      <c r="G830" s="12">
        <v>0</v>
      </c>
      <c r="H830" s="12">
        <v>0</v>
      </c>
      <c r="I830" s="12">
        <v>0</v>
      </c>
      <c r="J830" s="12">
        <v>0</v>
      </c>
      <c r="K830" s="12">
        <v>0</v>
      </c>
      <c r="L830" s="12">
        <v>0</v>
      </c>
      <c r="M830" s="12">
        <v>0</v>
      </c>
      <c r="N830" s="12">
        <v>0</v>
      </c>
      <c r="O830" s="12">
        <v>0</v>
      </c>
      <c r="P830" s="12">
        <v>0</v>
      </c>
      <c r="Q830" s="12">
        <v>0</v>
      </c>
      <c r="R830" s="12">
        <v>0</v>
      </c>
      <c r="S830" s="12">
        <v>0</v>
      </c>
      <c r="T830" s="12">
        <v>0</v>
      </c>
      <c r="U830" s="12">
        <v>0</v>
      </c>
      <c r="V830" s="12">
        <v>0</v>
      </c>
      <c r="W830" s="12">
        <v>0</v>
      </c>
      <c r="X830" s="12">
        <v>0</v>
      </c>
      <c r="Y830" s="12">
        <v>0</v>
      </c>
      <c r="Z830" s="12">
        <v>0</v>
      </c>
      <c r="AA830" s="12">
        <v>0</v>
      </c>
      <c r="AB830" s="12">
        <v>0</v>
      </c>
      <c r="AC830" s="12">
        <v>0</v>
      </c>
      <c r="AD830" s="12">
        <v>0</v>
      </c>
      <c r="AE830" s="12">
        <v>0</v>
      </c>
      <c r="AF830" s="12">
        <v>0</v>
      </c>
      <c r="AG830" s="12">
        <v>0</v>
      </c>
      <c r="AH830" s="12">
        <v>0</v>
      </c>
    </row>
    <row r="831" spans="2:34" hidden="1" outlineLevel="1">
      <c r="B831" t="str">
        <f t="shared" si="611"/>
        <v>Carbon capture - Finance cost - Middle East - USD/ton fuel</v>
      </c>
      <c r="C831" s="13" t="str">
        <f>C815</f>
        <v>Carbon capture</v>
      </c>
      <c r="D831" s="13" t="s">
        <v>42</v>
      </c>
      <c r="E831" s="13" t="s">
        <v>58</v>
      </c>
      <c r="F831" s="13" t="s">
        <v>31</v>
      </c>
      <c r="G831" s="14">
        <v>0</v>
      </c>
      <c r="H831" s="14">
        <v>0</v>
      </c>
      <c r="I831" s="14">
        <v>0</v>
      </c>
      <c r="J831" s="14">
        <v>0</v>
      </c>
      <c r="K831" s="14">
        <v>0</v>
      </c>
      <c r="L831" s="14">
        <v>0</v>
      </c>
      <c r="M831" s="14">
        <v>0</v>
      </c>
      <c r="N831" s="14">
        <v>0</v>
      </c>
      <c r="O831" s="14">
        <v>0</v>
      </c>
      <c r="P831" s="14">
        <v>0</v>
      </c>
      <c r="Q831" s="14">
        <v>0</v>
      </c>
      <c r="R831" s="14">
        <v>0</v>
      </c>
      <c r="S831" s="14">
        <v>0</v>
      </c>
      <c r="T831" s="14">
        <v>0</v>
      </c>
      <c r="U831" s="14">
        <v>0</v>
      </c>
      <c r="V831" s="14">
        <v>0</v>
      </c>
      <c r="W831" s="14">
        <v>0</v>
      </c>
      <c r="X831" s="14">
        <v>0</v>
      </c>
      <c r="Y831" s="14">
        <v>0</v>
      </c>
      <c r="Z831" s="14">
        <v>0</v>
      </c>
      <c r="AA831" s="14">
        <v>0</v>
      </c>
      <c r="AB831" s="14">
        <v>0</v>
      </c>
      <c r="AC831" s="14">
        <v>0</v>
      </c>
      <c r="AD831" s="14">
        <v>0</v>
      </c>
      <c r="AE831" s="14">
        <v>0</v>
      </c>
      <c r="AF831" s="14">
        <v>0</v>
      </c>
      <c r="AG831" s="14">
        <v>0</v>
      </c>
      <c r="AH831" s="14">
        <v>0</v>
      </c>
    </row>
    <row r="832" spans="2:34" hidden="1" outlineLevel="1">
      <c r="B832" t="str">
        <f t="shared" si="611"/>
        <v/>
      </c>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row>
    <row r="833" spans="2:34" hidden="1" outlineLevel="1">
      <c r="B833" t="str">
        <f t="shared" si="611"/>
        <v>Carbon capture - Energy cost - Africa - USD/ton fuel</v>
      </c>
      <c r="C833" s="10" t="str">
        <f>C815</f>
        <v>Carbon capture</v>
      </c>
      <c r="D833" s="10" t="s">
        <v>43</v>
      </c>
      <c r="E833" s="10" t="s">
        <v>55</v>
      </c>
      <c r="F833" s="10" t="s">
        <v>31</v>
      </c>
      <c r="G833" s="15">
        <v>0</v>
      </c>
      <c r="H833" s="15">
        <v>0</v>
      </c>
      <c r="I833" s="15">
        <v>0</v>
      </c>
      <c r="J833" s="15">
        <v>0</v>
      </c>
      <c r="K833" s="15">
        <v>0</v>
      </c>
      <c r="L833" s="15">
        <v>0</v>
      </c>
      <c r="M833" s="15">
        <v>0</v>
      </c>
      <c r="N833" s="15">
        <v>0</v>
      </c>
      <c r="O833" s="15">
        <v>0</v>
      </c>
      <c r="P833" s="15">
        <v>0</v>
      </c>
      <c r="Q833" s="15">
        <v>0</v>
      </c>
      <c r="R833" s="15">
        <v>0</v>
      </c>
      <c r="S833" s="15">
        <v>0</v>
      </c>
      <c r="T833" s="15">
        <v>0</v>
      </c>
      <c r="U833" s="15">
        <v>0</v>
      </c>
      <c r="V833" s="15">
        <v>0</v>
      </c>
      <c r="W833" s="15">
        <v>0</v>
      </c>
      <c r="X833" s="15">
        <v>0</v>
      </c>
      <c r="Y833" s="15">
        <v>0</v>
      </c>
      <c r="Z833" s="15">
        <v>0</v>
      </c>
      <c r="AA833" s="15">
        <v>0</v>
      </c>
      <c r="AB833" s="15">
        <v>0</v>
      </c>
      <c r="AC833" s="15">
        <v>0</v>
      </c>
      <c r="AD833" s="15">
        <v>0</v>
      </c>
      <c r="AE833" s="15">
        <v>0</v>
      </c>
      <c r="AF833" s="15">
        <v>0</v>
      </c>
      <c r="AG833" s="15">
        <v>0</v>
      </c>
      <c r="AH833" s="15">
        <v>0</v>
      </c>
    </row>
    <row r="834" spans="2:34" hidden="1" outlineLevel="1">
      <c r="B834" t="str">
        <f t="shared" si="611"/>
        <v>Carbon capture - Energy cost - Americas - USD/ton fuel</v>
      </c>
      <c r="C834" s="2" t="str">
        <f>C815</f>
        <v>Carbon capture</v>
      </c>
      <c r="D834" s="2" t="s">
        <v>43</v>
      </c>
      <c r="E834" s="2" t="s">
        <v>56</v>
      </c>
      <c r="F834" s="2" t="s">
        <v>31</v>
      </c>
      <c r="G834" s="16">
        <v>0</v>
      </c>
      <c r="H834" s="16">
        <v>0</v>
      </c>
      <c r="I834" s="16">
        <v>0</v>
      </c>
      <c r="J834" s="16">
        <v>0</v>
      </c>
      <c r="K834" s="16">
        <v>0</v>
      </c>
      <c r="L834" s="16">
        <v>0</v>
      </c>
      <c r="M834" s="16">
        <v>0</v>
      </c>
      <c r="N834" s="16">
        <v>0</v>
      </c>
      <c r="O834" s="16">
        <v>0</v>
      </c>
      <c r="P834" s="16">
        <v>0</v>
      </c>
      <c r="Q834" s="16">
        <v>0</v>
      </c>
      <c r="R834" s="16">
        <v>0</v>
      </c>
      <c r="S834" s="16">
        <v>0</v>
      </c>
      <c r="T834" s="16">
        <v>0</v>
      </c>
      <c r="U834" s="16">
        <v>0</v>
      </c>
      <c r="V834" s="16">
        <v>0</v>
      </c>
      <c r="W834" s="16">
        <v>0</v>
      </c>
      <c r="X834" s="16">
        <v>0</v>
      </c>
      <c r="Y834" s="16">
        <v>0</v>
      </c>
      <c r="Z834" s="16">
        <v>0</v>
      </c>
      <c r="AA834" s="16">
        <v>0</v>
      </c>
      <c r="AB834" s="16">
        <v>0</v>
      </c>
      <c r="AC834" s="16">
        <v>0</v>
      </c>
      <c r="AD834" s="16">
        <v>0</v>
      </c>
      <c r="AE834" s="16">
        <v>0</v>
      </c>
      <c r="AF834" s="16">
        <v>0</v>
      </c>
      <c r="AG834" s="16">
        <v>0</v>
      </c>
      <c r="AH834" s="16">
        <v>0</v>
      </c>
    </row>
    <row r="835" spans="2:34" hidden="1" outlineLevel="1">
      <c r="B835" t="str">
        <f t="shared" si="611"/>
        <v>Carbon capture - Energy cost - Asia - USD/ton fuel</v>
      </c>
      <c r="C835" s="2" t="str">
        <f>C815</f>
        <v>Carbon capture</v>
      </c>
      <c r="D835" s="2" t="s">
        <v>43</v>
      </c>
      <c r="E835" s="2" t="s">
        <v>57</v>
      </c>
      <c r="F835" s="2" t="s">
        <v>31</v>
      </c>
      <c r="G835" s="16">
        <v>0</v>
      </c>
      <c r="H835" s="16">
        <v>0</v>
      </c>
      <c r="I835" s="16">
        <v>0</v>
      </c>
      <c r="J835" s="16">
        <v>0</v>
      </c>
      <c r="K835" s="16">
        <v>0</v>
      </c>
      <c r="L835" s="16">
        <v>0</v>
      </c>
      <c r="M835" s="16">
        <v>0</v>
      </c>
      <c r="N835" s="16">
        <v>0</v>
      </c>
      <c r="O835" s="16">
        <v>0</v>
      </c>
      <c r="P835" s="16">
        <v>0</v>
      </c>
      <c r="Q835" s="16">
        <v>0</v>
      </c>
      <c r="R835" s="16">
        <v>0</v>
      </c>
      <c r="S835" s="16">
        <v>0</v>
      </c>
      <c r="T835" s="16">
        <v>0</v>
      </c>
      <c r="U835" s="16">
        <v>0</v>
      </c>
      <c r="V835" s="16">
        <v>0</v>
      </c>
      <c r="W835" s="16">
        <v>0</v>
      </c>
      <c r="X835" s="16">
        <v>0</v>
      </c>
      <c r="Y835" s="16">
        <v>0</v>
      </c>
      <c r="Z835" s="16">
        <v>0</v>
      </c>
      <c r="AA835" s="16">
        <v>0</v>
      </c>
      <c r="AB835" s="16">
        <v>0</v>
      </c>
      <c r="AC835" s="16">
        <v>0</v>
      </c>
      <c r="AD835" s="16">
        <v>0</v>
      </c>
      <c r="AE835" s="16">
        <v>0</v>
      </c>
      <c r="AF835" s="16">
        <v>0</v>
      </c>
      <c r="AG835" s="16">
        <v>0</v>
      </c>
      <c r="AH835" s="16">
        <v>0</v>
      </c>
    </row>
    <row r="836" spans="2:34" hidden="1" outlineLevel="1">
      <c r="B836" t="str">
        <f t="shared" si="611"/>
        <v>Carbon capture - Energy cost - Europe - USD/ton fuel</v>
      </c>
      <c r="C836" s="2" t="str">
        <f>C815</f>
        <v>Carbon capture</v>
      </c>
      <c r="D836" s="2" t="s">
        <v>43</v>
      </c>
      <c r="E836" s="2" t="s">
        <v>8</v>
      </c>
      <c r="F836" s="2" t="s">
        <v>31</v>
      </c>
      <c r="G836" s="16">
        <v>0</v>
      </c>
      <c r="H836" s="16">
        <v>0</v>
      </c>
      <c r="I836" s="16">
        <v>0</v>
      </c>
      <c r="J836" s="16">
        <v>0</v>
      </c>
      <c r="K836" s="16">
        <v>0</v>
      </c>
      <c r="L836" s="16">
        <v>0</v>
      </c>
      <c r="M836" s="16">
        <v>0</v>
      </c>
      <c r="N836" s="16">
        <v>0</v>
      </c>
      <c r="O836" s="16">
        <v>0</v>
      </c>
      <c r="P836" s="16">
        <v>0</v>
      </c>
      <c r="Q836" s="16">
        <v>0</v>
      </c>
      <c r="R836" s="16">
        <v>0</v>
      </c>
      <c r="S836" s="16">
        <v>0</v>
      </c>
      <c r="T836" s="16">
        <v>0</v>
      </c>
      <c r="U836" s="16">
        <v>0</v>
      </c>
      <c r="V836" s="16">
        <v>0</v>
      </c>
      <c r="W836" s="16">
        <v>0</v>
      </c>
      <c r="X836" s="16">
        <v>0</v>
      </c>
      <c r="Y836" s="16">
        <v>0</v>
      </c>
      <c r="Z836" s="16">
        <v>0</v>
      </c>
      <c r="AA836" s="16">
        <v>0</v>
      </c>
      <c r="AB836" s="16">
        <v>0</v>
      </c>
      <c r="AC836" s="16">
        <v>0</v>
      </c>
      <c r="AD836" s="16">
        <v>0</v>
      </c>
      <c r="AE836" s="16">
        <v>0</v>
      </c>
      <c r="AF836" s="16">
        <v>0</v>
      </c>
      <c r="AG836" s="16">
        <v>0</v>
      </c>
      <c r="AH836" s="16">
        <v>0</v>
      </c>
    </row>
    <row r="837" spans="2:34" hidden="1" outlineLevel="1">
      <c r="B837" t="str">
        <f t="shared" si="611"/>
        <v>Carbon capture - Energy cost - Middle East - USD/ton fuel</v>
      </c>
      <c r="C837" s="13" t="str">
        <f>C815</f>
        <v>Carbon capture</v>
      </c>
      <c r="D837" s="13" t="s">
        <v>43</v>
      </c>
      <c r="E837" s="13" t="s">
        <v>58</v>
      </c>
      <c r="F837" s="13" t="s">
        <v>31</v>
      </c>
      <c r="G837" s="17">
        <v>0</v>
      </c>
      <c r="H837" s="17">
        <v>0</v>
      </c>
      <c r="I837" s="17">
        <v>0</v>
      </c>
      <c r="J837" s="17">
        <v>0</v>
      </c>
      <c r="K837" s="17">
        <v>0</v>
      </c>
      <c r="L837" s="17">
        <v>0</v>
      </c>
      <c r="M837" s="17">
        <v>0</v>
      </c>
      <c r="N837" s="17">
        <v>0</v>
      </c>
      <c r="O837" s="17">
        <v>0</v>
      </c>
      <c r="P837" s="17">
        <v>0</v>
      </c>
      <c r="Q837" s="17">
        <v>0</v>
      </c>
      <c r="R837" s="17">
        <v>0</v>
      </c>
      <c r="S837" s="17">
        <v>0</v>
      </c>
      <c r="T837" s="17">
        <v>0</v>
      </c>
      <c r="U837" s="17">
        <v>0</v>
      </c>
      <c r="V837" s="17">
        <v>0</v>
      </c>
      <c r="W837" s="17">
        <v>0</v>
      </c>
      <c r="X837" s="17">
        <v>0</v>
      </c>
      <c r="Y837" s="17">
        <v>0</v>
      </c>
      <c r="Z837" s="17">
        <v>0</v>
      </c>
      <c r="AA837" s="17">
        <v>0</v>
      </c>
      <c r="AB837" s="17">
        <v>0</v>
      </c>
      <c r="AC837" s="17">
        <v>0</v>
      </c>
      <c r="AD837" s="17">
        <v>0</v>
      </c>
      <c r="AE837" s="17">
        <v>0</v>
      </c>
      <c r="AF837" s="17">
        <v>0</v>
      </c>
      <c r="AG837" s="17">
        <v>0</v>
      </c>
      <c r="AH837" s="17">
        <v>0</v>
      </c>
    </row>
    <row r="838" spans="2:34" hidden="1" outlineLevel="1">
      <c r="B838" t="str">
        <f t="shared" si="611"/>
        <v/>
      </c>
      <c r="C838" s="2"/>
    </row>
    <row r="839" spans="2:34" hidden="1" outlineLevel="1">
      <c r="B839" t="str">
        <f t="shared" si="611"/>
        <v>Carbon capture - Feedstock cost - Global - USD/ton fuel</v>
      </c>
      <c r="C839" s="4" t="str">
        <f>C815</f>
        <v>Carbon capture</v>
      </c>
      <c r="D839" s="4" t="s">
        <v>44</v>
      </c>
      <c r="E839" s="4" t="s">
        <v>49</v>
      </c>
      <c r="F839" s="4" t="s">
        <v>31</v>
      </c>
      <c r="G839" s="21">
        <v>0</v>
      </c>
      <c r="H839" s="21">
        <v>0</v>
      </c>
      <c r="I839" s="21">
        <v>0</v>
      </c>
      <c r="J839" s="21">
        <v>0</v>
      </c>
      <c r="K839" s="21">
        <v>0</v>
      </c>
      <c r="L839" s="21">
        <v>0</v>
      </c>
      <c r="M839" s="21">
        <v>0</v>
      </c>
      <c r="N839" s="21">
        <v>0</v>
      </c>
      <c r="O839" s="21">
        <v>0</v>
      </c>
      <c r="P839" s="21">
        <v>0</v>
      </c>
      <c r="Q839" s="21">
        <v>0</v>
      </c>
      <c r="R839" s="21">
        <v>0</v>
      </c>
      <c r="S839" s="21">
        <v>0</v>
      </c>
      <c r="T839" s="21">
        <v>0</v>
      </c>
      <c r="U839" s="21">
        <v>0</v>
      </c>
      <c r="V839" s="21">
        <v>0</v>
      </c>
      <c r="W839" s="21">
        <v>0</v>
      </c>
      <c r="X839" s="21">
        <v>0</v>
      </c>
      <c r="Y839" s="21">
        <v>0</v>
      </c>
      <c r="Z839" s="21">
        <v>0</v>
      </c>
      <c r="AA839" s="21">
        <v>0</v>
      </c>
      <c r="AB839" s="21">
        <v>0</v>
      </c>
      <c r="AC839" s="21">
        <v>0</v>
      </c>
      <c r="AD839" s="21">
        <v>0</v>
      </c>
      <c r="AE839" s="21">
        <v>0</v>
      </c>
      <c r="AF839" s="21">
        <v>0</v>
      </c>
      <c r="AG839" s="21">
        <v>0</v>
      </c>
      <c r="AH839" s="21">
        <v>0</v>
      </c>
    </row>
    <row r="840" spans="2:34" collapsed="1"/>
    <row r="841" spans="2:34">
      <c r="B841" t="str">
        <f t="shared" ref="B841:B865" si="619">_xlfn.TEXTJOIN(" - ",TRUE,C841:F841)</f>
        <v>Carbon storage - Item - Region - Unit</v>
      </c>
      <c r="C841" s="53" t="s">
        <v>94</v>
      </c>
      <c r="D841" s="53" t="s">
        <v>28</v>
      </c>
      <c r="E841" s="53" t="s">
        <v>1</v>
      </c>
      <c r="F841" s="53" t="s">
        <v>29</v>
      </c>
      <c r="G841" s="54">
        <v>2023</v>
      </c>
      <c r="H841" s="54">
        <v>2024</v>
      </c>
      <c r="I841" s="54">
        <v>2025</v>
      </c>
      <c r="J841" s="54">
        <v>2026</v>
      </c>
      <c r="K841" s="54">
        <v>2027</v>
      </c>
      <c r="L841" s="54">
        <v>2028</v>
      </c>
      <c r="M841" s="54">
        <v>2029</v>
      </c>
      <c r="N841" s="54">
        <v>2030</v>
      </c>
      <c r="O841" s="54">
        <v>2031</v>
      </c>
      <c r="P841" s="54">
        <v>2032</v>
      </c>
      <c r="Q841" s="54">
        <v>2033</v>
      </c>
      <c r="R841" s="54">
        <v>2034</v>
      </c>
      <c r="S841" s="54">
        <v>2035</v>
      </c>
      <c r="T841" s="54">
        <v>2036</v>
      </c>
      <c r="U841" s="54">
        <v>2037</v>
      </c>
      <c r="V841" s="54">
        <v>2038</v>
      </c>
      <c r="W841" s="54">
        <v>2039</v>
      </c>
      <c r="X841" s="54">
        <v>2040</v>
      </c>
      <c r="Y841" s="54">
        <v>2041</v>
      </c>
      <c r="Z841" s="54">
        <v>2042</v>
      </c>
      <c r="AA841" s="54">
        <v>2043</v>
      </c>
      <c r="AB841" s="54">
        <v>2044</v>
      </c>
      <c r="AC841" s="54">
        <v>2045</v>
      </c>
      <c r="AD841" s="54">
        <v>2046</v>
      </c>
      <c r="AE841" s="54">
        <v>2047</v>
      </c>
      <c r="AF841" s="54">
        <v>2048</v>
      </c>
      <c r="AG841" s="54">
        <v>2049</v>
      </c>
      <c r="AH841" s="54">
        <v>2050</v>
      </c>
    </row>
    <row r="842" spans="2:34" hidden="1" outlineLevel="1">
      <c r="B842" t="str">
        <f t="shared" si="619"/>
        <v>Carbon storage - Total cost - Africa - USD/ton fuel</v>
      </c>
      <c r="C842" s="10" t="str">
        <f>C841</f>
        <v>Carbon storage</v>
      </c>
      <c r="D842" s="10" t="s">
        <v>30</v>
      </c>
      <c r="E842" s="10" t="s">
        <v>55</v>
      </c>
      <c r="F842" s="10" t="s">
        <v>31</v>
      </c>
      <c r="G842" s="11">
        <f>G$848+G$850+G853+G859+G$865</f>
        <v>50</v>
      </c>
      <c r="H842" s="11">
        <f t="shared" ref="H842:AH842" si="620">H$848+H$850+H853+H859+H$865</f>
        <v>50</v>
      </c>
      <c r="I842" s="11">
        <f t="shared" si="620"/>
        <v>50</v>
      </c>
      <c r="J842" s="11">
        <f t="shared" si="620"/>
        <v>50</v>
      </c>
      <c r="K842" s="11">
        <f t="shared" si="620"/>
        <v>50</v>
      </c>
      <c r="L842" s="11">
        <f t="shared" si="620"/>
        <v>50</v>
      </c>
      <c r="M842" s="11">
        <f t="shared" si="620"/>
        <v>50</v>
      </c>
      <c r="N842" s="11">
        <f t="shared" si="620"/>
        <v>50</v>
      </c>
      <c r="O842" s="11">
        <f t="shared" si="620"/>
        <v>50</v>
      </c>
      <c r="P842" s="11">
        <f t="shared" si="620"/>
        <v>50</v>
      </c>
      <c r="Q842" s="11">
        <f t="shared" si="620"/>
        <v>50</v>
      </c>
      <c r="R842" s="11">
        <f t="shared" si="620"/>
        <v>50</v>
      </c>
      <c r="S842" s="11">
        <f t="shared" si="620"/>
        <v>50</v>
      </c>
      <c r="T842" s="11">
        <f t="shared" si="620"/>
        <v>50</v>
      </c>
      <c r="U842" s="11">
        <f t="shared" si="620"/>
        <v>50</v>
      </c>
      <c r="V842" s="11">
        <f t="shared" si="620"/>
        <v>50</v>
      </c>
      <c r="W842" s="11">
        <f t="shared" si="620"/>
        <v>50</v>
      </c>
      <c r="X842" s="11">
        <f t="shared" si="620"/>
        <v>50</v>
      </c>
      <c r="Y842" s="11">
        <f t="shared" si="620"/>
        <v>50</v>
      </c>
      <c r="Z842" s="11">
        <f t="shared" si="620"/>
        <v>50</v>
      </c>
      <c r="AA842" s="11">
        <f t="shared" si="620"/>
        <v>50</v>
      </c>
      <c r="AB842" s="11">
        <f t="shared" si="620"/>
        <v>50</v>
      </c>
      <c r="AC842" s="11">
        <f t="shared" si="620"/>
        <v>50</v>
      </c>
      <c r="AD842" s="11">
        <f t="shared" si="620"/>
        <v>50</v>
      </c>
      <c r="AE842" s="11">
        <f t="shared" si="620"/>
        <v>50</v>
      </c>
      <c r="AF842" s="11">
        <f t="shared" si="620"/>
        <v>50</v>
      </c>
      <c r="AG842" s="11">
        <f t="shared" si="620"/>
        <v>50</v>
      </c>
      <c r="AH842" s="11">
        <f t="shared" si="620"/>
        <v>50</v>
      </c>
    </row>
    <row r="843" spans="2:34" hidden="1" outlineLevel="1">
      <c r="B843" t="str">
        <f t="shared" si="619"/>
        <v>Carbon storage - Total cost - Americas - USD/ton fuel</v>
      </c>
      <c r="C843" s="2" t="str">
        <f>C841</f>
        <v>Carbon storage</v>
      </c>
      <c r="D843" s="2" t="s">
        <v>30</v>
      </c>
      <c r="E843" s="2" t="s">
        <v>56</v>
      </c>
      <c r="F843" s="2" t="s">
        <v>31</v>
      </c>
      <c r="G843" s="12">
        <f t="shared" ref="G843:AH843" si="621">G$848+G$850+G854+G860+G$865</f>
        <v>50</v>
      </c>
      <c r="H843" s="12">
        <f t="shared" si="621"/>
        <v>50</v>
      </c>
      <c r="I843" s="12">
        <f t="shared" si="621"/>
        <v>50</v>
      </c>
      <c r="J843" s="12">
        <f t="shared" si="621"/>
        <v>50</v>
      </c>
      <c r="K843" s="12">
        <f t="shared" si="621"/>
        <v>50</v>
      </c>
      <c r="L843" s="12">
        <f t="shared" si="621"/>
        <v>50</v>
      </c>
      <c r="M843" s="12">
        <f t="shared" si="621"/>
        <v>50</v>
      </c>
      <c r="N843" s="12">
        <f t="shared" si="621"/>
        <v>50</v>
      </c>
      <c r="O843" s="12">
        <f t="shared" si="621"/>
        <v>50</v>
      </c>
      <c r="P843" s="12">
        <f t="shared" si="621"/>
        <v>50</v>
      </c>
      <c r="Q843" s="12">
        <f t="shared" si="621"/>
        <v>50</v>
      </c>
      <c r="R843" s="12">
        <f t="shared" si="621"/>
        <v>50</v>
      </c>
      <c r="S843" s="12">
        <f t="shared" si="621"/>
        <v>50</v>
      </c>
      <c r="T843" s="12">
        <f t="shared" si="621"/>
        <v>50</v>
      </c>
      <c r="U843" s="12">
        <f t="shared" si="621"/>
        <v>50</v>
      </c>
      <c r="V843" s="12">
        <f t="shared" si="621"/>
        <v>50</v>
      </c>
      <c r="W843" s="12">
        <f t="shared" si="621"/>
        <v>50</v>
      </c>
      <c r="X843" s="12">
        <f t="shared" si="621"/>
        <v>50</v>
      </c>
      <c r="Y843" s="12">
        <f t="shared" si="621"/>
        <v>50</v>
      </c>
      <c r="Z843" s="12">
        <f t="shared" si="621"/>
        <v>50</v>
      </c>
      <c r="AA843" s="12">
        <f t="shared" si="621"/>
        <v>50</v>
      </c>
      <c r="AB843" s="12">
        <f t="shared" si="621"/>
        <v>50</v>
      </c>
      <c r="AC843" s="12">
        <f t="shared" si="621"/>
        <v>50</v>
      </c>
      <c r="AD843" s="12">
        <f t="shared" si="621"/>
        <v>50</v>
      </c>
      <c r="AE843" s="12">
        <f t="shared" si="621"/>
        <v>50</v>
      </c>
      <c r="AF843" s="12">
        <f t="shared" si="621"/>
        <v>50</v>
      </c>
      <c r="AG843" s="12">
        <f t="shared" si="621"/>
        <v>50</v>
      </c>
      <c r="AH843" s="12">
        <f t="shared" si="621"/>
        <v>50</v>
      </c>
    </row>
    <row r="844" spans="2:34" hidden="1" outlineLevel="1">
      <c r="B844" t="str">
        <f t="shared" si="619"/>
        <v>Carbon storage - Total cost - Asia - USD/ton fuel</v>
      </c>
      <c r="C844" s="2" t="str">
        <f>C841</f>
        <v>Carbon storage</v>
      </c>
      <c r="D844" s="2" t="s">
        <v>30</v>
      </c>
      <c r="E844" s="2" t="s">
        <v>57</v>
      </c>
      <c r="F844" s="2" t="s">
        <v>31</v>
      </c>
      <c r="G844" s="12">
        <f t="shared" ref="G844:AH844" si="622">G$848+G$850+G855+G861+G$865</f>
        <v>50</v>
      </c>
      <c r="H844" s="12">
        <f t="shared" si="622"/>
        <v>50</v>
      </c>
      <c r="I844" s="12">
        <f t="shared" si="622"/>
        <v>50</v>
      </c>
      <c r="J844" s="12">
        <f t="shared" si="622"/>
        <v>50</v>
      </c>
      <c r="K844" s="12">
        <f t="shared" si="622"/>
        <v>50</v>
      </c>
      <c r="L844" s="12">
        <f t="shared" si="622"/>
        <v>50</v>
      </c>
      <c r="M844" s="12">
        <f t="shared" si="622"/>
        <v>50</v>
      </c>
      <c r="N844" s="12">
        <f t="shared" si="622"/>
        <v>50</v>
      </c>
      <c r="O844" s="12">
        <f t="shared" si="622"/>
        <v>50</v>
      </c>
      <c r="P844" s="12">
        <f t="shared" si="622"/>
        <v>50</v>
      </c>
      <c r="Q844" s="12">
        <f t="shared" si="622"/>
        <v>50</v>
      </c>
      <c r="R844" s="12">
        <f t="shared" si="622"/>
        <v>50</v>
      </c>
      <c r="S844" s="12">
        <f t="shared" si="622"/>
        <v>50</v>
      </c>
      <c r="T844" s="12">
        <f t="shared" si="622"/>
        <v>50</v>
      </c>
      <c r="U844" s="12">
        <f t="shared" si="622"/>
        <v>50</v>
      </c>
      <c r="V844" s="12">
        <f t="shared" si="622"/>
        <v>50</v>
      </c>
      <c r="W844" s="12">
        <f t="shared" si="622"/>
        <v>50</v>
      </c>
      <c r="X844" s="12">
        <f t="shared" si="622"/>
        <v>50</v>
      </c>
      <c r="Y844" s="12">
        <f t="shared" si="622"/>
        <v>50</v>
      </c>
      <c r="Z844" s="12">
        <f t="shared" si="622"/>
        <v>50</v>
      </c>
      <c r="AA844" s="12">
        <f t="shared" si="622"/>
        <v>50</v>
      </c>
      <c r="AB844" s="12">
        <f t="shared" si="622"/>
        <v>50</v>
      </c>
      <c r="AC844" s="12">
        <f t="shared" si="622"/>
        <v>50</v>
      </c>
      <c r="AD844" s="12">
        <f t="shared" si="622"/>
        <v>50</v>
      </c>
      <c r="AE844" s="12">
        <f t="shared" si="622"/>
        <v>50</v>
      </c>
      <c r="AF844" s="12">
        <f t="shared" si="622"/>
        <v>50</v>
      </c>
      <c r="AG844" s="12">
        <f t="shared" si="622"/>
        <v>50</v>
      </c>
      <c r="AH844" s="12">
        <f t="shared" si="622"/>
        <v>50</v>
      </c>
    </row>
    <row r="845" spans="2:34" hidden="1" outlineLevel="1">
      <c r="B845" t="str">
        <f t="shared" si="619"/>
        <v>Carbon storage - Total cost - Europe - USD/ton fuel</v>
      </c>
      <c r="C845" s="2" t="str">
        <f>C841</f>
        <v>Carbon storage</v>
      </c>
      <c r="D845" s="2" t="s">
        <v>30</v>
      </c>
      <c r="E845" s="2" t="s">
        <v>8</v>
      </c>
      <c r="F845" s="2" t="s">
        <v>31</v>
      </c>
      <c r="G845" s="12">
        <f t="shared" ref="G845:AH845" si="623">G$848+G$850+G856+G862+G$865</f>
        <v>50</v>
      </c>
      <c r="H845" s="12">
        <f t="shared" si="623"/>
        <v>50</v>
      </c>
      <c r="I845" s="25">
        <f t="shared" si="623"/>
        <v>50</v>
      </c>
      <c r="J845" s="12">
        <f t="shared" si="623"/>
        <v>50</v>
      </c>
      <c r="K845" s="12">
        <f t="shared" si="623"/>
        <v>50</v>
      </c>
      <c r="L845" s="12">
        <f t="shared" si="623"/>
        <v>50</v>
      </c>
      <c r="M845" s="12">
        <f t="shared" si="623"/>
        <v>50</v>
      </c>
      <c r="N845" s="12">
        <f t="shared" si="623"/>
        <v>50</v>
      </c>
      <c r="O845" s="12">
        <f t="shared" si="623"/>
        <v>50</v>
      </c>
      <c r="P845" s="12">
        <f t="shared" si="623"/>
        <v>50</v>
      </c>
      <c r="Q845" s="12">
        <f t="shared" si="623"/>
        <v>50</v>
      </c>
      <c r="R845" s="12">
        <f t="shared" si="623"/>
        <v>50</v>
      </c>
      <c r="S845" s="12">
        <f t="shared" si="623"/>
        <v>50</v>
      </c>
      <c r="T845" s="12">
        <f t="shared" si="623"/>
        <v>50</v>
      </c>
      <c r="U845" s="12">
        <f t="shared" si="623"/>
        <v>50</v>
      </c>
      <c r="V845" s="12">
        <f t="shared" si="623"/>
        <v>50</v>
      </c>
      <c r="W845" s="12">
        <f t="shared" si="623"/>
        <v>50</v>
      </c>
      <c r="X845" s="12">
        <f t="shared" si="623"/>
        <v>50</v>
      </c>
      <c r="Y845" s="12">
        <f t="shared" si="623"/>
        <v>50</v>
      </c>
      <c r="Z845" s="12">
        <f t="shared" si="623"/>
        <v>50</v>
      </c>
      <c r="AA845" s="12">
        <f t="shared" si="623"/>
        <v>50</v>
      </c>
      <c r="AB845" s="12">
        <f t="shared" si="623"/>
        <v>50</v>
      </c>
      <c r="AC845" s="12">
        <f t="shared" si="623"/>
        <v>50</v>
      </c>
      <c r="AD845" s="12">
        <f t="shared" si="623"/>
        <v>50</v>
      </c>
      <c r="AE845" s="12">
        <f t="shared" si="623"/>
        <v>50</v>
      </c>
      <c r="AF845" s="12">
        <f t="shared" si="623"/>
        <v>50</v>
      </c>
      <c r="AG845" s="12">
        <f t="shared" si="623"/>
        <v>50</v>
      </c>
      <c r="AH845" s="12">
        <f t="shared" si="623"/>
        <v>50</v>
      </c>
    </row>
    <row r="846" spans="2:34" hidden="1" outlineLevel="1">
      <c r="B846" t="str">
        <f t="shared" si="619"/>
        <v>Carbon storage - Total cost - Middle East - USD/ton fuel</v>
      </c>
      <c r="C846" s="13" t="str">
        <f>C841</f>
        <v>Carbon storage</v>
      </c>
      <c r="D846" s="13" t="s">
        <v>30</v>
      </c>
      <c r="E846" s="13" t="s">
        <v>58</v>
      </c>
      <c r="F846" s="13" t="s">
        <v>31</v>
      </c>
      <c r="G846" s="14">
        <f t="shared" ref="G846:AH846" si="624">G$848+G$850+G857+G863+G$865</f>
        <v>50</v>
      </c>
      <c r="H846" s="14">
        <f t="shared" si="624"/>
        <v>50</v>
      </c>
      <c r="I846" s="14">
        <f t="shared" si="624"/>
        <v>50</v>
      </c>
      <c r="J846" s="14">
        <f t="shared" si="624"/>
        <v>50</v>
      </c>
      <c r="K846" s="14">
        <f t="shared" si="624"/>
        <v>50</v>
      </c>
      <c r="L846" s="14">
        <f t="shared" si="624"/>
        <v>50</v>
      </c>
      <c r="M846" s="14">
        <f t="shared" si="624"/>
        <v>50</v>
      </c>
      <c r="N846" s="14">
        <f t="shared" si="624"/>
        <v>50</v>
      </c>
      <c r="O846" s="14">
        <f t="shared" si="624"/>
        <v>50</v>
      </c>
      <c r="P846" s="14">
        <f t="shared" si="624"/>
        <v>50</v>
      </c>
      <c r="Q846" s="14">
        <f t="shared" si="624"/>
        <v>50</v>
      </c>
      <c r="R846" s="14">
        <f t="shared" si="624"/>
        <v>50</v>
      </c>
      <c r="S846" s="14">
        <f t="shared" si="624"/>
        <v>50</v>
      </c>
      <c r="T846" s="14">
        <f t="shared" si="624"/>
        <v>50</v>
      </c>
      <c r="U846" s="14">
        <f t="shared" si="624"/>
        <v>50</v>
      </c>
      <c r="V846" s="14">
        <f t="shared" si="624"/>
        <v>50</v>
      </c>
      <c r="W846" s="14">
        <f t="shared" si="624"/>
        <v>50</v>
      </c>
      <c r="X846" s="14">
        <f t="shared" si="624"/>
        <v>50</v>
      </c>
      <c r="Y846" s="14">
        <f t="shared" si="624"/>
        <v>50</v>
      </c>
      <c r="Z846" s="14">
        <f t="shared" si="624"/>
        <v>50</v>
      </c>
      <c r="AA846" s="14">
        <f t="shared" si="624"/>
        <v>50</v>
      </c>
      <c r="AB846" s="14">
        <f t="shared" si="624"/>
        <v>50</v>
      </c>
      <c r="AC846" s="14">
        <f t="shared" si="624"/>
        <v>50</v>
      </c>
      <c r="AD846" s="14">
        <f t="shared" si="624"/>
        <v>50</v>
      </c>
      <c r="AE846" s="14">
        <f t="shared" si="624"/>
        <v>50</v>
      </c>
      <c r="AF846" s="14">
        <f t="shared" si="624"/>
        <v>50</v>
      </c>
      <c r="AG846" s="14">
        <f t="shared" si="624"/>
        <v>50</v>
      </c>
      <c r="AH846" s="14">
        <f t="shared" si="624"/>
        <v>50</v>
      </c>
    </row>
    <row r="847" spans="2:34" hidden="1" outlineLevel="1">
      <c r="B847" t="str">
        <f t="shared" si="619"/>
        <v/>
      </c>
      <c r="C847" s="2"/>
    </row>
    <row r="848" spans="2:34" hidden="1" outlineLevel="1">
      <c r="B848" t="str">
        <f t="shared" si="619"/>
        <v>Carbon storage - CAPEX - Global - USD/ton fuel</v>
      </c>
      <c r="C848" s="4" t="str">
        <f>C841</f>
        <v>Carbon storage</v>
      </c>
      <c r="D848" s="4" t="s">
        <v>40</v>
      </c>
      <c r="E848" s="4" t="s">
        <v>49</v>
      </c>
      <c r="F848" s="4" t="s">
        <v>31</v>
      </c>
      <c r="G848" s="5">
        <v>0</v>
      </c>
      <c r="H848" s="5">
        <v>0</v>
      </c>
      <c r="I848" s="5">
        <v>0</v>
      </c>
      <c r="J848" s="5">
        <v>0</v>
      </c>
      <c r="K848" s="5">
        <v>0</v>
      </c>
      <c r="L848" s="5">
        <v>0</v>
      </c>
      <c r="M848" s="5">
        <v>0</v>
      </c>
      <c r="N848" s="5">
        <v>0</v>
      </c>
      <c r="O848" s="5">
        <v>0</v>
      </c>
      <c r="P848" s="5">
        <v>0</v>
      </c>
      <c r="Q848" s="5">
        <v>0</v>
      </c>
      <c r="R848" s="5">
        <v>0</v>
      </c>
      <c r="S848" s="5">
        <v>0</v>
      </c>
      <c r="T848" s="5">
        <v>0</v>
      </c>
      <c r="U848" s="5">
        <v>0</v>
      </c>
      <c r="V848" s="5">
        <v>0</v>
      </c>
      <c r="W848" s="5">
        <v>0</v>
      </c>
      <c r="X848" s="5">
        <v>0</v>
      </c>
      <c r="Y848" s="5">
        <v>0</v>
      </c>
      <c r="Z848" s="5">
        <v>0</v>
      </c>
      <c r="AA848" s="5">
        <v>0</v>
      </c>
      <c r="AB848" s="5">
        <v>0</v>
      </c>
      <c r="AC848" s="5">
        <v>0</v>
      </c>
      <c r="AD848" s="5">
        <v>0</v>
      </c>
      <c r="AE848" s="5">
        <v>0</v>
      </c>
      <c r="AF848" s="5">
        <v>0</v>
      </c>
      <c r="AG848" s="5">
        <v>0</v>
      </c>
      <c r="AH848" s="5">
        <v>0</v>
      </c>
    </row>
    <row r="849" spans="2:34" hidden="1" outlineLevel="1">
      <c r="B849" t="str">
        <f t="shared" si="619"/>
        <v/>
      </c>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row>
    <row r="850" spans="2:34" hidden="1" outlineLevel="1">
      <c r="B850" t="str">
        <f t="shared" si="619"/>
        <v>Carbon storage - OPEX - Global - USD/ton fuel</v>
      </c>
      <c r="C850" s="4" t="str">
        <f>C841</f>
        <v>Carbon storage</v>
      </c>
      <c r="D850" s="4" t="s">
        <v>41</v>
      </c>
      <c r="E850" s="4" t="s">
        <v>49</v>
      </c>
      <c r="F850" s="4" t="s">
        <v>31</v>
      </c>
      <c r="G850" s="5">
        <f t="shared" ref="G850:AH850" si="625">SUM(G851:G851)</f>
        <v>50</v>
      </c>
      <c r="H850" s="5">
        <f t="shared" si="625"/>
        <v>50</v>
      </c>
      <c r="I850" s="5">
        <f t="shared" si="625"/>
        <v>50</v>
      </c>
      <c r="J850" s="5">
        <f t="shared" si="625"/>
        <v>50</v>
      </c>
      <c r="K850" s="5">
        <f t="shared" si="625"/>
        <v>50</v>
      </c>
      <c r="L850" s="5">
        <f t="shared" si="625"/>
        <v>50</v>
      </c>
      <c r="M850" s="5">
        <f t="shared" si="625"/>
        <v>50</v>
      </c>
      <c r="N850" s="5">
        <f t="shared" si="625"/>
        <v>50</v>
      </c>
      <c r="O850" s="5">
        <f t="shared" si="625"/>
        <v>50</v>
      </c>
      <c r="P850" s="5">
        <f t="shared" si="625"/>
        <v>50</v>
      </c>
      <c r="Q850" s="5">
        <f t="shared" si="625"/>
        <v>50</v>
      </c>
      <c r="R850" s="5">
        <f t="shared" si="625"/>
        <v>50</v>
      </c>
      <c r="S850" s="5">
        <f t="shared" si="625"/>
        <v>50</v>
      </c>
      <c r="T850" s="5">
        <f t="shared" si="625"/>
        <v>50</v>
      </c>
      <c r="U850" s="5">
        <f t="shared" si="625"/>
        <v>50</v>
      </c>
      <c r="V850" s="5">
        <f t="shared" si="625"/>
        <v>50</v>
      </c>
      <c r="W850" s="5">
        <f t="shared" si="625"/>
        <v>50</v>
      </c>
      <c r="X850" s="5">
        <f t="shared" si="625"/>
        <v>50</v>
      </c>
      <c r="Y850" s="5">
        <f t="shared" si="625"/>
        <v>50</v>
      </c>
      <c r="Z850" s="5">
        <f t="shared" si="625"/>
        <v>50</v>
      </c>
      <c r="AA850" s="5">
        <f t="shared" si="625"/>
        <v>50</v>
      </c>
      <c r="AB850" s="5">
        <f t="shared" si="625"/>
        <v>50</v>
      </c>
      <c r="AC850" s="5">
        <f t="shared" si="625"/>
        <v>50</v>
      </c>
      <c r="AD850" s="5">
        <f t="shared" si="625"/>
        <v>50</v>
      </c>
      <c r="AE850" s="5">
        <f t="shared" si="625"/>
        <v>50</v>
      </c>
      <c r="AF850" s="5">
        <f t="shared" si="625"/>
        <v>50</v>
      </c>
      <c r="AG850" s="5">
        <f t="shared" si="625"/>
        <v>50</v>
      </c>
      <c r="AH850" s="5">
        <f t="shared" si="625"/>
        <v>50</v>
      </c>
    </row>
    <row r="851" spans="2:34" hidden="1" outlineLevel="1">
      <c r="B851" t="str">
        <f t="shared" si="619"/>
        <v>Carbon storage - OPEX - Storage - Global - USD/ton CO2</v>
      </c>
      <c r="C851" t="str">
        <f>C841</f>
        <v>Carbon storage</v>
      </c>
      <c r="D851" t="s">
        <v>142</v>
      </c>
      <c r="E851" t="s">
        <v>49</v>
      </c>
      <c r="F851" t="s">
        <v>139</v>
      </c>
      <c r="G851" s="8">
        <f t="shared" ref="G851:AH851" si="626">INDEX(FuelData,MATCH($B851,FuelData_Index,0),MATCH(G$4,FuelData_Year,0))</f>
        <v>50</v>
      </c>
      <c r="H851" s="8">
        <f t="shared" si="626"/>
        <v>50</v>
      </c>
      <c r="I851" s="8">
        <f t="shared" si="626"/>
        <v>50</v>
      </c>
      <c r="J851" s="8">
        <f t="shared" si="626"/>
        <v>50</v>
      </c>
      <c r="K851" s="8">
        <f t="shared" si="626"/>
        <v>50</v>
      </c>
      <c r="L851" s="8">
        <f t="shared" si="626"/>
        <v>50</v>
      </c>
      <c r="M851" s="8">
        <f t="shared" si="626"/>
        <v>50</v>
      </c>
      <c r="N851" s="8">
        <f t="shared" si="626"/>
        <v>50</v>
      </c>
      <c r="O851" s="8">
        <f t="shared" si="626"/>
        <v>50</v>
      </c>
      <c r="P851" s="8">
        <f t="shared" si="626"/>
        <v>50</v>
      </c>
      <c r="Q851" s="8">
        <f t="shared" si="626"/>
        <v>50</v>
      </c>
      <c r="R851" s="8">
        <f t="shared" si="626"/>
        <v>50</v>
      </c>
      <c r="S851" s="8">
        <f t="shared" si="626"/>
        <v>50</v>
      </c>
      <c r="T851" s="8">
        <f t="shared" si="626"/>
        <v>50</v>
      </c>
      <c r="U851" s="8">
        <f t="shared" si="626"/>
        <v>50</v>
      </c>
      <c r="V851" s="8">
        <f t="shared" si="626"/>
        <v>50</v>
      </c>
      <c r="W851" s="8">
        <f t="shared" si="626"/>
        <v>50</v>
      </c>
      <c r="X851" s="8">
        <f t="shared" si="626"/>
        <v>50</v>
      </c>
      <c r="Y851" s="8">
        <f t="shared" si="626"/>
        <v>50</v>
      </c>
      <c r="Z851" s="8">
        <f t="shared" si="626"/>
        <v>50</v>
      </c>
      <c r="AA851" s="8">
        <f t="shared" si="626"/>
        <v>50</v>
      </c>
      <c r="AB851" s="8">
        <f t="shared" si="626"/>
        <v>50</v>
      </c>
      <c r="AC851" s="8">
        <f t="shared" si="626"/>
        <v>50</v>
      </c>
      <c r="AD851" s="8">
        <f t="shared" si="626"/>
        <v>50</v>
      </c>
      <c r="AE851" s="8">
        <f t="shared" si="626"/>
        <v>50</v>
      </c>
      <c r="AF851" s="8">
        <f t="shared" si="626"/>
        <v>50</v>
      </c>
      <c r="AG851" s="8">
        <f t="shared" si="626"/>
        <v>50</v>
      </c>
      <c r="AH851" s="8">
        <f t="shared" si="626"/>
        <v>50</v>
      </c>
    </row>
    <row r="852" spans="2:34" hidden="1" outlineLevel="1">
      <c r="B852" t="str">
        <f t="shared" si="619"/>
        <v/>
      </c>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row>
    <row r="853" spans="2:34" hidden="1" outlineLevel="1">
      <c r="B853" t="str">
        <f t="shared" si="619"/>
        <v>Carbon storage - Finance cost - Africa - USD/ton fuel</v>
      </c>
      <c r="C853" s="10" t="str">
        <f>C841</f>
        <v>Carbon storage</v>
      </c>
      <c r="D853" s="10" t="s">
        <v>42</v>
      </c>
      <c r="E853" s="10" t="s">
        <v>55</v>
      </c>
      <c r="F853" s="10" t="s">
        <v>31</v>
      </c>
      <c r="G853" s="11">
        <v>0</v>
      </c>
      <c r="H853" s="11">
        <v>0</v>
      </c>
      <c r="I853" s="11">
        <v>0</v>
      </c>
      <c r="J853" s="11">
        <v>0</v>
      </c>
      <c r="K853" s="11">
        <v>0</v>
      </c>
      <c r="L853" s="11">
        <v>0</v>
      </c>
      <c r="M853" s="11">
        <v>0</v>
      </c>
      <c r="N853" s="11">
        <v>0</v>
      </c>
      <c r="O853" s="11">
        <v>0</v>
      </c>
      <c r="P853" s="11">
        <v>0</v>
      </c>
      <c r="Q853" s="11">
        <v>0</v>
      </c>
      <c r="R853" s="11">
        <v>0</v>
      </c>
      <c r="S853" s="11">
        <v>0</v>
      </c>
      <c r="T853" s="11">
        <v>0</v>
      </c>
      <c r="U853" s="11">
        <v>0</v>
      </c>
      <c r="V853" s="11">
        <v>0</v>
      </c>
      <c r="W853" s="11">
        <v>0</v>
      </c>
      <c r="X853" s="11">
        <v>0</v>
      </c>
      <c r="Y853" s="11">
        <v>0</v>
      </c>
      <c r="Z853" s="11">
        <v>0</v>
      </c>
      <c r="AA853" s="11">
        <v>0</v>
      </c>
      <c r="AB853" s="11">
        <v>0</v>
      </c>
      <c r="AC853" s="11">
        <v>0</v>
      </c>
      <c r="AD853" s="11">
        <v>0</v>
      </c>
      <c r="AE853" s="11">
        <v>0</v>
      </c>
      <c r="AF853" s="11">
        <v>0</v>
      </c>
      <c r="AG853" s="11">
        <v>0</v>
      </c>
      <c r="AH853" s="11">
        <v>0</v>
      </c>
    </row>
    <row r="854" spans="2:34" hidden="1" outlineLevel="1">
      <c r="B854" t="str">
        <f t="shared" si="619"/>
        <v>Carbon storage - Finance cost - Americas - USD/ton fuel</v>
      </c>
      <c r="C854" s="2" t="str">
        <f>C841</f>
        <v>Carbon storage</v>
      </c>
      <c r="D854" s="2" t="s">
        <v>42</v>
      </c>
      <c r="E854" s="2" t="s">
        <v>56</v>
      </c>
      <c r="F854" s="2" t="s">
        <v>31</v>
      </c>
      <c r="G854" s="12">
        <v>0</v>
      </c>
      <c r="H854" s="12">
        <v>0</v>
      </c>
      <c r="I854" s="12">
        <v>0</v>
      </c>
      <c r="J854" s="12">
        <v>0</v>
      </c>
      <c r="K854" s="12">
        <v>0</v>
      </c>
      <c r="L854" s="12">
        <v>0</v>
      </c>
      <c r="M854" s="12">
        <v>0</v>
      </c>
      <c r="N854" s="12">
        <v>0</v>
      </c>
      <c r="O854" s="12">
        <v>0</v>
      </c>
      <c r="P854" s="12">
        <v>0</v>
      </c>
      <c r="Q854" s="12">
        <v>0</v>
      </c>
      <c r="R854" s="12">
        <v>0</v>
      </c>
      <c r="S854" s="12">
        <v>0</v>
      </c>
      <c r="T854" s="12">
        <v>0</v>
      </c>
      <c r="U854" s="12">
        <v>0</v>
      </c>
      <c r="V854" s="12">
        <v>0</v>
      </c>
      <c r="W854" s="12">
        <v>0</v>
      </c>
      <c r="X854" s="12">
        <v>0</v>
      </c>
      <c r="Y854" s="12">
        <v>0</v>
      </c>
      <c r="Z854" s="12">
        <v>0</v>
      </c>
      <c r="AA854" s="12">
        <v>0</v>
      </c>
      <c r="AB854" s="12">
        <v>0</v>
      </c>
      <c r="AC854" s="12">
        <v>0</v>
      </c>
      <c r="AD854" s="12">
        <v>0</v>
      </c>
      <c r="AE854" s="12">
        <v>0</v>
      </c>
      <c r="AF854" s="12">
        <v>0</v>
      </c>
      <c r="AG854" s="12">
        <v>0</v>
      </c>
      <c r="AH854" s="12">
        <v>0</v>
      </c>
    </row>
    <row r="855" spans="2:34" hidden="1" outlineLevel="1">
      <c r="B855" t="str">
        <f t="shared" si="619"/>
        <v>Carbon storage - Finance cost - Asia - USD/ton fuel</v>
      </c>
      <c r="C855" s="2" t="str">
        <f>C841</f>
        <v>Carbon storage</v>
      </c>
      <c r="D855" s="2" t="s">
        <v>42</v>
      </c>
      <c r="E855" s="2" t="s">
        <v>57</v>
      </c>
      <c r="F855" s="2" t="s">
        <v>31</v>
      </c>
      <c r="G855" s="12">
        <v>0</v>
      </c>
      <c r="H855" s="12">
        <v>0</v>
      </c>
      <c r="I855" s="12">
        <v>0</v>
      </c>
      <c r="J855" s="12">
        <v>0</v>
      </c>
      <c r="K855" s="12">
        <v>0</v>
      </c>
      <c r="L855" s="12">
        <v>0</v>
      </c>
      <c r="M855" s="12">
        <v>0</v>
      </c>
      <c r="N855" s="12">
        <v>0</v>
      </c>
      <c r="O855" s="12">
        <v>0</v>
      </c>
      <c r="P855" s="12">
        <v>0</v>
      </c>
      <c r="Q855" s="12">
        <v>0</v>
      </c>
      <c r="R855" s="12">
        <v>0</v>
      </c>
      <c r="S855" s="12">
        <v>0</v>
      </c>
      <c r="T855" s="12">
        <v>0</v>
      </c>
      <c r="U855" s="12">
        <v>0</v>
      </c>
      <c r="V855" s="12">
        <v>0</v>
      </c>
      <c r="W855" s="12">
        <v>0</v>
      </c>
      <c r="X855" s="12">
        <v>0</v>
      </c>
      <c r="Y855" s="12">
        <v>0</v>
      </c>
      <c r="Z855" s="12">
        <v>0</v>
      </c>
      <c r="AA855" s="12">
        <v>0</v>
      </c>
      <c r="AB855" s="12">
        <v>0</v>
      </c>
      <c r="AC855" s="12">
        <v>0</v>
      </c>
      <c r="AD855" s="12">
        <v>0</v>
      </c>
      <c r="AE855" s="12">
        <v>0</v>
      </c>
      <c r="AF855" s="12">
        <v>0</v>
      </c>
      <c r="AG855" s="12">
        <v>0</v>
      </c>
      <c r="AH855" s="12">
        <v>0</v>
      </c>
    </row>
    <row r="856" spans="2:34" hidden="1" outlineLevel="1">
      <c r="B856" t="str">
        <f t="shared" si="619"/>
        <v>Carbon storage - Finance cost - Europe - USD/ton fuel</v>
      </c>
      <c r="C856" s="2" t="str">
        <f>C841</f>
        <v>Carbon storage</v>
      </c>
      <c r="D856" s="2" t="s">
        <v>42</v>
      </c>
      <c r="E856" s="2" t="s">
        <v>8</v>
      </c>
      <c r="F856" s="2" t="s">
        <v>31</v>
      </c>
      <c r="G856" s="12">
        <v>0</v>
      </c>
      <c r="H856" s="12">
        <v>0</v>
      </c>
      <c r="I856" s="12">
        <v>0</v>
      </c>
      <c r="J856" s="12">
        <v>0</v>
      </c>
      <c r="K856" s="12">
        <v>0</v>
      </c>
      <c r="L856" s="12">
        <v>0</v>
      </c>
      <c r="M856" s="12">
        <v>0</v>
      </c>
      <c r="N856" s="12">
        <v>0</v>
      </c>
      <c r="O856" s="12">
        <v>0</v>
      </c>
      <c r="P856" s="12">
        <v>0</v>
      </c>
      <c r="Q856" s="12">
        <v>0</v>
      </c>
      <c r="R856" s="12">
        <v>0</v>
      </c>
      <c r="S856" s="12">
        <v>0</v>
      </c>
      <c r="T856" s="12">
        <v>0</v>
      </c>
      <c r="U856" s="12">
        <v>0</v>
      </c>
      <c r="V856" s="12">
        <v>0</v>
      </c>
      <c r="W856" s="12">
        <v>0</v>
      </c>
      <c r="X856" s="12">
        <v>0</v>
      </c>
      <c r="Y856" s="12">
        <v>0</v>
      </c>
      <c r="Z856" s="12">
        <v>0</v>
      </c>
      <c r="AA856" s="12">
        <v>0</v>
      </c>
      <c r="AB856" s="12">
        <v>0</v>
      </c>
      <c r="AC856" s="12">
        <v>0</v>
      </c>
      <c r="AD856" s="12">
        <v>0</v>
      </c>
      <c r="AE856" s="12">
        <v>0</v>
      </c>
      <c r="AF856" s="12">
        <v>0</v>
      </c>
      <c r="AG856" s="12">
        <v>0</v>
      </c>
      <c r="AH856" s="12">
        <v>0</v>
      </c>
    </row>
    <row r="857" spans="2:34" hidden="1" outlineLevel="1">
      <c r="B857" t="str">
        <f t="shared" si="619"/>
        <v>Carbon storage - Finance cost - Middle East - USD/ton fuel</v>
      </c>
      <c r="C857" s="13" t="str">
        <f>C841</f>
        <v>Carbon storage</v>
      </c>
      <c r="D857" s="13" t="s">
        <v>42</v>
      </c>
      <c r="E857" s="13" t="s">
        <v>58</v>
      </c>
      <c r="F857" s="13" t="s">
        <v>31</v>
      </c>
      <c r="G857" s="14">
        <v>0</v>
      </c>
      <c r="H857" s="14">
        <v>0</v>
      </c>
      <c r="I857" s="14">
        <v>0</v>
      </c>
      <c r="J857" s="14">
        <v>0</v>
      </c>
      <c r="K857" s="14">
        <v>0</v>
      </c>
      <c r="L857" s="14">
        <v>0</v>
      </c>
      <c r="M857" s="14">
        <v>0</v>
      </c>
      <c r="N857" s="14">
        <v>0</v>
      </c>
      <c r="O857" s="14">
        <v>0</v>
      </c>
      <c r="P857" s="14">
        <v>0</v>
      </c>
      <c r="Q857" s="14">
        <v>0</v>
      </c>
      <c r="R857" s="14">
        <v>0</v>
      </c>
      <c r="S857" s="14">
        <v>0</v>
      </c>
      <c r="T857" s="14">
        <v>0</v>
      </c>
      <c r="U857" s="14">
        <v>0</v>
      </c>
      <c r="V857" s="14">
        <v>0</v>
      </c>
      <c r="W857" s="14">
        <v>0</v>
      </c>
      <c r="X857" s="14">
        <v>0</v>
      </c>
      <c r="Y857" s="14">
        <v>0</v>
      </c>
      <c r="Z857" s="14">
        <v>0</v>
      </c>
      <c r="AA857" s="14">
        <v>0</v>
      </c>
      <c r="AB857" s="14">
        <v>0</v>
      </c>
      <c r="AC857" s="14">
        <v>0</v>
      </c>
      <c r="AD857" s="14">
        <v>0</v>
      </c>
      <c r="AE857" s="14">
        <v>0</v>
      </c>
      <c r="AF857" s="14">
        <v>0</v>
      </c>
      <c r="AG857" s="14">
        <v>0</v>
      </c>
      <c r="AH857" s="14">
        <v>0</v>
      </c>
    </row>
    <row r="858" spans="2:34" hidden="1" outlineLevel="1">
      <c r="B858" t="str">
        <f t="shared" si="619"/>
        <v/>
      </c>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row>
    <row r="859" spans="2:34" hidden="1" outlineLevel="1">
      <c r="B859" t="str">
        <f t="shared" si="619"/>
        <v>Carbon storage - Energy cost - Africa - USD/ton fuel</v>
      </c>
      <c r="C859" s="10" t="str">
        <f>C841</f>
        <v>Carbon storage</v>
      </c>
      <c r="D859" s="10" t="s">
        <v>43</v>
      </c>
      <c r="E859" s="10" t="s">
        <v>55</v>
      </c>
      <c r="F859" s="10" t="s">
        <v>31</v>
      </c>
      <c r="G859" s="15">
        <v>0</v>
      </c>
      <c r="H859" s="15">
        <v>0</v>
      </c>
      <c r="I859" s="15">
        <v>0</v>
      </c>
      <c r="J859" s="15">
        <v>0</v>
      </c>
      <c r="K859" s="15">
        <v>0</v>
      </c>
      <c r="L859" s="15">
        <v>0</v>
      </c>
      <c r="M859" s="15">
        <v>0</v>
      </c>
      <c r="N859" s="15">
        <v>0</v>
      </c>
      <c r="O859" s="15">
        <v>0</v>
      </c>
      <c r="P859" s="15">
        <v>0</v>
      </c>
      <c r="Q859" s="15">
        <v>0</v>
      </c>
      <c r="R859" s="15">
        <v>0</v>
      </c>
      <c r="S859" s="15">
        <v>0</v>
      </c>
      <c r="T859" s="15">
        <v>0</v>
      </c>
      <c r="U859" s="15">
        <v>0</v>
      </c>
      <c r="V859" s="15">
        <v>0</v>
      </c>
      <c r="W859" s="15">
        <v>0</v>
      </c>
      <c r="X859" s="15">
        <v>0</v>
      </c>
      <c r="Y859" s="15">
        <v>0</v>
      </c>
      <c r="Z859" s="15">
        <v>0</v>
      </c>
      <c r="AA859" s="15">
        <v>0</v>
      </c>
      <c r="AB859" s="15">
        <v>0</v>
      </c>
      <c r="AC859" s="15">
        <v>0</v>
      </c>
      <c r="AD859" s="15">
        <v>0</v>
      </c>
      <c r="AE859" s="15">
        <v>0</v>
      </c>
      <c r="AF859" s="15">
        <v>0</v>
      </c>
      <c r="AG859" s="15">
        <v>0</v>
      </c>
      <c r="AH859" s="15">
        <v>0</v>
      </c>
    </row>
    <row r="860" spans="2:34" hidden="1" outlineLevel="1">
      <c r="B860" t="str">
        <f t="shared" si="619"/>
        <v>Carbon storage - Energy cost - Americas - USD/ton fuel</v>
      </c>
      <c r="C860" s="2" t="str">
        <f>C841</f>
        <v>Carbon storage</v>
      </c>
      <c r="D860" s="2" t="s">
        <v>43</v>
      </c>
      <c r="E860" s="2" t="s">
        <v>56</v>
      </c>
      <c r="F860" s="2" t="s">
        <v>31</v>
      </c>
      <c r="G860" s="16">
        <v>0</v>
      </c>
      <c r="H860" s="16">
        <v>0</v>
      </c>
      <c r="I860" s="16">
        <v>0</v>
      </c>
      <c r="J860" s="16">
        <v>0</v>
      </c>
      <c r="K860" s="16">
        <v>0</v>
      </c>
      <c r="L860" s="16">
        <v>0</v>
      </c>
      <c r="M860" s="16">
        <v>0</v>
      </c>
      <c r="N860" s="16">
        <v>0</v>
      </c>
      <c r="O860" s="16">
        <v>0</v>
      </c>
      <c r="P860" s="16">
        <v>0</v>
      </c>
      <c r="Q860" s="16">
        <v>0</v>
      </c>
      <c r="R860" s="16">
        <v>0</v>
      </c>
      <c r="S860" s="16">
        <v>0</v>
      </c>
      <c r="T860" s="16">
        <v>0</v>
      </c>
      <c r="U860" s="16">
        <v>0</v>
      </c>
      <c r="V860" s="16">
        <v>0</v>
      </c>
      <c r="W860" s="16">
        <v>0</v>
      </c>
      <c r="X860" s="16">
        <v>0</v>
      </c>
      <c r="Y860" s="16">
        <v>0</v>
      </c>
      <c r="Z860" s="16">
        <v>0</v>
      </c>
      <c r="AA860" s="16">
        <v>0</v>
      </c>
      <c r="AB860" s="16">
        <v>0</v>
      </c>
      <c r="AC860" s="16">
        <v>0</v>
      </c>
      <c r="AD860" s="16">
        <v>0</v>
      </c>
      <c r="AE860" s="16">
        <v>0</v>
      </c>
      <c r="AF860" s="16">
        <v>0</v>
      </c>
      <c r="AG860" s="16">
        <v>0</v>
      </c>
      <c r="AH860" s="16">
        <v>0</v>
      </c>
    </row>
    <row r="861" spans="2:34" hidden="1" outlineLevel="1">
      <c r="B861" t="str">
        <f t="shared" si="619"/>
        <v>Carbon storage - Energy cost - Asia - USD/ton fuel</v>
      </c>
      <c r="C861" s="2" t="str">
        <f>C841</f>
        <v>Carbon storage</v>
      </c>
      <c r="D861" s="2" t="s">
        <v>43</v>
      </c>
      <c r="E861" s="2" t="s">
        <v>57</v>
      </c>
      <c r="F861" s="2" t="s">
        <v>31</v>
      </c>
      <c r="G861" s="16">
        <v>0</v>
      </c>
      <c r="H861" s="16">
        <v>0</v>
      </c>
      <c r="I861" s="16">
        <v>0</v>
      </c>
      <c r="J861" s="16">
        <v>0</v>
      </c>
      <c r="K861" s="16">
        <v>0</v>
      </c>
      <c r="L861" s="16">
        <v>0</v>
      </c>
      <c r="M861" s="16">
        <v>0</v>
      </c>
      <c r="N861" s="16">
        <v>0</v>
      </c>
      <c r="O861" s="16">
        <v>0</v>
      </c>
      <c r="P861" s="16">
        <v>0</v>
      </c>
      <c r="Q861" s="16">
        <v>0</v>
      </c>
      <c r="R861" s="16">
        <v>0</v>
      </c>
      <c r="S861" s="16">
        <v>0</v>
      </c>
      <c r="T861" s="16">
        <v>0</v>
      </c>
      <c r="U861" s="16">
        <v>0</v>
      </c>
      <c r="V861" s="16">
        <v>0</v>
      </c>
      <c r="W861" s="16">
        <v>0</v>
      </c>
      <c r="X861" s="16">
        <v>0</v>
      </c>
      <c r="Y861" s="16">
        <v>0</v>
      </c>
      <c r="Z861" s="16">
        <v>0</v>
      </c>
      <c r="AA861" s="16">
        <v>0</v>
      </c>
      <c r="AB861" s="16">
        <v>0</v>
      </c>
      <c r="AC861" s="16">
        <v>0</v>
      </c>
      <c r="AD861" s="16">
        <v>0</v>
      </c>
      <c r="AE861" s="16">
        <v>0</v>
      </c>
      <c r="AF861" s="16">
        <v>0</v>
      </c>
      <c r="AG861" s="16">
        <v>0</v>
      </c>
      <c r="AH861" s="16">
        <v>0</v>
      </c>
    </row>
    <row r="862" spans="2:34" hidden="1" outlineLevel="1">
      <c r="B862" t="str">
        <f t="shared" si="619"/>
        <v>Carbon storage - Energy cost - Europe - USD/ton fuel</v>
      </c>
      <c r="C862" s="2" t="str">
        <f>C841</f>
        <v>Carbon storage</v>
      </c>
      <c r="D862" s="2" t="s">
        <v>43</v>
      </c>
      <c r="E862" s="2" t="s">
        <v>8</v>
      </c>
      <c r="F862" s="2" t="s">
        <v>31</v>
      </c>
      <c r="G862" s="16">
        <v>0</v>
      </c>
      <c r="H862" s="16">
        <v>0</v>
      </c>
      <c r="I862" s="16">
        <v>0</v>
      </c>
      <c r="J862" s="16">
        <v>0</v>
      </c>
      <c r="K862" s="16">
        <v>0</v>
      </c>
      <c r="L862" s="16">
        <v>0</v>
      </c>
      <c r="M862" s="16">
        <v>0</v>
      </c>
      <c r="N862" s="16">
        <v>0</v>
      </c>
      <c r="O862" s="16">
        <v>0</v>
      </c>
      <c r="P862" s="16">
        <v>0</v>
      </c>
      <c r="Q862" s="16">
        <v>0</v>
      </c>
      <c r="R862" s="16">
        <v>0</v>
      </c>
      <c r="S862" s="16">
        <v>0</v>
      </c>
      <c r="T862" s="16">
        <v>0</v>
      </c>
      <c r="U862" s="16">
        <v>0</v>
      </c>
      <c r="V862" s="16">
        <v>0</v>
      </c>
      <c r="W862" s="16">
        <v>0</v>
      </c>
      <c r="X862" s="16">
        <v>0</v>
      </c>
      <c r="Y862" s="16">
        <v>0</v>
      </c>
      <c r="Z862" s="16">
        <v>0</v>
      </c>
      <c r="AA862" s="16">
        <v>0</v>
      </c>
      <c r="AB862" s="16">
        <v>0</v>
      </c>
      <c r="AC862" s="16">
        <v>0</v>
      </c>
      <c r="AD862" s="16">
        <v>0</v>
      </c>
      <c r="AE862" s="16">
        <v>0</v>
      </c>
      <c r="AF862" s="16">
        <v>0</v>
      </c>
      <c r="AG862" s="16">
        <v>0</v>
      </c>
      <c r="AH862" s="16">
        <v>0</v>
      </c>
    </row>
    <row r="863" spans="2:34" hidden="1" outlineLevel="1">
      <c r="B863" t="str">
        <f t="shared" si="619"/>
        <v>Carbon storage - Energy cost - Middle East - USD/ton fuel</v>
      </c>
      <c r="C863" s="13" t="str">
        <f>C841</f>
        <v>Carbon storage</v>
      </c>
      <c r="D863" s="13" t="s">
        <v>43</v>
      </c>
      <c r="E863" s="13" t="s">
        <v>58</v>
      </c>
      <c r="F863" s="13" t="s">
        <v>31</v>
      </c>
      <c r="G863" s="17">
        <v>0</v>
      </c>
      <c r="H863" s="17">
        <v>0</v>
      </c>
      <c r="I863" s="17">
        <v>0</v>
      </c>
      <c r="J863" s="17">
        <v>0</v>
      </c>
      <c r="K863" s="17">
        <v>0</v>
      </c>
      <c r="L863" s="17">
        <v>0</v>
      </c>
      <c r="M863" s="17">
        <v>0</v>
      </c>
      <c r="N863" s="17">
        <v>0</v>
      </c>
      <c r="O863" s="17">
        <v>0</v>
      </c>
      <c r="P863" s="17">
        <v>0</v>
      </c>
      <c r="Q863" s="17">
        <v>0</v>
      </c>
      <c r="R863" s="17">
        <v>0</v>
      </c>
      <c r="S863" s="17">
        <v>0</v>
      </c>
      <c r="T863" s="17">
        <v>0</v>
      </c>
      <c r="U863" s="17">
        <v>0</v>
      </c>
      <c r="V863" s="17">
        <v>0</v>
      </c>
      <c r="W863" s="17">
        <v>0</v>
      </c>
      <c r="X863" s="17">
        <v>0</v>
      </c>
      <c r="Y863" s="17">
        <v>0</v>
      </c>
      <c r="Z863" s="17">
        <v>0</v>
      </c>
      <c r="AA863" s="17">
        <v>0</v>
      </c>
      <c r="AB863" s="17">
        <v>0</v>
      </c>
      <c r="AC863" s="17">
        <v>0</v>
      </c>
      <c r="AD863" s="17">
        <v>0</v>
      </c>
      <c r="AE863" s="17">
        <v>0</v>
      </c>
      <c r="AF863" s="17">
        <v>0</v>
      </c>
      <c r="AG863" s="17">
        <v>0</v>
      </c>
      <c r="AH863" s="17">
        <v>0</v>
      </c>
    </row>
    <row r="864" spans="2:34" hidden="1" outlineLevel="1">
      <c r="B864" t="str">
        <f t="shared" si="619"/>
        <v/>
      </c>
      <c r="C864" s="2"/>
    </row>
    <row r="865" spans="2:34" hidden="1" outlineLevel="1">
      <c r="B865" t="str">
        <f t="shared" si="619"/>
        <v>Carbon storage - Feedstock cost - Global - USD/ton fuel</v>
      </c>
      <c r="C865" s="4" t="str">
        <f>C841</f>
        <v>Carbon storage</v>
      </c>
      <c r="D865" s="4" t="s">
        <v>44</v>
      </c>
      <c r="E865" s="4" t="s">
        <v>49</v>
      </c>
      <c r="F865" s="4" t="s">
        <v>31</v>
      </c>
      <c r="G865" s="21">
        <v>0</v>
      </c>
      <c r="H865" s="21">
        <v>0</v>
      </c>
      <c r="I865" s="21">
        <v>0</v>
      </c>
      <c r="J865" s="21">
        <v>0</v>
      </c>
      <c r="K865" s="21">
        <v>0</v>
      </c>
      <c r="L865" s="21">
        <v>0</v>
      </c>
      <c r="M865" s="21">
        <v>0</v>
      </c>
      <c r="N865" s="21">
        <v>0</v>
      </c>
      <c r="O865" s="21">
        <v>0</v>
      </c>
      <c r="P865" s="21">
        <v>0</v>
      </c>
      <c r="Q865" s="21">
        <v>0</v>
      </c>
      <c r="R865" s="21">
        <v>0</v>
      </c>
      <c r="S865" s="21">
        <v>0</v>
      </c>
      <c r="T865" s="21">
        <v>0</v>
      </c>
      <c r="U865" s="21">
        <v>0</v>
      </c>
      <c r="V865" s="21">
        <v>0</v>
      </c>
      <c r="W865" s="21">
        <v>0</v>
      </c>
      <c r="X865" s="21">
        <v>0</v>
      </c>
      <c r="Y865" s="21">
        <v>0</v>
      </c>
      <c r="Z865" s="21">
        <v>0</v>
      </c>
      <c r="AA865" s="21">
        <v>0</v>
      </c>
      <c r="AB865" s="21">
        <v>0</v>
      </c>
      <c r="AC865" s="21">
        <v>0</v>
      </c>
      <c r="AD865" s="21">
        <v>0</v>
      </c>
      <c r="AE865" s="21">
        <v>0</v>
      </c>
      <c r="AF865" s="21">
        <v>0</v>
      </c>
      <c r="AG865" s="21">
        <v>0</v>
      </c>
      <c r="AH865" s="21">
        <v>0</v>
      </c>
    </row>
    <row r="866" spans="2:34" collapsed="1"/>
    <row r="867" spans="2:34">
      <c r="B867" t="str">
        <f t="shared" ref="B867:B934" si="627">_xlfn.TEXTJOIN(" - ",TRUE,C867:F867)</f>
        <v>Blue ammonia (CCS) - Item - Region - Unit</v>
      </c>
      <c r="C867" s="53" t="s">
        <v>24</v>
      </c>
      <c r="D867" s="53" t="s">
        <v>28</v>
      </c>
      <c r="E867" s="53" t="s">
        <v>1</v>
      </c>
      <c r="F867" s="53" t="s">
        <v>29</v>
      </c>
      <c r="G867" s="54">
        <v>2023</v>
      </c>
      <c r="H867" s="54">
        <v>2024</v>
      </c>
      <c r="I867" s="54">
        <v>2025</v>
      </c>
      <c r="J867" s="54">
        <v>2026</v>
      </c>
      <c r="K867" s="54">
        <v>2027</v>
      </c>
      <c r="L867" s="54">
        <v>2028</v>
      </c>
      <c r="M867" s="54">
        <v>2029</v>
      </c>
      <c r="N867" s="54">
        <v>2030</v>
      </c>
      <c r="O867" s="54">
        <v>2031</v>
      </c>
      <c r="P867" s="54">
        <v>2032</v>
      </c>
      <c r="Q867" s="54">
        <v>2033</v>
      </c>
      <c r="R867" s="54">
        <v>2034</v>
      </c>
      <c r="S867" s="54">
        <v>2035</v>
      </c>
      <c r="T867" s="54">
        <v>2036</v>
      </c>
      <c r="U867" s="54">
        <v>2037</v>
      </c>
      <c r="V867" s="54">
        <v>2038</v>
      </c>
      <c r="W867" s="54">
        <v>2039</v>
      </c>
      <c r="X867" s="54">
        <v>2040</v>
      </c>
      <c r="Y867" s="54">
        <v>2041</v>
      </c>
      <c r="Z867" s="54">
        <v>2042</v>
      </c>
      <c r="AA867" s="54">
        <v>2043</v>
      </c>
      <c r="AB867" s="54">
        <v>2044</v>
      </c>
      <c r="AC867" s="54">
        <v>2045</v>
      </c>
      <c r="AD867" s="54">
        <v>2046</v>
      </c>
      <c r="AE867" s="54">
        <v>2047</v>
      </c>
      <c r="AF867" s="54">
        <v>2048</v>
      </c>
      <c r="AG867" s="54">
        <v>2049</v>
      </c>
      <c r="AH867" s="54">
        <v>2050</v>
      </c>
    </row>
    <row r="868" spans="2:34" hidden="1" outlineLevel="1">
      <c r="B868" t="str">
        <f t="shared" si="627"/>
        <v>Blue ammonia (CCS) - Total cost - Africa - USD/ton fuel</v>
      </c>
      <c r="C868" s="10" t="str">
        <f>C867</f>
        <v>Blue ammonia (CCS)</v>
      </c>
      <c r="D868" s="10" t="s">
        <v>30</v>
      </c>
      <c r="E868" s="10" t="s">
        <v>55</v>
      </c>
      <c r="F868" s="10" t="s">
        <v>31</v>
      </c>
      <c r="G868" s="11">
        <f>G$874+G$878+G881+G893+G905</f>
        <v>985.20803360605169</v>
      </c>
      <c r="H868" s="11">
        <f t="shared" ref="H868:AH868" si="628">H$874+H$878+H881+H893+H905</f>
        <v>859.01325653672848</v>
      </c>
      <c r="I868" s="11">
        <f t="shared" si="628"/>
        <v>732.79105342466482</v>
      </c>
      <c r="J868" s="11">
        <f t="shared" si="628"/>
        <v>701.02699918541009</v>
      </c>
      <c r="K868" s="11">
        <f t="shared" si="628"/>
        <v>669.26786861177175</v>
      </c>
      <c r="L868" s="11">
        <f t="shared" si="628"/>
        <v>637.51366170374922</v>
      </c>
      <c r="M868" s="11">
        <f t="shared" si="628"/>
        <v>605.7643784613424</v>
      </c>
      <c r="N868" s="11">
        <f t="shared" si="628"/>
        <v>574.02001888455175</v>
      </c>
      <c r="O868" s="11">
        <f t="shared" si="628"/>
        <v>572.06187197267491</v>
      </c>
      <c r="P868" s="11">
        <f t="shared" si="628"/>
        <v>570.09945736446389</v>
      </c>
      <c r="Q868" s="11">
        <f t="shared" si="628"/>
        <v>568.13277505991846</v>
      </c>
      <c r="R868" s="11">
        <f t="shared" si="628"/>
        <v>566.16182505903896</v>
      </c>
      <c r="S868" s="11">
        <f t="shared" si="628"/>
        <v>564.18660736182551</v>
      </c>
      <c r="T868" s="11">
        <f t="shared" si="628"/>
        <v>562.48745912728384</v>
      </c>
      <c r="U868" s="11">
        <f t="shared" si="628"/>
        <v>560.7863021582051</v>
      </c>
      <c r="V868" s="11">
        <f t="shared" si="628"/>
        <v>559.08313645458895</v>
      </c>
      <c r="W868" s="11">
        <f t="shared" si="628"/>
        <v>557.37796201643562</v>
      </c>
      <c r="X868" s="11">
        <f t="shared" si="628"/>
        <v>555.67077884374521</v>
      </c>
      <c r="Y868" s="11">
        <f t="shared" si="628"/>
        <v>553.95439741922894</v>
      </c>
      <c r="Z868" s="11">
        <f t="shared" si="628"/>
        <v>552.23595047093931</v>
      </c>
      <c r="AA868" s="11">
        <f t="shared" si="628"/>
        <v>550.51543799887634</v>
      </c>
      <c r="AB868" s="11">
        <f t="shared" si="628"/>
        <v>548.79286000304023</v>
      </c>
      <c r="AC868" s="11">
        <f t="shared" si="628"/>
        <v>547.06821648343055</v>
      </c>
      <c r="AD868" s="11">
        <f t="shared" si="628"/>
        <v>545.47728312198888</v>
      </c>
      <c r="AE868" s="11">
        <f t="shared" si="628"/>
        <v>543.88533594616138</v>
      </c>
      <c r="AF868" s="11">
        <f t="shared" si="628"/>
        <v>542.29237495594805</v>
      </c>
      <c r="AG868" s="11">
        <f t="shared" si="628"/>
        <v>540.69840015134912</v>
      </c>
      <c r="AH868" s="11">
        <f t="shared" si="628"/>
        <v>539.10341153236448</v>
      </c>
    </row>
    <row r="869" spans="2:34" hidden="1" outlineLevel="1">
      <c r="B869" t="str">
        <f t="shared" si="627"/>
        <v>Blue ammonia (CCS) - Total cost - Americas - USD/ton fuel</v>
      </c>
      <c r="C869" s="2" t="str">
        <f>C867</f>
        <v>Blue ammonia (CCS)</v>
      </c>
      <c r="D869" s="2" t="s">
        <v>30</v>
      </c>
      <c r="E869" s="2" t="s">
        <v>56</v>
      </c>
      <c r="F869" s="2" t="s">
        <v>31</v>
      </c>
      <c r="G869" s="12">
        <f t="shared" ref="G869:AH869" si="629">G$874+G$878+G882+G894+G906</f>
        <v>503.12232892134028</v>
      </c>
      <c r="H869" s="12">
        <f t="shared" si="629"/>
        <v>484.02449179925031</v>
      </c>
      <c r="I869" s="12">
        <f t="shared" si="629"/>
        <v>464.92361571560912</v>
      </c>
      <c r="J869" s="12">
        <f t="shared" si="629"/>
        <v>457.55880786345574</v>
      </c>
      <c r="K869" s="12">
        <f t="shared" si="629"/>
        <v>450.19730826400058</v>
      </c>
      <c r="L869" s="12">
        <f t="shared" si="629"/>
        <v>442.83911691724325</v>
      </c>
      <c r="M869" s="12">
        <f t="shared" si="629"/>
        <v>435.48423382318424</v>
      </c>
      <c r="N869" s="12">
        <f t="shared" si="629"/>
        <v>428.13265898182323</v>
      </c>
      <c r="O869" s="12">
        <f t="shared" si="629"/>
        <v>429.74011354499953</v>
      </c>
      <c r="P869" s="12">
        <f t="shared" si="629"/>
        <v>431.34509604198797</v>
      </c>
      <c r="Q869" s="12">
        <f t="shared" si="629"/>
        <v>432.94760647278815</v>
      </c>
      <c r="R869" s="12">
        <f t="shared" si="629"/>
        <v>434.5476448374003</v>
      </c>
      <c r="S869" s="12">
        <f t="shared" si="629"/>
        <v>436.14521113582441</v>
      </c>
      <c r="T869" s="12">
        <f t="shared" si="629"/>
        <v>434.43840260047921</v>
      </c>
      <c r="U869" s="12">
        <f t="shared" si="629"/>
        <v>432.72959014747482</v>
      </c>
      <c r="V869" s="12">
        <f t="shared" si="629"/>
        <v>431.01877377681103</v>
      </c>
      <c r="W869" s="12">
        <f t="shared" si="629"/>
        <v>429.30595348848783</v>
      </c>
      <c r="X869" s="12">
        <f t="shared" si="629"/>
        <v>427.59112928250534</v>
      </c>
      <c r="Y869" s="12">
        <f t="shared" si="629"/>
        <v>426.02579110051107</v>
      </c>
      <c r="Z869" s="12">
        <f t="shared" si="629"/>
        <v>424.4596456038721</v>
      </c>
      <c r="AA869" s="12">
        <f t="shared" si="629"/>
        <v>422.89269279258838</v>
      </c>
      <c r="AB869" s="12">
        <f t="shared" si="629"/>
        <v>421.32493266665995</v>
      </c>
      <c r="AC869" s="12">
        <f t="shared" si="629"/>
        <v>419.75636522608659</v>
      </c>
      <c r="AD869" s="12">
        <f t="shared" si="629"/>
        <v>418.21258491863773</v>
      </c>
      <c r="AE869" s="12">
        <f t="shared" si="629"/>
        <v>416.6681955494314</v>
      </c>
      <c r="AF869" s="12">
        <f t="shared" si="629"/>
        <v>415.12319711846777</v>
      </c>
      <c r="AG869" s="12">
        <f t="shared" si="629"/>
        <v>413.57758962574678</v>
      </c>
      <c r="AH869" s="12">
        <f t="shared" si="629"/>
        <v>412.0313730712686</v>
      </c>
    </row>
    <row r="870" spans="2:34" hidden="1" outlineLevel="1">
      <c r="B870" t="str">
        <f t="shared" si="627"/>
        <v>Blue ammonia (CCS) - Total cost - Asia - USD/ton fuel</v>
      </c>
      <c r="C870" s="2" t="str">
        <f>C867</f>
        <v>Blue ammonia (CCS)</v>
      </c>
      <c r="D870" s="2" t="s">
        <v>30</v>
      </c>
      <c r="E870" s="2" t="s">
        <v>57</v>
      </c>
      <c r="F870" s="2" t="s">
        <v>31</v>
      </c>
      <c r="G870" s="12">
        <f t="shared" ref="G870:AH870" si="630">G$874+G$878+G883+G895+G907</f>
        <v>963.19770975613881</v>
      </c>
      <c r="H870" s="12">
        <f t="shared" si="630"/>
        <v>857.17811239584307</v>
      </c>
      <c r="I870" s="12">
        <f t="shared" si="630"/>
        <v>751.13568825733671</v>
      </c>
      <c r="J870" s="12">
        <f t="shared" si="630"/>
        <v>702.49385841406297</v>
      </c>
      <c r="K870" s="12">
        <f t="shared" si="630"/>
        <v>653.85730149840435</v>
      </c>
      <c r="L870" s="12">
        <f t="shared" si="630"/>
        <v>605.22601751035927</v>
      </c>
      <c r="M870" s="12">
        <f t="shared" si="630"/>
        <v>556.60000644992863</v>
      </c>
      <c r="N870" s="12">
        <f t="shared" si="630"/>
        <v>507.97926831711283</v>
      </c>
      <c r="O870" s="12">
        <f t="shared" si="630"/>
        <v>505.87969900345399</v>
      </c>
      <c r="P870" s="12">
        <f t="shared" si="630"/>
        <v>503.7745645475182</v>
      </c>
      <c r="Q870" s="12">
        <f t="shared" si="630"/>
        <v>501.66386494930526</v>
      </c>
      <c r="R870" s="12">
        <f t="shared" si="630"/>
        <v>499.54760020881463</v>
      </c>
      <c r="S870" s="12">
        <f t="shared" si="630"/>
        <v>497.42577032604686</v>
      </c>
      <c r="T870" s="12">
        <f t="shared" si="630"/>
        <v>495.63787431987106</v>
      </c>
      <c r="U870" s="12">
        <f t="shared" si="630"/>
        <v>493.84714886053052</v>
      </c>
      <c r="V870" s="12">
        <f t="shared" si="630"/>
        <v>492.05359394802542</v>
      </c>
      <c r="W870" s="12">
        <f t="shared" si="630"/>
        <v>490.25720958235513</v>
      </c>
      <c r="X870" s="12">
        <f t="shared" si="630"/>
        <v>488.45799576352044</v>
      </c>
      <c r="Y870" s="12">
        <f t="shared" si="630"/>
        <v>486.63921407373107</v>
      </c>
      <c r="Z870" s="12">
        <f t="shared" si="630"/>
        <v>484.8174707157865</v>
      </c>
      <c r="AA870" s="12">
        <f t="shared" si="630"/>
        <v>482.99276568968662</v>
      </c>
      <c r="AB870" s="12">
        <f t="shared" si="630"/>
        <v>481.16509899543166</v>
      </c>
      <c r="AC870" s="12">
        <f t="shared" si="630"/>
        <v>479.33447063302123</v>
      </c>
      <c r="AD870" s="12">
        <f t="shared" si="630"/>
        <v>477.70789069609827</v>
      </c>
      <c r="AE870" s="12">
        <f t="shared" si="630"/>
        <v>476.07995257741516</v>
      </c>
      <c r="AF870" s="12">
        <f t="shared" si="630"/>
        <v>474.45065627697238</v>
      </c>
      <c r="AG870" s="12">
        <f t="shared" si="630"/>
        <v>472.82000179476961</v>
      </c>
      <c r="AH870" s="12">
        <f t="shared" si="630"/>
        <v>471.18798913080684</v>
      </c>
    </row>
    <row r="871" spans="2:34" hidden="1" outlineLevel="1">
      <c r="B871" t="str">
        <f t="shared" si="627"/>
        <v>Blue ammonia (CCS) - Total cost - Europe - USD/ton fuel</v>
      </c>
      <c r="C871" s="2" t="str">
        <f>C867</f>
        <v>Blue ammonia (CCS)</v>
      </c>
      <c r="D871" s="2" t="s">
        <v>30</v>
      </c>
      <c r="E871" s="2" t="s">
        <v>8</v>
      </c>
      <c r="F871" s="2" t="s">
        <v>31</v>
      </c>
      <c r="G871" s="12">
        <f t="shared" ref="G871:AH871" si="631">G$874+G$878+G884+G896+G908</f>
        <v>980.31806582837066</v>
      </c>
      <c r="H871" s="12">
        <f t="shared" si="631"/>
        <v>856.43635512476351</v>
      </c>
      <c r="I871" s="25">
        <f t="shared" si="631"/>
        <v>732.5463097372982</v>
      </c>
      <c r="J871" s="12">
        <f t="shared" si="631"/>
        <v>700.89438934586042</v>
      </c>
      <c r="K871" s="12">
        <f t="shared" si="631"/>
        <v>669.24680595627342</v>
      </c>
      <c r="L871" s="12">
        <f t="shared" si="631"/>
        <v>637.60355956853732</v>
      </c>
      <c r="M871" s="12">
        <f t="shared" si="631"/>
        <v>605.96465018265189</v>
      </c>
      <c r="N871" s="12">
        <f t="shared" si="631"/>
        <v>574.33007779861725</v>
      </c>
      <c r="O871" s="12">
        <f t="shared" si="631"/>
        <v>572.55190510898274</v>
      </c>
      <c r="P871" s="12">
        <f t="shared" si="631"/>
        <v>570.77093424641134</v>
      </c>
      <c r="Q871" s="12">
        <f t="shared" si="631"/>
        <v>568.98716521090228</v>
      </c>
      <c r="R871" s="12">
        <f t="shared" si="631"/>
        <v>567.20059800245599</v>
      </c>
      <c r="S871" s="12">
        <f t="shared" si="631"/>
        <v>565.4112326210726</v>
      </c>
      <c r="T871" s="12">
        <f t="shared" si="631"/>
        <v>563.75899448116013</v>
      </c>
      <c r="U871" s="12">
        <f t="shared" si="631"/>
        <v>562.10508568978025</v>
      </c>
      <c r="V871" s="12">
        <f t="shared" si="631"/>
        <v>560.44950624693297</v>
      </c>
      <c r="W871" s="12">
        <f t="shared" si="631"/>
        <v>558.79225615261805</v>
      </c>
      <c r="X871" s="12">
        <f t="shared" si="631"/>
        <v>557.13333540683561</v>
      </c>
      <c r="Y871" s="12">
        <f t="shared" si="631"/>
        <v>555.45797688117318</v>
      </c>
      <c r="Z871" s="12">
        <f t="shared" si="631"/>
        <v>553.78083106005909</v>
      </c>
      <c r="AA871" s="12">
        <f t="shared" si="631"/>
        <v>552.10189794349321</v>
      </c>
      <c r="AB871" s="12">
        <f t="shared" si="631"/>
        <v>550.42117753147534</v>
      </c>
      <c r="AC871" s="12">
        <f t="shared" si="631"/>
        <v>548.73866982400591</v>
      </c>
      <c r="AD871" s="12">
        <f t="shared" si="631"/>
        <v>547.11676212266525</v>
      </c>
      <c r="AE871" s="12">
        <f t="shared" si="631"/>
        <v>545.49355037375494</v>
      </c>
      <c r="AF871" s="12">
        <f t="shared" si="631"/>
        <v>543.86903457727487</v>
      </c>
      <c r="AG871" s="12">
        <f t="shared" si="631"/>
        <v>542.24321473322516</v>
      </c>
      <c r="AH871" s="12">
        <f t="shared" si="631"/>
        <v>540.61609084160568</v>
      </c>
    </row>
    <row r="872" spans="2:34" hidden="1" outlineLevel="1">
      <c r="B872" t="str">
        <f t="shared" si="627"/>
        <v>Blue ammonia (CCS) - Total cost - Middle East - USD/ton fuel</v>
      </c>
      <c r="C872" s="13" t="str">
        <f>C867</f>
        <v>Blue ammonia (CCS)</v>
      </c>
      <c r="D872" s="13" t="s">
        <v>30</v>
      </c>
      <c r="E872" s="13" t="s">
        <v>58</v>
      </c>
      <c r="F872" s="13" t="s">
        <v>31</v>
      </c>
      <c r="G872" s="14">
        <f t="shared" ref="G872:AH872" si="632">G$874+G$878+G885+G897+G909</f>
        <v>837.60451096916336</v>
      </c>
      <c r="H872" s="14">
        <f t="shared" si="632"/>
        <v>733.52015584584831</v>
      </c>
      <c r="I872" s="14">
        <f t="shared" si="632"/>
        <v>629.42926626744213</v>
      </c>
      <c r="J872" s="14">
        <f t="shared" si="632"/>
        <v>580.72549186608887</v>
      </c>
      <c r="K872" s="14">
        <f t="shared" si="632"/>
        <v>532.02450367148901</v>
      </c>
      <c r="L872" s="14">
        <f t="shared" si="632"/>
        <v>483.32630168364244</v>
      </c>
      <c r="M872" s="14">
        <f t="shared" si="632"/>
        <v>434.63088590254915</v>
      </c>
      <c r="N872" s="14">
        <f t="shared" si="632"/>
        <v>385.93825632820926</v>
      </c>
      <c r="O872" s="14">
        <f t="shared" si="632"/>
        <v>384.11455655665674</v>
      </c>
      <c r="P872" s="14">
        <f t="shared" si="632"/>
        <v>382.28780616890538</v>
      </c>
      <c r="Q872" s="14">
        <f t="shared" si="632"/>
        <v>380.45800516495478</v>
      </c>
      <c r="R872" s="14">
        <f t="shared" si="632"/>
        <v>378.62515354480536</v>
      </c>
      <c r="S872" s="14">
        <f t="shared" si="632"/>
        <v>376.78925130845698</v>
      </c>
      <c r="T872" s="14">
        <f t="shared" si="632"/>
        <v>375.13906315779468</v>
      </c>
      <c r="U872" s="14">
        <f t="shared" si="632"/>
        <v>373.48734546024764</v>
      </c>
      <c r="V872" s="14">
        <f t="shared" si="632"/>
        <v>371.83409821581569</v>
      </c>
      <c r="W872" s="14">
        <f t="shared" si="632"/>
        <v>370.17932142449877</v>
      </c>
      <c r="X872" s="14">
        <f t="shared" si="632"/>
        <v>368.52301508629699</v>
      </c>
      <c r="Y872" s="14">
        <f t="shared" si="632"/>
        <v>366.80488027075774</v>
      </c>
      <c r="Z872" s="14">
        <f t="shared" si="632"/>
        <v>365.08473961346436</v>
      </c>
      <c r="AA872" s="14">
        <f t="shared" si="632"/>
        <v>363.36259311441682</v>
      </c>
      <c r="AB872" s="14">
        <f t="shared" si="632"/>
        <v>361.63844077361512</v>
      </c>
      <c r="AC872" s="14">
        <f t="shared" si="632"/>
        <v>359.91228259105912</v>
      </c>
      <c r="AD872" s="14">
        <f t="shared" si="632"/>
        <v>358.32187406198989</v>
      </c>
      <c r="AE872" s="14">
        <f t="shared" si="632"/>
        <v>356.73052673605594</v>
      </c>
      <c r="AF872" s="14">
        <f t="shared" si="632"/>
        <v>355.13824061325738</v>
      </c>
      <c r="AG872" s="14">
        <f t="shared" si="632"/>
        <v>353.54501569359411</v>
      </c>
      <c r="AH872" s="14">
        <f t="shared" si="632"/>
        <v>351.95085197706629</v>
      </c>
    </row>
    <row r="873" spans="2:34" hidden="1" outlineLevel="1">
      <c r="B873" t="str">
        <f t="shared" si="627"/>
        <v/>
      </c>
      <c r="C873" s="2"/>
    </row>
    <row r="874" spans="2:34" hidden="1" outlineLevel="1">
      <c r="B874" t="str">
        <f t="shared" si="627"/>
        <v>Blue ammonia (CCS) - CAPEX - Global - USD/ton fuel</v>
      </c>
      <c r="C874" s="4" t="str">
        <f>C867</f>
        <v>Blue ammonia (CCS)</v>
      </c>
      <c r="D874" s="4" t="s">
        <v>40</v>
      </c>
      <c r="E874" s="4" t="s">
        <v>49</v>
      </c>
      <c r="F874" s="4" t="s">
        <v>31</v>
      </c>
      <c r="G874" s="5">
        <f>G876/G875</f>
        <v>40.799999999999997</v>
      </c>
      <c r="H874" s="5">
        <f t="shared" ref="H874:AH874" si="633">H876/H875</f>
        <v>40.4</v>
      </c>
      <c r="I874" s="5">
        <f t="shared" si="633"/>
        <v>40</v>
      </c>
      <c r="J874" s="5">
        <f t="shared" si="633"/>
        <v>39.6</v>
      </c>
      <c r="K874" s="5">
        <f t="shared" si="633"/>
        <v>39.200000000000003</v>
      </c>
      <c r="L874" s="5">
        <f t="shared" si="633"/>
        <v>38.799999999999997</v>
      </c>
      <c r="M874" s="5">
        <f t="shared" si="633"/>
        <v>38.4</v>
      </c>
      <c r="N874" s="5">
        <f t="shared" si="633"/>
        <v>38</v>
      </c>
      <c r="O874" s="5">
        <f t="shared" si="633"/>
        <v>37.6</v>
      </c>
      <c r="P874" s="5">
        <f t="shared" si="633"/>
        <v>37.200000000000003</v>
      </c>
      <c r="Q874" s="5">
        <f t="shared" si="633"/>
        <v>36.799999999999997</v>
      </c>
      <c r="R874" s="5">
        <f t="shared" si="633"/>
        <v>36.4</v>
      </c>
      <c r="S874" s="5">
        <f t="shared" si="633"/>
        <v>36</v>
      </c>
      <c r="T874" s="5">
        <f t="shared" si="633"/>
        <v>35.6</v>
      </c>
      <c r="U874" s="5">
        <f t="shared" si="633"/>
        <v>35.200000000000003</v>
      </c>
      <c r="V874" s="5">
        <f t="shared" si="633"/>
        <v>34.799999999999997</v>
      </c>
      <c r="W874" s="5">
        <f t="shared" si="633"/>
        <v>34.4</v>
      </c>
      <c r="X874" s="5">
        <f t="shared" si="633"/>
        <v>34</v>
      </c>
      <c r="Y874" s="5">
        <f t="shared" si="633"/>
        <v>33.6</v>
      </c>
      <c r="Z874" s="5">
        <f t="shared" si="633"/>
        <v>33.200000000000003</v>
      </c>
      <c r="AA874" s="5">
        <f t="shared" si="633"/>
        <v>32.799999999999997</v>
      </c>
      <c r="AB874" s="5">
        <f t="shared" si="633"/>
        <v>32.4</v>
      </c>
      <c r="AC874" s="5">
        <f t="shared" si="633"/>
        <v>32</v>
      </c>
      <c r="AD874" s="5">
        <f t="shared" si="633"/>
        <v>31.6</v>
      </c>
      <c r="AE874" s="5">
        <f t="shared" si="633"/>
        <v>31.2</v>
      </c>
      <c r="AF874" s="5">
        <f t="shared" si="633"/>
        <v>30.8</v>
      </c>
      <c r="AG874" s="5">
        <f t="shared" si="633"/>
        <v>30.4</v>
      </c>
      <c r="AH874" s="5">
        <f t="shared" si="633"/>
        <v>30</v>
      </c>
    </row>
    <row r="875" spans="2:34" hidden="1" outlineLevel="1">
      <c r="B875" t="str">
        <f t="shared" si="627"/>
        <v>Blue ammonia (CCS) - Plant lifetime - Global - Years</v>
      </c>
      <c r="C875" t="str">
        <f>C867</f>
        <v>Blue ammonia (CCS)</v>
      </c>
      <c r="D875" t="s">
        <v>109</v>
      </c>
      <c r="E875" t="s">
        <v>49</v>
      </c>
      <c r="F875" t="s">
        <v>110</v>
      </c>
      <c r="G875" s="8">
        <f t="shared" ref="G875:V876" si="634">INDEX(FuelData,MATCH($B875,FuelData_Index,0),MATCH(G$4,FuelData_Year,0))</f>
        <v>30</v>
      </c>
      <c r="H875" s="8">
        <f t="shared" si="634"/>
        <v>30</v>
      </c>
      <c r="I875" s="29">
        <f t="shared" si="634"/>
        <v>30</v>
      </c>
      <c r="J875" s="8">
        <f t="shared" si="634"/>
        <v>30</v>
      </c>
      <c r="K875" s="8">
        <f t="shared" si="634"/>
        <v>30</v>
      </c>
      <c r="L875" s="8">
        <f t="shared" si="634"/>
        <v>30</v>
      </c>
      <c r="M875" s="8">
        <f t="shared" si="634"/>
        <v>30</v>
      </c>
      <c r="N875" s="8">
        <f t="shared" si="634"/>
        <v>30</v>
      </c>
      <c r="O875" s="8">
        <f t="shared" si="634"/>
        <v>30</v>
      </c>
      <c r="P875" s="8">
        <f t="shared" si="634"/>
        <v>30</v>
      </c>
      <c r="Q875" s="8">
        <f t="shared" si="634"/>
        <v>30</v>
      </c>
      <c r="R875" s="8">
        <f t="shared" si="634"/>
        <v>30</v>
      </c>
      <c r="S875" s="8">
        <f t="shared" si="634"/>
        <v>30</v>
      </c>
      <c r="T875" s="8">
        <f t="shared" si="634"/>
        <v>30</v>
      </c>
      <c r="U875" s="8">
        <f t="shared" si="634"/>
        <v>30</v>
      </c>
      <c r="V875" s="8">
        <f t="shared" si="634"/>
        <v>30</v>
      </c>
      <c r="W875" s="8">
        <f t="shared" ref="W875:AH876" si="635">INDEX(FuelData,MATCH($B875,FuelData_Index,0),MATCH(W$4,FuelData_Year,0))</f>
        <v>30</v>
      </c>
      <c r="X875" s="8">
        <f t="shared" si="635"/>
        <v>30</v>
      </c>
      <c r="Y875" s="8">
        <f t="shared" si="635"/>
        <v>30</v>
      </c>
      <c r="Z875" s="8">
        <f t="shared" si="635"/>
        <v>30</v>
      </c>
      <c r="AA875" s="8">
        <f t="shared" si="635"/>
        <v>30</v>
      </c>
      <c r="AB875" s="8">
        <f t="shared" si="635"/>
        <v>30</v>
      </c>
      <c r="AC875" s="8">
        <f t="shared" si="635"/>
        <v>30</v>
      </c>
      <c r="AD875" s="8">
        <f t="shared" si="635"/>
        <v>30</v>
      </c>
      <c r="AE875" s="8">
        <f t="shared" si="635"/>
        <v>30</v>
      </c>
      <c r="AF875" s="8">
        <f t="shared" si="635"/>
        <v>30</v>
      </c>
      <c r="AG875" s="8">
        <f t="shared" si="635"/>
        <v>30</v>
      </c>
      <c r="AH875" s="8">
        <f t="shared" si="635"/>
        <v>30</v>
      </c>
    </row>
    <row r="876" spans="2:34" hidden="1" outlineLevel="1">
      <c r="B876" t="str">
        <f t="shared" si="627"/>
        <v>Blue ammonia (CCS) - Total CAPEX - ATR - Global - USD/ton fuel</v>
      </c>
      <c r="C876" t="str">
        <f>C867</f>
        <v>Blue ammonia (CCS)</v>
      </c>
      <c r="D876" t="s">
        <v>143</v>
      </c>
      <c r="E876" t="s">
        <v>49</v>
      </c>
      <c r="F876" t="s">
        <v>31</v>
      </c>
      <c r="G876" s="8">
        <f t="shared" si="634"/>
        <v>1224</v>
      </c>
      <c r="H876" s="8">
        <f t="shared" si="634"/>
        <v>1212</v>
      </c>
      <c r="I876" s="29">
        <f t="shared" si="634"/>
        <v>1200</v>
      </c>
      <c r="J876" s="8">
        <f t="shared" si="634"/>
        <v>1188</v>
      </c>
      <c r="K876" s="8">
        <f t="shared" si="634"/>
        <v>1176</v>
      </c>
      <c r="L876" s="8">
        <f t="shared" si="634"/>
        <v>1164</v>
      </c>
      <c r="M876" s="8">
        <f t="shared" si="634"/>
        <v>1152</v>
      </c>
      <c r="N876" s="8">
        <f t="shared" si="634"/>
        <v>1140</v>
      </c>
      <c r="O876" s="8">
        <f t="shared" si="634"/>
        <v>1128</v>
      </c>
      <c r="P876" s="8">
        <f t="shared" si="634"/>
        <v>1116</v>
      </c>
      <c r="Q876" s="8">
        <f t="shared" si="634"/>
        <v>1104</v>
      </c>
      <c r="R876" s="8">
        <f t="shared" si="634"/>
        <v>1092</v>
      </c>
      <c r="S876" s="8">
        <f t="shared" si="634"/>
        <v>1080</v>
      </c>
      <c r="T876" s="8">
        <f t="shared" si="634"/>
        <v>1068</v>
      </c>
      <c r="U876" s="8">
        <f t="shared" si="634"/>
        <v>1056</v>
      </c>
      <c r="V876" s="8">
        <f t="shared" si="634"/>
        <v>1044</v>
      </c>
      <c r="W876" s="8">
        <f t="shared" si="635"/>
        <v>1032</v>
      </c>
      <c r="X876" s="8">
        <f t="shared" si="635"/>
        <v>1020</v>
      </c>
      <c r="Y876" s="8">
        <f t="shared" si="635"/>
        <v>1008</v>
      </c>
      <c r="Z876" s="8">
        <f t="shared" si="635"/>
        <v>996</v>
      </c>
      <c r="AA876" s="8">
        <f t="shared" si="635"/>
        <v>984</v>
      </c>
      <c r="AB876" s="8">
        <f t="shared" si="635"/>
        <v>972</v>
      </c>
      <c r="AC876" s="8">
        <f t="shared" si="635"/>
        <v>960</v>
      </c>
      <c r="AD876" s="8">
        <f t="shared" si="635"/>
        <v>948</v>
      </c>
      <c r="AE876" s="8">
        <f t="shared" si="635"/>
        <v>936</v>
      </c>
      <c r="AF876" s="8">
        <f t="shared" si="635"/>
        <v>924</v>
      </c>
      <c r="AG876" s="8">
        <f t="shared" si="635"/>
        <v>912</v>
      </c>
      <c r="AH876" s="8">
        <f t="shared" si="635"/>
        <v>900</v>
      </c>
    </row>
    <row r="877" spans="2:34" hidden="1" outlineLevel="1">
      <c r="B877" t="str">
        <f t="shared" si="627"/>
        <v/>
      </c>
      <c r="G877" s="8"/>
      <c r="H877" s="8"/>
      <c r="I877" s="29"/>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row>
    <row r="878" spans="2:34" hidden="1" outlineLevel="1">
      <c r="B878" t="str">
        <f t="shared" si="627"/>
        <v>Blue ammonia (CCS) - OPEX - Global - USD/ton fuel</v>
      </c>
      <c r="C878" s="4" t="str">
        <f>C867</f>
        <v>Blue ammonia (CCS)</v>
      </c>
      <c r="D878" s="4" t="s">
        <v>41</v>
      </c>
      <c r="E878" s="4" t="s">
        <v>49</v>
      </c>
      <c r="F878" s="4" t="s">
        <v>31</v>
      </c>
      <c r="G878" s="5">
        <f>G879</f>
        <v>48.96</v>
      </c>
      <c r="H878" s="5">
        <f t="shared" ref="H878:AH878" si="636">H879</f>
        <v>48.480000000000004</v>
      </c>
      <c r="I878" s="5">
        <f t="shared" si="636"/>
        <v>48</v>
      </c>
      <c r="J878" s="5">
        <f t="shared" si="636"/>
        <v>47.52</v>
      </c>
      <c r="K878" s="5">
        <f t="shared" si="636"/>
        <v>47.04</v>
      </c>
      <c r="L878" s="5">
        <f t="shared" si="636"/>
        <v>46.56</v>
      </c>
      <c r="M878" s="5">
        <f t="shared" si="636"/>
        <v>46.08</v>
      </c>
      <c r="N878" s="5">
        <f t="shared" si="636"/>
        <v>45.6</v>
      </c>
      <c r="O878" s="5">
        <f t="shared" si="636"/>
        <v>45.12</v>
      </c>
      <c r="P878" s="5">
        <f t="shared" si="636"/>
        <v>44.64</v>
      </c>
      <c r="Q878" s="5">
        <f t="shared" si="636"/>
        <v>44.160000000000004</v>
      </c>
      <c r="R878" s="5">
        <f t="shared" si="636"/>
        <v>43.68</v>
      </c>
      <c r="S878" s="5">
        <f t="shared" si="636"/>
        <v>43.2</v>
      </c>
      <c r="T878" s="5">
        <f t="shared" si="636"/>
        <v>42.72</v>
      </c>
      <c r="U878" s="5">
        <f t="shared" si="636"/>
        <v>42.24</v>
      </c>
      <c r="V878" s="5">
        <f t="shared" si="636"/>
        <v>41.76</v>
      </c>
      <c r="W878" s="5">
        <f t="shared" si="636"/>
        <v>41.28</v>
      </c>
      <c r="X878" s="5">
        <f t="shared" si="636"/>
        <v>40.800000000000004</v>
      </c>
      <c r="Y878" s="5">
        <f t="shared" si="636"/>
        <v>40.32</v>
      </c>
      <c r="Z878" s="5">
        <f t="shared" si="636"/>
        <v>39.840000000000003</v>
      </c>
      <c r="AA878" s="5">
        <f t="shared" si="636"/>
        <v>39.36</v>
      </c>
      <c r="AB878" s="5">
        <f t="shared" si="636"/>
        <v>38.880000000000003</v>
      </c>
      <c r="AC878" s="5">
        <f t="shared" si="636"/>
        <v>38.4</v>
      </c>
      <c r="AD878" s="5">
        <f t="shared" si="636"/>
        <v>37.92</v>
      </c>
      <c r="AE878" s="5">
        <f t="shared" si="636"/>
        <v>37.44</v>
      </c>
      <c r="AF878" s="5">
        <f t="shared" si="636"/>
        <v>36.96</v>
      </c>
      <c r="AG878" s="5">
        <f t="shared" si="636"/>
        <v>36.480000000000004</v>
      </c>
      <c r="AH878" s="5">
        <f t="shared" si="636"/>
        <v>36</v>
      </c>
    </row>
    <row r="879" spans="2:34" hidden="1" outlineLevel="1">
      <c r="B879" t="str">
        <f t="shared" si="627"/>
        <v>Blue ammonia (CCS) - OPEX - ATR - Global - USD/ton fuel/year</v>
      </c>
      <c r="C879" t="str">
        <f>C867</f>
        <v>Blue ammonia (CCS)</v>
      </c>
      <c r="D879" t="s">
        <v>144</v>
      </c>
      <c r="E879" t="s">
        <v>49</v>
      </c>
      <c r="F879" t="s">
        <v>114</v>
      </c>
      <c r="G879" s="8">
        <f t="shared" ref="G879:AH879" si="637">INDEX(FuelData,MATCH($B879,FuelData_Index,0),MATCH(G$4,FuelData_Year,0))</f>
        <v>48.96</v>
      </c>
      <c r="H879" s="8">
        <f t="shared" si="637"/>
        <v>48.480000000000004</v>
      </c>
      <c r="I879" s="29">
        <f t="shared" si="637"/>
        <v>48</v>
      </c>
      <c r="J879" s="8">
        <f t="shared" si="637"/>
        <v>47.52</v>
      </c>
      <c r="K879" s="8">
        <f t="shared" si="637"/>
        <v>47.04</v>
      </c>
      <c r="L879" s="8">
        <f t="shared" si="637"/>
        <v>46.56</v>
      </c>
      <c r="M879" s="8">
        <f t="shared" si="637"/>
        <v>46.08</v>
      </c>
      <c r="N879" s="8">
        <f t="shared" si="637"/>
        <v>45.6</v>
      </c>
      <c r="O879" s="8">
        <f t="shared" si="637"/>
        <v>45.12</v>
      </c>
      <c r="P879" s="8">
        <f t="shared" si="637"/>
        <v>44.64</v>
      </c>
      <c r="Q879" s="8">
        <f t="shared" si="637"/>
        <v>44.160000000000004</v>
      </c>
      <c r="R879" s="8">
        <f t="shared" si="637"/>
        <v>43.68</v>
      </c>
      <c r="S879" s="8">
        <f t="shared" si="637"/>
        <v>43.2</v>
      </c>
      <c r="T879" s="8">
        <f t="shared" si="637"/>
        <v>42.72</v>
      </c>
      <c r="U879" s="8">
        <f t="shared" si="637"/>
        <v>42.24</v>
      </c>
      <c r="V879" s="8">
        <f t="shared" si="637"/>
        <v>41.76</v>
      </c>
      <c r="W879" s="8">
        <f t="shared" si="637"/>
        <v>41.28</v>
      </c>
      <c r="X879" s="8">
        <f t="shared" si="637"/>
        <v>40.800000000000004</v>
      </c>
      <c r="Y879" s="8">
        <f t="shared" si="637"/>
        <v>40.32</v>
      </c>
      <c r="Z879" s="8">
        <f t="shared" si="637"/>
        <v>39.840000000000003</v>
      </c>
      <c r="AA879" s="8">
        <f t="shared" si="637"/>
        <v>39.36</v>
      </c>
      <c r="AB879" s="8">
        <f t="shared" si="637"/>
        <v>38.880000000000003</v>
      </c>
      <c r="AC879" s="8">
        <f t="shared" si="637"/>
        <v>38.4</v>
      </c>
      <c r="AD879" s="8">
        <f t="shared" si="637"/>
        <v>37.92</v>
      </c>
      <c r="AE879" s="8">
        <f t="shared" si="637"/>
        <v>37.44</v>
      </c>
      <c r="AF879" s="8">
        <f t="shared" si="637"/>
        <v>36.96</v>
      </c>
      <c r="AG879" s="8">
        <f t="shared" si="637"/>
        <v>36.480000000000004</v>
      </c>
      <c r="AH879" s="8">
        <f t="shared" si="637"/>
        <v>36</v>
      </c>
    </row>
    <row r="880" spans="2:34" hidden="1" outlineLevel="1">
      <c r="B880" t="str">
        <f t="shared" si="627"/>
        <v/>
      </c>
      <c r="G880" s="8"/>
      <c r="H880" s="8"/>
      <c r="I880" s="29"/>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row>
    <row r="881" spans="2:34" hidden="1" outlineLevel="1">
      <c r="B881" t="str">
        <f t="shared" si="627"/>
        <v>Blue ammonia (CCS) - Finance cost - Africa - USD/ton fuel</v>
      </c>
      <c r="C881" s="10" t="str">
        <f>C867</f>
        <v>Blue ammonia (CCS)</v>
      </c>
      <c r="D881" s="10" t="s">
        <v>42</v>
      </c>
      <c r="E881" s="10" t="s">
        <v>55</v>
      </c>
      <c r="F881" s="10" t="s">
        <v>31</v>
      </c>
      <c r="G881" s="11">
        <f>G886*G$891</f>
        <v>67.320000000000007</v>
      </c>
      <c r="H881" s="11">
        <f t="shared" ref="H881:AH881" si="638">H886*H$891</f>
        <v>66.660000000000011</v>
      </c>
      <c r="I881" s="11">
        <f t="shared" si="638"/>
        <v>66.000000000000014</v>
      </c>
      <c r="J881" s="11">
        <f t="shared" si="638"/>
        <v>65.34</v>
      </c>
      <c r="K881" s="11">
        <f t="shared" si="638"/>
        <v>64.680000000000007</v>
      </c>
      <c r="L881" s="11">
        <f t="shared" si="638"/>
        <v>64.02000000000001</v>
      </c>
      <c r="M881" s="11">
        <f t="shared" si="638"/>
        <v>63.360000000000007</v>
      </c>
      <c r="N881" s="11">
        <f t="shared" si="638"/>
        <v>62.70000000000001</v>
      </c>
      <c r="O881" s="11">
        <f t="shared" si="638"/>
        <v>62.040000000000006</v>
      </c>
      <c r="P881" s="11">
        <f t="shared" si="638"/>
        <v>61.38000000000001</v>
      </c>
      <c r="Q881" s="11">
        <f t="shared" si="638"/>
        <v>60.720000000000006</v>
      </c>
      <c r="R881" s="11">
        <f t="shared" si="638"/>
        <v>60.060000000000009</v>
      </c>
      <c r="S881" s="11">
        <f t="shared" si="638"/>
        <v>59.400000000000006</v>
      </c>
      <c r="T881" s="11">
        <f t="shared" si="638"/>
        <v>58.740000000000009</v>
      </c>
      <c r="U881" s="11">
        <f t="shared" si="638"/>
        <v>58.080000000000005</v>
      </c>
      <c r="V881" s="11">
        <f t="shared" si="638"/>
        <v>57.420000000000009</v>
      </c>
      <c r="W881" s="11">
        <f t="shared" si="638"/>
        <v>56.760000000000005</v>
      </c>
      <c r="X881" s="11">
        <f t="shared" si="638"/>
        <v>56.100000000000009</v>
      </c>
      <c r="Y881" s="11">
        <f t="shared" si="638"/>
        <v>55.440000000000005</v>
      </c>
      <c r="Z881" s="11">
        <f t="shared" si="638"/>
        <v>54.780000000000008</v>
      </c>
      <c r="AA881" s="11">
        <f t="shared" si="638"/>
        <v>54.120000000000005</v>
      </c>
      <c r="AB881" s="11">
        <f t="shared" si="638"/>
        <v>53.460000000000008</v>
      </c>
      <c r="AC881" s="11">
        <f t="shared" si="638"/>
        <v>52.800000000000004</v>
      </c>
      <c r="AD881" s="11">
        <f t="shared" si="638"/>
        <v>52.140000000000008</v>
      </c>
      <c r="AE881" s="11">
        <f t="shared" si="638"/>
        <v>51.480000000000004</v>
      </c>
      <c r="AF881" s="11">
        <f t="shared" si="638"/>
        <v>50.820000000000007</v>
      </c>
      <c r="AG881" s="11">
        <f t="shared" si="638"/>
        <v>50.160000000000004</v>
      </c>
      <c r="AH881" s="11">
        <f t="shared" si="638"/>
        <v>49.500000000000007</v>
      </c>
    </row>
    <row r="882" spans="2:34" hidden="1" outlineLevel="1">
      <c r="B882" t="str">
        <f t="shared" si="627"/>
        <v>Blue ammonia (CCS) - Finance cost - Americas - USD/ton fuel</v>
      </c>
      <c r="C882" s="2" t="str">
        <f>C867</f>
        <v>Blue ammonia (CCS)</v>
      </c>
      <c r="D882" s="2" t="s">
        <v>42</v>
      </c>
      <c r="E882" s="2" t="s">
        <v>56</v>
      </c>
      <c r="F882" s="2" t="s">
        <v>31</v>
      </c>
      <c r="G882" s="12">
        <f t="shared" ref="G882:AH882" si="639">G887*G$891</f>
        <v>67.320000000000007</v>
      </c>
      <c r="H882" s="12">
        <f t="shared" si="639"/>
        <v>66.660000000000011</v>
      </c>
      <c r="I882" s="12">
        <f t="shared" si="639"/>
        <v>66.000000000000014</v>
      </c>
      <c r="J882" s="12">
        <f t="shared" si="639"/>
        <v>65.34</v>
      </c>
      <c r="K882" s="12">
        <f t="shared" si="639"/>
        <v>64.680000000000007</v>
      </c>
      <c r="L882" s="12">
        <f t="shared" si="639"/>
        <v>64.02000000000001</v>
      </c>
      <c r="M882" s="12">
        <f t="shared" si="639"/>
        <v>63.360000000000007</v>
      </c>
      <c r="N882" s="12">
        <f t="shared" si="639"/>
        <v>62.70000000000001</v>
      </c>
      <c r="O882" s="12">
        <f t="shared" si="639"/>
        <v>62.040000000000006</v>
      </c>
      <c r="P882" s="12">
        <f t="shared" si="639"/>
        <v>61.38000000000001</v>
      </c>
      <c r="Q882" s="12">
        <f t="shared" si="639"/>
        <v>60.720000000000006</v>
      </c>
      <c r="R882" s="12">
        <f t="shared" si="639"/>
        <v>60.060000000000009</v>
      </c>
      <c r="S882" s="12">
        <f t="shared" si="639"/>
        <v>59.400000000000006</v>
      </c>
      <c r="T882" s="12">
        <f t="shared" si="639"/>
        <v>58.740000000000009</v>
      </c>
      <c r="U882" s="12">
        <f t="shared" si="639"/>
        <v>58.080000000000005</v>
      </c>
      <c r="V882" s="12">
        <f t="shared" si="639"/>
        <v>57.420000000000009</v>
      </c>
      <c r="W882" s="12">
        <f t="shared" si="639"/>
        <v>56.760000000000005</v>
      </c>
      <c r="X882" s="12">
        <f t="shared" si="639"/>
        <v>56.100000000000009</v>
      </c>
      <c r="Y882" s="12">
        <f t="shared" si="639"/>
        <v>55.440000000000005</v>
      </c>
      <c r="Z882" s="12">
        <f t="shared" si="639"/>
        <v>54.780000000000008</v>
      </c>
      <c r="AA882" s="12">
        <f t="shared" si="639"/>
        <v>54.120000000000005</v>
      </c>
      <c r="AB882" s="12">
        <f t="shared" si="639"/>
        <v>53.460000000000008</v>
      </c>
      <c r="AC882" s="12">
        <f t="shared" si="639"/>
        <v>52.800000000000004</v>
      </c>
      <c r="AD882" s="12">
        <f t="shared" si="639"/>
        <v>52.140000000000008</v>
      </c>
      <c r="AE882" s="12">
        <f t="shared" si="639"/>
        <v>51.480000000000004</v>
      </c>
      <c r="AF882" s="12">
        <f t="shared" si="639"/>
        <v>50.820000000000007</v>
      </c>
      <c r="AG882" s="12">
        <f t="shared" si="639"/>
        <v>50.160000000000004</v>
      </c>
      <c r="AH882" s="12">
        <f t="shared" si="639"/>
        <v>49.500000000000007</v>
      </c>
    </row>
    <row r="883" spans="2:34" hidden="1" outlineLevel="1">
      <c r="B883" t="str">
        <f t="shared" si="627"/>
        <v>Blue ammonia (CCS) - Finance cost - Asia - USD/ton fuel</v>
      </c>
      <c r="C883" s="2" t="str">
        <f>C867</f>
        <v>Blue ammonia (CCS)</v>
      </c>
      <c r="D883" s="2" t="s">
        <v>42</v>
      </c>
      <c r="E883" s="2" t="s">
        <v>57</v>
      </c>
      <c r="F883" s="2" t="s">
        <v>31</v>
      </c>
      <c r="G883" s="12">
        <f t="shared" ref="G883:AH883" si="640">G888*G$891</f>
        <v>67.320000000000007</v>
      </c>
      <c r="H883" s="12">
        <f t="shared" si="640"/>
        <v>66.660000000000011</v>
      </c>
      <c r="I883" s="12">
        <f t="shared" si="640"/>
        <v>66.000000000000014</v>
      </c>
      <c r="J883" s="12">
        <f t="shared" si="640"/>
        <v>65.34</v>
      </c>
      <c r="K883" s="12">
        <f t="shared" si="640"/>
        <v>64.680000000000007</v>
      </c>
      <c r="L883" s="12">
        <f t="shared" si="640"/>
        <v>64.02000000000001</v>
      </c>
      <c r="M883" s="12">
        <f t="shared" si="640"/>
        <v>63.360000000000007</v>
      </c>
      <c r="N883" s="12">
        <f t="shared" si="640"/>
        <v>62.70000000000001</v>
      </c>
      <c r="O883" s="12">
        <f t="shared" si="640"/>
        <v>62.040000000000006</v>
      </c>
      <c r="P883" s="12">
        <f t="shared" si="640"/>
        <v>61.38000000000001</v>
      </c>
      <c r="Q883" s="12">
        <f t="shared" si="640"/>
        <v>60.720000000000006</v>
      </c>
      <c r="R883" s="12">
        <f t="shared" si="640"/>
        <v>60.060000000000009</v>
      </c>
      <c r="S883" s="12">
        <f t="shared" si="640"/>
        <v>59.400000000000006</v>
      </c>
      <c r="T883" s="12">
        <f t="shared" si="640"/>
        <v>58.740000000000009</v>
      </c>
      <c r="U883" s="12">
        <f t="shared" si="640"/>
        <v>58.080000000000005</v>
      </c>
      <c r="V883" s="12">
        <f t="shared" si="640"/>
        <v>57.420000000000009</v>
      </c>
      <c r="W883" s="12">
        <f t="shared" si="640"/>
        <v>56.760000000000005</v>
      </c>
      <c r="X883" s="12">
        <f t="shared" si="640"/>
        <v>56.100000000000009</v>
      </c>
      <c r="Y883" s="12">
        <f t="shared" si="640"/>
        <v>55.440000000000005</v>
      </c>
      <c r="Z883" s="12">
        <f t="shared" si="640"/>
        <v>54.780000000000008</v>
      </c>
      <c r="AA883" s="12">
        <f t="shared" si="640"/>
        <v>54.120000000000005</v>
      </c>
      <c r="AB883" s="12">
        <f t="shared" si="640"/>
        <v>53.460000000000008</v>
      </c>
      <c r="AC883" s="12">
        <f t="shared" si="640"/>
        <v>52.800000000000004</v>
      </c>
      <c r="AD883" s="12">
        <f t="shared" si="640"/>
        <v>52.140000000000008</v>
      </c>
      <c r="AE883" s="12">
        <f t="shared" si="640"/>
        <v>51.480000000000004</v>
      </c>
      <c r="AF883" s="12">
        <f t="shared" si="640"/>
        <v>50.820000000000007</v>
      </c>
      <c r="AG883" s="12">
        <f t="shared" si="640"/>
        <v>50.160000000000004</v>
      </c>
      <c r="AH883" s="12">
        <f t="shared" si="640"/>
        <v>49.500000000000007</v>
      </c>
    </row>
    <row r="884" spans="2:34" hidden="1" outlineLevel="1">
      <c r="B884" t="str">
        <f t="shared" si="627"/>
        <v>Blue ammonia (CCS) - Finance cost - Europe - USD/ton fuel</v>
      </c>
      <c r="C884" s="2" t="str">
        <f>C867</f>
        <v>Blue ammonia (CCS)</v>
      </c>
      <c r="D884" s="2" t="s">
        <v>42</v>
      </c>
      <c r="E884" s="2" t="s">
        <v>8</v>
      </c>
      <c r="F884" s="2" t="s">
        <v>31</v>
      </c>
      <c r="G884" s="12">
        <f t="shared" ref="G884:AH884" si="641">G889*G$891</f>
        <v>67.320000000000007</v>
      </c>
      <c r="H884" s="12">
        <f t="shared" si="641"/>
        <v>66.660000000000011</v>
      </c>
      <c r="I884" s="12">
        <f t="shared" si="641"/>
        <v>66.000000000000014</v>
      </c>
      <c r="J884" s="12">
        <f t="shared" si="641"/>
        <v>65.34</v>
      </c>
      <c r="K884" s="12">
        <f t="shared" si="641"/>
        <v>64.680000000000007</v>
      </c>
      <c r="L884" s="12">
        <f t="shared" si="641"/>
        <v>64.02000000000001</v>
      </c>
      <c r="M884" s="12">
        <f t="shared" si="641"/>
        <v>63.360000000000007</v>
      </c>
      <c r="N884" s="12">
        <f t="shared" si="641"/>
        <v>62.70000000000001</v>
      </c>
      <c r="O884" s="12">
        <f t="shared" si="641"/>
        <v>62.040000000000006</v>
      </c>
      <c r="P884" s="12">
        <f t="shared" si="641"/>
        <v>61.38000000000001</v>
      </c>
      <c r="Q884" s="12">
        <f t="shared" si="641"/>
        <v>60.720000000000006</v>
      </c>
      <c r="R884" s="12">
        <f t="shared" si="641"/>
        <v>60.060000000000009</v>
      </c>
      <c r="S884" s="12">
        <f t="shared" si="641"/>
        <v>59.400000000000006</v>
      </c>
      <c r="T884" s="12">
        <f t="shared" si="641"/>
        <v>58.740000000000009</v>
      </c>
      <c r="U884" s="12">
        <f t="shared" si="641"/>
        <v>58.080000000000005</v>
      </c>
      <c r="V884" s="12">
        <f t="shared" si="641"/>
        <v>57.420000000000009</v>
      </c>
      <c r="W884" s="12">
        <f t="shared" si="641"/>
        <v>56.760000000000005</v>
      </c>
      <c r="X884" s="12">
        <f t="shared" si="641"/>
        <v>56.100000000000009</v>
      </c>
      <c r="Y884" s="12">
        <f t="shared" si="641"/>
        <v>55.440000000000005</v>
      </c>
      <c r="Z884" s="12">
        <f t="shared" si="641"/>
        <v>54.780000000000008</v>
      </c>
      <c r="AA884" s="12">
        <f t="shared" si="641"/>
        <v>54.120000000000005</v>
      </c>
      <c r="AB884" s="12">
        <f t="shared" si="641"/>
        <v>53.460000000000008</v>
      </c>
      <c r="AC884" s="12">
        <f t="shared" si="641"/>
        <v>52.800000000000004</v>
      </c>
      <c r="AD884" s="12">
        <f t="shared" si="641"/>
        <v>52.140000000000008</v>
      </c>
      <c r="AE884" s="12">
        <f t="shared" si="641"/>
        <v>51.480000000000004</v>
      </c>
      <c r="AF884" s="12">
        <f t="shared" si="641"/>
        <v>50.820000000000007</v>
      </c>
      <c r="AG884" s="12">
        <f t="shared" si="641"/>
        <v>50.160000000000004</v>
      </c>
      <c r="AH884" s="12">
        <f t="shared" si="641"/>
        <v>49.500000000000007</v>
      </c>
    </row>
    <row r="885" spans="2:34" hidden="1" outlineLevel="1">
      <c r="B885" t="str">
        <f t="shared" si="627"/>
        <v>Blue ammonia (CCS) - Finance cost - Middle East - USD/ton fuel</v>
      </c>
      <c r="C885" s="13" t="str">
        <f>C867</f>
        <v>Blue ammonia (CCS)</v>
      </c>
      <c r="D885" s="13" t="s">
        <v>42</v>
      </c>
      <c r="E885" s="13" t="s">
        <v>58</v>
      </c>
      <c r="F885" s="13" t="s">
        <v>31</v>
      </c>
      <c r="G885" s="14">
        <f t="shared" ref="G885:AH885" si="642">G890*G$891</f>
        <v>67.320000000000007</v>
      </c>
      <c r="H885" s="14">
        <f t="shared" si="642"/>
        <v>66.660000000000011</v>
      </c>
      <c r="I885" s="14">
        <f t="shared" si="642"/>
        <v>66.000000000000014</v>
      </c>
      <c r="J885" s="14">
        <f t="shared" si="642"/>
        <v>65.34</v>
      </c>
      <c r="K885" s="14">
        <f t="shared" si="642"/>
        <v>64.680000000000007</v>
      </c>
      <c r="L885" s="14">
        <f t="shared" si="642"/>
        <v>64.02000000000001</v>
      </c>
      <c r="M885" s="14">
        <f t="shared" si="642"/>
        <v>63.360000000000007</v>
      </c>
      <c r="N885" s="14">
        <f t="shared" si="642"/>
        <v>62.70000000000001</v>
      </c>
      <c r="O885" s="14">
        <f t="shared" si="642"/>
        <v>62.040000000000006</v>
      </c>
      <c r="P885" s="14">
        <f t="shared" si="642"/>
        <v>61.38000000000001</v>
      </c>
      <c r="Q885" s="14">
        <f t="shared" si="642"/>
        <v>60.720000000000006</v>
      </c>
      <c r="R885" s="14">
        <f t="shared" si="642"/>
        <v>60.060000000000009</v>
      </c>
      <c r="S885" s="14">
        <f t="shared" si="642"/>
        <v>59.400000000000006</v>
      </c>
      <c r="T885" s="14">
        <f t="shared" si="642"/>
        <v>58.740000000000009</v>
      </c>
      <c r="U885" s="14">
        <f t="shared" si="642"/>
        <v>58.080000000000005</v>
      </c>
      <c r="V885" s="14">
        <f t="shared" si="642"/>
        <v>57.420000000000009</v>
      </c>
      <c r="W885" s="14">
        <f t="shared" si="642"/>
        <v>56.760000000000005</v>
      </c>
      <c r="X885" s="14">
        <f t="shared" si="642"/>
        <v>56.100000000000009</v>
      </c>
      <c r="Y885" s="14">
        <f t="shared" si="642"/>
        <v>55.440000000000005</v>
      </c>
      <c r="Z885" s="14">
        <f t="shared" si="642"/>
        <v>54.780000000000008</v>
      </c>
      <c r="AA885" s="14">
        <f t="shared" si="642"/>
        <v>54.120000000000005</v>
      </c>
      <c r="AB885" s="14">
        <f t="shared" si="642"/>
        <v>53.460000000000008</v>
      </c>
      <c r="AC885" s="14">
        <f t="shared" si="642"/>
        <v>52.800000000000004</v>
      </c>
      <c r="AD885" s="14">
        <f t="shared" si="642"/>
        <v>52.140000000000008</v>
      </c>
      <c r="AE885" s="14">
        <f t="shared" si="642"/>
        <v>51.480000000000004</v>
      </c>
      <c r="AF885" s="14">
        <f t="shared" si="642"/>
        <v>50.820000000000007</v>
      </c>
      <c r="AG885" s="14">
        <f t="shared" si="642"/>
        <v>50.160000000000004</v>
      </c>
      <c r="AH885" s="14">
        <f t="shared" si="642"/>
        <v>49.500000000000007</v>
      </c>
    </row>
    <row r="886" spans="2:34" hidden="1" outlineLevel="1">
      <c r="B886" t="str">
        <f t="shared" si="627"/>
        <v>General - Weighted average cost of capital (WACC) - Africa - %</v>
      </c>
      <c r="C886" t="s">
        <v>115</v>
      </c>
      <c r="D886" t="s">
        <v>116</v>
      </c>
      <c r="E886" t="s">
        <v>55</v>
      </c>
      <c r="F886" t="s">
        <v>117</v>
      </c>
      <c r="G886" s="9">
        <f t="shared" ref="G886:V891" si="643">INDEX(FuelData,MATCH($B886,FuelData_Index,0),MATCH(G$4,FuelData_Year,0))</f>
        <v>5.5000000000000007E-2</v>
      </c>
      <c r="H886" s="9">
        <f t="shared" si="643"/>
        <v>5.5000000000000007E-2</v>
      </c>
      <c r="I886" s="30">
        <f t="shared" si="643"/>
        <v>5.5000000000000007E-2</v>
      </c>
      <c r="J886" s="9">
        <f t="shared" si="643"/>
        <v>5.5000000000000007E-2</v>
      </c>
      <c r="K886" s="9">
        <f t="shared" si="643"/>
        <v>5.5000000000000007E-2</v>
      </c>
      <c r="L886" s="9">
        <f t="shared" si="643"/>
        <v>5.5000000000000007E-2</v>
      </c>
      <c r="M886" s="9">
        <f t="shared" si="643"/>
        <v>5.5000000000000007E-2</v>
      </c>
      <c r="N886" s="9">
        <f t="shared" si="643"/>
        <v>5.5000000000000007E-2</v>
      </c>
      <c r="O886" s="9">
        <f t="shared" si="643"/>
        <v>5.5000000000000007E-2</v>
      </c>
      <c r="P886" s="9">
        <f t="shared" si="643"/>
        <v>5.5000000000000007E-2</v>
      </c>
      <c r="Q886" s="9">
        <f t="shared" si="643"/>
        <v>5.5000000000000007E-2</v>
      </c>
      <c r="R886" s="9">
        <f t="shared" si="643"/>
        <v>5.5000000000000007E-2</v>
      </c>
      <c r="S886" s="9">
        <f t="shared" si="643"/>
        <v>5.5000000000000007E-2</v>
      </c>
      <c r="T886" s="9">
        <f t="shared" si="643"/>
        <v>5.5000000000000007E-2</v>
      </c>
      <c r="U886" s="9">
        <f t="shared" si="643"/>
        <v>5.5000000000000007E-2</v>
      </c>
      <c r="V886" s="9">
        <f t="shared" si="643"/>
        <v>5.5000000000000007E-2</v>
      </c>
      <c r="W886" s="9">
        <f t="shared" ref="W886:AH891" si="644">INDEX(FuelData,MATCH($B886,FuelData_Index,0),MATCH(W$4,FuelData_Year,0))</f>
        <v>5.5000000000000007E-2</v>
      </c>
      <c r="X886" s="9">
        <f t="shared" si="644"/>
        <v>5.5000000000000007E-2</v>
      </c>
      <c r="Y886" s="9">
        <f t="shared" si="644"/>
        <v>5.5000000000000007E-2</v>
      </c>
      <c r="Z886" s="9">
        <f t="shared" si="644"/>
        <v>5.5000000000000007E-2</v>
      </c>
      <c r="AA886" s="9">
        <f t="shared" si="644"/>
        <v>5.5000000000000007E-2</v>
      </c>
      <c r="AB886" s="9">
        <f t="shared" si="644"/>
        <v>5.5000000000000007E-2</v>
      </c>
      <c r="AC886" s="9">
        <f t="shared" si="644"/>
        <v>5.5000000000000007E-2</v>
      </c>
      <c r="AD886" s="9">
        <f t="shared" si="644"/>
        <v>5.5000000000000007E-2</v>
      </c>
      <c r="AE886" s="9">
        <f t="shared" si="644"/>
        <v>5.5000000000000007E-2</v>
      </c>
      <c r="AF886" s="9">
        <f t="shared" si="644"/>
        <v>5.5000000000000007E-2</v>
      </c>
      <c r="AG886" s="9">
        <f t="shared" si="644"/>
        <v>5.5000000000000007E-2</v>
      </c>
      <c r="AH886" s="9">
        <f t="shared" si="644"/>
        <v>5.5000000000000007E-2</v>
      </c>
    </row>
    <row r="887" spans="2:34" hidden="1" outlineLevel="1">
      <c r="B887" t="str">
        <f t="shared" si="627"/>
        <v>General - Weighted average cost of capital (WACC) - Americas - %</v>
      </c>
      <c r="C887" t="s">
        <v>115</v>
      </c>
      <c r="D887" t="s">
        <v>116</v>
      </c>
      <c r="E887" t="s">
        <v>56</v>
      </c>
      <c r="F887" t="s">
        <v>117</v>
      </c>
      <c r="G887" s="9">
        <f t="shared" si="643"/>
        <v>5.5000000000000007E-2</v>
      </c>
      <c r="H887" s="9">
        <f t="shared" si="643"/>
        <v>5.5000000000000007E-2</v>
      </c>
      <c r="I887" s="30">
        <f t="shared" si="643"/>
        <v>5.5000000000000007E-2</v>
      </c>
      <c r="J887" s="9">
        <f t="shared" si="643"/>
        <v>5.5000000000000007E-2</v>
      </c>
      <c r="K887" s="9">
        <f t="shared" si="643"/>
        <v>5.5000000000000007E-2</v>
      </c>
      <c r="L887" s="9">
        <f t="shared" si="643"/>
        <v>5.5000000000000007E-2</v>
      </c>
      <c r="M887" s="9">
        <f t="shared" si="643"/>
        <v>5.5000000000000007E-2</v>
      </c>
      <c r="N887" s="9">
        <f t="shared" si="643"/>
        <v>5.5000000000000007E-2</v>
      </c>
      <c r="O887" s="9">
        <f t="shared" si="643"/>
        <v>5.5000000000000007E-2</v>
      </c>
      <c r="P887" s="9">
        <f t="shared" si="643"/>
        <v>5.5000000000000007E-2</v>
      </c>
      <c r="Q887" s="9">
        <f t="shared" si="643"/>
        <v>5.5000000000000007E-2</v>
      </c>
      <c r="R887" s="9">
        <f t="shared" si="643"/>
        <v>5.5000000000000007E-2</v>
      </c>
      <c r="S887" s="9">
        <f t="shared" si="643"/>
        <v>5.5000000000000007E-2</v>
      </c>
      <c r="T887" s="9">
        <f t="shared" si="643"/>
        <v>5.5000000000000007E-2</v>
      </c>
      <c r="U887" s="9">
        <f t="shared" si="643"/>
        <v>5.5000000000000007E-2</v>
      </c>
      <c r="V887" s="9">
        <f t="shared" si="643"/>
        <v>5.5000000000000007E-2</v>
      </c>
      <c r="W887" s="9">
        <f t="shared" si="644"/>
        <v>5.5000000000000007E-2</v>
      </c>
      <c r="X887" s="9">
        <f t="shared" si="644"/>
        <v>5.5000000000000007E-2</v>
      </c>
      <c r="Y887" s="9">
        <f t="shared" si="644"/>
        <v>5.5000000000000007E-2</v>
      </c>
      <c r="Z887" s="9">
        <f t="shared" si="644"/>
        <v>5.5000000000000007E-2</v>
      </c>
      <c r="AA887" s="9">
        <f t="shared" si="644"/>
        <v>5.5000000000000007E-2</v>
      </c>
      <c r="AB887" s="9">
        <f t="shared" si="644"/>
        <v>5.5000000000000007E-2</v>
      </c>
      <c r="AC887" s="9">
        <f t="shared" si="644"/>
        <v>5.5000000000000007E-2</v>
      </c>
      <c r="AD887" s="9">
        <f t="shared" si="644"/>
        <v>5.5000000000000007E-2</v>
      </c>
      <c r="AE887" s="9">
        <f t="shared" si="644"/>
        <v>5.5000000000000007E-2</v>
      </c>
      <c r="AF887" s="9">
        <f t="shared" si="644"/>
        <v>5.5000000000000007E-2</v>
      </c>
      <c r="AG887" s="9">
        <f t="shared" si="644"/>
        <v>5.5000000000000007E-2</v>
      </c>
      <c r="AH887" s="9">
        <f t="shared" si="644"/>
        <v>5.5000000000000007E-2</v>
      </c>
    </row>
    <row r="888" spans="2:34" hidden="1" outlineLevel="1">
      <c r="B888" t="str">
        <f t="shared" si="627"/>
        <v>General - Weighted average cost of capital (WACC) - Asia - %</v>
      </c>
      <c r="C888" t="s">
        <v>115</v>
      </c>
      <c r="D888" t="s">
        <v>116</v>
      </c>
      <c r="E888" t="s">
        <v>57</v>
      </c>
      <c r="F888" t="s">
        <v>117</v>
      </c>
      <c r="G888" s="9">
        <f t="shared" si="643"/>
        <v>5.5000000000000007E-2</v>
      </c>
      <c r="H888" s="9">
        <f t="shared" si="643"/>
        <v>5.5000000000000007E-2</v>
      </c>
      <c r="I888" s="30">
        <f t="shared" si="643"/>
        <v>5.5000000000000007E-2</v>
      </c>
      <c r="J888" s="9">
        <f t="shared" si="643"/>
        <v>5.5000000000000007E-2</v>
      </c>
      <c r="K888" s="9">
        <f t="shared" si="643"/>
        <v>5.5000000000000007E-2</v>
      </c>
      <c r="L888" s="9">
        <f t="shared" si="643"/>
        <v>5.5000000000000007E-2</v>
      </c>
      <c r="M888" s="9">
        <f t="shared" si="643"/>
        <v>5.5000000000000007E-2</v>
      </c>
      <c r="N888" s="9">
        <f t="shared" si="643"/>
        <v>5.5000000000000007E-2</v>
      </c>
      <c r="O888" s="9">
        <f t="shared" si="643"/>
        <v>5.5000000000000007E-2</v>
      </c>
      <c r="P888" s="9">
        <f t="shared" si="643"/>
        <v>5.5000000000000007E-2</v>
      </c>
      <c r="Q888" s="9">
        <f t="shared" si="643"/>
        <v>5.5000000000000007E-2</v>
      </c>
      <c r="R888" s="9">
        <f t="shared" si="643"/>
        <v>5.5000000000000007E-2</v>
      </c>
      <c r="S888" s="9">
        <f t="shared" si="643"/>
        <v>5.5000000000000007E-2</v>
      </c>
      <c r="T888" s="9">
        <f t="shared" si="643"/>
        <v>5.5000000000000007E-2</v>
      </c>
      <c r="U888" s="9">
        <f t="shared" si="643"/>
        <v>5.5000000000000007E-2</v>
      </c>
      <c r="V888" s="9">
        <f t="shared" si="643"/>
        <v>5.5000000000000007E-2</v>
      </c>
      <c r="W888" s="9">
        <f t="shared" si="644"/>
        <v>5.5000000000000007E-2</v>
      </c>
      <c r="X888" s="9">
        <f t="shared" si="644"/>
        <v>5.5000000000000007E-2</v>
      </c>
      <c r="Y888" s="9">
        <f t="shared" si="644"/>
        <v>5.5000000000000007E-2</v>
      </c>
      <c r="Z888" s="9">
        <f t="shared" si="644"/>
        <v>5.5000000000000007E-2</v>
      </c>
      <c r="AA888" s="9">
        <f t="shared" si="644"/>
        <v>5.5000000000000007E-2</v>
      </c>
      <c r="AB888" s="9">
        <f t="shared" si="644"/>
        <v>5.5000000000000007E-2</v>
      </c>
      <c r="AC888" s="9">
        <f t="shared" si="644"/>
        <v>5.5000000000000007E-2</v>
      </c>
      <c r="AD888" s="9">
        <f t="shared" si="644"/>
        <v>5.5000000000000007E-2</v>
      </c>
      <c r="AE888" s="9">
        <f t="shared" si="644"/>
        <v>5.5000000000000007E-2</v>
      </c>
      <c r="AF888" s="9">
        <f t="shared" si="644"/>
        <v>5.5000000000000007E-2</v>
      </c>
      <c r="AG888" s="9">
        <f t="shared" si="644"/>
        <v>5.5000000000000007E-2</v>
      </c>
      <c r="AH888" s="9">
        <f t="shared" si="644"/>
        <v>5.5000000000000007E-2</v>
      </c>
    </row>
    <row r="889" spans="2:34" hidden="1" outlineLevel="1">
      <c r="B889" t="str">
        <f t="shared" si="627"/>
        <v>General - Weighted average cost of capital (WACC) - Europe - %</v>
      </c>
      <c r="C889" t="s">
        <v>115</v>
      </c>
      <c r="D889" t="s">
        <v>116</v>
      </c>
      <c r="E889" t="s">
        <v>8</v>
      </c>
      <c r="F889" t="s">
        <v>117</v>
      </c>
      <c r="G889" s="9">
        <f t="shared" si="643"/>
        <v>5.5000000000000007E-2</v>
      </c>
      <c r="H889" s="9">
        <f t="shared" si="643"/>
        <v>5.5000000000000007E-2</v>
      </c>
      <c r="I889" s="30">
        <f t="shared" si="643"/>
        <v>5.5000000000000007E-2</v>
      </c>
      <c r="J889" s="9">
        <f t="shared" si="643"/>
        <v>5.5000000000000007E-2</v>
      </c>
      <c r="K889" s="9">
        <f t="shared" si="643"/>
        <v>5.5000000000000007E-2</v>
      </c>
      <c r="L889" s="9">
        <f t="shared" si="643"/>
        <v>5.5000000000000007E-2</v>
      </c>
      <c r="M889" s="9">
        <f t="shared" si="643"/>
        <v>5.5000000000000007E-2</v>
      </c>
      <c r="N889" s="9">
        <f t="shared" si="643"/>
        <v>5.5000000000000007E-2</v>
      </c>
      <c r="O889" s="9">
        <f t="shared" si="643"/>
        <v>5.5000000000000007E-2</v>
      </c>
      <c r="P889" s="9">
        <f t="shared" si="643"/>
        <v>5.5000000000000007E-2</v>
      </c>
      <c r="Q889" s="9">
        <f t="shared" si="643"/>
        <v>5.5000000000000007E-2</v>
      </c>
      <c r="R889" s="9">
        <f t="shared" si="643"/>
        <v>5.5000000000000007E-2</v>
      </c>
      <c r="S889" s="9">
        <f t="shared" si="643"/>
        <v>5.5000000000000007E-2</v>
      </c>
      <c r="T889" s="9">
        <f t="shared" si="643"/>
        <v>5.5000000000000007E-2</v>
      </c>
      <c r="U889" s="9">
        <f t="shared" si="643"/>
        <v>5.5000000000000007E-2</v>
      </c>
      <c r="V889" s="9">
        <f t="shared" si="643"/>
        <v>5.5000000000000007E-2</v>
      </c>
      <c r="W889" s="9">
        <f t="shared" si="644"/>
        <v>5.5000000000000007E-2</v>
      </c>
      <c r="X889" s="9">
        <f t="shared" si="644"/>
        <v>5.5000000000000007E-2</v>
      </c>
      <c r="Y889" s="9">
        <f t="shared" si="644"/>
        <v>5.5000000000000007E-2</v>
      </c>
      <c r="Z889" s="9">
        <f t="shared" si="644"/>
        <v>5.5000000000000007E-2</v>
      </c>
      <c r="AA889" s="9">
        <f t="shared" si="644"/>
        <v>5.5000000000000007E-2</v>
      </c>
      <c r="AB889" s="9">
        <f t="shared" si="644"/>
        <v>5.5000000000000007E-2</v>
      </c>
      <c r="AC889" s="9">
        <f t="shared" si="644"/>
        <v>5.5000000000000007E-2</v>
      </c>
      <c r="AD889" s="9">
        <f t="shared" si="644"/>
        <v>5.5000000000000007E-2</v>
      </c>
      <c r="AE889" s="9">
        <f t="shared" si="644"/>
        <v>5.5000000000000007E-2</v>
      </c>
      <c r="AF889" s="9">
        <f t="shared" si="644"/>
        <v>5.5000000000000007E-2</v>
      </c>
      <c r="AG889" s="9">
        <f t="shared" si="644"/>
        <v>5.5000000000000007E-2</v>
      </c>
      <c r="AH889" s="9">
        <f t="shared" si="644"/>
        <v>5.5000000000000007E-2</v>
      </c>
    </row>
    <row r="890" spans="2:34" hidden="1" outlineLevel="1">
      <c r="B890" t="str">
        <f t="shared" si="627"/>
        <v>General - Weighted average cost of capital (WACC) - Middle East - %</v>
      </c>
      <c r="C890" t="s">
        <v>115</v>
      </c>
      <c r="D890" t="s">
        <v>116</v>
      </c>
      <c r="E890" t="s">
        <v>58</v>
      </c>
      <c r="F890" t="s">
        <v>117</v>
      </c>
      <c r="G890" s="9">
        <f t="shared" si="643"/>
        <v>5.5000000000000007E-2</v>
      </c>
      <c r="H890" s="9">
        <f t="shared" si="643"/>
        <v>5.5000000000000007E-2</v>
      </c>
      <c r="I890" s="30">
        <f t="shared" si="643"/>
        <v>5.5000000000000007E-2</v>
      </c>
      <c r="J890" s="9">
        <f t="shared" si="643"/>
        <v>5.5000000000000007E-2</v>
      </c>
      <c r="K890" s="9">
        <f t="shared" si="643"/>
        <v>5.5000000000000007E-2</v>
      </c>
      <c r="L890" s="9">
        <f t="shared" si="643"/>
        <v>5.5000000000000007E-2</v>
      </c>
      <c r="M890" s="9">
        <f t="shared" si="643"/>
        <v>5.5000000000000007E-2</v>
      </c>
      <c r="N890" s="9">
        <f t="shared" si="643"/>
        <v>5.5000000000000007E-2</v>
      </c>
      <c r="O890" s="9">
        <f t="shared" si="643"/>
        <v>5.5000000000000007E-2</v>
      </c>
      <c r="P890" s="9">
        <f t="shared" si="643"/>
        <v>5.5000000000000007E-2</v>
      </c>
      <c r="Q890" s="9">
        <f t="shared" si="643"/>
        <v>5.5000000000000007E-2</v>
      </c>
      <c r="R890" s="9">
        <f t="shared" si="643"/>
        <v>5.5000000000000007E-2</v>
      </c>
      <c r="S890" s="9">
        <f t="shared" si="643"/>
        <v>5.5000000000000007E-2</v>
      </c>
      <c r="T890" s="9">
        <f t="shared" si="643"/>
        <v>5.5000000000000007E-2</v>
      </c>
      <c r="U890" s="9">
        <f t="shared" si="643"/>
        <v>5.5000000000000007E-2</v>
      </c>
      <c r="V890" s="9">
        <f t="shared" si="643"/>
        <v>5.5000000000000007E-2</v>
      </c>
      <c r="W890" s="9">
        <f t="shared" si="644"/>
        <v>5.5000000000000007E-2</v>
      </c>
      <c r="X890" s="9">
        <f t="shared" si="644"/>
        <v>5.5000000000000007E-2</v>
      </c>
      <c r="Y890" s="9">
        <f t="shared" si="644"/>
        <v>5.5000000000000007E-2</v>
      </c>
      <c r="Z890" s="9">
        <f t="shared" si="644"/>
        <v>5.5000000000000007E-2</v>
      </c>
      <c r="AA890" s="9">
        <f t="shared" si="644"/>
        <v>5.5000000000000007E-2</v>
      </c>
      <c r="AB890" s="9">
        <f t="shared" si="644"/>
        <v>5.5000000000000007E-2</v>
      </c>
      <c r="AC890" s="9">
        <f t="shared" si="644"/>
        <v>5.5000000000000007E-2</v>
      </c>
      <c r="AD890" s="9">
        <f t="shared" si="644"/>
        <v>5.5000000000000007E-2</v>
      </c>
      <c r="AE890" s="9">
        <f t="shared" si="644"/>
        <v>5.5000000000000007E-2</v>
      </c>
      <c r="AF890" s="9">
        <f t="shared" si="644"/>
        <v>5.5000000000000007E-2</v>
      </c>
      <c r="AG890" s="9">
        <f t="shared" si="644"/>
        <v>5.5000000000000007E-2</v>
      </c>
      <c r="AH890" s="9">
        <f t="shared" si="644"/>
        <v>5.5000000000000007E-2</v>
      </c>
    </row>
    <row r="891" spans="2:34" hidden="1" outlineLevel="1">
      <c r="B891" t="str">
        <f t="shared" si="627"/>
        <v>Blue ammonia (CCS) - Total CAPEX - ATR - Global - USD/ton fuel</v>
      </c>
      <c r="C891" t="str">
        <f>C867</f>
        <v>Blue ammonia (CCS)</v>
      </c>
      <c r="D891" t="str">
        <f>D876</f>
        <v>Total CAPEX - ATR</v>
      </c>
      <c r="E891" t="str">
        <f>E876</f>
        <v>Global</v>
      </c>
      <c r="F891" t="s">
        <v>31</v>
      </c>
      <c r="G891" s="8">
        <f t="shared" si="643"/>
        <v>1224</v>
      </c>
      <c r="H891" s="8">
        <f t="shared" si="643"/>
        <v>1212</v>
      </c>
      <c r="I891" s="29">
        <f t="shared" si="643"/>
        <v>1200</v>
      </c>
      <c r="J891" s="8">
        <f t="shared" si="643"/>
        <v>1188</v>
      </c>
      <c r="K891" s="8">
        <f t="shared" si="643"/>
        <v>1176</v>
      </c>
      <c r="L891" s="8">
        <f t="shared" si="643"/>
        <v>1164</v>
      </c>
      <c r="M891" s="8">
        <f t="shared" si="643"/>
        <v>1152</v>
      </c>
      <c r="N891" s="8">
        <f t="shared" si="643"/>
        <v>1140</v>
      </c>
      <c r="O891" s="8">
        <f t="shared" si="643"/>
        <v>1128</v>
      </c>
      <c r="P891" s="8">
        <f t="shared" si="643"/>
        <v>1116</v>
      </c>
      <c r="Q891" s="8">
        <f t="shared" si="643"/>
        <v>1104</v>
      </c>
      <c r="R891" s="8">
        <f t="shared" si="643"/>
        <v>1092</v>
      </c>
      <c r="S891" s="8">
        <f t="shared" si="643"/>
        <v>1080</v>
      </c>
      <c r="T891" s="8">
        <f t="shared" si="643"/>
        <v>1068</v>
      </c>
      <c r="U891" s="8">
        <f t="shared" si="643"/>
        <v>1056</v>
      </c>
      <c r="V891" s="8">
        <f t="shared" si="643"/>
        <v>1044</v>
      </c>
      <c r="W891" s="8">
        <f t="shared" si="644"/>
        <v>1032</v>
      </c>
      <c r="X891" s="8">
        <f t="shared" si="644"/>
        <v>1020</v>
      </c>
      <c r="Y891" s="8">
        <f t="shared" si="644"/>
        <v>1008</v>
      </c>
      <c r="Z891" s="8">
        <f t="shared" si="644"/>
        <v>996</v>
      </c>
      <c r="AA891" s="8">
        <f t="shared" si="644"/>
        <v>984</v>
      </c>
      <c r="AB891" s="8">
        <f t="shared" si="644"/>
        <v>972</v>
      </c>
      <c r="AC891" s="8">
        <f t="shared" si="644"/>
        <v>960</v>
      </c>
      <c r="AD891" s="8">
        <f t="shared" si="644"/>
        <v>948</v>
      </c>
      <c r="AE891" s="8">
        <f t="shared" si="644"/>
        <v>936</v>
      </c>
      <c r="AF891" s="8">
        <f t="shared" si="644"/>
        <v>924</v>
      </c>
      <c r="AG891" s="8">
        <f t="shared" si="644"/>
        <v>912</v>
      </c>
      <c r="AH891" s="8">
        <f t="shared" si="644"/>
        <v>900</v>
      </c>
    </row>
    <row r="892" spans="2:34" hidden="1" outlineLevel="1">
      <c r="B892" t="str">
        <f t="shared" si="627"/>
        <v/>
      </c>
      <c r="G892" s="8"/>
      <c r="H892" s="8"/>
      <c r="I892" s="29"/>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row>
    <row r="893" spans="2:34" hidden="1" outlineLevel="1">
      <c r="B893" t="str">
        <f t="shared" si="627"/>
        <v>Blue ammonia (CCS) - Energy cost - Africa - USD/ton fuel</v>
      </c>
      <c r="C893" s="10" t="str">
        <f>C867</f>
        <v>Blue ammonia (CCS)</v>
      </c>
      <c r="D893" s="10" t="s">
        <v>43</v>
      </c>
      <c r="E893" s="10" t="s">
        <v>55</v>
      </c>
      <c r="F893" s="10" t="s">
        <v>31</v>
      </c>
      <c r="G893" s="15">
        <f>G898*G$903</f>
        <v>17.867280920737365</v>
      </c>
      <c r="H893" s="15">
        <f t="shared" ref="H893:AH893" si="645">H898*H$903</f>
        <v>15.872255243663167</v>
      </c>
      <c r="I893" s="31">
        <f t="shared" si="645"/>
        <v>13.849803523848989</v>
      </c>
      <c r="J893" s="15">
        <f t="shared" si="645"/>
        <v>13.342812501732114</v>
      </c>
      <c r="K893" s="15">
        <f t="shared" si="645"/>
        <v>12.82817603611222</v>
      </c>
      <c r="L893" s="15">
        <f t="shared" si="645"/>
        <v>12.305894126989232</v>
      </c>
      <c r="M893" s="15">
        <f t="shared" si="645"/>
        <v>11.775966774363042</v>
      </c>
      <c r="N893" s="15">
        <f t="shared" si="645"/>
        <v>11.238393978233969</v>
      </c>
      <c r="O893" s="15">
        <f t="shared" si="645"/>
        <v>10.965084385693483</v>
      </c>
      <c r="P893" s="15">
        <f t="shared" si="645"/>
        <v>10.687507096818798</v>
      </c>
      <c r="Q893" s="15">
        <f t="shared" si="645"/>
        <v>10.405662111609747</v>
      </c>
      <c r="R893" s="15">
        <f t="shared" si="645"/>
        <v>10.119549430066629</v>
      </c>
      <c r="S893" s="15">
        <f t="shared" si="645"/>
        <v>9.8291690521893571</v>
      </c>
      <c r="T893" s="15">
        <f t="shared" si="645"/>
        <v>9.7220148071278043</v>
      </c>
      <c r="U893" s="15">
        <f t="shared" si="645"/>
        <v>9.6128518275290613</v>
      </c>
      <c r="V893" s="15">
        <f t="shared" si="645"/>
        <v>9.5016801133930766</v>
      </c>
      <c r="W893" s="15">
        <f t="shared" si="645"/>
        <v>9.3884996647198378</v>
      </c>
      <c r="X893" s="15">
        <f t="shared" si="645"/>
        <v>9.2733104815094478</v>
      </c>
      <c r="Y893" s="15">
        <f t="shared" si="645"/>
        <v>9.1512570840764056</v>
      </c>
      <c r="Z893" s="15">
        <f t="shared" si="645"/>
        <v>9.0271381628700507</v>
      </c>
      <c r="AA893" s="15">
        <f t="shared" si="645"/>
        <v>8.9009537178903244</v>
      </c>
      <c r="AB893" s="15">
        <f t="shared" si="645"/>
        <v>8.7727037491373387</v>
      </c>
      <c r="AC893" s="15">
        <f t="shared" si="645"/>
        <v>8.6423882566110102</v>
      </c>
      <c r="AD893" s="15">
        <f t="shared" si="645"/>
        <v>8.6025576664214682</v>
      </c>
      <c r="AE893" s="15">
        <f t="shared" si="645"/>
        <v>8.5617132618462435</v>
      </c>
      <c r="AF893" s="15">
        <f t="shared" si="645"/>
        <v>8.5198550428852791</v>
      </c>
      <c r="AG893" s="15">
        <f t="shared" si="645"/>
        <v>8.4769830095386158</v>
      </c>
      <c r="AH893" s="15">
        <f t="shared" si="645"/>
        <v>8.4330971618062929</v>
      </c>
    </row>
    <row r="894" spans="2:34" hidden="1" outlineLevel="1">
      <c r="B894" t="str">
        <f t="shared" si="627"/>
        <v>Blue ammonia (CCS) - Energy cost - Americas - USD/ton fuel</v>
      </c>
      <c r="C894" s="2" t="str">
        <f>C867</f>
        <v>Blue ammonia (CCS)</v>
      </c>
      <c r="D894" s="2" t="s">
        <v>43</v>
      </c>
      <c r="E894" s="2" t="s">
        <v>56</v>
      </c>
      <c r="F894" s="2" t="s">
        <v>31</v>
      </c>
      <c r="G894" s="16">
        <f t="shared" ref="G894:AH894" si="646">G899*G$903</f>
        <v>11.226278469168729</v>
      </c>
      <c r="H894" s="16">
        <f t="shared" si="646"/>
        <v>11.065652798807578</v>
      </c>
      <c r="I894" s="32">
        <f t="shared" si="646"/>
        <v>10.901988166895178</v>
      </c>
      <c r="J894" s="16">
        <f t="shared" si="646"/>
        <v>10.571634583043664</v>
      </c>
      <c r="K894" s="16">
        <f t="shared" si="646"/>
        <v>10.236143960841156</v>
      </c>
      <c r="L894" s="16">
        <f t="shared" si="646"/>
        <v>9.8955163002875945</v>
      </c>
      <c r="M894" s="16">
        <f t="shared" si="646"/>
        <v>9.5497516013831536</v>
      </c>
      <c r="N894" s="16">
        <f t="shared" si="646"/>
        <v>9.1988498641275722</v>
      </c>
      <c r="O894" s="16">
        <f t="shared" si="646"/>
        <v>9.0573413476354094</v>
      </c>
      <c r="P894" s="16">
        <f t="shared" si="646"/>
        <v>8.913360764955149</v>
      </c>
      <c r="Q894" s="16">
        <f t="shared" si="646"/>
        <v>8.7669081160867783</v>
      </c>
      <c r="R894" s="16">
        <f t="shared" si="646"/>
        <v>8.6179834010302976</v>
      </c>
      <c r="S894" s="16">
        <f t="shared" si="646"/>
        <v>8.4665866197856907</v>
      </c>
      <c r="T894" s="16">
        <f t="shared" si="646"/>
        <v>8.351574100239965</v>
      </c>
      <c r="U894" s="16">
        <f t="shared" si="646"/>
        <v>8.2345576630348862</v>
      </c>
      <c r="V894" s="16">
        <f t="shared" si="646"/>
        <v>8.1155373081704401</v>
      </c>
      <c r="W894" s="16">
        <f t="shared" si="646"/>
        <v>7.9945130356466576</v>
      </c>
      <c r="X894" s="16">
        <f t="shared" si="646"/>
        <v>7.8714848454635034</v>
      </c>
      <c r="Y894" s="16">
        <f t="shared" si="646"/>
        <v>7.8487622953688296</v>
      </c>
      <c r="Z894" s="16">
        <f t="shared" si="646"/>
        <v>7.8252324306293977</v>
      </c>
      <c r="AA894" s="16">
        <f t="shared" si="646"/>
        <v>7.8008952512452474</v>
      </c>
      <c r="AB894" s="16">
        <f t="shared" si="646"/>
        <v>7.7757507572162998</v>
      </c>
      <c r="AC894" s="16">
        <f t="shared" si="646"/>
        <v>7.7497989485426038</v>
      </c>
      <c r="AD894" s="16">
        <f t="shared" si="646"/>
        <v>7.7404860793192238</v>
      </c>
      <c r="AE894" s="16">
        <f t="shared" si="646"/>
        <v>7.730564148338531</v>
      </c>
      <c r="AF894" s="16">
        <f t="shared" si="646"/>
        <v>7.7200331556005235</v>
      </c>
      <c r="AG894" s="16">
        <f t="shared" si="646"/>
        <v>7.7088931011052031</v>
      </c>
      <c r="AH894" s="16">
        <f t="shared" si="646"/>
        <v>7.697143984852568</v>
      </c>
    </row>
    <row r="895" spans="2:34" hidden="1" outlineLevel="1">
      <c r="B895" t="str">
        <f t="shared" si="627"/>
        <v>Blue ammonia (CCS) - Energy cost - Asia - USD/ton fuel</v>
      </c>
      <c r="C895" s="2" t="str">
        <f>C867</f>
        <v>Blue ammonia (CCS)</v>
      </c>
      <c r="D895" s="2" t="s">
        <v>43</v>
      </c>
      <c r="E895" s="2" t="s">
        <v>57</v>
      </c>
      <c r="F895" s="2" t="s">
        <v>31</v>
      </c>
      <c r="G895" s="16">
        <f t="shared" ref="G895:AH895" si="647">G900*G$903</f>
        <v>19.872130361881634</v>
      </c>
      <c r="H895" s="16">
        <f t="shared" si="647"/>
        <v>18.244351644545489</v>
      </c>
      <c r="I895" s="32">
        <f t="shared" si="647"/>
        <v>16.593746148998299</v>
      </c>
      <c r="J895" s="16">
        <f t="shared" si="647"/>
        <v>16.062156063477747</v>
      </c>
      <c r="K895" s="16">
        <f t="shared" si="647"/>
        <v>15.522378202158958</v>
      </c>
      <c r="L895" s="16">
        <f t="shared" si="647"/>
        <v>14.97441256504127</v>
      </c>
      <c r="M895" s="16">
        <f t="shared" si="647"/>
        <v>14.418259152125017</v>
      </c>
      <c r="N895" s="16">
        <f t="shared" si="647"/>
        <v>13.853917963410526</v>
      </c>
      <c r="O895" s="16">
        <f t="shared" si="647"/>
        <v>13.492510997352365</v>
      </c>
      <c r="P895" s="16">
        <f t="shared" si="647"/>
        <v>13.125538889016989</v>
      </c>
      <c r="Q895" s="16">
        <f t="shared" si="647"/>
        <v>12.753001638404376</v>
      </c>
      <c r="R895" s="16">
        <f t="shared" si="647"/>
        <v>12.374899245514236</v>
      </c>
      <c r="S895" s="16">
        <f t="shared" si="647"/>
        <v>11.991231710346744</v>
      </c>
      <c r="T895" s="16">
        <f t="shared" si="647"/>
        <v>11.829061229244928</v>
      </c>
      <c r="U895" s="16">
        <f t="shared" si="647"/>
        <v>11.664061294978296</v>
      </c>
      <c r="V895" s="16">
        <f t="shared" si="647"/>
        <v>11.496231907546957</v>
      </c>
      <c r="W895" s="16">
        <f t="shared" si="647"/>
        <v>11.325573066950694</v>
      </c>
      <c r="X895" s="16">
        <f t="shared" si="647"/>
        <v>11.152084773189772</v>
      </c>
      <c r="Y895" s="16">
        <f t="shared" si="647"/>
        <v>10.964462644581344</v>
      </c>
      <c r="Z895" s="16">
        <f t="shared" si="647"/>
        <v>10.773878847817741</v>
      </c>
      <c r="AA895" s="16">
        <f t="shared" si="647"/>
        <v>10.580333382898834</v>
      </c>
      <c r="AB895" s="16">
        <f t="shared" si="647"/>
        <v>10.383826249824724</v>
      </c>
      <c r="AC895" s="16">
        <f t="shared" si="647"/>
        <v>10.184357448595293</v>
      </c>
      <c r="AD895" s="16">
        <f t="shared" si="647"/>
        <v>10.123033782003386</v>
      </c>
      <c r="AE895" s="16">
        <f t="shared" si="647"/>
        <v>10.06035193365153</v>
      </c>
      <c r="AF895" s="16">
        <f t="shared" si="647"/>
        <v>9.9963119035398336</v>
      </c>
      <c r="AG895" s="16">
        <f t="shared" si="647"/>
        <v>9.9309136916682554</v>
      </c>
      <c r="AH895" s="16">
        <f t="shared" si="647"/>
        <v>9.8641572980367531</v>
      </c>
    </row>
    <row r="896" spans="2:34" hidden="1" outlineLevel="1">
      <c r="B896" t="str">
        <f t="shared" si="627"/>
        <v>Blue ammonia (CCS) - Energy cost - Europe - USD/ton fuel</v>
      </c>
      <c r="C896" s="2" t="str">
        <f>C867</f>
        <v>Blue ammonia (CCS)</v>
      </c>
      <c r="D896" s="2" t="s">
        <v>43</v>
      </c>
      <c r="E896" s="2" t="s">
        <v>8</v>
      </c>
      <c r="F896" s="2" t="s">
        <v>31</v>
      </c>
      <c r="G896" s="16">
        <f t="shared" ref="G896:AH896" si="648">G901*G$903</f>
        <v>14.793724639473741</v>
      </c>
      <c r="H896" s="16">
        <f t="shared" si="648"/>
        <v>14.248644993100269</v>
      </c>
      <c r="I896" s="32">
        <f t="shared" si="648"/>
        <v>13.6952306628685</v>
      </c>
      <c r="J896" s="16">
        <f t="shared" si="648"/>
        <v>13.258297945690021</v>
      </c>
      <c r="K896" s="16">
        <f t="shared" si="648"/>
        <v>12.814630753587902</v>
      </c>
      <c r="L896" s="16">
        <f t="shared" si="648"/>
        <v>12.364229086562352</v>
      </c>
      <c r="M896" s="16">
        <f t="shared" si="648"/>
        <v>11.907092944613126</v>
      </c>
      <c r="N896" s="16">
        <f t="shared" si="648"/>
        <v>11.443222327740539</v>
      </c>
      <c r="O896" s="16">
        <f t="shared" si="648"/>
        <v>11.28948954583152</v>
      </c>
      <c r="P896" s="16">
        <f t="shared" si="648"/>
        <v>11.132958590985378</v>
      </c>
      <c r="Q896" s="16">
        <f t="shared" si="648"/>
        <v>10.973629463201808</v>
      </c>
      <c r="R896" s="16">
        <f t="shared" si="648"/>
        <v>10.811502162480879</v>
      </c>
      <c r="S896" s="16">
        <f t="shared" si="648"/>
        <v>10.6465766888227</v>
      </c>
      <c r="T896" s="16">
        <f t="shared" si="648"/>
        <v>10.572437324224747</v>
      </c>
      <c r="U896" s="16">
        <f t="shared" si="648"/>
        <v>10.496627308159328</v>
      </c>
      <c r="V896" s="16">
        <f t="shared" si="648"/>
        <v>10.419146640626431</v>
      </c>
      <c r="W896" s="16">
        <f t="shared" si="648"/>
        <v>10.339995321626002</v>
      </c>
      <c r="X896" s="16">
        <f t="shared" si="648"/>
        <v>10.259173351157992</v>
      </c>
      <c r="Y896" s="16">
        <f t="shared" si="648"/>
        <v>10.166707668564863</v>
      </c>
      <c r="Z896" s="16">
        <f t="shared" si="648"/>
        <v>10.072454690519889</v>
      </c>
      <c r="AA896" s="16">
        <f t="shared" si="648"/>
        <v>9.9764144170231752</v>
      </c>
      <c r="AB896" s="16">
        <f t="shared" si="648"/>
        <v>9.8785868480745904</v>
      </c>
      <c r="AC896" s="16">
        <f t="shared" si="648"/>
        <v>9.7789719836742535</v>
      </c>
      <c r="AD896" s="16">
        <f t="shared" si="648"/>
        <v>9.7200956374480363</v>
      </c>
      <c r="AE896" s="16">
        <f t="shared" si="648"/>
        <v>9.6599152436520619</v>
      </c>
      <c r="AF896" s="16">
        <f t="shared" si="648"/>
        <v>9.5984308022864369</v>
      </c>
      <c r="AG896" s="16">
        <f t="shared" si="648"/>
        <v>9.5356423133511168</v>
      </c>
      <c r="AH896" s="16">
        <f t="shared" si="648"/>
        <v>9.4715497768460644</v>
      </c>
    </row>
    <row r="897" spans="2:34" hidden="1" outlineLevel="1">
      <c r="B897" t="str">
        <f t="shared" si="627"/>
        <v>Blue ammonia (CCS) - Energy cost - Middle East - USD/ton fuel</v>
      </c>
      <c r="C897" s="13" t="str">
        <f>C867</f>
        <v>Blue ammonia (CCS)</v>
      </c>
      <c r="D897" s="13" t="s">
        <v>43</v>
      </c>
      <c r="E897" s="13" t="s">
        <v>58</v>
      </c>
      <c r="F897" s="13" t="s">
        <v>31</v>
      </c>
      <c r="G897" s="17">
        <f t="shared" ref="G897:AH897" si="649">G902*G$903</f>
        <v>11.32821690198819</v>
      </c>
      <c r="H897" s="17">
        <f t="shared" si="649"/>
        <v>10.899104493333713</v>
      </c>
      <c r="I897" s="33">
        <f t="shared" si="649"/>
        <v>10.463457629588175</v>
      </c>
      <c r="J897" s="17">
        <f t="shared" si="649"/>
        <v>10.193503983682477</v>
      </c>
      <c r="K897" s="17">
        <f t="shared" si="649"/>
        <v>9.9192239297747431</v>
      </c>
      <c r="L897" s="17">
        <f t="shared" si="649"/>
        <v>9.6406174678649137</v>
      </c>
      <c r="M897" s="17">
        <f t="shared" si="649"/>
        <v>9.3576845979530212</v>
      </c>
      <c r="N897" s="17">
        <f t="shared" si="649"/>
        <v>9.070425320039087</v>
      </c>
      <c r="O897" s="17">
        <f t="shared" si="649"/>
        <v>8.8815408742669817</v>
      </c>
      <c r="P897" s="17">
        <f t="shared" si="649"/>
        <v>8.6896058122959268</v>
      </c>
      <c r="Q897" s="17">
        <f t="shared" si="649"/>
        <v>8.4946201341257623</v>
      </c>
      <c r="R897" s="17">
        <f t="shared" si="649"/>
        <v>8.2965838397566394</v>
      </c>
      <c r="S897" s="17">
        <f t="shared" si="649"/>
        <v>8.0954969291885046</v>
      </c>
      <c r="T897" s="17">
        <f t="shared" si="649"/>
        <v>8.0176081554952567</v>
      </c>
      <c r="U897" s="17">
        <f t="shared" si="649"/>
        <v>7.9381898349171207</v>
      </c>
      <c r="V897" s="17">
        <f t="shared" si="649"/>
        <v>7.8572419674541525</v>
      </c>
      <c r="W897" s="17">
        <f t="shared" si="649"/>
        <v>7.7747645531062348</v>
      </c>
      <c r="X897" s="17">
        <f t="shared" si="649"/>
        <v>7.6907575918734272</v>
      </c>
      <c r="Y897" s="17">
        <f t="shared" si="649"/>
        <v>7.5644978724311542</v>
      </c>
      <c r="Z897" s="17">
        <f t="shared" si="649"/>
        <v>7.4362323112347379</v>
      </c>
      <c r="AA897" s="17">
        <f t="shared" si="649"/>
        <v>7.3059609082841179</v>
      </c>
      <c r="AB897" s="17">
        <f t="shared" si="649"/>
        <v>7.1736836635793342</v>
      </c>
      <c r="AC897" s="17">
        <f t="shared" si="649"/>
        <v>7.0394005771203174</v>
      </c>
      <c r="AD897" s="17">
        <f t="shared" si="649"/>
        <v>6.9970115991874904</v>
      </c>
      <c r="AE897" s="17">
        <f t="shared" si="649"/>
        <v>6.9536838243900316</v>
      </c>
      <c r="AF897" s="17">
        <f t="shared" si="649"/>
        <v>6.909417252727919</v>
      </c>
      <c r="AG897" s="17">
        <f t="shared" si="649"/>
        <v>6.8642118842011719</v>
      </c>
      <c r="AH897" s="17">
        <f t="shared" si="649"/>
        <v>6.8180677188098118</v>
      </c>
    </row>
    <row r="898" spans="2:34" hidden="1" outlineLevel="1">
      <c r="B898" t="str">
        <f t="shared" si="627"/>
        <v>Renewable electricity - Cost of electricity - Africa - USD/MWh</v>
      </c>
      <c r="C898" t="s">
        <v>118</v>
      </c>
      <c r="D898" t="s">
        <v>119</v>
      </c>
      <c r="E898" t="s">
        <v>55</v>
      </c>
      <c r="F898" t="s">
        <v>120</v>
      </c>
      <c r="G898" s="8">
        <f t="shared" ref="G898:V903" si="650">INDEX(FuelData,MATCH($B898,FuelData_Index,0),MATCH(G$4,FuelData_Year,0))</f>
        <v>58.389806930514169</v>
      </c>
      <c r="H898" s="8">
        <f t="shared" si="650"/>
        <v>51.533296245659585</v>
      </c>
      <c r="I898" s="29">
        <f t="shared" si="650"/>
        <v>44.676785560803182</v>
      </c>
      <c r="J898" s="8">
        <f t="shared" si="650"/>
        <v>42.765424685038852</v>
      </c>
      <c r="K898" s="8">
        <f t="shared" si="650"/>
        <v>40.854063809274521</v>
      </c>
      <c r="L898" s="8">
        <f t="shared" si="650"/>
        <v>38.942702933510191</v>
      </c>
      <c r="M898" s="8">
        <f t="shared" si="650"/>
        <v>37.031342057745405</v>
      </c>
      <c r="N898" s="8">
        <f t="shared" si="650"/>
        <v>35.119981181981075</v>
      </c>
      <c r="O898" s="8">
        <f t="shared" si="650"/>
        <v>34.053057098426962</v>
      </c>
      <c r="P898" s="8">
        <f t="shared" si="650"/>
        <v>32.986133014872848</v>
      </c>
      <c r="Q898" s="8">
        <f t="shared" si="650"/>
        <v>31.919208931318281</v>
      </c>
      <c r="R898" s="8">
        <f t="shared" si="650"/>
        <v>30.852284847764167</v>
      </c>
      <c r="S898" s="8">
        <f t="shared" si="650"/>
        <v>29.785360764210168</v>
      </c>
      <c r="T898" s="8">
        <f t="shared" si="650"/>
        <v>29.283177129903038</v>
      </c>
      <c r="U898" s="8">
        <f t="shared" si="650"/>
        <v>28.780993495596022</v>
      </c>
      <c r="V898" s="8">
        <f t="shared" si="650"/>
        <v>28.278809861288892</v>
      </c>
      <c r="W898" s="8">
        <f t="shared" ref="W898:AH903" si="651">INDEX(FuelData,MATCH($B898,FuelData_Index,0),MATCH(W$4,FuelData_Year,0))</f>
        <v>27.776626226981762</v>
      </c>
      <c r="X898" s="8">
        <f t="shared" si="651"/>
        <v>27.274442592674859</v>
      </c>
      <c r="Y898" s="8">
        <f t="shared" si="651"/>
        <v>26.758061649346246</v>
      </c>
      <c r="Z898" s="8">
        <f t="shared" si="651"/>
        <v>26.241680706017632</v>
      </c>
      <c r="AA898" s="8">
        <f t="shared" si="651"/>
        <v>25.725299762688792</v>
      </c>
      <c r="AB898" s="8">
        <f t="shared" si="651"/>
        <v>25.208918819360179</v>
      </c>
      <c r="AC898" s="8">
        <f t="shared" si="651"/>
        <v>24.692537876031452</v>
      </c>
      <c r="AD898" s="8">
        <f t="shared" si="651"/>
        <v>24.439084279606391</v>
      </c>
      <c r="AE898" s="8">
        <f t="shared" si="651"/>
        <v>24.185630683181444</v>
      </c>
      <c r="AF898" s="8">
        <f t="shared" si="651"/>
        <v>23.932177086756383</v>
      </c>
      <c r="AG898" s="8">
        <f t="shared" si="651"/>
        <v>23.678723490331322</v>
      </c>
      <c r="AH898" s="8">
        <f t="shared" si="651"/>
        <v>23.425269893906375</v>
      </c>
    </row>
    <row r="899" spans="2:34" hidden="1" outlineLevel="1">
      <c r="B899" t="str">
        <f t="shared" si="627"/>
        <v>Renewable electricity - Cost of electricity - Americas - USD/MWh</v>
      </c>
      <c r="C899" t="s">
        <v>118</v>
      </c>
      <c r="D899" t="s">
        <v>119</v>
      </c>
      <c r="E899" t="s">
        <v>56</v>
      </c>
      <c r="F899" t="s">
        <v>120</v>
      </c>
      <c r="G899" s="8">
        <f t="shared" si="650"/>
        <v>36.687184539767031</v>
      </c>
      <c r="H899" s="8">
        <f t="shared" si="650"/>
        <v>35.927444151972622</v>
      </c>
      <c r="I899" s="29">
        <f t="shared" si="650"/>
        <v>35.167703764177986</v>
      </c>
      <c r="J899" s="8">
        <f t="shared" si="650"/>
        <v>33.883444176422017</v>
      </c>
      <c r="K899" s="8">
        <f t="shared" si="650"/>
        <v>32.599184588666049</v>
      </c>
      <c r="L899" s="8">
        <f t="shared" si="650"/>
        <v>31.31492500091008</v>
      </c>
      <c r="M899" s="8">
        <f t="shared" si="650"/>
        <v>30.030665413154566</v>
      </c>
      <c r="N899" s="8">
        <f t="shared" si="650"/>
        <v>28.746405825398597</v>
      </c>
      <c r="O899" s="8">
        <f t="shared" si="650"/>
        <v>28.128389278370832</v>
      </c>
      <c r="P899" s="8">
        <f t="shared" si="650"/>
        <v>27.510372731343068</v>
      </c>
      <c r="Q899" s="8">
        <f t="shared" si="650"/>
        <v>26.892356184315304</v>
      </c>
      <c r="R899" s="8">
        <f t="shared" si="650"/>
        <v>26.27433963728754</v>
      </c>
      <c r="S899" s="8">
        <f t="shared" si="650"/>
        <v>25.656323090259662</v>
      </c>
      <c r="T899" s="8">
        <f t="shared" si="650"/>
        <v>25.155343675421591</v>
      </c>
      <c r="U899" s="8">
        <f t="shared" si="650"/>
        <v>24.65436426058352</v>
      </c>
      <c r="V899" s="8">
        <f t="shared" si="650"/>
        <v>24.153384845745336</v>
      </c>
      <c r="W899" s="8">
        <f t="shared" si="651"/>
        <v>23.652405430907265</v>
      </c>
      <c r="X899" s="8">
        <f t="shared" si="651"/>
        <v>23.151426016069138</v>
      </c>
      <c r="Y899" s="8">
        <f t="shared" si="651"/>
        <v>22.949597354879643</v>
      </c>
      <c r="Z899" s="8">
        <f t="shared" si="651"/>
        <v>22.747768693690148</v>
      </c>
      <c r="AA899" s="8">
        <f t="shared" si="651"/>
        <v>22.54594003250071</v>
      </c>
      <c r="AB899" s="8">
        <f t="shared" si="651"/>
        <v>22.344111371311214</v>
      </c>
      <c r="AC899" s="8">
        <f t="shared" si="651"/>
        <v>22.142282710121719</v>
      </c>
      <c r="AD899" s="8">
        <f t="shared" si="651"/>
        <v>21.990017270793203</v>
      </c>
      <c r="AE899" s="8">
        <f t="shared" si="651"/>
        <v>21.837751831464743</v>
      </c>
      <c r="AF899" s="8">
        <f t="shared" si="651"/>
        <v>21.685486392136283</v>
      </c>
      <c r="AG899" s="8">
        <f t="shared" si="651"/>
        <v>21.533220952807824</v>
      </c>
      <c r="AH899" s="8">
        <f t="shared" si="651"/>
        <v>21.380955513479364</v>
      </c>
    </row>
    <row r="900" spans="2:34" hidden="1" outlineLevel="1">
      <c r="B900" t="str">
        <f t="shared" si="627"/>
        <v>Renewable electricity - Cost of electricity - Asia - USD/MWh</v>
      </c>
      <c r="C900" t="s">
        <v>118</v>
      </c>
      <c r="D900" t="s">
        <v>119</v>
      </c>
      <c r="E900" t="s">
        <v>57</v>
      </c>
      <c r="F900" t="s">
        <v>120</v>
      </c>
      <c r="G900" s="8">
        <f t="shared" si="650"/>
        <v>64.941602489809156</v>
      </c>
      <c r="H900" s="8">
        <f t="shared" si="650"/>
        <v>59.234907936835953</v>
      </c>
      <c r="I900" s="29">
        <f t="shared" si="650"/>
        <v>53.528213383865477</v>
      </c>
      <c r="J900" s="8">
        <f t="shared" si="650"/>
        <v>51.481269434223577</v>
      </c>
      <c r="K900" s="8">
        <f t="shared" si="650"/>
        <v>49.434325484582587</v>
      </c>
      <c r="L900" s="8">
        <f t="shared" si="650"/>
        <v>47.387381534940687</v>
      </c>
      <c r="M900" s="8">
        <f t="shared" si="650"/>
        <v>45.340437585298787</v>
      </c>
      <c r="N900" s="8">
        <f t="shared" si="650"/>
        <v>43.293493635657796</v>
      </c>
      <c r="O900" s="8">
        <f t="shared" si="650"/>
        <v>41.902208066311687</v>
      </c>
      <c r="P900" s="8">
        <f t="shared" si="650"/>
        <v>40.510922496966032</v>
      </c>
      <c r="Q900" s="8">
        <f t="shared" si="650"/>
        <v>39.119636927620832</v>
      </c>
      <c r="R900" s="8">
        <f t="shared" si="650"/>
        <v>37.728351358275177</v>
      </c>
      <c r="S900" s="8">
        <f t="shared" si="650"/>
        <v>36.337065788929522</v>
      </c>
      <c r="T900" s="8">
        <f t="shared" si="650"/>
        <v>35.629702497725702</v>
      </c>
      <c r="U900" s="8">
        <f t="shared" si="650"/>
        <v>34.922339206521883</v>
      </c>
      <c r="V900" s="8">
        <f t="shared" si="650"/>
        <v>34.214975915318291</v>
      </c>
      <c r="W900" s="8">
        <f t="shared" si="651"/>
        <v>33.507612624114472</v>
      </c>
      <c r="X900" s="8">
        <f t="shared" si="651"/>
        <v>32.800249332911108</v>
      </c>
      <c r="Y900" s="8">
        <f t="shared" si="651"/>
        <v>32.059832294097532</v>
      </c>
      <c r="Z900" s="8">
        <f t="shared" si="651"/>
        <v>31.319415255284184</v>
      </c>
      <c r="AA900" s="8">
        <f t="shared" si="651"/>
        <v>30.578998216470609</v>
      </c>
      <c r="AB900" s="8">
        <f t="shared" si="651"/>
        <v>29.838581177657261</v>
      </c>
      <c r="AC900" s="8">
        <f t="shared" si="651"/>
        <v>29.098164138843686</v>
      </c>
      <c r="AD900" s="8">
        <f t="shared" si="651"/>
        <v>28.758618698873192</v>
      </c>
      <c r="AE900" s="8">
        <f t="shared" si="651"/>
        <v>28.419073258902586</v>
      </c>
      <c r="AF900" s="8">
        <f t="shared" si="651"/>
        <v>28.079527818932092</v>
      </c>
      <c r="AG900" s="8">
        <f t="shared" si="651"/>
        <v>27.739982378961599</v>
      </c>
      <c r="AH900" s="8">
        <f t="shared" si="651"/>
        <v>27.400436938990993</v>
      </c>
    </row>
    <row r="901" spans="2:34" hidden="1" outlineLevel="1">
      <c r="B901" t="str">
        <f t="shared" si="627"/>
        <v>Renewable electricity - Cost of electricity - Europe - USD/MWh</v>
      </c>
      <c r="C901" t="s">
        <v>118</v>
      </c>
      <c r="D901" t="s">
        <v>119</v>
      </c>
      <c r="E901" t="s">
        <v>8</v>
      </c>
      <c r="F901" t="s">
        <v>120</v>
      </c>
      <c r="G901" s="8">
        <f t="shared" si="650"/>
        <v>48.345505357757247</v>
      </c>
      <c r="H901" s="8">
        <f t="shared" si="650"/>
        <v>46.261834393182653</v>
      </c>
      <c r="I901" s="29">
        <f t="shared" si="650"/>
        <v>44.178163428608059</v>
      </c>
      <c r="J901" s="8">
        <f t="shared" si="650"/>
        <v>42.49454469772445</v>
      </c>
      <c r="K901" s="8">
        <f t="shared" si="650"/>
        <v>40.810925966840387</v>
      </c>
      <c r="L901" s="8">
        <f t="shared" si="650"/>
        <v>39.127307235956778</v>
      </c>
      <c r="M901" s="8">
        <f t="shared" si="650"/>
        <v>37.443688505072714</v>
      </c>
      <c r="N901" s="8">
        <f t="shared" si="650"/>
        <v>35.760069774189105</v>
      </c>
      <c r="O901" s="8">
        <f t="shared" si="650"/>
        <v>35.060526539849434</v>
      </c>
      <c r="P901" s="8">
        <f t="shared" si="650"/>
        <v>34.360983305510445</v>
      </c>
      <c r="Q901" s="8">
        <f t="shared" si="650"/>
        <v>33.661440071171228</v>
      </c>
      <c r="R901" s="8">
        <f t="shared" si="650"/>
        <v>32.961896836832011</v>
      </c>
      <c r="S901" s="8">
        <f t="shared" si="650"/>
        <v>32.262353602493022</v>
      </c>
      <c r="T901" s="8">
        <f t="shared" si="650"/>
        <v>31.844690735616723</v>
      </c>
      <c r="U901" s="8">
        <f t="shared" si="650"/>
        <v>31.427027868740538</v>
      </c>
      <c r="V901" s="8">
        <f t="shared" si="650"/>
        <v>31.009365001864353</v>
      </c>
      <c r="W901" s="8">
        <f t="shared" si="651"/>
        <v>30.591702134988168</v>
      </c>
      <c r="X901" s="8">
        <f t="shared" si="651"/>
        <v>30.174039268111756</v>
      </c>
      <c r="Y901" s="8">
        <f t="shared" si="651"/>
        <v>29.72721540516045</v>
      </c>
      <c r="Z901" s="8">
        <f t="shared" si="651"/>
        <v>29.280391542209031</v>
      </c>
      <c r="AA901" s="8">
        <f t="shared" si="651"/>
        <v>28.833567679257726</v>
      </c>
      <c r="AB901" s="8">
        <f t="shared" si="651"/>
        <v>28.386743816306307</v>
      </c>
      <c r="AC901" s="8">
        <f t="shared" si="651"/>
        <v>27.939919953355002</v>
      </c>
      <c r="AD901" s="8">
        <f t="shared" si="651"/>
        <v>27.613908060931863</v>
      </c>
      <c r="AE901" s="8">
        <f t="shared" si="651"/>
        <v>27.28789616850861</v>
      </c>
      <c r="AF901" s="8">
        <f t="shared" si="651"/>
        <v>26.96188427608547</v>
      </c>
      <c r="AG901" s="8">
        <f t="shared" si="651"/>
        <v>26.635872383662331</v>
      </c>
      <c r="AH901" s="8">
        <f t="shared" si="651"/>
        <v>26.309860491239078</v>
      </c>
    </row>
    <row r="902" spans="2:34" hidden="1" outlineLevel="1">
      <c r="B902" t="str">
        <f t="shared" si="627"/>
        <v>Renewable electricity - Cost of electricity - Middle East - USD/MWh</v>
      </c>
      <c r="C902" t="s">
        <v>118</v>
      </c>
      <c r="D902" t="s">
        <v>119</v>
      </c>
      <c r="E902" t="s">
        <v>58</v>
      </c>
      <c r="F902" t="s">
        <v>120</v>
      </c>
      <c r="G902" s="8">
        <f t="shared" si="650"/>
        <v>37.020316673163961</v>
      </c>
      <c r="H902" s="8">
        <f t="shared" si="650"/>
        <v>35.386702900434102</v>
      </c>
      <c r="I902" s="29">
        <f t="shared" si="650"/>
        <v>33.753089127703788</v>
      </c>
      <c r="J902" s="8">
        <f t="shared" si="650"/>
        <v>32.671487127187447</v>
      </c>
      <c r="K902" s="8">
        <f t="shared" si="650"/>
        <v>31.589885126671106</v>
      </c>
      <c r="L902" s="8">
        <f t="shared" si="650"/>
        <v>30.508283126154765</v>
      </c>
      <c r="M902" s="8">
        <f t="shared" si="650"/>
        <v>29.426681125638424</v>
      </c>
      <c r="N902" s="8">
        <f t="shared" si="650"/>
        <v>28.345079125122083</v>
      </c>
      <c r="O902" s="8">
        <f t="shared" si="650"/>
        <v>27.58242507536329</v>
      </c>
      <c r="P902" s="8">
        <f t="shared" si="650"/>
        <v>26.819771025604723</v>
      </c>
      <c r="Q902" s="8">
        <f t="shared" si="650"/>
        <v>26.057116975845929</v>
      </c>
      <c r="R902" s="8">
        <f t="shared" si="650"/>
        <v>25.294462926087363</v>
      </c>
      <c r="S902" s="8">
        <f t="shared" si="650"/>
        <v>24.531808876328796</v>
      </c>
      <c r="T902" s="8">
        <f t="shared" si="650"/>
        <v>24.149422155106208</v>
      </c>
      <c r="U902" s="8">
        <f t="shared" si="650"/>
        <v>23.76703543388362</v>
      </c>
      <c r="V902" s="8">
        <f t="shared" si="650"/>
        <v>23.384648712661146</v>
      </c>
      <c r="W902" s="8">
        <f t="shared" si="651"/>
        <v>23.002261991438559</v>
      </c>
      <c r="X902" s="8">
        <f t="shared" si="651"/>
        <v>22.619875270215971</v>
      </c>
      <c r="Y902" s="8">
        <f t="shared" si="651"/>
        <v>22.118414831670066</v>
      </c>
      <c r="Z902" s="8">
        <f t="shared" si="651"/>
        <v>21.616954393124274</v>
      </c>
      <c r="AA902" s="8">
        <f t="shared" si="651"/>
        <v>21.115493954578369</v>
      </c>
      <c r="AB902" s="8">
        <f t="shared" si="651"/>
        <v>20.614033516032578</v>
      </c>
      <c r="AC902" s="8">
        <f t="shared" si="651"/>
        <v>20.112573077486616</v>
      </c>
      <c r="AD902" s="8">
        <f t="shared" si="651"/>
        <v>19.877873861328055</v>
      </c>
      <c r="AE902" s="8">
        <f t="shared" si="651"/>
        <v>19.643174645169552</v>
      </c>
      <c r="AF902" s="8">
        <f t="shared" si="651"/>
        <v>19.408475429010991</v>
      </c>
      <c r="AG902" s="8">
        <f t="shared" si="651"/>
        <v>19.173776212852431</v>
      </c>
      <c r="AH902" s="8">
        <f t="shared" si="651"/>
        <v>18.939076996693927</v>
      </c>
    </row>
    <row r="903" spans="2:34" hidden="1" outlineLevel="1">
      <c r="B903" t="str">
        <f t="shared" si="627"/>
        <v>Blue ammonia (CCS) - Energy demand - Global - MWh/ton fuel</v>
      </c>
      <c r="C903" t="str">
        <f>C867</f>
        <v>Blue ammonia (CCS)</v>
      </c>
      <c r="D903" t="s">
        <v>137</v>
      </c>
      <c r="E903" t="s">
        <v>49</v>
      </c>
      <c r="F903" t="s">
        <v>122</v>
      </c>
      <c r="G903" s="24">
        <f t="shared" si="650"/>
        <v>0.30600000000000049</v>
      </c>
      <c r="H903" s="24">
        <f t="shared" si="650"/>
        <v>0.30800000000000027</v>
      </c>
      <c r="I903" s="34">
        <f t="shared" si="650"/>
        <v>0.31000000000000005</v>
      </c>
      <c r="J903" s="24">
        <f t="shared" si="650"/>
        <v>0.31199999999999983</v>
      </c>
      <c r="K903" s="24">
        <f t="shared" si="650"/>
        <v>0.3140000000000005</v>
      </c>
      <c r="L903" s="24">
        <f t="shared" si="650"/>
        <v>0.31600000000000028</v>
      </c>
      <c r="M903" s="24">
        <f t="shared" si="650"/>
        <v>0.31800000000000006</v>
      </c>
      <c r="N903" s="24">
        <f t="shared" si="650"/>
        <v>0.32000000000000073</v>
      </c>
      <c r="O903" s="24">
        <f t="shared" si="650"/>
        <v>0.32200000000000006</v>
      </c>
      <c r="P903" s="24">
        <f t="shared" si="650"/>
        <v>0.32399999999999984</v>
      </c>
      <c r="Q903" s="24">
        <f t="shared" si="650"/>
        <v>0.32599999999999962</v>
      </c>
      <c r="R903" s="24">
        <f t="shared" si="650"/>
        <v>0.3279999999999994</v>
      </c>
      <c r="S903" s="24">
        <f t="shared" si="650"/>
        <v>0.33000000000000007</v>
      </c>
      <c r="T903" s="24">
        <f t="shared" si="650"/>
        <v>0.33199999999999985</v>
      </c>
      <c r="U903" s="24">
        <f t="shared" si="650"/>
        <v>0.33399999999999963</v>
      </c>
      <c r="V903" s="24">
        <f t="shared" si="650"/>
        <v>0.3360000000000003</v>
      </c>
      <c r="W903" s="24">
        <f t="shared" si="651"/>
        <v>0.33800000000000008</v>
      </c>
      <c r="X903" s="24">
        <f t="shared" si="651"/>
        <v>0.33999999999999986</v>
      </c>
      <c r="Y903" s="24">
        <f t="shared" si="651"/>
        <v>0.34199999999999964</v>
      </c>
      <c r="Z903" s="24">
        <f t="shared" si="651"/>
        <v>0.34399999999999942</v>
      </c>
      <c r="AA903" s="24">
        <f t="shared" si="651"/>
        <v>0.34600000000000009</v>
      </c>
      <c r="AB903" s="24">
        <f t="shared" si="651"/>
        <v>0.34799999999999986</v>
      </c>
      <c r="AC903" s="24">
        <f t="shared" si="651"/>
        <v>0.35000000000000009</v>
      </c>
      <c r="AD903" s="24">
        <f t="shared" si="651"/>
        <v>0.35200000000000076</v>
      </c>
      <c r="AE903" s="24">
        <f t="shared" si="651"/>
        <v>0.35400000000000054</v>
      </c>
      <c r="AF903" s="24">
        <f t="shared" si="651"/>
        <v>0.35600000000000032</v>
      </c>
      <c r="AG903" s="24">
        <f t="shared" si="651"/>
        <v>0.3580000000000001</v>
      </c>
      <c r="AH903" s="24">
        <f t="shared" si="651"/>
        <v>0.35999999999999988</v>
      </c>
    </row>
    <row r="904" spans="2:34" hidden="1" outlineLevel="1">
      <c r="B904" t="str">
        <f t="shared" si="627"/>
        <v/>
      </c>
      <c r="C904" s="2"/>
      <c r="G904" s="110"/>
    </row>
    <row r="905" spans="2:34" hidden="1" outlineLevel="1">
      <c r="B905" t="str">
        <f t="shared" si="627"/>
        <v>Blue ammonia (CCS) - Feedstock cost - Africa - USD/ton fuel</v>
      </c>
      <c r="C905" s="10" t="str">
        <f>C867</f>
        <v>Blue ammonia (CCS)</v>
      </c>
      <c r="D905" s="10" t="s">
        <v>44</v>
      </c>
      <c r="E905" s="10" t="s">
        <v>55</v>
      </c>
      <c r="F905" s="10" t="s">
        <v>31</v>
      </c>
      <c r="G905" s="15">
        <f>G910*G$930+G915*G$931+G920*G$934+G925*G$932</f>
        <v>810.26075268531429</v>
      </c>
      <c r="H905" s="15">
        <f t="shared" ref="H905:AH905" si="652">H910*H$930+H915*H$931+H920*H$934+H925*H$932</f>
        <v>687.60100129306522</v>
      </c>
      <c r="I905" s="31">
        <f t="shared" si="652"/>
        <v>564.94124990081582</v>
      </c>
      <c r="J905" s="15">
        <f t="shared" si="652"/>
        <v>535.224186683678</v>
      </c>
      <c r="K905" s="15">
        <f t="shared" si="652"/>
        <v>505.51969257565946</v>
      </c>
      <c r="L905" s="15">
        <f t="shared" si="652"/>
        <v>475.82776757675992</v>
      </c>
      <c r="M905" s="15">
        <f t="shared" si="652"/>
        <v>446.14841168697933</v>
      </c>
      <c r="N905" s="15">
        <f t="shared" si="652"/>
        <v>416.48162490631779</v>
      </c>
      <c r="O905" s="15">
        <f t="shared" si="652"/>
        <v>416.33678758698142</v>
      </c>
      <c r="P905" s="15">
        <f t="shared" si="652"/>
        <v>416.19195026764504</v>
      </c>
      <c r="Q905" s="15">
        <f t="shared" si="652"/>
        <v>416.04711294830872</v>
      </c>
      <c r="R905" s="15">
        <f t="shared" si="652"/>
        <v>415.90227562897235</v>
      </c>
      <c r="S905" s="15">
        <f t="shared" si="652"/>
        <v>415.75743830963614</v>
      </c>
      <c r="T905" s="15">
        <f t="shared" si="652"/>
        <v>415.705444320156</v>
      </c>
      <c r="U905" s="15">
        <f t="shared" si="652"/>
        <v>415.65345033067604</v>
      </c>
      <c r="V905" s="15">
        <f t="shared" si="652"/>
        <v>415.6014563411959</v>
      </c>
      <c r="W905" s="15">
        <f t="shared" si="652"/>
        <v>415.54946235171582</v>
      </c>
      <c r="X905" s="15">
        <f t="shared" si="652"/>
        <v>415.49746836223579</v>
      </c>
      <c r="Y905" s="15">
        <f t="shared" si="652"/>
        <v>415.44314033515252</v>
      </c>
      <c r="Z905" s="15">
        <f t="shared" si="652"/>
        <v>415.3888123080693</v>
      </c>
      <c r="AA905" s="15">
        <f t="shared" si="652"/>
        <v>415.33448428098603</v>
      </c>
      <c r="AB905" s="15">
        <f t="shared" si="652"/>
        <v>415.28015625390282</v>
      </c>
      <c r="AC905" s="15">
        <f t="shared" si="652"/>
        <v>415.22582822681954</v>
      </c>
      <c r="AD905" s="15">
        <f t="shared" si="652"/>
        <v>415.21472545556736</v>
      </c>
      <c r="AE905" s="15">
        <f t="shared" si="652"/>
        <v>415.20362268431506</v>
      </c>
      <c r="AF905" s="15">
        <f t="shared" si="652"/>
        <v>415.19251991306277</v>
      </c>
      <c r="AG905" s="15">
        <f t="shared" si="652"/>
        <v>415.18141714181047</v>
      </c>
      <c r="AH905" s="15">
        <f t="shared" si="652"/>
        <v>415.17031437055823</v>
      </c>
    </row>
    <row r="906" spans="2:34" hidden="1" outlineLevel="1">
      <c r="B906" t="str">
        <f t="shared" si="627"/>
        <v>Blue ammonia (CCS) - Feedstock cost - Americas - USD/ton fuel</v>
      </c>
      <c r="C906" s="2" t="str">
        <f>C867</f>
        <v>Blue ammonia (CCS)</v>
      </c>
      <c r="D906" s="2" t="s">
        <v>44</v>
      </c>
      <c r="E906" s="2" t="s">
        <v>56</v>
      </c>
      <c r="F906" s="2" t="s">
        <v>31</v>
      </c>
      <c r="G906" s="16">
        <f t="shared" ref="G906:AH906" si="653">G911*G$930+G916*G$931+G921*G$934+G926*G$932</f>
        <v>334.81605045217157</v>
      </c>
      <c r="H906" s="16">
        <f t="shared" si="653"/>
        <v>317.41883900044274</v>
      </c>
      <c r="I906" s="32">
        <f t="shared" si="653"/>
        <v>300.02162754871398</v>
      </c>
      <c r="J906" s="16">
        <f t="shared" si="653"/>
        <v>294.52717328041206</v>
      </c>
      <c r="K906" s="16">
        <f t="shared" si="653"/>
        <v>289.04116430315941</v>
      </c>
      <c r="L906" s="16">
        <f t="shared" si="653"/>
        <v>283.56360061695568</v>
      </c>
      <c r="M906" s="16">
        <f t="shared" si="653"/>
        <v>278.09448222180112</v>
      </c>
      <c r="N906" s="16">
        <f t="shared" si="653"/>
        <v>272.63380911769565</v>
      </c>
      <c r="O906" s="16">
        <f t="shared" si="653"/>
        <v>275.92277219736417</v>
      </c>
      <c r="P906" s="16">
        <f t="shared" si="653"/>
        <v>279.2117352770328</v>
      </c>
      <c r="Q906" s="16">
        <f t="shared" si="653"/>
        <v>282.50069835670138</v>
      </c>
      <c r="R906" s="16">
        <f t="shared" si="653"/>
        <v>285.78966143637001</v>
      </c>
      <c r="S906" s="16">
        <f t="shared" si="653"/>
        <v>289.0786245160387</v>
      </c>
      <c r="T906" s="16">
        <f t="shared" si="653"/>
        <v>289.02682850023928</v>
      </c>
      <c r="U906" s="16">
        <f t="shared" si="653"/>
        <v>288.97503248443996</v>
      </c>
      <c r="V906" s="16">
        <f t="shared" si="653"/>
        <v>288.92323646864054</v>
      </c>
      <c r="W906" s="16">
        <f t="shared" si="653"/>
        <v>288.87144045284117</v>
      </c>
      <c r="X906" s="16">
        <f t="shared" si="653"/>
        <v>288.8196444370418</v>
      </c>
      <c r="Y906" s="16">
        <f t="shared" si="653"/>
        <v>288.81702880514223</v>
      </c>
      <c r="Z906" s="16">
        <f t="shared" si="653"/>
        <v>288.81441317324266</v>
      </c>
      <c r="AA906" s="16">
        <f t="shared" si="653"/>
        <v>288.81179754134314</v>
      </c>
      <c r="AB906" s="16">
        <f t="shared" si="653"/>
        <v>288.80918190944362</v>
      </c>
      <c r="AC906" s="16">
        <f t="shared" si="653"/>
        <v>288.80656627754399</v>
      </c>
      <c r="AD906" s="16">
        <f t="shared" si="653"/>
        <v>288.81209883931848</v>
      </c>
      <c r="AE906" s="16">
        <f t="shared" si="653"/>
        <v>288.81763140109285</v>
      </c>
      <c r="AF906" s="16">
        <f t="shared" si="653"/>
        <v>288.82316396286723</v>
      </c>
      <c r="AG906" s="16">
        <f t="shared" si="653"/>
        <v>288.8286965246416</v>
      </c>
      <c r="AH906" s="16">
        <f t="shared" si="653"/>
        <v>288.83422908641603</v>
      </c>
    </row>
    <row r="907" spans="2:34" hidden="1" outlineLevel="1">
      <c r="B907" t="str">
        <f t="shared" si="627"/>
        <v>Blue ammonia (CCS) - Feedstock cost - Asia - USD/ton fuel</v>
      </c>
      <c r="C907" s="2" t="str">
        <f>C867</f>
        <v>Blue ammonia (CCS)</v>
      </c>
      <c r="D907" s="2" t="s">
        <v>44</v>
      </c>
      <c r="E907" s="2" t="s">
        <v>57</v>
      </c>
      <c r="F907" s="2" t="s">
        <v>31</v>
      </c>
      <c r="G907" s="16">
        <f t="shared" ref="G907:AH907" si="654">G912*G$930+G917*G$931+G922*G$934+G927*G$932</f>
        <v>786.24557939425722</v>
      </c>
      <c r="H907" s="16">
        <f t="shared" si="654"/>
        <v>683.39376075129758</v>
      </c>
      <c r="I907" s="32">
        <f t="shared" si="654"/>
        <v>580.54194210833839</v>
      </c>
      <c r="J907" s="16">
        <f t="shared" si="654"/>
        <v>533.97170235058525</v>
      </c>
      <c r="K907" s="16">
        <f t="shared" si="654"/>
        <v>487.41492329624538</v>
      </c>
      <c r="L907" s="16">
        <f t="shared" si="654"/>
        <v>440.87160494531804</v>
      </c>
      <c r="M907" s="16">
        <f t="shared" si="654"/>
        <v>394.34174729780364</v>
      </c>
      <c r="N907" s="16">
        <f t="shared" si="654"/>
        <v>347.82535035370228</v>
      </c>
      <c r="O907" s="16">
        <f t="shared" si="654"/>
        <v>347.62718800610168</v>
      </c>
      <c r="P907" s="16">
        <f t="shared" si="654"/>
        <v>347.42902565850119</v>
      </c>
      <c r="Q907" s="16">
        <f t="shared" si="654"/>
        <v>347.23086331090087</v>
      </c>
      <c r="R907" s="16">
        <f t="shared" si="654"/>
        <v>347.03270096330039</v>
      </c>
      <c r="S907" s="16">
        <f t="shared" si="654"/>
        <v>346.83453861570007</v>
      </c>
      <c r="T907" s="16">
        <f t="shared" si="654"/>
        <v>346.74881309062613</v>
      </c>
      <c r="U907" s="16">
        <f t="shared" si="654"/>
        <v>346.66308756555225</v>
      </c>
      <c r="V907" s="16">
        <f t="shared" si="654"/>
        <v>346.57736204047842</v>
      </c>
      <c r="W907" s="16">
        <f t="shared" si="654"/>
        <v>346.49163651540448</v>
      </c>
      <c r="X907" s="16">
        <f t="shared" si="654"/>
        <v>346.40591099033065</v>
      </c>
      <c r="Y907" s="16">
        <f t="shared" si="654"/>
        <v>346.31475142914968</v>
      </c>
      <c r="Z907" s="16">
        <f t="shared" si="654"/>
        <v>346.22359186796871</v>
      </c>
      <c r="AA907" s="16">
        <f t="shared" si="654"/>
        <v>346.13243230678779</v>
      </c>
      <c r="AB907" s="16">
        <f t="shared" si="654"/>
        <v>346.04127274560693</v>
      </c>
      <c r="AC907" s="16">
        <f t="shared" si="654"/>
        <v>345.9501131844259</v>
      </c>
      <c r="AD907" s="16">
        <f t="shared" si="654"/>
        <v>345.92485691409485</v>
      </c>
      <c r="AE907" s="16">
        <f t="shared" si="654"/>
        <v>345.89960064376362</v>
      </c>
      <c r="AF907" s="16">
        <f t="shared" si="654"/>
        <v>345.87434437343251</v>
      </c>
      <c r="AG907" s="16">
        <f t="shared" si="654"/>
        <v>345.84908810310134</v>
      </c>
      <c r="AH907" s="16">
        <f t="shared" si="654"/>
        <v>345.82383183277011</v>
      </c>
    </row>
    <row r="908" spans="2:34" hidden="1" outlineLevel="1">
      <c r="B908" t="str">
        <f t="shared" si="627"/>
        <v>Blue ammonia (CCS) - Feedstock cost - Europe - USD/ton fuel</v>
      </c>
      <c r="C908" s="2" t="str">
        <f>C867</f>
        <v>Blue ammonia (CCS)</v>
      </c>
      <c r="D908" s="2" t="s">
        <v>44</v>
      </c>
      <c r="E908" s="2" t="s">
        <v>8</v>
      </c>
      <c r="F908" s="2" t="s">
        <v>31</v>
      </c>
      <c r="G908" s="16">
        <f t="shared" ref="G908:AH908" si="655">G913*G$930+G918*G$931+G923*G$934+G928*G$932</f>
        <v>808.44434118889694</v>
      </c>
      <c r="H908" s="16">
        <f t="shared" si="655"/>
        <v>686.64771013166319</v>
      </c>
      <c r="I908" s="32">
        <f>I913*I$930+I918*I$931+I923*I$934+I928*I$932</f>
        <v>564.85107907442966</v>
      </c>
      <c r="J908" s="16">
        <f t="shared" si="655"/>
        <v>535.17609140017032</v>
      </c>
      <c r="K908" s="16">
        <f t="shared" si="655"/>
        <v>505.51217520268557</v>
      </c>
      <c r="L908" s="16">
        <f t="shared" si="655"/>
        <v>475.85933048197501</v>
      </c>
      <c r="M908" s="16">
        <f t="shared" si="655"/>
        <v>446.21755723803869</v>
      </c>
      <c r="N908" s="16">
        <f t="shared" si="655"/>
        <v>416.58685547087674</v>
      </c>
      <c r="O908" s="16">
        <f t="shared" si="655"/>
        <v>416.50241556315126</v>
      </c>
      <c r="P908" s="16">
        <f t="shared" si="655"/>
        <v>416.41797565542589</v>
      </c>
      <c r="Q908" s="16">
        <f t="shared" si="655"/>
        <v>416.33353574770047</v>
      </c>
      <c r="R908" s="16">
        <f t="shared" si="655"/>
        <v>416.2490958399751</v>
      </c>
      <c r="S908" s="16">
        <f t="shared" si="655"/>
        <v>416.16465593224984</v>
      </c>
      <c r="T908" s="16">
        <f t="shared" si="655"/>
        <v>416.12655715693535</v>
      </c>
      <c r="U908" s="16">
        <f t="shared" si="655"/>
        <v>416.08845838162097</v>
      </c>
      <c r="V908" s="16">
        <f t="shared" si="655"/>
        <v>416.05035960630653</v>
      </c>
      <c r="W908" s="16">
        <f t="shared" si="655"/>
        <v>416.01226083099203</v>
      </c>
      <c r="X908" s="16">
        <f t="shared" si="655"/>
        <v>415.9741620556776</v>
      </c>
      <c r="Y908" s="16">
        <f t="shared" si="655"/>
        <v>415.93126921260836</v>
      </c>
      <c r="Z908" s="16">
        <f t="shared" si="655"/>
        <v>415.88837636953917</v>
      </c>
      <c r="AA908" s="16">
        <f t="shared" si="655"/>
        <v>415.84548352646999</v>
      </c>
      <c r="AB908" s="16">
        <f t="shared" si="655"/>
        <v>415.80259068340075</v>
      </c>
      <c r="AC908" s="16">
        <f t="shared" si="655"/>
        <v>415.75969784033157</v>
      </c>
      <c r="AD908" s="16">
        <f t="shared" si="655"/>
        <v>415.73666648521726</v>
      </c>
      <c r="AE908" s="16">
        <f t="shared" si="655"/>
        <v>415.71363513010283</v>
      </c>
      <c r="AF908" s="16">
        <f t="shared" si="655"/>
        <v>415.69060377498846</v>
      </c>
      <c r="AG908" s="16">
        <f t="shared" si="655"/>
        <v>415.66757241987409</v>
      </c>
      <c r="AH908" s="16">
        <f t="shared" si="655"/>
        <v>415.64454106475966</v>
      </c>
    </row>
    <row r="909" spans="2:34" hidden="1" outlineLevel="1">
      <c r="B909" t="str">
        <f t="shared" si="627"/>
        <v>Blue ammonia (CCS) - Feedstock cost - Middle East - USD/ton fuel</v>
      </c>
      <c r="C909" s="13" t="str">
        <f>C867</f>
        <v>Blue ammonia (CCS)</v>
      </c>
      <c r="D909" s="13" t="s">
        <v>44</v>
      </c>
      <c r="E909" s="13" t="s">
        <v>58</v>
      </c>
      <c r="F909" s="13" t="s">
        <v>31</v>
      </c>
      <c r="G909" s="17">
        <f t="shared" ref="G909:AH909" si="656">G914*G$930+G919*G$931+G924*G$934+G929*G$932</f>
        <v>669.19629406717513</v>
      </c>
      <c r="H909" s="17">
        <f t="shared" si="656"/>
        <v>567.08105135251458</v>
      </c>
      <c r="I909" s="17">
        <f t="shared" si="656"/>
        <v>464.96580863785397</v>
      </c>
      <c r="J909" s="17">
        <f t="shared" si="656"/>
        <v>418.0719878824064</v>
      </c>
      <c r="K909" s="17">
        <f t="shared" si="656"/>
        <v>371.18527974171428</v>
      </c>
      <c r="L909" s="17">
        <f t="shared" si="656"/>
        <v>324.30568421577755</v>
      </c>
      <c r="M909" s="17">
        <f t="shared" si="656"/>
        <v>277.43320130459614</v>
      </c>
      <c r="N909" s="17">
        <f t="shared" si="656"/>
        <v>230.56783100817017</v>
      </c>
      <c r="O909" s="17">
        <f t="shared" si="656"/>
        <v>230.47301568238976</v>
      </c>
      <c r="P909" s="17">
        <f t="shared" si="656"/>
        <v>230.3782003566094</v>
      </c>
      <c r="Q909" s="17">
        <f t="shared" si="656"/>
        <v>230.28338503082901</v>
      </c>
      <c r="R909" s="17">
        <f t="shared" si="656"/>
        <v>230.18856970504871</v>
      </c>
      <c r="S909" s="17">
        <f t="shared" si="656"/>
        <v>230.09375437926849</v>
      </c>
      <c r="T909" s="17">
        <f t="shared" si="656"/>
        <v>230.06145500229945</v>
      </c>
      <c r="U909" s="17">
        <f t="shared" si="656"/>
        <v>230.02915562533053</v>
      </c>
      <c r="V909" s="17">
        <f t="shared" si="656"/>
        <v>229.99685624836152</v>
      </c>
      <c r="W909" s="17">
        <f t="shared" si="656"/>
        <v>229.96455687139252</v>
      </c>
      <c r="X909" s="17">
        <f t="shared" si="656"/>
        <v>229.93225749442354</v>
      </c>
      <c r="Y909" s="17">
        <f t="shared" si="656"/>
        <v>229.88038239832656</v>
      </c>
      <c r="Z909" s="17">
        <f t="shared" si="656"/>
        <v>229.82850730222961</v>
      </c>
      <c r="AA909" s="17">
        <f t="shared" si="656"/>
        <v>229.77663220613272</v>
      </c>
      <c r="AB909" s="17">
        <f t="shared" si="656"/>
        <v>229.7247571100358</v>
      </c>
      <c r="AC909" s="17">
        <f t="shared" si="656"/>
        <v>229.67288201393882</v>
      </c>
      <c r="AD909" s="17">
        <f t="shared" si="656"/>
        <v>229.6648624628024</v>
      </c>
      <c r="AE909" s="17">
        <f t="shared" si="656"/>
        <v>229.65684291166593</v>
      </c>
      <c r="AF909" s="17">
        <f t="shared" si="656"/>
        <v>229.64882336052943</v>
      </c>
      <c r="AG909" s="17">
        <f t="shared" si="656"/>
        <v>229.64080380939293</v>
      </c>
      <c r="AH909" s="17">
        <f t="shared" si="656"/>
        <v>229.63278425825646</v>
      </c>
    </row>
    <row r="910" spans="2:34" hidden="1" outlineLevel="1">
      <c r="B910" t="str">
        <f t="shared" si="627"/>
        <v>Natural gas - Price - Africa - USD/ton</v>
      </c>
      <c r="C910" t="s">
        <v>99</v>
      </c>
      <c r="D910" t="s">
        <v>100</v>
      </c>
      <c r="E910" t="s">
        <v>55</v>
      </c>
      <c r="F910" t="s">
        <v>101</v>
      </c>
      <c r="G910" s="8">
        <f t="shared" ref="G910:AH914" si="657">INDEX(FuelData,MATCH($B910,FuelData_Index,0),MATCH(G$4,FuelData_Year,0))</f>
        <v>1120</v>
      </c>
      <c r="H910" s="8">
        <f t="shared" si="657"/>
        <v>910</v>
      </c>
      <c r="I910" s="8">
        <f t="shared" si="657"/>
        <v>700</v>
      </c>
      <c r="J910" s="8">
        <f t="shared" si="657"/>
        <v>655</v>
      </c>
      <c r="K910" s="8">
        <f t="shared" si="657"/>
        <v>610</v>
      </c>
      <c r="L910" s="8">
        <f t="shared" si="657"/>
        <v>565</v>
      </c>
      <c r="M910" s="8">
        <f t="shared" si="657"/>
        <v>520</v>
      </c>
      <c r="N910" s="8">
        <f t="shared" si="657"/>
        <v>475</v>
      </c>
      <c r="O910" s="8">
        <f t="shared" si="657"/>
        <v>475</v>
      </c>
      <c r="P910" s="8">
        <f t="shared" si="657"/>
        <v>475</v>
      </c>
      <c r="Q910" s="8">
        <f t="shared" si="657"/>
        <v>475</v>
      </c>
      <c r="R910" s="8">
        <f t="shared" si="657"/>
        <v>475</v>
      </c>
      <c r="S910" s="8">
        <f t="shared" si="657"/>
        <v>475</v>
      </c>
      <c r="T910" s="8">
        <f t="shared" si="657"/>
        <v>475</v>
      </c>
      <c r="U910" s="8">
        <f t="shared" si="657"/>
        <v>475</v>
      </c>
      <c r="V910" s="8">
        <f t="shared" si="657"/>
        <v>475</v>
      </c>
      <c r="W910" s="8">
        <f t="shared" si="657"/>
        <v>475</v>
      </c>
      <c r="X910" s="8">
        <f t="shared" si="657"/>
        <v>475</v>
      </c>
      <c r="Y910" s="8">
        <f t="shared" si="657"/>
        <v>475</v>
      </c>
      <c r="Z910" s="8">
        <f t="shared" si="657"/>
        <v>475</v>
      </c>
      <c r="AA910" s="8">
        <f t="shared" si="657"/>
        <v>475</v>
      </c>
      <c r="AB910" s="8">
        <f t="shared" si="657"/>
        <v>475</v>
      </c>
      <c r="AC910" s="8">
        <f t="shared" si="657"/>
        <v>475</v>
      </c>
      <c r="AD910" s="8">
        <f t="shared" si="657"/>
        <v>475</v>
      </c>
      <c r="AE910" s="8">
        <f t="shared" si="657"/>
        <v>475</v>
      </c>
      <c r="AF910" s="8">
        <f t="shared" si="657"/>
        <v>475</v>
      </c>
      <c r="AG910" s="8">
        <f t="shared" si="657"/>
        <v>475</v>
      </c>
      <c r="AH910" s="8">
        <f t="shared" si="657"/>
        <v>475</v>
      </c>
    </row>
    <row r="911" spans="2:34" hidden="1" outlineLevel="1">
      <c r="B911" t="str">
        <f t="shared" si="627"/>
        <v>Natural gas - Price - Americas - USD/ton</v>
      </c>
      <c r="C911" t="s">
        <v>99</v>
      </c>
      <c r="D911" t="s">
        <v>100</v>
      </c>
      <c r="E911" t="s">
        <v>56</v>
      </c>
      <c r="F911" t="s">
        <v>101</v>
      </c>
      <c r="G911" s="8">
        <f t="shared" si="657"/>
        <v>278</v>
      </c>
      <c r="H911" s="8">
        <f t="shared" si="657"/>
        <v>254</v>
      </c>
      <c r="I911" s="8">
        <f t="shared" si="657"/>
        <v>230</v>
      </c>
      <c r="J911" s="8">
        <f t="shared" si="657"/>
        <v>228</v>
      </c>
      <c r="K911" s="8">
        <f t="shared" si="657"/>
        <v>226</v>
      </c>
      <c r="L911" s="8">
        <f t="shared" si="657"/>
        <v>224</v>
      </c>
      <c r="M911" s="8">
        <f t="shared" si="657"/>
        <v>222</v>
      </c>
      <c r="N911" s="8">
        <f t="shared" si="657"/>
        <v>220</v>
      </c>
      <c r="O911" s="8">
        <f t="shared" si="657"/>
        <v>226</v>
      </c>
      <c r="P911" s="8">
        <f t="shared" si="657"/>
        <v>232</v>
      </c>
      <c r="Q911" s="8">
        <f t="shared" si="657"/>
        <v>238</v>
      </c>
      <c r="R911" s="8">
        <f t="shared" si="657"/>
        <v>244</v>
      </c>
      <c r="S911" s="8">
        <f t="shared" si="657"/>
        <v>250</v>
      </c>
      <c r="T911" s="8">
        <f t="shared" si="657"/>
        <v>250</v>
      </c>
      <c r="U911" s="8">
        <f t="shared" si="657"/>
        <v>250</v>
      </c>
      <c r="V911" s="8">
        <f t="shared" si="657"/>
        <v>250</v>
      </c>
      <c r="W911" s="8">
        <f t="shared" si="657"/>
        <v>250</v>
      </c>
      <c r="X911" s="8">
        <f t="shared" si="657"/>
        <v>250</v>
      </c>
      <c r="Y911" s="8">
        <f t="shared" si="657"/>
        <v>250</v>
      </c>
      <c r="Z911" s="8">
        <f t="shared" si="657"/>
        <v>250</v>
      </c>
      <c r="AA911" s="8">
        <f t="shared" si="657"/>
        <v>250</v>
      </c>
      <c r="AB911" s="8">
        <f t="shared" si="657"/>
        <v>250</v>
      </c>
      <c r="AC911" s="8">
        <f t="shared" si="657"/>
        <v>250</v>
      </c>
      <c r="AD911" s="8">
        <f t="shared" si="657"/>
        <v>250</v>
      </c>
      <c r="AE911" s="8">
        <f t="shared" si="657"/>
        <v>250</v>
      </c>
      <c r="AF911" s="8">
        <f t="shared" si="657"/>
        <v>250</v>
      </c>
      <c r="AG911" s="8">
        <f t="shared" si="657"/>
        <v>250</v>
      </c>
      <c r="AH911" s="8">
        <f t="shared" si="657"/>
        <v>250</v>
      </c>
    </row>
    <row r="912" spans="2:34" hidden="1" outlineLevel="1">
      <c r="B912" t="str">
        <f t="shared" si="627"/>
        <v>Natural gas - Price - Asia - USD/ton</v>
      </c>
      <c r="C912" t="s">
        <v>99</v>
      </c>
      <c r="D912" t="s">
        <v>100</v>
      </c>
      <c r="E912" t="s">
        <v>57</v>
      </c>
      <c r="F912" t="s">
        <v>101</v>
      </c>
      <c r="G912" s="8">
        <f t="shared" si="657"/>
        <v>1075</v>
      </c>
      <c r="H912" s="8">
        <f t="shared" si="657"/>
        <v>900</v>
      </c>
      <c r="I912" s="8">
        <f t="shared" si="657"/>
        <v>725</v>
      </c>
      <c r="J912" s="8">
        <f t="shared" si="657"/>
        <v>650</v>
      </c>
      <c r="K912" s="8">
        <f t="shared" si="657"/>
        <v>575</v>
      </c>
      <c r="L912" s="8">
        <f t="shared" si="657"/>
        <v>500</v>
      </c>
      <c r="M912" s="8">
        <f t="shared" si="657"/>
        <v>425</v>
      </c>
      <c r="N912" s="8">
        <f t="shared" si="657"/>
        <v>350</v>
      </c>
      <c r="O912" s="8">
        <f t="shared" si="657"/>
        <v>350</v>
      </c>
      <c r="P912" s="8">
        <f t="shared" si="657"/>
        <v>350</v>
      </c>
      <c r="Q912" s="8">
        <f t="shared" si="657"/>
        <v>350</v>
      </c>
      <c r="R912" s="8">
        <f t="shared" si="657"/>
        <v>350</v>
      </c>
      <c r="S912" s="8">
        <f t="shared" si="657"/>
        <v>350</v>
      </c>
      <c r="T912" s="8">
        <f t="shared" si="657"/>
        <v>350</v>
      </c>
      <c r="U912" s="8">
        <f t="shared" si="657"/>
        <v>350</v>
      </c>
      <c r="V912" s="8">
        <f t="shared" si="657"/>
        <v>350</v>
      </c>
      <c r="W912" s="8">
        <f t="shared" si="657"/>
        <v>350</v>
      </c>
      <c r="X912" s="8">
        <f t="shared" si="657"/>
        <v>350</v>
      </c>
      <c r="Y912" s="8">
        <f t="shared" si="657"/>
        <v>350</v>
      </c>
      <c r="Z912" s="8">
        <f t="shared" si="657"/>
        <v>350</v>
      </c>
      <c r="AA912" s="8">
        <f t="shared" si="657"/>
        <v>350</v>
      </c>
      <c r="AB912" s="8">
        <f t="shared" si="657"/>
        <v>350</v>
      </c>
      <c r="AC912" s="8">
        <f t="shared" si="657"/>
        <v>350</v>
      </c>
      <c r="AD912" s="8">
        <f t="shared" si="657"/>
        <v>350</v>
      </c>
      <c r="AE912" s="8">
        <f t="shared" si="657"/>
        <v>350</v>
      </c>
      <c r="AF912" s="8">
        <f t="shared" si="657"/>
        <v>350</v>
      </c>
      <c r="AG912" s="8">
        <f t="shared" si="657"/>
        <v>350</v>
      </c>
      <c r="AH912" s="8">
        <f t="shared" si="657"/>
        <v>350</v>
      </c>
    </row>
    <row r="913" spans="2:34" hidden="1" outlineLevel="1">
      <c r="B913" t="str">
        <f t="shared" si="627"/>
        <v>Natural gas - Price - Europe - USD/ton</v>
      </c>
      <c r="C913" t="s">
        <v>99</v>
      </c>
      <c r="D913" t="s">
        <v>100</v>
      </c>
      <c r="E913" t="s">
        <v>8</v>
      </c>
      <c r="F913" t="s">
        <v>101</v>
      </c>
      <c r="G913" s="8">
        <f t="shared" si="657"/>
        <v>1120</v>
      </c>
      <c r="H913" s="8">
        <f t="shared" si="657"/>
        <v>910</v>
      </c>
      <c r="I913" s="8">
        <f t="shared" si="657"/>
        <v>700</v>
      </c>
      <c r="J913" s="8">
        <f t="shared" si="657"/>
        <v>655</v>
      </c>
      <c r="K913" s="8">
        <f t="shared" si="657"/>
        <v>610</v>
      </c>
      <c r="L913" s="8">
        <f t="shared" si="657"/>
        <v>565</v>
      </c>
      <c r="M913" s="8">
        <f t="shared" si="657"/>
        <v>520</v>
      </c>
      <c r="N913" s="8">
        <f t="shared" si="657"/>
        <v>475</v>
      </c>
      <c r="O913" s="8">
        <f t="shared" si="657"/>
        <v>475</v>
      </c>
      <c r="P913" s="8">
        <f t="shared" si="657"/>
        <v>475</v>
      </c>
      <c r="Q913" s="8">
        <f t="shared" si="657"/>
        <v>475</v>
      </c>
      <c r="R913" s="8">
        <f t="shared" si="657"/>
        <v>475</v>
      </c>
      <c r="S913" s="8">
        <f t="shared" si="657"/>
        <v>475</v>
      </c>
      <c r="T913" s="8">
        <f t="shared" si="657"/>
        <v>475</v>
      </c>
      <c r="U913" s="8">
        <f t="shared" si="657"/>
        <v>475</v>
      </c>
      <c r="V913" s="8">
        <f t="shared" si="657"/>
        <v>475</v>
      </c>
      <c r="W913" s="8">
        <f t="shared" si="657"/>
        <v>475</v>
      </c>
      <c r="X913" s="8">
        <f t="shared" si="657"/>
        <v>475</v>
      </c>
      <c r="Y913" s="8">
        <f t="shared" si="657"/>
        <v>475</v>
      </c>
      <c r="Z913" s="8">
        <f t="shared" si="657"/>
        <v>475</v>
      </c>
      <c r="AA913" s="8">
        <f t="shared" si="657"/>
        <v>475</v>
      </c>
      <c r="AB913" s="8">
        <f t="shared" si="657"/>
        <v>475</v>
      </c>
      <c r="AC913" s="8">
        <f t="shared" si="657"/>
        <v>475</v>
      </c>
      <c r="AD913" s="8">
        <f t="shared" si="657"/>
        <v>475</v>
      </c>
      <c r="AE913" s="8">
        <f t="shared" si="657"/>
        <v>475</v>
      </c>
      <c r="AF913" s="8">
        <f t="shared" si="657"/>
        <v>475</v>
      </c>
      <c r="AG913" s="8">
        <f t="shared" si="657"/>
        <v>475</v>
      </c>
      <c r="AH913" s="8">
        <f t="shared" si="657"/>
        <v>475</v>
      </c>
    </row>
    <row r="914" spans="2:34" hidden="1" outlineLevel="1">
      <c r="B914" t="str">
        <f t="shared" si="627"/>
        <v>Natural gas - Price - Middle East - USD/ton</v>
      </c>
      <c r="C914" t="s">
        <v>99</v>
      </c>
      <c r="D914" t="s">
        <v>100</v>
      </c>
      <c r="E914" t="s">
        <v>58</v>
      </c>
      <c r="F914" t="s">
        <v>101</v>
      </c>
      <c r="G914" s="8">
        <f t="shared" si="657"/>
        <v>875</v>
      </c>
      <c r="H914" s="8">
        <f t="shared" si="657"/>
        <v>700</v>
      </c>
      <c r="I914" s="8">
        <f t="shared" si="657"/>
        <v>525</v>
      </c>
      <c r="J914" s="8">
        <f t="shared" si="657"/>
        <v>449</v>
      </c>
      <c r="K914" s="8">
        <f t="shared" si="657"/>
        <v>373</v>
      </c>
      <c r="L914" s="8">
        <f t="shared" si="657"/>
        <v>297</v>
      </c>
      <c r="M914" s="8">
        <f t="shared" si="657"/>
        <v>221</v>
      </c>
      <c r="N914" s="8">
        <f t="shared" si="657"/>
        <v>145</v>
      </c>
      <c r="O914" s="8">
        <f t="shared" si="657"/>
        <v>145</v>
      </c>
      <c r="P914" s="8">
        <f t="shared" si="657"/>
        <v>145</v>
      </c>
      <c r="Q914" s="8">
        <f t="shared" si="657"/>
        <v>145</v>
      </c>
      <c r="R914" s="8">
        <f t="shared" si="657"/>
        <v>145</v>
      </c>
      <c r="S914" s="8">
        <f t="shared" si="657"/>
        <v>145</v>
      </c>
      <c r="T914" s="8">
        <f t="shared" si="657"/>
        <v>145</v>
      </c>
      <c r="U914" s="8">
        <f t="shared" si="657"/>
        <v>145</v>
      </c>
      <c r="V914" s="8">
        <f t="shared" si="657"/>
        <v>145</v>
      </c>
      <c r="W914" s="8">
        <f t="shared" si="657"/>
        <v>145</v>
      </c>
      <c r="X914" s="8">
        <f t="shared" si="657"/>
        <v>145</v>
      </c>
      <c r="Y914" s="8">
        <f t="shared" si="657"/>
        <v>145</v>
      </c>
      <c r="Z914" s="8">
        <f t="shared" si="657"/>
        <v>145</v>
      </c>
      <c r="AA914" s="8">
        <f t="shared" si="657"/>
        <v>145</v>
      </c>
      <c r="AB914" s="8">
        <f t="shared" si="657"/>
        <v>145</v>
      </c>
      <c r="AC914" s="8">
        <f t="shared" si="657"/>
        <v>145</v>
      </c>
      <c r="AD914" s="8">
        <f t="shared" si="657"/>
        <v>145</v>
      </c>
      <c r="AE914" s="8">
        <f t="shared" si="657"/>
        <v>145</v>
      </c>
      <c r="AF914" s="8">
        <f t="shared" si="657"/>
        <v>145</v>
      </c>
      <c r="AG914" s="8">
        <f t="shared" si="657"/>
        <v>145</v>
      </c>
      <c r="AH914" s="8">
        <f t="shared" si="657"/>
        <v>145</v>
      </c>
    </row>
    <row r="915" spans="2:34" hidden="1" outlineLevel="1">
      <c r="B915" t="str">
        <f t="shared" si="627"/>
        <v>Nitrogen - Cost - Africa - USD/ton CO2</v>
      </c>
      <c r="C915" t="s">
        <v>63</v>
      </c>
      <c r="D915" t="s">
        <v>126</v>
      </c>
      <c r="E915" t="s">
        <v>55</v>
      </c>
      <c r="F915" t="s">
        <v>139</v>
      </c>
      <c r="G915" s="26">
        <f t="shared" ref="G915:AH915" si="658">G1167</f>
        <v>62.382424191379783</v>
      </c>
      <c r="H915" s="26">
        <f t="shared" si="658"/>
        <v>55.997325174045116</v>
      </c>
      <c r="I915" s="26">
        <f t="shared" si="658"/>
        <v>49.612226156710058</v>
      </c>
      <c r="J915" s="26">
        <f t="shared" si="658"/>
        <v>43.887331731968366</v>
      </c>
      <c r="K915" s="26">
        <f t="shared" si="658"/>
        <v>38.177728194232856</v>
      </c>
      <c r="L915" s="26">
        <f t="shared" si="658"/>
        <v>32.483415543503462</v>
      </c>
      <c r="M915" s="26">
        <f t="shared" si="658"/>
        <v>26.804393779780085</v>
      </c>
      <c r="N915" s="26">
        <f t="shared" si="658"/>
        <v>21.140662903062857</v>
      </c>
      <c r="O915" s="26">
        <f t="shared" si="658"/>
        <v>20.734778086352062</v>
      </c>
      <c r="P915" s="26">
        <f t="shared" si="658"/>
        <v>20.328893269641238</v>
      </c>
      <c r="Q915" s="26">
        <f t="shared" si="658"/>
        <v>19.923008452930322</v>
      </c>
      <c r="R915" s="26">
        <f t="shared" si="658"/>
        <v>19.517123636219502</v>
      </c>
      <c r="S915" s="26">
        <f t="shared" si="658"/>
        <v>19.111238819508699</v>
      </c>
      <c r="T915" s="26">
        <f t="shared" si="658"/>
        <v>18.818302092647272</v>
      </c>
      <c r="U915" s="26">
        <f t="shared" si="658"/>
        <v>18.525365365785873</v>
      </c>
      <c r="V915" s="26">
        <f t="shared" si="658"/>
        <v>18.232428638924446</v>
      </c>
      <c r="W915" s="26">
        <f t="shared" si="658"/>
        <v>17.939491912063019</v>
      </c>
      <c r="X915" s="26">
        <f t="shared" si="658"/>
        <v>17.646555185201638</v>
      </c>
      <c r="Y915" s="26">
        <f t="shared" si="658"/>
        <v>17.350778996535915</v>
      </c>
      <c r="Z915" s="26">
        <f t="shared" si="658"/>
        <v>17.055002807870196</v>
      </c>
      <c r="AA915" s="26">
        <f t="shared" si="658"/>
        <v>16.759226619204426</v>
      </c>
      <c r="AB915" s="26">
        <f t="shared" si="658"/>
        <v>16.463450430538703</v>
      </c>
      <c r="AC915" s="26">
        <f t="shared" si="658"/>
        <v>16.167674241872959</v>
      </c>
      <c r="AD915" s="26">
        <f t="shared" si="658"/>
        <v>15.924483522587945</v>
      </c>
      <c r="AE915" s="26">
        <f t="shared" si="658"/>
        <v>15.681292803302957</v>
      </c>
      <c r="AF915" s="26">
        <f t="shared" si="658"/>
        <v>15.438102084017945</v>
      </c>
      <c r="AG915" s="26">
        <f t="shared" si="658"/>
        <v>15.194911364732933</v>
      </c>
      <c r="AH915" s="26">
        <f t="shared" si="658"/>
        <v>14.951720645447942</v>
      </c>
    </row>
    <row r="916" spans="2:34" hidden="1" outlineLevel="1">
      <c r="B916" t="str">
        <f t="shared" si="627"/>
        <v>Nitrogen - Cost - Americas - USD/ton CO2</v>
      </c>
      <c r="C916" t="s">
        <v>63</v>
      </c>
      <c r="D916" t="s">
        <v>126</v>
      </c>
      <c r="E916" t="s">
        <v>56</v>
      </c>
      <c r="F916" t="s">
        <v>139</v>
      </c>
      <c r="G916" s="26">
        <f t="shared" ref="G916:AH916" si="659">G1168</f>
        <v>57.607847265415415</v>
      </c>
      <c r="H916" s="26">
        <f t="shared" si="659"/>
        <v>52.564037713433983</v>
      </c>
      <c r="I916" s="26">
        <f t="shared" si="659"/>
        <v>47.520228161452508</v>
      </c>
      <c r="J916" s="26">
        <f t="shared" si="659"/>
        <v>41.968823942107136</v>
      </c>
      <c r="K916" s="26">
        <f t="shared" si="659"/>
        <v>36.427693799463867</v>
      </c>
      <c r="L916" s="26">
        <f t="shared" si="659"/>
        <v>30.896837733522634</v>
      </c>
      <c r="M916" s="26">
        <f t="shared" si="659"/>
        <v>25.376255744283551</v>
      </c>
      <c r="N916" s="26">
        <f t="shared" si="659"/>
        <v>19.865947831746368</v>
      </c>
      <c r="O916" s="26">
        <f t="shared" si="659"/>
        <v>19.549844522340834</v>
      </c>
      <c r="P916" s="26">
        <f t="shared" si="659"/>
        <v>19.233741212935282</v>
      </c>
      <c r="Q916" s="26">
        <f t="shared" si="659"/>
        <v>18.917637903529727</v>
      </c>
      <c r="R916" s="26">
        <f t="shared" si="659"/>
        <v>18.601534594124175</v>
      </c>
      <c r="S916" s="26">
        <f t="shared" si="659"/>
        <v>18.285431284718598</v>
      </c>
      <c r="T916" s="26">
        <f t="shared" si="659"/>
        <v>17.992735401750984</v>
      </c>
      <c r="U916" s="26">
        <f t="shared" si="659"/>
        <v>17.70003951878337</v>
      </c>
      <c r="V916" s="26">
        <f t="shared" si="659"/>
        <v>17.407343635815735</v>
      </c>
      <c r="W916" s="26">
        <f t="shared" si="659"/>
        <v>17.114647752848121</v>
      </c>
      <c r="X916" s="26">
        <f t="shared" si="659"/>
        <v>16.821951869880493</v>
      </c>
      <c r="Y916" s="26">
        <f t="shared" si="659"/>
        <v>16.589086137642596</v>
      </c>
      <c r="Z916" s="26">
        <f t="shared" si="659"/>
        <v>16.356220405404699</v>
      </c>
      <c r="AA916" s="26">
        <f t="shared" si="659"/>
        <v>16.123354673166808</v>
      </c>
      <c r="AB916" s="26">
        <f t="shared" si="659"/>
        <v>15.890488940928911</v>
      </c>
      <c r="AC916" s="26">
        <f t="shared" si="659"/>
        <v>15.657623208691012</v>
      </c>
      <c r="AD916" s="26">
        <f t="shared" si="659"/>
        <v>15.434670120825308</v>
      </c>
      <c r="AE916" s="26">
        <f t="shared" si="659"/>
        <v>15.211717032959616</v>
      </c>
      <c r="AF916" s="26">
        <f t="shared" si="659"/>
        <v>14.988763945093925</v>
      </c>
      <c r="AG916" s="26">
        <f t="shared" si="659"/>
        <v>14.765810857228233</v>
      </c>
      <c r="AH916" s="26">
        <f t="shared" si="659"/>
        <v>14.542857769362541</v>
      </c>
    </row>
    <row r="917" spans="2:34" hidden="1" outlineLevel="1">
      <c r="B917" t="str">
        <f t="shared" si="627"/>
        <v>Nitrogen - Cost - Asia - USD/ton CO2</v>
      </c>
      <c r="C917" t="s">
        <v>63</v>
      </c>
      <c r="D917" t="s">
        <v>126</v>
      </c>
      <c r="E917" t="s">
        <v>57</v>
      </c>
      <c r="F917" t="s">
        <v>139</v>
      </c>
      <c r="G917" s="26">
        <f t="shared" ref="G917:AH917" si="660">G1169</f>
        <v>63.823819214424681</v>
      </c>
      <c r="H917" s="26">
        <f t="shared" si="660"/>
        <v>57.691679746103915</v>
      </c>
      <c r="I917" s="26">
        <f t="shared" si="660"/>
        <v>51.559540277783768</v>
      </c>
      <c r="J917" s="26">
        <f t="shared" si="660"/>
        <v>45.769954197792259</v>
      </c>
      <c r="K917" s="26">
        <f t="shared" si="660"/>
        <v>39.996743669398164</v>
      </c>
      <c r="L917" s="26">
        <f t="shared" si="660"/>
        <v>34.239908692601006</v>
      </c>
      <c r="M917" s="26">
        <f t="shared" si="660"/>
        <v>28.499449267400983</v>
      </c>
      <c r="N917" s="26">
        <f t="shared" si="660"/>
        <v>22.775365393798197</v>
      </c>
      <c r="O917" s="26">
        <f t="shared" si="660"/>
        <v>22.304608279929006</v>
      </c>
      <c r="P917" s="26">
        <f t="shared" si="660"/>
        <v>21.833851166059876</v>
      </c>
      <c r="Q917" s="26">
        <f t="shared" si="660"/>
        <v>21.363094052190831</v>
      </c>
      <c r="R917" s="26">
        <f t="shared" si="660"/>
        <v>20.892336938321705</v>
      </c>
      <c r="S917" s="26">
        <f t="shared" si="660"/>
        <v>20.421579824452571</v>
      </c>
      <c r="T917" s="26">
        <f t="shared" si="660"/>
        <v>20.087607166211807</v>
      </c>
      <c r="U917" s="26">
        <f t="shared" si="660"/>
        <v>19.753634507971043</v>
      </c>
      <c r="V917" s="26">
        <f t="shared" si="660"/>
        <v>19.419661849730325</v>
      </c>
      <c r="W917" s="26">
        <f t="shared" si="660"/>
        <v>19.085689191489564</v>
      </c>
      <c r="X917" s="26">
        <f t="shared" si="660"/>
        <v>18.751716533248889</v>
      </c>
      <c r="Y917" s="26">
        <f t="shared" si="660"/>
        <v>18.411133125486174</v>
      </c>
      <c r="Z917" s="26">
        <f t="shared" si="660"/>
        <v>18.070549717723505</v>
      </c>
      <c r="AA917" s="26">
        <f t="shared" si="660"/>
        <v>17.72996630996079</v>
      </c>
      <c r="AB917" s="26">
        <f t="shared" si="660"/>
        <v>17.389382902198118</v>
      </c>
      <c r="AC917" s="26">
        <f t="shared" si="660"/>
        <v>17.048799494435407</v>
      </c>
      <c r="AD917" s="26">
        <f t="shared" si="660"/>
        <v>16.788390406441305</v>
      </c>
      <c r="AE917" s="26">
        <f t="shared" si="660"/>
        <v>16.527981318447186</v>
      </c>
      <c r="AF917" s="26">
        <f t="shared" si="660"/>
        <v>16.267572230453087</v>
      </c>
      <c r="AG917" s="26">
        <f t="shared" si="660"/>
        <v>16.007163142458989</v>
      </c>
      <c r="AH917" s="26">
        <f t="shared" si="660"/>
        <v>15.746754054464866</v>
      </c>
    </row>
    <row r="918" spans="2:34" hidden="1" outlineLevel="1">
      <c r="B918" t="str">
        <f t="shared" si="627"/>
        <v>Nitrogen - Cost - Europe - USD/ton CO2</v>
      </c>
      <c r="C918" t="s">
        <v>63</v>
      </c>
      <c r="D918" t="s">
        <v>126</v>
      </c>
      <c r="E918" t="s">
        <v>8</v>
      </c>
      <c r="F918" t="s">
        <v>139</v>
      </c>
      <c r="G918" s="26">
        <f t="shared" ref="G918:AH918" si="661">G1170</f>
        <v>60.172677845373265</v>
      </c>
      <c r="H918" s="26">
        <f t="shared" si="661"/>
        <v>54.837603566500185</v>
      </c>
      <c r="I918" s="26">
        <f t="shared" si="661"/>
        <v>49.502529287627134</v>
      </c>
      <c r="J918" s="26">
        <f t="shared" si="661"/>
        <v>43.828821654708456</v>
      </c>
      <c r="K918" s="26">
        <f t="shared" si="661"/>
        <v>38.168582971636823</v>
      </c>
      <c r="L918" s="26">
        <f t="shared" si="661"/>
        <v>32.521813238412349</v>
      </c>
      <c r="M918" s="26">
        <f t="shared" si="661"/>
        <v>26.888512455034856</v>
      </c>
      <c r="N918" s="26">
        <f t="shared" si="661"/>
        <v>21.268680621504462</v>
      </c>
      <c r="O918" s="26">
        <f t="shared" si="661"/>
        <v>20.936271974636554</v>
      </c>
      <c r="P918" s="26">
        <f t="shared" si="661"/>
        <v>20.603863327768757</v>
      </c>
      <c r="Q918" s="26">
        <f t="shared" si="661"/>
        <v>20.271454680900913</v>
      </c>
      <c r="R918" s="26">
        <f t="shared" si="661"/>
        <v>19.939046034033069</v>
      </c>
      <c r="S918" s="26">
        <f t="shared" si="661"/>
        <v>19.606637387165271</v>
      </c>
      <c r="T918" s="26">
        <f t="shared" si="661"/>
        <v>19.330604813790011</v>
      </c>
      <c r="U918" s="26">
        <f t="shared" si="661"/>
        <v>19.054572240414775</v>
      </c>
      <c r="V918" s="26">
        <f t="shared" si="661"/>
        <v>18.778539667039539</v>
      </c>
      <c r="W918" s="26">
        <f t="shared" si="661"/>
        <v>18.502507093664299</v>
      </c>
      <c r="X918" s="26">
        <f t="shared" si="661"/>
        <v>18.226474520289017</v>
      </c>
      <c r="Y918" s="26">
        <f t="shared" si="661"/>
        <v>17.944609747698756</v>
      </c>
      <c r="Z918" s="26">
        <f t="shared" si="661"/>
        <v>17.662744975108474</v>
      </c>
      <c r="AA918" s="26">
        <f t="shared" si="661"/>
        <v>17.380880202518213</v>
      </c>
      <c r="AB918" s="26">
        <f t="shared" si="661"/>
        <v>17.099015429927928</v>
      </c>
      <c r="AC918" s="26">
        <f t="shared" si="661"/>
        <v>16.81715065733767</v>
      </c>
      <c r="AD918" s="26">
        <f t="shared" si="661"/>
        <v>16.55944827885304</v>
      </c>
      <c r="AE918" s="26">
        <f t="shared" si="661"/>
        <v>16.301745900368388</v>
      </c>
      <c r="AF918" s="26">
        <f t="shared" si="661"/>
        <v>16.044043521883761</v>
      </c>
      <c r="AG918" s="26">
        <f t="shared" si="661"/>
        <v>15.786341143399135</v>
      </c>
      <c r="AH918" s="26">
        <f t="shared" si="661"/>
        <v>15.528638764914483</v>
      </c>
    </row>
    <row r="919" spans="2:34" hidden="1" outlineLevel="1">
      <c r="B919" t="str">
        <f t="shared" si="627"/>
        <v>Nitrogen - Cost - Middle East - USD/ton CO2</v>
      </c>
      <c r="C919" t="s">
        <v>63</v>
      </c>
      <c r="D919" t="s">
        <v>126</v>
      </c>
      <c r="E919" t="s">
        <v>58</v>
      </c>
      <c r="F919" t="s">
        <v>139</v>
      </c>
      <c r="G919" s="26">
        <f t="shared" ref="G919:AH919" si="662">G1171</f>
        <v>57.681136334762741</v>
      </c>
      <c r="H919" s="26">
        <f t="shared" si="662"/>
        <v>52.445074638095505</v>
      </c>
      <c r="I919" s="26">
        <f t="shared" si="662"/>
        <v>47.209012941428185</v>
      </c>
      <c r="J919" s="26">
        <f t="shared" si="662"/>
        <v>41.707041219472472</v>
      </c>
      <c r="K919" s="26">
        <f t="shared" si="662"/>
        <v>36.213722313520933</v>
      </c>
      <c r="L919" s="26">
        <f t="shared" si="662"/>
        <v>30.729056223573529</v>
      </c>
      <c r="M919" s="26">
        <f t="shared" si="662"/>
        <v>25.253042949630256</v>
      </c>
      <c r="N919" s="26">
        <f t="shared" si="662"/>
        <v>19.785682491691063</v>
      </c>
      <c r="O919" s="26">
        <f t="shared" si="662"/>
        <v>19.440651681739325</v>
      </c>
      <c r="P919" s="26">
        <f t="shared" si="662"/>
        <v>19.095620871787613</v>
      </c>
      <c r="Q919" s="26">
        <f t="shared" si="662"/>
        <v>18.750590061835851</v>
      </c>
      <c r="R919" s="26">
        <f t="shared" si="662"/>
        <v>18.405559251884142</v>
      </c>
      <c r="S919" s="26">
        <f t="shared" si="662"/>
        <v>18.060528441932426</v>
      </c>
      <c r="T919" s="26">
        <f t="shared" si="662"/>
        <v>17.791551097687908</v>
      </c>
      <c r="U919" s="26">
        <f t="shared" si="662"/>
        <v>17.522573753443393</v>
      </c>
      <c r="V919" s="26">
        <f t="shared" si="662"/>
        <v>17.253596409198899</v>
      </c>
      <c r="W919" s="26">
        <f t="shared" si="662"/>
        <v>16.98461906495438</v>
      </c>
      <c r="X919" s="26">
        <f t="shared" si="662"/>
        <v>16.715641720709861</v>
      </c>
      <c r="Y919" s="26">
        <f t="shared" si="662"/>
        <v>16.422849633000681</v>
      </c>
      <c r="Z919" s="26">
        <f t="shared" si="662"/>
        <v>16.130057545291525</v>
      </c>
      <c r="AA919" s="26">
        <f t="shared" si="662"/>
        <v>15.83726545758234</v>
      </c>
      <c r="AB919" s="26">
        <f t="shared" si="662"/>
        <v>15.544473369873183</v>
      </c>
      <c r="AC919" s="26">
        <f t="shared" si="662"/>
        <v>15.251681282163991</v>
      </c>
      <c r="AD919" s="26">
        <f t="shared" si="662"/>
        <v>15.012241438932278</v>
      </c>
      <c r="AE919" s="26">
        <f t="shared" si="662"/>
        <v>14.772801595700578</v>
      </c>
      <c r="AF919" s="26">
        <f t="shared" si="662"/>
        <v>14.533361752468865</v>
      </c>
      <c r="AG919" s="26">
        <f t="shared" si="662"/>
        <v>14.293921909237154</v>
      </c>
      <c r="AH919" s="26">
        <f t="shared" si="662"/>
        <v>14.054482066005454</v>
      </c>
    </row>
    <row r="920" spans="2:34" hidden="1" outlineLevel="1">
      <c r="B920" t="str">
        <f t="shared" ref="B920:B929" si="663">_xlfn.TEXTJOIN(" - ",TRUE,C920:F920)</f>
        <v>Carbon capture - Cost - Africa - USD/ton CO2</v>
      </c>
      <c r="C920" t="s">
        <v>93</v>
      </c>
      <c r="D920" t="s">
        <v>126</v>
      </c>
      <c r="E920" t="s">
        <v>55</v>
      </c>
      <c r="F920" t="s">
        <v>139</v>
      </c>
      <c r="G920" s="26">
        <f t="shared" ref="G920:AH920" si="664">G816</f>
        <v>25</v>
      </c>
      <c r="H920" s="26">
        <f t="shared" si="664"/>
        <v>25</v>
      </c>
      <c r="I920" s="26">
        <f t="shared" si="664"/>
        <v>25</v>
      </c>
      <c r="J920" s="26">
        <f t="shared" si="664"/>
        <v>25</v>
      </c>
      <c r="K920" s="26">
        <f t="shared" si="664"/>
        <v>25</v>
      </c>
      <c r="L920" s="26">
        <f t="shared" si="664"/>
        <v>25</v>
      </c>
      <c r="M920" s="26">
        <f t="shared" si="664"/>
        <v>25</v>
      </c>
      <c r="N920" s="26">
        <f t="shared" si="664"/>
        <v>25</v>
      </c>
      <c r="O920" s="26">
        <f t="shared" si="664"/>
        <v>25</v>
      </c>
      <c r="P920" s="26">
        <f t="shared" si="664"/>
        <v>25</v>
      </c>
      <c r="Q920" s="26">
        <f t="shared" si="664"/>
        <v>25</v>
      </c>
      <c r="R920" s="26">
        <f t="shared" si="664"/>
        <v>25</v>
      </c>
      <c r="S920" s="26">
        <f t="shared" si="664"/>
        <v>25</v>
      </c>
      <c r="T920" s="26">
        <f t="shared" si="664"/>
        <v>25</v>
      </c>
      <c r="U920" s="26">
        <f t="shared" si="664"/>
        <v>25</v>
      </c>
      <c r="V920" s="26">
        <f t="shared" si="664"/>
        <v>25</v>
      </c>
      <c r="W920" s="26">
        <f t="shared" si="664"/>
        <v>25</v>
      </c>
      <c r="X920" s="26">
        <f t="shared" si="664"/>
        <v>25</v>
      </c>
      <c r="Y920" s="26">
        <f t="shared" si="664"/>
        <v>25</v>
      </c>
      <c r="Z920" s="26">
        <f t="shared" si="664"/>
        <v>25</v>
      </c>
      <c r="AA920" s="26">
        <f t="shared" si="664"/>
        <v>25</v>
      </c>
      <c r="AB920" s="26">
        <f t="shared" si="664"/>
        <v>25</v>
      </c>
      <c r="AC920" s="26">
        <f t="shared" si="664"/>
        <v>25</v>
      </c>
      <c r="AD920" s="26">
        <f t="shared" si="664"/>
        <v>25</v>
      </c>
      <c r="AE920" s="26">
        <f t="shared" si="664"/>
        <v>25</v>
      </c>
      <c r="AF920" s="26">
        <f t="shared" si="664"/>
        <v>25</v>
      </c>
      <c r="AG920" s="26">
        <f t="shared" si="664"/>
        <v>25</v>
      </c>
      <c r="AH920" s="26">
        <f t="shared" si="664"/>
        <v>25</v>
      </c>
    </row>
    <row r="921" spans="2:34" hidden="1" outlineLevel="1">
      <c r="B921" t="str">
        <f t="shared" si="663"/>
        <v>Carbon capture - Cost - Americas - USD/ton CO2</v>
      </c>
      <c r="C921" t="s">
        <v>93</v>
      </c>
      <c r="D921" t="s">
        <v>126</v>
      </c>
      <c r="E921" t="s">
        <v>56</v>
      </c>
      <c r="F921" t="s">
        <v>139</v>
      </c>
      <c r="G921" s="26">
        <f t="shared" ref="G921:AH921" si="665">G817</f>
        <v>25</v>
      </c>
      <c r="H921" s="26">
        <f t="shared" si="665"/>
        <v>25</v>
      </c>
      <c r="I921" s="26">
        <f t="shared" si="665"/>
        <v>25</v>
      </c>
      <c r="J921" s="26">
        <f t="shared" si="665"/>
        <v>25</v>
      </c>
      <c r="K921" s="26">
        <f t="shared" si="665"/>
        <v>25</v>
      </c>
      <c r="L921" s="26">
        <f t="shared" si="665"/>
        <v>25</v>
      </c>
      <c r="M921" s="26">
        <f t="shared" si="665"/>
        <v>25</v>
      </c>
      <c r="N921" s="26">
        <f t="shared" si="665"/>
        <v>25</v>
      </c>
      <c r="O921" s="26">
        <f t="shared" si="665"/>
        <v>25</v>
      </c>
      <c r="P921" s="26">
        <f t="shared" si="665"/>
        <v>25</v>
      </c>
      <c r="Q921" s="26">
        <f t="shared" si="665"/>
        <v>25</v>
      </c>
      <c r="R921" s="26">
        <f t="shared" si="665"/>
        <v>25</v>
      </c>
      <c r="S921" s="26">
        <f t="shared" si="665"/>
        <v>25</v>
      </c>
      <c r="T921" s="26">
        <f t="shared" si="665"/>
        <v>25</v>
      </c>
      <c r="U921" s="26">
        <f t="shared" si="665"/>
        <v>25</v>
      </c>
      <c r="V921" s="26">
        <f t="shared" si="665"/>
        <v>25</v>
      </c>
      <c r="W921" s="26">
        <f t="shared" si="665"/>
        <v>25</v>
      </c>
      <c r="X921" s="26">
        <f t="shared" si="665"/>
        <v>25</v>
      </c>
      <c r="Y921" s="26">
        <f t="shared" si="665"/>
        <v>25</v>
      </c>
      <c r="Z921" s="26">
        <f t="shared" si="665"/>
        <v>25</v>
      </c>
      <c r="AA921" s="26">
        <f t="shared" si="665"/>
        <v>25</v>
      </c>
      <c r="AB921" s="26">
        <f t="shared" si="665"/>
        <v>25</v>
      </c>
      <c r="AC921" s="26">
        <f t="shared" si="665"/>
        <v>25</v>
      </c>
      <c r="AD921" s="26">
        <f t="shared" si="665"/>
        <v>25</v>
      </c>
      <c r="AE921" s="26">
        <f t="shared" si="665"/>
        <v>25</v>
      </c>
      <c r="AF921" s="26">
        <f t="shared" si="665"/>
        <v>25</v>
      </c>
      <c r="AG921" s="26">
        <f t="shared" si="665"/>
        <v>25</v>
      </c>
      <c r="AH921" s="26">
        <f t="shared" si="665"/>
        <v>25</v>
      </c>
    </row>
    <row r="922" spans="2:34" hidden="1" outlineLevel="1">
      <c r="B922" t="str">
        <f t="shared" si="663"/>
        <v>Carbon capture - Cost - Asia - USD/ton CO2</v>
      </c>
      <c r="C922" t="s">
        <v>93</v>
      </c>
      <c r="D922" t="s">
        <v>126</v>
      </c>
      <c r="E922" t="s">
        <v>57</v>
      </c>
      <c r="F922" t="s">
        <v>139</v>
      </c>
      <c r="G922" s="26">
        <f t="shared" ref="G922:AH922" si="666">G818</f>
        <v>25</v>
      </c>
      <c r="H922" s="26">
        <f t="shared" si="666"/>
        <v>25</v>
      </c>
      <c r="I922" s="26">
        <f t="shared" si="666"/>
        <v>25</v>
      </c>
      <c r="J922" s="26">
        <f t="shared" si="666"/>
        <v>25</v>
      </c>
      <c r="K922" s="26">
        <f t="shared" si="666"/>
        <v>25</v>
      </c>
      <c r="L922" s="26">
        <f t="shared" si="666"/>
        <v>25</v>
      </c>
      <c r="M922" s="26">
        <f t="shared" si="666"/>
        <v>25</v>
      </c>
      <c r="N922" s="26">
        <f t="shared" si="666"/>
        <v>25</v>
      </c>
      <c r="O922" s="26">
        <f t="shared" si="666"/>
        <v>25</v>
      </c>
      <c r="P922" s="26">
        <f t="shared" si="666"/>
        <v>25</v>
      </c>
      <c r="Q922" s="26">
        <f t="shared" si="666"/>
        <v>25</v>
      </c>
      <c r="R922" s="26">
        <f t="shared" si="666"/>
        <v>25</v>
      </c>
      <c r="S922" s="26">
        <f t="shared" si="666"/>
        <v>25</v>
      </c>
      <c r="T922" s="26">
        <f t="shared" si="666"/>
        <v>25</v>
      </c>
      <c r="U922" s="26">
        <f t="shared" si="666"/>
        <v>25</v>
      </c>
      <c r="V922" s="26">
        <f t="shared" si="666"/>
        <v>25</v>
      </c>
      <c r="W922" s="26">
        <f t="shared" si="666"/>
        <v>25</v>
      </c>
      <c r="X922" s="26">
        <f t="shared" si="666"/>
        <v>25</v>
      </c>
      <c r="Y922" s="26">
        <f t="shared" si="666"/>
        <v>25</v>
      </c>
      <c r="Z922" s="26">
        <f t="shared" si="666"/>
        <v>25</v>
      </c>
      <c r="AA922" s="26">
        <f t="shared" si="666"/>
        <v>25</v>
      </c>
      <c r="AB922" s="26">
        <f t="shared" si="666"/>
        <v>25</v>
      </c>
      <c r="AC922" s="26">
        <f t="shared" si="666"/>
        <v>25</v>
      </c>
      <c r="AD922" s="26">
        <f t="shared" si="666"/>
        <v>25</v>
      </c>
      <c r="AE922" s="26">
        <f t="shared" si="666"/>
        <v>25</v>
      </c>
      <c r="AF922" s="26">
        <f t="shared" si="666"/>
        <v>25</v>
      </c>
      <c r="AG922" s="26">
        <f t="shared" si="666"/>
        <v>25</v>
      </c>
      <c r="AH922" s="26">
        <f t="shared" si="666"/>
        <v>25</v>
      </c>
    </row>
    <row r="923" spans="2:34" hidden="1" outlineLevel="1">
      <c r="B923" t="str">
        <f t="shared" si="663"/>
        <v>Carbon capture - Cost - Europe - USD/ton CO2</v>
      </c>
      <c r="C923" t="s">
        <v>93</v>
      </c>
      <c r="D923" t="s">
        <v>126</v>
      </c>
      <c r="E923" t="s">
        <v>8</v>
      </c>
      <c r="F923" t="s">
        <v>139</v>
      </c>
      <c r="G923" s="26">
        <f t="shared" ref="G923:AH923" si="667">G819</f>
        <v>25</v>
      </c>
      <c r="H923" s="26">
        <f t="shared" si="667"/>
        <v>25</v>
      </c>
      <c r="I923" s="26">
        <f t="shared" si="667"/>
        <v>25</v>
      </c>
      <c r="J923" s="26">
        <f t="shared" si="667"/>
        <v>25</v>
      </c>
      <c r="K923" s="26">
        <f t="shared" si="667"/>
        <v>25</v>
      </c>
      <c r="L923" s="26">
        <f t="shared" si="667"/>
        <v>25</v>
      </c>
      <c r="M923" s="26">
        <f t="shared" si="667"/>
        <v>25</v>
      </c>
      <c r="N923" s="26">
        <f t="shared" si="667"/>
        <v>25</v>
      </c>
      <c r="O923" s="26">
        <f t="shared" si="667"/>
        <v>25</v>
      </c>
      <c r="P923" s="26">
        <f t="shared" si="667"/>
        <v>25</v>
      </c>
      <c r="Q923" s="26">
        <f t="shared" si="667"/>
        <v>25</v>
      </c>
      <c r="R923" s="26">
        <f t="shared" si="667"/>
        <v>25</v>
      </c>
      <c r="S923" s="26">
        <f t="shared" si="667"/>
        <v>25</v>
      </c>
      <c r="T923" s="26">
        <f t="shared" si="667"/>
        <v>25</v>
      </c>
      <c r="U923" s="26">
        <f t="shared" si="667"/>
        <v>25</v>
      </c>
      <c r="V923" s="26">
        <f t="shared" si="667"/>
        <v>25</v>
      </c>
      <c r="W923" s="26">
        <f t="shared" si="667"/>
        <v>25</v>
      </c>
      <c r="X923" s="26">
        <f t="shared" si="667"/>
        <v>25</v>
      </c>
      <c r="Y923" s="26">
        <f t="shared" si="667"/>
        <v>25</v>
      </c>
      <c r="Z923" s="26">
        <f t="shared" si="667"/>
        <v>25</v>
      </c>
      <c r="AA923" s="26">
        <f t="shared" si="667"/>
        <v>25</v>
      </c>
      <c r="AB923" s="26">
        <f t="shared" si="667"/>
        <v>25</v>
      </c>
      <c r="AC923" s="26">
        <f t="shared" si="667"/>
        <v>25</v>
      </c>
      <c r="AD923" s="26">
        <f t="shared" si="667"/>
        <v>25</v>
      </c>
      <c r="AE923" s="26">
        <f t="shared" si="667"/>
        <v>25</v>
      </c>
      <c r="AF923" s="26">
        <f t="shared" si="667"/>
        <v>25</v>
      </c>
      <c r="AG923" s="26">
        <f t="shared" si="667"/>
        <v>25</v>
      </c>
      <c r="AH923" s="26">
        <f t="shared" si="667"/>
        <v>25</v>
      </c>
    </row>
    <row r="924" spans="2:34" hidden="1" outlineLevel="1">
      <c r="B924" t="str">
        <f t="shared" si="663"/>
        <v>Carbon capture - Cost - Middle East - USD/ton CO2</v>
      </c>
      <c r="C924" t="s">
        <v>93</v>
      </c>
      <c r="D924" t="s">
        <v>126</v>
      </c>
      <c r="E924" t="s">
        <v>58</v>
      </c>
      <c r="F924" t="s">
        <v>139</v>
      </c>
      <c r="G924" s="26">
        <f t="shared" ref="G924:AH924" si="668">G820</f>
        <v>25</v>
      </c>
      <c r="H924" s="26">
        <f t="shared" si="668"/>
        <v>25</v>
      </c>
      <c r="I924" s="26">
        <f t="shared" si="668"/>
        <v>25</v>
      </c>
      <c r="J924" s="26">
        <f t="shared" si="668"/>
        <v>25</v>
      </c>
      <c r="K924" s="26">
        <f t="shared" si="668"/>
        <v>25</v>
      </c>
      <c r="L924" s="26">
        <f t="shared" si="668"/>
        <v>25</v>
      </c>
      <c r="M924" s="26">
        <f t="shared" si="668"/>
        <v>25</v>
      </c>
      <c r="N924" s="26">
        <f t="shared" si="668"/>
        <v>25</v>
      </c>
      <c r="O924" s="26">
        <f t="shared" si="668"/>
        <v>25</v>
      </c>
      <c r="P924" s="26">
        <f t="shared" si="668"/>
        <v>25</v>
      </c>
      <c r="Q924" s="26">
        <f t="shared" si="668"/>
        <v>25</v>
      </c>
      <c r="R924" s="26">
        <f t="shared" si="668"/>
        <v>25</v>
      </c>
      <c r="S924" s="26">
        <f t="shared" si="668"/>
        <v>25</v>
      </c>
      <c r="T924" s="26">
        <f t="shared" si="668"/>
        <v>25</v>
      </c>
      <c r="U924" s="26">
        <f t="shared" si="668"/>
        <v>25</v>
      </c>
      <c r="V924" s="26">
        <f t="shared" si="668"/>
        <v>25</v>
      </c>
      <c r="W924" s="26">
        <f t="shared" si="668"/>
        <v>25</v>
      </c>
      <c r="X924" s="26">
        <f t="shared" si="668"/>
        <v>25</v>
      </c>
      <c r="Y924" s="26">
        <f t="shared" si="668"/>
        <v>25</v>
      </c>
      <c r="Z924" s="26">
        <f t="shared" si="668"/>
        <v>25</v>
      </c>
      <c r="AA924" s="26">
        <f t="shared" si="668"/>
        <v>25</v>
      </c>
      <c r="AB924" s="26">
        <f t="shared" si="668"/>
        <v>25</v>
      </c>
      <c r="AC924" s="26">
        <f t="shared" si="668"/>
        <v>25</v>
      </c>
      <c r="AD924" s="26">
        <f t="shared" si="668"/>
        <v>25</v>
      </c>
      <c r="AE924" s="26">
        <f t="shared" si="668"/>
        <v>25</v>
      </c>
      <c r="AF924" s="26">
        <f t="shared" si="668"/>
        <v>25</v>
      </c>
      <c r="AG924" s="26">
        <f t="shared" si="668"/>
        <v>25</v>
      </c>
      <c r="AH924" s="26">
        <f t="shared" si="668"/>
        <v>25</v>
      </c>
    </row>
    <row r="925" spans="2:34" hidden="1" outlineLevel="1">
      <c r="B925" t="str">
        <f t="shared" si="663"/>
        <v>Carbon storage - Cost - Africa - USD/ton CO2</v>
      </c>
      <c r="C925" t="s">
        <v>94</v>
      </c>
      <c r="D925" t="s">
        <v>126</v>
      </c>
      <c r="E925" t="s">
        <v>55</v>
      </c>
      <c r="F925" t="s">
        <v>139</v>
      </c>
      <c r="G925" s="26">
        <f t="shared" ref="G925:AH925" si="669">G842</f>
        <v>50</v>
      </c>
      <c r="H925" s="26">
        <f t="shared" si="669"/>
        <v>50</v>
      </c>
      <c r="I925" s="26">
        <f t="shared" si="669"/>
        <v>50</v>
      </c>
      <c r="J925" s="26">
        <f t="shared" si="669"/>
        <v>50</v>
      </c>
      <c r="K925" s="26">
        <f t="shared" si="669"/>
        <v>50</v>
      </c>
      <c r="L925" s="26">
        <f t="shared" si="669"/>
        <v>50</v>
      </c>
      <c r="M925" s="26">
        <f t="shared" si="669"/>
        <v>50</v>
      </c>
      <c r="N925" s="26">
        <f t="shared" si="669"/>
        <v>50</v>
      </c>
      <c r="O925" s="26">
        <f t="shared" si="669"/>
        <v>50</v>
      </c>
      <c r="P925" s="26">
        <f t="shared" si="669"/>
        <v>50</v>
      </c>
      <c r="Q925" s="26">
        <f t="shared" si="669"/>
        <v>50</v>
      </c>
      <c r="R925" s="26">
        <f t="shared" si="669"/>
        <v>50</v>
      </c>
      <c r="S925" s="26">
        <f t="shared" si="669"/>
        <v>50</v>
      </c>
      <c r="T925" s="26">
        <f t="shared" si="669"/>
        <v>50</v>
      </c>
      <c r="U925" s="26">
        <f t="shared" si="669"/>
        <v>50</v>
      </c>
      <c r="V925" s="26">
        <f t="shared" si="669"/>
        <v>50</v>
      </c>
      <c r="W925" s="26">
        <f t="shared" si="669"/>
        <v>50</v>
      </c>
      <c r="X925" s="26">
        <f t="shared" si="669"/>
        <v>50</v>
      </c>
      <c r="Y925" s="26">
        <f t="shared" si="669"/>
        <v>50</v>
      </c>
      <c r="Z925" s="26">
        <f t="shared" si="669"/>
        <v>50</v>
      </c>
      <c r="AA925" s="26">
        <f t="shared" si="669"/>
        <v>50</v>
      </c>
      <c r="AB925" s="26">
        <f t="shared" si="669"/>
        <v>50</v>
      </c>
      <c r="AC925" s="26">
        <f t="shared" si="669"/>
        <v>50</v>
      </c>
      <c r="AD925" s="26">
        <f t="shared" si="669"/>
        <v>50</v>
      </c>
      <c r="AE925" s="26">
        <f t="shared" si="669"/>
        <v>50</v>
      </c>
      <c r="AF925" s="26">
        <f t="shared" si="669"/>
        <v>50</v>
      </c>
      <c r="AG925" s="26">
        <f t="shared" si="669"/>
        <v>50</v>
      </c>
      <c r="AH925" s="26">
        <f t="shared" si="669"/>
        <v>50</v>
      </c>
    </row>
    <row r="926" spans="2:34" hidden="1" outlineLevel="1">
      <c r="B926" t="str">
        <f t="shared" si="663"/>
        <v>Carbon storage - Cost - Americas - USD/ton CO2</v>
      </c>
      <c r="C926" t="s">
        <v>94</v>
      </c>
      <c r="D926" t="s">
        <v>126</v>
      </c>
      <c r="E926" t="s">
        <v>56</v>
      </c>
      <c r="F926" t="s">
        <v>139</v>
      </c>
      <c r="G926" s="26">
        <f t="shared" ref="G926:AH926" si="670">G843</f>
        <v>50</v>
      </c>
      <c r="H926" s="26">
        <f t="shared" si="670"/>
        <v>50</v>
      </c>
      <c r="I926" s="26">
        <f t="shared" si="670"/>
        <v>50</v>
      </c>
      <c r="J926" s="26">
        <f t="shared" si="670"/>
        <v>50</v>
      </c>
      <c r="K926" s="26">
        <f t="shared" si="670"/>
        <v>50</v>
      </c>
      <c r="L926" s="26">
        <f t="shared" si="670"/>
        <v>50</v>
      </c>
      <c r="M926" s="26">
        <f t="shared" si="670"/>
        <v>50</v>
      </c>
      <c r="N926" s="26">
        <f t="shared" si="670"/>
        <v>50</v>
      </c>
      <c r="O926" s="26">
        <f t="shared" si="670"/>
        <v>50</v>
      </c>
      <c r="P926" s="26">
        <f t="shared" si="670"/>
        <v>50</v>
      </c>
      <c r="Q926" s="26">
        <f t="shared" si="670"/>
        <v>50</v>
      </c>
      <c r="R926" s="26">
        <f t="shared" si="670"/>
        <v>50</v>
      </c>
      <c r="S926" s="26">
        <f t="shared" si="670"/>
        <v>50</v>
      </c>
      <c r="T926" s="26">
        <f t="shared" si="670"/>
        <v>50</v>
      </c>
      <c r="U926" s="26">
        <f t="shared" si="670"/>
        <v>50</v>
      </c>
      <c r="V926" s="26">
        <f t="shared" si="670"/>
        <v>50</v>
      </c>
      <c r="W926" s="26">
        <f t="shared" si="670"/>
        <v>50</v>
      </c>
      <c r="X926" s="26">
        <f t="shared" si="670"/>
        <v>50</v>
      </c>
      <c r="Y926" s="26">
        <f t="shared" si="670"/>
        <v>50</v>
      </c>
      <c r="Z926" s="26">
        <f t="shared" si="670"/>
        <v>50</v>
      </c>
      <c r="AA926" s="26">
        <f t="shared" si="670"/>
        <v>50</v>
      </c>
      <c r="AB926" s="26">
        <f t="shared" si="670"/>
        <v>50</v>
      </c>
      <c r="AC926" s="26">
        <f t="shared" si="670"/>
        <v>50</v>
      </c>
      <c r="AD926" s="26">
        <f t="shared" si="670"/>
        <v>50</v>
      </c>
      <c r="AE926" s="26">
        <f t="shared" si="670"/>
        <v>50</v>
      </c>
      <c r="AF926" s="26">
        <f t="shared" si="670"/>
        <v>50</v>
      </c>
      <c r="AG926" s="26">
        <f t="shared" si="670"/>
        <v>50</v>
      </c>
      <c r="AH926" s="26">
        <f t="shared" si="670"/>
        <v>50</v>
      </c>
    </row>
    <row r="927" spans="2:34" hidden="1" outlineLevel="1">
      <c r="B927" t="str">
        <f t="shared" si="663"/>
        <v>Carbon storage - Cost - Asia - USD/ton CO2</v>
      </c>
      <c r="C927" t="s">
        <v>94</v>
      </c>
      <c r="D927" t="s">
        <v>126</v>
      </c>
      <c r="E927" t="s">
        <v>57</v>
      </c>
      <c r="F927" t="s">
        <v>139</v>
      </c>
      <c r="G927" s="26">
        <f t="shared" ref="G927:AH927" si="671">G844</f>
        <v>50</v>
      </c>
      <c r="H927" s="26">
        <f t="shared" si="671"/>
        <v>50</v>
      </c>
      <c r="I927" s="26">
        <f t="shared" si="671"/>
        <v>50</v>
      </c>
      <c r="J927" s="26">
        <f t="shared" si="671"/>
        <v>50</v>
      </c>
      <c r="K927" s="26">
        <f t="shared" si="671"/>
        <v>50</v>
      </c>
      <c r="L927" s="26">
        <f t="shared" si="671"/>
        <v>50</v>
      </c>
      <c r="M927" s="26">
        <f t="shared" si="671"/>
        <v>50</v>
      </c>
      <c r="N927" s="26">
        <f t="shared" si="671"/>
        <v>50</v>
      </c>
      <c r="O927" s="26">
        <f t="shared" si="671"/>
        <v>50</v>
      </c>
      <c r="P927" s="26">
        <f t="shared" si="671"/>
        <v>50</v>
      </c>
      <c r="Q927" s="26">
        <f t="shared" si="671"/>
        <v>50</v>
      </c>
      <c r="R927" s="26">
        <f t="shared" si="671"/>
        <v>50</v>
      </c>
      <c r="S927" s="26">
        <f t="shared" si="671"/>
        <v>50</v>
      </c>
      <c r="T927" s="26">
        <f t="shared" si="671"/>
        <v>50</v>
      </c>
      <c r="U927" s="26">
        <f t="shared" si="671"/>
        <v>50</v>
      </c>
      <c r="V927" s="26">
        <f t="shared" si="671"/>
        <v>50</v>
      </c>
      <c r="W927" s="26">
        <f t="shared" si="671"/>
        <v>50</v>
      </c>
      <c r="X927" s="26">
        <f t="shared" si="671"/>
        <v>50</v>
      </c>
      <c r="Y927" s="26">
        <f t="shared" si="671"/>
        <v>50</v>
      </c>
      <c r="Z927" s="26">
        <f t="shared" si="671"/>
        <v>50</v>
      </c>
      <c r="AA927" s="26">
        <f t="shared" si="671"/>
        <v>50</v>
      </c>
      <c r="AB927" s="26">
        <f t="shared" si="671"/>
        <v>50</v>
      </c>
      <c r="AC927" s="26">
        <f t="shared" si="671"/>
        <v>50</v>
      </c>
      <c r="AD927" s="26">
        <f t="shared" si="671"/>
        <v>50</v>
      </c>
      <c r="AE927" s="26">
        <f t="shared" si="671"/>
        <v>50</v>
      </c>
      <c r="AF927" s="26">
        <f t="shared" si="671"/>
        <v>50</v>
      </c>
      <c r="AG927" s="26">
        <f t="shared" si="671"/>
        <v>50</v>
      </c>
      <c r="AH927" s="26">
        <f t="shared" si="671"/>
        <v>50</v>
      </c>
    </row>
    <row r="928" spans="2:34" hidden="1" outlineLevel="1">
      <c r="B928" t="str">
        <f t="shared" si="663"/>
        <v>Carbon storage - Cost - Europe - USD/ton CO2</v>
      </c>
      <c r="C928" t="s">
        <v>94</v>
      </c>
      <c r="D928" t="s">
        <v>126</v>
      </c>
      <c r="E928" t="s">
        <v>8</v>
      </c>
      <c r="F928" t="s">
        <v>139</v>
      </c>
      <c r="G928" s="26">
        <f t="shared" ref="G928:AH928" si="672">G845</f>
        <v>50</v>
      </c>
      <c r="H928" s="26">
        <f t="shared" si="672"/>
        <v>50</v>
      </c>
      <c r="I928" s="26">
        <f t="shared" si="672"/>
        <v>50</v>
      </c>
      <c r="J928" s="26">
        <f t="shared" si="672"/>
        <v>50</v>
      </c>
      <c r="K928" s="26">
        <f t="shared" si="672"/>
        <v>50</v>
      </c>
      <c r="L928" s="26">
        <f t="shared" si="672"/>
        <v>50</v>
      </c>
      <c r="M928" s="26">
        <f t="shared" si="672"/>
        <v>50</v>
      </c>
      <c r="N928" s="26">
        <f t="shared" si="672"/>
        <v>50</v>
      </c>
      <c r="O928" s="26">
        <f t="shared" si="672"/>
        <v>50</v>
      </c>
      <c r="P928" s="26">
        <f t="shared" si="672"/>
        <v>50</v>
      </c>
      <c r="Q928" s="26">
        <f t="shared" si="672"/>
        <v>50</v>
      </c>
      <c r="R928" s="26">
        <f t="shared" si="672"/>
        <v>50</v>
      </c>
      <c r="S928" s="26">
        <f t="shared" si="672"/>
        <v>50</v>
      </c>
      <c r="T928" s="26">
        <f t="shared" si="672"/>
        <v>50</v>
      </c>
      <c r="U928" s="26">
        <f t="shared" si="672"/>
        <v>50</v>
      </c>
      <c r="V928" s="26">
        <f t="shared" si="672"/>
        <v>50</v>
      </c>
      <c r="W928" s="26">
        <f t="shared" si="672"/>
        <v>50</v>
      </c>
      <c r="X928" s="26">
        <f t="shared" si="672"/>
        <v>50</v>
      </c>
      <c r="Y928" s="26">
        <f t="shared" si="672"/>
        <v>50</v>
      </c>
      <c r="Z928" s="26">
        <f t="shared" si="672"/>
        <v>50</v>
      </c>
      <c r="AA928" s="26">
        <f t="shared" si="672"/>
        <v>50</v>
      </c>
      <c r="AB928" s="26">
        <f t="shared" si="672"/>
        <v>50</v>
      </c>
      <c r="AC928" s="26">
        <f t="shared" si="672"/>
        <v>50</v>
      </c>
      <c r="AD928" s="26">
        <f t="shared" si="672"/>
        <v>50</v>
      </c>
      <c r="AE928" s="26">
        <f t="shared" si="672"/>
        <v>50</v>
      </c>
      <c r="AF928" s="26">
        <f t="shared" si="672"/>
        <v>50</v>
      </c>
      <c r="AG928" s="26">
        <f t="shared" si="672"/>
        <v>50</v>
      </c>
      <c r="AH928" s="26">
        <f t="shared" si="672"/>
        <v>50</v>
      </c>
    </row>
    <row r="929" spans="2:34" hidden="1" outlineLevel="1">
      <c r="B929" t="str">
        <f t="shared" si="663"/>
        <v>Carbon storage - Cost - Middle East - USD/ton CO2</v>
      </c>
      <c r="C929" t="s">
        <v>94</v>
      </c>
      <c r="D929" t="s">
        <v>126</v>
      </c>
      <c r="E929" t="s">
        <v>58</v>
      </c>
      <c r="F929" t="s">
        <v>139</v>
      </c>
      <c r="G929" s="26">
        <f t="shared" ref="G929:AH929" si="673">G846</f>
        <v>50</v>
      </c>
      <c r="H929" s="26">
        <f t="shared" si="673"/>
        <v>50</v>
      </c>
      <c r="I929" s="26">
        <f t="shared" si="673"/>
        <v>50</v>
      </c>
      <c r="J929" s="26">
        <f t="shared" si="673"/>
        <v>50</v>
      </c>
      <c r="K929" s="26">
        <f t="shared" si="673"/>
        <v>50</v>
      </c>
      <c r="L929" s="26">
        <f t="shared" si="673"/>
        <v>50</v>
      </c>
      <c r="M929" s="26">
        <f t="shared" si="673"/>
        <v>50</v>
      </c>
      <c r="N929" s="26">
        <f t="shared" si="673"/>
        <v>50</v>
      </c>
      <c r="O929" s="26">
        <f t="shared" si="673"/>
        <v>50</v>
      </c>
      <c r="P929" s="26">
        <f t="shared" si="673"/>
        <v>50</v>
      </c>
      <c r="Q929" s="26">
        <f t="shared" si="673"/>
        <v>50</v>
      </c>
      <c r="R929" s="26">
        <f t="shared" si="673"/>
        <v>50</v>
      </c>
      <c r="S929" s="26">
        <f t="shared" si="673"/>
        <v>50</v>
      </c>
      <c r="T929" s="26">
        <f t="shared" si="673"/>
        <v>50</v>
      </c>
      <c r="U929" s="26">
        <f t="shared" si="673"/>
        <v>50</v>
      </c>
      <c r="V929" s="26">
        <f t="shared" si="673"/>
        <v>50</v>
      </c>
      <c r="W929" s="26">
        <f t="shared" si="673"/>
        <v>50</v>
      </c>
      <c r="X929" s="26">
        <f t="shared" si="673"/>
        <v>50</v>
      </c>
      <c r="Y929" s="26">
        <f t="shared" si="673"/>
        <v>50</v>
      </c>
      <c r="Z929" s="26">
        <f t="shared" si="673"/>
        <v>50</v>
      </c>
      <c r="AA929" s="26">
        <f t="shared" si="673"/>
        <v>50</v>
      </c>
      <c r="AB929" s="26">
        <f t="shared" si="673"/>
        <v>50</v>
      </c>
      <c r="AC929" s="26">
        <f t="shared" si="673"/>
        <v>50</v>
      </c>
      <c r="AD929" s="26">
        <f t="shared" si="673"/>
        <v>50</v>
      </c>
      <c r="AE929" s="26">
        <f t="shared" si="673"/>
        <v>50</v>
      </c>
      <c r="AF929" s="26">
        <f t="shared" si="673"/>
        <v>50</v>
      </c>
      <c r="AG929" s="26">
        <f t="shared" si="673"/>
        <v>50</v>
      </c>
      <c r="AH929" s="26">
        <f t="shared" si="673"/>
        <v>50</v>
      </c>
    </row>
    <row r="930" spans="2:34" hidden="1" outlineLevel="1">
      <c r="B930" t="str">
        <f t="shared" si="627"/>
        <v>Blue ammonia (CCS) - Conversion NG -&gt; NH3 - Global - ton NG/ton NH3</v>
      </c>
      <c r="C930" t="str">
        <f>C867</f>
        <v>Blue ammonia (CCS)</v>
      </c>
      <c r="D930" t="s">
        <v>102</v>
      </c>
      <c r="E930" t="s">
        <v>49</v>
      </c>
      <c r="F930" t="s">
        <v>103</v>
      </c>
      <c r="G930" s="24">
        <f t="shared" ref="G930:V934" si="674">INDEX(FuelData,MATCH($B930,FuelData_Index,0),MATCH(G$4,FuelData_Year,0))</f>
        <v>0.56000000000000005</v>
      </c>
      <c r="H930" s="24">
        <f t="shared" si="674"/>
        <v>0.56000000000000005</v>
      </c>
      <c r="I930" s="24">
        <f t="shared" si="674"/>
        <v>0.56000000000000005</v>
      </c>
      <c r="J930" s="24">
        <f t="shared" si="674"/>
        <v>0.56000000000000005</v>
      </c>
      <c r="K930" s="24">
        <f t="shared" si="674"/>
        <v>0.56000000000000005</v>
      </c>
      <c r="L930" s="24">
        <f t="shared" si="674"/>
        <v>0.56000000000000005</v>
      </c>
      <c r="M930" s="24">
        <f t="shared" si="674"/>
        <v>0.56000000000000005</v>
      </c>
      <c r="N930" s="24">
        <f t="shared" si="674"/>
        <v>0.56000000000000005</v>
      </c>
      <c r="O930" s="24">
        <f t="shared" si="674"/>
        <v>0.56000000000000005</v>
      </c>
      <c r="P930" s="24">
        <f t="shared" si="674"/>
        <v>0.56000000000000005</v>
      </c>
      <c r="Q930" s="24">
        <f t="shared" si="674"/>
        <v>0.56000000000000005</v>
      </c>
      <c r="R930" s="24">
        <f t="shared" si="674"/>
        <v>0.56000000000000005</v>
      </c>
      <c r="S930" s="24">
        <f t="shared" si="674"/>
        <v>0.56000000000000005</v>
      </c>
      <c r="T930" s="24">
        <f t="shared" si="674"/>
        <v>0.56000000000000005</v>
      </c>
      <c r="U930" s="24">
        <f t="shared" si="674"/>
        <v>0.56000000000000005</v>
      </c>
      <c r="V930" s="24">
        <f t="shared" si="674"/>
        <v>0.56000000000000005</v>
      </c>
      <c r="W930" s="24">
        <f t="shared" ref="W930:AH934" si="675">INDEX(FuelData,MATCH($B930,FuelData_Index,0),MATCH(W$4,FuelData_Year,0))</f>
        <v>0.56000000000000005</v>
      </c>
      <c r="X930" s="24">
        <f t="shared" si="675"/>
        <v>0.56000000000000005</v>
      </c>
      <c r="Y930" s="24">
        <f t="shared" si="675"/>
        <v>0.56000000000000005</v>
      </c>
      <c r="Z930" s="24">
        <f t="shared" si="675"/>
        <v>0.56000000000000005</v>
      </c>
      <c r="AA930" s="24">
        <f t="shared" si="675"/>
        <v>0.56000000000000005</v>
      </c>
      <c r="AB930" s="24">
        <f t="shared" si="675"/>
        <v>0.56000000000000005</v>
      </c>
      <c r="AC930" s="24">
        <f t="shared" si="675"/>
        <v>0.56000000000000005</v>
      </c>
      <c r="AD930" s="24">
        <f t="shared" si="675"/>
        <v>0.56000000000000005</v>
      </c>
      <c r="AE930" s="24">
        <f t="shared" si="675"/>
        <v>0.56000000000000005</v>
      </c>
      <c r="AF930" s="24">
        <f t="shared" si="675"/>
        <v>0.56000000000000005</v>
      </c>
      <c r="AG930" s="24">
        <f t="shared" si="675"/>
        <v>0.56000000000000005</v>
      </c>
      <c r="AH930" s="24">
        <f t="shared" si="675"/>
        <v>0.56000000000000005</v>
      </c>
    </row>
    <row r="931" spans="2:34" hidden="1" outlineLevel="1">
      <c r="B931" t="str">
        <f>_xlfn.TEXTJOIN(" - ",TRUE,C931:F931)</f>
        <v>Blue ammonia (CCS) - Conversion N2 -&gt; NH3 - Global - ton N2/ton NH3</v>
      </c>
      <c r="C931" t="str">
        <f>C867</f>
        <v>Blue ammonia (CCS)</v>
      </c>
      <c r="D931" t="s">
        <v>66</v>
      </c>
      <c r="E931" t="s">
        <v>49</v>
      </c>
      <c r="F931" t="s">
        <v>67</v>
      </c>
      <c r="G931" s="24">
        <f t="shared" si="674"/>
        <v>0.82199999999999995</v>
      </c>
      <c r="H931" s="24">
        <f t="shared" si="674"/>
        <v>0.82199999999999995</v>
      </c>
      <c r="I931" s="24">
        <f t="shared" si="674"/>
        <v>0.82199999999999995</v>
      </c>
      <c r="J931" s="24">
        <f t="shared" si="674"/>
        <v>0.82199999999999995</v>
      </c>
      <c r="K931" s="24">
        <f t="shared" si="674"/>
        <v>0.82199999999999995</v>
      </c>
      <c r="L931" s="24">
        <f t="shared" si="674"/>
        <v>0.82199999999999995</v>
      </c>
      <c r="M931" s="24">
        <f t="shared" si="674"/>
        <v>0.82199999999999995</v>
      </c>
      <c r="N931" s="24">
        <f t="shared" si="674"/>
        <v>0.82199999999999995</v>
      </c>
      <c r="O931" s="24">
        <f t="shared" si="674"/>
        <v>0.82199999999999995</v>
      </c>
      <c r="P931" s="24">
        <f t="shared" si="674"/>
        <v>0.82199999999999995</v>
      </c>
      <c r="Q931" s="24">
        <f t="shared" si="674"/>
        <v>0.82199999999999995</v>
      </c>
      <c r="R931" s="24">
        <f t="shared" si="674"/>
        <v>0.82199999999999995</v>
      </c>
      <c r="S931" s="24">
        <f t="shared" si="674"/>
        <v>0.82199999999999995</v>
      </c>
      <c r="T931" s="24">
        <f t="shared" si="674"/>
        <v>0.82199999999999995</v>
      </c>
      <c r="U931" s="24">
        <f t="shared" si="674"/>
        <v>0.82199999999999995</v>
      </c>
      <c r="V931" s="24">
        <f t="shared" si="674"/>
        <v>0.82199999999999995</v>
      </c>
      <c r="W931" s="24">
        <f t="shared" si="675"/>
        <v>0.82199999999999995</v>
      </c>
      <c r="X931" s="24">
        <f t="shared" si="675"/>
        <v>0.82199999999999995</v>
      </c>
      <c r="Y931" s="24">
        <f t="shared" si="675"/>
        <v>0.82199999999999995</v>
      </c>
      <c r="Z931" s="24">
        <f t="shared" si="675"/>
        <v>0.82199999999999995</v>
      </c>
      <c r="AA931" s="24">
        <f t="shared" si="675"/>
        <v>0.82199999999999995</v>
      </c>
      <c r="AB931" s="24">
        <f t="shared" si="675"/>
        <v>0.82199999999999995</v>
      </c>
      <c r="AC931" s="24">
        <f t="shared" si="675"/>
        <v>0.82199999999999995</v>
      </c>
      <c r="AD931" s="24">
        <f t="shared" si="675"/>
        <v>0.82199999999999995</v>
      </c>
      <c r="AE931" s="24">
        <f t="shared" si="675"/>
        <v>0.82199999999999995</v>
      </c>
      <c r="AF931" s="24">
        <f t="shared" si="675"/>
        <v>0.82199999999999995</v>
      </c>
      <c r="AG931" s="24">
        <f t="shared" si="675"/>
        <v>0.82199999999999995</v>
      </c>
      <c r="AH931" s="24">
        <f t="shared" si="675"/>
        <v>0.82199999999999995</v>
      </c>
    </row>
    <row r="932" spans="2:34" hidden="1" outlineLevel="1">
      <c r="B932" t="str">
        <f>_xlfn.TEXTJOIN(" - ",TRUE,C932:F932)</f>
        <v>Carbon storage - Carbon to store - Global - ton CO2/ton NH3</v>
      </c>
      <c r="C932" t="s">
        <v>94</v>
      </c>
      <c r="D932" t="s">
        <v>98</v>
      </c>
      <c r="E932" t="s">
        <v>49</v>
      </c>
      <c r="F932" t="s">
        <v>97</v>
      </c>
      <c r="G932" s="27">
        <f>G934*G933</f>
        <v>1.6916480000000007</v>
      </c>
      <c r="H932" s="27">
        <f t="shared" ref="H932:AH932" si="676">H934*H933</f>
        <v>1.6954240000000003</v>
      </c>
      <c r="I932" s="27">
        <f t="shared" si="676"/>
        <v>1.6992000000000007</v>
      </c>
      <c r="J932" s="27">
        <f t="shared" si="676"/>
        <v>1.7029760000000003</v>
      </c>
      <c r="K932" s="27">
        <f t="shared" si="676"/>
        <v>1.7067520000000016</v>
      </c>
      <c r="L932" s="27">
        <f t="shared" si="676"/>
        <v>1.7105280000000012</v>
      </c>
      <c r="M932" s="27">
        <f t="shared" si="676"/>
        <v>1.7143040000000007</v>
      </c>
      <c r="N932" s="27">
        <f t="shared" si="676"/>
        <v>1.718080000000002</v>
      </c>
      <c r="O932" s="27">
        <f t="shared" si="676"/>
        <v>1.7218560000000001</v>
      </c>
      <c r="P932" s="27">
        <f t="shared" si="676"/>
        <v>1.7256319999999996</v>
      </c>
      <c r="Q932" s="27">
        <f t="shared" si="676"/>
        <v>1.7294079999999992</v>
      </c>
      <c r="R932" s="27">
        <f t="shared" si="676"/>
        <v>1.7331839999999987</v>
      </c>
      <c r="S932" s="27">
        <f t="shared" si="676"/>
        <v>1.7369600000000001</v>
      </c>
      <c r="T932" s="27">
        <f t="shared" si="676"/>
        <v>1.7407359999999996</v>
      </c>
      <c r="U932" s="27">
        <f t="shared" si="676"/>
        <v>1.7445120000000007</v>
      </c>
      <c r="V932" s="27">
        <f t="shared" si="676"/>
        <v>1.7482880000000005</v>
      </c>
      <c r="W932" s="27">
        <f t="shared" si="676"/>
        <v>1.7520640000000001</v>
      </c>
      <c r="X932" s="27">
        <f t="shared" si="676"/>
        <v>1.7558400000000005</v>
      </c>
      <c r="Y932" s="27">
        <f t="shared" si="676"/>
        <v>1.7596160000000001</v>
      </c>
      <c r="Z932" s="27">
        <f t="shared" si="676"/>
        <v>1.7633919999999996</v>
      </c>
      <c r="AA932" s="27">
        <f t="shared" si="676"/>
        <v>1.7671680000000007</v>
      </c>
      <c r="AB932" s="27">
        <f t="shared" si="676"/>
        <v>1.7709440000000005</v>
      </c>
      <c r="AC932" s="27">
        <f t="shared" si="676"/>
        <v>1.7747200000000001</v>
      </c>
      <c r="AD932" s="27">
        <f t="shared" si="676"/>
        <v>1.7784960000000012</v>
      </c>
      <c r="AE932" s="27">
        <f t="shared" si="676"/>
        <v>1.782272000000001</v>
      </c>
      <c r="AF932" s="27">
        <f t="shared" si="676"/>
        <v>1.7860480000000005</v>
      </c>
      <c r="AG932" s="27">
        <f t="shared" si="676"/>
        <v>1.7898240000000001</v>
      </c>
      <c r="AH932" s="27">
        <f t="shared" si="676"/>
        <v>1.7935999999999996</v>
      </c>
    </row>
    <row r="933" spans="2:34" hidden="1" outlineLevel="1">
      <c r="B933" t="str">
        <f>_xlfn.TEXTJOIN(" - ",TRUE,C933:F933)</f>
        <v>Carbon capture - Carbon capture efficiency - Global - %</v>
      </c>
      <c r="C933" t="s">
        <v>93</v>
      </c>
      <c r="D933" t="s">
        <v>145</v>
      </c>
      <c r="E933" t="s">
        <v>49</v>
      </c>
      <c r="F933" t="s">
        <v>117</v>
      </c>
      <c r="G933" s="9">
        <f t="shared" si="674"/>
        <v>0.89600000000000035</v>
      </c>
      <c r="H933" s="9">
        <f t="shared" si="674"/>
        <v>0.89800000000000013</v>
      </c>
      <c r="I933" s="9">
        <f t="shared" si="674"/>
        <v>0.90000000000000036</v>
      </c>
      <c r="J933" s="9">
        <f t="shared" si="674"/>
        <v>0.90200000000000014</v>
      </c>
      <c r="K933" s="9">
        <f t="shared" si="674"/>
        <v>0.9040000000000008</v>
      </c>
      <c r="L933" s="9">
        <f t="shared" si="674"/>
        <v>0.90600000000000058</v>
      </c>
      <c r="M933" s="9">
        <f t="shared" si="674"/>
        <v>0.90800000000000036</v>
      </c>
      <c r="N933" s="9">
        <f t="shared" si="674"/>
        <v>0.91000000000000103</v>
      </c>
      <c r="O933" s="9">
        <f t="shared" si="674"/>
        <v>0.91199999999999992</v>
      </c>
      <c r="P933" s="9">
        <f t="shared" si="674"/>
        <v>0.9139999999999997</v>
      </c>
      <c r="Q933" s="9">
        <f t="shared" si="674"/>
        <v>0.91599999999999948</v>
      </c>
      <c r="R933" s="9">
        <f t="shared" si="674"/>
        <v>0.91799999999999926</v>
      </c>
      <c r="S933" s="9">
        <f t="shared" si="674"/>
        <v>0.91999999999999993</v>
      </c>
      <c r="T933" s="9">
        <f t="shared" si="674"/>
        <v>0.92199999999999971</v>
      </c>
      <c r="U933" s="9">
        <f t="shared" si="674"/>
        <v>0.92400000000000038</v>
      </c>
      <c r="V933" s="9">
        <f t="shared" si="674"/>
        <v>0.92600000000000016</v>
      </c>
      <c r="W933" s="9">
        <f t="shared" si="675"/>
        <v>0.92799999999999994</v>
      </c>
      <c r="X933" s="9">
        <f t="shared" si="675"/>
        <v>0.93000000000000016</v>
      </c>
      <c r="Y933" s="9">
        <f t="shared" si="675"/>
        <v>0.93199999999999994</v>
      </c>
      <c r="Z933" s="9">
        <f t="shared" si="675"/>
        <v>0.93399999999999972</v>
      </c>
      <c r="AA933" s="9">
        <f t="shared" si="675"/>
        <v>0.93600000000000039</v>
      </c>
      <c r="AB933" s="9">
        <f t="shared" si="675"/>
        <v>0.93800000000000017</v>
      </c>
      <c r="AC933" s="9">
        <f t="shared" si="675"/>
        <v>0.94</v>
      </c>
      <c r="AD933" s="9">
        <f t="shared" si="675"/>
        <v>0.94200000000000061</v>
      </c>
      <c r="AE933" s="9">
        <f t="shared" si="675"/>
        <v>0.94400000000000039</v>
      </c>
      <c r="AF933" s="9">
        <f t="shared" si="675"/>
        <v>0.94600000000000017</v>
      </c>
      <c r="AG933" s="9">
        <f t="shared" si="675"/>
        <v>0.94799999999999995</v>
      </c>
      <c r="AH933" s="9">
        <f t="shared" si="675"/>
        <v>0.94999999999999973</v>
      </c>
    </row>
    <row r="934" spans="2:34" hidden="1" outlineLevel="1">
      <c r="B934" t="str">
        <f t="shared" si="627"/>
        <v>Carbon capture &amp; storage (CCS) - Conversion NG -&gt; CO2 -&gt; NH3 - Global - ton CO2/ton NH3</v>
      </c>
      <c r="C934" t="s">
        <v>95</v>
      </c>
      <c r="D934" t="s">
        <v>96</v>
      </c>
      <c r="E934" t="s">
        <v>49</v>
      </c>
      <c r="F934" t="s">
        <v>97</v>
      </c>
      <c r="G934" s="24">
        <f t="shared" si="674"/>
        <v>1.8880000000000001</v>
      </c>
      <c r="H934" s="24">
        <f t="shared" si="674"/>
        <v>1.8880000000000001</v>
      </c>
      <c r="I934" s="24">
        <f t="shared" si="674"/>
        <v>1.8880000000000001</v>
      </c>
      <c r="J934" s="24">
        <f t="shared" si="674"/>
        <v>1.8880000000000001</v>
      </c>
      <c r="K934" s="24">
        <f t="shared" si="674"/>
        <v>1.8880000000000001</v>
      </c>
      <c r="L934" s="24">
        <f t="shared" si="674"/>
        <v>1.8880000000000001</v>
      </c>
      <c r="M934" s="24">
        <f t="shared" si="674"/>
        <v>1.8880000000000001</v>
      </c>
      <c r="N934" s="24">
        <f t="shared" si="674"/>
        <v>1.8880000000000001</v>
      </c>
      <c r="O934" s="24">
        <f t="shared" si="674"/>
        <v>1.8880000000000001</v>
      </c>
      <c r="P934" s="24">
        <f t="shared" si="674"/>
        <v>1.8880000000000001</v>
      </c>
      <c r="Q934" s="24">
        <f t="shared" si="674"/>
        <v>1.8880000000000001</v>
      </c>
      <c r="R934" s="24">
        <f t="shared" si="674"/>
        <v>1.8880000000000001</v>
      </c>
      <c r="S934" s="24">
        <f t="shared" si="674"/>
        <v>1.8880000000000001</v>
      </c>
      <c r="T934" s="24">
        <f t="shared" si="674"/>
        <v>1.8880000000000001</v>
      </c>
      <c r="U934" s="24">
        <f t="shared" si="674"/>
        <v>1.8880000000000001</v>
      </c>
      <c r="V934" s="24">
        <f t="shared" si="674"/>
        <v>1.8880000000000001</v>
      </c>
      <c r="W934" s="24">
        <f t="shared" si="675"/>
        <v>1.8880000000000001</v>
      </c>
      <c r="X934" s="24">
        <f t="shared" si="675"/>
        <v>1.8880000000000001</v>
      </c>
      <c r="Y934" s="24">
        <f t="shared" si="675"/>
        <v>1.8880000000000001</v>
      </c>
      <c r="Z934" s="24">
        <f t="shared" si="675"/>
        <v>1.8880000000000001</v>
      </c>
      <c r="AA934" s="24">
        <f t="shared" si="675"/>
        <v>1.8880000000000001</v>
      </c>
      <c r="AB934" s="24">
        <f t="shared" si="675"/>
        <v>1.8880000000000001</v>
      </c>
      <c r="AC934" s="24">
        <f t="shared" si="675"/>
        <v>1.8880000000000001</v>
      </c>
      <c r="AD934" s="24">
        <f t="shared" si="675"/>
        <v>1.8880000000000001</v>
      </c>
      <c r="AE934" s="24">
        <f t="shared" si="675"/>
        <v>1.8880000000000001</v>
      </c>
      <c r="AF934" s="24">
        <f t="shared" si="675"/>
        <v>1.8880000000000001</v>
      </c>
      <c r="AG934" s="24">
        <f t="shared" si="675"/>
        <v>1.8880000000000001</v>
      </c>
      <c r="AH934" s="24">
        <f t="shared" si="675"/>
        <v>1.8880000000000001</v>
      </c>
    </row>
    <row r="935" spans="2:34" collapsed="1"/>
    <row r="936" spans="2:34">
      <c r="B936" t="str">
        <f t="shared" ref="B936:B990" si="677">_xlfn.TEXTJOIN(" - ",TRUE,C936:F936)</f>
        <v>Bio-methanol - Item - Region - Unit</v>
      </c>
      <c r="C936" s="18" t="s">
        <v>104</v>
      </c>
      <c r="D936" s="18" t="s">
        <v>28</v>
      </c>
      <c r="E936" s="18" t="s">
        <v>1</v>
      </c>
      <c r="F936" s="18" t="s">
        <v>29</v>
      </c>
      <c r="G936" s="22">
        <v>2023</v>
      </c>
      <c r="H936" s="22">
        <v>2024</v>
      </c>
      <c r="I936" s="22">
        <v>2025</v>
      </c>
      <c r="J936" s="22">
        <v>2026</v>
      </c>
      <c r="K936" s="22">
        <v>2027</v>
      </c>
      <c r="L936" s="22">
        <v>2028</v>
      </c>
      <c r="M936" s="22">
        <v>2029</v>
      </c>
      <c r="N936" s="22">
        <v>2030</v>
      </c>
      <c r="O936" s="22">
        <v>2031</v>
      </c>
      <c r="P936" s="22">
        <v>2032</v>
      </c>
      <c r="Q936" s="22">
        <v>2033</v>
      </c>
      <c r="R936" s="22">
        <v>2034</v>
      </c>
      <c r="S936" s="22">
        <v>2035</v>
      </c>
      <c r="T936" s="22">
        <v>2036</v>
      </c>
      <c r="U936" s="22">
        <v>2037</v>
      </c>
      <c r="V936" s="22">
        <v>2038</v>
      </c>
      <c r="W936" s="22">
        <v>2039</v>
      </c>
      <c r="X936" s="22">
        <v>2040</v>
      </c>
      <c r="Y936" s="22">
        <v>2041</v>
      </c>
      <c r="Z936" s="22">
        <v>2042</v>
      </c>
      <c r="AA936" s="22">
        <v>2043</v>
      </c>
      <c r="AB936" s="22">
        <v>2044</v>
      </c>
      <c r="AC936" s="22">
        <v>2045</v>
      </c>
      <c r="AD936" s="22">
        <v>2046</v>
      </c>
      <c r="AE936" s="22">
        <v>2047</v>
      </c>
      <c r="AF936" s="22">
        <v>2048</v>
      </c>
      <c r="AG936" s="22">
        <v>2049</v>
      </c>
      <c r="AH936" s="22">
        <v>2050</v>
      </c>
    </row>
    <row r="937" spans="2:34" hidden="1" outlineLevel="1">
      <c r="B937" t="str">
        <f t="shared" si="677"/>
        <v>Bio-methanol - Total cost - Africa - USD/ton fuel</v>
      </c>
      <c r="C937" s="10" t="str">
        <f>C936</f>
        <v>Bio-methanol</v>
      </c>
      <c r="D937" s="10" t="s">
        <v>30</v>
      </c>
      <c r="E937" s="10" t="s">
        <v>55</v>
      </c>
      <c r="F937" s="10" t="s">
        <v>31</v>
      </c>
      <c r="G937" s="11">
        <f>G$943+G$947+G950+G962+G974</f>
        <v>858.21344695589153</v>
      </c>
      <c r="H937" s="11">
        <f t="shared" ref="H937:AH937" si="678">H$943+H$947+H950+H962+H974</f>
        <v>796.48236676736951</v>
      </c>
      <c r="I937" s="11">
        <f t="shared" si="678"/>
        <v>734.75128657884659</v>
      </c>
      <c r="J937" s="11">
        <f t="shared" si="678"/>
        <v>712.69159441187378</v>
      </c>
      <c r="K937" s="11">
        <f t="shared" si="678"/>
        <v>690.63315150037511</v>
      </c>
      <c r="L937" s="11">
        <f t="shared" si="678"/>
        <v>668.57595784435102</v>
      </c>
      <c r="M937" s="11">
        <f t="shared" si="678"/>
        <v>646.52001344380096</v>
      </c>
      <c r="N937" s="11">
        <f t="shared" si="678"/>
        <v>624.46531829872549</v>
      </c>
      <c r="O937" s="11">
        <f t="shared" si="678"/>
        <v>615.70487426522914</v>
      </c>
      <c r="P937" s="11">
        <f t="shared" si="678"/>
        <v>606.94512756773474</v>
      </c>
      <c r="Q937" s="11">
        <f t="shared" si="678"/>
        <v>598.18607820624288</v>
      </c>
      <c r="R937" s="11">
        <f t="shared" si="678"/>
        <v>589.42772618075355</v>
      </c>
      <c r="S937" s="11">
        <f t="shared" si="678"/>
        <v>580.67007149126619</v>
      </c>
      <c r="T937" s="11">
        <f t="shared" si="678"/>
        <v>571.96623817144518</v>
      </c>
      <c r="U937" s="11">
        <f t="shared" si="678"/>
        <v>563.26273307622091</v>
      </c>
      <c r="V937" s="11">
        <f t="shared" si="678"/>
        <v>554.55955620559507</v>
      </c>
      <c r="W937" s="11">
        <f t="shared" si="678"/>
        <v>545.85670755956676</v>
      </c>
      <c r="X937" s="11">
        <f t="shared" si="678"/>
        <v>537.1541871381354</v>
      </c>
      <c r="Y937" s="11">
        <f t="shared" si="678"/>
        <v>532.15293219358728</v>
      </c>
      <c r="Z937" s="11">
        <f t="shared" si="678"/>
        <v>527.15201475292292</v>
      </c>
      <c r="AA937" s="11">
        <f t="shared" si="678"/>
        <v>522.15143481614382</v>
      </c>
      <c r="AB937" s="11">
        <f t="shared" si="678"/>
        <v>517.15119238324928</v>
      </c>
      <c r="AC937" s="11">
        <f t="shared" si="678"/>
        <v>512.1512874542384</v>
      </c>
      <c r="AD937" s="11">
        <f t="shared" si="678"/>
        <v>507.28826227939737</v>
      </c>
      <c r="AE937" s="11">
        <f t="shared" si="678"/>
        <v>502.4254027605009</v>
      </c>
      <c r="AF937" s="11">
        <f t="shared" si="678"/>
        <v>497.56270889755064</v>
      </c>
      <c r="AG937" s="11">
        <f t="shared" si="678"/>
        <v>492.70018069054578</v>
      </c>
      <c r="AH937" s="11">
        <f t="shared" si="678"/>
        <v>487.83781813948548</v>
      </c>
    </row>
    <row r="938" spans="2:34" hidden="1" outlineLevel="1">
      <c r="B938" t="str">
        <f t="shared" si="677"/>
        <v>Bio-methanol - Total cost - Americas - USD/ton fuel</v>
      </c>
      <c r="C938" s="2" t="str">
        <f>C936</f>
        <v>Bio-methanol</v>
      </c>
      <c r="D938" s="2" t="s">
        <v>30</v>
      </c>
      <c r="E938" s="2" t="s">
        <v>56</v>
      </c>
      <c r="F938" s="2" t="s">
        <v>31</v>
      </c>
      <c r="G938" s="12">
        <f t="shared" ref="G938:AH938" si="679">G$943+G$947+G951+G963+G975</f>
        <v>808.55799888990725</v>
      </c>
      <c r="H938" s="12">
        <f t="shared" si="679"/>
        <v>749.79290668200815</v>
      </c>
      <c r="I938" s="12">
        <f t="shared" si="679"/>
        <v>691.02781447410894</v>
      </c>
      <c r="J938" s="12">
        <f t="shared" si="679"/>
        <v>669.30099197910613</v>
      </c>
      <c r="K938" s="12">
        <f t="shared" si="679"/>
        <v>647.5750088694549</v>
      </c>
      <c r="L938" s="12">
        <f t="shared" si="679"/>
        <v>625.84986514515492</v>
      </c>
      <c r="M938" s="12">
        <f t="shared" si="679"/>
        <v>604.12556080620675</v>
      </c>
      <c r="N938" s="12">
        <f t="shared" si="679"/>
        <v>582.40209585260982</v>
      </c>
      <c r="O938" s="12">
        <f t="shared" si="679"/>
        <v>573.39505986205722</v>
      </c>
      <c r="P938" s="12">
        <f t="shared" si="679"/>
        <v>564.38842780388723</v>
      </c>
      <c r="Q938" s="12">
        <f t="shared" si="679"/>
        <v>555.38219967810164</v>
      </c>
      <c r="R938" s="12">
        <f t="shared" si="679"/>
        <v>546.37637548469979</v>
      </c>
      <c r="S938" s="12">
        <f t="shared" si="679"/>
        <v>537.37095522368065</v>
      </c>
      <c r="T938" s="12">
        <f t="shared" si="679"/>
        <v>528.42710056778697</v>
      </c>
      <c r="U938" s="12">
        <f t="shared" si="679"/>
        <v>519.48357334941829</v>
      </c>
      <c r="V938" s="12">
        <f t="shared" si="679"/>
        <v>510.54037356857646</v>
      </c>
      <c r="W938" s="12">
        <f t="shared" si="679"/>
        <v>501.59750122526066</v>
      </c>
      <c r="X938" s="12">
        <f t="shared" si="679"/>
        <v>492.65495631947005</v>
      </c>
      <c r="Y938" s="12">
        <f t="shared" si="679"/>
        <v>487.81891462033531</v>
      </c>
      <c r="Z938" s="12">
        <f t="shared" si="679"/>
        <v>482.98300483535741</v>
      </c>
      <c r="AA938" s="12">
        <f t="shared" si="679"/>
        <v>478.14722696453805</v>
      </c>
      <c r="AB938" s="12">
        <f t="shared" si="679"/>
        <v>473.31158100787633</v>
      </c>
      <c r="AC938" s="12">
        <f t="shared" si="679"/>
        <v>468.47606696537127</v>
      </c>
      <c r="AD938" s="12">
        <f t="shared" si="679"/>
        <v>463.424423787058</v>
      </c>
      <c r="AE938" s="12">
        <f t="shared" si="679"/>
        <v>458.37288012863849</v>
      </c>
      <c r="AF938" s="12">
        <f t="shared" si="679"/>
        <v>453.32143599011488</v>
      </c>
      <c r="AG938" s="12">
        <f t="shared" si="679"/>
        <v>448.27009137148627</v>
      </c>
      <c r="AH938" s="12">
        <f t="shared" si="679"/>
        <v>443.21884627275182</v>
      </c>
    </row>
    <row r="939" spans="2:34" hidden="1" outlineLevel="1">
      <c r="B939" t="str">
        <f t="shared" si="677"/>
        <v>Bio-methanol - Total cost - Asia - USD/ton fuel</v>
      </c>
      <c r="C939" s="2" t="str">
        <f>C936</f>
        <v>Bio-methanol</v>
      </c>
      <c r="D939" s="2" t="s">
        <v>30</v>
      </c>
      <c r="E939" s="2" t="s">
        <v>57</v>
      </c>
      <c r="F939" s="2" t="s">
        <v>31</v>
      </c>
      <c r="G939" s="12">
        <f t="shared" ref="G939:AH939" si="680">G$943+G$947+G952+G964+G976</f>
        <v>803.58085933681252</v>
      </c>
      <c r="H939" s="12">
        <f t="shared" si="680"/>
        <v>742.45478739877046</v>
      </c>
      <c r="I939" s="12">
        <f t="shared" si="680"/>
        <v>681.32871546072988</v>
      </c>
      <c r="J939" s="12">
        <f t="shared" si="680"/>
        <v>658.95283411271248</v>
      </c>
      <c r="K939" s="12">
        <f t="shared" si="680"/>
        <v>636.57829063655799</v>
      </c>
      <c r="L939" s="12">
        <f t="shared" si="680"/>
        <v>614.20508503226552</v>
      </c>
      <c r="M939" s="12">
        <f t="shared" si="680"/>
        <v>591.8332172998355</v>
      </c>
      <c r="N939" s="12">
        <f t="shared" si="680"/>
        <v>569.46268743926851</v>
      </c>
      <c r="O939" s="12">
        <f t="shared" si="680"/>
        <v>560.2875363642936</v>
      </c>
      <c r="P939" s="12">
        <f t="shared" si="680"/>
        <v>551.11329462629135</v>
      </c>
      <c r="Q939" s="12">
        <f t="shared" si="680"/>
        <v>541.9399622252638</v>
      </c>
      <c r="R939" s="12">
        <f t="shared" si="680"/>
        <v>532.76753916120936</v>
      </c>
      <c r="S939" s="12">
        <f t="shared" si="680"/>
        <v>523.59602543412745</v>
      </c>
      <c r="T939" s="12">
        <f t="shared" si="680"/>
        <v>514.78282753350845</v>
      </c>
      <c r="U939" s="12">
        <f t="shared" si="680"/>
        <v>505.97009196183706</v>
      </c>
      <c r="V939" s="12">
        <f t="shared" si="680"/>
        <v>497.15781871911508</v>
      </c>
      <c r="W939" s="12">
        <f t="shared" si="680"/>
        <v>488.34600780534157</v>
      </c>
      <c r="X939" s="12">
        <f t="shared" si="680"/>
        <v>479.53465922051589</v>
      </c>
      <c r="Y939" s="12">
        <f t="shared" si="680"/>
        <v>474.17288696465397</v>
      </c>
      <c r="Z939" s="12">
        <f t="shared" si="680"/>
        <v>468.81159864149618</v>
      </c>
      <c r="AA939" s="12">
        <f t="shared" si="680"/>
        <v>463.45079425104416</v>
      </c>
      <c r="AB939" s="12">
        <f t="shared" si="680"/>
        <v>458.09047379329746</v>
      </c>
      <c r="AC939" s="12">
        <f t="shared" si="680"/>
        <v>452.73063726825478</v>
      </c>
      <c r="AD939" s="12">
        <f t="shared" si="680"/>
        <v>447.82146351629279</v>
      </c>
      <c r="AE939" s="12">
        <f t="shared" si="680"/>
        <v>442.91251168945405</v>
      </c>
      <c r="AF939" s="12">
        <f t="shared" si="680"/>
        <v>438.00378178774031</v>
      </c>
      <c r="AG939" s="12">
        <f t="shared" si="680"/>
        <v>433.09527381115083</v>
      </c>
      <c r="AH939" s="12">
        <f t="shared" si="680"/>
        <v>428.18698775968454</v>
      </c>
    </row>
    <row r="940" spans="2:34" hidden="1" outlineLevel="1">
      <c r="B940" t="str">
        <f t="shared" si="677"/>
        <v>Bio-methanol - Total cost - Europe - USD/ton fuel</v>
      </c>
      <c r="C940" s="2" t="str">
        <f>C936</f>
        <v>Bio-methanol</v>
      </c>
      <c r="D940" s="2" t="s">
        <v>30</v>
      </c>
      <c r="E940" s="2" t="s">
        <v>8</v>
      </c>
      <c r="F940" s="2" t="s">
        <v>31</v>
      </c>
      <c r="G940" s="12">
        <f t="shared" ref="G940:AH940" si="681">G$943+G$947+G953+G965+G977</f>
        <v>827.51835384114952</v>
      </c>
      <c r="H940" s="12">
        <f t="shared" si="681"/>
        <v>768.29863814728151</v>
      </c>
      <c r="I940" s="25">
        <f t="shared" si="681"/>
        <v>709.07892245341361</v>
      </c>
      <c r="J940" s="12">
        <f t="shared" si="681"/>
        <v>687.13915177461377</v>
      </c>
      <c r="K940" s="12">
        <f t="shared" si="681"/>
        <v>665.20048150021307</v>
      </c>
      <c r="L940" s="12">
        <f t="shared" si="681"/>
        <v>643.26291163021187</v>
      </c>
      <c r="M940" s="12">
        <f t="shared" si="681"/>
        <v>621.32644216460972</v>
      </c>
      <c r="N940" s="12">
        <f t="shared" si="681"/>
        <v>599.39107310340705</v>
      </c>
      <c r="O940" s="12">
        <f t="shared" si="681"/>
        <v>590.58100735166727</v>
      </c>
      <c r="P940" s="12">
        <f t="shared" si="681"/>
        <v>581.77139881772734</v>
      </c>
      <c r="Q940" s="12">
        <f t="shared" si="681"/>
        <v>572.96224750158831</v>
      </c>
      <c r="R940" s="12">
        <f t="shared" si="681"/>
        <v>564.15355340324959</v>
      </c>
      <c r="S940" s="12">
        <f t="shared" si="681"/>
        <v>555.34531652271016</v>
      </c>
      <c r="T940" s="12">
        <f t="shared" si="681"/>
        <v>546.44284288554036</v>
      </c>
      <c r="U940" s="12">
        <f t="shared" si="681"/>
        <v>537.54064223063529</v>
      </c>
      <c r="V940" s="12">
        <f t="shared" si="681"/>
        <v>528.6387145579971</v>
      </c>
      <c r="W940" s="12">
        <f t="shared" si="681"/>
        <v>519.73705986762479</v>
      </c>
      <c r="X940" s="12">
        <f t="shared" si="681"/>
        <v>510.83567815951739</v>
      </c>
      <c r="Y940" s="12">
        <f t="shared" si="681"/>
        <v>505.8697113606604</v>
      </c>
      <c r="Z940" s="12">
        <f t="shared" si="681"/>
        <v>500.90403660354298</v>
      </c>
      <c r="AA940" s="12">
        <f t="shared" si="681"/>
        <v>495.93865388816693</v>
      </c>
      <c r="AB940" s="12">
        <f t="shared" si="681"/>
        <v>490.9735632145314</v>
      </c>
      <c r="AC940" s="12">
        <f t="shared" si="681"/>
        <v>486.00876458263542</v>
      </c>
      <c r="AD940" s="12">
        <f t="shared" si="681"/>
        <v>481.10699752304504</v>
      </c>
      <c r="AE940" s="12">
        <f t="shared" si="681"/>
        <v>476.20544354312199</v>
      </c>
      <c r="AF940" s="12">
        <f t="shared" si="681"/>
        <v>471.30410264286809</v>
      </c>
      <c r="AG940" s="12">
        <f t="shared" si="681"/>
        <v>466.40297482228243</v>
      </c>
      <c r="AH940" s="12">
        <f t="shared" si="681"/>
        <v>461.50206008136411</v>
      </c>
    </row>
    <row r="941" spans="2:34" hidden="1" outlineLevel="1">
      <c r="B941" t="str">
        <f t="shared" si="677"/>
        <v>Bio-methanol - Total cost - Middle East - USD/ton fuel</v>
      </c>
      <c r="C941" s="13" t="str">
        <f>C936</f>
        <v>Bio-methanol</v>
      </c>
      <c r="D941" s="13" t="s">
        <v>30</v>
      </c>
      <c r="E941" s="13" t="s">
        <v>58</v>
      </c>
      <c r="F941" s="13" t="s">
        <v>31</v>
      </c>
      <c r="G941" s="14">
        <f t="shared" ref="G941:AH941" si="682">G$943+G$947+G954+G966+G978</f>
        <v>840.19328577588544</v>
      </c>
      <c r="H941" s="14">
        <f t="shared" si="682"/>
        <v>780.96838039168699</v>
      </c>
      <c r="I941" s="14">
        <f t="shared" si="682"/>
        <v>721.74347500748831</v>
      </c>
      <c r="J941" s="14">
        <f t="shared" si="682"/>
        <v>699.88168259331417</v>
      </c>
      <c r="K941" s="14">
        <f t="shared" si="682"/>
        <v>678.0205971085519</v>
      </c>
      <c r="L941" s="14">
        <f t="shared" si="682"/>
        <v>656.16021855320173</v>
      </c>
      <c r="M941" s="14">
        <f t="shared" si="682"/>
        <v>634.30054692726367</v>
      </c>
      <c r="N941" s="14">
        <f t="shared" si="682"/>
        <v>612.44158223073759</v>
      </c>
      <c r="O941" s="14">
        <f t="shared" si="682"/>
        <v>603.35885588627025</v>
      </c>
      <c r="P941" s="14">
        <f t="shared" si="682"/>
        <v>594.27662800850112</v>
      </c>
      <c r="Q941" s="14">
        <f t="shared" si="682"/>
        <v>585.1948985974318</v>
      </c>
      <c r="R941" s="14">
        <f t="shared" si="682"/>
        <v>576.11366765306184</v>
      </c>
      <c r="S941" s="14">
        <f t="shared" si="682"/>
        <v>567.03293517539021</v>
      </c>
      <c r="T941" s="14">
        <f t="shared" si="682"/>
        <v>558.3934225912576</v>
      </c>
      <c r="U941" s="14">
        <f t="shared" si="682"/>
        <v>549.7541599330857</v>
      </c>
      <c r="V941" s="14">
        <f t="shared" si="682"/>
        <v>541.11514720087621</v>
      </c>
      <c r="W941" s="14">
        <f t="shared" si="682"/>
        <v>532.47638439462821</v>
      </c>
      <c r="X941" s="14">
        <f t="shared" si="682"/>
        <v>523.83787151434103</v>
      </c>
      <c r="Y941" s="14">
        <f t="shared" si="682"/>
        <v>518.60391049974453</v>
      </c>
      <c r="Z941" s="14">
        <f t="shared" si="682"/>
        <v>513.37027723706763</v>
      </c>
      <c r="AA941" s="14">
        <f t="shared" si="682"/>
        <v>508.13697172631197</v>
      </c>
      <c r="AB941" s="14">
        <f t="shared" si="682"/>
        <v>502.90399396747716</v>
      </c>
      <c r="AC941" s="14">
        <f t="shared" si="682"/>
        <v>497.6713439605619</v>
      </c>
      <c r="AD941" s="14">
        <f t="shared" si="682"/>
        <v>492.57755494687012</v>
      </c>
      <c r="AE941" s="14">
        <f t="shared" si="682"/>
        <v>487.4839193313577</v>
      </c>
      <c r="AF941" s="14">
        <f t="shared" si="682"/>
        <v>482.39043711402655</v>
      </c>
      <c r="AG941" s="14">
        <f t="shared" si="682"/>
        <v>477.29710829487601</v>
      </c>
      <c r="AH941" s="14">
        <f t="shared" si="682"/>
        <v>472.20393287390516</v>
      </c>
    </row>
    <row r="942" spans="2:34" hidden="1" outlineLevel="1">
      <c r="B942" t="str">
        <f t="shared" si="677"/>
        <v/>
      </c>
      <c r="C942" s="2"/>
    </row>
    <row r="943" spans="2:34" hidden="1" outlineLevel="1">
      <c r="B943" t="str">
        <f t="shared" si="677"/>
        <v>Bio-methanol - CAPEX - Global - USD/ton fuel</v>
      </c>
      <c r="C943" s="4" t="str">
        <f>C936</f>
        <v>Bio-methanol</v>
      </c>
      <c r="D943" s="4" t="s">
        <v>40</v>
      </c>
      <c r="E943" s="4" t="s">
        <v>49</v>
      </c>
      <c r="F943" s="4" t="s">
        <v>31</v>
      </c>
      <c r="G943" s="5">
        <f>G945/G944</f>
        <v>140</v>
      </c>
      <c r="H943" s="5">
        <f t="shared" ref="H943:AH943" si="683">H945/H944</f>
        <v>126.66666666666667</v>
      </c>
      <c r="I943" s="5">
        <f t="shared" si="683"/>
        <v>113.33333333333333</v>
      </c>
      <c r="J943" s="5">
        <f t="shared" si="683"/>
        <v>108.33333333333333</v>
      </c>
      <c r="K943" s="5">
        <f t="shared" si="683"/>
        <v>103.33333333333333</v>
      </c>
      <c r="L943" s="5">
        <f t="shared" si="683"/>
        <v>98.333333333333329</v>
      </c>
      <c r="M943" s="5">
        <f t="shared" si="683"/>
        <v>93.333333333333329</v>
      </c>
      <c r="N943" s="5">
        <f t="shared" si="683"/>
        <v>88.333333333333329</v>
      </c>
      <c r="O943" s="5">
        <f t="shared" si="683"/>
        <v>86.166666666666671</v>
      </c>
      <c r="P943" s="5">
        <f t="shared" si="683"/>
        <v>84</v>
      </c>
      <c r="Q943" s="5">
        <f t="shared" si="683"/>
        <v>81.833333333333329</v>
      </c>
      <c r="R943" s="5">
        <f t="shared" si="683"/>
        <v>79.666666666666671</v>
      </c>
      <c r="S943" s="5">
        <f t="shared" si="683"/>
        <v>77.5</v>
      </c>
      <c r="T943" s="5">
        <f t="shared" si="683"/>
        <v>75.333333333333329</v>
      </c>
      <c r="U943" s="5">
        <f t="shared" si="683"/>
        <v>73.166666666666671</v>
      </c>
      <c r="V943" s="5">
        <f t="shared" si="683"/>
        <v>71</v>
      </c>
      <c r="W943" s="5">
        <f t="shared" si="683"/>
        <v>68.833333333333329</v>
      </c>
      <c r="X943" s="5">
        <f t="shared" si="683"/>
        <v>66.666666666666671</v>
      </c>
      <c r="Y943" s="5">
        <f t="shared" si="683"/>
        <v>65.333333333333329</v>
      </c>
      <c r="Z943" s="5">
        <f t="shared" si="683"/>
        <v>64</v>
      </c>
      <c r="AA943" s="5">
        <f t="shared" si="683"/>
        <v>62.666666666666664</v>
      </c>
      <c r="AB943" s="5">
        <f t="shared" si="683"/>
        <v>61.333333333333336</v>
      </c>
      <c r="AC943" s="5">
        <f t="shared" si="683"/>
        <v>60</v>
      </c>
      <c r="AD943" s="5">
        <f t="shared" si="683"/>
        <v>58.666666666666664</v>
      </c>
      <c r="AE943" s="5">
        <f t="shared" si="683"/>
        <v>57.333333333333336</v>
      </c>
      <c r="AF943" s="5">
        <f t="shared" si="683"/>
        <v>56</v>
      </c>
      <c r="AG943" s="5">
        <f t="shared" si="683"/>
        <v>54.666666666666664</v>
      </c>
      <c r="AH943" s="5">
        <f t="shared" si="683"/>
        <v>53.333333333333336</v>
      </c>
    </row>
    <row r="944" spans="2:34" hidden="1" outlineLevel="1">
      <c r="B944" t="str">
        <f t="shared" si="677"/>
        <v>Bio-methanol - Plant lifetime - Global - Years</v>
      </c>
      <c r="C944" t="str">
        <f>C936</f>
        <v>Bio-methanol</v>
      </c>
      <c r="D944" t="s">
        <v>109</v>
      </c>
      <c r="E944" t="s">
        <v>49</v>
      </c>
      <c r="F944" t="s">
        <v>110</v>
      </c>
      <c r="G944" s="8">
        <f t="shared" ref="G944:V945" si="684">INDEX(FuelData,MATCH($B944,FuelData_Index,0),MATCH(G$4,FuelData_Year,0))</f>
        <v>30</v>
      </c>
      <c r="H944" s="8">
        <f t="shared" si="684"/>
        <v>30</v>
      </c>
      <c r="I944" s="29">
        <f t="shared" si="684"/>
        <v>30</v>
      </c>
      <c r="J944" s="8">
        <f t="shared" si="684"/>
        <v>30</v>
      </c>
      <c r="K944" s="8">
        <f t="shared" si="684"/>
        <v>30</v>
      </c>
      <c r="L944" s="8">
        <f t="shared" si="684"/>
        <v>30</v>
      </c>
      <c r="M944" s="8">
        <f t="shared" si="684"/>
        <v>30</v>
      </c>
      <c r="N944" s="8">
        <f t="shared" si="684"/>
        <v>30</v>
      </c>
      <c r="O944" s="8">
        <f t="shared" si="684"/>
        <v>30</v>
      </c>
      <c r="P944" s="8">
        <f t="shared" si="684"/>
        <v>30</v>
      </c>
      <c r="Q944" s="8">
        <f t="shared" si="684"/>
        <v>30</v>
      </c>
      <c r="R944" s="8">
        <f t="shared" si="684"/>
        <v>30</v>
      </c>
      <c r="S944" s="8">
        <f t="shared" si="684"/>
        <v>30</v>
      </c>
      <c r="T944" s="8">
        <f t="shared" si="684"/>
        <v>30</v>
      </c>
      <c r="U944" s="8">
        <f t="shared" si="684"/>
        <v>30</v>
      </c>
      <c r="V944" s="8">
        <f t="shared" si="684"/>
        <v>30</v>
      </c>
      <c r="W944" s="8">
        <f t="shared" ref="W944:AH945" si="685">INDEX(FuelData,MATCH($B944,FuelData_Index,0),MATCH(W$4,FuelData_Year,0))</f>
        <v>30</v>
      </c>
      <c r="X944" s="8">
        <f t="shared" si="685"/>
        <v>30</v>
      </c>
      <c r="Y944" s="8">
        <f t="shared" si="685"/>
        <v>30</v>
      </c>
      <c r="Z944" s="8">
        <f t="shared" si="685"/>
        <v>30</v>
      </c>
      <c r="AA944" s="8">
        <f t="shared" si="685"/>
        <v>30</v>
      </c>
      <c r="AB944" s="8">
        <f t="shared" si="685"/>
        <v>30</v>
      </c>
      <c r="AC944" s="8">
        <f t="shared" si="685"/>
        <v>30</v>
      </c>
      <c r="AD944" s="8">
        <f t="shared" si="685"/>
        <v>30</v>
      </c>
      <c r="AE944" s="8">
        <f t="shared" si="685"/>
        <v>30</v>
      </c>
      <c r="AF944" s="8">
        <f t="shared" si="685"/>
        <v>30</v>
      </c>
      <c r="AG944" s="8">
        <f t="shared" si="685"/>
        <v>30</v>
      </c>
      <c r="AH944" s="8">
        <f t="shared" si="685"/>
        <v>30</v>
      </c>
    </row>
    <row r="945" spans="2:34" hidden="1" outlineLevel="1">
      <c r="B945" t="str">
        <f t="shared" si="677"/>
        <v>Bio-methanol - Total CAPEX - Global - USD/ton fuel</v>
      </c>
      <c r="C945" t="str">
        <f>C936</f>
        <v>Bio-methanol</v>
      </c>
      <c r="D945" t="s">
        <v>136</v>
      </c>
      <c r="E945" t="s">
        <v>49</v>
      </c>
      <c r="F945" t="s">
        <v>31</v>
      </c>
      <c r="G945" s="8">
        <f t="shared" si="684"/>
        <v>4200</v>
      </c>
      <c r="H945" s="8">
        <f t="shared" si="684"/>
        <v>3800</v>
      </c>
      <c r="I945" s="29">
        <f t="shared" si="684"/>
        <v>3400</v>
      </c>
      <c r="J945" s="8">
        <f t="shared" si="684"/>
        <v>3250</v>
      </c>
      <c r="K945" s="8">
        <f t="shared" si="684"/>
        <v>3100</v>
      </c>
      <c r="L945" s="8">
        <f t="shared" si="684"/>
        <v>2950</v>
      </c>
      <c r="M945" s="8">
        <f t="shared" si="684"/>
        <v>2800</v>
      </c>
      <c r="N945" s="8">
        <f t="shared" si="684"/>
        <v>2650</v>
      </c>
      <c r="O945" s="8">
        <f t="shared" si="684"/>
        <v>2585</v>
      </c>
      <c r="P945" s="8">
        <f t="shared" si="684"/>
        <v>2520</v>
      </c>
      <c r="Q945" s="8">
        <f t="shared" si="684"/>
        <v>2455</v>
      </c>
      <c r="R945" s="8">
        <f t="shared" si="684"/>
        <v>2390</v>
      </c>
      <c r="S945" s="8">
        <f t="shared" si="684"/>
        <v>2325</v>
      </c>
      <c r="T945" s="8">
        <f t="shared" si="684"/>
        <v>2260</v>
      </c>
      <c r="U945" s="8">
        <f t="shared" si="684"/>
        <v>2195</v>
      </c>
      <c r="V945" s="8">
        <f t="shared" si="684"/>
        <v>2130</v>
      </c>
      <c r="W945" s="8">
        <f t="shared" si="685"/>
        <v>2065</v>
      </c>
      <c r="X945" s="8">
        <f t="shared" si="685"/>
        <v>2000</v>
      </c>
      <c r="Y945" s="8">
        <f t="shared" si="685"/>
        <v>1960</v>
      </c>
      <c r="Z945" s="8">
        <f t="shared" si="685"/>
        <v>1920</v>
      </c>
      <c r="AA945" s="8">
        <f t="shared" si="685"/>
        <v>1880</v>
      </c>
      <c r="AB945" s="8">
        <f t="shared" si="685"/>
        <v>1840</v>
      </c>
      <c r="AC945" s="8">
        <f t="shared" si="685"/>
        <v>1800</v>
      </c>
      <c r="AD945" s="8">
        <f t="shared" si="685"/>
        <v>1760</v>
      </c>
      <c r="AE945" s="8">
        <f t="shared" si="685"/>
        <v>1720</v>
      </c>
      <c r="AF945" s="8">
        <f t="shared" si="685"/>
        <v>1680</v>
      </c>
      <c r="AG945" s="8">
        <f t="shared" si="685"/>
        <v>1640</v>
      </c>
      <c r="AH945" s="8">
        <f t="shared" si="685"/>
        <v>1600</v>
      </c>
    </row>
    <row r="946" spans="2:34" hidden="1" outlineLevel="1">
      <c r="B946" t="str">
        <f t="shared" si="677"/>
        <v/>
      </c>
      <c r="G946" s="8"/>
      <c r="H946" s="8"/>
      <c r="I946" s="29"/>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row>
    <row r="947" spans="2:34" hidden="1" outlineLevel="1">
      <c r="B947" t="str">
        <f t="shared" si="677"/>
        <v>Bio-methanol - OPEX - Global - USD/ton fuel</v>
      </c>
      <c r="C947" s="4" t="str">
        <f>C936</f>
        <v>Bio-methanol</v>
      </c>
      <c r="D947" s="4" t="s">
        <v>41</v>
      </c>
      <c r="E947" s="4" t="s">
        <v>49</v>
      </c>
      <c r="F947" s="4" t="s">
        <v>31</v>
      </c>
      <c r="G947" s="5">
        <f>G948</f>
        <v>252</v>
      </c>
      <c r="H947" s="5">
        <f t="shared" ref="H947:AH947" si="686">H948</f>
        <v>228</v>
      </c>
      <c r="I947" s="5">
        <f t="shared" si="686"/>
        <v>204</v>
      </c>
      <c r="J947" s="5">
        <f t="shared" si="686"/>
        <v>195</v>
      </c>
      <c r="K947" s="5">
        <f t="shared" si="686"/>
        <v>186</v>
      </c>
      <c r="L947" s="5">
        <f t="shared" si="686"/>
        <v>177</v>
      </c>
      <c r="M947" s="5">
        <f t="shared" si="686"/>
        <v>168</v>
      </c>
      <c r="N947" s="5">
        <f t="shared" si="686"/>
        <v>159</v>
      </c>
      <c r="O947" s="5">
        <f t="shared" si="686"/>
        <v>155.10000000000036</v>
      </c>
      <c r="P947" s="5">
        <f t="shared" si="686"/>
        <v>151.19999999999982</v>
      </c>
      <c r="Q947" s="5">
        <f t="shared" si="686"/>
        <v>147.30000000000018</v>
      </c>
      <c r="R947" s="5">
        <f t="shared" si="686"/>
        <v>143.40000000000055</v>
      </c>
      <c r="S947" s="5">
        <f t="shared" si="686"/>
        <v>139.5</v>
      </c>
      <c r="T947" s="5">
        <f t="shared" si="686"/>
        <v>135.60000000000036</v>
      </c>
      <c r="U947" s="5">
        <f t="shared" si="686"/>
        <v>131.69999999999982</v>
      </c>
      <c r="V947" s="5">
        <f t="shared" si="686"/>
        <v>127.80000000000018</v>
      </c>
      <c r="W947" s="5">
        <f t="shared" si="686"/>
        <v>123.90000000000055</v>
      </c>
      <c r="X947" s="5">
        <f t="shared" si="686"/>
        <v>120</v>
      </c>
      <c r="Y947" s="5">
        <f t="shared" si="686"/>
        <v>117.60000000000036</v>
      </c>
      <c r="Z947" s="5">
        <f t="shared" si="686"/>
        <v>115.19999999999982</v>
      </c>
      <c r="AA947" s="5">
        <f t="shared" si="686"/>
        <v>112.80000000000018</v>
      </c>
      <c r="AB947" s="5">
        <f t="shared" si="686"/>
        <v>110.40000000000055</v>
      </c>
      <c r="AC947" s="5">
        <f t="shared" si="686"/>
        <v>108</v>
      </c>
      <c r="AD947" s="5">
        <f t="shared" si="686"/>
        <v>105.60000000000036</v>
      </c>
      <c r="AE947" s="5">
        <f t="shared" si="686"/>
        <v>103.19999999999982</v>
      </c>
      <c r="AF947" s="5">
        <f t="shared" si="686"/>
        <v>100.80000000000018</v>
      </c>
      <c r="AG947" s="5">
        <f t="shared" si="686"/>
        <v>98.400000000000546</v>
      </c>
      <c r="AH947" s="5">
        <f t="shared" si="686"/>
        <v>96</v>
      </c>
    </row>
    <row r="948" spans="2:34" hidden="1" outlineLevel="1">
      <c r="B948" t="str">
        <f t="shared" si="677"/>
        <v>Bio-methanol - OPEX - Global - USD/ton fuel/year</v>
      </c>
      <c r="C948" t="str">
        <f>C936</f>
        <v>Bio-methanol</v>
      </c>
      <c r="D948" t="s">
        <v>41</v>
      </c>
      <c r="E948" t="s">
        <v>49</v>
      </c>
      <c r="F948" t="s">
        <v>114</v>
      </c>
      <c r="G948" s="8">
        <f t="shared" ref="G948:AH948" si="687">INDEX(FuelData,MATCH($B948,FuelData_Index,0),MATCH(G$4,FuelData_Year,0))</f>
        <v>252</v>
      </c>
      <c r="H948" s="8">
        <f t="shared" si="687"/>
        <v>228</v>
      </c>
      <c r="I948" s="29">
        <f t="shared" si="687"/>
        <v>204</v>
      </c>
      <c r="J948" s="8">
        <f t="shared" si="687"/>
        <v>195</v>
      </c>
      <c r="K948" s="8">
        <f t="shared" si="687"/>
        <v>186</v>
      </c>
      <c r="L948" s="8">
        <f t="shared" si="687"/>
        <v>177</v>
      </c>
      <c r="M948" s="8">
        <f t="shared" si="687"/>
        <v>168</v>
      </c>
      <c r="N948" s="8">
        <f t="shared" si="687"/>
        <v>159</v>
      </c>
      <c r="O948" s="8">
        <f t="shared" si="687"/>
        <v>155.10000000000036</v>
      </c>
      <c r="P948" s="8">
        <f t="shared" si="687"/>
        <v>151.19999999999982</v>
      </c>
      <c r="Q948" s="8">
        <f t="shared" si="687"/>
        <v>147.30000000000018</v>
      </c>
      <c r="R948" s="8">
        <f t="shared" si="687"/>
        <v>143.40000000000055</v>
      </c>
      <c r="S948" s="8">
        <f t="shared" si="687"/>
        <v>139.5</v>
      </c>
      <c r="T948" s="8">
        <f t="shared" si="687"/>
        <v>135.60000000000036</v>
      </c>
      <c r="U948" s="8">
        <f t="shared" si="687"/>
        <v>131.69999999999982</v>
      </c>
      <c r="V948" s="8">
        <f t="shared" si="687"/>
        <v>127.80000000000018</v>
      </c>
      <c r="W948" s="8">
        <f t="shared" si="687"/>
        <v>123.90000000000055</v>
      </c>
      <c r="X948" s="8">
        <f t="shared" si="687"/>
        <v>120</v>
      </c>
      <c r="Y948" s="8">
        <f t="shared" si="687"/>
        <v>117.60000000000036</v>
      </c>
      <c r="Z948" s="8">
        <f t="shared" si="687"/>
        <v>115.19999999999982</v>
      </c>
      <c r="AA948" s="8">
        <f t="shared" si="687"/>
        <v>112.80000000000018</v>
      </c>
      <c r="AB948" s="8">
        <f t="shared" si="687"/>
        <v>110.40000000000055</v>
      </c>
      <c r="AC948" s="8">
        <f t="shared" si="687"/>
        <v>108</v>
      </c>
      <c r="AD948" s="8">
        <f t="shared" si="687"/>
        <v>105.60000000000036</v>
      </c>
      <c r="AE948" s="8">
        <f t="shared" si="687"/>
        <v>103.19999999999982</v>
      </c>
      <c r="AF948" s="8">
        <f t="shared" si="687"/>
        <v>100.80000000000018</v>
      </c>
      <c r="AG948" s="8">
        <f t="shared" si="687"/>
        <v>98.400000000000546</v>
      </c>
      <c r="AH948" s="8">
        <f t="shared" si="687"/>
        <v>96</v>
      </c>
    </row>
    <row r="949" spans="2:34" hidden="1" outlineLevel="1">
      <c r="B949" t="str">
        <f t="shared" si="677"/>
        <v/>
      </c>
      <c r="G949" s="8"/>
      <c r="H949" s="8"/>
      <c r="I949" s="29"/>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row>
    <row r="950" spans="2:34" hidden="1" outlineLevel="1">
      <c r="B950" t="str">
        <f t="shared" si="677"/>
        <v>Bio-methanol - Finance cost - Africa - USD/ton fuel</v>
      </c>
      <c r="C950" s="10" t="str">
        <f>C936</f>
        <v>Bio-methanol</v>
      </c>
      <c r="D950" s="10" t="s">
        <v>42</v>
      </c>
      <c r="E950" s="10" t="s">
        <v>55</v>
      </c>
      <c r="F950" s="10" t="s">
        <v>31</v>
      </c>
      <c r="G950" s="11">
        <f>G955*G$960</f>
        <v>231.00000000000003</v>
      </c>
      <c r="H950" s="11">
        <f t="shared" ref="H950:AH950" si="688">H955*H$960</f>
        <v>209.00000000000003</v>
      </c>
      <c r="I950" s="11">
        <f t="shared" si="688"/>
        <v>187.00000000000003</v>
      </c>
      <c r="J950" s="11">
        <f t="shared" si="688"/>
        <v>178.75000000000003</v>
      </c>
      <c r="K950" s="11">
        <f t="shared" si="688"/>
        <v>170.50000000000003</v>
      </c>
      <c r="L950" s="11">
        <f t="shared" si="688"/>
        <v>162.25000000000003</v>
      </c>
      <c r="M950" s="11">
        <f t="shared" si="688"/>
        <v>154.00000000000003</v>
      </c>
      <c r="N950" s="11">
        <f t="shared" si="688"/>
        <v>145.75000000000003</v>
      </c>
      <c r="O950" s="11">
        <f t="shared" si="688"/>
        <v>142.17500000000001</v>
      </c>
      <c r="P950" s="11">
        <f t="shared" si="688"/>
        <v>138.60000000000002</v>
      </c>
      <c r="Q950" s="11">
        <f t="shared" si="688"/>
        <v>135.02500000000001</v>
      </c>
      <c r="R950" s="11">
        <f t="shared" si="688"/>
        <v>131.45000000000002</v>
      </c>
      <c r="S950" s="11">
        <f t="shared" si="688"/>
        <v>127.87500000000001</v>
      </c>
      <c r="T950" s="11">
        <f t="shared" si="688"/>
        <v>124.30000000000001</v>
      </c>
      <c r="U950" s="11">
        <f t="shared" si="688"/>
        <v>120.72500000000002</v>
      </c>
      <c r="V950" s="11">
        <f t="shared" si="688"/>
        <v>117.15000000000002</v>
      </c>
      <c r="W950" s="11">
        <f t="shared" si="688"/>
        <v>113.57500000000002</v>
      </c>
      <c r="X950" s="11">
        <f t="shared" si="688"/>
        <v>110.00000000000001</v>
      </c>
      <c r="Y950" s="11">
        <f t="shared" si="688"/>
        <v>107.80000000000001</v>
      </c>
      <c r="Z950" s="11">
        <f t="shared" si="688"/>
        <v>105.60000000000001</v>
      </c>
      <c r="AA950" s="11">
        <f t="shared" si="688"/>
        <v>103.40000000000002</v>
      </c>
      <c r="AB950" s="11">
        <f t="shared" si="688"/>
        <v>101.20000000000002</v>
      </c>
      <c r="AC950" s="11">
        <f t="shared" si="688"/>
        <v>99.000000000000014</v>
      </c>
      <c r="AD950" s="11">
        <f t="shared" si="688"/>
        <v>96.800000000000011</v>
      </c>
      <c r="AE950" s="11">
        <f t="shared" si="688"/>
        <v>94.600000000000009</v>
      </c>
      <c r="AF950" s="11">
        <f t="shared" si="688"/>
        <v>92.4</v>
      </c>
      <c r="AG950" s="11">
        <f t="shared" si="688"/>
        <v>90.200000000000017</v>
      </c>
      <c r="AH950" s="11">
        <f t="shared" si="688"/>
        <v>88.000000000000014</v>
      </c>
    </row>
    <row r="951" spans="2:34" hidden="1" outlineLevel="1">
      <c r="B951" t="str">
        <f t="shared" si="677"/>
        <v>Bio-methanol - Finance cost - Americas - USD/ton fuel</v>
      </c>
      <c r="C951" s="2" t="str">
        <f>C936</f>
        <v>Bio-methanol</v>
      </c>
      <c r="D951" s="2" t="s">
        <v>42</v>
      </c>
      <c r="E951" s="2" t="s">
        <v>56</v>
      </c>
      <c r="F951" s="2" t="s">
        <v>31</v>
      </c>
      <c r="G951" s="12">
        <f t="shared" ref="G951:AH951" si="689">G956*G$960</f>
        <v>231.00000000000003</v>
      </c>
      <c r="H951" s="12">
        <f t="shared" si="689"/>
        <v>209.00000000000003</v>
      </c>
      <c r="I951" s="12">
        <f t="shared" si="689"/>
        <v>187.00000000000003</v>
      </c>
      <c r="J951" s="12">
        <f t="shared" si="689"/>
        <v>178.75000000000003</v>
      </c>
      <c r="K951" s="12">
        <f t="shared" si="689"/>
        <v>170.50000000000003</v>
      </c>
      <c r="L951" s="12">
        <f t="shared" si="689"/>
        <v>162.25000000000003</v>
      </c>
      <c r="M951" s="12">
        <f t="shared" si="689"/>
        <v>154.00000000000003</v>
      </c>
      <c r="N951" s="12">
        <f t="shared" si="689"/>
        <v>145.75000000000003</v>
      </c>
      <c r="O951" s="12">
        <f t="shared" si="689"/>
        <v>142.17500000000001</v>
      </c>
      <c r="P951" s="12">
        <f t="shared" si="689"/>
        <v>138.60000000000002</v>
      </c>
      <c r="Q951" s="12">
        <f t="shared" si="689"/>
        <v>135.02500000000001</v>
      </c>
      <c r="R951" s="12">
        <f t="shared" si="689"/>
        <v>131.45000000000002</v>
      </c>
      <c r="S951" s="12">
        <f t="shared" si="689"/>
        <v>127.87500000000001</v>
      </c>
      <c r="T951" s="12">
        <f t="shared" si="689"/>
        <v>124.30000000000001</v>
      </c>
      <c r="U951" s="12">
        <f t="shared" si="689"/>
        <v>120.72500000000002</v>
      </c>
      <c r="V951" s="12">
        <f t="shared" si="689"/>
        <v>117.15000000000002</v>
      </c>
      <c r="W951" s="12">
        <f t="shared" si="689"/>
        <v>113.57500000000002</v>
      </c>
      <c r="X951" s="12">
        <f t="shared" si="689"/>
        <v>110.00000000000001</v>
      </c>
      <c r="Y951" s="12">
        <f t="shared" si="689"/>
        <v>107.80000000000001</v>
      </c>
      <c r="Z951" s="12">
        <f t="shared" si="689"/>
        <v>105.60000000000001</v>
      </c>
      <c r="AA951" s="12">
        <f t="shared" si="689"/>
        <v>103.40000000000002</v>
      </c>
      <c r="AB951" s="12">
        <f t="shared" si="689"/>
        <v>101.20000000000002</v>
      </c>
      <c r="AC951" s="12">
        <f t="shared" si="689"/>
        <v>99.000000000000014</v>
      </c>
      <c r="AD951" s="12">
        <f t="shared" si="689"/>
        <v>96.800000000000011</v>
      </c>
      <c r="AE951" s="12">
        <f t="shared" si="689"/>
        <v>94.600000000000009</v>
      </c>
      <c r="AF951" s="12">
        <f t="shared" si="689"/>
        <v>92.4</v>
      </c>
      <c r="AG951" s="12">
        <f t="shared" si="689"/>
        <v>90.200000000000017</v>
      </c>
      <c r="AH951" s="12">
        <f t="shared" si="689"/>
        <v>88.000000000000014</v>
      </c>
    </row>
    <row r="952" spans="2:34" hidden="1" outlineLevel="1">
      <c r="B952" t="str">
        <f t="shared" si="677"/>
        <v>Bio-methanol - Finance cost - Asia - USD/ton fuel</v>
      </c>
      <c r="C952" s="2" t="str">
        <f>C936</f>
        <v>Bio-methanol</v>
      </c>
      <c r="D952" s="2" t="s">
        <v>42</v>
      </c>
      <c r="E952" s="2" t="s">
        <v>57</v>
      </c>
      <c r="F952" s="2" t="s">
        <v>31</v>
      </c>
      <c r="G952" s="12">
        <f t="shared" ref="G952:AH952" si="690">G957*G$960</f>
        <v>231.00000000000003</v>
      </c>
      <c r="H952" s="12">
        <f t="shared" si="690"/>
        <v>209.00000000000003</v>
      </c>
      <c r="I952" s="12">
        <f t="shared" si="690"/>
        <v>187.00000000000003</v>
      </c>
      <c r="J952" s="12">
        <f t="shared" si="690"/>
        <v>178.75000000000003</v>
      </c>
      <c r="K952" s="12">
        <f t="shared" si="690"/>
        <v>170.50000000000003</v>
      </c>
      <c r="L952" s="12">
        <f t="shared" si="690"/>
        <v>162.25000000000003</v>
      </c>
      <c r="M952" s="12">
        <f t="shared" si="690"/>
        <v>154.00000000000003</v>
      </c>
      <c r="N952" s="12">
        <f t="shared" si="690"/>
        <v>145.75000000000003</v>
      </c>
      <c r="O952" s="12">
        <f t="shared" si="690"/>
        <v>142.17500000000001</v>
      </c>
      <c r="P952" s="12">
        <f t="shared" si="690"/>
        <v>138.60000000000002</v>
      </c>
      <c r="Q952" s="12">
        <f t="shared" si="690"/>
        <v>135.02500000000001</v>
      </c>
      <c r="R952" s="12">
        <f t="shared" si="690"/>
        <v>131.45000000000002</v>
      </c>
      <c r="S952" s="12">
        <f t="shared" si="690"/>
        <v>127.87500000000001</v>
      </c>
      <c r="T952" s="12">
        <f t="shared" si="690"/>
        <v>124.30000000000001</v>
      </c>
      <c r="U952" s="12">
        <f t="shared" si="690"/>
        <v>120.72500000000002</v>
      </c>
      <c r="V952" s="12">
        <f t="shared" si="690"/>
        <v>117.15000000000002</v>
      </c>
      <c r="W952" s="12">
        <f t="shared" si="690"/>
        <v>113.57500000000002</v>
      </c>
      <c r="X952" s="12">
        <f t="shared" si="690"/>
        <v>110.00000000000001</v>
      </c>
      <c r="Y952" s="12">
        <f t="shared" si="690"/>
        <v>107.80000000000001</v>
      </c>
      <c r="Z952" s="12">
        <f t="shared" si="690"/>
        <v>105.60000000000001</v>
      </c>
      <c r="AA952" s="12">
        <f t="shared" si="690"/>
        <v>103.40000000000002</v>
      </c>
      <c r="AB952" s="12">
        <f t="shared" si="690"/>
        <v>101.20000000000002</v>
      </c>
      <c r="AC952" s="12">
        <f t="shared" si="690"/>
        <v>99.000000000000014</v>
      </c>
      <c r="AD952" s="12">
        <f t="shared" si="690"/>
        <v>96.800000000000011</v>
      </c>
      <c r="AE952" s="12">
        <f t="shared" si="690"/>
        <v>94.600000000000009</v>
      </c>
      <c r="AF952" s="12">
        <f t="shared" si="690"/>
        <v>92.4</v>
      </c>
      <c r="AG952" s="12">
        <f t="shared" si="690"/>
        <v>90.200000000000017</v>
      </c>
      <c r="AH952" s="12">
        <f t="shared" si="690"/>
        <v>88.000000000000014</v>
      </c>
    </row>
    <row r="953" spans="2:34" hidden="1" outlineLevel="1">
      <c r="B953" t="str">
        <f t="shared" si="677"/>
        <v>Bio-methanol - Finance cost - Europe - USD/ton fuel</v>
      </c>
      <c r="C953" s="2" t="str">
        <f>C936</f>
        <v>Bio-methanol</v>
      </c>
      <c r="D953" s="2" t="s">
        <v>42</v>
      </c>
      <c r="E953" s="2" t="s">
        <v>8</v>
      </c>
      <c r="F953" s="2" t="s">
        <v>31</v>
      </c>
      <c r="G953" s="12">
        <f t="shared" ref="G953:AH953" si="691">G958*G$960</f>
        <v>231.00000000000003</v>
      </c>
      <c r="H953" s="12">
        <f t="shared" si="691"/>
        <v>209.00000000000003</v>
      </c>
      <c r="I953" s="12">
        <f t="shared" si="691"/>
        <v>187.00000000000003</v>
      </c>
      <c r="J953" s="12">
        <f t="shared" si="691"/>
        <v>178.75000000000003</v>
      </c>
      <c r="K953" s="12">
        <f t="shared" si="691"/>
        <v>170.50000000000003</v>
      </c>
      <c r="L953" s="12">
        <f t="shared" si="691"/>
        <v>162.25000000000003</v>
      </c>
      <c r="M953" s="12">
        <f t="shared" si="691"/>
        <v>154.00000000000003</v>
      </c>
      <c r="N953" s="12">
        <f t="shared" si="691"/>
        <v>145.75000000000003</v>
      </c>
      <c r="O953" s="12">
        <f t="shared" si="691"/>
        <v>142.17500000000001</v>
      </c>
      <c r="P953" s="12">
        <f t="shared" si="691"/>
        <v>138.60000000000002</v>
      </c>
      <c r="Q953" s="12">
        <f t="shared" si="691"/>
        <v>135.02500000000001</v>
      </c>
      <c r="R953" s="12">
        <f t="shared" si="691"/>
        <v>131.45000000000002</v>
      </c>
      <c r="S953" s="12">
        <f t="shared" si="691"/>
        <v>127.87500000000001</v>
      </c>
      <c r="T953" s="12">
        <f t="shared" si="691"/>
        <v>124.30000000000001</v>
      </c>
      <c r="U953" s="12">
        <f t="shared" si="691"/>
        <v>120.72500000000002</v>
      </c>
      <c r="V953" s="12">
        <f t="shared" si="691"/>
        <v>117.15000000000002</v>
      </c>
      <c r="W953" s="12">
        <f t="shared" si="691"/>
        <v>113.57500000000002</v>
      </c>
      <c r="X953" s="12">
        <f t="shared" si="691"/>
        <v>110.00000000000001</v>
      </c>
      <c r="Y953" s="12">
        <f t="shared" si="691"/>
        <v>107.80000000000001</v>
      </c>
      <c r="Z953" s="12">
        <f t="shared" si="691"/>
        <v>105.60000000000001</v>
      </c>
      <c r="AA953" s="12">
        <f t="shared" si="691"/>
        <v>103.40000000000002</v>
      </c>
      <c r="AB953" s="12">
        <f t="shared" si="691"/>
        <v>101.20000000000002</v>
      </c>
      <c r="AC953" s="12">
        <f t="shared" si="691"/>
        <v>99.000000000000014</v>
      </c>
      <c r="AD953" s="12">
        <f t="shared" si="691"/>
        <v>96.800000000000011</v>
      </c>
      <c r="AE953" s="12">
        <f t="shared" si="691"/>
        <v>94.600000000000009</v>
      </c>
      <c r="AF953" s="12">
        <f t="shared" si="691"/>
        <v>92.4</v>
      </c>
      <c r="AG953" s="12">
        <f t="shared" si="691"/>
        <v>90.200000000000017</v>
      </c>
      <c r="AH953" s="12">
        <f t="shared" si="691"/>
        <v>88.000000000000014</v>
      </c>
    </row>
    <row r="954" spans="2:34" hidden="1" outlineLevel="1">
      <c r="B954" t="str">
        <f t="shared" si="677"/>
        <v>Bio-methanol - Finance cost - Middle East - USD/ton fuel</v>
      </c>
      <c r="C954" s="13" t="str">
        <f>C936</f>
        <v>Bio-methanol</v>
      </c>
      <c r="D954" s="13" t="s">
        <v>42</v>
      </c>
      <c r="E954" s="13" t="s">
        <v>58</v>
      </c>
      <c r="F954" s="13" t="s">
        <v>31</v>
      </c>
      <c r="G954" s="14">
        <f t="shared" ref="G954:AH954" si="692">G959*G$960</f>
        <v>231.00000000000003</v>
      </c>
      <c r="H954" s="14">
        <f t="shared" si="692"/>
        <v>209.00000000000003</v>
      </c>
      <c r="I954" s="14">
        <f t="shared" si="692"/>
        <v>187.00000000000003</v>
      </c>
      <c r="J954" s="14">
        <f t="shared" si="692"/>
        <v>178.75000000000003</v>
      </c>
      <c r="K954" s="14">
        <f t="shared" si="692"/>
        <v>170.50000000000003</v>
      </c>
      <c r="L954" s="14">
        <f t="shared" si="692"/>
        <v>162.25000000000003</v>
      </c>
      <c r="M954" s="14">
        <f t="shared" si="692"/>
        <v>154.00000000000003</v>
      </c>
      <c r="N954" s="14">
        <f t="shared" si="692"/>
        <v>145.75000000000003</v>
      </c>
      <c r="O954" s="14">
        <f t="shared" si="692"/>
        <v>142.17500000000001</v>
      </c>
      <c r="P954" s="14">
        <f t="shared" si="692"/>
        <v>138.60000000000002</v>
      </c>
      <c r="Q954" s="14">
        <f t="shared" si="692"/>
        <v>135.02500000000001</v>
      </c>
      <c r="R954" s="14">
        <f t="shared" si="692"/>
        <v>131.45000000000002</v>
      </c>
      <c r="S954" s="14">
        <f t="shared" si="692"/>
        <v>127.87500000000001</v>
      </c>
      <c r="T954" s="14">
        <f t="shared" si="692"/>
        <v>124.30000000000001</v>
      </c>
      <c r="U954" s="14">
        <f t="shared" si="692"/>
        <v>120.72500000000002</v>
      </c>
      <c r="V954" s="14">
        <f t="shared" si="692"/>
        <v>117.15000000000002</v>
      </c>
      <c r="W954" s="14">
        <f t="shared" si="692"/>
        <v>113.57500000000002</v>
      </c>
      <c r="X954" s="14">
        <f t="shared" si="692"/>
        <v>110.00000000000001</v>
      </c>
      <c r="Y954" s="14">
        <f t="shared" si="692"/>
        <v>107.80000000000001</v>
      </c>
      <c r="Z954" s="14">
        <f t="shared" si="692"/>
        <v>105.60000000000001</v>
      </c>
      <c r="AA954" s="14">
        <f t="shared" si="692"/>
        <v>103.40000000000002</v>
      </c>
      <c r="AB954" s="14">
        <f t="shared" si="692"/>
        <v>101.20000000000002</v>
      </c>
      <c r="AC954" s="14">
        <f t="shared" si="692"/>
        <v>99.000000000000014</v>
      </c>
      <c r="AD954" s="14">
        <f t="shared" si="692"/>
        <v>96.800000000000011</v>
      </c>
      <c r="AE954" s="14">
        <f t="shared" si="692"/>
        <v>94.600000000000009</v>
      </c>
      <c r="AF954" s="14">
        <f t="shared" si="692"/>
        <v>92.4</v>
      </c>
      <c r="AG954" s="14">
        <f t="shared" si="692"/>
        <v>90.200000000000017</v>
      </c>
      <c r="AH954" s="14">
        <f t="shared" si="692"/>
        <v>88.000000000000014</v>
      </c>
    </row>
    <row r="955" spans="2:34" hidden="1" outlineLevel="1">
      <c r="B955" t="str">
        <f t="shared" si="677"/>
        <v>General - Weighted average cost of capital (WACC) - Africa - %</v>
      </c>
      <c r="C955" t="s">
        <v>115</v>
      </c>
      <c r="D955" t="s">
        <v>116</v>
      </c>
      <c r="E955" t="s">
        <v>55</v>
      </c>
      <c r="F955" t="s">
        <v>117</v>
      </c>
      <c r="G955" s="9">
        <f t="shared" ref="G955:V960" si="693">INDEX(FuelData,MATCH($B955,FuelData_Index,0),MATCH(G$4,FuelData_Year,0))</f>
        <v>5.5000000000000007E-2</v>
      </c>
      <c r="H955" s="9">
        <f t="shared" si="693"/>
        <v>5.5000000000000007E-2</v>
      </c>
      <c r="I955" s="30">
        <f t="shared" si="693"/>
        <v>5.5000000000000007E-2</v>
      </c>
      <c r="J955" s="9">
        <f t="shared" si="693"/>
        <v>5.5000000000000007E-2</v>
      </c>
      <c r="K955" s="9">
        <f t="shared" si="693"/>
        <v>5.5000000000000007E-2</v>
      </c>
      <c r="L955" s="9">
        <f t="shared" si="693"/>
        <v>5.5000000000000007E-2</v>
      </c>
      <c r="M955" s="9">
        <f t="shared" si="693"/>
        <v>5.5000000000000007E-2</v>
      </c>
      <c r="N955" s="9">
        <f t="shared" si="693"/>
        <v>5.5000000000000007E-2</v>
      </c>
      <c r="O955" s="9">
        <f t="shared" si="693"/>
        <v>5.5000000000000007E-2</v>
      </c>
      <c r="P955" s="9">
        <f t="shared" si="693"/>
        <v>5.5000000000000007E-2</v>
      </c>
      <c r="Q955" s="9">
        <f t="shared" si="693"/>
        <v>5.5000000000000007E-2</v>
      </c>
      <c r="R955" s="9">
        <f t="shared" si="693"/>
        <v>5.5000000000000007E-2</v>
      </c>
      <c r="S955" s="9">
        <f t="shared" si="693"/>
        <v>5.5000000000000007E-2</v>
      </c>
      <c r="T955" s="9">
        <f t="shared" si="693"/>
        <v>5.5000000000000007E-2</v>
      </c>
      <c r="U955" s="9">
        <f t="shared" si="693"/>
        <v>5.5000000000000007E-2</v>
      </c>
      <c r="V955" s="9">
        <f t="shared" si="693"/>
        <v>5.5000000000000007E-2</v>
      </c>
      <c r="W955" s="9">
        <f t="shared" ref="W955:AH960" si="694">INDEX(FuelData,MATCH($B955,FuelData_Index,0),MATCH(W$4,FuelData_Year,0))</f>
        <v>5.5000000000000007E-2</v>
      </c>
      <c r="X955" s="9">
        <f t="shared" si="694"/>
        <v>5.5000000000000007E-2</v>
      </c>
      <c r="Y955" s="9">
        <f t="shared" si="694"/>
        <v>5.5000000000000007E-2</v>
      </c>
      <c r="Z955" s="9">
        <f t="shared" si="694"/>
        <v>5.5000000000000007E-2</v>
      </c>
      <c r="AA955" s="9">
        <f t="shared" si="694"/>
        <v>5.5000000000000007E-2</v>
      </c>
      <c r="AB955" s="9">
        <f t="shared" si="694"/>
        <v>5.5000000000000007E-2</v>
      </c>
      <c r="AC955" s="9">
        <f t="shared" si="694"/>
        <v>5.5000000000000007E-2</v>
      </c>
      <c r="AD955" s="9">
        <f t="shared" si="694"/>
        <v>5.5000000000000007E-2</v>
      </c>
      <c r="AE955" s="9">
        <f t="shared" si="694"/>
        <v>5.5000000000000007E-2</v>
      </c>
      <c r="AF955" s="9">
        <f t="shared" si="694"/>
        <v>5.5000000000000007E-2</v>
      </c>
      <c r="AG955" s="9">
        <f t="shared" si="694"/>
        <v>5.5000000000000007E-2</v>
      </c>
      <c r="AH955" s="9">
        <f t="shared" si="694"/>
        <v>5.5000000000000007E-2</v>
      </c>
    </row>
    <row r="956" spans="2:34" hidden="1" outlineLevel="1">
      <c r="B956" t="str">
        <f t="shared" si="677"/>
        <v>General - Weighted average cost of capital (WACC) - Americas - %</v>
      </c>
      <c r="C956" t="s">
        <v>115</v>
      </c>
      <c r="D956" t="s">
        <v>116</v>
      </c>
      <c r="E956" t="s">
        <v>56</v>
      </c>
      <c r="F956" t="s">
        <v>117</v>
      </c>
      <c r="G956" s="9">
        <f t="shared" si="693"/>
        <v>5.5000000000000007E-2</v>
      </c>
      <c r="H956" s="9">
        <f t="shared" si="693"/>
        <v>5.5000000000000007E-2</v>
      </c>
      <c r="I956" s="30">
        <f t="shared" si="693"/>
        <v>5.5000000000000007E-2</v>
      </c>
      <c r="J956" s="9">
        <f t="shared" si="693"/>
        <v>5.5000000000000007E-2</v>
      </c>
      <c r="K956" s="9">
        <f t="shared" si="693"/>
        <v>5.5000000000000007E-2</v>
      </c>
      <c r="L956" s="9">
        <f t="shared" si="693"/>
        <v>5.5000000000000007E-2</v>
      </c>
      <c r="M956" s="9">
        <f t="shared" si="693"/>
        <v>5.5000000000000007E-2</v>
      </c>
      <c r="N956" s="9">
        <f t="shared" si="693"/>
        <v>5.5000000000000007E-2</v>
      </c>
      <c r="O956" s="9">
        <f t="shared" si="693"/>
        <v>5.5000000000000007E-2</v>
      </c>
      <c r="P956" s="9">
        <f t="shared" si="693"/>
        <v>5.5000000000000007E-2</v>
      </c>
      <c r="Q956" s="9">
        <f t="shared" si="693"/>
        <v>5.5000000000000007E-2</v>
      </c>
      <c r="R956" s="9">
        <f t="shared" si="693"/>
        <v>5.5000000000000007E-2</v>
      </c>
      <c r="S956" s="9">
        <f t="shared" si="693"/>
        <v>5.5000000000000007E-2</v>
      </c>
      <c r="T956" s="9">
        <f t="shared" si="693"/>
        <v>5.5000000000000007E-2</v>
      </c>
      <c r="U956" s="9">
        <f t="shared" si="693"/>
        <v>5.5000000000000007E-2</v>
      </c>
      <c r="V956" s="9">
        <f t="shared" si="693"/>
        <v>5.5000000000000007E-2</v>
      </c>
      <c r="W956" s="9">
        <f t="shared" si="694"/>
        <v>5.5000000000000007E-2</v>
      </c>
      <c r="X956" s="9">
        <f t="shared" si="694"/>
        <v>5.5000000000000007E-2</v>
      </c>
      <c r="Y956" s="9">
        <f t="shared" si="694"/>
        <v>5.5000000000000007E-2</v>
      </c>
      <c r="Z956" s="9">
        <f t="shared" si="694"/>
        <v>5.5000000000000007E-2</v>
      </c>
      <c r="AA956" s="9">
        <f t="shared" si="694"/>
        <v>5.5000000000000007E-2</v>
      </c>
      <c r="AB956" s="9">
        <f t="shared" si="694"/>
        <v>5.5000000000000007E-2</v>
      </c>
      <c r="AC956" s="9">
        <f t="shared" si="694"/>
        <v>5.5000000000000007E-2</v>
      </c>
      <c r="AD956" s="9">
        <f t="shared" si="694"/>
        <v>5.5000000000000007E-2</v>
      </c>
      <c r="AE956" s="9">
        <f t="shared" si="694"/>
        <v>5.5000000000000007E-2</v>
      </c>
      <c r="AF956" s="9">
        <f t="shared" si="694"/>
        <v>5.5000000000000007E-2</v>
      </c>
      <c r="AG956" s="9">
        <f t="shared" si="694"/>
        <v>5.5000000000000007E-2</v>
      </c>
      <c r="AH956" s="9">
        <f t="shared" si="694"/>
        <v>5.5000000000000007E-2</v>
      </c>
    </row>
    <row r="957" spans="2:34" hidden="1" outlineLevel="1">
      <c r="B957" t="str">
        <f t="shared" si="677"/>
        <v>General - Weighted average cost of capital (WACC) - Asia - %</v>
      </c>
      <c r="C957" t="s">
        <v>115</v>
      </c>
      <c r="D957" t="s">
        <v>116</v>
      </c>
      <c r="E957" t="s">
        <v>57</v>
      </c>
      <c r="F957" t="s">
        <v>117</v>
      </c>
      <c r="G957" s="9">
        <f t="shared" si="693"/>
        <v>5.5000000000000007E-2</v>
      </c>
      <c r="H957" s="9">
        <f t="shared" si="693"/>
        <v>5.5000000000000007E-2</v>
      </c>
      <c r="I957" s="30">
        <f t="shared" si="693"/>
        <v>5.5000000000000007E-2</v>
      </c>
      <c r="J957" s="9">
        <f t="shared" si="693"/>
        <v>5.5000000000000007E-2</v>
      </c>
      <c r="K957" s="9">
        <f t="shared" si="693"/>
        <v>5.5000000000000007E-2</v>
      </c>
      <c r="L957" s="9">
        <f t="shared" si="693"/>
        <v>5.5000000000000007E-2</v>
      </c>
      <c r="M957" s="9">
        <f t="shared" si="693"/>
        <v>5.5000000000000007E-2</v>
      </c>
      <c r="N957" s="9">
        <f t="shared" si="693"/>
        <v>5.5000000000000007E-2</v>
      </c>
      <c r="O957" s="9">
        <f t="shared" si="693"/>
        <v>5.5000000000000007E-2</v>
      </c>
      <c r="P957" s="9">
        <f t="shared" si="693"/>
        <v>5.5000000000000007E-2</v>
      </c>
      <c r="Q957" s="9">
        <f t="shared" si="693"/>
        <v>5.5000000000000007E-2</v>
      </c>
      <c r="R957" s="9">
        <f t="shared" si="693"/>
        <v>5.5000000000000007E-2</v>
      </c>
      <c r="S957" s="9">
        <f t="shared" si="693"/>
        <v>5.5000000000000007E-2</v>
      </c>
      <c r="T957" s="9">
        <f t="shared" si="693"/>
        <v>5.5000000000000007E-2</v>
      </c>
      <c r="U957" s="9">
        <f t="shared" si="693"/>
        <v>5.5000000000000007E-2</v>
      </c>
      <c r="V957" s="9">
        <f t="shared" si="693"/>
        <v>5.5000000000000007E-2</v>
      </c>
      <c r="W957" s="9">
        <f t="shared" si="694"/>
        <v>5.5000000000000007E-2</v>
      </c>
      <c r="X957" s="9">
        <f t="shared" si="694"/>
        <v>5.5000000000000007E-2</v>
      </c>
      <c r="Y957" s="9">
        <f t="shared" si="694"/>
        <v>5.5000000000000007E-2</v>
      </c>
      <c r="Z957" s="9">
        <f t="shared" si="694"/>
        <v>5.5000000000000007E-2</v>
      </c>
      <c r="AA957" s="9">
        <f t="shared" si="694"/>
        <v>5.5000000000000007E-2</v>
      </c>
      <c r="AB957" s="9">
        <f t="shared" si="694"/>
        <v>5.5000000000000007E-2</v>
      </c>
      <c r="AC957" s="9">
        <f t="shared" si="694"/>
        <v>5.5000000000000007E-2</v>
      </c>
      <c r="AD957" s="9">
        <f t="shared" si="694"/>
        <v>5.5000000000000007E-2</v>
      </c>
      <c r="AE957" s="9">
        <f t="shared" si="694"/>
        <v>5.5000000000000007E-2</v>
      </c>
      <c r="AF957" s="9">
        <f t="shared" si="694"/>
        <v>5.5000000000000007E-2</v>
      </c>
      <c r="AG957" s="9">
        <f t="shared" si="694"/>
        <v>5.5000000000000007E-2</v>
      </c>
      <c r="AH957" s="9">
        <f t="shared" si="694"/>
        <v>5.5000000000000007E-2</v>
      </c>
    </row>
    <row r="958" spans="2:34" hidden="1" outlineLevel="1">
      <c r="B958" t="str">
        <f t="shared" si="677"/>
        <v>General - Weighted average cost of capital (WACC) - Europe - %</v>
      </c>
      <c r="C958" t="s">
        <v>115</v>
      </c>
      <c r="D958" t="s">
        <v>116</v>
      </c>
      <c r="E958" t="s">
        <v>8</v>
      </c>
      <c r="F958" t="s">
        <v>117</v>
      </c>
      <c r="G958" s="9">
        <f t="shared" si="693"/>
        <v>5.5000000000000007E-2</v>
      </c>
      <c r="H958" s="9">
        <f t="shared" si="693"/>
        <v>5.5000000000000007E-2</v>
      </c>
      <c r="I958" s="30">
        <f t="shared" si="693"/>
        <v>5.5000000000000007E-2</v>
      </c>
      <c r="J958" s="9">
        <f t="shared" si="693"/>
        <v>5.5000000000000007E-2</v>
      </c>
      <c r="K958" s="9">
        <f t="shared" si="693"/>
        <v>5.5000000000000007E-2</v>
      </c>
      <c r="L958" s="9">
        <f t="shared" si="693"/>
        <v>5.5000000000000007E-2</v>
      </c>
      <c r="M958" s="9">
        <f t="shared" si="693"/>
        <v>5.5000000000000007E-2</v>
      </c>
      <c r="N958" s="9">
        <f t="shared" si="693"/>
        <v>5.5000000000000007E-2</v>
      </c>
      <c r="O958" s="9">
        <f t="shared" si="693"/>
        <v>5.5000000000000007E-2</v>
      </c>
      <c r="P958" s="9">
        <f t="shared" si="693"/>
        <v>5.5000000000000007E-2</v>
      </c>
      <c r="Q958" s="9">
        <f t="shared" si="693"/>
        <v>5.5000000000000007E-2</v>
      </c>
      <c r="R958" s="9">
        <f t="shared" si="693"/>
        <v>5.5000000000000007E-2</v>
      </c>
      <c r="S958" s="9">
        <f t="shared" si="693"/>
        <v>5.5000000000000007E-2</v>
      </c>
      <c r="T958" s="9">
        <f t="shared" si="693"/>
        <v>5.5000000000000007E-2</v>
      </c>
      <c r="U958" s="9">
        <f t="shared" si="693"/>
        <v>5.5000000000000007E-2</v>
      </c>
      <c r="V958" s="9">
        <f t="shared" si="693"/>
        <v>5.5000000000000007E-2</v>
      </c>
      <c r="W958" s="9">
        <f t="shared" si="694"/>
        <v>5.5000000000000007E-2</v>
      </c>
      <c r="X958" s="9">
        <f t="shared" si="694"/>
        <v>5.5000000000000007E-2</v>
      </c>
      <c r="Y958" s="9">
        <f t="shared" si="694"/>
        <v>5.5000000000000007E-2</v>
      </c>
      <c r="Z958" s="9">
        <f t="shared" si="694"/>
        <v>5.5000000000000007E-2</v>
      </c>
      <c r="AA958" s="9">
        <f t="shared" si="694"/>
        <v>5.5000000000000007E-2</v>
      </c>
      <c r="AB958" s="9">
        <f t="shared" si="694"/>
        <v>5.5000000000000007E-2</v>
      </c>
      <c r="AC958" s="9">
        <f t="shared" si="694"/>
        <v>5.5000000000000007E-2</v>
      </c>
      <c r="AD958" s="9">
        <f t="shared" si="694"/>
        <v>5.5000000000000007E-2</v>
      </c>
      <c r="AE958" s="9">
        <f t="shared" si="694"/>
        <v>5.5000000000000007E-2</v>
      </c>
      <c r="AF958" s="9">
        <f t="shared" si="694"/>
        <v>5.5000000000000007E-2</v>
      </c>
      <c r="AG958" s="9">
        <f t="shared" si="694"/>
        <v>5.5000000000000007E-2</v>
      </c>
      <c r="AH958" s="9">
        <f t="shared" si="694"/>
        <v>5.5000000000000007E-2</v>
      </c>
    </row>
    <row r="959" spans="2:34" hidden="1" outlineLevel="1">
      <c r="B959" t="str">
        <f t="shared" si="677"/>
        <v>General - Weighted average cost of capital (WACC) - Middle East - %</v>
      </c>
      <c r="C959" t="s">
        <v>115</v>
      </c>
      <c r="D959" t="s">
        <v>116</v>
      </c>
      <c r="E959" t="s">
        <v>58</v>
      </c>
      <c r="F959" t="s">
        <v>117</v>
      </c>
      <c r="G959" s="9">
        <f t="shared" si="693"/>
        <v>5.5000000000000007E-2</v>
      </c>
      <c r="H959" s="9">
        <f t="shared" si="693"/>
        <v>5.5000000000000007E-2</v>
      </c>
      <c r="I959" s="30">
        <f t="shared" si="693"/>
        <v>5.5000000000000007E-2</v>
      </c>
      <c r="J959" s="9">
        <f t="shared" si="693"/>
        <v>5.5000000000000007E-2</v>
      </c>
      <c r="K959" s="9">
        <f t="shared" si="693"/>
        <v>5.5000000000000007E-2</v>
      </c>
      <c r="L959" s="9">
        <f t="shared" si="693"/>
        <v>5.5000000000000007E-2</v>
      </c>
      <c r="M959" s="9">
        <f t="shared" si="693"/>
        <v>5.5000000000000007E-2</v>
      </c>
      <c r="N959" s="9">
        <f t="shared" si="693"/>
        <v>5.5000000000000007E-2</v>
      </c>
      <c r="O959" s="9">
        <f t="shared" si="693"/>
        <v>5.5000000000000007E-2</v>
      </c>
      <c r="P959" s="9">
        <f t="shared" si="693"/>
        <v>5.5000000000000007E-2</v>
      </c>
      <c r="Q959" s="9">
        <f t="shared" si="693"/>
        <v>5.5000000000000007E-2</v>
      </c>
      <c r="R959" s="9">
        <f t="shared" si="693"/>
        <v>5.5000000000000007E-2</v>
      </c>
      <c r="S959" s="9">
        <f t="shared" si="693"/>
        <v>5.5000000000000007E-2</v>
      </c>
      <c r="T959" s="9">
        <f t="shared" si="693"/>
        <v>5.5000000000000007E-2</v>
      </c>
      <c r="U959" s="9">
        <f t="shared" si="693"/>
        <v>5.5000000000000007E-2</v>
      </c>
      <c r="V959" s="9">
        <f t="shared" si="693"/>
        <v>5.5000000000000007E-2</v>
      </c>
      <c r="W959" s="9">
        <f t="shared" si="694"/>
        <v>5.5000000000000007E-2</v>
      </c>
      <c r="X959" s="9">
        <f t="shared" si="694"/>
        <v>5.5000000000000007E-2</v>
      </c>
      <c r="Y959" s="9">
        <f t="shared" si="694"/>
        <v>5.5000000000000007E-2</v>
      </c>
      <c r="Z959" s="9">
        <f t="shared" si="694"/>
        <v>5.5000000000000007E-2</v>
      </c>
      <c r="AA959" s="9">
        <f t="shared" si="694"/>
        <v>5.5000000000000007E-2</v>
      </c>
      <c r="AB959" s="9">
        <f t="shared" si="694"/>
        <v>5.5000000000000007E-2</v>
      </c>
      <c r="AC959" s="9">
        <f t="shared" si="694"/>
        <v>5.5000000000000007E-2</v>
      </c>
      <c r="AD959" s="9">
        <f t="shared" si="694"/>
        <v>5.5000000000000007E-2</v>
      </c>
      <c r="AE959" s="9">
        <f t="shared" si="694"/>
        <v>5.5000000000000007E-2</v>
      </c>
      <c r="AF959" s="9">
        <f t="shared" si="694"/>
        <v>5.5000000000000007E-2</v>
      </c>
      <c r="AG959" s="9">
        <f t="shared" si="694"/>
        <v>5.5000000000000007E-2</v>
      </c>
      <c r="AH959" s="9">
        <f t="shared" si="694"/>
        <v>5.5000000000000007E-2</v>
      </c>
    </row>
    <row r="960" spans="2:34" hidden="1" outlineLevel="1">
      <c r="B960" t="str">
        <f t="shared" si="677"/>
        <v>Bio-methanol - Total CAPEX - Global - USD/ton fuel</v>
      </c>
      <c r="C960" t="str">
        <f>C936</f>
        <v>Bio-methanol</v>
      </c>
      <c r="D960" t="str">
        <f>D945</f>
        <v>Total CAPEX</v>
      </c>
      <c r="E960" t="str">
        <f>E945</f>
        <v>Global</v>
      </c>
      <c r="F960" t="s">
        <v>31</v>
      </c>
      <c r="G960" s="8">
        <f t="shared" si="693"/>
        <v>4200</v>
      </c>
      <c r="H960" s="8">
        <f t="shared" si="693"/>
        <v>3800</v>
      </c>
      <c r="I960" s="29">
        <f t="shared" si="693"/>
        <v>3400</v>
      </c>
      <c r="J960" s="8">
        <f t="shared" si="693"/>
        <v>3250</v>
      </c>
      <c r="K960" s="8">
        <f t="shared" si="693"/>
        <v>3100</v>
      </c>
      <c r="L960" s="8">
        <f t="shared" si="693"/>
        <v>2950</v>
      </c>
      <c r="M960" s="8">
        <f t="shared" si="693"/>
        <v>2800</v>
      </c>
      <c r="N960" s="8">
        <f t="shared" si="693"/>
        <v>2650</v>
      </c>
      <c r="O960" s="8">
        <f t="shared" si="693"/>
        <v>2585</v>
      </c>
      <c r="P960" s="8">
        <f t="shared" si="693"/>
        <v>2520</v>
      </c>
      <c r="Q960" s="8">
        <f t="shared" si="693"/>
        <v>2455</v>
      </c>
      <c r="R960" s="8">
        <f t="shared" si="693"/>
        <v>2390</v>
      </c>
      <c r="S960" s="8">
        <f t="shared" si="693"/>
        <v>2325</v>
      </c>
      <c r="T960" s="8">
        <f t="shared" si="693"/>
        <v>2260</v>
      </c>
      <c r="U960" s="8">
        <f t="shared" si="693"/>
        <v>2195</v>
      </c>
      <c r="V960" s="8">
        <f t="shared" si="693"/>
        <v>2130</v>
      </c>
      <c r="W960" s="8">
        <f t="shared" si="694"/>
        <v>2065</v>
      </c>
      <c r="X960" s="8">
        <f t="shared" si="694"/>
        <v>2000</v>
      </c>
      <c r="Y960" s="8">
        <f t="shared" si="694"/>
        <v>1960</v>
      </c>
      <c r="Z960" s="8">
        <f t="shared" si="694"/>
        <v>1920</v>
      </c>
      <c r="AA960" s="8">
        <f t="shared" si="694"/>
        <v>1880</v>
      </c>
      <c r="AB960" s="8">
        <f t="shared" si="694"/>
        <v>1840</v>
      </c>
      <c r="AC960" s="8">
        <f t="shared" si="694"/>
        <v>1800</v>
      </c>
      <c r="AD960" s="8">
        <f t="shared" si="694"/>
        <v>1760</v>
      </c>
      <c r="AE960" s="8">
        <f t="shared" si="694"/>
        <v>1720</v>
      </c>
      <c r="AF960" s="8">
        <f t="shared" si="694"/>
        <v>1680</v>
      </c>
      <c r="AG960" s="8">
        <f t="shared" si="694"/>
        <v>1640</v>
      </c>
      <c r="AH960" s="8">
        <f t="shared" si="694"/>
        <v>1600</v>
      </c>
    </row>
    <row r="961" spans="2:34" hidden="1" outlineLevel="1">
      <c r="B961" t="str">
        <f t="shared" si="677"/>
        <v/>
      </c>
      <c r="G961" s="8"/>
      <c r="H961" s="8"/>
      <c r="I961" s="29"/>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row>
    <row r="962" spans="2:34" hidden="1" outlineLevel="1">
      <c r="B962" t="str">
        <f t="shared" si="677"/>
        <v>Bio-methanol - Energy cost - Africa - USD/ton fuel</v>
      </c>
      <c r="C962" s="10" t="str">
        <f>C936</f>
        <v>Bio-methanol</v>
      </c>
      <c r="D962" s="10" t="s">
        <v>43</v>
      </c>
      <c r="E962" s="10" t="s">
        <v>55</v>
      </c>
      <c r="F962" s="10" t="s">
        <v>31</v>
      </c>
      <c r="G962" s="15">
        <f>G967*G$972</f>
        <v>30.723446955891486</v>
      </c>
      <c r="H962" s="15">
        <f t="shared" ref="H962:AH962" si="695">H967*H$972</f>
        <v>27.115700100702867</v>
      </c>
      <c r="I962" s="31">
        <f t="shared" si="695"/>
        <v>23.507953245513288</v>
      </c>
      <c r="J962" s="15">
        <f t="shared" si="695"/>
        <v>22.488261078540386</v>
      </c>
      <c r="K962" s="15">
        <f t="shared" si="695"/>
        <v>21.469818167041836</v>
      </c>
      <c r="L962" s="15">
        <f t="shared" si="695"/>
        <v>20.452624511017646</v>
      </c>
      <c r="M962" s="15">
        <f t="shared" si="695"/>
        <v>19.43668011046757</v>
      </c>
      <c r="N962" s="15">
        <f t="shared" si="695"/>
        <v>18.421984965392092</v>
      </c>
      <c r="O962" s="15">
        <f t="shared" si="695"/>
        <v>17.851207598562304</v>
      </c>
      <c r="P962" s="15">
        <f t="shared" si="695"/>
        <v>17.281127567734838</v>
      </c>
      <c r="Q962" s="15">
        <f t="shared" si="695"/>
        <v>16.711744872909456</v>
      </c>
      <c r="R962" s="15">
        <f t="shared" si="695"/>
        <v>16.143059514086637</v>
      </c>
      <c r="S962" s="15">
        <f t="shared" si="695"/>
        <v>15.575071491266204</v>
      </c>
      <c r="T962" s="15">
        <f t="shared" si="695"/>
        <v>15.302904838111498</v>
      </c>
      <c r="U962" s="15">
        <f t="shared" si="695"/>
        <v>15.031066409554443</v>
      </c>
      <c r="V962" s="15">
        <f t="shared" si="695"/>
        <v>14.759556205594913</v>
      </c>
      <c r="W962" s="15">
        <f t="shared" si="695"/>
        <v>14.48837422623297</v>
      </c>
      <c r="X962" s="15">
        <f t="shared" si="695"/>
        <v>14.217520471468733</v>
      </c>
      <c r="Y962" s="15">
        <f t="shared" si="695"/>
        <v>13.939598860253643</v>
      </c>
      <c r="Z962" s="15">
        <f t="shared" si="695"/>
        <v>13.66201475292308</v>
      </c>
      <c r="AA962" s="15">
        <f t="shared" si="695"/>
        <v>13.384768149476928</v>
      </c>
      <c r="AB962" s="15">
        <f t="shared" si="695"/>
        <v>13.107859049915422</v>
      </c>
      <c r="AC962" s="15">
        <f t="shared" si="695"/>
        <v>12.831287454238387</v>
      </c>
      <c r="AD962" s="15">
        <f t="shared" si="695"/>
        <v>12.691595612730355</v>
      </c>
      <c r="AE962" s="15">
        <f t="shared" si="695"/>
        <v>12.552069427167757</v>
      </c>
      <c r="AF962" s="15">
        <f t="shared" si="695"/>
        <v>12.412708897550477</v>
      </c>
      <c r="AG962" s="15">
        <f t="shared" si="695"/>
        <v>12.273514023878572</v>
      </c>
      <c r="AH962" s="15">
        <f t="shared" si="695"/>
        <v>12.134484806152102</v>
      </c>
    </row>
    <row r="963" spans="2:34" hidden="1" outlineLevel="1">
      <c r="B963" t="str">
        <f t="shared" si="677"/>
        <v>Bio-methanol - Energy cost - Americas - USD/ton fuel</v>
      </c>
      <c r="C963" s="2" t="str">
        <f>C936</f>
        <v>Bio-methanol</v>
      </c>
      <c r="D963" s="2" t="s">
        <v>43</v>
      </c>
      <c r="E963" s="2" t="s">
        <v>56</v>
      </c>
      <c r="F963" s="2" t="s">
        <v>31</v>
      </c>
      <c r="G963" s="16">
        <f t="shared" ref="G963:AH963" si="696">G968*G$972</f>
        <v>19.303998889907085</v>
      </c>
      <c r="H963" s="16">
        <f t="shared" si="696"/>
        <v>18.904240015341401</v>
      </c>
      <c r="I963" s="32">
        <f t="shared" si="696"/>
        <v>18.504481140775592</v>
      </c>
      <c r="J963" s="16">
        <f t="shared" si="696"/>
        <v>17.817658645772781</v>
      </c>
      <c r="K963" s="16">
        <f t="shared" si="696"/>
        <v>17.131675536121442</v>
      </c>
      <c r="L963" s="16">
        <f t="shared" si="696"/>
        <v>16.446531811821576</v>
      </c>
      <c r="M963" s="16">
        <f t="shared" si="696"/>
        <v>15.762227472873425</v>
      </c>
      <c r="N963" s="16">
        <f t="shared" si="696"/>
        <v>15.078762519276511</v>
      </c>
      <c r="O963" s="16">
        <f t="shared" si="696"/>
        <v>14.745393195389994</v>
      </c>
      <c r="P963" s="16">
        <f t="shared" si="696"/>
        <v>14.412427803887153</v>
      </c>
      <c r="Q963" s="16">
        <f t="shared" si="696"/>
        <v>14.079866344767993</v>
      </c>
      <c r="R963" s="16">
        <f t="shared" si="696"/>
        <v>13.74770881803251</v>
      </c>
      <c r="S963" s="16">
        <f t="shared" si="696"/>
        <v>13.415955223680649</v>
      </c>
      <c r="T963" s="16">
        <f t="shared" si="696"/>
        <v>13.145767234453128</v>
      </c>
      <c r="U963" s="16">
        <f t="shared" si="696"/>
        <v>12.875906682751648</v>
      </c>
      <c r="V963" s="16">
        <f t="shared" si="696"/>
        <v>12.606373568576146</v>
      </c>
      <c r="W963" s="16">
        <f t="shared" si="696"/>
        <v>12.33716789192674</v>
      </c>
      <c r="X963" s="16">
        <f t="shared" si="696"/>
        <v>12.068289652803344</v>
      </c>
      <c r="Y963" s="16">
        <f t="shared" si="696"/>
        <v>11.955581287001642</v>
      </c>
      <c r="Z963" s="16">
        <f t="shared" si="696"/>
        <v>11.843004835357581</v>
      </c>
      <c r="AA963" s="16">
        <f t="shared" si="696"/>
        <v>11.730560297871191</v>
      </c>
      <c r="AB963" s="16">
        <f t="shared" si="696"/>
        <v>11.61824767454241</v>
      </c>
      <c r="AC963" s="16">
        <f t="shared" si="696"/>
        <v>11.50606696537127</v>
      </c>
      <c r="AD963" s="16">
        <f t="shared" si="696"/>
        <v>11.41975712039071</v>
      </c>
      <c r="AE963" s="16">
        <f t="shared" si="696"/>
        <v>11.333546795305164</v>
      </c>
      <c r="AF963" s="16">
        <f t="shared" si="696"/>
        <v>11.247435990114605</v>
      </c>
      <c r="AG963" s="16">
        <f t="shared" si="696"/>
        <v>11.16142470481903</v>
      </c>
      <c r="AH963" s="16">
        <f t="shared" si="696"/>
        <v>11.075512939418443</v>
      </c>
    </row>
    <row r="964" spans="2:34" hidden="1" outlineLevel="1">
      <c r="B964" t="str">
        <f t="shared" si="677"/>
        <v>Bio-methanol - Energy cost - Asia - USD/ton fuel</v>
      </c>
      <c r="C964" s="2" t="str">
        <f>C936</f>
        <v>Bio-methanol</v>
      </c>
      <c r="D964" s="2" t="s">
        <v>43</v>
      </c>
      <c r="E964" s="2" t="s">
        <v>57</v>
      </c>
      <c r="F964" s="2" t="s">
        <v>31</v>
      </c>
      <c r="G964" s="16">
        <f t="shared" ref="G964:AH964" si="697">G969*G$972</f>
        <v>34.170859336812548</v>
      </c>
      <c r="H964" s="16">
        <f t="shared" si="697"/>
        <v>31.168120732103766</v>
      </c>
      <c r="I964" s="32">
        <f t="shared" si="697"/>
        <v>28.165382127396416</v>
      </c>
      <c r="J964" s="16">
        <f t="shared" si="697"/>
        <v>27.071500779378947</v>
      </c>
      <c r="K964" s="16">
        <f t="shared" si="697"/>
        <v>25.978957303224462</v>
      </c>
      <c r="L964" s="16">
        <f t="shared" si="697"/>
        <v>24.887751698932011</v>
      </c>
      <c r="M964" s="16">
        <f t="shared" si="697"/>
        <v>23.797883966502074</v>
      </c>
      <c r="N964" s="16">
        <f t="shared" si="697"/>
        <v>22.709354105935123</v>
      </c>
      <c r="O964" s="16">
        <f t="shared" si="697"/>
        <v>21.965869697626502</v>
      </c>
      <c r="P964" s="16">
        <f t="shared" si="697"/>
        <v>21.223294626291548</v>
      </c>
      <c r="Q964" s="16">
        <f t="shared" si="697"/>
        <v>20.48162889193026</v>
      </c>
      <c r="R964" s="16">
        <f t="shared" si="697"/>
        <v>19.740872494542163</v>
      </c>
      <c r="S964" s="16">
        <f t="shared" si="697"/>
        <v>19.001025434127499</v>
      </c>
      <c r="T964" s="16">
        <f t="shared" si="697"/>
        <v>18.619494200174767</v>
      </c>
      <c r="U964" s="16">
        <f t="shared" si="697"/>
        <v>18.23842529517054</v>
      </c>
      <c r="V964" s="16">
        <f t="shared" si="697"/>
        <v>17.857818719114928</v>
      </c>
      <c r="W964" s="16">
        <f t="shared" si="697"/>
        <v>17.477674472007699</v>
      </c>
      <c r="X964" s="16">
        <f t="shared" si="697"/>
        <v>17.097992553849206</v>
      </c>
      <c r="Y964" s="16">
        <f t="shared" si="697"/>
        <v>16.701553631320063</v>
      </c>
      <c r="Z964" s="16">
        <f t="shared" si="697"/>
        <v>16.305598641496143</v>
      </c>
      <c r="AA964" s="16">
        <f t="shared" si="697"/>
        <v>15.910127584377216</v>
      </c>
      <c r="AB964" s="16">
        <f t="shared" si="697"/>
        <v>15.515140459963511</v>
      </c>
      <c r="AC964" s="16">
        <f t="shared" si="697"/>
        <v>15.120637268254796</v>
      </c>
      <c r="AD964" s="16">
        <f t="shared" si="697"/>
        <v>14.934796849625767</v>
      </c>
      <c r="AE964" s="16">
        <f t="shared" si="697"/>
        <v>14.749178356120842</v>
      </c>
      <c r="AF964" s="16">
        <f t="shared" si="697"/>
        <v>14.56378178774014</v>
      </c>
      <c r="AG964" s="16">
        <f t="shared" si="697"/>
        <v>14.378607144483603</v>
      </c>
      <c r="AH964" s="16">
        <f t="shared" si="697"/>
        <v>14.19365442635117</v>
      </c>
    </row>
    <row r="965" spans="2:34" hidden="1" outlineLevel="1">
      <c r="B965" t="str">
        <f t="shared" si="677"/>
        <v>Bio-methanol - Energy cost - Europe - USD/ton fuel</v>
      </c>
      <c r="C965" s="2" t="str">
        <f>C936</f>
        <v>Bio-methanol</v>
      </c>
      <c r="D965" s="2" t="s">
        <v>43</v>
      </c>
      <c r="E965" s="2" t="s">
        <v>8</v>
      </c>
      <c r="F965" s="2" t="s">
        <v>31</v>
      </c>
      <c r="G965" s="16">
        <f t="shared" ref="G965:AH965" si="698">G970*G$972</f>
        <v>25.438353841149492</v>
      </c>
      <c r="H965" s="16">
        <f t="shared" si="698"/>
        <v>24.341971480614855</v>
      </c>
      <c r="I965" s="32">
        <f t="shared" si="698"/>
        <v>23.245589120080215</v>
      </c>
      <c r="J965" s="16">
        <f t="shared" si="698"/>
        <v>22.345818441280453</v>
      </c>
      <c r="K965" s="16">
        <f t="shared" si="698"/>
        <v>21.447148166879721</v>
      </c>
      <c r="L965" s="16">
        <f t="shared" si="698"/>
        <v>20.549578296878501</v>
      </c>
      <c r="M965" s="16">
        <f t="shared" si="698"/>
        <v>19.65310883127631</v>
      </c>
      <c r="N965" s="16">
        <f t="shared" si="698"/>
        <v>18.757739770073631</v>
      </c>
      <c r="O965" s="16">
        <f t="shared" si="698"/>
        <v>18.379340685000258</v>
      </c>
      <c r="P965" s="16">
        <f t="shared" si="698"/>
        <v>18.001398817727466</v>
      </c>
      <c r="Q965" s="16">
        <f t="shared" si="698"/>
        <v>17.623914168254778</v>
      </c>
      <c r="R965" s="16">
        <f t="shared" si="698"/>
        <v>17.246886736582312</v>
      </c>
      <c r="S965" s="16">
        <f t="shared" si="698"/>
        <v>16.870316522710187</v>
      </c>
      <c r="T965" s="16">
        <f t="shared" si="698"/>
        <v>16.641509552206404</v>
      </c>
      <c r="U965" s="16">
        <f t="shared" si="698"/>
        <v>16.412975563968619</v>
      </c>
      <c r="V965" s="16">
        <f t="shared" si="698"/>
        <v>16.184714557996763</v>
      </c>
      <c r="W965" s="16">
        <f t="shared" si="698"/>
        <v>15.956726534290841</v>
      </c>
      <c r="X965" s="16">
        <f t="shared" si="698"/>
        <v>15.729011492850731</v>
      </c>
      <c r="Y965" s="16">
        <f t="shared" si="698"/>
        <v>15.486378027326708</v>
      </c>
      <c r="Z965" s="16">
        <f t="shared" si="698"/>
        <v>15.244036603543117</v>
      </c>
      <c r="AA965" s="16">
        <f t="shared" si="698"/>
        <v>15.001987221500077</v>
      </c>
      <c r="AB965" s="16">
        <f t="shared" si="698"/>
        <v>14.760229881197468</v>
      </c>
      <c r="AC965" s="16">
        <f t="shared" si="698"/>
        <v>14.518764582635409</v>
      </c>
      <c r="AD965" s="16">
        <f t="shared" si="698"/>
        <v>14.340330856378007</v>
      </c>
      <c r="AE965" s="16">
        <f t="shared" si="698"/>
        <v>14.162110209788796</v>
      </c>
      <c r="AF965" s="16">
        <f t="shared" si="698"/>
        <v>13.984102642867894</v>
      </c>
      <c r="AG965" s="16">
        <f t="shared" si="698"/>
        <v>13.806308155615245</v>
      </c>
      <c r="AH965" s="16">
        <f t="shared" si="698"/>
        <v>13.628726748030784</v>
      </c>
    </row>
    <row r="966" spans="2:34" hidden="1" outlineLevel="1">
      <c r="B966" t="str">
        <f t="shared" si="677"/>
        <v>Bio-methanol - Energy cost - Middle East - USD/ton fuel</v>
      </c>
      <c r="C966" s="13" t="str">
        <f>C936</f>
        <v>Bio-methanol</v>
      </c>
      <c r="D966" s="13" t="s">
        <v>43</v>
      </c>
      <c r="E966" s="13" t="s">
        <v>58</v>
      </c>
      <c r="F966" s="13" t="s">
        <v>31</v>
      </c>
      <c r="G966" s="17">
        <f t="shared" ref="G966:AH966" si="699">G971*G$972</f>
        <v>19.479285775885376</v>
      </c>
      <c r="H966" s="17">
        <f t="shared" si="699"/>
        <v>18.619713725020272</v>
      </c>
      <c r="I966" s="33">
        <f t="shared" si="699"/>
        <v>17.760141674154923</v>
      </c>
      <c r="J966" s="17">
        <f t="shared" si="699"/>
        <v>17.180349259980584</v>
      </c>
      <c r="K966" s="17">
        <f t="shared" si="699"/>
        <v>16.601263775218349</v>
      </c>
      <c r="L966" s="17">
        <f t="shared" si="699"/>
        <v>16.022885219868215</v>
      </c>
      <c r="M966" s="17">
        <f t="shared" si="699"/>
        <v>15.445213593930184</v>
      </c>
      <c r="N966" s="17">
        <f t="shared" si="699"/>
        <v>14.868248897404253</v>
      </c>
      <c r="O966" s="17">
        <f t="shared" si="699"/>
        <v>14.459189219603001</v>
      </c>
      <c r="P966" s="17">
        <f t="shared" si="699"/>
        <v>14.050628008501056</v>
      </c>
      <c r="Q966" s="17">
        <f t="shared" si="699"/>
        <v>13.642565264098181</v>
      </c>
      <c r="R966" s="17">
        <f t="shared" si="699"/>
        <v>13.235000986394613</v>
      </c>
      <c r="S966" s="17">
        <f t="shared" si="699"/>
        <v>12.827935175390236</v>
      </c>
      <c r="T966" s="17">
        <f t="shared" si="699"/>
        <v>12.620089257923889</v>
      </c>
      <c r="U966" s="17">
        <f t="shared" si="699"/>
        <v>12.412493266419126</v>
      </c>
      <c r="V966" s="17">
        <f t="shared" si="699"/>
        <v>12.205147200876008</v>
      </c>
      <c r="W966" s="17">
        <f t="shared" si="699"/>
        <v>11.998051061294412</v>
      </c>
      <c r="X966" s="17">
        <f t="shared" si="699"/>
        <v>11.7912048476744</v>
      </c>
      <c r="Y966" s="17">
        <f t="shared" si="699"/>
        <v>11.522577166410642</v>
      </c>
      <c r="Z966" s="17">
        <f t="shared" si="699"/>
        <v>11.25427723706756</v>
      </c>
      <c r="AA966" s="17">
        <f t="shared" si="699"/>
        <v>10.986305059645039</v>
      </c>
      <c r="AB966" s="17">
        <f t="shared" si="699"/>
        <v>10.718660634143193</v>
      </c>
      <c r="AC966" s="17">
        <f t="shared" si="699"/>
        <v>10.451343960561879</v>
      </c>
      <c r="AD966" s="17">
        <f t="shared" si="699"/>
        <v>10.32288828020285</v>
      </c>
      <c r="AE966" s="17">
        <f t="shared" si="699"/>
        <v>10.194585998024348</v>
      </c>
      <c r="AF966" s="17">
        <f t="shared" si="699"/>
        <v>10.066437114026311</v>
      </c>
      <c r="AG966" s="17">
        <f t="shared" si="699"/>
        <v>9.9384416282087713</v>
      </c>
      <c r="AH966" s="17">
        <f t="shared" si="699"/>
        <v>9.8105995405717543</v>
      </c>
    </row>
    <row r="967" spans="2:34" hidden="1" outlineLevel="1">
      <c r="B967" t="str">
        <f t="shared" si="677"/>
        <v>Renewable electricity - Cost of electricity - Africa - USD/MWh</v>
      </c>
      <c r="C967" t="s">
        <v>118</v>
      </c>
      <c r="D967" t="s">
        <v>119</v>
      </c>
      <c r="E967" t="s">
        <v>55</v>
      </c>
      <c r="F967" t="s">
        <v>120</v>
      </c>
      <c r="G967" s="8">
        <f t="shared" ref="G967:V972" si="700">INDEX(FuelData,MATCH($B967,FuelData_Index,0),MATCH(G$4,FuelData_Year,0))</f>
        <v>58.389806930514169</v>
      </c>
      <c r="H967" s="8">
        <f t="shared" si="700"/>
        <v>51.533296245659585</v>
      </c>
      <c r="I967" s="29">
        <f t="shared" si="700"/>
        <v>44.676785560803182</v>
      </c>
      <c r="J967" s="8">
        <f t="shared" si="700"/>
        <v>42.765424685038852</v>
      </c>
      <c r="K967" s="8">
        <f t="shared" si="700"/>
        <v>40.854063809274521</v>
      </c>
      <c r="L967" s="8">
        <f t="shared" si="700"/>
        <v>38.942702933510191</v>
      </c>
      <c r="M967" s="8">
        <f t="shared" si="700"/>
        <v>37.031342057745405</v>
      </c>
      <c r="N967" s="8">
        <f t="shared" si="700"/>
        <v>35.119981181981075</v>
      </c>
      <c r="O967" s="8">
        <f t="shared" si="700"/>
        <v>34.053057098426962</v>
      </c>
      <c r="P967" s="8">
        <f t="shared" si="700"/>
        <v>32.986133014872848</v>
      </c>
      <c r="Q967" s="8">
        <f t="shared" si="700"/>
        <v>31.919208931318281</v>
      </c>
      <c r="R967" s="8">
        <f t="shared" si="700"/>
        <v>30.852284847764167</v>
      </c>
      <c r="S967" s="8">
        <f t="shared" si="700"/>
        <v>29.785360764210168</v>
      </c>
      <c r="T967" s="8">
        <f t="shared" si="700"/>
        <v>29.283177129903038</v>
      </c>
      <c r="U967" s="8">
        <f t="shared" si="700"/>
        <v>28.780993495596022</v>
      </c>
      <c r="V967" s="8">
        <f t="shared" si="700"/>
        <v>28.278809861288892</v>
      </c>
      <c r="W967" s="8">
        <f t="shared" ref="W967:AH972" si="701">INDEX(FuelData,MATCH($B967,FuelData_Index,0),MATCH(W$4,FuelData_Year,0))</f>
        <v>27.776626226981762</v>
      </c>
      <c r="X967" s="8">
        <f t="shared" si="701"/>
        <v>27.274442592674859</v>
      </c>
      <c r="Y967" s="8">
        <f t="shared" si="701"/>
        <v>26.758061649346246</v>
      </c>
      <c r="Z967" s="8">
        <f t="shared" si="701"/>
        <v>26.241680706017632</v>
      </c>
      <c r="AA967" s="8">
        <f t="shared" si="701"/>
        <v>25.725299762688792</v>
      </c>
      <c r="AB967" s="8">
        <f t="shared" si="701"/>
        <v>25.208918819360179</v>
      </c>
      <c r="AC967" s="8">
        <f t="shared" si="701"/>
        <v>24.692537876031452</v>
      </c>
      <c r="AD967" s="8">
        <f t="shared" si="701"/>
        <v>24.439084279606391</v>
      </c>
      <c r="AE967" s="8">
        <f t="shared" si="701"/>
        <v>24.185630683181444</v>
      </c>
      <c r="AF967" s="8">
        <f t="shared" si="701"/>
        <v>23.932177086756383</v>
      </c>
      <c r="AG967" s="8">
        <f t="shared" si="701"/>
        <v>23.678723490331322</v>
      </c>
      <c r="AH967" s="8">
        <f t="shared" si="701"/>
        <v>23.425269893906375</v>
      </c>
    </row>
    <row r="968" spans="2:34" hidden="1" outlineLevel="1">
      <c r="B968" t="str">
        <f t="shared" si="677"/>
        <v>Renewable electricity - Cost of electricity - Americas - USD/MWh</v>
      </c>
      <c r="C968" t="s">
        <v>118</v>
      </c>
      <c r="D968" t="s">
        <v>119</v>
      </c>
      <c r="E968" t="s">
        <v>56</v>
      </c>
      <c r="F968" t="s">
        <v>120</v>
      </c>
      <c r="G968" s="8">
        <f t="shared" si="700"/>
        <v>36.687184539767031</v>
      </c>
      <c r="H968" s="8">
        <f t="shared" si="700"/>
        <v>35.927444151972622</v>
      </c>
      <c r="I968" s="29">
        <f t="shared" si="700"/>
        <v>35.167703764177986</v>
      </c>
      <c r="J968" s="8">
        <f t="shared" si="700"/>
        <v>33.883444176422017</v>
      </c>
      <c r="K968" s="8">
        <f t="shared" si="700"/>
        <v>32.599184588666049</v>
      </c>
      <c r="L968" s="8">
        <f t="shared" si="700"/>
        <v>31.31492500091008</v>
      </c>
      <c r="M968" s="8">
        <f t="shared" si="700"/>
        <v>30.030665413154566</v>
      </c>
      <c r="N968" s="8">
        <f t="shared" si="700"/>
        <v>28.746405825398597</v>
      </c>
      <c r="O968" s="8">
        <f t="shared" si="700"/>
        <v>28.128389278370832</v>
      </c>
      <c r="P968" s="8">
        <f t="shared" si="700"/>
        <v>27.510372731343068</v>
      </c>
      <c r="Q968" s="8">
        <f t="shared" si="700"/>
        <v>26.892356184315304</v>
      </c>
      <c r="R968" s="8">
        <f t="shared" si="700"/>
        <v>26.27433963728754</v>
      </c>
      <c r="S968" s="8">
        <f t="shared" si="700"/>
        <v>25.656323090259662</v>
      </c>
      <c r="T968" s="8">
        <f t="shared" si="700"/>
        <v>25.155343675421591</v>
      </c>
      <c r="U968" s="8">
        <f t="shared" si="700"/>
        <v>24.65436426058352</v>
      </c>
      <c r="V968" s="8">
        <f t="shared" si="700"/>
        <v>24.153384845745336</v>
      </c>
      <c r="W968" s="8">
        <f t="shared" si="701"/>
        <v>23.652405430907265</v>
      </c>
      <c r="X968" s="8">
        <f t="shared" si="701"/>
        <v>23.151426016069138</v>
      </c>
      <c r="Y968" s="8">
        <f t="shared" si="701"/>
        <v>22.949597354879643</v>
      </c>
      <c r="Z968" s="8">
        <f t="shared" si="701"/>
        <v>22.747768693690148</v>
      </c>
      <c r="AA968" s="8">
        <f t="shared" si="701"/>
        <v>22.54594003250071</v>
      </c>
      <c r="AB968" s="8">
        <f t="shared" si="701"/>
        <v>22.344111371311214</v>
      </c>
      <c r="AC968" s="8">
        <f t="shared" si="701"/>
        <v>22.142282710121719</v>
      </c>
      <c r="AD968" s="8">
        <f t="shared" si="701"/>
        <v>21.990017270793203</v>
      </c>
      <c r="AE968" s="8">
        <f t="shared" si="701"/>
        <v>21.837751831464743</v>
      </c>
      <c r="AF968" s="8">
        <f t="shared" si="701"/>
        <v>21.685486392136283</v>
      </c>
      <c r="AG968" s="8">
        <f t="shared" si="701"/>
        <v>21.533220952807824</v>
      </c>
      <c r="AH968" s="8">
        <f t="shared" si="701"/>
        <v>21.380955513479364</v>
      </c>
    </row>
    <row r="969" spans="2:34" hidden="1" outlineLevel="1">
      <c r="B969" t="str">
        <f t="shared" si="677"/>
        <v>Renewable electricity - Cost of electricity - Asia - USD/MWh</v>
      </c>
      <c r="C969" t="s">
        <v>118</v>
      </c>
      <c r="D969" t="s">
        <v>119</v>
      </c>
      <c r="E969" t="s">
        <v>57</v>
      </c>
      <c r="F969" t="s">
        <v>120</v>
      </c>
      <c r="G969" s="8">
        <f t="shared" si="700"/>
        <v>64.941602489809156</v>
      </c>
      <c r="H969" s="8">
        <f t="shared" si="700"/>
        <v>59.234907936835953</v>
      </c>
      <c r="I969" s="29">
        <f t="shared" si="700"/>
        <v>53.528213383865477</v>
      </c>
      <c r="J969" s="8">
        <f t="shared" si="700"/>
        <v>51.481269434223577</v>
      </c>
      <c r="K969" s="8">
        <f t="shared" si="700"/>
        <v>49.434325484582587</v>
      </c>
      <c r="L969" s="8">
        <f t="shared" si="700"/>
        <v>47.387381534940687</v>
      </c>
      <c r="M969" s="8">
        <f t="shared" si="700"/>
        <v>45.340437585298787</v>
      </c>
      <c r="N969" s="8">
        <f t="shared" si="700"/>
        <v>43.293493635657796</v>
      </c>
      <c r="O969" s="8">
        <f t="shared" si="700"/>
        <v>41.902208066311687</v>
      </c>
      <c r="P969" s="8">
        <f t="shared" si="700"/>
        <v>40.510922496966032</v>
      </c>
      <c r="Q969" s="8">
        <f t="shared" si="700"/>
        <v>39.119636927620832</v>
      </c>
      <c r="R969" s="8">
        <f t="shared" si="700"/>
        <v>37.728351358275177</v>
      </c>
      <c r="S969" s="8">
        <f t="shared" si="700"/>
        <v>36.337065788929522</v>
      </c>
      <c r="T969" s="8">
        <f t="shared" si="700"/>
        <v>35.629702497725702</v>
      </c>
      <c r="U969" s="8">
        <f t="shared" si="700"/>
        <v>34.922339206521883</v>
      </c>
      <c r="V969" s="8">
        <f t="shared" si="700"/>
        <v>34.214975915318291</v>
      </c>
      <c r="W969" s="8">
        <f t="shared" si="701"/>
        <v>33.507612624114472</v>
      </c>
      <c r="X969" s="8">
        <f t="shared" si="701"/>
        <v>32.800249332911108</v>
      </c>
      <c r="Y969" s="8">
        <f t="shared" si="701"/>
        <v>32.059832294097532</v>
      </c>
      <c r="Z969" s="8">
        <f t="shared" si="701"/>
        <v>31.319415255284184</v>
      </c>
      <c r="AA969" s="8">
        <f t="shared" si="701"/>
        <v>30.578998216470609</v>
      </c>
      <c r="AB969" s="8">
        <f t="shared" si="701"/>
        <v>29.838581177657261</v>
      </c>
      <c r="AC969" s="8">
        <f t="shared" si="701"/>
        <v>29.098164138843686</v>
      </c>
      <c r="AD969" s="8">
        <f t="shared" si="701"/>
        <v>28.758618698873192</v>
      </c>
      <c r="AE969" s="8">
        <f t="shared" si="701"/>
        <v>28.419073258902586</v>
      </c>
      <c r="AF969" s="8">
        <f t="shared" si="701"/>
        <v>28.079527818932092</v>
      </c>
      <c r="AG969" s="8">
        <f t="shared" si="701"/>
        <v>27.739982378961599</v>
      </c>
      <c r="AH969" s="8">
        <f t="shared" si="701"/>
        <v>27.400436938990993</v>
      </c>
    </row>
    <row r="970" spans="2:34" hidden="1" outlineLevel="1">
      <c r="B970" t="str">
        <f t="shared" si="677"/>
        <v>Renewable electricity - Cost of electricity - Europe - USD/MWh</v>
      </c>
      <c r="C970" t="s">
        <v>118</v>
      </c>
      <c r="D970" t="s">
        <v>119</v>
      </c>
      <c r="E970" t="s">
        <v>8</v>
      </c>
      <c r="F970" t="s">
        <v>120</v>
      </c>
      <c r="G970" s="8">
        <f t="shared" si="700"/>
        <v>48.345505357757247</v>
      </c>
      <c r="H970" s="8">
        <f t="shared" si="700"/>
        <v>46.261834393182653</v>
      </c>
      <c r="I970" s="29">
        <f t="shared" si="700"/>
        <v>44.178163428608059</v>
      </c>
      <c r="J970" s="8">
        <f t="shared" si="700"/>
        <v>42.49454469772445</v>
      </c>
      <c r="K970" s="8">
        <f t="shared" si="700"/>
        <v>40.810925966840387</v>
      </c>
      <c r="L970" s="8">
        <f t="shared" si="700"/>
        <v>39.127307235956778</v>
      </c>
      <c r="M970" s="8">
        <f t="shared" si="700"/>
        <v>37.443688505072714</v>
      </c>
      <c r="N970" s="8">
        <f t="shared" si="700"/>
        <v>35.760069774189105</v>
      </c>
      <c r="O970" s="8">
        <f t="shared" si="700"/>
        <v>35.060526539849434</v>
      </c>
      <c r="P970" s="8">
        <f t="shared" si="700"/>
        <v>34.360983305510445</v>
      </c>
      <c r="Q970" s="8">
        <f t="shared" si="700"/>
        <v>33.661440071171228</v>
      </c>
      <c r="R970" s="8">
        <f t="shared" si="700"/>
        <v>32.961896836832011</v>
      </c>
      <c r="S970" s="8">
        <f t="shared" si="700"/>
        <v>32.262353602493022</v>
      </c>
      <c r="T970" s="8">
        <f t="shared" si="700"/>
        <v>31.844690735616723</v>
      </c>
      <c r="U970" s="8">
        <f t="shared" si="700"/>
        <v>31.427027868740538</v>
      </c>
      <c r="V970" s="8">
        <f t="shared" si="700"/>
        <v>31.009365001864353</v>
      </c>
      <c r="W970" s="8">
        <f t="shared" si="701"/>
        <v>30.591702134988168</v>
      </c>
      <c r="X970" s="8">
        <f t="shared" si="701"/>
        <v>30.174039268111756</v>
      </c>
      <c r="Y970" s="8">
        <f t="shared" si="701"/>
        <v>29.72721540516045</v>
      </c>
      <c r="Z970" s="8">
        <f t="shared" si="701"/>
        <v>29.280391542209031</v>
      </c>
      <c r="AA970" s="8">
        <f t="shared" si="701"/>
        <v>28.833567679257726</v>
      </c>
      <c r="AB970" s="8">
        <f t="shared" si="701"/>
        <v>28.386743816306307</v>
      </c>
      <c r="AC970" s="8">
        <f t="shared" si="701"/>
        <v>27.939919953355002</v>
      </c>
      <c r="AD970" s="8">
        <f t="shared" si="701"/>
        <v>27.613908060931863</v>
      </c>
      <c r="AE970" s="8">
        <f t="shared" si="701"/>
        <v>27.28789616850861</v>
      </c>
      <c r="AF970" s="8">
        <f t="shared" si="701"/>
        <v>26.96188427608547</v>
      </c>
      <c r="AG970" s="8">
        <f t="shared" si="701"/>
        <v>26.635872383662331</v>
      </c>
      <c r="AH970" s="8">
        <f t="shared" si="701"/>
        <v>26.309860491239078</v>
      </c>
    </row>
    <row r="971" spans="2:34" hidden="1" outlineLevel="1">
      <c r="B971" t="str">
        <f t="shared" si="677"/>
        <v>Renewable electricity - Cost of electricity - Middle East - USD/MWh</v>
      </c>
      <c r="C971" t="s">
        <v>118</v>
      </c>
      <c r="D971" t="s">
        <v>119</v>
      </c>
      <c r="E971" t="s">
        <v>58</v>
      </c>
      <c r="F971" t="s">
        <v>120</v>
      </c>
      <c r="G971" s="8">
        <f t="shared" si="700"/>
        <v>37.020316673163961</v>
      </c>
      <c r="H971" s="8">
        <f t="shared" si="700"/>
        <v>35.386702900434102</v>
      </c>
      <c r="I971" s="29">
        <f t="shared" si="700"/>
        <v>33.753089127703788</v>
      </c>
      <c r="J971" s="8">
        <f t="shared" si="700"/>
        <v>32.671487127187447</v>
      </c>
      <c r="K971" s="8">
        <f t="shared" si="700"/>
        <v>31.589885126671106</v>
      </c>
      <c r="L971" s="8">
        <f t="shared" si="700"/>
        <v>30.508283126154765</v>
      </c>
      <c r="M971" s="8">
        <f t="shared" si="700"/>
        <v>29.426681125638424</v>
      </c>
      <c r="N971" s="8">
        <f t="shared" si="700"/>
        <v>28.345079125122083</v>
      </c>
      <c r="O971" s="8">
        <f t="shared" si="700"/>
        <v>27.58242507536329</v>
      </c>
      <c r="P971" s="8">
        <f t="shared" si="700"/>
        <v>26.819771025604723</v>
      </c>
      <c r="Q971" s="8">
        <f t="shared" si="700"/>
        <v>26.057116975845929</v>
      </c>
      <c r="R971" s="8">
        <f t="shared" si="700"/>
        <v>25.294462926087363</v>
      </c>
      <c r="S971" s="8">
        <f t="shared" si="700"/>
        <v>24.531808876328796</v>
      </c>
      <c r="T971" s="8">
        <f t="shared" si="700"/>
        <v>24.149422155106208</v>
      </c>
      <c r="U971" s="8">
        <f t="shared" si="700"/>
        <v>23.76703543388362</v>
      </c>
      <c r="V971" s="8">
        <f t="shared" si="700"/>
        <v>23.384648712661146</v>
      </c>
      <c r="W971" s="8">
        <f t="shared" si="701"/>
        <v>23.002261991438559</v>
      </c>
      <c r="X971" s="8">
        <f t="shared" si="701"/>
        <v>22.619875270215971</v>
      </c>
      <c r="Y971" s="8">
        <f t="shared" si="701"/>
        <v>22.118414831670066</v>
      </c>
      <c r="Z971" s="8">
        <f t="shared" si="701"/>
        <v>21.616954393124274</v>
      </c>
      <c r="AA971" s="8">
        <f t="shared" si="701"/>
        <v>21.115493954578369</v>
      </c>
      <c r="AB971" s="8">
        <f t="shared" si="701"/>
        <v>20.614033516032578</v>
      </c>
      <c r="AC971" s="8">
        <f t="shared" si="701"/>
        <v>20.112573077486616</v>
      </c>
      <c r="AD971" s="8">
        <f t="shared" si="701"/>
        <v>19.877873861328055</v>
      </c>
      <c r="AE971" s="8">
        <f t="shared" si="701"/>
        <v>19.643174645169552</v>
      </c>
      <c r="AF971" s="8">
        <f t="shared" si="701"/>
        <v>19.408475429010991</v>
      </c>
      <c r="AG971" s="8">
        <f t="shared" si="701"/>
        <v>19.173776212852431</v>
      </c>
      <c r="AH971" s="8">
        <f t="shared" si="701"/>
        <v>18.939076996693927</v>
      </c>
    </row>
    <row r="972" spans="2:34" hidden="1" outlineLevel="1">
      <c r="B972" t="str">
        <f t="shared" si="677"/>
        <v>Bio-methanol - Energy demand - Global - MWh/ton fuel</v>
      </c>
      <c r="C972" t="str">
        <f>C936</f>
        <v>Bio-methanol</v>
      </c>
      <c r="D972" t="s">
        <v>137</v>
      </c>
      <c r="E972" t="s">
        <v>49</v>
      </c>
      <c r="F972" t="s">
        <v>122</v>
      </c>
      <c r="G972" s="24">
        <f t="shared" si="700"/>
        <v>0.52617825903163917</v>
      </c>
      <c r="H972" s="24">
        <f t="shared" si="700"/>
        <v>0.52617825903163917</v>
      </c>
      <c r="I972" s="34">
        <f t="shared" si="700"/>
        <v>0.52617825903163906</v>
      </c>
      <c r="J972" s="24">
        <f t="shared" si="700"/>
        <v>0.52585146164601815</v>
      </c>
      <c r="K972" s="24">
        <f t="shared" si="700"/>
        <v>0.52552466426039723</v>
      </c>
      <c r="L972" s="24">
        <f t="shared" si="700"/>
        <v>0.52519786687477632</v>
      </c>
      <c r="M972" s="24">
        <f t="shared" si="700"/>
        <v>0.52487106948915541</v>
      </c>
      <c r="N972" s="24">
        <f t="shared" si="700"/>
        <v>0.52454427210353449</v>
      </c>
      <c r="O972" s="24">
        <f t="shared" si="700"/>
        <v>0.52421747471791358</v>
      </c>
      <c r="P972" s="24">
        <f t="shared" si="700"/>
        <v>0.52389067733229266</v>
      </c>
      <c r="Q972" s="24">
        <f t="shared" si="700"/>
        <v>0.52356387994667175</v>
      </c>
      <c r="R972" s="24">
        <f t="shared" si="700"/>
        <v>0.52323708256105084</v>
      </c>
      <c r="S972" s="24">
        <f t="shared" si="700"/>
        <v>0.52291028517543003</v>
      </c>
      <c r="T972" s="24">
        <f t="shared" si="700"/>
        <v>0.52258348778980901</v>
      </c>
      <c r="U972" s="24">
        <f t="shared" si="700"/>
        <v>0.5222566904041881</v>
      </c>
      <c r="V972" s="24">
        <f t="shared" si="700"/>
        <v>0.52192989301856718</v>
      </c>
      <c r="W972" s="24">
        <f t="shared" si="701"/>
        <v>0.52160309563294627</v>
      </c>
      <c r="X972" s="24">
        <f t="shared" si="701"/>
        <v>0.52127629824732535</v>
      </c>
      <c r="Y972" s="24">
        <f t="shared" si="701"/>
        <v>0.52094950086170444</v>
      </c>
      <c r="Z972" s="24">
        <f t="shared" si="701"/>
        <v>0.52062270347608353</v>
      </c>
      <c r="AA972" s="24">
        <f t="shared" si="701"/>
        <v>0.52029590609046261</v>
      </c>
      <c r="AB972" s="24">
        <f t="shared" si="701"/>
        <v>0.5199691087048417</v>
      </c>
      <c r="AC972" s="24">
        <f t="shared" si="701"/>
        <v>0.51964231131922078</v>
      </c>
      <c r="AD972" s="24">
        <f t="shared" si="701"/>
        <v>0.51931551393359987</v>
      </c>
      <c r="AE972" s="24">
        <f t="shared" si="701"/>
        <v>0.51898871654797896</v>
      </c>
      <c r="AF972" s="24">
        <f t="shared" si="701"/>
        <v>0.51866191916235804</v>
      </c>
      <c r="AG972" s="24">
        <f t="shared" si="701"/>
        <v>0.51833512177673713</v>
      </c>
      <c r="AH972" s="24">
        <f t="shared" si="701"/>
        <v>0.51800832439111621</v>
      </c>
    </row>
    <row r="973" spans="2:34" hidden="1" outlineLevel="1">
      <c r="B973" t="str">
        <f t="shared" si="677"/>
        <v/>
      </c>
      <c r="C973" s="2"/>
    </row>
    <row r="974" spans="2:34" hidden="1" outlineLevel="1">
      <c r="B974" t="str">
        <f t="shared" si="677"/>
        <v>Bio-methanol - Feedstock cost - Africa - USD/ton fuel</v>
      </c>
      <c r="C974" s="10" t="str">
        <f>C936</f>
        <v>Bio-methanol</v>
      </c>
      <c r="D974" s="10" t="s">
        <v>44</v>
      </c>
      <c r="E974" s="10" t="s">
        <v>55</v>
      </c>
      <c r="F974" s="10" t="s">
        <v>31</v>
      </c>
      <c r="G974" s="15">
        <f>G979*G$989+G984*G$990</f>
        <v>204.49</v>
      </c>
      <c r="H974" s="15">
        <f t="shared" ref="H974:AH974" si="702">H979*H$989+H984*H$990</f>
        <v>205.7</v>
      </c>
      <c r="I974" s="31">
        <f t="shared" si="702"/>
        <v>206.91</v>
      </c>
      <c r="J974" s="15">
        <f t="shared" si="702"/>
        <v>208.12</v>
      </c>
      <c r="K974" s="15">
        <f t="shared" si="702"/>
        <v>209.32999999999998</v>
      </c>
      <c r="L974" s="15">
        <f t="shared" si="702"/>
        <v>210.54</v>
      </c>
      <c r="M974" s="15">
        <f t="shared" si="702"/>
        <v>211.75</v>
      </c>
      <c r="N974" s="15">
        <f t="shared" si="702"/>
        <v>212.96</v>
      </c>
      <c r="O974" s="15">
        <f t="shared" si="702"/>
        <v>214.41199999999978</v>
      </c>
      <c r="P974" s="15">
        <f t="shared" si="702"/>
        <v>215.86400000000012</v>
      </c>
      <c r="Q974" s="15">
        <f t="shared" si="702"/>
        <v>217.31599999999989</v>
      </c>
      <c r="R974" s="15">
        <f t="shared" si="702"/>
        <v>218.76799999999966</v>
      </c>
      <c r="S974" s="15">
        <f t="shared" si="702"/>
        <v>220.22</v>
      </c>
      <c r="T974" s="15">
        <f t="shared" si="702"/>
        <v>221.43</v>
      </c>
      <c r="U974" s="15">
        <f t="shared" si="702"/>
        <v>222.64</v>
      </c>
      <c r="V974" s="15">
        <f t="shared" si="702"/>
        <v>223.85</v>
      </c>
      <c r="W974" s="15">
        <f t="shared" si="702"/>
        <v>225.06</v>
      </c>
      <c r="X974" s="15">
        <f t="shared" si="702"/>
        <v>226.26999999999998</v>
      </c>
      <c r="Y974" s="15">
        <f t="shared" si="702"/>
        <v>227.48</v>
      </c>
      <c r="Z974" s="15">
        <f t="shared" si="702"/>
        <v>228.69</v>
      </c>
      <c r="AA974" s="15">
        <f t="shared" si="702"/>
        <v>229.9</v>
      </c>
      <c r="AB974" s="15">
        <f t="shared" si="702"/>
        <v>231.10999999999999</v>
      </c>
      <c r="AC974" s="15">
        <f t="shared" si="702"/>
        <v>232.32</v>
      </c>
      <c r="AD974" s="15">
        <f t="shared" si="702"/>
        <v>233.53</v>
      </c>
      <c r="AE974" s="15">
        <f t="shared" si="702"/>
        <v>234.74</v>
      </c>
      <c r="AF974" s="15">
        <f t="shared" si="702"/>
        <v>235.95</v>
      </c>
      <c r="AG974" s="15">
        <f t="shared" si="702"/>
        <v>237.16</v>
      </c>
      <c r="AH974" s="15">
        <f t="shared" si="702"/>
        <v>238.37</v>
      </c>
    </row>
    <row r="975" spans="2:34" hidden="1" outlineLevel="1">
      <c r="B975" t="str">
        <f t="shared" si="677"/>
        <v>Bio-methanol - Feedstock cost - Americas - USD/ton fuel</v>
      </c>
      <c r="C975" s="2" t="str">
        <f>C936</f>
        <v>Bio-methanol</v>
      </c>
      <c r="D975" s="2" t="s">
        <v>44</v>
      </c>
      <c r="E975" s="2" t="s">
        <v>56</v>
      </c>
      <c r="F975" s="2" t="s">
        <v>31</v>
      </c>
      <c r="G975" s="16">
        <f t="shared" ref="G975:AH975" si="703">G980*G$989+G985*G$990</f>
        <v>166.2540000000001</v>
      </c>
      <c r="H975" s="16">
        <f t="shared" si="703"/>
        <v>167.22200000000004</v>
      </c>
      <c r="I975" s="32">
        <f t="shared" si="703"/>
        <v>168.19</v>
      </c>
      <c r="J975" s="16">
        <f t="shared" si="703"/>
        <v>169.39999999999998</v>
      </c>
      <c r="K975" s="16">
        <f t="shared" si="703"/>
        <v>170.61</v>
      </c>
      <c r="L975" s="16">
        <f t="shared" si="703"/>
        <v>171.82</v>
      </c>
      <c r="M975" s="16">
        <f t="shared" si="703"/>
        <v>173.03</v>
      </c>
      <c r="N975" s="16">
        <f t="shared" si="703"/>
        <v>174.24</v>
      </c>
      <c r="O975" s="16">
        <f t="shared" si="703"/>
        <v>175.2080000000002</v>
      </c>
      <c r="P975" s="16">
        <f t="shared" si="703"/>
        <v>176.17600000000016</v>
      </c>
      <c r="Q975" s="16">
        <f t="shared" si="703"/>
        <v>177.14400000000012</v>
      </c>
      <c r="R975" s="16">
        <f t="shared" si="703"/>
        <v>178.11200000000005</v>
      </c>
      <c r="S975" s="16">
        <f t="shared" si="703"/>
        <v>179.07999999999998</v>
      </c>
      <c r="T975" s="16">
        <f t="shared" si="703"/>
        <v>180.04800000000023</v>
      </c>
      <c r="U975" s="16">
        <f t="shared" si="703"/>
        <v>181.01600000000016</v>
      </c>
      <c r="V975" s="16">
        <f t="shared" si="703"/>
        <v>181.98400000000009</v>
      </c>
      <c r="W975" s="16">
        <f t="shared" si="703"/>
        <v>182.95200000000006</v>
      </c>
      <c r="X975" s="16">
        <f t="shared" si="703"/>
        <v>183.92000000000002</v>
      </c>
      <c r="Y975" s="16">
        <f t="shared" si="703"/>
        <v>185.13</v>
      </c>
      <c r="Z975" s="16">
        <f t="shared" si="703"/>
        <v>186.34</v>
      </c>
      <c r="AA975" s="16">
        <f t="shared" si="703"/>
        <v>187.55</v>
      </c>
      <c r="AB975" s="16">
        <f t="shared" si="703"/>
        <v>188.76</v>
      </c>
      <c r="AC975" s="16">
        <f t="shared" si="703"/>
        <v>189.97</v>
      </c>
      <c r="AD975" s="16">
        <f t="shared" si="703"/>
        <v>190.93800000000022</v>
      </c>
      <c r="AE975" s="16">
        <f t="shared" si="703"/>
        <v>191.90600000000015</v>
      </c>
      <c r="AF975" s="16">
        <f t="shared" si="703"/>
        <v>192.87400000000011</v>
      </c>
      <c r="AG975" s="16">
        <f t="shared" si="703"/>
        <v>193.84200000000004</v>
      </c>
      <c r="AH975" s="16">
        <f t="shared" si="703"/>
        <v>194.81</v>
      </c>
    </row>
    <row r="976" spans="2:34" hidden="1" outlineLevel="1">
      <c r="B976" t="str">
        <f t="shared" si="677"/>
        <v>Bio-methanol - Feedstock cost - Asia - USD/ton fuel</v>
      </c>
      <c r="C976" s="2" t="str">
        <f>C936</f>
        <v>Bio-methanol</v>
      </c>
      <c r="D976" s="2" t="s">
        <v>44</v>
      </c>
      <c r="E976" s="2" t="s">
        <v>57</v>
      </c>
      <c r="F976" s="2" t="s">
        <v>31</v>
      </c>
      <c r="G976" s="16">
        <f t="shared" ref="G976:AH976" si="704">G981*G$989+G986*G$990</f>
        <v>146.41</v>
      </c>
      <c r="H976" s="16">
        <f t="shared" si="704"/>
        <v>147.62</v>
      </c>
      <c r="I976" s="32">
        <f t="shared" si="704"/>
        <v>148.82999999999998</v>
      </c>
      <c r="J976" s="16">
        <f t="shared" si="704"/>
        <v>149.79800000000023</v>
      </c>
      <c r="K976" s="16">
        <f t="shared" si="704"/>
        <v>150.76600000000016</v>
      </c>
      <c r="L976" s="16">
        <f t="shared" si="704"/>
        <v>151.73400000000009</v>
      </c>
      <c r="M976" s="16">
        <f t="shared" si="704"/>
        <v>152.70200000000006</v>
      </c>
      <c r="N976" s="16">
        <f t="shared" si="704"/>
        <v>153.67000000000002</v>
      </c>
      <c r="O976" s="16">
        <f t="shared" si="704"/>
        <v>154.88</v>
      </c>
      <c r="P976" s="16">
        <f t="shared" si="704"/>
        <v>156.09</v>
      </c>
      <c r="Q976" s="16">
        <f t="shared" si="704"/>
        <v>157.30000000000001</v>
      </c>
      <c r="R976" s="16">
        <f t="shared" si="704"/>
        <v>158.51</v>
      </c>
      <c r="S976" s="16">
        <f t="shared" si="704"/>
        <v>159.72</v>
      </c>
      <c r="T976" s="16">
        <f t="shared" si="704"/>
        <v>160.93</v>
      </c>
      <c r="U976" s="16">
        <f t="shared" si="704"/>
        <v>162.13999999999999</v>
      </c>
      <c r="V976" s="16">
        <f t="shared" si="704"/>
        <v>163.35</v>
      </c>
      <c r="W976" s="16">
        <f t="shared" si="704"/>
        <v>164.56</v>
      </c>
      <c r="X976" s="16">
        <f t="shared" si="704"/>
        <v>165.76999999999998</v>
      </c>
      <c r="Y976" s="16">
        <f t="shared" si="704"/>
        <v>166.73800000000023</v>
      </c>
      <c r="Z976" s="16">
        <f t="shared" si="704"/>
        <v>167.70600000000016</v>
      </c>
      <c r="AA976" s="16">
        <f t="shared" si="704"/>
        <v>168.67400000000009</v>
      </c>
      <c r="AB976" s="16">
        <f t="shared" si="704"/>
        <v>169.64200000000005</v>
      </c>
      <c r="AC976" s="16">
        <f t="shared" si="704"/>
        <v>170.61</v>
      </c>
      <c r="AD976" s="16">
        <f t="shared" si="704"/>
        <v>171.82</v>
      </c>
      <c r="AE976" s="16">
        <f t="shared" si="704"/>
        <v>173.03</v>
      </c>
      <c r="AF976" s="16">
        <f t="shared" si="704"/>
        <v>174.24</v>
      </c>
      <c r="AG976" s="16">
        <f t="shared" si="704"/>
        <v>175.45</v>
      </c>
      <c r="AH976" s="16">
        <f t="shared" si="704"/>
        <v>176.66</v>
      </c>
    </row>
    <row r="977" spans="2:34" hidden="1" outlineLevel="1">
      <c r="B977" t="str">
        <f t="shared" si="677"/>
        <v>Bio-methanol - Feedstock cost - Europe - USD/ton fuel</v>
      </c>
      <c r="C977" s="2" t="str">
        <f>C936</f>
        <v>Bio-methanol</v>
      </c>
      <c r="D977" s="2" t="s">
        <v>44</v>
      </c>
      <c r="E977" s="2" t="s">
        <v>8</v>
      </c>
      <c r="F977" s="2" t="s">
        <v>31</v>
      </c>
      <c r="G977" s="16">
        <f t="shared" ref="G977:AH977" si="705">G982*G$989+G987*G$990</f>
        <v>179.07999999999998</v>
      </c>
      <c r="H977" s="16">
        <f t="shared" si="705"/>
        <v>180.29</v>
      </c>
      <c r="I977" s="32">
        <f t="shared" si="705"/>
        <v>181.5</v>
      </c>
      <c r="J977" s="16">
        <f t="shared" si="705"/>
        <v>182.70999999999998</v>
      </c>
      <c r="K977" s="16">
        <f t="shared" si="705"/>
        <v>183.92000000000002</v>
      </c>
      <c r="L977" s="16">
        <f t="shared" si="705"/>
        <v>185.13</v>
      </c>
      <c r="M977" s="16">
        <f t="shared" si="705"/>
        <v>186.34</v>
      </c>
      <c r="N977" s="16">
        <f t="shared" si="705"/>
        <v>187.55</v>
      </c>
      <c r="O977" s="16">
        <f t="shared" si="705"/>
        <v>188.76</v>
      </c>
      <c r="P977" s="16">
        <f t="shared" si="705"/>
        <v>189.97</v>
      </c>
      <c r="Q977" s="16">
        <f t="shared" si="705"/>
        <v>191.18</v>
      </c>
      <c r="R977" s="16">
        <f t="shared" si="705"/>
        <v>192.39</v>
      </c>
      <c r="S977" s="16">
        <f t="shared" si="705"/>
        <v>193.6</v>
      </c>
      <c r="T977" s="16">
        <f t="shared" si="705"/>
        <v>194.56800000000021</v>
      </c>
      <c r="U977" s="16">
        <f t="shared" si="705"/>
        <v>195.53600000000017</v>
      </c>
      <c r="V977" s="16">
        <f t="shared" si="705"/>
        <v>196.5040000000001</v>
      </c>
      <c r="W977" s="16">
        <f t="shared" si="705"/>
        <v>197.47200000000004</v>
      </c>
      <c r="X977" s="16">
        <f t="shared" si="705"/>
        <v>198.44</v>
      </c>
      <c r="Y977" s="16">
        <f t="shared" si="705"/>
        <v>199.65</v>
      </c>
      <c r="Z977" s="16">
        <f t="shared" si="705"/>
        <v>200.85999999999999</v>
      </c>
      <c r="AA977" s="16">
        <f t="shared" si="705"/>
        <v>202.07</v>
      </c>
      <c r="AB977" s="16">
        <f t="shared" si="705"/>
        <v>203.28</v>
      </c>
      <c r="AC977" s="16">
        <f t="shared" si="705"/>
        <v>204.49</v>
      </c>
      <c r="AD977" s="16">
        <f t="shared" si="705"/>
        <v>205.7</v>
      </c>
      <c r="AE977" s="16">
        <f t="shared" si="705"/>
        <v>206.91</v>
      </c>
      <c r="AF977" s="16">
        <f t="shared" si="705"/>
        <v>208.12</v>
      </c>
      <c r="AG977" s="16">
        <f t="shared" si="705"/>
        <v>209.32999999999998</v>
      </c>
      <c r="AH977" s="16">
        <f t="shared" si="705"/>
        <v>210.54</v>
      </c>
    </row>
    <row r="978" spans="2:34" hidden="1" outlineLevel="1">
      <c r="B978" t="str">
        <f t="shared" si="677"/>
        <v>Bio-methanol - Feedstock cost - Middle East - USD/ton fuel</v>
      </c>
      <c r="C978" s="13" t="str">
        <f>C936</f>
        <v>Bio-methanol</v>
      </c>
      <c r="D978" s="13" t="s">
        <v>44</v>
      </c>
      <c r="E978" s="13" t="s">
        <v>58</v>
      </c>
      <c r="F978" s="13" t="s">
        <v>31</v>
      </c>
      <c r="G978" s="17">
        <f t="shared" ref="G978:AH978" si="706">G983*G$989+G988*G$990</f>
        <v>197.71400000000011</v>
      </c>
      <c r="H978" s="17">
        <f t="shared" si="706"/>
        <v>198.68200000000004</v>
      </c>
      <c r="I978" s="17">
        <f t="shared" si="706"/>
        <v>199.65</v>
      </c>
      <c r="J978" s="17">
        <f t="shared" si="706"/>
        <v>200.61800000000022</v>
      </c>
      <c r="K978" s="17">
        <f t="shared" si="706"/>
        <v>201.58600000000015</v>
      </c>
      <c r="L978" s="17">
        <f t="shared" si="706"/>
        <v>202.55400000000012</v>
      </c>
      <c r="M978" s="17">
        <f t="shared" si="706"/>
        <v>203.52200000000005</v>
      </c>
      <c r="N978" s="17">
        <f t="shared" si="706"/>
        <v>204.49</v>
      </c>
      <c r="O978" s="17">
        <f t="shared" si="706"/>
        <v>205.45800000000023</v>
      </c>
      <c r="P978" s="17">
        <f t="shared" si="706"/>
        <v>206.42600000000016</v>
      </c>
      <c r="Q978" s="17">
        <f t="shared" si="706"/>
        <v>207.39400000000012</v>
      </c>
      <c r="R978" s="17">
        <f t="shared" si="706"/>
        <v>208.36200000000005</v>
      </c>
      <c r="S978" s="17">
        <f t="shared" si="706"/>
        <v>209.32999999999998</v>
      </c>
      <c r="T978" s="17">
        <f t="shared" si="706"/>
        <v>210.54</v>
      </c>
      <c r="U978" s="17">
        <f t="shared" si="706"/>
        <v>211.75</v>
      </c>
      <c r="V978" s="17">
        <f t="shared" si="706"/>
        <v>212.96</v>
      </c>
      <c r="W978" s="17">
        <f t="shared" si="706"/>
        <v>214.17</v>
      </c>
      <c r="X978" s="17">
        <f t="shared" si="706"/>
        <v>215.38</v>
      </c>
      <c r="Y978" s="17">
        <f t="shared" si="706"/>
        <v>216.34800000000021</v>
      </c>
      <c r="Z978" s="17">
        <f t="shared" si="706"/>
        <v>217.31600000000017</v>
      </c>
      <c r="AA978" s="17">
        <f t="shared" si="706"/>
        <v>218.28400000000011</v>
      </c>
      <c r="AB978" s="17">
        <f t="shared" si="706"/>
        <v>219.25200000000004</v>
      </c>
      <c r="AC978" s="17">
        <f t="shared" si="706"/>
        <v>220.22</v>
      </c>
      <c r="AD978" s="17">
        <f t="shared" si="706"/>
        <v>221.18800000000022</v>
      </c>
      <c r="AE978" s="17">
        <f t="shared" si="706"/>
        <v>222.15600000000015</v>
      </c>
      <c r="AF978" s="17">
        <f t="shared" si="706"/>
        <v>223.12400000000011</v>
      </c>
      <c r="AG978" s="17">
        <f t="shared" si="706"/>
        <v>224.09200000000004</v>
      </c>
      <c r="AH978" s="17">
        <f t="shared" si="706"/>
        <v>225.06</v>
      </c>
    </row>
    <row r="979" spans="2:34" hidden="1" outlineLevel="1">
      <c r="B979" t="str">
        <f t="shared" si="677"/>
        <v>Wood - Price - Africa - USD/ton</v>
      </c>
      <c r="C979" t="s">
        <v>146</v>
      </c>
      <c r="D979" t="s">
        <v>100</v>
      </c>
      <c r="E979" t="s">
        <v>55</v>
      </c>
      <c r="F979" t="s">
        <v>101</v>
      </c>
      <c r="G979" s="8">
        <f t="shared" ref="G979:AH980" si="707">INDEX(FuelData,MATCH($B979,FuelData_Index,0),MATCH(G$4,FuelData_Year,0))</f>
        <v>119</v>
      </c>
      <c r="H979" s="8">
        <f t="shared" si="707"/>
        <v>120</v>
      </c>
      <c r="I979" s="8">
        <f t="shared" si="707"/>
        <v>121</v>
      </c>
      <c r="J979" s="8">
        <f t="shared" si="707"/>
        <v>122</v>
      </c>
      <c r="K979" s="8">
        <f t="shared" si="707"/>
        <v>123</v>
      </c>
      <c r="L979" s="8">
        <f t="shared" si="707"/>
        <v>124</v>
      </c>
      <c r="M979" s="8">
        <f t="shared" si="707"/>
        <v>125</v>
      </c>
      <c r="N979" s="8">
        <f t="shared" si="707"/>
        <v>126</v>
      </c>
      <c r="O979" s="8">
        <f t="shared" si="707"/>
        <v>127.19999999999982</v>
      </c>
      <c r="P979" s="8">
        <f t="shared" si="707"/>
        <v>128.40000000000009</v>
      </c>
      <c r="Q979" s="8">
        <f t="shared" si="707"/>
        <v>129.59999999999991</v>
      </c>
      <c r="R979" s="8">
        <f t="shared" si="707"/>
        <v>130.79999999999973</v>
      </c>
      <c r="S979" s="8">
        <f t="shared" si="707"/>
        <v>132</v>
      </c>
      <c r="T979" s="8">
        <f t="shared" si="707"/>
        <v>133</v>
      </c>
      <c r="U979" s="8">
        <f t="shared" si="707"/>
        <v>134</v>
      </c>
      <c r="V979" s="8">
        <f t="shared" si="707"/>
        <v>135</v>
      </c>
      <c r="W979" s="8">
        <f t="shared" si="707"/>
        <v>136</v>
      </c>
      <c r="X979" s="8">
        <f t="shared" si="707"/>
        <v>137</v>
      </c>
      <c r="Y979" s="8">
        <f t="shared" si="707"/>
        <v>138</v>
      </c>
      <c r="Z979" s="8">
        <f t="shared" si="707"/>
        <v>139</v>
      </c>
      <c r="AA979" s="8">
        <f t="shared" si="707"/>
        <v>140</v>
      </c>
      <c r="AB979" s="8">
        <f t="shared" si="707"/>
        <v>141</v>
      </c>
      <c r="AC979" s="8">
        <f t="shared" si="707"/>
        <v>142</v>
      </c>
      <c r="AD979" s="8">
        <f t="shared" si="707"/>
        <v>143</v>
      </c>
      <c r="AE979" s="8">
        <f t="shared" si="707"/>
        <v>144</v>
      </c>
      <c r="AF979" s="8">
        <f t="shared" si="707"/>
        <v>145</v>
      </c>
      <c r="AG979" s="8">
        <f t="shared" si="707"/>
        <v>146</v>
      </c>
      <c r="AH979" s="8">
        <f t="shared" si="707"/>
        <v>147</v>
      </c>
    </row>
    <row r="980" spans="2:34" hidden="1" outlineLevel="1">
      <c r="B980" t="str">
        <f t="shared" si="677"/>
        <v>Wood - Price - Americas - USD/ton</v>
      </c>
      <c r="C980" t="s">
        <v>146</v>
      </c>
      <c r="D980" t="s">
        <v>100</v>
      </c>
      <c r="E980" t="s">
        <v>56</v>
      </c>
      <c r="F980" t="s">
        <v>101</v>
      </c>
      <c r="G980" s="8">
        <f t="shared" si="707"/>
        <v>87.400000000000091</v>
      </c>
      <c r="H980" s="8">
        <f t="shared" si="707"/>
        <v>88.200000000000045</v>
      </c>
      <c r="I980" s="8">
        <f t="shared" si="707"/>
        <v>89</v>
      </c>
      <c r="J980" s="8">
        <f t="shared" si="707"/>
        <v>90</v>
      </c>
      <c r="K980" s="8">
        <f t="shared" si="707"/>
        <v>91</v>
      </c>
      <c r="L980" s="8">
        <f t="shared" si="707"/>
        <v>92</v>
      </c>
      <c r="M980" s="8">
        <f t="shared" si="707"/>
        <v>93</v>
      </c>
      <c r="N980" s="8">
        <f t="shared" si="707"/>
        <v>94</v>
      </c>
      <c r="O980" s="8">
        <f t="shared" si="707"/>
        <v>94.800000000000182</v>
      </c>
      <c r="P980" s="8">
        <f t="shared" si="707"/>
        <v>95.600000000000136</v>
      </c>
      <c r="Q980" s="8">
        <f t="shared" si="707"/>
        <v>96.400000000000091</v>
      </c>
      <c r="R980" s="8">
        <f t="shared" si="707"/>
        <v>97.200000000000045</v>
      </c>
      <c r="S980" s="8">
        <f t="shared" si="707"/>
        <v>98</v>
      </c>
      <c r="T980" s="8">
        <f t="shared" si="707"/>
        <v>98.800000000000182</v>
      </c>
      <c r="U980" s="8">
        <f t="shared" si="707"/>
        <v>99.600000000000136</v>
      </c>
      <c r="V980" s="8">
        <f t="shared" si="707"/>
        <v>100.40000000000009</v>
      </c>
      <c r="W980" s="8">
        <f t="shared" si="707"/>
        <v>101.20000000000005</v>
      </c>
      <c r="X980" s="8">
        <f t="shared" si="707"/>
        <v>102</v>
      </c>
      <c r="Y980" s="8">
        <f t="shared" si="707"/>
        <v>103</v>
      </c>
      <c r="Z980" s="8">
        <f t="shared" si="707"/>
        <v>104</v>
      </c>
      <c r="AA980" s="8">
        <f t="shared" si="707"/>
        <v>105</v>
      </c>
      <c r="AB980" s="8">
        <f t="shared" si="707"/>
        <v>106</v>
      </c>
      <c r="AC980" s="8">
        <f t="shared" si="707"/>
        <v>107</v>
      </c>
      <c r="AD980" s="8">
        <f t="shared" si="707"/>
        <v>107.80000000000018</v>
      </c>
      <c r="AE980" s="8">
        <f t="shared" si="707"/>
        <v>108.60000000000014</v>
      </c>
      <c r="AF980" s="8">
        <f t="shared" si="707"/>
        <v>109.40000000000009</v>
      </c>
      <c r="AG980" s="8">
        <f t="shared" si="707"/>
        <v>110.20000000000005</v>
      </c>
      <c r="AH980" s="8">
        <f t="shared" si="707"/>
        <v>111</v>
      </c>
    </row>
    <row r="981" spans="2:34" hidden="1" outlineLevel="1">
      <c r="B981" t="str">
        <f t="shared" si="677"/>
        <v>Wood - Price - Asia - USD/ton</v>
      </c>
      <c r="C981" t="s">
        <v>146</v>
      </c>
      <c r="D981" t="s">
        <v>100</v>
      </c>
      <c r="E981" t="s">
        <v>57</v>
      </c>
      <c r="F981" t="s">
        <v>101</v>
      </c>
      <c r="G981" s="8">
        <f t="shared" ref="G981:V988" si="708">INDEX(FuelData,MATCH($B981,FuelData_Index,0),MATCH(G$4,FuelData_Year,0))</f>
        <v>71</v>
      </c>
      <c r="H981" s="8">
        <f t="shared" si="708"/>
        <v>72</v>
      </c>
      <c r="I981" s="8">
        <f t="shared" si="708"/>
        <v>73</v>
      </c>
      <c r="J981" s="8">
        <f t="shared" si="708"/>
        <v>73.800000000000182</v>
      </c>
      <c r="K981" s="8">
        <f t="shared" si="708"/>
        <v>74.600000000000136</v>
      </c>
      <c r="L981" s="8">
        <f t="shared" si="708"/>
        <v>75.400000000000091</v>
      </c>
      <c r="M981" s="8">
        <f t="shared" si="708"/>
        <v>76.200000000000045</v>
      </c>
      <c r="N981" s="8">
        <f t="shared" si="708"/>
        <v>77</v>
      </c>
      <c r="O981" s="8">
        <f t="shared" si="708"/>
        <v>78</v>
      </c>
      <c r="P981" s="8">
        <f t="shared" si="708"/>
        <v>79</v>
      </c>
      <c r="Q981" s="8">
        <f t="shared" si="708"/>
        <v>80</v>
      </c>
      <c r="R981" s="8">
        <f t="shared" si="708"/>
        <v>81</v>
      </c>
      <c r="S981" s="8">
        <f t="shared" si="708"/>
        <v>82</v>
      </c>
      <c r="T981" s="8">
        <f t="shared" si="708"/>
        <v>83</v>
      </c>
      <c r="U981" s="8">
        <f t="shared" si="708"/>
        <v>84</v>
      </c>
      <c r="V981" s="8">
        <f t="shared" si="708"/>
        <v>85</v>
      </c>
      <c r="W981" s="8">
        <f t="shared" ref="W981:AH988" si="709">INDEX(FuelData,MATCH($B981,FuelData_Index,0),MATCH(W$4,FuelData_Year,0))</f>
        <v>86</v>
      </c>
      <c r="X981" s="8">
        <f t="shared" si="709"/>
        <v>87</v>
      </c>
      <c r="Y981" s="8">
        <f t="shared" si="709"/>
        <v>87.800000000000182</v>
      </c>
      <c r="Z981" s="8">
        <f t="shared" si="709"/>
        <v>88.600000000000136</v>
      </c>
      <c r="AA981" s="8">
        <f t="shared" si="709"/>
        <v>89.400000000000091</v>
      </c>
      <c r="AB981" s="8">
        <f t="shared" si="709"/>
        <v>90.200000000000045</v>
      </c>
      <c r="AC981" s="8">
        <f t="shared" si="709"/>
        <v>91</v>
      </c>
      <c r="AD981" s="8">
        <f t="shared" si="709"/>
        <v>92</v>
      </c>
      <c r="AE981" s="8">
        <f t="shared" si="709"/>
        <v>93</v>
      </c>
      <c r="AF981" s="8">
        <f t="shared" si="709"/>
        <v>94</v>
      </c>
      <c r="AG981" s="8">
        <f t="shared" si="709"/>
        <v>95</v>
      </c>
      <c r="AH981" s="8">
        <f t="shared" si="709"/>
        <v>96</v>
      </c>
    </row>
    <row r="982" spans="2:34" hidden="1" outlineLevel="1">
      <c r="B982" t="str">
        <f t="shared" si="677"/>
        <v>Wood - Price - Europe - USD/ton</v>
      </c>
      <c r="C982" t="s">
        <v>146</v>
      </c>
      <c r="D982" t="s">
        <v>100</v>
      </c>
      <c r="E982" t="s">
        <v>8</v>
      </c>
      <c r="F982" t="s">
        <v>101</v>
      </c>
      <c r="G982" s="8">
        <f t="shared" si="708"/>
        <v>98</v>
      </c>
      <c r="H982" s="8">
        <f t="shared" si="708"/>
        <v>99</v>
      </c>
      <c r="I982" s="8">
        <f t="shared" si="708"/>
        <v>100</v>
      </c>
      <c r="J982" s="8">
        <f t="shared" si="708"/>
        <v>101</v>
      </c>
      <c r="K982" s="8">
        <f t="shared" si="708"/>
        <v>102</v>
      </c>
      <c r="L982" s="8">
        <f t="shared" si="708"/>
        <v>103</v>
      </c>
      <c r="M982" s="8">
        <f t="shared" si="708"/>
        <v>104</v>
      </c>
      <c r="N982" s="8">
        <f t="shared" si="708"/>
        <v>105</v>
      </c>
      <c r="O982" s="8">
        <f t="shared" si="708"/>
        <v>106</v>
      </c>
      <c r="P982" s="8">
        <f t="shared" si="708"/>
        <v>107</v>
      </c>
      <c r="Q982" s="8">
        <f t="shared" si="708"/>
        <v>108</v>
      </c>
      <c r="R982" s="8">
        <f t="shared" si="708"/>
        <v>109</v>
      </c>
      <c r="S982" s="8">
        <f t="shared" si="708"/>
        <v>110</v>
      </c>
      <c r="T982" s="8">
        <f t="shared" si="708"/>
        <v>110.80000000000018</v>
      </c>
      <c r="U982" s="8">
        <f t="shared" si="708"/>
        <v>111.60000000000014</v>
      </c>
      <c r="V982" s="8">
        <f t="shared" si="708"/>
        <v>112.40000000000009</v>
      </c>
      <c r="W982" s="8">
        <f t="shared" si="709"/>
        <v>113.20000000000005</v>
      </c>
      <c r="X982" s="8">
        <f t="shared" si="709"/>
        <v>114</v>
      </c>
      <c r="Y982" s="8">
        <f t="shared" si="709"/>
        <v>115</v>
      </c>
      <c r="Z982" s="8">
        <f t="shared" si="709"/>
        <v>116</v>
      </c>
      <c r="AA982" s="8">
        <f t="shared" si="709"/>
        <v>117</v>
      </c>
      <c r="AB982" s="8">
        <f t="shared" si="709"/>
        <v>118</v>
      </c>
      <c r="AC982" s="8">
        <f t="shared" si="709"/>
        <v>119</v>
      </c>
      <c r="AD982" s="8">
        <f t="shared" si="709"/>
        <v>120</v>
      </c>
      <c r="AE982" s="8">
        <f t="shared" si="709"/>
        <v>121</v>
      </c>
      <c r="AF982" s="8">
        <f t="shared" si="709"/>
        <v>122</v>
      </c>
      <c r="AG982" s="8">
        <f t="shared" si="709"/>
        <v>123</v>
      </c>
      <c r="AH982" s="8">
        <f t="shared" si="709"/>
        <v>124</v>
      </c>
    </row>
    <row r="983" spans="2:34" hidden="1" outlineLevel="1">
      <c r="B983" t="str">
        <f t="shared" si="677"/>
        <v>Wood - Price - Middle East - USD/ton</v>
      </c>
      <c r="C983" t="s">
        <v>146</v>
      </c>
      <c r="D983" t="s">
        <v>100</v>
      </c>
      <c r="E983" t="s">
        <v>58</v>
      </c>
      <c r="F983" t="s">
        <v>101</v>
      </c>
      <c r="G983" s="8">
        <f t="shared" si="708"/>
        <v>113.40000000000009</v>
      </c>
      <c r="H983" s="8">
        <f t="shared" si="708"/>
        <v>114.20000000000005</v>
      </c>
      <c r="I983" s="8">
        <f t="shared" si="708"/>
        <v>115</v>
      </c>
      <c r="J983" s="8">
        <f t="shared" si="708"/>
        <v>115.80000000000018</v>
      </c>
      <c r="K983" s="8">
        <f t="shared" si="708"/>
        <v>116.60000000000014</v>
      </c>
      <c r="L983" s="8">
        <f t="shared" si="708"/>
        <v>117.40000000000009</v>
      </c>
      <c r="M983" s="8">
        <f t="shared" si="708"/>
        <v>118.20000000000005</v>
      </c>
      <c r="N983" s="8">
        <f t="shared" si="708"/>
        <v>119</v>
      </c>
      <c r="O983" s="8">
        <f t="shared" si="708"/>
        <v>119.80000000000018</v>
      </c>
      <c r="P983" s="8">
        <f t="shared" si="708"/>
        <v>120.60000000000014</v>
      </c>
      <c r="Q983" s="8">
        <f t="shared" si="708"/>
        <v>121.40000000000009</v>
      </c>
      <c r="R983" s="8">
        <f t="shared" si="708"/>
        <v>122.20000000000005</v>
      </c>
      <c r="S983" s="8">
        <f t="shared" si="708"/>
        <v>123</v>
      </c>
      <c r="T983" s="8">
        <f t="shared" si="708"/>
        <v>124</v>
      </c>
      <c r="U983" s="8">
        <f t="shared" si="708"/>
        <v>125</v>
      </c>
      <c r="V983" s="8">
        <f t="shared" si="708"/>
        <v>126</v>
      </c>
      <c r="W983" s="8">
        <f t="shared" si="709"/>
        <v>127</v>
      </c>
      <c r="X983" s="8">
        <f t="shared" si="709"/>
        <v>128</v>
      </c>
      <c r="Y983" s="8">
        <f t="shared" si="709"/>
        <v>128.80000000000018</v>
      </c>
      <c r="Z983" s="8">
        <f t="shared" si="709"/>
        <v>129.60000000000014</v>
      </c>
      <c r="AA983" s="8">
        <f t="shared" si="709"/>
        <v>130.40000000000009</v>
      </c>
      <c r="AB983" s="8">
        <f t="shared" si="709"/>
        <v>131.20000000000005</v>
      </c>
      <c r="AC983" s="8">
        <f t="shared" si="709"/>
        <v>132</v>
      </c>
      <c r="AD983" s="8">
        <f t="shared" si="709"/>
        <v>132.80000000000018</v>
      </c>
      <c r="AE983" s="8">
        <f t="shared" si="709"/>
        <v>133.60000000000014</v>
      </c>
      <c r="AF983" s="8">
        <f t="shared" si="709"/>
        <v>134.40000000000009</v>
      </c>
      <c r="AG983" s="8">
        <f t="shared" si="709"/>
        <v>135.20000000000005</v>
      </c>
      <c r="AH983" s="8">
        <f t="shared" si="709"/>
        <v>136</v>
      </c>
    </row>
    <row r="984" spans="2:34" hidden="1" outlineLevel="1">
      <c r="B984" t="str">
        <f t="shared" si="677"/>
        <v>Waste - Price - Africa - USD/ton</v>
      </c>
      <c r="C984" t="s">
        <v>147</v>
      </c>
      <c r="D984" t="s">
        <v>100</v>
      </c>
      <c r="E984" t="s">
        <v>55</v>
      </c>
      <c r="F984" t="s">
        <v>101</v>
      </c>
      <c r="G984" s="8">
        <f t="shared" si="708"/>
        <v>50</v>
      </c>
      <c r="H984" s="8">
        <f t="shared" si="708"/>
        <v>50</v>
      </c>
      <c r="I984" s="8">
        <f t="shared" si="708"/>
        <v>50</v>
      </c>
      <c r="J984" s="8">
        <f t="shared" si="708"/>
        <v>50</v>
      </c>
      <c r="K984" s="8">
        <f t="shared" si="708"/>
        <v>50</v>
      </c>
      <c r="L984" s="8">
        <f t="shared" si="708"/>
        <v>50</v>
      </c>
      <c r="M984" s="8">
        <f t="shared" si="708"/>
        <v>50</v>
      </c>
      <c r="N984" s="8">
        <f t="shared" si="708"/>
        <v>50</v>
      </c>
      <c r="O984" s="8">
        <f t="shared" si="708"/>
        <v>50</v>
      </c>
      <c r="P984" s="8">
        <f t="shared" si="708"/>
        <v>50</v>
      </c>
      <c r="Q984" s="8">
        <f t="shared" si="708"/>
        <v>50</v>
      </c>
      <c r="R984" s="8">
        <f t="shared" si="708"/>
        <v>50</v>
      </c>
      <c r="S984" s="8">
        <f t="shared" si="708"/>
        <v>50</v>
      </c>
      <c r="T984" s="8">
        <f t="shared" si="708"/>
        <v>50</v>
      </c>
      <c r="U984" s="8">
        <f t="shared" si="708"/>
        <v>50</v>
      </c>
      <c r="V984" s="8">
        <f t="shared" si="708"/>
        <v>50</v>
      </c>
      <c r="W984" s="8">
        <f t="shared" si="709"/>
        <v>50</v>
      </c>
      <c r="X984" s="8">
        <f t="shared" si="709"/>
        <v>50</v>
      </c>
      <c r="Y984" s="8">
        <f t="shared" si="709"/>
        <v>50</v>
      </c>
      <c r="Z984" s="8">
        <f t="shared" si="709"/>
        <v>50</v>
      </c>
      <c r="AA984" s="8">
        <f t="shared" si="709"/>
        <v>50</v>
      </c>
      <c r="AB984" s="8">
        <f t="shared" si="709"/>
        <v>50</v>
      </c>
      <c r="AC984" s="8">
        <f t="shared" si="709"/>
        <v>50</v>
      </c>
      <c r="AD984" s="8">
        <f t="shared" si="709"/>
        <v>50</v>
      </c>
      <c r="AE984" s="8">
        <f t="shared" si="709"/>
        <v>50</v>
      </c>
      <c r="AF984" s="8">
        <f t="shared" si="709"/>
        <v>50</v>
      </c>
      <c r="AG984" s="8">
        <f t="shared" si="709"/>
        <v>50</v>
      </c>
      <c r="AH984" s="8">
        <f t="shared" si="709"/>
        <v>50</v>
      </c>
    </row>
    <row r="985" spans="2:34" hidden="1" outlineLevel="1">
      <c r="B985" t="str">
        <f t="shared" si="677"/>
        <v>Waste - Price - Americas - USD/ton</v>
      </c>
      <c r="C985" t="s">
        <v>147</v>
      </c>
      <c r="D985" t="s">
        <v>100</v>
      </c>
      <c r="E985" t="s">
        <v>56</v>
      </c>
      <c r="F985" t="s">
        <v>101</v>
      </c>
      <c r="G985" s="8">
        <f t="shared" si="708"/>
        <v>50</v>
      </c>
      <c r="H985" s="8">
        <f t="shared" si="708"/>
        <v>50</v>
      </c>
      <c r="I985" s="8">
        <f t="shared" si="708"/>
        <v>50</v>
      </c>
      <c r="J985" s="8">
        <f t="shared" si="708"/>
        <v>50</v>
      </c>
      <c r="K985" s="8">
        <f t="shared" si="708"/>
        <v>50</v>
      </c>
      <c r="L985" s="8">
        <f t="shared" si="708"/>
        <v>50</v>
      </c>
      <c r="M985" s="8">
        <f t="shared" si="708"/>
        <v>50</v>
      </c>
      <c r="N985" s="8">
        <f t="shared" si="708"/>
        <v>50</v>
      </c>
      <c r="O985" s="8">
        <f t="shared" si="708"/>
        <v>50</v>
      </c>
      <c r="P985" s="8">
        <f t="shared" si="708"/>
        <v>50</v>
      </c>
      <c r="Q985" s="8">
        <f t="shared" si="708"/>
        <v>50</v>
      </c>
      <c r="R985" s="8">
        <f t="shared" si="708"/>
        <v>50</v>
      </c>
      <c r="S985" s="8">
        <f t="shared" si="708"/>
        <v>50</v>
      </c>
      <c r="T985" s="8">
        <f t="shared" si="708"/>
        <v>50</v>
      </c>
      <c r="U985" s="8">
        <f t="shared" si="708"/>
        <v>50</v>
      </c>
      <c r="V985" s="8">
        <f t="shared" si="708"/>
        <v>50</v>
      </c>
      <c r="W985" s="8">
        <f t="shared" si="709"/>
        <v>50</v>
      </c>
      <c r="X985" s="8">
        <f t="shared" si="709"/>
        <v>50</v>
      </c>
      <c r="Y985" s="8">
        <f t="shared" si="709"/>
        <v>50</v>
      </c>
      <c r="Z985" s="8">
        <f t="shared" si="709"/>
        <v>50</v>
      </c>
      <c r="AA985" s="8">
        <f t="shared" si="709"/>
        <v>50</v>
      </c>
      <c r="AB985" s="8">
        <f t="shared" si="709"/>
        <v>50</v>
      </c>
      <c r="AC985" s="8">
        <f t="shared" si="709"/>
        <v>50</v>
      </c>
      <c r="AD985" s="8">
        <f t="shared" si="709"/>
        <v>50</v>
      </c>
      <c r="AE985" s="8">
        <f t="shared" si="709"/>
        <v>50</v>
      </c>
      <c r="AF985" s="8">
        <f t="shared" si="709"/>
        <v>50</v>
      </c>
      <c r="AG985" s="8">
        <f t="shared" si="709"/>
        <v>50</v>
      </c>
      <c r="AH985" s="8">
        <f t="shared" si="709"/>
        <v>50</v>
      </c>
    </row>
    <row r="986" spans="2:34" hidden="1" outlineLevel="1">
      <c r="B986" t="str">
        <f t="shared" si="677"/>
        <v>Waste - Price - Asia - USD/ton</v>
      </c>
      <c r="C986" t="s">
        <v>147</v>
      </c>
      <c r="D986" t="s">
        <v>100</v>
      </c>
      <c r="E986" t="s">
        <v>57</v>
      </c>
      <c r="F986" t="s">
        <v>101</v>
      </c>
      <c r="G986" s="8">
        <f t="shared" si="708"/>
        <v>50</v>
      </c>
      <c r="H986" s="8">
        <f t="shared" si="708"/>
        <v>50</v>
      </c>
      <c r="I986" s="8">
        <f t="shared" si="708"/>
        <v>50</v>
      </c>
      <c r="J986" s="8">
        <f t="shared" si="708"/>
        <v>50</v>
      </c>
      <c r="K986" s="8">
        <f t="shared" si="708"/>
        <v>50</v>
      </c>
      <c r="L986" s="8">
        <f t="shared" si="708"/>
        <v>50</v>
      </c>
      <c r="M986" s="8">
        <f t="shared" si="708"/>
        <v>50</v>
      </c>
      <c r="N986" s="8">
        <f t="shared" si="708"/>
        <v>50</v>
      </c>
      <c r="O986" s="8">
        <f t="shared" si="708"/>
        <v>50</v>
      </c>
      <c r="P986" s="8">
        <f t="shared" si="708"/>
        <v>50</v>
      </c>
      <c r="Q986" s="8">
        <f t="shared" si="708"/>
        <v>50</v>
      </c>
      <c r="R986" s="8">
        <f t="shared" si="708"/>
        <v>50</v>
      </c>
      <c r="S986" s="8">
        <f t="shared" si="708"/>
        <v>50</v>
      </c>
      <c r="T986" s="8">
        <f t="shared" si="708"/>
        <v>50</v>
      </c>
      <c r="U986" s="8">
        <f t="shared" si="708"/>
        <v>50</v>
      </c>
      <c r="V986" s="8">
        <f t="shared" si="708"/>
        <v>50</v>
      </c>
      <c r="W986" s="8">
        <f t="shared" si="709"/>
        <v>50</v>
      </c>
      <c r="X986" s="8">
        <f t="shared" si="709"/>
        <v>50</v>
      </c>
      <c r="Y986" s="8">
        <f t="shared" si="709"/>
        <v>50</v>
      </c>
      <c r="Z986" s="8">
        <f t="shared" si="709"/>
        <v>50</v>
      </c>
      <c r="AA986" s="8">
        <f t="shared" si="709"/>
        <v>50</v>
      </c>
      <c r="AB986" s="8">
        <f t="shared" si="709"/>
        <v>50</v>
      </c>
      <c r="AC986" s="8">
        <f t="shared" si="709"/>
        <v>50</v>
      </c>
      <c r="AD986" s="8">
        <f t="shared" si="709"/>
        <v>50</v>
      </c>
      <c r="AE986" s="8">
        <f t="shared" si="709"/>
        <v>50</v>
      </c>
      <c r="AF986" s="8">
        <f t="shared" si="709"/>
        <v>50</v>
      </c>
      <c r="AG986" s="8">
        <f t="shared" si="709"/>
        <v>50</v>
      </c>
      <c r="AH986" s="8">
        <f t="shared" si="709"/>
        <v>50</v>
      </c>
    </row>
    <row r="987" spans="2:34" hidden="1" outlineLevel="1">
      <c r="B987" t="str">
        <f t="shared" si="677"/>
        <v>Waste - Price - Europe - USD/ton</v>
      </c>
      <c r="C987" t="s">
        <v>147</v>
      </c>
      <c r="D987" t="s">
        <v>100</v>
      </c>
      <c r="E987" t="s">
        <v>8</v>
      </c>
      <c r="F987" t="s">
        <v>101</v>
      </c>
      <c r="G987" s="8">
        <f t="shared" si="708"/>
        <v>50</v>
      </c>
      <c r="H987" s="8">
        <f t="shared" si="708"/>
        <v>50</v>
      </c>
      <c r="I987" s="8">
        <f t="shared" si="708"/>
        <v>50</v>
      </c>
      <c r="J987" s="8">
        <f t="shared" si="708"/>
        <v>50</v>
      </c>
      <c r="K987" s="8">
        <f t="shared" si="708"/>
        <v>50</v>
      </c>
      <c r="L987" s="8">
        <f t="shared" si="708"/>
        <v>50</v>
      </c>
      <c r="M987" s="8">
        <f t="shared" si="708"/>
        <v>50</v>
      </c>
      <c r="N987" s="8">
        <f t="shared" si="708"/>
        <v>50</v>
      </c>
      <c r="O987" s="8">
        <f t="shared" si="708"/>
        <v>50</v>
      </c>
      <c r="P987" s="8">
        <f t="shared" si="708"/>
        <v>50</v>
      </c>
      <c r="Q987" s="8">
        <f t="shared" si="708"/>
        <v>50</v>
      </c>
      <c r="R987" s="8">
        <f t="shared" si="708"/>
        <v>50</v>
      </c>
      <c r="S987" s="8">
        <f t="shared" si="708"/>
        <v>50</v>
      </c>
      <c r="T987" s="8">
        <f t="shared" si="708"/>
        <v>50</v>
      </c>
      <c r="U987" s="8">
        <f t="shared" si="708"/>
        <v>50</v>
      </c>
      <c r="V987" s="8">
        <f t="shared" si="708"/>
        <v>50</v>
      </c>
      <c r="W987" s="8">
        <f t="shared" si="709"/>
        <v>50</v>
      </c>
      <c r="X987" s="8">
        <f t="shared" si="709"/>
        <v>50</v>
      </c>
      <c r="Y987" s="8">
        <f t="shared" si="709"/>
        <v>50</v>
      </c>
      <c r="Z987" s="8">
        <f t="shared" si="709"/>
        <v>50</v>
      </c>
      <c r="AA987" s="8">
        <f t="shared" si="709"/>
        <v>50</v>
      </c>
      <c r="AB987" s="8">
        <f t="shared" si="709"/>
        <v>50</v>
      </c>
      <c r="AC987" s="8">
        <f t="shared" si="709"/>
        <v>50</v>
      </c>
      <c r="AD987" s="8">
        <f t="shared" si="709"/>
        <v>50</v>
      </c>
      <c r="AE987" s="8">
        <f t="shared" si="709"/>
        <v>50</v>
      </c>
      <c r="AF987" s="8">
        <f t="shared" si="709"/>
        <v>50</v>
      </c>
      <c r="AG987" s="8">
        <f t="shared" si="709"/>
        <v>50</v>
      </c>
      <c r="AH987" s="8">
        <f t="shared" si="709"/>
        <v>50</v>
      </c>
    </row>
    <row r="988" spans="2:34" hidden="1" outlineLevel="1">
      <c r="B988" t="str">
        <f t="shared" si="677"/>
        <v>Waste - Price - Middle East - USD/ton</v>
      </c>
      <c r="C988" t="s">
        <v>147</v>
      </c>
      <c r="D988" t="s">
        <v>100</v>
      </c>
      <c r="E988" t="s">
        <v>58</v>
      </c>
      <c r="F988" t="s">
        <v>101</v>
      </c>
      <c r="G988" s="8">
        <f t="shared" si="708"/>
        <v>50</v>
      </c>
      <c r="H988" s="8">
        <f t="shared" si="708"/>
        <v>50</v>
      </c>
      <c r="I988" s="8">
        <f t="shared" si="708"/>
        <v>50</v>
      </c>
      <c r="J988" s="8">
        <f t="shared" si="708"/>
        <v>50</v>
      </c>
      <c r="K988" s="8">
        <f t="shared" si="708"/>
        <v>50</v>
      </c>
      <c r="L988" s="8">
        <f t="shared" si="708"/>
        <v>50</v>
      </c>
      <c r="M988" s="8">
        <f t="shared" si="708"/>
        <v>50</v>
      </c>
      <c r="N988" s="8">
        <f t="shared" si="708"/>
        <v>50</v>
      </c>
      <c r="O988" s="8">
        <f t="shared" si="708"/>
        <v>50</v>
      </c>
      <c r="P988" s="8">
        <f t="shared" si="708"/>
        <v>50</v>
      </c>
      <c r="Q988" s="8">
        <f t="shared" si="708"/>
        <v>50</v>
      </c>
      <c r="R988" s="8">
        <f t="shared" si="708"/>
        <v>50</v>
      </c>
      <c r="S988" s="8">
        <f t="shared" si="708"/>
        <v>50</v>
      </c>
      <c r="T988" s="8">
        <f t="shared" si="708"/>
        <v>50</v>
      </c>
      <c r="U988" s="8">
        <f t="shared" si="708"/>
        <v>50</v>
      </c>
      <c r="V988" s="8">
        <f t="shared" si="708"/>
        <v>50</v>
      </c>
      <c r="W988" s="8">
        <f t="shared" si="709"/>
        <v>50</v>
      </c>
      <c r="X988" s="8">
        <f t="shared" si="709"/>
        <v>50</v>
      </c>
      <c r="Y988" s="8">
        <f t="shared" si="709"/>
        <v>50</v>
      </c>
      <c r="Z988" s="8">
        <f t="shared" si="709"/>
        <v>50</v>
      </c>
      <c r="AA988" s="8">
        <f t="shared" si="709"/>
        <v>50</v>
      </c>
      <c r="AB988" s="8">
        <f t="shared" si="709"/>
        <v>50</v>
      </c>
      <c r="AC988" s="8">
        <f t="shared" si="709"/>
        <v>50</v>
      </c>
      <c r="AD988" s="8">
        <f t="shared" si="709"/>
        <v>50</v>
      </c>
      <c r="AE988" s="8">
        <f t="shared" si="709"/>
        <v>50</v>
      </c>
      <c r="AF988" s="8">
        <f t="shared" si="709"/>
        <v>50</v>
      </c>
      <c r="AG988" s="8">
        <f t="shared" si="709"/>
        <v>50</v>
      </c>
      <c r="AH988" s="8">
        <f t="shared" si="709"/>
        <v>50</v>
      </c>
    </row>
    <row r="989" spans="2:34" hidden="1" outlineLevel="1">
      <c r="B989" t="str">
        <f t="shared" si="677"/>
        <v>Bio-methanol - Conversion wood -&gt; Bio-MeOH - Global - ton wood/ton MeOH</v>
      </c>
      <c r="C989" t="str">
        <f>C936</f>
        <v>Bio-methanol</v>
      </c>
      <c r="D989" t="s">
        <v>148</v>
      </c>
      <c r="E989" t="s">
        <v>49</v>
      </c>
      <c r="F989" t="s">
        <v>149</v>
      </c>
      <c r="G989" s="24">
        <f t="shared" ref="G989:V990" si="710">INDEX(FuelData,MATCH($B989,FuelData_Index,0),MATCH(G$4,FuelData_Year,0))</f>
        <v>1.21</v>
      </c>
      <c r="H989" s="24">
        <f t="shared" si="710"/>
        <v>1.21</v>
      </c>
      <c r="I989" s="24">
        <f t="shared" si="710"/>
        <v>1.21</v>
      </c>
      <c r="J989" s="24">
        <f t="shared" si="710"/>
        <v>1.21</v>
      </c>
      <c r="K989" s="24">
        <f t="shared" si="710"/>
        <v>1.21</v>
      </c>
      <c r="L989" s="24">
        <f t="shared" si="710"/>
        <v>1.21</v>
      </c>
      <c r="M989" s="24">
        <f t="shared" si="710"/>
        <v>1.21</v>
      </c>
      <c r="N989" s="24">
        <f t="shared" si="710"/>
        <v>1.21</v>
      </c>
      <c r="O989" s="24">
        <f t="shared" si="710"/>
        <v>1.21</v>
      </c>
      <c r="P989" s="24">
        <f t="shared" si="710"/>
        <v>1.21</v>
      </c>
      <c r="Q989" s="24">
        <f t="shared" si="710"/>
        <v>1.21</v>
      </c>
      <c r="R989" s="24">
        <f t="shared" si="710"/>
        <v>1.21</v>
      </c>
      <c r="S989" s="24">
        <f t="shared" si="710"/>
        <v>1.21</v>
      </c>
      <c r="T989" s="24">
        <f t="shared" si="710"/>
        <v>1.21</v>
      </c>
      <c r="U989" s="24">
        <f t="shared" si="710"/>
        <v>1.21</v>
      </c>
      <c r="V989" s="24">
        <f t="shared" si="710"/>
        <v>1.21</v>
      </c>
      <c r="W989" s="24">
        <f t="shared" ref="W989:AH990" si="711">INDEX(FuelData,MATCH($B989,FuelData_Index,0),MATCH(W$4,FuelData_Year,0))</f>
        <v>1.21</v>
      </c>
      <c r="X989" s="24">
        <f t="shared" si="711"/>
        <v>1.21</v>
      </c>
      <c r="Y989" s="24">
        <f t="shared" si="711"/>
        <v>1.21</v>
      </c>
      <c r="Z989" s="24">
        <f t="shared" si="711"/>
        <v>1.21</v>
      </c>
      <c r="AA989" s="24">
        <f t="shared" si="711"/>
        <v>1.21</v>
      </c>
      <c r="AB989" s="24">
        <f t="shared" si="711"/>
        <v>1.21</v>
      </c>
      <c r="AC989" s="24">
        <f t="shared" si="711"/>
        <v>1.21</v>
      </c>
      <c r="AD989" s="24">
        <f t="shared" si="711"/>
        <v>1.21</v>
      </c>
      <c r="AE989" s="24">
        <f t="shared" si="711"/>
        <v>1.21</v>
      </c>
      <c r="AF989" s="24">
        <f t="shared" si="711"/>
        <v>1.21</v>
      </c>
      <c r="AG989" s="24">
        <f t="shared" si="711"/>
        <v>1.21</v>
      </c>
      <c r="AH989" s="24">
        <f t="shared" si="711"/>
        <v>1.21</v>
      </c>
    </row>
    <row r="990" spans="2:34" hidden="1" outlineLevel="1">
      <c r="B990" t="str">
        <f t="shared" si="677"/>
        <v>Bio-methanol - Conversion waste -&gt; Bio-MeOH - Global - ton waste/ton MeOH</v>
      </c>
      <c r="C990" t="str">
        <f>C936</f>
        <v>Bio-methanol</v>
      </c>
      <c r="D990" t="s">
        <v>150</v>
      </c>
      <c r="E990" t="s">
        <v>49</v>
      </c>
      <c r="F990" t="s">
        <v>151</v>
      </c>
      <c r="G990" s="24">
        <f t="shared" si="710"/>
        <v>1.21</v>
      </c>
      <c r="H990" s="24">
        <f t="shared" si="710"/>
        <v>1.21</v>
      </c>
      <c r="I990" s="24">
        <f t="shared" si="710"/>
        <v>1.21</v>
      </c>
      <c r="J990" s="24">
        <f t="shared" si="710"/>
        <v>1.21</v>
      </c>
      <c r="K990" s="24">
        <f t="shared" si="710"/>
        <v>1.21</v>
      </c>
      <c r="L990" s="24">
        <f t="shared" si="710"/>
        <v>1.21</v>
      </c>
      <c r="M990" s="24">
        <f t="shared" si="710"/>
        <v>1.21</v>
      </c>
      <c r="N990" s="24">
        <f t="shared" si="710"/>
        <v>1.21</v>
      </c>
      <c r="O990" s="24">
        <f t="shared" si="710"/>
        <v>1.21</v>
      </c>
      <c r="P990" s="24">
        <f t="shared" si="710"/>
        <v>1.21</v>
      </c>
      <c r="Q990" s="24">
        <f t="shared" si="710"/>
        <v>1.21</v>
      </c>
      <c r="R990" s="24">
        <f t="shared" si="710"/>
        <v>1.21</v>
      </c>
      <c r="S990" s="24">
        <f t="shared" si="710"/>
        <v>1.21</v>
      </c>
      <c r="T990" s="24">
        <f t="shared" si="710"/>
        <v>1.21</v>
      </c>
      <c r="U990" s="24">
        <f t="shared" si="710"/>
        <v>1.21</v>
      </c>
      <c r="V990" s="24">
        <f t="shared" si="710"/>
        <v>1.21</v>
      </c>
      <c r="W990" s="24">
        <f t="shared" si="711"/>
        <v>1.21</v>
      </c>
      <c r="X990" s="24">
        <f t="shared" si="711"/>
        <v>1.21</v>
      </c>
      <c r="Y990" s="24">
        <f t="shared" si="711"/>
        <v>1.21</v>
      </c>
      <c r="Z990" s="24">
        <f t="shared" si="711"/>
        <v>1.21</v>
      </c>
      <c r="AA990" s="24">
        <f t="shared" si="711"/>
        <v>1.21</v>
      </c>
      <c r="AB990" s="24">
        <f t="shared" si="711"/>
        <v>1.21</v>
      </c>
      <c r="AC990" s="24">
        <f t="shared" si="711"/>
        <v>1.21</v>
      </c>
      <c r="AD990" s="24">
        <f t="shared" si="711"/>
        <v>1.21</v>
      </c>
      <c r="AE990" s="24">
        <f t="shared" si="711"/>
        <v>1.21</v>
      </c>
      <c r="AF990" s="24">
        <f t="shared" si="711"/>
        <v>1.21</v>
      </c>
      <c r="AG990" s="24">
        <f t="shared" si="711"/>
        <v>1.21</v>
      </c>
      <c r="AH990" s="24">
        <f t="shared" si="711"/>
        <v>1.21</v>
      </c>
    </row>
    <row r="991" spans="2:34" collapsed="1">
      <c r="I991" s="28"/>
    </row>
    <row r="992" spans="2:34">
      <c r="B992" t="str">
        <f t="shared" ref="B992:B1046" si="712">_xlfn.TEXTJOIN(" - ",TRUE,C992:F992)</f>
        <v>Bio-methane (liquefied) - Item - Region - Unit</v>
      </c>
      <c r="C992" s="18" t="s">
        <v>23</v>
      </c>
      <c r="D992" s="18" t="s">
        <v>28</v>
      </c>
      <c r="E992" s="18" t="s">
        <v>1</v>
      </c>
      <c r="F992" s="18" t="s">
        <v>29</v>
      </c>
      <c r="G992" s="22">
        <v>2023</v>
      </c>
      <c r="H992" s="22">
        <v>2024</v>
      </c>
      <c r="I992" s="22">
        <v>2025</v>
      </c>
      <c r="J992" s="22">
        <v>2026</v>
      </c>
      <c r="K992" s="22">
        <v>2027</v>
      </c>
      <c r="L992" s="22">
        <v>2028</v>
      </c>
      <c r="M992" s="22">
        <v>2029</v>
      </c>
      <c r="N992" s="22">
        <v>2030</v>
      </c>
      <c r="O992" s="22">
        <v>2031</v>
      </c>
      <c r="P992" s="22">
        <v>2032</v>
      </c>
      <c r="Q992" s="22">
        <v>2033</v>
      </c>
      <c r="R992" s="22">
        <v>2034</v>
      </c>
      <c r="S992" s="22">
        <v>2035</v>
      </c>
      <c r="T992" s="22">
        <v>2036</v>
      </c>
      <c r="U992" s="22">
        <v>2037</v>
      </c>
      <c r="V992" s="22">
        <v>2038</v>
      </c>
      <c r="W992" s="22">
        <v>2039</v>
      </c>
      <c r="X992" s="22">
        <v>2040</v>
      </c>
      <c r="Y992" s="22">
        <v>2041</v>
      </c>
      <c r="Z992" s="22">
        <v>2042</v>
      </c>
      <c r="AA992" s="22">
        <v>2043</v>
      </c>
      <c r="AB992" s="22">
        <v>2044</v>
      </c>
      <c r="AC992" s="22">
        <v>2045</v>
      </c>
      <c r="AD992" s="22">
        <v>2046</v>
      </c>
      <c r="AE992" s="22">
        <v>2047</v>
      </c>
      <c r="AF992" s="22">
        <v>2048</v>
      </c>
      <c r="AG992" s="22">
        <v>2049</v>
      </c>
      <c r="AH992" s="22">
        <v>2050</v>
      </c>
    </row>
    <row r="993" spans="2:34" hidden="1" outlineLevel="1">
      <c r="B993" t="str">
        <f t="shared" si="712"/>
        <v>Bio-methane (liquefied) - Total cost - Africa - USD/ton fuel</v>
      </c>
      <c r="C993" s="10" t="str">
        <f>C992</f>
        <v>Bio-methane (liquefied)</v>
      </c>
      <c r="D993" s="10" t="s">
        <v>30</v>
      </c>
      <c r="E993" s="10" t="s">
        <v>55</v>
      </c>
      <c r="F993" s="10" t="s">
        <v>31</v>
      </c>
      <c r="G993" s="11">
        <f>G$999+G$1003+G1006+G1018+G1030</f>
        <v>1200.2217290434762</v>
      </c>
      <c r="H993" s="11">
        <f t="shared" ref="H993:AH993" si="713">H$999+H$1003+H1006+H1018+H1030</f>
        <v>1173.2232453023753</v>
      </c>
      <c r="I993" s="11">
        <f t="shared" si="713"/>
        <v>1146.6166680786971</v>
      </c>
      <c r="J993" s="11">
        <f t="shared" si="713"/>
        <v>1130.3192719326091</v>
      </c>
      <c r="K993" s="11">
        <f t="shared" si="713"/>
        <v>1114.1040442836015</v>
      </c>
      <c r="L993" s="11">
        <f t="shared" si="713"/>
        <v>1097.9709851316732</v>
      </c>
      <c r="M993" s="11">
        <f t="shared" si="713"/>
        <v>1081.9200944768238</v>
      </c>
      <c r="N993" s="11">
        <f t="shared" si="713"/>
        <v>1065.9513723190544</v>
      </c>
      <c r="O993" s="11">
        <f t="shared" si="713"/>
        <v>1051.9457363592455</v>
      </c>
      <c r="P993" s="11">
        <f t="shared" si="713"/>
        <v>1037.9357288444971</v>
      </c>
      <c r="Q993" s="11">
        <f t="shared" si="713"/>
        <v>1023.9213497748094</v>
      </c>
      <c r="R993" s="11">
        <f t="shared" si="713"/>
        <v>1009.9025991501869</v>
      </c>
      <c r="S993" s="11">
        <f t="shared" si="713"/>
        <v>995.8794769706227</v>
      </c>
      <c r="T993" s="11">
        <f t="shared" si="713"/>
        <v>982.54387889973668</v>
      </c>
      <c r="U993" s="11">
        <f t="shared" si="713"/>
        <v>969.20622320977532</v>
      </c>
      <c r="V993" s="11">
        <f t="shared" si="713"/>
        <v>955.86650990073758</v>
      </c>
      <c r="W993" s="11">
        <f t="shared" si="713"/>
        <v>942.52473897262439</v>
      </c>
      <c r="X993" s="11">
        <f t="shared" si="713"/>
        <v>929.18091042543642</v>
      </c>
      <c r="Y993" s="11">
        <f t="shared" si="713"/>
        <v>915.81748489977872</v>
      </c>
      <c r="Z993" s="11">
        <f t="shared" si="713"/>
        <v>902.4519435837866</v>
      </c>
      <c r="AA993" s="11">
        <f t="shared" si="713"/>
        <v>889.08428647746052</v>
      </c>
      <c r="AB993" s="11">
        <f t="shared" si="713"/>
        <v>875.71451358080321</v>
      </c>
      <c r="AC993" s="11">
        <f t="shared" si="713"/>
        <v>862.34262489381013</v>
      </c>
      <c r="AD993" s="11">
        <f t="shared" si="713"/>
        <v>849.29613419117811</v>
      </c>
      <c r="AE993" s="11">
        <f t="shared" si="713"/>
        <v>836.24860500198542</v>
      </c>
      <c r="AF993" s="11">
        <f t="shared" si="713"/>
        <v>823.20003732623263</v>
      </c>
      <c r="AG993" s="11">
        <f t="shared" si="713"/>
        <v>810.15043116391985</v>
      </c>
      <c r="AH993" s="11">
        <f t="shared" si="713"/>
        <v>797.09978651504741</v>
      </c>
    </row>
    <row r="994" spans="2:34" hidden="1" outlineLevel="1">
      <c r="B994" t="str">
        <f t="shared" si="712"/>
        <v>Bio-methane (liquefied) - Total cost - Americas - USD/ton fuel</v>
      </c>
      <c r="C994" s="2" t="str">
        <f>C992</f>
        <v>Bio-methane (liquefied)</v>
      </c>
      <c r="D994" s="2" t="s">
        <v>30</v>
      </c>
      <c r="E994" s="2" t="s">
        <v>56</v>
      </c>
      <c r="F994" s="2" t="s">
        <v>31</v>
      </c>
      <c r="G994" s="12">
        <f t="shared" ref="G994:AH994" si="714">G$999+G$1003+G1007+G1019+G1031</f>
        <v>1151.4766114670608</v>
      </c>
      <c r="H994" s="12">
        <f t="shared" si="714"/>
        <v>1137.4312830390195</v>
      </c>
      <c r="I994" s="12">
        <f t="shared" si="714"/>
        <v>1123.4308416932929</v>
      </c>
      <c r="J994" s="12">
        <f t="shared" si="714"/>
        <v>1109.3714147856035</v>
      </c>
      <c r="K994" s="12">
        <f t="shared" si="714"/>
        <v>1095.3107258246628</v>
      </c>
      <c r="L994" s="12">
        <f t="shared" si="714"/>
        <v>1081.2487748104695</v>
      </c>
      <c r="M994" s="12">
        <f t="shared" si="714"/>
        <v>1067.1855617430244</v>
      </c>
      <c r="N994" s="12">
        <f t="shared" si="714"/>
        <v>1053.1210866223271</v>
      </c>
      <c r="O994" s="12">
        <f t="shared" si="714"/>
        <v>1040.0167771460774</v>
      </c>
      <c r="P994" s="12">
        <f t="shared" si="714"/>
        <v>1026.8979354434671</v>
      </c>
      <c r="Q994" s="12">
        <f t="shared" si="714"/>
        <v>1013.764561514497</v>
      </c>
      <c r="R994" s="12">
        <f t="shared" si="714"/>
        <v>1000.6166553591706</v>
      </c>
      <c r="S994" s="12">
        <f t="shared" si="714"/>
        <v>987.45421697748077</v>
      </c>
      <c r="T994" s="12">
        <f t="shared" si="714"/>
        <v>974.33663522063205</v>
      </c>
      <c r="U994" s="12">
        <f t="shared" si="714"/>
        <v>961.21700077880928</v>
      </c>
      <c r="V994" s="12">
        <f t="shared" si="714"/>
        <v>948.09531365201155</v>
      </c>
      <c r="W994" s="12">
        <f t="shared" si="714"/>
        <v>934.97157384023978</v>
      </c>
      <c r="X994" s="12">
        <f t="shared" si="714"/>
        <v>921.84578134349442</v>
      </c>
      <c r="Y994" s="12">
        <f t="shared" si="714"/>
        <v>909.08750708349351</v>
      </c>
      <c r="Z994" s="12">
        <f t="shared" si="714"/>
        <v>896.32840586204861</v>
      </c>
      <c r="AA994" s="12">
        <f t="shared" si="714"/>
        <v>883.56847767915986</v>
      </c>
      <c r="AB994" s="12">
        <f t="shared" si="714"/>
        <v>870.80772253482974</v>
      </c>
      <c r="AC994" s="12">
        <f t="shared" si="714"/>
        <v>858.04614042905416</v>
      </c>
      <c r="AD994" s="12">
        <f t="shared" si="714"/>
        <v>845.34546947340425</v>
      </c>
      <c r="AE994" s="12">
        <f t="shared" si="714"/>
        <v>832.64417463387667</v>
      </c>
      <c r="AF994" s="12">
        <f t="shared" si="714"/>
        <v>819.94225591047245</v>
      </c>
      <c r="AG994" s="12">
        <f t="shared" si="714"/>
        <v>807.23971330319159</v>
      </c>
      <c r="AH994" s="12">
        <f t="shared" si="714"/>
        <v>794.53654681203409</v>
      </c>
    </row>
    <row r="995" spans="2:34" hidden="1" outlineLevel="1">
      <c r="B995" t="str">
        <f t="shared" si="712"/>
        <v>Bio-methane (liquefied) - Total cost - Asia - USD/ton fuel</v>
      </c>
      <c r="C995" s="2" t="str">
        <f>C992</f>
        <v>Bio-methane (liquefied)</v>
      </c>
      <c r="D995" s="2" t="s">
        <v>30</v>
      </c>
      <c r="E995" s="2" t="s">
        <v>57</v>
      </c>
      <c r="F995" s="2" t="s">
        <v>31</v>
      </c>
      <c r="G995" s="12">
        <f t="shared" ref="G995:AH995" si="715">G$999+G$1003+G1008+G1020+G1032</f>
        <v>1206.8592144049742</v>
      </c>
      <c r="H995" s="12">
        <f t="shared" si="715"/>
        <v>1182.2095911697229</v>
      </c>
      <c r="I995" s="12">
        <f t="shared" si="715"/>
        <v>1157.8865856440714</v>
      </c>
      <c r="J995" s="12">
        <f t="shared" si="715"/>
        <v>1140.6989902827318</v>
      </c>
      <c r="K995" s="12">
        <f t="shared" si="715"/>
        <v>1123.6530078879864</v>
      </c>
      <c r="L995" s="12">
        <f t="shared" si="715"/>
        <v>1106.7486384598317</v>
      </c>
      <c r="M995" s="12">
        <f t="shared" si="715"/>
        <v>1089.9858819982687</v>
      </c>
      <c r="N995" s="12">
        <f t="shared" si="715"/>
        <v>1073.3647385032991</v>
      </c>
      <c r="O995" s="12">
        <f t="shared" si="715"/>
        <v>1059.1067762252405</v>
      </c>
      <c r="P995" s="12">
        <f t="shared" si="715"/>
        <v>1044.8431133716713</v>
      </c>
      <c r="Q995" s="12">
        <f t="shared" si="715"/>
        <v>1030.5737499425927</v>
      </c>
      <c r="R995" s="12">
        <f t="shared" si="715"/>
        <v>1016.2986859380069</v>
      </c>
      <c r="S995" s="12">
        <f t="shared" si="715"/>
        <v>1002.0179213579079</v>
      </c>
      <c r="T995" s="12">
        <f t="shared" si="715"/>
        <v>988.56936830710424</v>
      </c>
      <c r="U995" s="12">
        <f t="shared" si="715"/>
        <v>975.1179169455994</v>
      </c>
      <c r="V995" s="12">
        <f t="shared" si="715"/>
        <v>961.6635672733928</v>
      </c>
      <c r="W995" s="12">
        <f t="shared" si="715"/>
        <v>948.20631929048466</v>
      </c>
      <c r="X995" s="12">
        <f t="shared" si="715"/>
        <v>934.74617299687623</v>
      </c>
      <c r="Y995" s="12">
        <f t="shared" si="715"/>
        <v>921.24229378385553</v>
      </c>
      <c r="Z995" s="12">
        <f t="shared" si="715"/>
        <v>907.73538082756045</v>
      </c>
      <c r="AA995" s="12">
        <f t="shared" si="715"/>
        <v>894.22543412799098</v>
      </c>
      <c r="AB995" s="12">
        <f t="shared" si="715"/>
        <v>880.71245368514997</v>
      </c>
      <c r="AC995" s="12">
        <f t="shared" si="715"/>
        <v>867.19643949903252</v>
      </c>
      <c r="AD995" s="12">
        <f t="shared" si="715"/>
        <v>854.1767347229918</v>
      </c>
      <c r="AE995" s="12">
        <f t="shared" si="715"/>
        <v>841.15563871249594</v>
      </c>
      <c r="AF995" s="12">
        <f t="shared" si="715"/>
        <v>828.13315146754599</v>
      </c>
      <c r="AG995" s="12">
        <f t="shared" si="715"/>
        <v>815.10927298814158</v>
      </c>
      <c r="AH995" s="12">
        <f t="shared" si="715"/>
        <v>802.08400327428308</v>
      </c>
    </row>
    <row r="996" spans="2:34" hidden="1" outlineLevel="1">
      <c r="B996" t="str">
        <f t="shared" si="712"/>
        <v>Bio-methane (liquefied) - Total cost - Europe - USD/ton fuel</v>
      </c>
      <c r="C996" s="2" t="str">
        <f>C992</f>
        <v>Bio-methane (liquefied)</v>
      </c>
      <c r="D996" s="2" t="s">
        <v>30</v>
      </c>
      <c r="E996" s="2" t="s">
        <v>8</v>
      </c>
      <c r="F996" s="2" t="s">
        <v>31</v>
      </c>
      <c r="G996" s="12">
        <f t="shared" ref="G996:AH996" si="716">G$999+G$1003+G1009+G1021+G1033</f>
        <v>1188.1833907966961</v>
      </c>
      <c r="H996" s="12">
        <f t="shared" si="716"/>
        <v>1166.8944713432345</v>
      </c>
      <c r="I996" s="25">
        <f t="shared" si="716"/>
        <v>1146.0170143731493</v>
      </c>
      <c r="J996" s="12">
        <f t="shared" si="716"/>
        <v>1129.9929508868204</v>
      </c>
      <c r="K996" s="12">
        <f t="shared" si="716"/>
        <v>1114.0519890354708</v>
      </c>
      <c r="L996" s="12">
        <f t="shared" si="716"/>
        <v>1098.1941288191003</v>
      </c>
      <c r="M996" s="12">
        <f t="shared" si="716"/>
        <v>1082.4193702377086</v>
      </c>
      <c r="N996" s="12">
        <f t="shared" si="716"/>
        <v>1066.7277132912959</v>
      </c>
      <c r="O996" s="12">
        <f t="shared" si="716"/>
        <v>1053.1697246347271</v>
      </c>
      <c r="P996" s="12">
        <f t="shared" si="716"/>
        <v>1039.6088697089194</v>
      </c>
      <c r="Q996" s="12">
        <f t="shared" si="716"/>
        <v>1026.0451485138726</v>
      </c>
      <c r="R996" s="12">
        <f t="shared" si="716"/>
        <v>1012.4785610495902</v>
      </c>
      <c r="S996" s="12">
        <f t="shared" si="716"/>
        <v>998.90910731606607</v>
      </c>
      <c r="T996" s="12">
        <f t="shared" si="716"/>
        <v>985.6821349932261</v>
      </c>
      <c r="U996" s="12">
        <f t="shared" si="716"/>
        <v>972.4534513619659</v>
      </c>
      <c r="V996" s="12">
        <f t="shared" si="716"/>
        <v>959.22305642228457</v>
      </c>
      <c r="W996" s="12">
        <f t="shared" si="716"/>
        <v>945.9909501741829</v>
      </c>
      <c r="X996" s="12">
        <f t="shared" si="716"/>
        <v>932.75713261766077</v>
      </c>
      <c r="Y996" s="12">
        <f t="shared" si="716"/>
        <v>919.48557825030389</v>
      </c>
      <c r="Z996" s="12">
        <f t="shared" si="716"/>
        <v>906.21219309189496</v>
      </c>
      <c r="AA996" s="12">
        <f t="shared" si="716"/>
        <v>892.93697714243478</v>
      </c>
      <c r="AB996" s="12">
        <f t="shared" si="716"/>
        <v>879.65993040192552</v>
      </c>
      <c r="AC996" s="12">
        <f t="shared" si="716"/>
        <v>866.38105287036308</v>
      </c>
      <c r="AD996" s="12">
        <f t="shared" si="716"/>
        <v>853.25083320920658</v>
      </c>
      <c r="AE996" s="12">
        <f t="shared" si="716"/>
        <v>840.11927776519394</v>
      </c>
      <c r="AF996" s="12">
        <f t="shared" si="716"/>
        <v>826.98638653832631</v>
      </c>
      <c r="AG996" s="12">
        <f t="shared" si="716"/>
        <v>813.85215952860369</v>
      </c>
      <c r="AH996" s="12">
        <f t="shared" si="716"/>
        <v>800.71659673602596</v>
      </c>
    </row>
    <row r="997" spans="2:34" hidden="1" outlineLevel="1">
      <c r="B997" t="str">
        <f t="shared" si="712"/>
        <v>Bio-methane (liquefied) - Total cost - Middle East - USD/ton fuel</v>
      </c>
      <c r="C997" s="13" t="str">
        <f>C992</f>
        <v>Bio-methane (liquefied)</v>
      </c>
      <c r="D997" s="13" t="s">
        <v>30</v>
      </c>
      <c r="E997" s="13" t="s">
        <v>58</v>
      </c>
      <c r="F997" s="13" t="s">
        <v>31</v>
      </c>
      <c r="G997" s="14">
        <f t="shared" ref="G997:AH997" si="717">G$999+G$1003+G1010+G1022+G1034</f>
        <v>1167.9948783821023</v>
      </c>
      <c r="H997" s="14">
        <f t="shared" si="717"/>
        <v>1148.3780837756763</v>
      </c>
      <c r="I997" s="14">
        <f t="shared" si="717"/>
        <v>1129.1045956917378</v>
      </c>
      <c r="J997" s="14">
        <f t="shared" si="717"/>
        <v>1113.2154062568147</v>
      </c>
      <c r="K997" s="14">
        <f t="shared" si="717"/>
        <v>1097.4737851264795</v>
      </c>
      <c r="L997" s="14">
        <f t="shared" si="717"/>
        <v>1081.8797323007304</v>
      </c>
      <c r="M997" s="14">
        <f t="shared" si="717"/>
        <v>1066.4332477795683</v>
      </c>
      <c r="N997" s="14">
        <f t="shared" si="717"/>
        <v>1051.1343315629933</v>
      </c>
      <c r="O997" s="14">
        <f t="shared" si="717"/>
        <v>1037.8144778380899</v>
      </c>
      <c r="P997" s="14">
        <f t="shared" si="717"/>
        <v>1024.4914992572299</v>
      </c>
      <c r="Q997" s="14">
        <f t="shared" si="717"/>
        <v>1011.1653958204129</v>
      </c>
      <c r="R997" s="14">
        <f t="shared" si="717"/>
        <v>997.83616752764306</v>
      </c>
      <c r="S997" s="14">
        <f t="shared" si="717"/>
        <v>984.50381437891326</v>
      </c>
      <c r="T997" s="14">
        <f t="shared" si="717"/>
        <v>971.63422351933934</v>
      </c>
      <c r="U997" s="14">
        <f t="shared" si="717"/>
        <v>958.7630658898471</v>
      </c>
      <c r="V997" s="14">
        <f t="shared" si="717"/>
        <v>945.89034149043596</v>
      </c>
      <c r="W997" s="14">
        <f t="shared" si="717"/>
        <v>933.01605032110592</v>
      </c>
      <c r="X997" s="14">
        <f t="shared" si="717"/>
        <v>920.14019238185824</v>
      </c>
      <c r="Y997" s="14">
        <f t="shared" si="717"/>
        <v>907.11566397020329</v>
      </c>
      <c r="Z997" s="14">
        <f t="shared" si="717"/>
        <v>894.08908090265413</v>
      </c>
      <c r="AA997" s="14">
        <f t="shared" si="717"/>
        <v>881.06044317921112</v>
      </c>
      <c r="AB997" s="14">
        <f t="shared" si="717"/>
        <v>868.02975079987675</v>
      </c>
      <c r="AC997" s="14">
        <f t="shared" si="717"/>
        <v>854.99700376464648</v>
      </c>
      <c r="AD997" s="14">
        <f t="shared" si="717"/>
        <v>842.29449149079016</v>
      </c>
      <c r="AE997" s="14">
        <f t="shared" si="717"/>
        <v>829.59101757351937</v>
      </c>
      <c r="AF997" s="14">
        <f t="shared" si="717"/>
        <v>816.88658201283511</v>
      </c>
      <c r="AG997" s="14">
        <f t="shared" si="717"/>
        <v>804.18118480873738</v>
      </c>
      <c r="AH997" s="14">
        <f t="shared" si="717"/>
        <v>791.47482596122632</v>
      </c>
    </row>
    <row r="998" spans="2:34" hidden="1" outlineLevel="1">
      <c r="B998" t="str">
        <f t="shared" si="712"/>
        <v/>
      </c>
      <c r="C998" s="2"/>
    </row>
    <row r="999" spans="2:34" hidden="1" outlineLevel="1">
      <c r="B999" t="str">
        <f t="shared" si="712"/>
        <v>Bio-methane (liquefied) - CAPEX - Global - USD/ton fuel</v>
      </c>
      <c r="C999" s="4" t="str">
        <f>C992</f>
        <v>Bio-methane (liquefied)</v>
      </c>
      <c r="D999" s="4" t="s">
        <v>40</v>
      </c>
      <c r="E999" s="4" t="s">
        <v>49</v>
      </c>
      <c r="F999" s="4" t="s">
        <v>31</v>
      </c>
      <c r="G999" s="5">
        <f>G1001/G1000</f>
        <v>207.65791535428338</v>
      </c>
      <c r="H999" s="5">
        <f t="shared" ref="H999:AH999" si="718">H1001/H1000</f>
        <v>204.81163652903632</v>
      </c>
      <c r="I999" s="5">
        <f t="shared" si="718"/>
        <v>201.96535770378833</v>
      </c>
      <c r="J999" s="5">
        <f t="shared" si="718"/>
        <v>199.11907887854031</v>
      </c>
      <c r="K999" s="5">
        <f t="shared" si="718"/>
        <v>196.27280005329231</v>
      </c>
      <c r="L999" s="5">
        <f t="shared" si="718"/>
        <v>193.42652122804429</v>
      </c>
      <c r="M999" s="5">
        <f t="shared" si="718"/>
        <v>190.58024240279627</v>
      </c>
      <c r="N999" s="5">
        <f t="shared" si="718"/>
        <v>187.73396357754828</v>
      </c>
      <c r="O999" s="5">
        <f t="shared" si="718"/>
        <v>184.88768475230026</v>
      </c>
      <c r="P999" s="5">
        <f t="shared" si="718"/>
        <v>182.04140592705227</v>
      </c>
      <c r="Q999" s="5">
        <f t="shared" si="718"/>
        <v>179.19512710180425</v>
      </c>
      <c r="R999" s="5">
        <f t="shared" si="718"/>
        <v>176.34884827655722</v>
      </c>
      <c r="S999" s="5">
        <f t="shared" si="718"/>
        <v>173.5025694513092</v>
      </c>
      <c r="T999" s="5">
        <f t="shared" si="718"/>
        <v>170.65629062606118</v>
      </c>
      <c r="U999" s="5">
        <f t="shared" si="718"/>
        <v>167.81001180081319</v>
      </c>
      <c r="V999" s="5">
        <f t="shared" si="718"/>
        <v>164.96373297556516</v>
      </c>
      <c r="W999" s="5">
        <f t="shared" si="718"/>
        <v>162.11745415031717</v>
      </c>
      <c r="X999" s="5">
        <f t="shared" si="718"/>
        <v>159.27117532506915</v>
      </c>
      <c r="Y999" s="5">
        <f t="shared" si="718"/>
        <v>156.42489649982113</v>
      </c>
      <c r="Z999" s="5">
        <f t="shared" si="718"/>
        <v>153.57861767457314</v>
      </c>
      <c r="AA999" s="5">
        <f t="shared" si="718"/>
        <v>150.73233884932512</v>
      </c>
      <c r="AB999" s="5">
        <f t="shared" si="718"/>
        <v>147.88606002407809</v>
      </c>
      <c r="AC999" s="5">
        <f t="shared" si="718"/>
        <v>145.03978119883007</v>
      </c>
      <c r="AD999" s="5">
        <f t="shared" si="718"/>
        <v>142.19350237358205</v>
      </c>
      <c r="AE999" s="5">
        <f t="shared" si="718"/>
        <v>139.34722354833406</v>
      </c>
      <c r="AF999" s="5">
        <f t="shared" si="718"/>
        <v>136.50094472308604</v>
      </c>
      <c r="AG999" s="5">
        <f t="shared" si="718"/>
        <v>133.65466589783804</v>
      </c>
      <c r="AH999" s="5">
        <f t="shared" si="718"/>
        <v>130.80838707259002</v>
      </c>
    </row>
    <row r="1000" spans="2:34" hidden="1" outlineLevel="1">
      <c r="B1000" t="str">
        <f t="shared" si="712"/>
        <v>Bio-methane (liquefied) - Plant lifetime - Global - Years</v>
      </c>
      <c r="C1000" t="str">
        <f>C992</f>
        <v>Bio-methane (liquefied)</v>
      </c>
      <c r="D1000" t="s">
        <v>109</v>
      </c>
      <c r="E1000" t="s">
        <v>49</v>
      </c>
      <c r="F1000" t="s">
        <v>110</v>
      </c>
      <c r="G1000" s="8">
        <f t="shared" ref="G1000:V1001" si="719">INDEX(FuelData,MATCH($B1000,FuelData_Index,0),MATCH(G$4,FuelData_Year,0))</f>
        <v>30</v>
      </c>
      <c r="H1000" s="8">
        <f t="shared" si="719"/>
        <v>30</v>
      </c>
      <c r="I1000" s="29">
        <f t="shared" si="719"/>
        <v>30</v>
      </c>
      <c r="J1000" s="8">
        <f t="shared" si="719"/>
        <v>30</v>
      </c>
      <c r="K1000" s="8">
        <f t="shared" si="719"/>
        <v>30</v>
      </c>
      <c r="L1000" s="8">
        <f t="shared" si="719"/>
        <v>30</v>
      </c>
      <c r="M1000" s="8">
        <f t="shared" si="719"/>
        <v>30</v>
      </c>
      <c r="N1000" s="8">
        <f t="shared" si="719"/>
        <v>30</v>
      </c>
      <c r="O1000" s="8">
        <f t="shared" si="719"/>
        <v>30</v>
      </c>
      <c r="P1000" s="8">
        <f t="shared" si="719"/>
        <v>30</v>
      </c>
      <c r="Q1000" s="8">
        <f t="shared" si="719"/>
        <v>30</v>
      </c>
      <c r="R1000" s="8">
        <f t="shared" si="719"/>
        <v>30</v>
      </c>
      <c r="S1000" s="8">
        <f t="shared" si="719"/>
        <v>30</v>
      </c>
      <c r="T1000" s="8">
        <f t="shared" si="719"/>
        <v>30</v>
      </c>
      <c r="U1000" s="8">
        <f t="shared" si="719"/>
        <v>30</v>
      </c>
      <c r="V1000" s="8">
        <f t="shared" si="719"/>
        <v>30</v>
      </c>
      <c r="W1000" s="8">
        <f t="shared" ref="W1000:AH1001" si="720">INDEX(FuelData,MATCH($B1000,FuelData_Index,0),MATCH(W$4,FuelData_Year,0))</f>
        <v>30</v>
      </c>
      <c r="X1000" s="8">
        <f t="shared" si="720"/>
        <v>30</v>
      </c>
      <c r="Y1000" s="8">
        <f t="shared" si="720"/>
        <v>30</v>
      </c>
      <c r="Z1000" s="8">
        <f t="shared" si="720"/>
        <v>30</v>
      </c>
      <c r="AA1000" s="8">
        <f t="shared" si="720"/>
        <v>30</v>
      </c>
      <c r="AB1000" s="8">
        <f t="shared" si="720"/>
        <v>30</v>
      </c>
      <c r="AC1000" s="8">
        <f t="shared" si="720"/>
        <v>30</v>
      </c>
      <c r="AD1000" s="8">
        <f t="shared" si="720"/>
        <v>30</v>
      </c>
      <c r="AE1000" s="8">
        <f t="shared" si="720"/>
        <v>30</v>
      </c>
      <c r="AF1000" s="8">
        <f t="shared" si="720"/>
        <v>30</v>
      </c>
      <c r="AG1000" s="8">
        <f t="shared" si="720"/>
        <v>30</v>
      </c>
      <c r="AH1000" s="8">
        <f t="shared" si="720"/>
        <v>30</v>
      </c>
    </row>
    <row r="1001" spans="2:34" hidden="1" outlineLevel="1">
      <c r="B1001" t="str">
        <f t="shared" si="712"/>
        <v>Bio-methane (liquefied) - Total CAPEX - Global - USD/ton fuel</v>
      </c>
      <c r="C1001" t="str">
        <f>C992</f>
        <v>Bio-methane (liquefied)</v>
      </c>
      <c r="D1001" t="s">
        <v>136</v>
      </c>
      <c r="E1001" t="s">
        <v>49</v>
      </c>
      <c r="F1001" t="s">
        <v>31</v>
      </c>
      <c r="G1001" s="8">
        <f t="shared" si="719"/>
        <v>6229.7374606285011</v>
      </c>
      <c r="H1001" s="8">
        <f t="shared" si="719"/>
        <v>6144.34909587109</v>
      </c>
      <c r="I1001" s="29">
        <f t="shared" si="719"/>
        <v>6058.9607311136497</v>
      </c>
      <c r="J1001" s="8">
        <f t="shared" si="719"/>
        <v>5973.5723663562094</v>
      </c>
      <c r="K1001" s="8">
        <f t="shared" si="719"/>
        <v>5888.1840015987691</v>
      </c>
      <c r="L1001" s="8">
        <f t="shared" si="719"/>
        <v>5802.7956368413288</v>
      </c>
      <c r="M1001" s="8">
        <f t="shared" si="719"/>
        <v>5717.4072720838885</v>
      </c>
      <c r="N1001" s="8">
        <f t="shared" si="719"/>
        <v>5632.0189073264482</v>
      </c>
      <c r="O1001" s="8">
        <f t="shared" si="719"/>
        <v>5546.630542569008</v>
      </c>
      <c r="P1001" s="8">
        <f t="shared" si="719"/>
        <v>5461.2421778115677</v>
      </c>
      <c r="Q1001" s="8">
        <f t="shared" si="719"/>
        <v>5375.8538130541274</v>
      </c>
      <c r="R1001" s="8">
        <f t="shared" si="719"/>
        <v>5290.4654482967162</v>
      </c>
      <c r="S1001" s="8">
        <f t="shared" si="719"/>
        <v>5205.0770835392759</v>
      </c>
      <c r="T1001" s="8">
        <f t="shared" si="719"/>
        <v>5119.6887187818356</v>
      </c>
      <c r="U1001" s="8">
        <f t="shared" si="719"/>
        <v>5034.3003540243953</v>
      </c>
      <c r="V1001" s="8">
        <f t="shared" si="719"/>
        <v>4948.9119892669551</v>
      </c>
      <c r="W1001" s="8">
        <f t="shared" si="720"/>
        <v>4863.5236245095148</v>
      </c>
      <c r="X1001" s="8">
        <f t="shared" si="720"/>
        <v>4778.1352597520745</v>
      </c>
      <c r="Y1001" s="8">
        <f t="shared" si="720"/>
        <v>4692.7468949946342</v>
      </c>
      <c r="Z1001" s="8">
        <f t="shared" si="720"/>
        <v>4607.3585302371939</v>
      </c>
      <c r="AA1001" s="8">
        <f t="shared" si="720"/>
        <v>4521.9701654797536</v>
      </c>
      <c r="AB1001" s="8">
        <f t="shared" si="720"/>
        <v>4436.5818007223425</v>
      </c>
      <c r="AC1001" s="8">
        <f t="shared" si="720"/>
        <v>4351.1934359649022</v>
      </c>
      <c r="AD1001" s="8">
        <f t="shared" si="720"/>
        <v>4265.8050712074619</v>
      </c>
      <c r="AE1001" s="8">
        <f t="shared" si="720"/>
        <v>4180.4167064500216</v>
      </c>
      <c r="AF1001" s="8">
        <f t="shared" si="720"/>
        <v>4095.0283416925813</v>
      </c>
      <c r="AG1001" s="8">
        <f t="shared" si="720"/>
        <v>4009.639976935141</v>
      </c>
      <c r="AH1001" s="8">
        <f t="shared" si="720"/>
        <v>3924.2516121777007</v>
      </c>
    </row>
    <row r="1002" spans="2:34" hidden="1" outlineLevel="1">
      <c r="B1002" t="str">
        <f t="shared" si="712"/>
        <v/>
      </c>
      <c r="G1002" s="8"/>
      <c r="H1002" s="8"/>
      <c r="I1002" s="29"/>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c r="AG1002" s="8"/>
      <c r="AH1002" s="8"/>
    </row>
    <row r="1003" spans="2:34" hidden="1" outlineLevel="1">
      <c r="B1003" t="str">
        <f t="shared" si="712"/>
        <v>Bio-methane (liquefied) - OPEX - Global - USD/ton fuel</v>
      </c>
      <c r="C1003" s="4" t="str">
        <f>C992</f>
        <v>Bio-methane (liquefied)</v>
      </c>
      <c r="D1003" s="4" t="s">
        <v>41</v>
      </c>
      <c r="E1003" s="4" t="s">
        <v>49</v>
      </c>
      <c r="F1003" s="4" t="s">
        <v>31</v>
      </c>
      <c r="G1003" s="5">
        <f>G1004</f>
        <v>330.60377619559495</v>
      </c>
      <c r="H1003" s="5">
        <f t="shared" ref="H1003:AH1003" si="721">H1004</f>
        <v>327.11905046348147</v>
      </c>
      <c r="I1003" s="5">
        <f t="shared" si="721"/>
        <v>323.63432473136709</v>
      </c>
      <c r="J1003" s="5">
        <f t="shared" si="721"/>
        <v>320.14959899925361</v>
      </c>
      <c r="K1003" s="5">
        <f t="shared" si="721"/>
        <v>316.66487326714105</v>
      </c>
      <c r="L1003" s="5">
        <f t="shared" si="721"/>
        <v>313.18014753502757</v>
      </c>
      <c r="M1003" s="5">
        <f t="shared" si="721"/>
        <v>309.6954218029141</v>
      </c>
      <c r="N1003" s="5">
        <f t="shared" si="721"/>
        <v>306.21069607080062</v>
      </c>
      <c r="O1003" s="5">
        <f t="shared" si="721"/>
        <v>302.72597033868715</v>
      </c>
      <c r="P1003" s="5">
        <f t="shared" si="721"/>
        <v>299.24124460657367</v>
      </c>
      <c r="Q1003" s="5">
        <f t="shared" si="721"/>
        <v>295.7565188744602</v>
      </c>
      <c r="R1003" s="5">
        <f t="shared" si="721"/>
        <v>292.27179314234763</v>
      </c>
      <c r="S1003" s="5">
        <f t="shared" si="721"/>
        <v>288.78706741023416</v>
      </c>
      <c r="T1003" s="5">
        <f t="shared" si="721"/>
        <v>285.30234167812068</v>
      </c>
      <c r="U1003" s="5">
        <f t="shared" si="721"/>
        <v>281.81761594600721</v>
      </c>
      <c r="V1003" s="5">
        <f t="shared" si="721"/>
        <v>278.33289021389373</v>
      </c>
      <c r="W1003" s="5">
        <f t="shared" si="721"/>
        <v>274.84816448178026</v>
      </c>
      <c r="X1003" s="5">
        <f t="shared" si="721"/>
        <v>271.36343874966769</v>
      </c>
      <c r="Y1003" s="5">
        <f t="shared" si="721"/>
        <v>267.87871301755422</v>
      </c>
      <c r="Z1003" s="5">
        <f t="shared" si="721"/>
        <v>264.39398728544074</v>
      </c>
      <c r="AA1003" s="5">
        <f t="shared" si="721"/>
        <v>260.90926155332727</v>
      </c>
      <c r="AB1003" s="5">
        <f t="shared" si="721"/>
        <v>257.42453582121379</v>
      </c>
      <c r="AC1003" s="5">
        <f t="shared" si="721"/>
        <v>253.93981008910123</v>
      </c>
      <c r="AD1003" s="5">
        <f t="shared" si="721"/>
        <v>250.45508435698866</v>
      </c>
      <c r="AE1003" s="5">
        <f t="shared" si="721"/>
        <v>246.97035862487519</v>
      </c>
      <c r="AF1003" s="5">
        <f t="shared" si="721"/>
        <v>243.48563289276171</v>
      </c>
      <c r="AG1003" s="5">
        <f t="shared" si="721"/>
        <v>240.00090716064824</v>
      </c>
      <c r="AH1003" s="5">
        <f t="shared" si="721"/>
        <v>236.51618142853476</v>
      </c>
    </row>
    <row r="1004" spans="2:34" hidden="1" outlineLevel="1">
      <c r="B1004" t="str">
        <f t="shared" si="712"/>
        <v>Bio-methane (liquefied) - OPEX - Global - USD/ton fuel/year</v>
      </c>
      <c r="C1004" t="str">
        <f>C992</f>
        <v>Bio-methane (liquefied)</v>
      </c>
      <c r="D1004" t="s">
        <v>41</v>
      </c>
      <c r="E1004" t="s">
        <v>49</v>
      </c>
      <c r="F1004" t="s">
        <v>114</v>
      </c>
      <c r="G1004" s="8">
        <f t="shared" ref="G1004:AH1004" si="722">INDEX(FuelData,MATCH($B1004,FuelData_Index,0),MATCH(G$4,FuelData_Year,0))</f>
        <v>330.60377619559495</v>
      </c>
      <c r="H1004" s="8">
        <f t="shared" si="722"/>
        <v>327.11905046348147</v>
      </c>
      <c r="I1004" s="29">
        <f t="shared" si="722"/>
        <v>323.63432473136709</v>
      </c>
      <c r="J1004" s="8">
        <f t="shared" si="722"/>
        <v>320.14959899925361</v>
      </c>
      <c r="K1004" s="8">
        <f t="shared" si="722"/>
        <v>316.66487326714105</v>
      </c>
      <c r="L1004" s="8">
        <f t="shared" si="722"/>
        <v>313.18014753502757</v>
      </c>
      <c r="M1004" s="8">
        <f t="shared" si="722"/>
        <v>309.6954218029141</v>
      </c>
      <c r="N1004" s="8">
        <f t="shared" si="722"/>
        <v>306.21069607080062</v>
      </c>
      <c r="O1004" s="8">
        <f t="shared" si="722"/>
        <v>302.72597033868715</v>
      </c>
      <c r="P1004" s="8">
        <f t="shared" si="722"/>
        <v>299.24124460657367</v>
      </c>
      <c r="Q1004" s="8">
        <f t="shared" si="722"/>
        <v>295.7565188744602</v>
      </c>
      <c r="R1004" s="8">
        <f t="shared" si="722"/>
        <v>292.27179314234763</v>
      </c>
      <c r="S1004" s="8">
        <f t="shared" si="722"/>
        <v>288.78706741023416</v>
      </c>
      <c r="T1004" s="8">
        <f t="shared" si="722"/>
        <v>285.30234167812068</v>
      </c>
      <c r="U1004" s="8">
        <f t="shared" si="722"/>
        <v>281.81761594600721</v>
      </c>
      <c r="V1004" s="8">
        <f t="shared" si="722"/>
        <v>278.33289021389373</v>
      </c>
      <c r="W1004" s="8">
        <f t="shared" si="722"/>
        <v>274.84816448178026</v>
      </c>
      <c r="X1004" s="8">
        <f t="shared" si="722"/>
        <v>271.36343874966769</v>
      </c>
      <c r="Y1004" s="8">
        <f t="shared" si="722"/>
        <v>267.87871301755422</v>
      </c>
      <c r="Z1004" s="8">
        <f t="shared" si="722"/>
        <v>264.39398728544074</v>
      </c>
      <c r="AA1004" s="8">
        <f t="shared" si="722"/>
        <v>260.90926155332727</v>
      </c>
      <c r="AB1004" s="8">
        <f t="shared" si="722"/>
        <v>257.42453582121379</v>
      </c>
      <c r="AC1004" s="8">
        <f t="shared" si="722"/>
        <v>253.93981008910123</v>
      </c>
      <c r="AD1004" s="8">
        <f t="shared" si="722"/>
        <v>250.45508435698866</v>
      </c>
      <c r="AE1004" s="8">
        <f t="shared" si="722"/>
        <v>246.97035862487519</v>
      </c>
      <c r="AF1004" s="8">
        <f t="shared" si="722"/>
        <v>243.48563289276171</v>
      </c>
      <c r="AG1004" s="8">
        <f t="shared" si="722"/>
        <v>240.00090716064824</v>
      </c>
      <c r="AH1004" s="8">
        <f t="shared" si="722"/>
        <v>236.51618142853476</v>
      </c>
    </row>
    <row r="1005" spans="2:34" hidden="1" outlineLevel="1">
      <c r="B1005" t="str">
        <f t="shared" si="712"/>
        <v/>
      </c>
      <c r="G1005" s="8"/>
      <c r="H1005" s="8"/>
      <c r="I1005" s="29"/>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c r="AG1005" s="8"/>
      <c r="AH1005" s="8"/>
    </row>
    <row r="1006" spans="2:34" hidden="1" outlineLevel="1">
      <c r="B1006" t="str">
        <f t="shared" si="712"/>
        <v>Bio-methane (liquefied) - Finance cost - Africa - USD/ton fuel</v>
      </c>
      <c r="C1006" s="10" t="str">
        <f>C992</f>
        <v>Bio-methane (liquefied)</v>
      </c>
      <c r="D1006" s="10" t="s">
        <v>42</v>
      </c>
      <c r="E1006" s="10" t="s">
        <v>55</v>
      </c>
      <c r="F1006" s="10" t="s">
        <v>31</v>
      </c>
      <c r="G1006" s="11">
        <f>G1011*G$1016</f>
        <v>342.63556033456763</v>
      </c>
      <c r="H1006" s="11">
        <f t="shared" ref="H1006:AH1006" si="723">H1011*H$1016</f>
        <v>337.93920027291</v>
      </c>
      <c r="I1006" s="11">
        <f t="shared" si="723"/>
        <v>333.24284021125078</v>
      </c>
      <c r="J1006" s="11">
        <f t="shared" si="723"/>
        <v>328.54648014959156</v>
      </c>
      <c r="K1006" s="11">
        <f t="shared" si="723"/>
        <v>323.85012008793234</v>
      </c>
      <c r="L1006" s="11">
        <f t="shared" si="723"/>
        <v>319.15376002627312</v>
      </c>
      <c r="M1006" s="11">
        <f t="shared" si="723"/>
        <v>314.4573999646139</v>
      </c>
      <c r="N1006" s="11">
        <f t="shared" si="723"/>
        <v>309.76103990295468</v>
      </c>
      <c r="O1006" s="11">
        <f t="shared" si="723"/>
        <v>305.06467984129546</v>
      </c>
      <c r="P1006" s="11">
        <f t="shared" si="723"/>
        <v>300.36831977963624</v>
      </c>
      <c r="Q1006" s="11">
        <f t="shared" si="723"/>
        <v>295.67195971797702</v>
      </c>
      <c r="R1006" s="11">
        <f t="shared" si="723"/>
        <v>290.97559965631945</v>
      </c>
      <c r="S1006" s="11">
        <f t="shared" si="723"/>
        <v>286.27923959466023</v>
      </c>
      <c r="T1006" s="11">
        <f t="shared" si="723"/>
        <v>281.58287953300101</v>
      </c>
      <c r="U1006" s="11">
        <f t="shared" si="723"/>
        <v>276.88651947134178</v>
      </c>
      <c r="V1006" s="11">
        <f t="shared" si="723"/>
        <v>272.19015940968256</v>
      </c>
      <c r="W1006" s="11">
        <f t="shared" si="723"/>
        <v>267.49379934802334</v>
      </c>
      <c r="X1006" s="11">
        <f t="shared" si="723"/>
        <v>262.79743928636412</v>
      </c>
      <c r="Y1006" s="11">
        <f t="shared" si="723"/>
        <v>258.1010792247049</v>
      </c>
      <c r="Z1006" s="11">
        <f t="shared" si="723"/>
        <v>253.40471916304571</v>
      </c>
      <c r="AA1006" s="11">
        <f t="shared" si="723"/>
        <v>248.70835910138649</v>
      </c>
      <c r="AB1006" s="11">
        <f t="shared" si="723"/>
        <v>244.01199903972886</v>
      </c>
      <c r="AC1006" s="11">
        <f t="shared" si="723"/>
        <v>239.31563897806964</v>
      </c>
      <c r="AD1006" s="11">
        <f t="shared" si="723"/>
        <v>234.61927891641042</v>
      </c>
      <c r="AE1006" s="11">
        <f t="shared" si="723"/>
        <v>229.92291885475123</v>
      </c>
      <c r="AF1006" s="11">
        <f t="shared" si="723"/>
        <v>225.22655879309201</v>
      </c>
      <c r="AG1006" s="11">
        <f t="shared" si="723"/>
        <v>220.53019873143279</v>
      </c>
      <c r="AH1006" s="11">
        <f t="shared" si="723"/>
        <v>215.83383866977357</v>
      </c>
    </row>
    <row r="1007" spans="2:34" hidden="1" outlineLevel="1">
      <c r="B1007" t="str">
        <f t="shared" si="712"/>
        <v>Bio-methane (liquefied) - Finance cost - Americas - USD/ton fuel</v>
      </c>
      <c r="C1007" s="2" t="str">
        <f>C992</f>
        <v>Bio-methane (liquefied)</v>
      </c>
      <c r="D1007" s="2" t="s">
        <v>42</v>
      </c>
      <c r="E1007" s="2" t="s">
        <v>56</v>
      </c>
      <c r="F1007" s="2" t="s">
        <v>31</v>
      </c>
      <c r="G1007" s="12">
        <f t="shared" ref="G1007:AH1007" si="724">G1012*G$1016</f>
        <v>342.63556033456763</v>
      </c>
      <c r="H1007" s="12">
        <f t="shared" si="724"/>
        <v>337.93920027291</v>
      </c>
      <c r="I1007" s="12">
        <f t="shared" si="724"/>
        <v>333.24284021125078</v>
      </c>
      <c r="J1007" s="12">
        <f t="shared" si="724"/>
        <v>328.54648014959156</v>
      </c>
      <c r="K1007" s="12">
        <f t="shared" si="724"/>
        <v>323.85012008793234</v>
      </c>
      <c r="L1007" s="12">
        <f t="shared" si="724"/>
        <v>319.15376002627312</v>
      </c>
      <c r="M1007" s="12">
        <f t="shared" si="724"/>
        <v>314.4573999646139</v>
      </c>
      <c r="N1007" s="12">
        <f t="shared" si="724"/>
        <v>309.76103990295468</v>
      </c>
      <c r="O1007" s="12">
        <f t="shared" si="724"/>
        <v>305.06467984129546</v>
      </c>
      <c r="P1007" s="12">
        <f t="shared" si="724"/>
        <v>300.36831977963624</v>
      </c>
      <c r="Q1007" s="12">
        <f t="shared" si="724"/>
        <v>295.67195971797702</v>
      </c>
      <c r="R1007" s="12">
        <f t="shared" si="724"/>
        <v>290.97559965631945</v>
      </c>
      <c r="S1007" s="12">
        <f t="shared" si="724"/>
        <v>286.27923959466023</v>
      </c>
      <c r="T1007" s="12">
        <f t="shared" si="724"/>
        <v>281.58287953300101</v>
      </c>
      <c r="U1007" s="12">
        <f t="shared" si="724"/>
        <v>276.88651947134178</v>
      </c>
      <c r="V1007" s="12">
        <f t="shared" si="724"/>
        <v>272.19015940968256</v>
      </c>
      <c r="W1007" s="12">
        <f t="shared" si="724"/>
        <v>267.49379934802334</v>
      </c>
      <c r="X1007" s="12">
        <f t="shared" si="724"/>
        <v>262.79743928636412</v>
      </c>
      <c r="Y1007" s="12">
        <f t="shared" si="724"/>
        <v>258.1010792247049</v>
      </c>
      <c r="Z1007" s="12">
        <f t="shared" si="724"/>
        <v>253.40471916304571</v>
      </c>
      <c r="AA1007" s="12">
        <f t="shared" si="724"/>
        <v>248.70835910138649</v>
      </c>
      <c r="AB1007" s="12">
        <f t="shared" si="724"/>
        <v>244.01199903972886</v>
      </c>
      <c r="AC1007" s="12">
        <f t="shared" si="724"/>
        <v>239.31563897806964</v>
      </c>
      <c r="AD1007" s="12">
        <f t="shared" si="724"/>
        <v>234.61927891641042</v>
      </c>
      <c r="AE1007" s="12">
        <f t="shared" si="724"/>
        <v>229.92291885475123</v>
      </c>
      <c r="AF1007" s="12">
        <f t="shared" si="724"/>
        <v>225.22655879309201</v>
      </c>
      <c r="AG1007" s="12">
        <f t="shared" si="724"/>
        <v>220.53019873143279</v>
      </c>
      <c r="AH1007" s="12">
        <f t="shared" si="724"/>
        <v>215.83383866977357</v>
      </c>
    </row>
    <row r="1008" spans="2:34" hidden="1" outlineLevel="1">
      <c r="B1008" t="str">
        <f t="shared" si="712"/>
        <v>Bio-methane (liquefied) - Finance cost - Asia - USD/ton fuel</v>
      </c>
      <c r="C1008" s="2" t="str">
        <f>C992</f>
        <v>Bio-methane (liquefied)</v>
      </c>
      <c r="D1008" s="2" t="s">
        <v>42</v>
      </c>
      <c r="E1008" s="2" t="s">
        <v>57</v>
      </c>
      <c r="F1008" s="2" t="s">
        <v>31</v>
      </c>
      <c r="G1008" s="12">
        <f t="shared" ref="G1008:AH1008" si="725">G1013*G$1016</f>
        <v>342.63556033456763</v>
      </c>
      <c r="H1008" s="12">
        <f t="shared" si="725"/>
        <v>337.93920027291</v>
      </c>
      <c r="I1008" s="12">
        <f t="shared" si="725"/>
        <v>333.24284021125078</v>
      </c>
      <c r="J1008" s="12">
        <f t="shared" si="725"/>
        <v>328.54648014959156</v>
      </c>
      <c r="K1008" s="12">
        <f t="shared" si="725"/>
        <v>323.85012008793234</v>
      </c>
      <c r="L1008" s="12">
        <f t="shared" si="725"/>
        <v>319.15376002627312</v>
      </c>
      <c r="M1008" s="12">
        <f t="shared" si="725"/>
        <v>314.4573999646139</v>
      </c>
      <c r="N1008" s="12">
        <f t="shared" si="725"/>
        <v>309.76103990295468</v>
      </c>
      <c r="O1008" s="12">
        <f t="shared" si="725"/>
        <v>305.06467984129546</v>
      </c>
      <c r="P1008" s="12">
        <f t="shared" si="725"/>
        <v>300.36831977963624</v>
      </c>
      <c r="Q1008" s="12">
        <f t="shared" si="725"/>
        <v>295.67195971797702</v>
      </c>
      <c r="R1008" s="12">
        <f t="shared" si="725"/>
        <v>290.97559965631945</v>
      </c>
      <c r="S1008" s="12">
        <f t="shared" si="725"/>
        <v>286.27923959466023</v>
      </c>
      <c r="T1008" s="12">
        <f t="shared" si="725"/>
        <v>281.58287953300101</v>
      </c>
      <c r="U1008" s="12">
        <f t="shared" si="725"/>
        <v>276.88651947134178</v>
      </c>
      <c r="V1008" s="12">
        <f t="shared" si="725"/>
        <v>272.19015940968256</v>
      </c>
      <c r="W1008" s="12">
        <f t="shared" si="725"/>
        <v>267.49379934802334</v>
      </c>
      <c r="X1008" s="12">
        <f t="shared" si="725"/>
        <v>262.79743928636412</v>
      </c>
      <c r="Y1008" s="12">
        <f t="shared" si="725"/>
        <v>258.1010792247049</v>
      </c>
      <c r="Z1008" s="12">
        <f t="shared" si="725"/>
        <v>253.40471916304571</v>
      </c>
      <c r="AA1008" s="12">
        <f t="shared" si="725"/>
        <v>248.70835910138649</v>
      </c>
      <c r="AB1008" s="12">
        <f t="shared" si="725"/>
        <v>244.01199903972886</v>
      </c>
      <c r="AC1008" s="12">
        <f t="shared" si="725"/>
        <v>239.31563897806964</v>
      </c>
      <c r="AD1008" s="12">
        <f t="shared" si="725"/>
        <v>234.61927891641042</v>
      </c>
      <c r="AE1008" s="12">
        <f t="shared" si="725"/>
        <v>229.92291885475123</v>
      </c>
      <c r="AF1008" s="12">
        <f t="shared" si="725"/>
        <v>225.22655879309201</v>
      </c>
      <c r="AG1008" s="12">
        <f t="shared" si="725"/>
        <v>220.53019873143279</v>
      </c>
      <c r="AH1008" s="12">
        <f t="shared" si="725"/>
        <v>215.83383866977357</v>
      </c>
    </row>
    <row r="1009" spans="2:34" hidden="1" outlineLevel="1">
      <c r="B1009" t="str">
        <f t="shared" si="712"/>
        <v>Bio-methane (liquefied) - Finance cost - Europe - USD/ton fuel</v>
      </c>
      <c r="C1009" s="2" t="str">
        <f>C992</f>
        <v>Bio-methane (liquefied)</v>
      </c>
      <c r="D1009" s="2" t="s">
        <v>42</v>
      </c>
      <c r="E1009" s="2" t="s">
        <v>8</v>
      </c>
      <c r="F1009" s="2" t="s">
        <v>31</v>
      </c>
      <c r="G1009" s="12">
        <f t="shared" ref="G1009:AH1009" si="726">G1014*G$1016</f>
        <v>342.63556033456763</v>
      </c>
      <c r="H1009" s="12">
        <f t="shared" si="726"/>
        <v>337.93920027291</v>
      </c>
      <c r="I1009" s="12">
        <f t="shared" si="726"/>
        <v>333.24284021125078</v>
      </c>
      <c r="J1009" s="12">
        <f t="shared" si="726"/>
        <v>328.54648014959156</v>
      </c>
      <c r="K1009" s="12">
        <f t="shared" si="726"/>
        <v>323.85012008793234</v>
      </c>
      <c r="L1009" s="12">
        <f t="shared" si="726"/>
        <v>319.15376002627312</v>
      </c>
      <c r="M1009" s="12">
        <f t="shared" si="726"/>
        <v>314.4573999646139</v>
      </c>
      <c r="N1009" s="12">
        <f t="shared" si="726"/>
        <v>309.76103990295468</v>
      </c>
      <c r="O1009" s="12">
        <f t="shared" si="726"/>
        <v>305.06467984129546</v>
      </c>
      <c r="P1009" s="12">
        <f t="shared" si="726"/>
        <v>300.36831977963624</v>
      </c>
      <c r="Q1009" s="12">
        <f t="shared" si="726"/>
        <v>295.67195971797702</v>
      </c>
      <c r="R1009" s="12">
        <f t="shared" si="726"/>
        <v>290.97559965631945</v>
      </c>
      <c r="S1009" s="12">
        <f t="shared" si="726"/>
        <v>286.27923959466023</v>
      </c>
      <c r="T1009" s="12">
        <f t="shared" si="726"/>
        <v>281.58287953300101</v>
      </c>
      <c r="U1009" s="12">
        <f t="shared" si="726"/>
        <v>276.88651947134178</v>
      </c>
      <c r="V1009" s="12">
        <f t="shared" si="726"/>
        <v>272.19015940968256</v>
      </c>
      <c r="W1009" s="12">
        <f t="shared" si="726"/>
        <v>267.49379934802334</v>
      </c>
      <c r="X1009" s="12">
        <f t="shared" si="726"/>
        <v>262.79743928636412</v>
      </c>
      <c r="Y1009" s="12">
        <f t="shared" si="726"/>
        <v>258.1010792247049</v>
      </c>
      <c r="Z1009" s="12">
        <f t="shared" si="726"/>
        <v>253.40471916304571</v>
      </c>
      <c r="AA1009" s="12">
        <f t="shared" si="726"/>
        <v>248.70835910138649</v>
      </c>
      <c r="AB1009" s="12">
        <f t="shared" si="726"/>
        <v>244.01199903972886</v>
      </c>
      <c r="AC1009" s="12">
        <f t="shared" si="726"/>
        <v>239.31563897806964</v>
      </c>
      <c r="AD1009" s="12">
        <f t="shared" si="726"/>
        <v>234.61927891641042</v>
      </c>
      <c r="AE1009" s="12">
        <f t="shared" si="726"/>
        <v>229.92291885475123</v>
      </c>
      <c r="AF1009" s="12">
        <f t="shared" si="726"/>
        <v>225.22655879309201</v>
      </c>
      <c r="AG1009" s="12">
        <f t="shared" si="726"/>
        <v>220.53019873143279</v>
      </c>
      <c r="AH1009" s="12">
        <f t="shared" si="726"/>
        <v>215.83383866977357</v>
      </c>
    </row>
    <row r="1010" spans="2:34" hidden="1" outlineLevel="1">
      <c r="B1010" t="str">
        <f t="shared" si="712"/>
        <v>Bio-methane (liquefied) - Finance cost - Middle East - USD/ton fuel</v>
      </c>
      <c r="C1010" s="13" t="str">
        <f>C992</f>
        <v>Bio-methane (liquefied)</v>
      </c>
      <c r="D1010" s="13" t="s">
        <v>42</v>
      </c>
      <c r="E1010" s="13" t="s">
        <v>58</v>
      </c>
      <c r="F1010" s="13" t="s">
        <v>31</v>
      </c>
      <c r="G1010" s="14">
        <f t="shared" ref="G1010:AH1010" si="727">G1015*G$1016</f>
        <v>342.63556033456763</v>
      </c>
      <c r="H1010" s="14">
        <f t="shared" si="727"/>
        <v>337.93920027291</v>
      </c>
      <c r="I1010" s="14">
        <f t="shared" si="727"/>
        <v>333.24284021125078</v>
      </c>
      <c r="J1010" s="14">
        <f t="shared" si="727"/>
        <v>328.54648014959156</v>
      </c>
      <c r="K1010" s="14">
        <f t="shared" si="727"/>
        <v>323.85012008793234</v>
      </c>
      <c r="L1010" s="14">
        <f t="shared" si="727"/>
        <v>319.15376002627312</v>
      </c>
      <c r="M1010" s="14">
        <f t="shared" si="727"/>
        <v>314.4573999646139</v>
      </c>
      <c r="N1010" s="14">
        <f t="shared" si="727"/>
        <v>309.76103990295468</v>
      </c>
      <c r="O1010" s="14">
        <f t="shared" si="727"/>
        <v>305.06467984129546</v>
      </c>
      <c r="P1010" s="14">
        <f t="shared" si="727"/>
        <v>300.36831977963624</v>
      </c>
      <c r="Q1010" s="14">
        <f t="shared" si="727"/>
        <v>295.67195971797702</v>
      </c>
      <c r="R1010" s="14">
        <f t="shared" si="727"/>
        <v>290.97559965631945</v>
      </c>
      <c r="S1010" s="14">
        <f t="shared" si="727"/>
        <v>286.27923959466023</v>
      </c>
      <c r="T1010" s="14">
        <f t="shared" si="727"/>
        <v>281.58287953300101</v>
      </c>
      <c r="U1010" s="14">
        <f t="shared" si="727"/>
        <v>276.88651947134178</v>
      </c>
      <c r="V1010" s="14">
        <f t="shared" si="727"/>
        <v>272.19015940968256</v>
      </c>
      <c r="W1010" s="14">
        <f t="shared" si="727"/>
        <v>267.49379934802334</v>
      </c>
      <c r="X1010" s="14">
        <f t="shared" si="727"/>
        <v>262.79743928636412</v>
      </c>
      <c r="Y1010" s="14">
        <f t="shared" si="727"/>
        <v>258.1010792247049</v>
      </c>
      <c r="Z1010" s="14">
        <f t="shared" si="727"/>
        <v>253.40471916304571</v>
      </c>
      <c r="AA1010" s="14">
        <f t="shared" si="727"/>
        <v>248.70835910138649</v>
      </c>
      <c r="AB1010" s="14">
        <f t="shared" si="727"/>
        <v>244.01199903972886</v>
      </c>
      <c r="AC1010" s="14">
        <f t="shared" si="727"/>
        <v>239.31563897806964</v>
      </c>
      <c r="AD1010" s="14">
        <f t="shared" si="727"/>
        <v>234.61927891641042</v>
      </c>
      <c r="AE1010" s="14">
        <f t="shared" si="727"/>
        <v>229.92291885475123</v>
      </c>
      <c r="AF1010" s="14">
        <f t="shared" si="727"/>
        <v>225.22655879309201</v>
      </c>
      <c r="AG1010" s="14">
        <f t="shared" si="727"/>
        <v>220.53019873143279</v>
      </c>
      <c r="AH1010" s="14">
        <f t="shared" si="727"/>
        <v>215.83383866977357</v>
      </c>
    </row>
    <row r="1011" spans="2:34" hidden="1" outlineLevel="1">
      <c r="B1011" t="str">
        <f t="shared" si="712"/>
        <v>General - Weighted average cost of capital (WACC) - Africa - %</v>
      </c>
      <c r="C1011" t="s">
        <v>115</v>
      </c>
      <c r="D1011" t="s">
        <v>116</v>
      </c>
      <c r="E1011" t="s">
        <v>55</v>
      </c>
      <c r="F1011" t="s">
        <v>117</v>
      </c>
      <c r="G1011" s="9">
        <f t="shared" ref="G1011:V1016" si="728">INDEX(FuelData,MATCH($B1011,FuelData_Index,0),MATCH(G$4,FuelData_Year,0))</f>
        <v>5.5000000000000007E-2</v>
      </c>
      <c r="H1011" s="9">
        <f t="shared" si="728"/>
        <v>5.5000000000000007E-2</v>
      </c>
      <c r="I1011" s="30">
        <f t="shared" si="728"/>
        <v>5.5000000000000007E-2</v>
      </c>
      <c r="J1011" s="9">
        <f t="shared" si="728"/>
        <v>5.5000000000000007E-2</v>
      </c>
      <c r="K1011" s="9">
        <f t="shared" si="728"/>
        <v>5.5000000000000007E-2</v>
      </c>
      <c r="L1011" s="9">
        <f t="shared" si="728"/>
        <v>5.5000000000000007E-2</v>
      </c>
      <c r="M1011" s="9">
        <f t="shared" si="728"/>
        <v>5.5000000000000007E-2</v>
      </c>
      <c r="N1011" s="9">
        <f t="shared" si="728"/>
        <v>5.5000000000000007E-2</v>
      </c>
      <c r="O1011" s="9">
        <f t="shared" si="728"/>
        <v>5.5000000000000007E-2</v>
      </c>
      <c r="P1011" s="9">
        <f t="shared" si="728"/>
        <v>5.5000000000000007E-2</v>
      </c>
      <c r="Q1011" s="9">
        <f t="shared" si="728"/>
        <v>5.5000000000000007E-2</v>
      </c>
      <c r="R1011" s="9">
        <f t="shared" si="728"/>
        <v>5.5000000000000007E-2</v>
      </c>
      <c r="S1011" s="9">
        <f t="shared" si="728"/>
        <v>5.5000000000000007E-2</v>
      </c>
      <c r="T1011" s="9">
        <f t="shared" si="728"/>
        <v>5.5000000000000007E-2</v>
      </c>
      <c r="U1011" s="9">
        <f t="shared" si="728"/>
        <v>5.5000000000000007E-2</v>
      </c>
      <c r="V1011" s="9">
        <f t="shared" si="728"/>
        <v>5.5000000000000007E-2</v>
      </c>
      <c r="W1011" s="9">
        <f t="shared" ref="W1011:AH1016" si="729">INDEX(FuelData,MATCH($B1011,FuelData_Index,0),MATCH(W$4,FuelData_Year,0))</f>
        <v>5.5000000000000007E-2</v>
      </c>
      <c r="X1011" s="9">
        <f t="shared" si="729"/>
        <v>5.5000000000000007E-2</v>
      </c>
      <c r="Y1011" s="9">
        <f t="shared" si="729"/>
        <v>5.5000000000000007E-2</v>
      </c>
      <c r="Z1011" s="9">
        <f t="shared" si="729"/>
        <v>5.5000000000000007E-2</v>
      </c>
      <c r="AA1011" s="9">
        <f t="shared" si="729"/>
        <v>5.5000000000000007E-2</v>
      </c>
      <c r="AB1011" s="9">
        <f t="shared" si="729"/>
        <v>5.5000000000000007E-2</v>
      </c>
      <c r="AC1011" s="9">
        <f t="shared" si="729"/>
        <v>5.5000000000000007E-2</v>
      </c>
      <c r="AD1011" s="9">
        <f t="shared" si="729"/>
        <v>5.5000000000000007E-2</v>
      </c>
      <c r="AE1011" s="9">
        <f t="shared" si="729"/>
        <v>5.5000000000000007E-2</v>
      </c>
      <c r="AF1011" s="9">
        <f t="shared" si="729"/>
        <v>5.5000000000000007E-2</v>
      </c>
      <c r="AG1011" s="9">
        <f t="shared" si="729"/>
        <v>5.5000000000000007E-2</v>
      </c>
      <c r="AH1011" s="9">
        <f t="shared" si="729"/>
        <v>5.5000000000000007E-2</v>
      </c>
    </row>
    <row r="1012" spans="2:34" hidden="1" outlineLevel="1">
      <c r="B1012" t="str">
        <f t="shared" si="712"/>
        <v>General - Weighted average cost of capital (WACC) - Americas - %</v>
      </c>
      <c r="C1012" t="s">
        <v>115</v>
      </c>
      <c r="D1012" t="s">
        <v>116</v>
      </c>
      <c r="E1012" t="s">
        <v>56</v>
      </c>
      <c r="F1012" t="s">
        <v>117</v>
      </c>
      <c r="G1012" s="9">
        <f t="shared" si="728"/>
        <v>5.5000000000000007E-2</v>
      </c>
      <c r="H1012" s="9">
        <f t="shared" si="728"/>
        <v>5.5000000000000007E-2</v>
      </c>
      <c r="I1012" s="30">
        <f t="shared" si="728"/>
        <v>5.5000000000000007E-2</v>
      </c>
      <c r="J1012" s="9">
        <f t="shared" si="728"/>
        <v>5.5000000000000007E-2</v>
      </c>
      <c r="K1012" s="9">
        <f t="shared" si="728"/>
        <v>5.5000000000000007E-2</v>
      </c>
      <c r="L1012" s="9">
        <f t="shared" si="728"/>
        <v>5.5000000000000007E-2</v>
      </c>
      <c r="M1012" s="9">
        <f t="shared" si="728"/>
        <v>5.5000000000000007E-2</v>
      </c>
      <c r="N1012" s="9">
        <f t="shared" si="728"/>
        <v>5.5000000000000007E-2</v>
      </c>
      <c r="O1012" s="9">
        <f t="shared" si="728"/>
        <v>5.5000000000000007E-2</v>
      </c>
      <c r="P1012" s="9">
        <f t="shared" si="728"/>
        <v>5.5000000000000007E-2</v>
      </c>
      <c r="Q1012" s="9">
        <f t="shared" si="728"/>
        <v>5.5000000000000007E-2</v>
      </c>
      <c r="R1012" s="9">
        <f t="shared" si="728"/>
        <v>5.5000000000000007E-2</v>
      </c>
      <c r="S1012" s="9">
        <f t="shared" si="728"/>
        <v>5.5000000000000007E-2</v>
      </c>
      <c r="T1012" s="9">
        <f t="shared" si="728"/>
        <v>5.5000000000000007E-2</v>
      </c>
      <c r="U1012" s="9">
        <f t="shared" si="728"/>
        <v>5.5000000000000007E-2</v>
      </c>
      <c r="V1012" s="9">
        <f t="shared" si="728"/>
        <v>5.5000000000000007E-2</v>
      </c>
      <c r="W1012" s="9">
        <f t="shared" si="729"/>
        <v>5.5000000000000007E-2</v>
      </c>
      <c r="X1012" s="9">
        <f t="shared" si="729"/>
        <v>5.5000000000000007E-2</v>
      </c>
      <c r="Y1012" s="9">
        <f t="shared" si="729"/>
        <v>5.5000000000000007E-2</v>
      </c>
      <c r="Z1012" s="9">
        <f t="shared" si="729"/>
        <v>5.5000000000000007E-2</v>
      </c>
      <c r="AA1012" s="9">
        <f t="shared" si="729"/>
        <v>5.5000000000000007E-2</v>
      </c>
      <c r="AB1012" s="9">
        <f t="shared" si="729"/>
        <v>5.5000000000000007E-2</v>
      </c>
      <c r="AC1012" s="9">
        <f t="shared" si="729"/>
        <v>5.5000000000000007E-2</v>
      </c>
      <c r="AD1012" s="9">
        <f t="shared" si="729"/>
        <v>5.5000000000000007E-2</v>
      </c>
      <c r="AE1012" s="9">
        <f t="shared" si="729"/>
        <v>5.5000000000000007E-2</v>
      </c>
      <c r="AF1012" s="9">
        <f t="shared" si="729"/>
        <v>5.5000000000000007E-2</v>
      </c>
      <c r="AG1012" s="9">
        <f t="shared" si="729"/>
        <v>5.5000000000000007E-2</v>
      </c>
      <c r="AH1012" s="9">
        <f t="shared" si="729"/>
        <v>5.5000000000000007E-2</v>
      </c>
    </row>
    <row r="1013" spans="2:34" hidden="1" outlineLevel="1">
      <c r="B1013" t="str">
        <f t="shared" si="712"/>
        <v>General - Weighted average cost of capital (WACC) - Asia - %</v>
      </c>
      <c r="C1013" t="s">
        <v>115</v>
      </c>
      <c r="D1013" t="s">
        <v>116</v>
      </c>
      <c r="E1013" t="s">
        <v>57</v>
      </c>
      <c r="F1013" t="s">
        <v>117</v>
      </c>
      <c r="G1013" s="9">
        <f t="shared" si="728"/>
        <v>5.5000000000000007E-2</v>
      </c>
      <c r="H1013" s="9">
        <f t="shared" si="728"/>
        <v>5.5000000000000007E-2</v>
      </c>
      <c r="I1013" s="30">
        <f t="shared" si="728"/>
        <v>5.5000000000000007E-2</v>
      </c>
      <c r="J1013" s="9">
        <f t="shared" si="728"/>
        <v>5.5000000000000007E-2</v>
      </c>
      <c r="K1013" s="9">
        <f t="shared" si="728"/>
        <v>5.5000000000000007E-2</v>
      </c>
      <c r="L1013" s="9">
        <f t="shared" si="728"/>
        <v>5.5000000000000007E-2</v>
      </c>
      <c r="M1013" s="9">
        <f t="shared" si="728"/>
        <v>5.5000000000000007E-2</v>
      </c>
      <c r="N1013" s="9">
        <f t="shared" si="728"/>
        <v>5.5000000000000007E-2</v>
      </c>
      <c r="O1013" s="9">
        <f t="shared" si="728"/>
        <v>5.5000000000000007E-2</v>
      </c>
      <c r="P1013" s="9">
        <f t="shared" si="728"/>
        <v>5.5000000000000007E-2</v>
      </c>
      <c r="Q1013" s="9">
        <f t="shared" si="728"/>
        <v>5.5000000000000007E-2</v>
      </c>
      <c r="R1013" s="9">
        <f t="shared" si="728"/>
        <v>5.5000000000000007E-2</v>
      </c>
      <c r="S1013" s="9">
        <f t="shared" si="728"/>
        <v>5.5000000000000007E-2</v>
      </c>
      <c r="T1013" s="9">
        <f t="shared" si="728"/>
        <v>5.5000000000000007E-2</v>
      </c>
      <c r="U1013" s="9">
        <f t="shared" si="728"/>
        <v>5.5000000000000007E-2</v>
      </c>
      <c r="V1013" s="9">
        <f t="shared" si="728"/>
        <v>5.5000000000000007E-2</v>
      </c>
      <c r="W1013" s="9">
        <f t="shared" si="729"/>
        <v>5.5000000000000007E-2</v>
      </c>
      <c r="X1013" s="9">
        <f t="shared" si="729"/>
        <v>5.5000000000000007E-2</v>
      </c>
      <c r="Y1013" s="9">
        <f t="shared" si="729"/>
        <v>5.5000000000000007E-2</v>
      </c>
      <c r="Z1013" s="9">
        <f t="shared" si="729"/>
        <v>5.5000000000000007E-2</v>
      </c>
      <c r="AA1013" s="9">
        <f t="shared" si="729"/>
        <v>5.5000000000000007E-2</v>
      </c>
      <c r="AB1013" s="9">
        <f t="shared" si="729"/>
        <v>5.5000000000000007E-2</v>
      </c>
      <c r="AC1013" s="9">
        <f t="shared" si="729"/>
        <v>5.5000000000000007E-2</v>
      </c>
      <c r="AD1013" s="9">
        <f t="shared" si="729"/>
        <v>5.5000000000000007E-2</v>
      </c>
      <c r="AE1013" s="9">
        <f t="shared" si="729"/>
        <v>5.5000000000000007E-2</v>
      </c>
      <c r="AF1013" s="9">
        <f t="shared" si="729"/>
        <v>5.5000000000000007E-2</v>
      </c>
      <c r="AG1013" s="9">
        <f t="shared" si="729"/>
        <v>5.5000000000000007E-2</v>
      </c>
      <c r="AH1013" s="9">
        <f t="shared" si="729"/>
        <v>5.5000000000000007E-2</v>
      </c>
    </row>
    <row r="1014" spans="2:34" hidden="1" outlineLevel="1">
      <c r="B1014" t="str">
        <f t="shared" si="712"/>
        <v>General - Weighted average cost of capital (WACC) - Europe - %</v>
      </c>
      <c r="C1014" t="s">
        <v>115</v>
      </c>
      <c r="D1014" t="s">
        <v>116</v>
      </c>
      <c r="E1014" t="s">
        <v>8</v>
      </c>
      <c r="F1014" t="s">
        <v>117</v>
      </c>
      <c r="G1014" s="9">
        <f t="shared" si="728"/>
        <v>5.5000000000000007E-2</v>
      </c>
      <c r="H1014" s="9">
        <f t="shared" si="728"/>
        <v>5.5000000000000007E-2</v>
      </c>
      <c r="I1014" s="30">
        <f t="shared" si="728"/>
        <v>5.5000000000000007E-2</v>
      </c>
      <c r="J1014" s="9">
        <f t="shared" si="728"/>
        <v>5.5000000000000007E-2</v>
      </c>
      <c r="K1014" s="9">
        <f t="shared" si="728"/>
        <v>5.5000000000000007E-2</v>
      </c>
      <c r="L1014" s="9">
        <f t="shared" si="728"/>
        <v>5.5000000000000007E-2</v>
      </c>
      <c r="M1014" s="9">
        <f t="shared" si="728"/>
        <v>5.5000000000000007E-2</v>
      </c>
      <c r="N1014" s="9">
        <f t="shared" si="728"/>
        <v>5.5000000000000007E-2</v>
      </c>
      <c r="O1014" s="9">
        <f t="shared" si="728"/>
        <v>5.5000000000000007E-2</v>
      </c>
      <c r="P1014" s="9">
        <f t="shared" si="728"/>
        <v>5.5000000000000007E-2</v>
      </c>
      <c r="Q1014" s="9">
        <f t="shared" si="728"/>
        <v>5.5000000000000007E-2</v>
      </c>
      <c r="R1014" s="9">
        <f t="shared" si="728"/>
        <v>5.5000000000000007E-2</v>
      </c>
      <c r="S1014" s="9">
        <f t="shared" si="728"/>
        <v>5.5000000000000007E-2</v>
      </c>
      <c r="T1014" s="9">
        <f t="shared" si="728"/>
        <v>5.5000000000000007E-2</v>
      </c>
      <c r="U1014" s="9">
        <f t="shared" si="728"/>
        <v>5.5000000000000007E-2</v>
      </c>
      <c r="V1014" s="9">
        <f t="shared" si="728"/>
        <v>5.5000000000000007E-2</v>
      </c>
      <c r="W1014" s="9">
        <f t="shared" si="729"/>
        <v>5.5000000000000007E-2</v>
      </c>
      <c r="X1014" s="9">
        <f t="shared" si="729"/>
        <v>5.5000000000000007E-2</v>
      </c>
      <c r="Y1014" s="9">
        <f t="shared" si="729"/>
        <v>5.5000000000000007E-2</v>
      </c>
      <c r="Z1014" s="9">
        <f t="shared" si="729"/>
        <v>5.5000000000000007E-2</v>
      </c>
      <c r="AA1014" s="9">
        <f t="shared" si="729"/>
        <v>5.5000000000000007E-2</v>
      </c>
      <c r="AB1014" s="9">
        <f t="shared" si="729"/>
        <v>5.5000000000000007E-2</v>
      </c>
      <c r="AC1014" s="9">
        <f t="shared" si="729"/>
        <v>5.5000000000000007E-2</v>
      </c>
      <c r="AD1014" s="9">
        <f t="shared" si="729"/>
        <v>5.5000000000000007E-2</v>
      </c>
      <c r="AE1014" s="9">
        <f t="shared" si="729"/>
        <v>5.5000000000000007E-2</v>
      </c>
      <c r="AF1014" s="9">
        <f t="shared" si="729"/>
        <v>5.5000000000000007E-2</v>
      </c>
      <c r="AG1014" s="9">
        <f t="shared" si="729"/>
        <v>5.5000000000000007E-2</v>
      </c>
      <c r="AH1014" s="9">
        <f t="shared" si="729"/>
        <v>5.5000000000000007E-2</v>
      </c>
    </row>
    <row r="1015" spans="2:34" hidden="1" outlineLevel="1">
      <c r="B1015" t="str">
        <f t="shared" si="712"/>
        <v>General - Weighted average cost of capital (WACC) - Middle East - %</v>
      </c>
      <c r="C1015" t="s">
        <v>115</v>
      </c>
      <c r="D1015" t="s">
        <v>116</v>
      </c>
      <c r="E1015" t="s">
        <v>58</v>
      </c>
      <c r="F1015" t="s">
        <v>117</v>
      </c>
      <c r="G1015" s="9">
        <f t="shared" si="728"/>
        <v>5.5000000000000007E-2</v>
      </c>
      <c r="H1015" s="9">
        <f t="shared" si="728"/>
        <v>5.5000000000000007E-2</v>
      </c>
      <c r="I1015" s="30">
        <f t="shared" si="728"/>
        <v>5.5000000000000007E-2</v>
      </c>
      <c r="J1015" s="9">
        <f t="shared" si="728"/>
        <v>5.5000000000000007E-2</v>
      </c>
      <c r="K1015" s="9">
        <f t="shared" si="728"/>
        <v>5.5000000000000007E-2</v>
      </c>
      <c r="L1015" s="9">
        <f t="shared" si="728"/>
        <v>5.5000000000000007E-2</v>
      </c>
      <c r="M1015" s="9">
        <f t="shared" si="728"/>
        <v>5.5000000000000007E-2</v>
      </c>
      <c r="N1015" s="9">
        <f t="shared" si="728"/>
        <v>5.5000000000000007E-2</v>
      </c>
      <c r="O1015" s="9">
        <f t="shared" si="728"/>
        <v>5.5000000000000007E-2</v>
      </c>
      <c r="P1015" s="9">
        <f t="shared" si="728"/>
        <v>5.5000000000000007E-2</v>
      </c>
      <c r="Q1015" s="9">
        <f t="shared" si="728"/>
        <v>5.5000000000000007E-2</v>
      </c>
      <c r="R1015" s="9">
        <f t="shared" si="728"/>
        <v>5.5000000000000007E-2</v>
      </c>
      <c r="S1015" s="9">
        <f t="shared" si="728"/>
        <v>5.5000000000000007E-2</v>
      </c>
      <c r="T1015" s="9">
        <f t="shared" si="728"/>
        <v>5.5000000000000007E-2</v>
      </c>
      <c r="U1015" s="9">
        <f t="shared" si="728"/>
        <v>5.5000000000000007E-2</v>
      </c>
      <c r="V1015" s="9">
        <f t="shared" si="728"/>
        <v>5.5000000000000007E-2</v>
      </c>
      <c r="W1015" s="9">
        <f t="shared" si="729"/>
        <v>5.5000000000000007E-2</v>
      </c>
      <c r="X1015" s="9">
        <f t="shared" si="729"/>
        <v>5.5000000000000007E-2</v>
      </c>
      <c r="Y1015" s="9">
        <f t="shared" si="729"/>
        <v>5.5000000000000007E-2</v>
      </c>
      <c r="Z1015" s="9">
        <f t="shared" si="729"/>
        <v>5.5000000000000007E-2</v>
      </c>
      <c r="AA1015" s="9">
        <f t="shared" si="729"/>
        <v>5.5000000000000007E-2</v>
      </c>
      <c r="AB1015" s="9">
        <f t="shared" si="729"/>
        <v>5.5000000000000007E-2</v>
      </c>
      <c r="AC1015" s="9">
        <f t="shared" si="729"/>
        <v>5.5000000000000007E-2</v>
      </c>
      <c r="AD1015" s="9">
        <f t="shared" si="729"/>
        <v>5.5000000000000007E-2</v>
      </c>
      <c r="AE1015" s="9">
        <f t="shared" si="729"/>
        <v>5.5000000000000007E-2</v>
      </c>
      <c r="AF1015" s="9">
        <f t="shared" si="729"/>
        <v>5.5000000000000007E-2</v>
      </c>
      <c r="AG1015" s="9">
        <f t="shared" si="729"/>
        <v>5.5000000000000007E-2</v>
      </c>
      <c r="AH1015" s="9">
        <f t="shared" si="729"/>
        <v>5.5000000000000007E-2</v>
      </c>
    </row>
    <row r="1016" spans="2:34" hidden="1" outlineLevel="1">
      <c r="B1016" t="str">
        <f t="shared" si="712"/>
        <v>Bio-methane (liquefied) - Total CAPEX - Global - USD/ton fuel</v>
      </c>
      <c r="C1016" t="str">
        <f>C992</f>
        <v>Bio-methane (liquefied)</v>
      </c>
      <c r="D1016" t="str">
        <f>D1001</f>
        <v>Total CAPEX</v>
      </c>
      <c r="E1016" t="str">
        <f>E1001</f>
        <v>Global</v>
      </c>
      <c r="F1016" t="s">
        <v>31</v>
      </c>
      <c r="G1016" s="8">
        <f t="shared" si="728"/>
        <v>6229.7374606285011</v>
      </c>
      <c r="H1016" s="8">
        <f t="shared" si="728"/>
        <v>6144.34909587109</v>
      </c>
      <c r="I1016" s="29">
        <f t="shared" si="728"/>
        <v>6058.9607311136497</v>
      </c>
      <c r="J1016" s="8">
        <f t="shared" si="728"/>
        <v>5973.5723663562094</v>
      </c>
      <c r="K1016" s="8">
        <f t="shared" si="728"/>
        <v>5888.1840015987691</v>
      </c>
      <c r="L1016" s="8">
        <f t="shared" si="728"/>
        <v>5802.7956368413288</v>
      </c>
      <c r="M1016" s="8">
        <f t="shared" si="728"/>
        <v>5717.4072720838885</v>
      </c>
      <c r="N1016" s="8">
        <f t="shared" si="728"/>
        <v>5632.0189073264482</v>
      </c>
      <c r="O1016" s="8">
        <f t="shared" si="728"/>
        <v>5546.630542569008</v>
      </c>
      <c r="P1016" s="8">
        <f t="shared" si="728"/>
        <v>5461.2421778115677</v>
      </c>
      <c r="Q1016" s="8">
        <f t="shared" si="728"/>
        <v>5375.8538130541274</v>
      </c>
      <c r="R1016" s="8">
        <f t="shared" si="728"/>
        <v>5290.4654482967162</v>
      </c>
      <c r="S1016" s="8">
        <f t="shared" si="728"/>
        <v>5205.0770835392759</v>
      </c>
      <c r="T1016" s="8">
        <f t="shared" si="728"/>
        <v>5119.6887187818356</v>
      </c>
      <c r="U1016" s="8">
        <f t="shared" si="728"/>
        <v>5034.3003540243953</v>
      </c>
      <c r="V1016" s="8">
        <f t="shared" si="728"/>
        <v>4948.9119892669551</v>
      </c>
      <c r="W1016" s="8">
        <f t="shared" si="729"/>
        <v>4863.5236245095148</v>
      </c>
      <c r="X1016" s="8">
        <f t="shared" si="729"/>
        <v>4778.1352597520745</v>
      </c>
      <c r="Y1016" s="8">
        <f t="shared" si="729"/>
        <v>4692.7468949946342</v>
      </c>
      <c r="Z1016" s="8">
        <f t="shared" si="729"/>
        <v>4607.3585302371939</v>
      </c>
      <c r="AA1016" s="8">
        <f t="shared" si="729"/>
        <v>4521.9701654797536</v>
      </c>
      <c r="AB1016" s="8">
        <f t="shared" si="729"/>
        <v>4436.5818007223425</v>
      </c>
      <c r="AC1016" s="8">
        <f t="shared" si="729"/>
        <v>4351.1934359649022</v>
      </c>
      <c r="AD1016" s="8">
        <f t="shared" si="729"/>
        <v>4265.8050712074619</v>
      </c>
      <c r="AE1016" s="8">
        <f t="shared" si="729"/>
        <v>4180.4167064500216</v>
      </c>
      <c r="AF1016" s="8">
        <f t="shared" si="729"/>
        <v>4095.0283416925813</v>
      </c>
      <c r="AG1016" s="8">
        <f t="shared" si="729"/>
        <v>4009.639976935141</v>
      </c>
      <c r="AH1016" s="8">
        <f t="shared" si="729"/>
        <v>3924.2516121777007</v>
      </c>
    </row>
    <row r="1017" spans="2:34" hidden="1" outlineLevel="1">
      <c r="B1017" t="str">
        <f t="shared" si="712"/>
        <v/>
      </c>
      <c r="G1017" s="8"/>
      <c r="H1017" s="8"/>
      <c r="I1017" s="29"/>
      <c r="J1017" s="8"/>
      <c r="K1017" s="8"/>
      <c r="L1017" s="8"/>
      <c r="M1017" s="8"/>
      <c r="N1017" s="8"/>
      <c r="O1017" s="8"/>
      <c r="P1017" s="8"/>
      <c r="Q1017" s="8"/>
      <c r="R1017" s="8"/>
      <c r="S1017" s="8"/>
      <c r="T1017" s="8"/>
      <c r="U1017" s="8"/>
      <c r="V1017" s="8"/>
      <c r="W1017" s="8"/>
      <c r="X1017" s="8"/>
      <c r="Y1017" s="8"/>
      <c r="Z1017" s="8"/>
      <c r="AA1017" s="8"/>
      <c r="AB1017" s="8"/>
      <c r="AC1017" s="8"/>
      <c r="AD1017" s="8"/>
      <c r="AE1017" s="8"/>
      <c r="AF1017" s="8"/>
      <c r="AG1017" s="8"/>
      <c r="AH1017" s="8"/>
    </row>
    <row r="1018" spans="2:34" hidden="1" outlineLevel="1">
      <c r="B1018" t="str">
        <f t="shared" si="712"/>
        <v>Bio-methane (liquefied) - Energy cost - Africa - USD/ton fuel</v>
      </c>
      <c r="C1018" s="10" t="str">
        <f>C992</f>
        <v>Bio-methane (liquefied)</v>
      </c>
      <c r="D1018" s="10" t="s">
        <v>43</v>
      </c>
      <c r="E1018" s="10" t="s">
        <v>55</v>
      </c>
      <c r="F1018" s="10" t="s">
        <v>31</v>
      </c>
      <c r="G1018" s="15">
        <f>G1023*G$1028</f>
        <v>69.981595126557124</v>
      </c>
      <c r="H1018" s="15">
        <f t="shared" ref="H1018:AH1018" si="730">H1023*H$1028</f>
        <v>61.869476140659096</v>
      </c>
      <c r="I1018" s="31">
        <f t="shared" si="730"/>
        <v>53.7292636721874</v>
      </c>
      <c r="J1018" s="15">
        <f t="shared" si="730"/>
        <v>51.518232281304975</v>
      </c>
      <c r="K1018" s="15">
        <f t="shared" si="730"/>
        <v>49.299369387502331</v>
      </c>
      <c r="L1018" s="15">
        <f t="shared" si="730"/>
        <v>47.072674990779397</v>
      </c>
      <c r="M1018" s="15">
        <f t="shared" si="730"/>
        <v>44.838149091135655</v>
      </c>
      <c r="N1018" s="15">
        <f t="shared" si="730"/>
        <v>42.595791688572248</v>
      </c>
      <c r="O1018" s="15">
        <f t="shared" si="730"/>
        <v>41.371520483968219</v>
      </c>
      <c r="P1018" s="15">
        <f t="shared" si="730"/>
        <v>40.142877724425517</v>
      </c>
      <c r="Q1018" s="15">
        <f t="shared" si="730"/>
        <v>38.909863409943561</v>
      </c>
      <c r="R1018" s="15">
        <f t="shared" si="730"/>
        <v>37.672477540523481</v>
      </c>
      <c r="S1018" s="15">
        <f t="shared" si="730"/>
        <v>36.430720116164863</v>
      </c>
      <c r="T1018" s="15">
        <f t="shared" si="730"/>
        <v>35.876486800484471</v>
      </c>
      <c r="U1018" s="15">
        <f t="shared" si="730"/>
        <v>35.320195865728472</v>
      </c>
      <c r="V1018" s="15">
        <f t="shared" si="730"/>
        <v>34.761847311896595</v>
      </c>
      <c r="W1018" s="15">
        <f t="shared" si="730"/>
        <v>34.201441138989011</v>
      </c>
      <c r="X1018" s="15">
        <f t="shared" si="730"/>
        <v>33.638977347005977</v>
      </c>
      <c r="Y1018" s="15">
        <f t="shared" si="730"/>
        <v>33.056916576553654</v>
      </c>
      <c r="Z1018" s="15">
        <f t="shared" si="730"/>
        <v>32.4727400157674</v>
      </c>
      <c r="AA1018" s="15">
        <f t="shared" si="730"/>
        <v>31.886447664646887</v>
      </c>
      <c r="AB1018" s="15">
        <f t="shared" si="730"/>
        <v>31.298039523192703</v>
      </c>
      <c r="AC1018" s="15">
        <f t="shared" si="730"/>
        <v>30.707515591404441</v>
      </c>
      <c r="AD1018" s="15">
        <f t="shared" si="730"/>
        <v>30.442389643977016</v>
      </c>
      <c r="AE1018" s="15">
        <f t="shared" si="730"/>
        <v>30.17622520998988</v>
      </c>
      <c r="AF1018" s="15">
        <f t="shared" si="730"/>
        <v>29.909022289442703</v>
      </c>
      <c r="AG1018" s="15">
        <f t="shared" si="730"/>
        <v>29.640780882335655</v>
      </c>
      <c r="AH1018" s="15">
        <f t="shared" si="730"/>
        <v>29.371500988668895</v>
      </c>
    </row>
    <row r="1019" spans="2:34" hidden="1" outlineLevel="1">
      <c r="B1019" t="str">
        <f t="shared" si="712"/>
        <v>Bio-methane (liquefied) - Energy cost - Americas - USD/ton fuel</v>
      </c>
      <c r="C1019" s="2" t="str">
        <f>C992</f>
        <v>Bio-methane (liquefied)</v>
      </c>
      <c r="D1019" s="2" t="s">
        <v>43</v>
      </c>
      <c r="E1019" s="2" t="s">
        <v>56</v>
      </c>
      <c r="F1019" s="2" t="s">
        <v>31</v>
      </c>
      <c r="G1019" s="16">
        <f t="shared" ref="G1019:AH1019" si="731">G1024*G$1028</f>
        <v>43.970477550141368</v>
      </c>
      <c r="H1019" s="16">
        <f t="shared" si="731"/>
        <v>43.133513877303159</v>
      </c>
      <c r="I1019" s="32">
        <f t="shared" si="731"/>
        <v>42.29343728678333</v>
      </c>
      <c r="J1019" s="16">
        <f t="shared" si="731"/>
        <v>40.818375134299309</v>
      </c>
      <c r="K1019" s="16">
        <f t="shared" si="731"/>
        <v>39.338050928563419</v>
      </c>
      <c r="L1019" s="16">
        <f t="shared" si="731"/>
        <v>37.852464669575596</v>
      </c>
      <c r="M1019" s="16">
        <f t="shared" si="731"/>
        <v>36.361616357336416</v>
      </c>
      <c r="N1019" s="16">
        <f t="shared" si="731"/>
        <v>34.86550599184482</v>
      </c>
      <c r="O1019" s="16">
        <f t="shared" si="731"/>
        <v>34.173561270800185</v>
      </c>
      <c r="P1019" s="16">
        <f t="shared" si="731"/>
        <v>33.479084323395696</v>
      </c>
      <c r="Q1019" s="16">
        <f t="shared" si="731"/>
        <v>32.782075149631332</v>
      </c>
      <c r="R1019" s="16">
        <f t="shared" si="731"/>
        <v>32.082533749507107</v>
      </c>
      <c r="S1019" s="16">
        <f t="shared" si="731"/>
        <v>31.380460123022885</v>
      </c>
      <c r="T1019" s="16">
        <f t="shared" si="731"/>
        <v>30.819243121379898</v>
      </c>
      <c r="U1019" s="16">
        <f t="shared" si="731"/>
        <v>30.25597343476251</v>
      </c>
      <c r="V1019" s="16">
        <f t="shared" si="731"/>
        <v>29.690651063170606</v>
      </c>
      <c r="W1019" s="16">
        <f t="shared" si="731"/>
        <v>29.123276006604488</v>
      </c>
      <c r="X1019" s="16">
        <f t="shared" si="731"/>
        <v>28.553848265063923</v>
      </c>
      <c r="Y1019" s="16">
        <f t="shared" si="731"/>
        <v>28.35193876026846</v>
      </c>
      <c r="Z1019" s="16">
        <f t="shared" si="731"/>
        <v>28.149202294029187</v>
      </c>
      <c r="AA1019" s="16">
        <f t="shared" si="731"/>
        <v>27.94563886634614</v>
      </c>
      <c r="AB1019" s="16">
        <f t="shared" si="731"/>
        <v>27.741248477219195</v>
      </c>
      <c r="AC1019" s="16">
        <f t="shared" si="731"/>
        <v>27.536031126648442</v>
      </c>
      <c r="AD1019" s="16">
        <f t="shared" si="731"/>
        <v>27.391724926203018</v>
      </c>
      <c r="AE1019" s="16">
        <f t="shared" si="731"/>
        <v>27.246794841881083</v>
      </c>
      <c r="AF1019" s="16">
        <f t="shared" si="731"/>
        <v>27.101240873682528</v>
      </c>
      <c r="AG1019" s="16">
        <f t="shared" si="731"/>
        <v>26.955063021607373</v>
      </c>
      <c r="AH1019" s="16">
        <f t="shared" si="731"/>
        <v>26.808261285655636</v>
      </c>
    </row>
    <row r="1020" spans="2:34" hidden="1" outlineLevel="1">
      <c r="B1020" t="str">
        <f t="shared" si="712"/>
        <v>Bio-methane (liquefied) - Energy cost - Asia - USD/ton fuel</v>
      </c>
      <c r="C1020" s="2" t="str">
        <f>C992</f>
        <v>Bio-methane (liquefied)</v>
      </c>
      <c r="D1020" s="2" t="s">
        <v>43</v>
      </c>
      <c r="E1020" s="2" t="s">
        <v>57</v>
      </c>
      <c r="F1020" s="2" t="s">
        <v>31</v>
      </c>
      <c r="G1020" s="16">
        <f t="shared" ref="G1020:AH1020" si="732">G1025*G$1028</f>
        <v>77.834080488055108</v>
      </c>
      <c r="H1020" s="16">
        <f t="shared" si="732"/>
        <v>71.115822008006759</v>
      </c>
      <c r="I1020" s="32">
        <f t="shared" si="732"/>
        <v>64.374181237561601</v>
      </c>
      <c r="J1020" s="16">
        <f t="shared" si="732"/>
        <v>62.017950631427631</v>
      </c>
      <c r="K1020" s="16">
        <f t="shared" si="732"/>
        <v>59.653332991887112</v>
      </c>
      <c r="L1020" s="16">
        <f t="shared" si="732"/>
        <v>57.280328318937748</v>
      </c>
      <c r="M1020" s="16">
        <f t="shared" si="732"/>
        <v>54.898936612580677</v>
      </c>
      <c r="N1020" s="16">
        <f t="shared" si="732"/>
        <v>52.509157872817042</v>
      </c>
      <c r="O1020" s="16">
        <f t="shared" si="732"/>
        <v>50.90756034996317</v>
      </c>
      <c r="P1020" s="16">
        <f t="shared" si="732"/>
        <v>49.300262251599818</v>
      </c>
      <c r="Q1020" s="16">
        <f t="shared" si="732"/>
        <v>47.687263577726945</v>
      </c>
      <c r="R1020" s="16">
        <f t="shared" si="732"/>
        <v>46.06856432834347</v>
      </c>
      <c r="S1020" s="16">
        <f t="shared" si="732"/>
        <v>44.444164503449962</v>
      </c>
      <c r="T1020" s="16">
        <f t="shared" si="732"/>
        <v>43.651976207852059</v>
      </c>
      <c r="U1020" s="16">
        <f t="shared" si="732"/>
        <v>42.856889601552574</v>
      </c>
      <c r="V1020" s="16">
        <f t="shared" si="732"/>
        <v>42.058904684551834</v>
      </c>
      <c r="W1020" s="16">
        <f t="shared" si="732"/>
        <v>41.258021456849292</v>
      </c>
      <c r="X1020" s="16">
        <f t="shared" si="732"/>
        <v>40.454239918445765</v>
      </c>
      <c r="Y1020" s="16">
        <f t="shared" si="732"/>
        <v>39.606725460630514</v>
      </c>
      <c r="Z1020" s="16">
        <f t="shared" si="732"/>
        <v>38.756177259541239</v>
      </c>
      <c r="AA1020" s="16">
        <f t="shared" si="732"/>
        <v>37.902595315177329</v>
      </c>
      <c r="AB1020" s="16">
        <f t="shared" si="732"/>
        <v>37.04597962753936</v>
      </c>
      <c r="AC1020" s="16">
        <f t="shared" si="732"/>
        <v>36.186330196626805</v>
      </c>
      <c r="AD1020" s="16">
        <f t="shared" si="732"/>
        <v>35.822990175790714</v>
      </c>
      <c r="AE1020" s="16">
        <f t="shared" si="732"/>
        <v>35.458258920500349</v>
      </c>
      <c r="AF1020" s="16">
        <f t="shared" si="732"/>
        <v>35.09213643075595</v>
      </c>
      <c r="AG1020" s="16">
        <f t="shared" si="732"/>
        <v>34.72462270655739</v>
      </c>
      <c r="AH1020" s="16">
        <f t="shared" si="732"/>
        <v>34.355717747904563</v>
      </c>
    </row>
    <row r="1021" spans="2:34" hidden="1" outlineLevel="1">
      <c r="B1021" t="str">
        <f t="shared" si="712"/>
        <v>Bio-methane (liquefied) - Energy cost - Europe - USD/ton fuel</v>
      </c>
      <c r="C1021" s="2" t="str">
        <f>C992</f>
        <v>Bio-methane (liquefied)</v>
      </c>
      <c r="D1021" s="2" t="s">
        <v>43</v>
      </c>
      <c r="E1021" s="2" t="s">
        <v>8</v>
      </c>
      <c r="F1021" s="2" t="s">
        <v>31</v>
      </c>
      <c r="G1021" s="16">
        <f t="shared" ref="G1021:AH1021" si="733">G1026*G$1028</f>
        <v>57.943256879776996</v>
      </c>
      <c r="H1021" s="16">
        <f t="shared" si="733"/>
        <v>55.540702181518348</v>
      </c>
      <c r="I1021" s="32">
        <f t="shared" si="733"/>
        <v>53.129609966639606</v>
      </c>
      <c r="J1021" s="16">
        <f t="shared" si="733"/>
        <v>51.191911235516265</v>
      </c>
      <c r="K1021" s="16">
        <f t="shared" si="733"/>
        <v>49.247314139371603</v>
      </c>
      <c r="L1021" s="16">
        <f t="shared" si="733"/>
        <v>47.295818678206651</v>
      </c>
      <c r="M1021" s="16">
        <f t="shared" si="733"/>
        <v>45.337424852020348</v>
      </c>
      <c r="N1021" s="16">
        <f t="shared" si="733"/>
        <v>43.372132660813818</v>
      </c>
      <c r="O1021" s="16">
        <f t="shared" si="733"/>
        <v>42.595508759449871</v>
      </c>
      <c r="P1021" s="16">
        <f t="shared" si="733"/>
        <v>41.816018588847896</v>
      </c>
      <c r="Q1021" s="16">
        <f t="shared" si="733"/>
        <v>41.033662149006759</v>
      </c>
      <c r="R1021" s="16">
        <f t="shared" si="733"/>
        <v>40.248439439926756</v>
      </c>
      <c r="S1021" s="16">
        <f t="shared" si="733"/>
        <v>39.460350461608165</v>
      </c>
      <c r="T1021" s="16">
        <f t="shared" si="733"/>
        <v>39.014742893973903</v>
      </c>
      <c r="U1021" s="16">
        <f t="shared" si="733"/>
        <v>38.567424017919087</v>
      </c>
      <c r="V1021" s="16">
        <f t="shared" si="733"/>
        <v>38.118393833443605</v>
      </c>
      <c r="W1021" s="16">
        <f t="shared" si="733"/>
        <v>37.667652340547491</v>
      </c>
      <c r="X1021" s="16">
        <f t="shared" si="733"/>
        <v>37.215199539230433</v>
      </c>
      <c r="Y1021" s="16">
        <f t="shared" si="733"/>
        <v>36.725009927078887</v>
      </c>
      <c r="Z1021" s="16">
        <f t="shared" si="733"/>
        <v>36.232989523875723</v>
      </c>
      <c r="AA1021" s="16">
        <f t="shared" si="733"/>
        <v>35.739138329621177</v>
      </c>
      <c r="AB1021" s="16">
        <f t="shared" si="733"/>
        <v>35.243456344314978</v>
      </c>
      <c r="AC1021" s="16">
        <f t="shared" si="733"/>
        <v>34.745943567957454</v>
      </c>
      <c r="AD1021" s="16">
        <f t="shared" si="733"/>
        <v>34.397088662005487</v>
      </c>
      <c r="AE1021" s="16">
        <f t="shared" si="733"/>
        <v>34.046897973198419</v>
      </c>
      <c r="AF1021" s="16">
        <f t="shared" si="733"/>
        <v>33.695371501536471</v>
      </c>
      <c r="AG1021" s="16">
        <f t="shared" si="733"/>
        <v>33.342509247019528</v>
      </c>
      <c r="AH1021" s="16">
        <f t="shared" si="733"/>
        <v>32.988311209647478</v>
      </c>
    </row>
    <row r="1022" spans="2:34" hidden="1" outlineLevel="1">
      <c r="B1022" t="str">
        <f t="shared" si="712"/>
        <v>Bio-methane (liquefied) - Energy cost - Middle East - USD/ton fuel</v>
      </c>
      <c r="C1022" s="13" t="str">
        <f>C992</f>
        <v>Bio-methane (liquefied)</v>
      </c>
      <c r="D1022" s="13" t="s">
        <v>43</v>
      </c>
      <c r="E1022" s="13" t="s">
        <v>58</v>
      </c>
      <c r="F1022" s="13" t="s">
        <v>31</v>
      </c>
      <c r="G1022" s="17">
        <f t="shared" ref="G1022:AH1022" si="734">G1027*G$1028</f>
        <v>44.369744465183125</v>
      </c>
      <c r="H1022" s="17">
        <f t="shared" si="734"/>
        <v>42.484314613959889</v>
      </c>
      <c r="I1022" s="33">
        <f t="shared" si="734"/>
        <v>40.592191285228083</v>
      </c>
      <c r="J1022" s="17">
        <f t="shared" si="734"/>
        <v>39.358366605510518</v>
      </c>
      <c r="K1022" s="17">
        <f t="shared" si="734"/>
        <v>38.120110230380043</v>
      </c>
      <c r="L1022" s="17">
        <f t="shared" si="734"/>
        <v>36.877422159836598</v>
      </c>
      <c r="M1022" s="17">
        <f t="shared" si="734"/>
        <v>35.630302393880221</v>
      </c>
      <c r="N1022" s="17">
        <f t="shared" si="734"/>
        <v>34.378750932510926</v>
      </c>
      <c r="O1022" s="17">
        <f t="shared" si="734"/>
        <v>33.510261962812841</v>
      </c>
      <c r="P1022" s="17">
        <f t="shared" si="734"/>
        <v>32.638648137158455</v>
      </c>
      <c r="Q1022" s="17">
        <f t="shared" si="734"/>
        <v>31.763909455547182</v>
      </c>
      <c r="R1022" s="17">
        <f t="shared" si="734"/>
        <v>30.88604591797959</v>
      </c>
      <c r="S1022" s="17">
        <f t="shared" si="734"/>
        <v>30.00505752445541</v>
      </c>
      <c r="T1022" s="17">
        <f t="shared" si="734"/>
        <v>29.586831420087236</v>
      </c>
      <c r="U1022" s="17">
        <f t="shared" si="734"/>
        <v>29.167038545800349</v>
      </c>
      <c r="V1022" s="17">
        <f t="shared" si="734"/>
        <v>28.745678901594903</v>
      </c>
      <c r="W1022" s="17">
        <f t="shared" si="734"/>
        <v>28.322752487470645</v>
      </c>
      <c r="X1022" s="17">
        <f t="shared" si="734"/>
        <v>27.89825930342769</v>
      </c>
      <c r="Y1022" s="17">
        <f t="shared" si="734"/>
        <v>27.325095646978163</v>
      </c>
      <c r="Z1022" s="17">
        <f t="shared" si="734"/>
        <v>26.749877334634842</v>
      </c>
      <c r="AA1022" s="17">
        <f t="shared" si="734"/>
        <v>26.172604366397408</v>
      </c>
      <c r="AB1022" s="17">
        <f t="shared" si="734"/>
        <v>25.593276742266163</v>
      </c>
      <c r="AC1022" s="17">
        <f t="shared" si="734"/>
        <v>25.011894462240768</v>
      </c>
      <c r="AD1022" s="17">
        <f t="shared" si="734"/>
        <v>24.760746943588863</v>
      </c>
      <c r="AE1022" s="17">
        <f t="shared" si="734"/>
        <v>24.508637781523692</v>
      </c>
      <c r="AF1022" s="17">
        <f t="shared" si="734"/>
        <v>24.255566976045078</v>
      </c>
      <c r="AG1022" s="17">
        <f t="shared" si="734"/>
        <v>24.001534527153105</v>
      </c>
      <c r="AH1022" s="17">
        <f t="shared" si="734"/>
        <v>23.746540434847862</v>
      </c>
    </row>
    <row r="1023" spans="2:34" hidden="1" outlineLevel="1">
      <c r="B1023" t="str">
        <f t="shared" si="712"/>
        <v>Renewable electricity - Cost of electricity - Africa - USD/MWh</v>
      </c>
      <c r="C1023" t="s">
        <v>118</v>
      </c>
      <c r="D1023" t="s">
        <v>119</v>
      </c>
      <c r="E1023" t="s">
        <v>55</v>
      </c>
      <c r="F1023" t="s">
        <v>120</v>
      </c>
      <c r="G1023" s="8">
        <f t="shared" ref="G1023:V1028" si="735">INDEX(FuelData,MATCH($B1023,FuelData_Index,0),MATCH(G$4,FuelData_Year,0))</f>
        <v>58.389806930514169</v>
      </c>
      <c r="H1023" s="8">
        <f t="shared" si="735"/>
        <v>51.533296245659585</v>
      </c>
      <c r="I1023" s="29">
        <f t="shared" si="735"/>
        <v>44.676785560803182</v>
      </c>
      <c r="J1023" s="8">
        <f t="shared" si="735"/>
        <v>42.765424685038852</v>
      </c>
      <c r="K1023" s="8">
        <f t="shared" si="735"/>
        <v>40.854063809274521</v>
      </c>
      <c r="L1023" s="8">
        <f t="shared" si="735"/>
        <v>38.942702933510191</v>
      </c>
      <c r="M1023" s="8">
        <f t="shared" si="735"/>
        <v>37.031342057745405</v>
      </c>
      <c r="N1023" s="8">
        <f t="shared" si="735"/>
        <v>35.119981181981075</v>
      </c>
      <c r="O1023" s="8">
        <f t="shared" si="735"/>
        <v>34.053057098426962</v>
      </c>
      <c r="P1023" s="8">
        <f t="shared" si="735"/>
        <v>32.986133014872848</v>
      </c>
      <c r="Q1023" s="8">
        <f t="shared" si="735"/>
        <v>31.919208931318281</v>
      </c>
      <c r="R1023" s="8">
        <f t="shared" si="735"/>
        <v>30.852284847764167</v>
      </c>
      <c r="S1023" s="8">
        <f t="shared" si="735"/>
        <v>29.785360764210168</v>
      </c>
      <c r="T1023" s="8">
        <f t="shared" si="735"/>
        <v>29.283177129903038</v>
      </c>
      <c r="U1023" s="8">
        <f t="shared" si="735"/>
        <v>28.780993495596022</v>
      </c>
      <c r="V1023" s="8">
        <f t="shared" si="735"/>
        <v>28.278809861288892</v>
      </c>
      <c r="W1023" s="8">
        <f t="shared" ref="W1023:AH1028" si="736">INDEX(FuelData,MATCH($B1023,FuelData_Index,0),MATCH(W$4,FuelData_Year,0))</f>
        <v>27.776626226981762</v>
      </c>
      <c r="X1023" s="8">
        <f t="shared" si="736"/>
        <v>27.274442592674859</v>
      </c>
      <c r="Y1023" s="8">
        <f t="shared" si="736"/>
        <v>26.758061649346246</v>
      </c>
      <c r="Z1023" s="8">
        <f t="shared" si="736"/>
        <v>26.241680706017632</v>
      </c>
      <c r="AA1023" s="8">
        <f t="shared" si="736"/>
        <v>25.725299762688792</v>
      </c>
      <c r="AB1023" s="8">
        <f t="shared" si="736"/>
        <v>25.208918819360179</v>
      </c>
      <c r="AC1023" s="8">
        <f t="shared" si="736"/>
        <v>24.692537876031452</v>
      </c>
      <c r="AD1023" s="8">
        <f t="shared" si="736"/>
        <v>24.439084279606391</v>
      </c>
      <c r="AE1023" s="8">
        <f t="shared" si="736"/>
        <v>24.185630683181444</v>
      </c>
      <c r="AF1023" s="8">
        <f t="shared" si="736"/>
        <v>23.932177086756383</v>
      </c>
      <c r="AG1023" s="8">
        <f t="shared" si="736"/>
        <v>23.678723490331322</v>
      </c>
      <c r="AH1023" s="8">
        <f t="shared" si="736"/>
        <v>23.425269893906375</v>
      </c>
    </row>
    <row r="1024" spans="2:34" hidden="1" outlineLevel="1">
      <c r="B1024" t="str">
        <f t="shared" si="712"/>
        <v>Renewable electricity - Cost of electricity - Americas - USD/MWh</v>
      </c>
      <c r="C1024" t="s">
        <v>118</v>
      </c>
      <c r="D1024" t="s">
        <v>119</v>
      </c>
      <c r="E1024" t="s">
        <v>56</v>
      </c>
      <c r="F1024" t="s">
        <v>120</v>
      </c>
      <c r="G1024" s="8">
        <f t="shared" si="735"/>
        <v>36.687184539767031</v>
      </c>
      <c r="H1024" s="8">
        <f t="shared" si="735"/>
        <v>35.927444151972622</v>
      </c>
      <c r="I1024" s="29">
        <f t="shared" si="735"/>
        <v>35.167703764177986</v>
      </c>
      <c r="J1024" s="8">
        <f t="shared" si="735"/>
        <v>33.883444176422017</v>
      </c>
      <c r="K1024" s="8">
        <f t="shared" si="735"/>
        <v>32.599184588666049</v>
      </c>
      <c r="L1024" s="8">
        <f t="shared" si="735"/>
        <v>31.31492500091008</v>
      </c>
      <c r="M1024" s="8">
        <f t="shared" si="735"/>
        <v>30.030665413154566</v>
      </c>
      <c r="N1024" s="8">
        <f t="shared" si="735"/>
        <v>28.746405825398597</v>
      </c>
      <c r="O1024" s="8">
        <f t="shared" si="735"/>
        <v>28.128389278370832</v>
      </c>
      <c r="P1024" s="8">
        <f t="shared" si="735"/>
        <v>27.510372731343068</v>
      </c>
      <c r="Q1024" s="8">
        <f t="shared" si="735"/>
        <v>26.892356184315304</v>
      </c>
      <c r="R1024" s="8">
        <f t="shared" si="735"/>
        <v>26.27433963728754</v>
      </c>
      <c r="S1024" s="8">
        <f t="shared" si="735"/>
        <v>25.656323090259662</v>
      </c>
      <c r="T1024" s="8">
        <f t="shared" si="735"/>
        <v>25.155343675421591</v>
      </c>
      <c r="U1024" s="8">
        <f t="shared" si="735"/>
        <v>24.65436426058352</v>
      </c>
      <c r="V1024" s="8">
        <f t="shared" si="735"/>
        <v>24.153384845745336</v>
      </c>
      <c r="W1024" s="8">
        <f t="shared" si="736"/>
        <v>23.652405430907265</v>
      </c>
      <c r="X1024" s="8">
        <f t="shared" si="736"/>
        <v>23.151426016069138</v>
      </c>
      <c r="Y1024" s="8">
        <f t="shared" si="736"/>
        <v>22.949597354879643</v>
      </c>
      <c r="Z1024" s="8">
        <f t="shared" si="736"/>
        <v>22.747768693690148</v>
      </c>
      <c r="AA1024" s="8">
        <f t="shared" si="736"/>
        <v>22.54594003250071</v>
      </c>
      <c r="AB1024" s="8">
        <f t="shared" si="736"/>
        <v>22.344111371311214</v>
      </c>
      <c r="AC1024" s="8">
        <f t="shared" si="736"/>
        <v>22.142282710121719</v>
      </c>
      <c r="AD1024" s="8">
        <f t="shared" si="736"/>
        <v>21.990017270793203</v>
      </c>
      <c r="AE1024" s="8">
        <f t="shared" si="736"/>
        <v>21.837751831464743</v>
      </c>
      <c r="AF1024" s="8">
        <f t="shared" si="736"/>
        <v>21.685486392136283</v>
      </c>
      <c r="AG1024" s="8">
        <f t="shared" si="736"/>
        <v>21.533220952807824</v>
      </c>
      <c r="AH1024" s="8">
        <f t="shared" si="736"/>
        <v>21.380955513479364</v>
      </c>
    </row>
    <row r="1025" spans="2:34" hidden="1" outlineLevel="1">
      <c r="B1025" t="str">
        <f t="shared" si="712"/>
        <v>Renewable electricity - Cost of electricity - Asia - USD/MWh</v>
      </c>
      <c r="C1025" t="s">
        <v>118</v>
      </c>
      <c r="D1025" t="s">
        <v>119</v>
      </c>
      <c r="E1025" t="s">
        <v>57</v>
      </c>
      <c r="F1025" t="s">
        <v>120</v>
      </c>
      <c r="G1025" s="8">
        <f t="shared" si="735"/>
        <v>64.941602489809156</v>
      </c>
      <c r="H1025" s="8">
        <f t="shared" si="735"/>
        <v>59.234907936835953</v>
      </c>
      <c r="I1025" s="29">
        <f t="shared" si="735"/>
        <v>53.528213383865477</v>
      </c>
      <c r="J1025" s="8">
        <f t="shared" si="735"/>
        <v>51.481269434223577</v>
      </c>
      <c r="K1025" s="8">
        <f t="shared" si="735"/>
        <v>49.434325484582587</v>
      </c>
      <c r="L1025" s="8">
        <f t="shared" si="735"/>
        <v>47.387381534940687</v>
      </c>
      <c r="M1025" s="8">
        <f t="shared" si="735"/>
        <v>45.340437585298787</v>
      </c>
      <c r="N1025" s="8">
        <f t="shared" si="735"/>
        <v>43.293493635657796</v>
      </c>
      <c r="O1025" s="8">
        <f t="shared" si="735"/>
        <v>41.902208066311687</v>
      </c>
      <c r="P1025" s="8">
        <f t="shared" si="735"/>
        <v>40.510922496966032</v>
      </c>
      <c r="Q1025" s="8">
        <f t="shared" si="735"/>
        <v>39.119636927620832</v>
      </c>
      <c r="R1025" s="8">
        <f t="shared" si="735"/>
        <v>37.728351358275177</v>
      </c>
      <c r="S1025" s="8">
        <f t="shared" si="735"/>
        <v>36.337065788929522</v>
      </c>
      <c r="T1025" s="8">
        <f t="shared" si="735"/>
        <v>35.629702497725702</v>
      </c>
      <c r="U1025" s="8">
        <f t="shared" si="735"/>
        <v>34.922339206521883</v>
      </c>
      <c r="V1025" s="8">
        <f t="shared" si="735"/>
        <v>34.214975915318291</v>
      </c>
      <c r="W1025" s="8">
        <f t="shared" si="736"/>
        <v>33.507612624114472</v>
      </c>
      <c r="X1025" s="8">
        <f t="shared" si="736"/>
        <v>32.800249332911108</v>
      </c>
      <c r="Y1025" s="8">
        <f t="shared" si="736"/>
        <v>32.059832294097532</v>
      </c>
      <c r="Z1025" s="8">
        <f t="shared" si="736"/>
        <v>31.319415255284184</v>
      </c>
      <c r="AA1025" s="8">
        <f t="shared" si="736"/>
        <v>30.578998216470609</v>
      </c>
      <c r="AB1025" s="8">
        <f t="shared" si="736"/>
        <v>29.838581177657261</v>
      </c>
      <c r="AC1025" s="8">
        <f t="shared" si="736"/>
        <v>29.098164138843686</v>
      </c>
      <c r="AD1025" s="8">
        <f t="shared" si="736"/>
        <v>28.758618698873192</v>
      </c>
      <c r="AE1025" s="8">
        <f t="shared" si="736"/>
        <v>28.419073258902586</v>
      </c>
      <c r="AF1025" s="8">
        <f t="shared" si="736"/>
        <v>28.079527818932092</v>
      </c>
      <c r="AG1025" s="8">
        <f t="shared" si="736"/>
        <v>27.739982378961599</v>
      </c>
      <c r="AH1025" s="8">
        <f t="shared" si="736"/>
        <v>27.400436938990993</v>
      </c>
    </row>
    <row r="1026" spans="2:34" hidden="1" outlineLevel="1">
      <c r="B1026" t="str">
        <f t="shared" si="712"/>
        <v>Renewable electricity - Cost of electricity - Europe - USD/MWh</v>
      </c>
      <c r="C1026" t="s">
        <v>118</v>
      </c>
      <c r="D1026" t="s">
        <v>119</v>
      </c>
      <c r="E1026" t="s">
        <v>8</v>
      </c>
      <c r="F1026" t="s">
        <v>120</v>
      </c>
      <c r="G1026" s="8">
        <f t="shared" si="735"/>
        <v>48.345505357757247</v>
      </c>
      <c r="H1026" s="8">
        <f t="shared" si="735"/>
        <v>46.261834393182653</v>
      </c>
      <c r="I1026" s="29">
        <f t="shared" si="735"/>
        <v>44.178163428608059</v>
      </c>
      <c r="J1026" s="8">
        <f t="shared" si="735"/>
        <v>42.49454469772445</v>
      </c>
      <c r="K1026" s="8">
        <f t="shared" si="735"/>
        <v>40.810925966840387</v>
      </c>
      <c r="L1026" s="8">
        <f t="shared" si="735"/>
        <v>39.127307235956778</v>
      </c>
      <c r="M1026" s="8">
        <f t="shared" si="735"/>
        <v>37.443688505072714</v>
      </c>
      <c r="N1026" s="8">
        <f t="shared" si="735"/>
        <v>35.760069774189105</v>
      </c>
      <c r="O1026" s="8">
        <f t="shared" si="735"/>
        <v>35.060526539849434</v>
      </c>
      <c r="P1026" s="8">
        <f t="shared" si="735"/>
        <v>34.360983305510445</v>
      </c>
      <c r="Q1026" s="8">
        <f t="shared" si="735"/>
        <v>33.661440071171228</v>
      </c>
      <c r="R1026" s="8">
        <f t="shared" si="735"/>
        <v>32.961896836832011</v>
      </c>
      <c r="S1026" s="8">
        <f t="shared" si="735"/>
        <v>32.262353602493022</v>
      </c>
      <c r="T1026" s="8">
        <f t="shared" si="735"/>
        <v>31.844690735616723</v>
      </c>
      <c r="U1026" s="8">
        <f t="shared" si="735"/>
        <v>31.427027868740538</v>
      </c>
      <c r="V1026" s="8">
        <f t="shared" si="735"/>
        <v>31.009365001864353</v>
      </c>
      <c r="W1026" s="8">
        <f t="shared" si="736"/>
        <v>30.591702134988168</v>
      </c>
      <c r="X1026" s="8">
        <f t="shared" si="736"/>
        <v>30.174039268111756</v>
      </c>
      <c r="Y1026" s="8">
        <f t="shared" si="736"/>
        <v>29.72721540516045</v>
      </c>
      <c r="Z1026" s="8">
        <f t="shared" si="736"/>
        <v>29.280391542209031</v>
      </c>
      <c r="AA1026" s="8">
        <f t="shared" si="736"/>
        <v>28.833567679257726</v>
      </c>
      <c r="AB1026" s="8">
        <f t="shared" si="736"/>
        <v>28.386743816306307</v>
      </c>
      <c r="AC1026" s="8">
        <f t="shared" si="736"/>
        <v>27.939919953355002</v>
      </c>
      <c r="AD1026" s="8">
        <f t="shared" si="736"/>
        <v>27.613908060931863</v>
      </c>
      <c r="AE1026" s="8">
        <f t="shared" si="736"/>
        <v>27.28789616850861</v>
      </c>
      <c r="AF1026" s="8">
        <f t="shared" si="736"/>
        <v>26.96188427608547</v>
      </c>
      <c r="AG1026" s="8">
        <f t="shared" si="736"/>
        <v>26.635872383662331</v>
      </c>
      <c r="AH1026" s="8">
        <f t="shared" si="736"/>
        <v>26.309860491239078</v>
      </c>
    </row>
    <row r="1027" spans="2:34" hidden="1" outlineLevel="1">
      <c r="B1027" t="str">
        <f t="shared" si="712"/>
        <v>Renewable electricity - Cost of electricity - Middle East - USD/MWh</v>
      </c>
      <c r="C1027" t="s">
        <v>118</v>
      </c>
      <c r="D1027" t="s">
        <v>119</v>
      </c>
      <c r="E1027" t="s">
        <v>58</v>
      </c>
      <c r="F1027" t="s">
        <v>120</v>
      </c>
      <c r="G1027" s="8">
        <f t="shared" si="735"/>
        <v>37.020316673163961</v>
      </c>
      <c r="H1027" s="8">
        <f t="shared" si="735"/>
        <v>35.386702900434102</v>
      </c>
      <c r="I1027" s="29">
        <f t="shared" si="735"/>
        <v>33.753089127703788</v>
      </c>
      <c r="J1027" s="8">
        <f t="shared" si="735"/>
        <v>32.671487127187447</v>
      </c>
      <c r="K1027" s="8">
        <f t="shared" si="735"/>
        <v>31.589885126671106</v>
      </c>
      <c r="L1027" s="8">
        <f t="shared" si="735"/>
        <v>30.508283126154765</v>
      </c>
      <c r="M1027" s="8">
        <f t="shared" si="735"/>
        <v>29.426681125638424</v>
      </c>
      <c r="N1027" s="8">
        <f t="shared" si="735"/>
        <v>28.345079125122083</v>
      </c>
      <c r="O1027" s="8">
        <f t="shared" si="735"/>
        <v>27.58242507536329</v>
      </c>
      <c r="P1027" s="8">
        <f t="shared" si="735"/>
        <v>26.819771025604723</v>
      </c>
      <c r="Q1027" s="8">
        <f t="shared" si="735"/>
        <v>26.057116975845929</v>
      </c>
      <c r="R1027" s="8">
        <f t="shared" si="735"/>
        <v>25.294462926087363</v>
      </c>
      <c r="S1027" s="8">
        <f t="shared" si="735"/>
        <v>24.531808876328796</v>
      </c>
      <c r="T1027" s="8">
        <f t="shared" si="735"/>
        <v>24.149422155106208</v>
      </c>
      <c r="U1027" s="8">
        <f t="shared" si="735"/>
        <v>23.76703543388362</v>
      </c>
      <c r="V1027" s="8">
        <f t="shared" si="735"/>
        <v>23.384648712661146</v>
      </c>
      <c r="W1027" s="8">
        <f t="shared" si="736"/>
        <v>23.002261991438559</v>
      </c>
      <c r="X1027" s="8">
        <f t="shared" si="736"/>
        <v>22.619875270215971</v>
      </c>
      <c r="Y1027" s="8">
        <f t="shared" si="736"/>
        <v>22.118414831670066</v>
      </c>
      <c r="Z1027" s="8">
        <f t="shared" si="736"/>
        <v>21.616954393124274</v>
      </c>
      <c r="AA1027" s="8">
        <f t="shared" si="736"/>
        <v>21.115493954578369</v>
      </c>
      <c r="AB1027" s="8">
        <f t="shared" si="736"/>
        <v>20.614033516032578</v>
      </c>
      <c r="AC1027" s="8">
        <f t="shared" si="736"/>
        <v>20.112573077486616</v>
      </c>
      <c r="AD1027" s="8">
        <f t="shared" si="736"/>
        <v>19.877873861328055</v>
      </c>
      <c r="AE1027" s="8">
        <f t="shared" si="736"/>
        <v>19.643174645169552</v>
      </c>
      <c r="AF1027" s="8">
        <f t="shared" si="736"/>
        <v>19.408475429010991</v>
      </c>
      <c r="AG1027" s="8">
        <f t="shared" si="736"/>
        <v>19.173776212852431</v>
      </c>
      <c r="AH1027" s="8">
        <f t="shared" si="736"/>
        <v>18.939076996693927</v>
      </c>
    </row>
    <row r="1028" spans="2:34" hidden="1" outlineLevel="1">
      <c r="B1028" t="str">
        <f t="shared" si="712"/>
        <v>Bio-methane (liquefied) - Energy demand - Global - MWh/ton fuel</v>
      </c>
      <c r="C1028" t="str">
        <f>C992</f>
        <v>Bio-methane (liquefied)</v>
      </c>
      <c r="D1028" t="s">
        <v>137</v>
      </c>
      <c r="E1028" t="s">
        <v>49</v>
      </c>
      <c r="F1028" t="s">
        <v>122</v>
      </c>
      <c r="G1028" s="24">
        <f t="shared" si="735"/>
        <v>1.198524174088083</v>
      </c>
      <c r="H1028" s="24">
        <f t="shared" si="735"/>
        <v>1.2005728460629972</v>
      </c>
      <c r="I1028" s="34">
        <f t="shared" si="735"/>
        <v>1.2026215180379123</v>
      </c>
      <c r="J1028" s="24">
        <f t="shared" si="735"/>
        <v>1.2046701900128265</v>
      </c>
      <c r="K1028" s="24">
        <f t="shared" si="735"/>
        <v>1.2067188619877416</v>
      </c>
      <c r="L1028" s="24">
        <f t="shared" si="735"/>
        <v>1.2087675339626558</v>
      </c>
      <c r="M1028" s="24">
        <f t="shared" si="735"/>
        <v>1.21081620593757</v>
      </c>
      <c r="N1028" s="24">
        <f t="shared" si="735"/>
        <v>1.2128648779124851</v>
      </c>
      <c r="O1028" s="24">
        <f t="shared" si="735"/>
        <v>1.2149135498873997</v>
      </c>
      <c r="P1028" s="24">
        <f t="shared" si="735"/>
        <v>1.2169622218623148</v>
      </c>
      <c r="Q1028" s="24">
        <f t="shared" si="735"/>
        <v>1.219010893837229</v>
      </c>
      <c r="R1028" s="24">
        <f t="shared" si="735"/>
        <v>1.2210595658121433</v>
      </c>
      <c r="S1028" s="24">
        <f t="shared" si="735"/>
        <v>1.2231082377870575</v>
      </c>
      <c r="T1028" s="24">
        <f t="shared" si="735"/>
        <v>1.2251569097619726</v>
      </c>
      <c r="U1028" s="24">
        <f t="shared" si="735"/>
        <v>1.2272055817368868</v>
      </c>
      <c r="V1028" s="24">
        <f t="shared" si="735"/>
        <v>1.229254253711801</v>
      </c>
      <c r="W1028" s="24">
        <f t="shared" si="736"/>
        <v>1.2313029256867161</v>
      </c>
      <c r="X1028" s="24">
        <f t="shared" si="736"/>
        <v>1.2333515976616312</v>
      </c>
      <c r="Y1028" s="24">
        <f t="shared" si="736"/>
        <v>1.2354002696365454</v>
      </c>
      <c r="Z1028" s="24">
        <f t="shared" si="736"/>
        <v>1.2374489416114605</v>
      </c>
      <c r="AA1028" s="24">
        <f t="shared" si="736"/>
        <v>1.2394976135863747</v>
      </c>
      <c r="AB1028" s="24">
        <f t="shared" si="736"/>
        <v>1.2415462855612889</v>
      </c>
      <c r="AC1028" s="24">
        <f t="shared" si="736"/>
        <v>1.243594957536204</v>
      </c>
      <c r="AD1028" s="24">
        <f t="shared" si="736"/>
        <v>1.2456436295111182</v>
      </c>
      <c r="AE1028" s="24">
        <f t="shared" si="736"/>
        <v>1.2476923014860333</v>
      </c>
      <c r="AF1028" s="24">
        <f t="shared" si="736"/>
        <v>1.2497409734609475</v>
      </c>
      <c r="AG1028" s="24">
        <f t="shared" si="736"/>
        <v>1.2517896454358617</v>
      </c>
      <c r="AH1028" s="24">
        <f t="shared" si="736"/>
        <v>1.2538383174107768</v>
      </c>
    </row>
    <row r="1029" spans="2:34" hidden="1" outlineLevel="1">
      <c r="B1029" t="str">
        <f t="shared" si="712"/>
        <v/>
      </c>
      <c r="C1029" s="2"/>
    </row>
    <row r="1030" spans="2:34" hidden="1" outlineLevel="1">
      <c r="B1030" t="str">
        <f t="shared" si="712"/>
        <v>Bio-methane (liquefied) - Feedstock cost - Africa - USD/ton fuel</v>
      </c>
      <c r="C1030" s="10" t="str">
        <f>C992</f>
        <v>Bio-methane (liquefied)</v>
      </c>
      <c r="D1030" s="10" t="s">
        <v>44</v>
      </c>
      <c r="E1030" s="10" t="s">
        <v>55</v>
      </c>
      <c r="F1030" s="10" t="s">
        <v>31</v>
      </c>
      <c r="G1030" s="15">
        <f>G1035*G$1045+G1040*G$1046</f>
        <v>249.3428820324732</v>
      </c>
      <c r="H1030" s="15">
        <f t="shared" ref="H1030:AH1030" si="737">H1035*H$1045+H1040*H$1046</f>
        <v>241.48388189628835</v>
      </c>
      <c r="I1030" s="31">
        <f t="shared" si="737"/>
        <v>234.04488176010346</v>
      </c>
      <c r="J1030" s="15">
        <f t="shared" si="737"/>
        <v>230.9858816239186</v>
      </c>
      <c r="K1030" s="15">
        <f t="shared" si="737"/>
        <v>228.01688148773368</v>
      </c>
      <c r="L1030" s="15">
        <f t="shared" si="737"/>
        <v>225.13788135154877</v>
      </c>
      <c r="M1030" s="15">
        <f t="shared" si="737"/>
        <v>222.34888121536383</v>
      </c>
      <c r="N1030" s="15">
        <f t="shared" si="737"/>
        <v>219.64988107917867</v>
      </c>
      <c r="O1030" s="15">
        <f t="shared" si="737"/>
        <v>217.8958809429943</v>
      </c>
      <c r="P1030" s="15">
        <f t="shared" si="737"/>
        <v>216.14188080680935</v>
      </c>
      <c r="Q1030" s="15">
        <f t="shared" si="737"/>
        <v>214.38788067062438</v>
      </c>
      <c r="R1030" s="15">
        <f t="shared" si="737"/>
        <v>212.63388053443921</v>
      </c>
      <c r="S1030" s="15">
        <f t="shared" si="737"/>
        <v>210.87988039825427</v>
      </c>
      <c r="T1030" s="15">
        <f t="shared" si="737"/>
        <v>209.12588026206933</v>
      </c>
      <c r="U1030" s="15">
        <f t="shared" si="737"/>
        <v>207.3718801258847</v>
      </c>
      <c r="V1030" s="15">
        <f t="shared" si="737"/>
        <v>205.61787998969956</v>
      </c>
      <c r="W1030" s="15">
        <f t="shared" si="737"/>
        <v>203.86387985351459</v>
      </c>
      <c r="X1030" s="15">
        <f t="shared" si="737"/>
        <v>202.10987971732942</v>
      </c>
      <c r="Y1030" s="15">
        <f t="shared" si="737"/>
        <v>200.35587958114482</v>
      </c>
      <c r="Z1030" s="15">
        <f t="shared" si="737"/>
        <v>198.60187944495965</v>
      </c>
      <c r="AA1030" s="15">
        <f t="shared" si="737"/>
        <v>196.84787930877471</v>
      </c>
      <c r="AB1030" s="15">
        <f t="shared" si="737"/>
        <v>195.09387917258977</v>
      </c>
      <c r="AC1030" s="15">
        <f t="shared" si="737"/>
        <v>193.3398790364048</v>
      </c>
      <c r="AD1030" s="15">
        <f t="shared" si="737"/>
        <v>191.58587890022</v>
      </c>
      <c r="AE1030" s="15">
        <f t="shared" si="737"/>
        <v>189.83187876403505</v>
      </c>
      <c r="AF1030" s="15">
        <f t="shared" si="737"/>
        <v>188.07787862785011</v>
      </c>
      <c r="AG1030" s="15">
        <f t="shared" si="737"/>
        <v>186.32387849166514</v>
      </c>
      <c r="AH1030" s="15">
        <f t="shared" si="737"/>
        <v>184.5698783554802</v>
      </c>
    </row>
    <row r="1031" spans="2:34" hidden="1" outlineLevel="1">
      <c r="B1031" t="str">
        <f t="shared" si="712"/>
        <v>Bio-methane (liquefied) - Feedstock cost - Americas - USD/ton fuel</v>
      </c>
      <c r="C1031" s="2" t="str">
        <f>C992</f>
        <v>Bio-methane (liquefied)</v>
      </c>
      <c r="D1031" s="2" t="s">
        <v>44</v>
      </c>
      <c r="E1031" s="2" t="s">
        <v>56</v>
      </c>
      <c r="F1031" s="2" t="s">
        <v>31</v>
      </c>
      <c r="G1031" s="16">
        <f t="shared" ref="G1031:AH1031" si="738">G1036*G$1045+G1041*G$1046</f>
        <v>226.60888203247345</v>
      </c>
      <c r="H1031" s="16">
        <f t="shared" si="738"/>
        <v>224.42788189628848</v>
      </c>
      <c r="I1031" s="32">
        <f t="shared" si="738"/>
        <v>222.29488176010349</v>
      </c>
      <c r="J1031" s="16">
        <f t="shared" si="738"/>
        <v>220.73788162391878</v>
      </c>
      <c r="K1031" s="16">
        <f t="shared" si="738"/>
        <v>219.1848814877338</v>
      </c>
      <c r="L1031" s="16">
        <f t="shared" si="738"/>
        <v>217.63588135154885</v>
      </c>
      <c r="M1031" s="16">
        <f t="shared" si="738"/>
        <v>216.09088121536385</v>
      </c>
      <c r="N1031" s="16">
        <f t="shared" si="738"/>
        <v>214.54988107917876</v>
      </c>
      <c r="O1031" s="16">
        <f t="shared" si="738"/>
        <v>213.16488094299427</v>
      </c>
      <c r="P1031" s="16">
        <f t="shared" si="738"/>
        <v>211.76788080680927</v>
      </c>
      <c r="Q1031" s="16">
        <f t="shared" si="738"/>
        <v>210.3588806706243</v>
      </c>
      <c r="R1031" s="16">
        <f t="shared" si="738"/>
        <v>208.93788053443922</v>
      </c>
      <c r="S1031" s="16">
        <f t="shared" si="738"/>
        <v>207.50488039825424</v>
      </c>
      <c r="T1031" s="16">
        <f t="shared" si="738"/>
        <v>205.97588026206927</v>
      </c>
      <c r="U1031" s="16">
        <f t="shared" si="738"/>
        <v>204.44688012588463</v>
      </c>
      <c r="V1031" s="16">
        <f t="shared" si="738"/>
        <v>202.91787998969954</v>
      </c>
      <c r="W1031" s="16">
        <f t="shared" si="738"/>
        <v>201.38887985351457</v>
      </c>
      <c r="X1031" s="16">
        <f t="shared" si="738"/>
        <v>199.85987971732948</v>
      </c>
      <c r="Y1031" s="16">
        <f t="shared" si="738"/>
        <v>198.33087958114484</v>
      </c>
      <c r="Z1031" s="16">
        <f t="shared" si="738"/>
        <v>196.80187944495975</v>
      </c>
      <c r="AA1031" s="16">
        <f t="shared" si="738"/>
        <v>195.27287930877478</v>
      </c>
      <c r="AB1031" s="16">
        <f t="shared" si="738"/>
        <v>193.7438791725898</v>
      </c>
      <c r="AC1031" s="16">
        <f t="shared" si="738"/>
        <v>192.21487903640482</v>
      </c>
      <c r="AD1031" s="16">
        <f t="shared" si="738"/>
        <v>190.6858789002201</v>
      </c>
      <c r="AE1031" s="16">
        <f t="shared" si="738"/>
        <v>189.15687876403513</v>
      </c>
      <c r="AF1031" s="16">
        <f t="shared" si="738"/>
        <v>187.62787862785015</v>
      </c>
      <c r="AG1031" s="16">
        <f t="shared" si="738"/>
        <v>186.09887849166518</v>
      </c>
      <c r="AH1031" s="16">
        <f t="shared" si="738"/>
        <v>184.5698783554802</v>
      </c>
    </row>
    <row r="1032" spans="2:34" hidden="1" outlineLevel="1">
      <c r="B1032" t="str">
        <f t="shared" si="712"/>
        <v>Bio-methane (liquefied) - Feedstock cost - Asia - USD/ton fuel</v>
      </c>
      <c r="C1032" s="2" t="str">
        <f>C992</f>
        <v>Bio-methane (liquefied)</v>
      </c>
      <c r="D1032" s="2" t="s">
        <v>44</v>
      </c>
      <c r="E1032" s="2" t="s">
        <v>57</v>
      </c>
      <c r="F1032" s="2" t="s">
        <v>31</v>
      </c>
      <c r="G1032" s="16">
        <f t="shared" ref="G1032:AH1032" si="739">G1037*G$1045+G1042*G$1046</f>
        <v>248.1278820324732</v>
      </c>
      <c r="H1032" s="16">
        <f t="shared" si="739"/>
        <v>241.22388189628833</v>
      </c>
      <c r="I1032" s="32">
        <f t="shared" si="739"/>
        <v>234.66988176010346</v>
      </c>
      <c r="J1032" s="16">
        <f t="shared" si="739"/>
        <v>230.8658816239186</v>
      </c>
      <c r="K1032" s="16">
        <f t="shared" si="739"/>
        <v>227.21188148773371</v>
      </c>
      <c r="L1032" s="16">
        <f t="shared" si="739"/>
        <v>223.70788135154876</v>
      </c>
      <c r="M1032" s="16">
        <f t="shared" si="739"/>
        <v>220.35388121536383</v>
      </c>
      <c r="N1032" s="16">
        <f t="shared" si="739"/>
        <v>217.14988107917873</v>
      </c>
      <c r="O1032" s="16">
        <f t="shared" si="739"/>
        <v>215.52088094299427</v>
      </c>
      <c r="P1032" s="16">
        <f t="shared" si="739"/>
        <v>213.89188080680933</v>
      </c>
      <c r="Q1032" s="16">
        <f t="shared" si="739"/>
        <v>212.26288067062436</v>
      </c>
      <c r="R1032" s="16">
        <f t="shared" si="739"/>
        <v>210.63388053443921</v>
      </c>
      <c r="S1032" s="16">
        <f t="shared" si="739"/>
        <v>209.00488039825427</v>
      </c>
      <c r="T1032" s="16">
        <f t="shared" si="739"/>
        <v>207.3758802620693</v>
      </c>
      <c r="U1032" s="16">
        <f t="shared" si="739"/>
        <v>205.74688012588467</v>
      </c>
      <c r="V1032" s="16">
        <f t="shared" si="739"/>
        <v>204.11787998969956</v>
      </c>
      <c r="W1032" s="16">
        <f t="shared" si="739"/>
        <v>202.48887985351459</v>
      </c>
      <c r="X1032" s="16">
        <f t="shared" si="739"/>
        <v>200.85987971732945</v>
      </c>
      <c r="Y1032" s="16">
        <f t="shared" si="739"/>
        <v>199.23087958114485</v>
      </c>
      <c r="Z1032" s="16">
        <f t="shared" si="739"/>
        <v>197.60187944495971</v>
      </c>
      <c r="AA1032" s="16">
        <f t="shared" si="739"/>
        <v>195.97287930877474</v>
      </c>
      <c r="AB1032" s="16">
        <f t="shared" si="739"/>
        <v>194.34387917258979</v>
      </c>
      <c r="AC1032" s="16">
        <f t="shared" si="739"/>
        <v>192.71487903640482</v>
      </c>
      <c r="AD1032" s="16">
        <f t="shared" si="739"/>
        <v>191.08587890022005</v>
      </c>
      <c r="AE1032" s="16">
        <f t="shared" si="739"/>
        <v>189.45687876403511</v>
      </c>
      <c r="AF1032" s="16">
        <f t="shared" si="739"/>
        <v>187.82787862785014</v>
      </c>
      <c r="AG1032" s="16">
        <f t="shared" si="739"/>
        <v>186.19887849166517</v>
      </c>
      <c r="AH1032" s="16">
        <f t="shared" si="739"/>
        <v>184.5698783554802</v>
      </c>
    </row>
    <row r="1033" spans="2:34" hidden="1" outlineLevel="1">
      <c r="B1033" t="str">
        <f t="shared" si="712"/>
        <v>Bio-methane (liquefied) - Feedstock cost - Europe - USD/ton fuel</v>
      </c>
      <c r="C1033" s="2" t="str">
        <f>C992</f>
        <v>Bio-methane (liquefied)</v>
      </c>
      <c r="D1033" s="2" t="s">
        <v>44</v>
      </c>
      <c r="E1033" s="2" t="s">
        <v>8</v>
      </c>
      <c r="F1033" s="2" t="s">
        <v>31</v>
      </c>
      <c r="G1033" s="16">
        <f t="shared" ref="G1033:AH1033" si="740">G1038*G$1045+G1043*G$1046</f>
        <v>249.3428820324732</v>
      </c>
      <c r="H1033" s="16">
        <f t="shared" si="740"/>
        <v>241.48388189628835</v>
      </c>
      <c r="I1033" s="32">
        <f t="shared" si="740"/>
        <v>234.04488176010346</v>
      </c>
      <c r="J1033" s="16">
        <f t="shared" si="740"/>
        <v>230.9858816239186</v>
      </c>
      <c r="K1033" s="16">
        <f t="shared" si="740"/>
        <v>228.01688148773368</v>
      </c>
      <c r="L1033" s="16">
        <f t="shared" si="740"/>
        <v>225.13788135154877</v>
      </c>
      <c r="M1033" s="16">
        <f t="shared" si="740"/>
        <v>222.34888121536383</v>
      </c>
      <c r="N1033" s="16">
        <f t="shared" si="740"/>
        <v>219.64988107917867</v>
      </c>
      <c r="O1033" s="16">
        <f t="shared" si="740"/>
        <v>217.8958809429943</v>
      </c>
      <c r="P1033" s="16">
        <f t="shared" si="740"/>
        <v>216.14188080680935</v>
      </c>
      <c r="Q1033" s="16">
        <f t="shared" si="740"/>
        <v>214.38788067062438</v>
      </c>
      <c r="R1033" s="16">
        <f t="shared" si="740"/>
        <v>212.63388053443921</v>
      </c>
      <c r="S1033" s="16">
        <f t="shared" si="740"/>
        <v>210.87988039825427</v>
      </c>
      <c r="T1033" s="16">
        <f t="shared" si="740"/>
        <v>209.12588026206933</v>
      </c>
      <c r="U1033" s="16">
        <f t="shared" si="740"/>
        <v>207.3718801258847</v>
      </c>
      <c r="V1033" s="16">
        <f t="shared" si="740"/>
        <v>205.61787998969956</v>
      </c>
      <c r="W1033" s="16">
        <f t="shared" si="740"/>
        <v>203.86387985351459</v>
      </c>
      <c r="X1033" s="16">
        <f t="shared" si="740"/>
        <v>202.10987971732942</v>
      </c>
      <c r="Y1033" s="16">
        <f t="shared" si="740"/>
        <v>200.35587958114482</v>
      </c>
      <c r="Z1033" s="16">
        <f t="shared" si="740"/>
        <v>198.60187944495965</v>
      </c>
      <c r="AA1033" s="16">
        <f t="shared" si="740"/>
        <v>196.84787930877471</v>
      </c>
      <c r="AB1033" s="16">
        <f t="shared" si="740"/>
        <v>195.09387917258977</v>
      </c>
      <c r="AC1033" s="16">
        <f t="shared" si="740"/>
        <v>193.3398790364048</v>
      </c>
      <c r="AD1033" s="16">
        <f t="shared" si="740"/>
        <v>191.58587890022</v>
      </c>
      <c r="AE1033" s="16">
        <f t="shared" si="740"/>
        <v>189.83187876403505</v>
      </c>
      <c r="AF1033" s="16">
        <f t="shared" si="740"/>
        <v>188.07787862785011</v>
      </c>
      <c r="AG1033" s="16">
        <f t="shared" si="740"/>
        <v>186.32387849166514</v>
      </c>
      <c r="AH1033" s="16">
        <f t="shared" si="740"/>
        <v>184.5698783554802</v>
      </c>
    </row>
    <row r="1034" spans="2:34" hidden="1" outlineLevel="1">
      <c r="B1034" t="str">
        <f t="shared" si="712"/>
        <v>Bio-methane (liquefied) - Feedstock cost - Middle East - USD/ton fuel</v>
      </c>
      <c r="C1034" s="13" t="str">
        <f>C992</f>
        <v>Bio-methane (liquefied)</v>
      </c>
      <c r="D1034" s="13" t="s">
        <v>44</v>
      </c>
      <c r="E1034" s="13" t="s">
        <v>58</v>
      </c>
      <c r="F1034" s="13" t="s">
        <v>31</v>
      </c>
      <c r="G1034" s="17">
        <f t="shared" ref="G1034:AH1034" si="741">G1039*G$1045+G1044*G$1046</f>
        <v>242.72788203247325</v>
      </c>
      <c r="H1034" s="17">
        <f t="shared" si="741"/>
        <v>236.0238818962884</v>
      </c>
      <c r="I1034" s="17">
        <f t="shared" si="741"/>
        <v>229.66988176010346</v>
      </c>
      <c r="J1034" s="17">
        <f t="shared" si="741"/>
        <v>226.0418816239187</v>
      </c>
      <c r="K1034" s="17">
        <f t="shared" si="741"/>
        <v>222.56588148773378</v>
      </c>
      <c r="L1034" s="17">
        <f t="shared" si="741"/>
        <v>219.24188135154881</v>
      </c>
      <c r="M1034" s="17">
        <f t="shared" si="741"/>
        <v>216.06988121536386</v>
      </c>
      <c r="N1034" s="17">
        <f t="shared" si="741"/>
        <v>213.04988107917882</v>
      </c>
      <c r="O1034" s="17">
        <f t="shared" si="741"/>
        <v>211.62588094299426</v>
      </c>
      <c r="P1034" s="17">
        <f t="shared" si="741"/>
        <v>210.20188080680927</v>
      </c>
      <c r="Q1034" s="17">
        <f t="shared" si="741"/>
        <v>208.77788067062428</v>
      </c>
      <c r="R1034" s="17">
        <f t="shared" si="741"/>
        <v>207.35388053443921</v>
      </c>
      <c r="S1034" s="17">
        <f t="shared" si="741"/>
        <v>205.92988039825423</v>
      </c>
      <c r="T1034" s="17">
        <f t="shared" si="741"/>
        <v>204.50588026206924</v>
      </c>
      <c r="U1034" s="17">
        <f t="shared" si="741"/>
        <v>203.0818801258846</v>
      </c>
      <c r="V1034" s="17">
        <f t="shared" si="741"/>
        <v>201.65787998969955</v>
      </c>
      <c r="W1034" s="17">
        <f t="shared" si="741"/>
        <v>200.23387985351457</v>
      </c>
      <c r="X1034" s="17">
        <f t="shared" si="741"/>
        <v>198.80987971732949</v>
      </c>
      <c r="Y1034" s="17">
        <f t="shared" si="741"/>
        <v>197.38587958114485</v>
      </c>
      <c r="Z1034" s="17">
        <f t="shared" si="741"/>
        <v>195.96187944495981</v>
      </c>
      <c r="AA1034" s="17">
        <f t="shared" si="741"/>
        <v>194.53787930877482</v>
      </c>
      <c r="AB1034" s="17">
        <f t="shared" si="741"/>
        <v>193.11387917258983</v>
      </c>
      <c r="AC1034" s="17">
        <f t="shared" si="741"/>
        <v>191.68987903640485</v>
      </c>
      <c r="AD1034" s="17">
        <f t="shared" si="741"/>
        <v>190.26587890022014</v>
      </c>
      <c r="AE1034" s="17">
        <f t="shared" si="741"/>
        <v>188.84187876403516</v>
      </c>
      <c r="AF1034" s="17">
        <f t="shared" si="741"/>
        <v>187.41787862785017</v>
      </c>
      <c r="AG1034" s="17">
        <f t="shared" si="741"/>
        <v>185.99387849166519</v>
      </c>
      <c r="AH1034" s="17">
        <f t="shared" si="741"/>
        <v>184.5698783554802</v>
      </c>
    </row>
    <row r="1035" spans="2:34" hidden="1" outlineLevel="1">
      <c r="B1035" t="str">
        <f t="shared" si="712"/>
        <v>Natural gas - Price - Africa - USD/ton</v>
      </c>
      <c r="C1035" t="s">
        <v>99</v>
      </c>
      <c r="D1035" t="s">
        <v>100</v>
      </c>
      <c r="E1035" t="s">
        <v>55</v>
      </c>
      <c r="F1035" t="s">
        <v>101</v>
      </c>
      <c r="G1035" s="8">
        <f t="shared" ref="G1035:AH1044" si="742">INDEX(FuelData,MATCH($B1035,FuelData_Index,0),MATCH(G$4,FuelData_Year,0))</f>
        <v>1120</v>
      </c>
      <c r="H1035" s="8">
        <f t="shared" si="742"/>
        <v>910</v>
      </c>
      <c r="I1035" s="8">
        <f t="shared" si="742"/>
        <v>700</v>
      </c>
      <c r="J1035" s="8">
        <f t="shared" si="742"/>
        <v>655</v>
      </c>
      <c r="K1035" s="8">
        <f t="shared" si="742"/>
        <v>610</v>
      </c>
      <c r="L1035" s="8">
        <f t="shared" si="742"/>
        <v>565</v>
      </c>
      <c r="M1035" s="8">
        <f t="shared" si="742"/>
        <v>520</v>
      </c>
      <c r="N1035" s="8">
        <f t="shared" si="742"/>
        <v>475</v>
      </c>
      <c r="O1035" s="8">
        <f t="shared" si="742"/>
        <v>475</v>
      </c>
      <c r="P1035" s="8">
        <f t="shared" si="742"/>
        <v>475</v>
      </c>
      <c r="Q1035" s="8">
        <f t="shared" si="742"/>
        <v>475</v>
      </c>
      <c r="R1035" s="8">
        <f t="shared" si="742"/>
        <v>475</v>
      </c>
      <c r="S1035" s="8">
        <f t="shared" si="742"/>
        <v>475</v>
      </c>
      <c r="T1035" s="8">
        <f t="shared" si="742"/>
        <v>475</v>
      </c>
      <c r="U1035" s="8">
        <f t="shared" si="742"/>
        <v>475</v>
      </c>
      <c r="V1035" s="8">
        <f t="shared" si="742"/>
        <v>475</v>
      </c>
      <c r="W1035" s="8">
        <f t="shared" si="742"/>
        <v>475</v>
      </c>
      <c r="X1035" s="8">
        <f t="shared" si="742"/>
        <v>475</v>
      </c>
      <c r="Y1035" s="8">
        <f t="shared" si="742"/>
        <v>475</v>
      </c>
      <c r="Z1035" s="8">
        <f t="shared" si="742"/>
        <v>475</v>
      </c>
      <c r="AA1035" s="8">
        <f t="shared" si="742"/>
        <v>475</v>
      </c>
      <c r="AB1035" s="8">
        <f t="shared" si="742"/>
        <v>475</v>
      </c>
      <c r="AC1035" s="8">
        <f t="shared" si="742"/>
        <v>475</v>
      </c>
      <c r="AD1035" s="8">
        <f t="shared" si="742"/>
        <v>475</v>
      </c>
      <c r="AE1035" s="8">
        <f t="shared" si="742"/>
        <v>475</v>
      </c>
      <c r="AF1035" s="8">
        <f t="shared" si="742"/>
        <v>475</v>
      </c>
      <c r="AG1035" s="8">
        <f t="shared" si="742"/>
        <v>475</v>
      </c>
      <c r="AH1035" s="8">
        <f t="shared" si="742"/>
        <v>475</v>
      </c>
    </row>
    <row r="1036" spans="2:34" hidden="1" outlineLevel="1">
      <c r="B1036" t="str">
        <f t="shared" si="712"/>
        <v>Natural gas - Price - Americas - USD/ton</v>
      </c>
      <c r="C1036" t="s">
        <v>99</v>
      </c>
      <c r="D1036" t="s">
        <v>100</v>
      </c>
      <c r="E1036" t="s">
        <v>56</v>
      </c>
      <c r="F1036" t="s">
        <v>101</v>
      </c>
      <c r="G1036" s="8">
        <f t="shared" si="742"/>
        <v>278</v>
      </c>
      <c r="H1036" s="8">
        <f t="shared" si="742"/>
        <v>254</v>
      </c>
      <c r="I1036" s="8">
        <f t="shared" si="742"/>
        <v>230</v>
      </c>
      <c r="J1036" s="8">
        <f t="shared" si="742"/>
        <v>228</v>
      </c>
      <c r="K1036" s="8">
        <f t="shared" si="742"/>
        <v>226</v>
      </c>
      <c r="L1036" s="8">
        <f t="shared" si="742"/>
        <v>224</v>
      </c>
      <c r="M1036" s="8">
        <f t="shared" si="742"/>
        <v>222</v>
      </c>
      <c r="N1036" s="8">
        <f t="shared" si="742"/>
        <v>220</v>
      </c>
      <c r="O1036" s="8">
        <f t="shared" si="742"/>
        <v>226</v>
      </c>
      <c r="P1036" s="8">
        <f t="shared" si="742"/>
        <v>232</v>
      </c>
      <c r="Q1036" s="8">
        <f t="shared" si="742"/>
        <v>238</v>
      </c>
      <c r="R1036" s="8">
        <f t="shared" si="742"/>
        <v>244</v>
      </c>
      <c r="S1036" s="8">
        <f t="shared" si="742"/>
        <v>250</v>
      </c>
      <c r="T1036" s="8">
        <f t="shared" si="742"/>
        <v>250</v>
      </c>
      <c r="U1036" s="8">
        <f t="shared" si="742"/>
        <v>250</v>
      </c>
      <c r="V1036" s="8">
        <f t="shared" si="742"/>
        <v>250</v>
      </c>
      <c r="W1036" s="8">
        <f t="shared" si="742"/>
        <v>250</v>
      </c>
      <c r="X1036" s="8">
        <f t="shared" si="742"/>
        <v>250</v>
      </c>
      <c r="Y1036" s="8">
        <f t="shared" si="742"/>
        <v>250</v>
      </c>
      <c r="Z1036" s="8">
        <f t="shared" si="742"/>
        <v>250</v>
      </c>
      <c r="AA1036" s="8">
        <f t="shared" si="742"/>
        <v>250</v>
      </c>
      <c r="AB1036" s="8">
        <f t="shared" si="742"/>
        <v>250</v>
      </c>
      <c r="AC1036" s="8">
        <f t="shared" si="742"/>
        <v>250</v>
      </c>
      <c r="AD1036" s="8">
        <f t="shared" si="742"/>
        <v>250</v>
      </c>
      <c r="AE1036" s="8">
        <f t="shared" si="742"/>
        <v>250</v>
      </c>
      <c r="AF1036" s="8">
        <f t="shared" si="742"/>
        <v>250</v>
      </c>
      <c r="AG1036" s="8">
        <f t="shared" si="742"/>
        <v>250</v>
      </c>
      <c r="AH1036" s="8">
        <f t="shared" si="742"/>
        <v>250</v>
      </c>
    </row>
    <row r="1037" spans="2:34" hidden="1" outlineLevel="1">
      <c r="B1037" t="str">
        <f t="shared" si="712"/>
        <v>Natural gas - Price - Asia - USD/ton</v>
      </c>
      <c r="C1037" t="s">
        <v>99</v>
      </c>
      <c r="D1037" t="s">
        <v>100</v>
      </c>
      <c r="E1037" t="s">
        <v>57</v>
      </c>
      <c r="F1037" t="s">
        <v>101</v>
      </c>
      <c r="G1037" s="8">
        <f t="shared" si="742"/>
        <v>1075</v>
      </c>
      <c r="H1037" s="8">
        <f t="shared" si="742"/>
        <v>900</v>
      </c>
      <c r="I1037" s="8">
        <f t="shared" si="742"/>
        <v>725</v>
      </c>
      <c r="J1037" s="8">
        <f t="shared" si="742"/>
        <v>650</v>
      </c>
      <c r="K1037" s="8">
        <f t="shared" si="742"/>
        <v>575</v>
      </c>
      <c r="L1037" s="8">
        <f t="shared" si="742"/>
        <v>500</v>
      </c>
      <c r="M1037" s="8">
        <f t="shared" si="742"/>
        <v>425</v>
      </c>
      <c r="N1037" s="8">
        <f t="shared" si="742"/>
        <v>350</v>
      </c>
      <c r="O1037" s="8">
        <f t="shared" si="742"/>
        <v>350</v>
      </c>
      <c r="P1037" s="8">
        <f t="shared" si="742"/>
        <v>350</v>
      </c>
      <c r="Q1037" s="8">
        <f t="shared" si="742"/>
        <v>350</v>
      </c>
      <c r="R1037" s="8">
        <f t="shared" si="742"/>
        <v>350</v>
      </c>
      <c r="S1037" s="8">
        <f t="shared" si="742"/>
        <v>350</v>
      </c>
      <c r="T1037" s="8">
        <f t="shared" si="742"/>
        <v>350</v>
      </c>
      <c r="U1037" s="8">
        <f t="shared" si="742"/>
        <v>350</v>
      </c>
      <c r="V1037" s="8">
        <f t="shared" si="742"/>
        <v>350</v>
      </c>
      <c r="W1037" s="8">
        <f t="shared" si="742"/>
        <v>350</v>
      </c>
      <c r="X1037" s="8">
        <f t="shared" si="742"/>
        <v>350</v>
      </c>
      <c r="Y1037" s="8">
        <f t="shared" si="742"/>
        <v>350</v>
      </c>
      <c r="Z1037" s="8">
        <f t="shared" si="742"/>
        <v>350</v>
      </c>
      <c r="AA1037" s="8">
        <f t="shared" si="742"/>
        <v>350</v>
      </c>
      <c r="AB1037" s="8">
        <f t="shared" si="742"/>
        <v>350</v>
      </c>
      <c r="AC1037" s="8">
        <f t="shared" si="742"/>
        <v>350</v>
      </c>
      <c r="AD1037" s="8">
        <f t="shared" si="742"/>
        <v>350</v>
      </c>
      <c r="AE1037" s="8">
        <f t="shared" si="742"/>
        <v>350</v>
      </c>
      <c r="AF1037" s="8">
        <f t="shared" si="742"/>
        <v>350</v>
      </c>
      <c r="AG1037" s="8">
        <f t="shared" si="742"/>
        <v>350</v>
      </c>
      <c r="AH1037" s="8">
        <f t="shared" si="742"/>
        <v>350</v>
      </c>
    </row>
    <row r="1038" spans="2:34" hidden="1" outlineLevel="1">
      <c r="B1038" t="str">
        <f t="shared" si="712"/>
        <v>Natural gas - Price - Europe - USD/ton</v>
      </c>
      <c r="C1038" t="s">
        <v>99</v>
      </c>
      <c r="D1038" t="s">
        <v>100</v>
      </c>
      <c r="E1038" t="s">
        <v>8</v>
      </c>
      <c r="F1038" t="s">
        <v>101</v>
      </c>
      <c r="G1038" s="8">
        <f t="shared" si="742"/>
        <v>1120</v>
      </c>
      <c r="H1038" s="8">
        <f t="shared" si="742"/>
        <v>910</v>
      </c>
      <c r="I1038" s="8">
        <f t="shared" si="742"/>
        <v>700</v>
      </c>
      <c r="J1038" s="8">
        <f t="shared" si="742"/>
        <v>655</v>
      </c>
      <c r="K1038" s="8">
        <f t="shared" si="742"/>
        <v>610</v>
      </c>
      <c r="L1038" s="8">
        <f t="shared" si="742"/>
        <v>565</v>
      </c>
      <c r="M1038" s="8">
        <f t="shared" si="742"/>
        <v>520</v>
      </c>
      <c r="N1038" s="8">
        <f t="shared" si="742"/>
        <v>475</v>
      </c>
      <c r="O1038" s="8">
        <f t="shared" si="742"/>
        <v>475</v>
      </c>
      <c r="P1038" s="8">
        <f t="shared" si="742"/>
        <v>475</v>
      </c>
      <c r="Q1038" s="8">
        <f t="shared" si="742"/>
        <v>475</v>
      </c>
      <c r="R1038" s="8">
        <f t="shared" si="742"/>
        <v>475</v>
      </c>
      <c r="S1038" s="8">
        <f t="shared" si="742"/>
        <v>475</v>
      </c>
      <c r="T1038" s="8">
        <f t="shared" si="742"/>
        <v>475</v>
      </c>
      <c r="U1038" s="8">
        <f t="shared" si="742"/>
        <v>475</v>
      </c>
      <c r="V1038" s="8">
        <f t="shared" si="742"/>
        <v>475</v>
      </c>
      <c r="W1038" s="8">
        <f t="shared" si="742"/>
        <v>475</v>
      </c>
      <c r="X1038" s="8">
        <f t="shared" si="742"/>
        <v>475</v>
      </c>
      <c r="Y1038" s="8">
        <f t="shared" si="742"/>
        <v>475</v>
      </c>
      <c r="Z1038" s="8">
        <f t="shared" si="742"/>
        <v>475</v>
      </c>
      <c r="AA1038" s="8">
        <f t="shared" si="742"/>
        <v>475</v>
      </c>
      <c r="AB1038" s="8">
        <f t="shared" si="742"/>
        <v>475</v>
      </c>
      <c r="AC1038" s="8">
        <f t="shared" si="742"/>
        <v>475</v>
      </c>
      <c r="AD1038" s="8">
        <f t="shared" si="742"/>
        <v>475</v>
      </c>
      <c r="AE1038" s="8">
        <f t="shared" si="742"/>
        <v>475</v>
      </c>
      <c r="AF1038" s="8">
        <f t="shared" si="742"/>
        <v>475</v>
      </c>
      <c r="AG1038" s="8">
        <f t="shared" si="742"/>
        <v>475</v>
      </c>
      <c r="AH1038" s="8">
        <f t="shared" si="742"/>
        <v>475</v>
      </c>
    </row>
    <row r="1039" spans="2:34" hidden="1" outlineLevel="1">
      <c r="B1039" t="str">
        <f t="shared" si="712"/>
        <v>Natural gas - Price - Middle East - USD/ton</v>
      </c>
      <c r="C1039" t="s">
        <v>99</v>
      </c>
      <c r="D1039" t="s">
        <v>100</v>
      </c>
      <c r="E1039" t="s">
        <v>58</v>
      </c>
      <c r="F1039" t="s">
        <v>101</v>
      </c>
      <c r="G1039" s="8">
        <f t="shared" si="742"/>
        <v>875</v>
      </c>
      <c r="H1039" s="8">
        <f t="shared" si="742"/>
        <v>700</v>
      </c>
      <c r="I1039" s="8">
        <f t="shared" si="742"/>
        <v>525</v>
      </c>
      <c r="J1039" s="8">
        <f t="shared" si="742"/>
        <v>449</v>
      </c>
      <c r="K1039" s="8">
        <f t="shared" si="742"/>
        <v>373</v>
      </c>
      <c r="L1039" s="8">
        <f t="shared" si="742"/>
        <v>297</v>
      </c>
      <c r="M1039" s="8">
        <f t="shared" si="742"/>
        <v>221</v>
      </c>
      <c r="N1039" s="8">
        <f t="shared" si="742"/>
        <v>145</v>
      </c>
      <c r="O1039" s="8">
        <f t="shared" si="742"/>
        <v>145</v>
      </c>
      <c r="P1039" s="8">
        <f t="shared" si="742"/>
        <v>145</v>
      </c>
      <c r="Q1039" s="8">
        <f t="shared" si="742"/>
        <v>145</v>
      </c>
      <c r="R1039" s="8">
        <f t="shared" si="742"/>
        <v>145</v>
      </c>
      <c r="S1039" s="8">
        <f t="shared" si="742"/>
        <v>145</v>
      </c>
      <c r="T1039" s="8">
        <f t="shared" si="742"/>
        <v>145</v>
      </c>
      <c r="U1039" s="8">
        <f t="shared" si="742"/>
        <v>145</v>
      </c>
      <c r="V1039" s="8">
        <f t="shared" si="742"/>
        <v>145</v>
      </c>
      <c r="W1039" s="8">
        <f t="shared" si="742"/>
        <v>145</v>
      </c>
      <c r="X1039" s="8">
        <f t="shared" si="742"/>
        <v>145</v>
      </c>
      <c r="Y1039" s="8">
        <f t="shared" si="742"/>
        <v>145</v>
      </c>
      <c r="Z1039" s="8">
        <f t="shared" si="742"/>
        <v>145</v>
      </c>
      <c r="AA1039" s="8">
        <f t="shared" si="742"/>
        <v>145</v>
      </c>
      <c r="AB1039" s="8">
        <f t="shared" si="742"/>
        <v>145</v>
      </c>
      <c r="AC1039" s="8">
        <f t="shared" si="742"/>
        <v>145</v>
      </c>
      <c r="AD1039" s="8">
        <f t="shared" si="742"/>
        <v>145</v>
      </c>
      <c r="AE1039" s="8">
        <f t="shared" si="742"/>
        <v>145</v>
      </c>
      <c r="AF1039" s="8">
        <f t="shared" si="742"/>
        <v>145</v>
      </c>
      <c r="AG1039" s="8">
        <f t="shared" si="742"/>
        <v>145</v>
      </c>
      <c r="AH1039" s="8">
        <f t="shared" si="742"/>
        <v>145</v>
      </c>
    </row>
    <row r="1040" spans="2:34" hidden="1" outlineLevel="1">
      <c r="B1040" t="str">
        <f t="shared" si="712"/>
        <v>Waste - Price - Africa - USD/ton</v>
      </c>
      <c r="C1040" t="s">
        <v>147</v>
      </c>
      <c r="D1040" t="s">
        <v>100</v>
      </c>
      <c r="E1040" t="s">
        <v>55</v>
      </c>
      <c r="F1040" t="s">
        <v>101</v>
      </c>
      <c r="G1040" s="8">
        <f t="shared" si="742"/>
        <v>50</v>
      </c>
      <c r="H1040" s="8">
        <f t="shared" si="742"/>
        <v>50</v>
      </c>
      <c r="I1040" s="8">
        <f t="shared" si="742"/>
        <v>50</v>
      </c>
      <c r="J1040" s="8">
        <f t="shared" si="742"/>
        <v>50</v>
      </c>
      <c r="K1040" s="8">
        <f t="shared" si="742"/>
        <v>50</v>
      </c>
      <c r="L1040" s="8">
        <f t="shared" si="742"/>
        <v>50</v>
      </c>
      <c r="M1040" s="8">
        <f t="shared" si="742"/>
        <v>50</v>
      </c>
      <c r="N1040" s="8">
        <f t="shared" si="742"/>
        <v>50</v>
      </c>
      <c r="O1040" s="8">
        <f t="shared" si="742"/>
        <v>50</v>
      </c>
      <c r="P1040" s="8">
        <f t="shared" si="742"/>
        <v>50</v>
      </c>
      <c r="Q1040" s="8">
        <f t="shared" si="742"/>
        <v>50</v>
      </c>
      <c r="R1040" s="8">
        <f t="shared" si="742"/>
        <v>50</v>
      </c>
      <c r="S1040" s="8">
        <f t="shared" si="742"/>
        <v>50</v>
      </c>
      <c r="T1040" s="8">
        <f t="shared" si="742"/>
        <v>50</v>
      </c>
      <c r="U1040" s="8">
        <f t="shared" si="742"/>
        <v>50</v>
      </c>
      <c r="V1040" s="8">
        <f t="shared" si="742"/>
        <v>50</v>
      </c>
      <c r="W1040" s="8">
        <f t="shared" si="742"/>
        <v>50</v>
      </c>
      <c r="X1040" s="8">
        <f t="shared" si="742"/>
        <v>50</v>
      </c>
      <c r="Y1040" s="8">
        <f t="shared" si="742"/>
        <v>50</v>
      </c>
      <c r="Z1040" s="8">
        <f t="shared" si="742"/>
        <v>50</v>
      </c>
      <c r="AA1040" s="8">
        <f t="shared" si="742"/>
        <v>50</v>
      </c>
      <c r="AB1040" s="8">
        <f t="shared" si="742"/>
        <v>50</v>
      </c>
      <c r="AC1040" s="8">
        <f t="shared" si="742"/>
        <v>50</v>
      </c>
      <c r="AD1040" s="8">
        <f t="shared" si="742"/>
        <v>50</v>
      </c>
      <c r="AE1040" s="8">
        <f t="shared" si="742"/>
        <v>50</v>
      </c>
      <c r="AF1040" s="8">
        <f t="shared" si="742"/>
        <v>50</v>
      </c>
      <c r="AG1040" s="8">
        <f t="shared" si="742"/>
        <v>50</v>
      </c>
      <c r="AH1040" s="8">
        <f t="shared" si="742"/>
        <v>50</v>
      </c>
    </row>
    <row r="1041" spans="2:34" hidden="1" outlineLevel="1">
      <c r="B1041" t="str">
        <f t="shared" si="712"/>
        <v>Waste - Price - Americas - USD/ton</v>
      </c>
      <c r="C1041" t="s">
        <v>147</v>
      </c>
      <c r="D1041" t="s">
        <v>100</v>
      </c>
      <c r="E1041" t="s">
        <v>56</v>
      </c>
      <c r="F1041" t="s">
        <v>101</v>
      </c>
      <c r="G1041" s="8">
        <f t="shared" si="742"/>
        <v>50</v>
      </c>
      <c r="H1041" s="8">
        <f t="shared" si="742"/>
        <v>50</v>
      </c>
      <c r="I1041" s="8">
        <f t="shared" si="742"/>
        <v>50</v>
      </c>
      <c r="J1041" s="8">
        <f t="shared" si="742"/>
        <v>50</v>
      </c>
      <c r="K1041" s="8">
        <f t="shared" si="742"/>
        <v>50</v>
      </c>
      <c r="L1041" s="8">
        <f t="shared" si="742"/>
        <v>50</v>
      </c>
      <c r="M1041" s="8">
        <f t="shared" si="742"/>
        <v>50</v>
      </c>
      <c r="N1041" s="8">
        <f t="shared" si="742"/>
        <v>50</v>
      </c>
      <c r="O1041" s="8">
        <f t="shared" si="742"/>
        <v>50</v>
      </c>
      <c r="P1041" s="8">
        <f t="shared" si="742"/>
        <v>50</v>
      </c>
      <c r="Q1041" s="8">
        <f t="shared" si="742"/>
        <v>50</v>
      </c>
      <c r="R1041" s="8">
        <f t="shared" si="742"/>
        <v>50</v>
      </c>
      <c r="S1041" s="8">
        <f t="shared" si="742"/>
        <v>50</v>
      </c>
      <c r="T1041" s="8">
        <f t="shared" si="742"/>
        <v>50</v>
      </c>
      <c r="U1041" s="8">
        <f t="shared" si="742"/>
        <v>50</v>
      </c>
      <c r="V1041" s="8">
        <f t="shared" si="742"/>
        <v>50</v>
      </c>
      <c r="W1041" s="8">
        <f t="shared" si="742"/>
        <v>50</v>
      </c>
      <c r="X1041" s="8">
        <f t="shared" si="742"/>
        <v>50</v>
      </c>
      <c r="Y1041" s="8">
        <f t="shared" si="742"/>
        <v>50</v>
      </c>
      <c r="Z1041" s="8">
        <f t="shared" si="742"/>
        <v>50</v>
      </c>
      <c r="AA1041" s="8">
        <f t="shared" si="742"/>
        <v>50</v>
      </c>
      <c r="AB1041" s="8">
        <f t="shared" si="742"/>
        <v>50</v>
      </c>
      <c r="AC1041" s="8">
        <f t="shared" si="742"/>
        <v>50</v>
      </c>
      <c r="AD1041" s="8">
        <f t="shared" si="742"/>
        <v>50</v>
      </c>
      <c r="AE1041" s="8">
        <f t="shared" si="742"/>
        <v>50</v>
      </c>
      <c r="AF1041" s="8">
        <f t="shared" si="742"/>
        <v>50</v>
      </c>
      <c r="AG1041" s="8">
        <f t="shared" si="742"/>
        <v>50</v>
      </c>
      <c r="AH1041" s="8">
        <f t="shared" si="742"/>
        <v>50</v>
      </c>
    </row>
    <row r="1042" spans="2:34" hidden="1" outlineLevel="1">
      <c r="B1042" t="str">
        <f t="shared" si="712"/>
        <v>Waste - Price - Asia - USD/ton</v>
      </c>
      <c r="C1042" t="s">
        <v>147</v>
      </c>
      <c r="D1042" t="s">
        <v>100</v>
      </c>
      <c r="E1042" t="s">
        <v>57</v>
      </c>
      <c r="F1042" t="s">
        <v>101</v>
      </c>
      <c r="G1042" s="8">
        <f t="shared" si="742"/>
        <v>50</v>
      </c>
      <c r="H1042" s="8">
        <f t="shared" si="742"/>
        <v>50</v>
      </c>
      <c r="I1042" s="8">
        <f t="shared" si="742"/>
        <v>50</v>
      </c>
      <c r="J1042" s="8">
        <f t="shared" si="742"/>
        <v>50</v>
      </c>
      <c r="K1042" s="8">
        <f t="shared" si="742"/>
        <v>50</v>
      </c>
      <c r="L1042" s="8">
        <f t="shared" si="742"/>
        <v>50</v>
      </c>
      <c r="M1042" s="8">
        <f t="shared" si="742"/>
        <v>50</v>
      </c>
      <c r="N1042" s="8">
        <f t="shared" si="742"/>
        <v>50</v>
      </c>
      <c r="O1042" s="8">
        <f t="shared" si="742"/>
        <v>50</v>
      </c>
      <c r="P1042" s="8">
        <f t="shared" si="742"/>
        <v>50</v>
      </c>
      <c r="Q1042" s="8">
        <f t="shared" si="742"/>
        <v>50</v>
      </c>
      <c r="R1042" s="8">
        <f t="shared" si="742"/>
        <v>50</v>
      </c>
      <c r="S1042" s="8">
        <f t="shared" si="742"/>
        <v>50</v>
      </c>
      <c r="T1042" s="8">
        <f t="shared" si="742"/>
        <v>50</v>
      </c>
      <c r="U1042" s="8">
        <f t="shared" si="742"/>
        <v>50</v>
      </c>
      <c r="V1042" s="8">
        <f t="shared" si="742"/>
        <v>50</v>
      </c>
      <c r="W1042" s="8">
        <f t="shared" si="742"/>
        <v>50</v>
      </c>
      <c r="X1042" s="8">
        <f t="shared" si="742"/>
        <v>50</v>
      </c>
      <c r="Y1042" s="8">
        <f t="shared" si="742"/>
        <v>50</v>
      </c>
      <c r="Z1042" s="8">
        <f t="shared" si="742"/>
        <v>50</v>
      </c>
      <c r="AA1042" s="8">
        <f t="shared" si="742"/>
        <v>50</v>
      </c>
      <c r="AB1042" s="8">
        <f t="shared" si="742"/>
        <v>50</v>
      </c>
      <c r="AC1042" s="8">
        <f t="shared" si="742"/>
        <v>50</v>
      </c>
      <c r="AD1042" s="8">
        <f t="shared" si="742"/>
        <v>50</v>
      </c>
      <c r="AE1042" s="8">
        <f t="shared" si="742"/>
        <v>50</v>
      </c>
      <c r="AF1042" s="8">
        <f t="shared" si="742"/>
        <v>50</v>
      </c>
      <c r="AG1042" s="8">
        <f t="shared" si="742"/>
        <v>50</v>
      </c>
      <c r="AH1042" s="8">
        <f t="shared" si="742"/>
        <v>50</v>
      </c>
    </row>
    <row r="1043" spans="2:34" hidden="1" outlineLevel="1">
      <c r="B1043" t="str">
        <f t="shared" si="712"/>
        <v>Waste - Price - Europe - USD/ton</v>
      </c>
      <c r="C1043" t="s">
        <v>147</v>
      </c>
      <c r="D1043" t="s">
        <v>100</v>
      </c>
      <c r="E1043" t="s">
        <v>8</v>
      </c>
      <c r="F1043" t="s">
        <v>101</v>
      </c>
      <c r="G1043" s="8">
        <f t="shared" si="742"/>
        <v>50</v>
      </c>
      <c r="H1043" s="8">
        <f t="shared" si="742"/>
        <v>50</v>
      </c>
      <c r="I1043" s="8">
        <f t="shared" si="742"/>
        <v>50</v>
      </c>
      <c r="J1043" s="8">
        <f t="shared" si="742"/>
        <v>50</v>
      </c>
      <c r="K1043" s="8">
        <f t="shared" si="742"/>
        <v>50</v>
      </c>
      <c r="L1043" s="8">
        <f t="shared" si="742"/>
        <v>50</v>
      </c>
      <c r="M1043" s="8">
        <f t="shared" si="742"/>
        <v>50</v>
      </c>
      <c r="N1043" s="8">
        <f t="shared" si="742"/>
        <v>50</v>
      </c>
      <c r="O1043" s="8">
        <f t="shared" si="742"/>
        <v>50</v>
      </c>
      <c r="P1043" s="8">
        <f t="shared" si="742"/>
        <v>50</v>
      </c>
      <c r="Q1043" s="8">
        <f t="shared" si="742"/>
        <v>50</v>
      </c>
      <c r="R1043" s="8">
        <f t="shared" si="742"/>
        <v>50</v>
      </c>
      <c r="S1043" s="8">
        <f t="shared" si="742"/>
        <v>50</v>
      </c>
      <c r="T1043" s="8">
        <f t="shared" si="742"/>
        <v>50</v>
      </c>
      <c r="U1043" s="8">
        <f t="shared" si="742"/>
        <v>50</v>
      </c>
      <c r="V1043" s="8">
        <f t="shared" si="742"/>
        <v>50</v>
      </c>
      <c r="W1043" s="8">
        <f t="shared" si="742"/>
        <v>50</v>
      </c>
      <c r="X1043" s="8">
        <f t="shared" si="742"/>
        <v>50</v>
      </c>
      <c r="Y1043" s="8">
        <f t="shared" si="742"/>
        <v>50</v>
      </c>
      <c r="Z1043" s="8">
        <f t="shared" si="742"/>
        <v>50</v>
      </c>
      <c r="AA1043" s="8">
        <f t="shared" si="742"/>
        <v>50</v>
      </c>
      <c r="AB1043" s="8">
        <f t="shared" si="742"/>
        <v>50</v>
      </c>
      <c r="AC1043" s="8">
        <f t="shared" si="742"/>
        <v>50</v>
      </c>
      <c r="AD1043" s="8">
        <f t="shared" si="742"/>
        <v>50</v>
      </c>
      <c r="AE1043" s="8">
        <f t="shared" si="742"/>
        <v>50</v>
      </c>
      <c r="AF1043" s="8">
        <f t="shared" si="742"/>
        <v>50</v>
      </c>
      <c r="AG1043" s="8">
        <f t="shared" si="742"/>
        <v>50</v>
      </c>
      <c r="AH1043" s="8">
        <f t="shared" si="742"/>
        <v>50</v>
      </c>
    </row>
    <row r="1044" spans="2:34" hidden="1" outlineLevel="1">
      <c r="B1044" t="str">
        <f t="shared" si="712"/>
        <v>Waste - Price - Middle East - USD/ton</v>
      </c>
      <c r="C1044" t="s">
        <v>147</v>
      </c>
      <c r="D1044" t="s">
        <v>100</v>
      </c>
      <c r="E1044" t="s">
        <v>58</v>
      </c>
      <c r="F1044" t="s">
        <v>101</v>
      </c>
      <c r="G1044" s="8">
        <f t="shared" si="742"/>
        <v>50</v>
      </c>
      <c r="H1044" s="8">
        <f t="shared" si="742"/>
        <v>50</v>
      </c>
      <c r="I1044" s="8">
        <f t="shared" si="742"/>
        <v>50</v>
      </c>
      <c r="J1044" s="8">
        <f t="shared" ref="J1044:Y1045" si="743">INDEX(FuelData,MATCH($B1044,FuelData_Index,0),MATCH(J$4,FuelData_Year,0))</f>
        <v>50</v>
      </c>
      <c r="K1044" s="8">
        <f t="shared" si="743"/>
        <v>50</v>
      </c>
      <c r="L1044" s="8">
        <f t="shared" si="743"/>
        <v>50</v>
      </c>
      <c r="M1044" s="8">
        <f t="shared" si="743"/>
        <v>50</v>
      </c>
      <c r="N1044" s="8">
        <f t="shared" si="743"/>
        <v>50</v>
      </c>
      <c r="O1044" s="8">
        <f t="shared" si="743"/>
        <v>50</v>
      </c>
      <c r="P1044" s="8">
        <f t="shared" si="743"/>
        <v>50</v>
      </c>
      <c r="Q1044" s="8">
        <f t="shared" si="743"/>
        <v>50</v>
      </c>
      <c r="R1044" s="8">
        <f t="shared" si="743"/>
        <v>50</v>
      </c>
      <c r="S1044" s="8">
        <f t="shared" si="743"/>
        <v>50</v>
      </c>
      <c r="T1044" s="8">
        <f t="shared" si="743"/>
        <v>50</v>
      </c>
      <c r="U1044" s="8">
        <f t="shared" si="743"/>
        <v>50</v>
      </c>
      <c r="V1044" s="8">
        <f t="shared" si="743"/>
        <v>50</v>
      </c>
      <c r="W1044" s="8">
        <f t="shared" si="743"/>
        <v>50</v>
      </c>
      <c r="X1044" s="8">
        <f t="shared" si="743"/>
        <v>50</v>
      </c>
      <c r="Y1044" s="8">
        <f t="shared" si="743"/>
        <v>50</v>
      </c>
      <c r="Z1044" s="8">
        <f t="shared" ref="W1044:AH1046" si="744">INDEX(FuelData,MATCH($B1044,FuelData_Index,0),MATCH(Z$4,FuelData_Year,0))</f>
        <v>50</v>
      </c>
      <c r="AA1044" s="8">
        <f t="shared" si="744"/>
        <v>50</v>
      </c>
      <c r="AB1044" s="8">
        <f t="shared" si="744"/>
        <v>50</v>
      </c>
      <c r="AC1044" s="8">
        <f t="shared" si="744"/>
        <v>50</v>
      </c>
      <c r="AD1044" s="8">
        <f t="shared" si="744"/>
        <v>50</v>
      </c>
      <c r="AE1044" s="8">
        <f t="shared" si="744"/>
        <v>50</v>
      </c>
      <c r="AF1044" s="8">
        <f t="shared" si="744"/>
        <v>50</v>
      </c>
      <c r="AG1044" s="8">
        <f t="shared" si="744"/>
        <v>50</v>
      </c>
      <c r="AH1044" s="8">
        <f t="shared" si="744"/>
        <v>50</v>
      </c>
    </row>
    <row r="1045" spans="2:34" hidden="1" outlineLevel="1">
      <c r="B1045" t="str">
        <f t="shared" si="712"/>
        <v>Bio-methane (liquefied) - Conversion NG -&gt; Bio-CH4 - Global - ton NG/ton CH4</v>
      </c>
      <c r="C1045" t="str">
        <f>C992</f>
        <v>Bio-methane (liquefied)</v>
      </c>
      <c r="D1045" t="s">
        <v>152</v>
      </c>
      <c r="E1045" t="s">
        <v>49</v>
      </c>
      <c r="F1045" t="s">
        <v>153</v>
      </c>
      <c r="G1045" s="24">
        <f t="shared" ref="G1045:V1046" si="745">INDEX(FuelData,MATCH($B1045,FuelData_Index,0),MATCH(G$4,FuelData_Year,0))</f>
        <v>2.6999999999999691E-2</v>
      </c>
      <c r="H1045" s="24">
        <f t="shared" si="745"/>
        <v>2.5999999999999801E-2</v>
      </c>
      <c r="I1045" s="24">
        <f t="shared" si="745"/>
        <v>2.4999999999999911E-2</v>
      </c>
      <c r="J1045" s="24">
        <f t="shared" si="745"/>
        <v>2.3999999999999577E-2</v>
      </c>
      <c r="K1045" s="24">
        <f t="shared" si="745"/>
        <v>2.2999999999999687E-2</v>
      </c>
      <c r="L1045" s="24">
        <f t="shared" si="745"/>
        <v>2.1999999999999797E-2</v>
      </c>
      <c r="M1045" s="24">
        <f t="shared" si="745"/>
        <v>2.0999999999999908E-2</v>
      </c>
      <c r="N1045" s="24">
        <f t="shared" si="745"/>
        <v>1.9999999999999574E-2</v>
      </c>
      <c r="O1045" s="24">
        <f t="shared" si="745"/>
        <v>1.9000000000000128E-2</v>
      </c>
      <c r="P1045" s="24">
        <f t="shared" si="745"/>
        <v>1.8000000000000238E-2</v>
      </c>
      <c r="Q1045" s="24">
        <f t="shared" si="745"/>
        <v>1.7000000000000348E-2</v>
      </c>
      <c r="R1045" s="24">
        <f t="shared" si="745"/>
        <v>1.6000000000000014E-2</v>
      </c>
      <c r="S1045" s="24">
        <f t="shared" si="745"/>
        <v>1.5000000000000124E-2</v>
      </c>
      <c r="T1045" s="24">
        <f t="shared" si="745"/>
        <v>1.4000000000000234E-2</v>
      </c>
      <c r="U1045" s="24">
        <f t="shared" si="745"/>
        <v>1.3000000000000345E-2</v>
      </c>
      <c r="V1045" s="24">
        <f t="shared" si="745"/>
        <v>1.2000000000000011E-2</v>
      </c>
      <c r="W1045" s="24">
        <f t="shared" si="743"/>
        <v>1.1000000000000121E-2</v>
      </c>
      <c r="X1045" s="24">
        <f t="shared" si="743"/>
        <v>9.9999999999997868E-3</v>
      </c>
      <c r="Y1045" s="24">
        <f t="shared" si="743"/>
        <v>8.999999999999897E-3</v>
      </c>
      <c r="Z1045" s="24">
        <f t="shared" si="744"/>
        <v>7.999999999999563E-3</v>
      </c>
      <c r="AA1045" s="24">
        <f t="shared" si="744"/>
        <v>6.9999999999996732E-3</v>
      </c>
      <c r="AB1045" s="24">
        <f t="shared" si="744"/>
        <v>5.9999999999997833E-3</v>
      </c>
      <c r="AC1045" s="24">
        <f t="shared" si="744"/>
        <v>4.9999999999998934E-3</v>
      </c>
      <c r="AD1045" s="24">
        <f t="shared" si="744"/>
        <v>3.9999999999995595E-3</v>
      </c>
      <c r="AE1045" s="24">
        <f t="shared" si="744"/>
        <v>2.9999999999996696E-3</v>
      </c>
      <c r="AF1045" s="24">
        <f t="shared" si="744"/>
        <v>1.9999999999997797E-3</v>
      </c>
      <c r="AG1045" s="24">
        <f t="shared" si="744"/>
        <v>9.9999999999988987E-4</v>
      </c>
      <c r="AH1045" s="24">
        <f t="shared" si="744"/>
        <v>0</v>
      </c>
    </row>
    <row r="1046" spans="2:34" hidden="1" outlineLevel="1">
      <c r="B1046" t="str">
        <f t="shared" si="712"/>
        <v>Bio-methane (liquefied) - Conversion waste -&gt; Bio-CH4 - Global - ton waste/ton CH4</v>
      </c>
      <c r="C1046" t="str">
        <f>C992</f>
        <v>Bio-methane (liquefied)</v>
      </c>
      <c r="D1046" t="s">
        <v>154</v>
      </c>
      <c r="E1046" t="s">
        <v>49</v>
      </c>
      <c r="F1046" t="s">
        <v>155</v>
      </c>
      <c r="G1046" s="24">
        <f t="shared" si="745"/>
        <v>4.3820576406494709</v>
      </c>
      <c r="H1046" s="24">
        <f t="shared" si="745"/>
        <v>4.3564776379257708</v>
      </c>
      <c r="I1046" s="24">
        <f t="shared" si="745"/>
        <v>4.3308976352020707</v>
      </c>
      <c r="J1046" s="24">
        <f t="shared" si="745"/>
        <v>4.3053176324783777</v>
      </c>
      <c r="K1046" s="24">
        <f t="shared" si="745"/>
        <v>4.2797376297546776</v>
      </c>
      <c r="L1046" s="24">
        <f t="shared" si="745"/>
        <v>4.2541576270309776</v>
      </c>
      <c r="M1046" s="24">
        <f t="shared" si="745"/>
        <v>4.2285776243072775</v>
      </c>
      <c r="N1046" s="24">
        <f t="shared" si="745"/>
        <v>4.2029976215835774</v>
      </c>
      <c r="O1046" s="24">
        <f t="shared" si="745"/>
        <v>4.1774176188598844</v>
      </c>
      <c r="P1046" s="24">
        <f t="shared" si="745"/>
        <v>4.1518376161361843</v>
      </c>
      <c r="Q1046" s="24">
        <f t="shared" si="745"/>
        <v>4.1262576134124842</v>
      </c>
      <c r="R1046" s="24">
        <f t="shared" si="745"/>
        <v>4.1006776106887841</v>
      </c>
      <c r="S1046" s="24">
        <f t="shared" si="745"/>
        <v>4.075097607965084</v>
      </c>
      <c r="T1046" s="24">
        <f t="shared" si="745"/>
        <v>4.0495176052413839</v>
      </c>
      <c r="U1046" s="24">
        <f t="shared" si="745"/>
        <v>4.0239376025176909</v>
      </c>
      <c r="V1046" s="24">
        <f t="shared" si="745"/>
        <v>3.9983575997939909</v>
      </c>
      <c r="W1046" s="24">
        <f t="shared" si="744"/>
        <v>3.9727775970702908</v>
      </c>
      <c r="X1046" s="24">
        <f t="shared" si="744"/>
        <v>3.9471975943465907</v>
      </c>
      <c r="Y1046" s="24">
        <f t="shared" si="744"/>
        <v>3.9216175916228977</v>
      </c>
      <c r="Z1046" s="24">
        <f t="shared" si="744"/>
        <v>3.8960375888991976</v>
      </c>
      <c r="AA1046" s="24">
        <f t="shared" si="744"/>
        <v>3.8704575861754975</v>
      </c>
      <c r="AB1046" s="24">
        <f t="shared" si="744"/>
        <v>3.8448775834517974</v>
      </c>
      <c r="AC1046" s="24">
        <f t="shared" si="744"/>
        <v>3.8192975807280973</v>
      </c>
      <c r="AD1046" s="24">
        <f t="shared" si="744"/>
        <v>3.7937175780044043</v>
      </c>
      <c r="AE1046" s="24">
        <f t="shared" si="744"/>
        <v>3.7681375752807043</v>
      </c>
      <c r="AF1046" s="24">
        <f t="shared" si="744"/>
        <v>3.7425575725570042</v>
      </c>
      <c r="AG1046" s="24">
        <f t="shared" si="744"/>
        <v>3.7169775698333041</v>
      </c>
      <c r="AH1046" s="24">
        <f t="shared" si="744"/>
        <v>3.691397567109604</v>
      </c>
    </row>
    <row r="1047" spans="2:34" collapsed="1">
      <c r="I1047" s="28"/>
    </row>
    <row r="1048" spans="2:34">
      <c r="B1048" t="str">
        <f t="shared" ref="B1048:B1108" si="746">_xlfn.TEXTJOIN(" - ",TRUE,C1048:F1048)</f>
        <v>Bio-oil (HTL) - Item - Region - Unit</v>
      </c>
      <c r="C1048" s="18" t="s">
        <v>105</v>
      </c>
      <c r="D1048" s="18" t="s">
        <v>28</v>
      </c>
      <c r="E1048" s="18" t="s">
        <v>1</v>
      </c>
      <c r="F1048" s="18" t="s">
        <v>29</v>
      </c>
      <c r="G1048" s="22">
        <v>2023</v>
      </c>
      <c r="H1048" s="22">
        <v>2024</v>
      </c>
      <c r="I1048" s="22">
        <v>2025</v>
      </c>
      <c r="J1048" s="22">
        <v>2026</v>
      </c>
      <c r="K1048" s="22">
        <v>2027</v>
      </c>
      <c r="L1048" s="22">
        <v>2028</v>
      </c>
      <c r="M1048" s="22">
        <v>2029</v>
      </c>
      <c r="N1048" s="22">
        <v>2030</v>
      </c>
      <c r="O1048" s="22">
        <v>2031</v>
      </c>
      <c r="P1048" s="22">
        <v>2032</v>
      </c>
      <c r="Q1048" s="22">
        <v>2033</v>
      </c>
      <c r="R1048" s="22">
        <v>2034</v>
      </c>
      <c r="S1048" s="22">
        <v>2035</v>
      </c>
      <c r="T1048" s="22">
        <v>2036</v>
      </c>
      <c r="U1048" s="22">
        <v>2037</v>
      </c>
      <c r="V1048" s="22">
        <v>2038</v>
      </c>
      <c r="W1048" s="22">
        <v>2039</v>
      </c>
      <c r="X1048" s="22">
        <v>2040</v>
      </c>
      <c r="Y1048" s="22">
        <v>2041</v>
      </c>
      <c r="Z1048" s="22">
        <v>2042</v>
      </c>
      <c r="AA1048" s="22">
        <v>2043</v>
      </c>
      <c r="AB1048" s="22">
        <v>2044</v>
      </c>
      <c r="AC1048" s="22">
        <v>2045</v>
      </c>
      <c r="AD1048" s="22">
        <v>2046</v>
      </c>
      <c r="AE1048" s="22">
        <v>2047</v>
      </c>
      <c r="AF1048" s="22">
        <v>2048</v>
      </c>
      <c r="AG1048" s="22">
        <v>2049</v>
      </c>
      <c r="AH1048" s="22">
        <v>2050</v>
      </c>
    </row>
    <row r="1049" spans="2:34" hidden="1" outlineLevel="1">
      <c r="B1049" t="str">
        <f t="shared" si="746"/>
        <v>Bio-oil (HTL) - Total cost - Africa - USD/ton fuel</v>
      </c>
      <c r="C1049" s="10" t="str">
        <f>C1048</f>
        <v>Bio-oil (HTL)</v>
      </c>
      <c r="D1049" s="10" t="s">
        <v>30</v>
      </c>
      <c r="E1049" s="10" t="s">
        <v>55</v>
      </c>
      <c r="F1049" s="10" t="s">
        <v>31</v>
      </c>
      <c r="G1049" s="37"/>
      <c r="H1049" s="37"/>
      <c r="I1049" s="37"/>
      <c r="J1049" s="37"/>
      <c r="K1049" s="37"/>
      <c r="L1049" s="37"/>
      <c r="M1049" s="37"/>
      <c r="N1049" s="11">
        <f t="shared" ref="N1049:AH1049" si="747">N$1055+N$1059+N1062+N1074+N1086</f>
        <v>1093.4070590911426</v>
      </c>
      <c r="O1049" s="11">
        <f t="shared" si="747"/>
        <v>1083.210451997054</v>
      </c>
      <c r="P1049" s="11">
        <f t="shared" si="747"/>
        <v>1072.5415584484999</v>
      </c>
      <c r="Q1049" s="11">
        <f t="shared" si="747"/>
        <v>1061.4038386727352</v>
      </c>
      <c r="R1049" s="11">
        <f t="shared" si="747"/>
        <v>1049.8007528970429</v>
      </c>
      <c r="S1049" s="11">
        <f t="shared" si="747"/>
        <v>1037.7357613487077</v>
      </c>
      <c r="T1049" s="11">
        <f t="shared" si="747"/>
        <v>1031.0676229604751</v>
      </c>
      <c r="U1049" s="11">
        <f t="shared" si="747"/>
        <v>1024.0743746699904</v>
      </c>
      <c r="V1049" s="11">
        <f t="shared" si="747"/>
        <v>1016.75714556257</v>
      </c>
      <c r="W1049" s="11">
        <f t="shared" si="747"/>
        <v>1009.1170647235149</v>
      </c>
      <c r="X1049" s="11">
        <f t="shared" si="747"/>
        <v>1001.1552612381367</v>
      </c>
      <c r="Y1049" s="11">
        <f t="shared" si="747"/>
        <v>993.03975525447072</v>
      </c>
      <c r="Z1049" s="11">
        <f t="shared" si="747"/>
        <v>984.77361707626528</v>
      </c>
      <c r="AA1049" s="11">
        <f t="shared" si="747"/>
        <v>976.35618644486794</v>
      </c>
      <c r="AB1049" s="11">
        <f t="shared" si="747"/>
        <v>967.78680310162315</v>
      </c>
      <c r="AC1049" s="11">
        <f t="shared" si="747"/>
        <v>959.06480678787739</v>
      </c>
      <c r="AD1049" s="11">
        <f t="shared" si="747"/>
        <v>951.81299267977693</v>
      </c>
      <c r="AE1049" s="11">
        <f t="shared" si="747"/>
        <v>944.4856617714122</v>
      </c>
      <c r="AF1049" s="11">
        <f t="shared" si="747"/>
        <v>937.0823980032626</v>
      </c>
      <c r="AG1049" s="11">
        <f t="shared" si="747"/>
        <v>929.60278531581196</v>
      </c>
      <c r="AH1049" s="11">
        <f t="shared" si="747"/>
        <v>922.04640764954365</v>
      </c>
    </row>
    <row r="1050" spans="2:34" hidden="1" outlineLevel="1">
      <c r="B1050" t="str">
        <f t="shared" si="746"/>
        <v>Bio-oil (HTL) - Total cost - Americas - USD/ton fuel</v>
      </c>
      <c r="C1050" s="2" t="str">
        <f>C1048</f>
        <v>Bio-oil (HTL)</v>
      </c>
      <c r="D1050" s="2" t="s">
        <v>30</v>
      </c>
      <c r="E1050" s="2" t="s">
        <v>56</v>
      </c>
      <c r="F1050" s="2" t="s">
        <v>31</v>
      </c>
      <c r="G1050" s="38"/>
      <c r="H1050" s="38"/>
      <c r="I1050" s="38"/>
      <c r="J1050" s="38"/>
      <c r="K1050" s="38"/>
      <c r="L1050" s="38"/>
      <c r="M1050" s="38"/>
      <c r="N1050" s="12">
        <f t="shared" ref="N1050:AH1050" si="748">N$1055+N$1059+N1063+N1075+N1087</f>
        <v>1032.4724200402782</v>
      </c>
      <c r="O1050" s="12">
        <f t="shared" si="748"/>
        <v>1023.8276190138519</v>
      </c>
      <c r="P1050" s="12">
        <f t="shared" si="748"/>
        <v>1014.6964974060115</v>
      </c>
      <c r="Q1050" s="12">
        <f t="shared" si="748"/>
        <v>1005.0810595558892</v>
      </c>
      <c r="R1050" s="12">
        <f t="shared" si="748"/>
        <v>994.98330980263779</v>
      </c>
      <c r="S1050" s="12">
        <f t="shared" si="748"/>
        <v>984.40525248541542</v>
      </c>
      <c r="T1050" s="12">
        <f t="shared" si="748"/>
        <v>977.63973948673549</v>
      </c>
      <c r="U1050" s="12">
        <f t="shared" si="748"/>
        <v>970.55214264910069</v>
      </c>
      <c r="V1050" s="12">
        <f t="shared" si="748"/>
        <v>963.14358835031828</v>
      </c>
      <c r="W1050" s="12">
        <f t="shared" si="748"/>
        <v>955.41520296818214</v>
      </c>
      <c r="X1050" s="12">
        <f t="shared" si="748"/>
        <v>947.3681128804933</v>
      </c>
      <c r="Y1050" s="12">
        <f t="shared" si="748"/>
        <v>940.6171591207933</v>
      </c>
      <c r="Z1050" s="12">
        <f t="shared" si="748"/>
        <v>933.68923987513892</v>
      </c>
      <c r="AA1050" s="12">
        <f t="shared" si="748"/>
        <v>926.58409707994292</v>
      </c>
      <c r="AB1050" s="12">
        <f t="shared" si="748"/>
        <v>919.30147267161124</v>
      </c>
      <c r="AC1050" s="12">
        <f t="shared" si="748"/>
        <v>911.84110858655617</v>
      </c>
      <c r="AD1050" s="12">
        <f t="shared" si="748"/>
        <v>904.8214389752668</v>
      </c>
      <c r="AE1050" s="12">
        <f t="shared" si="748"/>
        <v>897.71856133297592</v>
      </c>
      <c r="AF1050" s="12">
        <f t="shared" si="748"/>
        <v>890.532225706688</v>
      </c>
      <c r="AG1050" s="12">
        <f t="shared" si="748"/>
        <v>883.26218214340963</v>
      </c>
      <c r="AH1050" s="12">
        <f t="shared" si="748"/>
        <v>875.9081806901479</v>
      </c>
    </row>
    <row r="1051" spans="2:34" hidden="1" outlineLevel="1">
      <c r="B1051" t="str">
        <f t="shared" si="746"/>
        <v>Bio-oil (HTL) - Total cost - Asia - USD/ton fuel</v>
      </c>
      <c r="C1051" s="2" t="str">
        <f>C1048</f>
        <v>Bio-oil (HTL)</v>
      </c>
      <c r="D1051" s="2" t="s">
        <v>30</v>
      </c>
      <c r="E1051" s="2" t="s">
        <v>57</v>
      </c>
      <c r="F1051" s="2" t="s">
        <v>31</v>
      </c>
      <c r="G1051" s="38"/>
      <c r="H1051" s="38"/>
      <c r="I1051" s="38"/>
      <c r="J1051" s="38"/>
      <c r="K1051" s="38"/>
      <c r="L1051" s="38"/>
      <c r="M1051" s="38"/>
      <c r="N1051" s="12">
        <f t="shared" ref="N1051:AH1051" si="749">N$1055+N$1059+N1064+N1076+N1088</f>
        <v>1074.1233568142111</v>
      </c>
      <c r="O1051" s="12">
        <f t="shared" si="749"/>
        <v>1062.1970184661764</v>
      </c>
      <c r="P1051" s="12">
        <f t="shared" si="749"/>
        <v>1049.8046766467421</v>
      </c>
      <c r="Q1051" s="12">
        <f t="shared" si="749"/>
        <v>1036.9508435459798</v>
      </c>
      <c r="R1051" s="12">
        <f t="shared" si="749"/>
        <v>1023.6400313539801</v>
      </c>
      <c r="S1051" s="12">
        <f t="shared" si="749"/>
        <v>1009.8767522608453</v>
      </c>
      <c r="T1051" s="12">
        <f t="shared" si="749"/>
        <v>1002.2111028263073</v>
      </c>
      <c r="U1051" s="12">
        <f t="shared" si="749"/>
        <v>994.2270954103742</v>
      </c>
      <c r="V1051" s="12">
        <f t="shared" si="749"/>
        <v>985.92632041434615</v>
      </c>
      <c r="W1051" s="12">
        <f t="shared" si="749"/>
        <v>977.31036823950308</v>
      </c>
      <c r="X1051" s="12">
        <f t="shared" si="749"/>
        <v>968.38082928714016</v>
      </c>
      <c r="Y1051" s="12">
        <f t="shared" si="749"/>
        <v>958.97477025433864</v>
      </c>
      <c r="Z1051" s="12">
        <f t="shared" si="749"/>
        <v>949.43793815482525</v>
      </c>
      <c r="AA1051" s="12">
        <f t="shared" si="749"/>
        <v>939.76938627133063</v>
      </c>
      <c r="AB1051" s="12">
        <f t="shared" si="749"/>
        <v>929.96816788658123</v>
      </c>
      <c r="AC1051" s="12">
        <f t="shared" si="749"/>
        <v>920.03333628330643</v>
      </c>
      <c r="AD1051" s="12">
        <f t="shared" si="749"/>
        <v>912.32910497268438</v>
      </c>
      <c r="AE1051" s="12">
        <f t="shared" si="749"/>
        <v>904.55712405908503</v>
      </c>
      <c r="AF1051" s="12">
        <f t="shared" si="749"/>
        <v>896.71683615798406</v>
      </c>
      <c r="AG1051" s="12">
        <f t="shared" si="749"/>
        <v>888.80768388485876</v>
      </c>
      <c r="AH1051" s="12">
        <f t="shared" si="749"/>
        <v>880.82910985518618</v>
      </c>
    </row>
    <row r="1052" spans="2:34" hidden="1" outlineLevel="1">
      <c r="B1052" t="str">
        <f t="shared" si="746"/>
        <v>Bio-oil (HTL) - Total cost - Europe - USD/ton fuel</v>
      </c>
      <c r="C1052" s="2" t="str">
        <f>C1048</f>
        <v>Bio-oil (HTL)</v>
      </c>
      <c r="D1052" s="2" t="s">
        <v>30</v>
      </c>
      <c r="E1052" s="2" t="s">
        <v>8</v>
      </c>
      <c r="F1052" s="2" t="s">
        <v>31</v>
      </c>
      <c r="G1052" s="38"/>
      <c r="H1052" s="38"/>
      <c r="I1052" s="46"/>
      <c r="J1052" s="38"/>
      <c r="K1052" s="38"/>
      <c r="L1052" s="38"/>
      <c r="M1052" s="38"/>
      <c r="N1052" s="12">
        <f t="shared" ref="N1052:AH1052" si="750">N$1055+N$1059+N1065+N1077+N1089</f>
        <v>1073.3256144107522</v>
      </c>
      <c r="O1052" s="12">
        <f t="shared" si="750"/>
        <v>1064.4066441185987</v>
      </c>
      <c r="P1052" s="12">
        <f t="shared" si="750"/>
        <v>1054.9975711503496</v>
      </c>
      <c r="Q1052" s="12">
        <f t="shared" si="750"/>
        <v>1045.1006642508876</v>
      </c>
      <c r="R1052" s="12">
        <f t="shared" si="750"/>
        <v>1034.7181921651204</v>
      </c>
      <c r="S1052" s="12">
        <f t="shared" si="750"/>
        <v>1023.8524236379635</v>
      </c>
      <c r="T1052" s="12">
        <f t="shared" si="750"/>
        <v>1017.2355653660223</v>
      </c>
      <c r="U1052" s="12">
        <f t="shared" si="750"/>
        <v>1010.2869367765707</v>
      </c>
      <c r="V1052" s="12">
        <f t="shared" si="750"/>
        <v>1003.0074769225342</v>
      </c>
      <c r="W1052" s="12">
        <f t="shared" si="750"/>
        <v>995.39812485682205</v>
      </c>
      <c r="X1052" s="12">
        <f t="shared" si="750"/>
        <v>987.45981963235317</v>
      </c>
      <c r="Y1052" s="12">
        <f t="shared" si="750"/>
        <v>979.49554365480037</v>
      </c>
      <c r="Z1052" s="12">
        <f t="shared" si="750"/>
        <v>971.37643681018392</v>
      </c>
      <c r="AA1052" s="12">
        <f t="shared" si="750"/>
        <v>963.10192777741986</v>
      </c>
      <c r="AB1052" s="12">
        <f t="shared" si="750"/>
        <v>954.67144523541538</v>
      </c>
      <c r="AC1052" s="12">
        <f t="shared" si="750"/>
        <v>946.08441786308549</v>
      </c>
      <c r="AD1052" s="12">
        <f t="shared" si="750"/>
        <v>938.46604794449604</v>
      </c>
      <c r="AE1052" s="12">
        <f t="shared" si="750"/>
        <v>930.77845261124594</v>
      </c>
      <c r="AF1052" s="12">
        <f t="shared" si="750"/>
        <v>923.02109669495417</v>
      </c>
      <c r="AG1052" s="12">
        <f t="shared" si="750"/>
        <v>915.19344502724027</v>
      </c>
      <c r="AH1052" s="12">
        <f t="shared" si="750"/>
        <v>907.29496243972437</v>
      </c>
    </row>
    <row r="1053" spans="2:34" hidden="1" outlineLevel="1">
      <c r="B1053" t="str">
        <f t="shared" si="746"/>
        <v>Bio-oil (HTL) - Total cost - Middle East - USD/ton fuel</v>
      </c>
      <c r="C1053" s="13" t="str">
        <f>C1048</f>
        <v>Bio-oil (HTL)</v>
      </c>
      <c r="D1053" s="13" t="s">
        <v>30</v>
      </c>
      <c r="E1053" s="13" t="s">
        <v>58</v>
      </c>
      <c r="F1053" s="13" t="s">
        <v>31</v>
      </c>
      <c r="G1053" s="39"/>
      <c r="H1053" s="39"/>
      <c r="I1053" s="39"/>
      <c r="J1053" s="39"/>
      <c r="K1053" s="39"/>
      <c r="L1053" s="39"/>
      <c r="M1053" s="39"/>
      <c r="N1053" s="14">
        <f t="shared" ref="N1053:AH1053" si="751">N$1055+N$1059+N1066+N1078+N1090</f>
        <v>1057.8676995165365</v>
      </c>
      <c r="O1053" s="14">
        <f t="shared" si="751"/>
        <v>1048.638010481242</v>
      </c>
      <c r="P1053" s="14">
        <f t="shared" si="751"/>
        <v>1038.9291765232856</v>
      </c>
      <c r="Q1053" s="14">
        <f t="shared" si="751"/>
        <v>1028.7436710673119</v>
      </c>
      <c r="R1053" s="14">
        <f t="shared" si="751"/>
        <v>1018.0839675379905</v>
      </c>
      <c r="S1053" s="14">
        <f t="shared" si="751"/>
        <v>1006.9525393599938</v>
      </c>
      <c r="T1053" s="14">
        <f t="shared" si="751"/>
        <v>1000.9063306525518</v>
      </c>
      <c r="U1053" s="14">
        <f t="shared" si="751"/>
        <v>994.53214024569172</v>
      </c>
      <c r="V1053" s="14">
        <f t="shared" si="751"/>
        <v>987.83082787916555</v>
      </c>
      <c r="W1053" s="14">
        <f t="shared" si="751"/>
        <v>980.80325329270931</v>
      </c>
      <c r="X1053" s="14">
        <f t="shared" si="751"/>
        <v>973.45027622606858</v>
      </c>
      <c r="Y1053" s="14">
        <f t="shared" si="751"/>
        <v>965.3591733473761</v>
      </c>
      <c r="Z1053" s="14">
        <f t="shared" si="751"/>
        <v>957.11428871391126</v>
      </c>
      <c r="AA1053" s="14">
        <f t="shared" si="751"/>
        <v>948.714981144783</v>
      </c>
      <c r="AB1053" s="14">
        <f t="shared" si="751"/>
        <v>940.16060945909624</v>
      </c>
      <c r="AC1053" s="14">
        <f t="shared" si="751"/>
        <v>931.45053247595922</v>
      </c>
      <c r="AD1053" s="14">
        <f t="shared" si="751"/>
        <v>924.19546249376276</v>
      </c>
      <c r="AE1053" s="14">
        <f t="shared" si="751"/>
        <v>916.86120274686562</v>
      </c>
      <c r="AF1053" s="14">
        <f t="shared" si="751"/>
        <v>909.44736796220582</v>
      </c>
      <c r="AG1053" s="14">
        <f t="shared" si="751"/>
        <v>901.95357286672424</v>
      </c>
      <c r="AH1053" s="14">
        <f t="shared" si="751"/>
        <v>894.379432187362</v>
      </c>
    </row>
    <row r="1054" spans="2:34" hidden="1" outlineLevel="1">
      <c r="B1054" t="str">
        <f t="shared" si="746"/>
        <v/>
      </c>
      <c r="C1054" s="2"/>
      <c r="G1054" s="45"/>
      <c r="H1054" s="45"/>
      <c r="I1054" s="45"/>
      <c r="J1054" s="45"/>
      <c r="K1054" s="45"/>
      <c r="L1054" s="45"/>
      <c r="M1054" s="45"/>
    </row>
    <row r="1055" spans="2:34" hidden="1" outlineLevel="1">
      <c r="B1055" t="str">
        <f t="shared" si="746"/>
        <v>Bio-oil (HTL) - CAPEX - Global - USD/ton fuel</v>
      </c>
      <c r="C1055" s="4" t="str">
        <f>C1048</f>
        <v>Bio-oil (HTL)</v>
      </c>
      <c r="D1055" s="4" t="s">
        <v>40</v>
      </c>
      <c r="E1055" s="4" t="s">
        <v>49</v>
      </c>
      <c r="F1055" s="4" t="s">
        <v>31</v>
      </c>
      <c r="G1055" s="35" t="e">
        <f>G1057/G1056</f>
        <v>#DIV/0!</v>
      </c>
      <c r="H1055" s="35" t="e">
        <f t="shared" ref="H1055:AH1055" si="752">H1057/H1056</f>
        <v>#DIV/0!</v>
      </c>
      <c r="I1055" s="35" t="e">
        <f t="shared" si="752"/>
        <v>#DIV/0!</v>
      </c>
      <c r="J1055" s="35" t="e">
        <f t="shared" si="752"/>
        <v>#DIV/0!</v>
      </c>
      <c r="K1055" s="35" t="e">
        <f t="shared" si="752"/>
        <v>#DIV/0!</v>
      </c>
      <c r="L1055" s="35" t="e">
        <f t="shared" si="752"/>
        <v>#DIV/0!</v>
      </c>
      <c r="M1055" s="35" t="e">
        <f t="shared" si="752"/>
        <v>#DIV/0!</v>
      </c>
      <c r="N1055" s="5">
        <f t="shared" si="752"/>
        <v>99.222248599135</v>
      </c>
      <c r="O1055" s="5">
        <f t="shared" si="752"/>
        <v>98.031581615943281</v>
      </c>
      <c r="P1055" s="5">
        <f t="shared" si="752"/>
        <v>96.84091463275351</v>
      </c>
      <c r="Q1055" s="5">
        <f t="shared" si="752"/>
        <v>95.650247649563724</v>
      </c>
      <c r="R1055" s="5">
        <f t="shared" si="752"/>
        <v>94.459580666374436</v>
      </c>
      <c r="S1055" s="5">
        <f t="shared" si="752"/>
        <v>93.268913683184891</v>
      </c>
      <c r="T1055" s="5">
        <f t="shared" si="752"/>
        <v>92.673580191590247</v>
      </c>
      <c r="U1055" s="5">
        <f t="shared" si="752"/>
        <v>92.078246699995361</v>
      </c>
      <c r="V1055" s="5">
        <f t="shared" si="752"/>
        <v>91.482913208400475</v>
      </c>
      <c r="W1055" s="5">
        <f t="shared" si="752"/>
        <v>90.887579716805831</v>
      </c>
      <c r="X1055" s="5">
        <f t="shared" si="752"/>
        <v>90.292246225211173</v>
      </c>
      <c r="Y1055" s="5">
        <f t="shared" si="752"/>
        <v>89.696912733616287</v>
      </c>
      <c r="Z1055" s="5">
        <f t="shared" si="752"/>
        <v>89.101579242021643</v>
      </c>
      <c r="AA1055" s="5">
        <f t="shared" si="752"/>
        <v>88.506245750426757</v>
      </c>
      <c r="AB1055" s="5">
        <f t="shared" si="752"/>
        <v>87.910912258831857</v>
      </c>
      <c r="AC1055" s="5">
        <f t="shared" si="752"/>
        <v>87.315578767237213</v>
      </c>
      <c r="AD1055" s="5">
        <f t="shared" si="752"/>
        <v>86.720245275642327</v>
      </c>
      <c r="AE1055" s="5">
        <f t="shared" si="752"/>
        <v>86.124911784047683</v>
      </c>
      <c r="AF1055" s="5">
        <f t="shared" si="752"/>
        <v>85.529578292452783</v>
      </c>
      <c r="AG1055" s="5">
        <f t="shared" si="752"/>
        <v>84.934244800857897</v>
      </c>
      <c r="AH1055" s="5">
        <f t="shared" si="752"/>
        <v>84.338911309263253</v>
      </c>
    </row>
    <row r="1056" spans="2:34" hidden="1" outlineLevel="1">
      <c r="B1056" t="str">
        <f t="shared" si="746"/>
        <v>Bio-oil (HTL) - Plant lifetime - Global - Years</v>
      </c>
      <c r="C1056" t="str">
        <f>C1048</f>
        <v>Bio-oil (HTL)</v>
      </c>
      <c r="D1056" t="s">
        <v>109</v>
      </c>
      <c r="E1056" t="s">
        <v>49</v>
      </c>
      <c r="F1056" t="s">
        <v>110</v>
      </c>
      <c r="G1056" s="36">
        <f t="shared" ref="G1056:V1057" si="753">INDEX(FuelData,MATCH($B1056,FuelData_Index,0),MATCH(G$4,FuelData_Year,0))</f>
        <v>0</v>
      </c>
      <c r="H1056" s="36">
        <f t="shared" si="753"/>
        <v>0</v>
      </c>
      <c r="I1056" s="36">
        <f t="shared" si="753"/>
        <v>0</v>
      </c>
      <c r="J1056" s="36">
        <f t="shared" si="753"/>
        <v>0</v>
      </c>
      <c r="K1056" s="36">
        <f t="shared" si="753"/>
        <v>0</v>
      </c>
      <c r="L1056" s="36">
        <f t="shared" si="753"/>
        <v>0</v>
      </c>
      <c r="M1056" s="36">
        <f t="shared" si="753"/>
        <v>0</v>
      </c>
      <c r="N1056" s="8">
        <f t="shared" si="753"/>
        <v>30</v>
      </c>
      <c r="O1056" s="8">
        <f t="shared" si="753"/>
        <v>30</v>
      </c>
      <c r="P1056" s="8">
        <f t="shared" si="753"/>
        <v>30</v>
      </c>
      <c r="Q1056" s="8">
        <f t="shared" si="753"/>
        <v>30</v>
      </c>
      <c r="R1056" s="8">
        <f t="shared" si="753"/>
        <v>30</v>
      </c>
      <c r="S1056" s="8">
        <f t="shared" si="753"/>
        <v>30</v>
      </c>
      <c r="T1056" s="8">
        <f t="shared" si="753"/>
        <v>30</v>
      </c>
      <c r="U1056" s="8">
        <f t="shared" si="753"/>
        <v>30</v>
      </c>
      <c r="V1056" s="8">
        <f t="shared" si="753"/>
        <v>30</v>
      </c>
      <c r="W1056" s="8">
        <f t="shared" ref="W1056:AH1057" si="754">INDEX(FuelData,MATCH($B1056,FuelData_Index,0),MATCH(W$4,FuelData_Year,0))</f>
        <v>30</v>
      </c>
      <c r="X1056" s="8">
        <f t="shared" si="754"/>
        <v>30</v>
      </c>
      <c r="Y1056" s="8">
        <f t="shared" si="754"/>
        <v>30</v>
      </c>
      <c r="Z1056" s="8">
        <f t="shared" si="754"/>
        <v>30</v>
      </c>
      <c r="AA1056" s="8">
        <f t="shared" si="754"/>
        <v>30</v>
      </c>
      <c r="AB1056" s="8">
        <f t="shared" si="754"/>
        <v>30</v>
      </c>
      <c r="AC1056" s="8">
        <f t="shared" si="754"/>
        <v>30</v>
      </c>
      <c r="AD1056" s="8">
        <f t="shared" si="754"/>
        <v>30</v>
      </c>
      <c r="AE1056" s="8">
        <f t="shared" si="754"/>
        <v>30</v>
      </c>
      <c r="AF1056" s="8">
        <f t="shared" si="754"/>
        <v>30</v>
      </c>
      <c r="AG1056" s="8">
        <f t="shared" si="754"/>
        <v>30</v>
      </c>
      <c r="AH1056" s="8">
        <f t="shared" si="754"/>
        <v>30</v>
      </c>
    </row>
    <row r="1057" spans="2:34" hidden="1" outlineLevel="1">
      <c r="B1057" t="str">
        <f t="shared" si="746"/>
        <v>Bio-oil (HTL) - Total CAPEX - Global - USD/ton fuel</v>
      </c>
      <c r="C1057" t="str">
        <f>C1048</f>
        <v>Bio-oil (HTL)</v>
      </c>
      <c r="D1057" t="s">
        <v>136</v>
      </c>
      <c r="E1057" t="s">
        <v>49</v>
      </c>
      <c r="F1057" t="s">
        <v>31</v>
      </c>
      <c r="G1057" s="36">
        <f t="shared" si="753"/>
        <v>0</v>
      </c>
      <c r="H1057" s="36">
        <f t="shared" si="753"/>
        <v>0</v>
      </c>
      <c r="I1057" s="36">
        <f t="shared" si="753"/>
        <v>0</v>
      </c>
      <c r="J1057" s="36">
        <f t="shared" si="753"/>
        <v>0</v>
      </c>
      <c r="K1057" s="36">
        <f t="shared" si="753"/>
        <v>0</v>
      </c>
      <c r="L1057" s="36">
        <f t="shared" si="753"/>
        <v>0</v>
      </c>
      <c r="M1057" s="36">
        <f t="shared" si="753"/>
        <v>0</v>
      </c>
      <c r="N1057" s="8">
        <f t="shared" si="753"/>
        <v>2976.6674579740502</v>
      </c>
      <c r="O1057" s="8">
        <f t="shared" si="753"/>
        <v>2940.9474484782986</v>
      </c>
      <c r="P1057" s="8">
        <f t="shared" si="753"/>
        <v>2905.2274389826052</v>
      </c>
      <c r="Q1057" s="8">
        <f t="shared" si="753"/>
        <v>2869.5074294869119</v>
      </c>
      <c r="R1057" s="8">
        <f t="shared" si="753"/>
        <v>2833.787419991233</v>
      </c>
      <c r="S1057" s="8">
        <f t="shared" si="753"/>
        <v>2798.0674104955469</v>
      </c>
      <c r="T1057" s="8">
        <f t="shared" si="753"/>
        <v>2780.2074057477075</v>
      </c>
      <c r="U1057" s="8">
        <f t="shared" si="753"/>
        <v>2762.3474009998608</v>
      </c>
      <c r="V1057" s="8">
        <f t="shared" si="753"/>
        <v>2744.4873962520142</v>
      </c>
      <c r="W1057" s="8">
        <f t="shared" si="754"/>
        <v>2726.6273915041747</v>
      </c>
      <c r="X1057" s="8">
        <f t="shared" si="754"/>
        <v>2708.7673867563353</v>
      </c>
      <c r="Y1057" s="8">
        <f t="shared" si="754"/>
        <v>2690.9073820084886</v>
      </c>
      <c r="Z1057" s="8">
        <f t="shared" si="754"/>
        <v>2673.0473772606492</v>
      </c>
      <c r="AA1057" s="8">
        <f t="shared" si="754"/>
        <v>2655.1873725128025</v>
      </c>
      <c r="AB1057" s="8">
        <f t="shared" si="754"/>
        <v>2637.3273677649559</v>
      </c>
      <c r="AC1057" s="8">
        <f t="shared" si="754"/>
        <v>2619.4673630171164</v>
      </c>
      <c r="AD1057" s="8">
        <f t="shared" si="754"/>
        <v>2601.6073582692698</v>
      </c>
      <c r="AE1057" s="8">
        <f t="shared" si="754"/>
        <v>2583.7473535214303</v>
      </c>
      <c r="AF1057" s="8">
        <f t="shared" si="754"/>
        <v>2565.8873487735837</v>
      </c>
      <c r="AG1057" s="8">
        <f t="shared" si="754"/>
        <v>2548.027344025737</v>
      </c>
      <c r="AH1057" s="8">
        <f t="shared" si="754"/>
        <v>2530.1673392778976</v>
      </c>
    </row>
    <row r="1058" spans="2:34" hidden="1" outlineLevel="1">
      <c r="B1058" t="str">
        <f t="shared" si="746"/>
        <v/>
      </c>
      <c r="G1058" s="36"/>
      <c r="H1058" s="36"/>
      <c r="I1058" s="36"/>
      <c r="J1058" s="36"/>
      <c r="K1058" s="36"/>
      <c r="L1058" s="36"/>
      <c r="M1058" s="36"/>
      <c r="N1058" s="8"/>
      <c r="O1058" s="8"/>
      <c r="P1058" s="8"/>
      <c r="Q1058" s="8"/>
      <c r="R1058" s="8"/>
      <c r="S1058" s="8"/>
      <c r="T1058" s="8"/>
      <c r="U1058" s="8"/>
      <c r="V1058" s="8"/>
      <c r="W1058" s="8"/>
      <c r="X1058" s="8"/>
      <c r="Y1058" s="8"/>
      <c r="Z1058" s="8"/>
      <c r="AA1058" s="8"/>
      <c r="AB1058" s="8"/>
      <c r="AC1058" s="8"/>
      <c r="AD1058" s="8"/>
      <c r="AE1058" s="8"/>
      <c r="AF1058" s="8"/>
      <c r="AG1058" s="8"/>
      <c r="AH1058" s="8"/>
    </row>
    <row r="1059" spans="2:34" hidden="1" outlineLevel="1">
      <c r="B1059" t="str">
        <f t="shared" si="746"/>
        <v>Bio-oil (HTL) - OPEX - Global - USD/ton fuel</v>
      </c>
      <c r="C1059" s="4" t="str">
        <f>C1048</f>
        <v>Bio-oil (HTL)</v>
      </c>
      <c r="D1059" s="4" t="s">
        <v>41</v>
      </c>
      <c r="E1059" s="4" t="s">
        <v>49</v>
      </c>
      <c r="F1059" s="4" t="s">
        <v>31</v>
      </c>
      <c r="G1059" s="35">
        <f>G1060</f>
        <v>0</v>
      </c>
      <c r="H1059" s="35">
        <f t="shared" ref="H1059:AH1059" si="755">H1060</f>
        <v>0</v>
      </c>
      <c r="I1059" s="35">
        <f t="shared" si="755"/>
        <v>0</v>
      </c>
      <c r="J1059" s="35">
        <f t="shared" si="755"/>
        <v>0</v>
      </c>
      <c r="K1059" s="35">
        <f t="shared" si="755"/>
        <v>0</v>
      </c>
      <c r="L1059" s="35">
        <f t="shared" si="755"/>
        <v>0</v>
      </c>
      <c r="M1059" s="35">
        <f t="shared" si="755"/>
        <v>0</v>
      </c>
      <c r="N1059" s="5">
        <f t="shared" si="755"/>
        <v>321.41145340894582</v>
      </c>
      <c r="O1059" s="5">
        <f t="shared" si="755"/>
        <v>317.55451596802141</v>
      </c>
      <c r="P1059" s="5">
        <f t="shared" si="755"/>
        <v>313.69757852711427</v>
      </c>
      <c r="Q1059" s="5">
        <f t="shared" si="755"/>
        <v>309.84064108620714</v>
      </c>
      <c r="R1059" s="5">
        <f t="shared" si="755"/>
        <v>305.98370364530001</v>
      </c>
      <c r="S1059" s="5">
        <f t="shared" si="755"/>
        <v>302.12676620439288</v>
      </c>
      <c r="T1059" s="5">
        <f t="shared" si="755"/>
        <v>300.19829748393931</v>
      </c>
      <c r="U1059" s="5">
        <f t="shared" si="755"/>
        <v>298.26982876348575</v>
      </c>
      <c r="V1059" s="5">
        <f t="shared" si="755"/>
        <v>296.34136004303218</v>
      </c>
      <c r="W1059" s="5">
        <f t="shared" si="755"/>
        <v>294.41289132257862</v>
      </c>
      <c r="X1059" s="5">
        <f t="shared" si="755"/>
        <v>292.48442260212505</v>
      </c>
      <c r="Y1059" s="5">
        <f t="shared" si="755"/>
        <v>290.55595388167148</v>
      </c>
      <c r="Z1059" s="5">
        <f t="shared" si="755"/>
        <v>288.62748516121792</v>
      </c>
      <c r="AA1059" s="5">
        <f t="shared" si="755"/>
        <v>286.69901644076435</v>
      </c>
      <c r="AB1059" s="5">
        <f t="shared" si="755"/>
        <v>284.77054772031079</v>
      </c>
      <c r="AC1059" s="5">
        <f t="shared" si="755"/>
        <v>282.84207899985677</v>
      </c>
      <c r="AD1059" s="5">
        <f t="shared" si="755"/>
        <v>280.9136102794032</v>
      </c>
      <c r="AE1059" s="5">
        <f t="shared" si="755"/>
        <v>278.98514155894964</v>
      </c>
      <c r="AF1059" s="5">
        <f t="shared" si="755"/>
        <v>277.05667283849607</v>
      </c>
      <c r="AG1059" s="5">
        <f t="shared" si="755"/>
        <v>275.1282041180425</v>
      </c>
      <c r="AH1059" s="5">
        <f t="shared" si="755"/>
        <v>273.19973539758894</v>
      </c>
    </row>
    <row r="1060" spans="2:34" hidden="1" outlineLevel="1">
      <c r="B1060" t="str">
        <f t="shared" si="746"/>
        <v>Bio-oil (HTL) - OPEX - Global - USD/ton fuel/year</v>
      </c>
      <c r="C1060" t="str">
        <f>C1048</f>
        <v>Bio-oil (HTL)</v>
      </c>
      <c r="D1060" t="s">
        <v>41</v>
      </c>
      <c r="E1060" t="s">
        <v>49</v>
      </c>
      <c r="F1060" t="s">
        <v>114</v>
      </c>
      <c r="G1060" s="36">
        <f t="shared" ref="G1060:AH1060" si="756">INDEX(FuelData,MATCH($B1060,FuelData_Index,0),MATCH(G$4,FuelData_Year,0))</f>
        <v>0</v>
      </c>
      <c r="H1060" s="36">
        <f t="shared" si="756"/>
        <v>0</v>
      </c>
      <c r="I1060" s="36">
        <f t="shared" si="756"/>
        <v>0</v>
      </c>
      <c r="J1060" s="36">
        <f t="shared" si="756"/>
        <v>0</v>
      </c>
      <c r="K1060" s="36">
        <f t="shared" si="756"/>
        <v>0</v>
      </c>
      <c r="L1060" s="36">
        <f t="shared" si="756"/>
        <v>0</v>
      </c>
      <c r="M1060" s="36">
        <f t="shared" si="756"/>
        <v>0</v>
      </c>
      <c r="N1060" s="8">
        <f t="shared" si="756"/>
        <v>321.41145340894582</v>
      </c>
      <c r="O1060" s="8">
        <f t="shared" si="756"/>
        <v>317.55451596802141</v>
      </c>
      <c r="P1060" s="8">
        <f t="shared" si="756"/>
        <v>313.69757852711427</v>
      </c>
      <c r="Q1060" s="8">
        <f t="shared" si="756"/>
        <v>309.84064108620714</v>
      </c>
      <c r="R1060" s="8">
        <f t="shared" si="756"/>
        <v>305.98370364530001</v>
      </c>
      <c r="S1060" s="8">
        <f t="shared" si="756"/>
        <v>302.12676620439288</v>
      </c>
      <c r="T1060" s="8">
        <f t="shared" si="756"/>
        <v>300.19829748393931</v>
      </c>
      <c r="U1060" s="8">
        <f t="shared" si="756"/>
        <v>298.26982876348575</v>
      </c>
      <c r="V1060" s="8">
        <f t="shared" si="756"/>
        <v>296.34136004303218</v>
      </c>
      <c r="W1060" s="8">
        <f t="shared" si="756"/>
        <v>294.41289132257862</v>
      </c>
      <c r="X1060" s="8">
        <f t="shared" si="756"/>
        <v>292.48442260212505</v>
      </c>
      <c r="Y1060" s="8">
        <f t="shared" si="756"/>
        <v>290.55595388167148</v>
      </c>
      <c r="Z1060" s="8">
        <f t="shared" si="756"/>
        <v>288.62748516121792</v>
      </c>
      <c r="AA1060" s="8">
        <f t="shared" si="756"/>
        <v>286.69901644076435</v>
      </c>
      <c r="AB1060" s="8">
        <f t="shared" si="756"/>
        <v>284.77054772031079</v>
      </c>
      <c r="AC1060" s="8">
        <f t="shared" si="756"/>
        <v>282.84207899985677</v>
      </c>
      <c r="AD1060" s="8">
        <f t="shared" si="756"/>
        <v>280.9136102794032</v>
      </c>
      <c r="AE1060" s="8">
        <f t="shared" si="756"/>
        <v>278.98514155894964</v>
      </c>
      <c r="AF1060" s="8">
        <f t="shared" si="756"/>
        <v>277.05667283849607</v>
      </c>
      <c r="AG1060" s="8">
        <f t="shared" si="756"/>
        <v>275.1282041180425</v>
      </c>
      <c r="AH1060" s="8">
        <f t="shared" si="756"/>
        <v>273.19973539758894</v>
      </c>
    </row>
    <row r="1061" spans="2:34" hidden="1" outlineLevel="1">
      <c r="B1061" t="str">
        <f t="shared" si="746"/>
        <v/>
      </c>
      <c r="G1061" s="36"/>
      <c r="H1061" s="36"/>
      <c r="I1061" s="36"/>
      <c r="J1061" s="36"/>
      <c r="K1061" s="36"/>
      <c r="L1061" s="36"/>
      <c r="M1061" s="36"/>
      <c r="N1061" s="8"/>
      <c r="O1061" s="8"/>
      <c r="P1061" s="8"/>
      <c r="Q1061" s="8"/>
      <c r="R1061" s="8"/>
      <c r="S1061" s="8"/>
      <c r="T1061" s="8"/>
      <c r="U1061" s="8"/>
      <c r="V1061" s="8"/>
      <c r="W1061" s="8"/>
      <c r="X1061" s="8"/>
      <c r="Y1061" s="8"/>
      <c r="Z1061" s="8"/>
      <c r="AA1061" s="8"/>
      <c r="AB1061" s="8"/>
      <c r="AC1061" s="8"/>
      <c r="AD1061" s="8"/>
      <c r="AE1061" s="8"/>
      <c r="AF1061" s="8"/>
      <c r="AG1061" s="8"/>
      <c r="AH1061" s="8"/>
    </row>
    <row r="1062" spans="2:34" hidden="1" outlineLevel="1">
      <c r="B1062" t="str">
        <f t="shared" si="746"/>
        <v>Bio-oil (HTL) - Finance cost - Africa - USD/ton fuel</v>
      </c>
      <c r="C1062" s="10" t="str">
        <f>C1048</f>
        <v>Bio-oil (HTL)</v>
      </c>
      <c r="D1062" s="10" t="s">
        <v>42</v>
      </c>
      <c r="E1062" s="10" t="s">
        <v>55</v>
      </c>
      <c r="F1062" s="10" t="s">
        <v>31</v>
      </c>
      <c r="G1062" s="37">
        <f>G1067*G$1072</f>
        <v>0</v>
      </c>
      <c r="H1062" s="37">
        <f t="shared" ref="H1062:AH1062" si="757">H1067*H$1072</f>
        <v>0</v>
      </c>
      <c r="I1062" s="37">
        <f t="shared" si="757"/>
        <v>0</v>
      </c>
      <c r="J1062" s="37">
        <f t="shared" si="757"/>
        <v>0</v>
      </c>
      <c r="K1062" s="37">
        <f t="shared" si="757"/>
        <v>0</v>
      </c>
      <c r="L1062" s="37">
        <f t="shared" si="757"/>
        <v>0</v>
      </c>
      <c r="M1062" s="37">
        <f t="shared" si="757"/>
        <v>0</v>
      </c>
      <c r="N1062" s="11">
        <f t="shared" si="757"/>
        <v>163.71671018857279</v>
      </c>
      <c r="O1062" s="11">
        <f t="shared" si="757"/>
        <v>161.75210966630644</v>
      </c>
      <c r="P1062" s="11">
        <f t="shared" si="757"/>
        <v>159.7875091440433</v>
      </c>
      <c r="Q1062" s="11">
        <f t="shared" si="757"/>
        <v>157.82290862178019</v>
      </c>
      <c r="R1062" s="11">
        <f t="shared" si="757"/>
        <v>155.85830809951784</v>
      </c>
      <c r="S1062" s="11">
        <f t="shared" si="757"/>
        <v>153.8937075772551</v>
      </c>
      <c r="T1062" s="11">
        <f t="shared" si="757"/>
        <v>152.91140731612393</v>
      </c>
      <c r="U1062" s="11">
        <f t="shared" si="757"/>
        <v>151.92910705499236</v>
      </c>
      <c r="V1062" s="11">
        <f t="shared" si="757"/>
        <v>150.94680679386079</v>
      </c>
      <c r="W1062" s="11">
        <f t="shared" si="757"/>
        <v>149.96450653272964</v>
      </c>
      <c r="X1062" s="11">
        <f t="shared" si="757"/>
        <v>148.98220627159847</v>
      </c>
      <c r="Y1062" s="11">
        <f t="shared" si="757"/>
        <v>147.9999060104669</v>
      </c>
      <c r="Z1062" s="11">
        <f t="shared" si="757"/>
        <v>147.01760574933573</v>
      </c>
      <c r="AA1062" s="11">
        <f t="shared" si="757"/>
        <v>146.03530548820416</v>
      </c>
      <c r="AB1062" s="11">
        <f t="shared" si="757"/>
        <v>145.05300522707259</v>
      </c>
      <c r="AC1062" s="11">
        <f t="shared" si="757"/>
        <v>144.07070496594142</v>
      </c>
      <c r="AD1062" s="11">
        <f t="shared" si="757"/>
        <v>143.08840470480985</v>
      </c>
      <c r="AE1062" s="11">
        <f t="shared" si="757"/>
        <v>142.10610444367867</v>
      </c>
      <c r="AF1062" s="11">
        <f t="shared" si="757"/>
        <v>141.12380418254713</v>
      </c>
      <c r="AG1062" s="11">
        <f t="shared" si="757"/>
        <v>140.14150392141556</v>
      </c>
      <c r="AH1062" s="11">
        <f t="shared" si="757"/>
        <v>139.15920366028439</v>
      </c>
    </row>
    <row r="1063" spans="2:34" hidden="1" outlineLevel="1">
      <c r="B1063" t="str">
        <f t="shared" si="746"/>
        <v>Bio-oil (HTL) - Finance cost - Americas - USD/ton fuel</v>
      </c>
      <c r="C1063" s="2" t="str">
        <f>C1048</f>
        <v>Bio-oil (HTL)</v>
      </c>
      <c r="D1063" s="2" t="s">
        <v>42</v>
      </c>
      <c r="E1063" s="2" t="s">
        <v>56</v>
      </c>
      <c r="F1063" s="2" t="s">
        <v>31</v>
      </c>
      <c r="G1063" s="38">
        <f t="shared" ref="G1063:AH1063" si="758">G1068*G$1072</f>
        <v>0</v>
      </c>
      <c r="H1063" s="38">
        <f t="shared" si="758"/>
        <v>0</v>
      </c>
      <c r="I1063" s="38">
        <f t="shared" si="758"/>
        <v>0</v>
      </c>
      <c r="J1063" s="38">
        <f t="shared" si="758"/>
        <v>0</v>
      </c>
      <c r="K1063" s="38">
        <f t="shared" si="758"/>
        <v>0</v>
      </c>
      <c r="L1063" s="38">
        <f t="shared" si="758"/>
        <v>0</v>
      </c>
      <c r="M1063" s="38">
        <f t="shared" si="758"/>
        <v>0</v>
      </c>
      <c r="N1063" s="12">
        <f t="shared" si="758"/>
        <v>163.71671018857279</v>
      </c>
      <c r="O1063" s="12">
        <f t="shared" si="758"/>
        <v>161.75210966630644</v>
      </c>
      <c r="P1063" s="12">
        <f t="shared" si="758"/>
        <v>159.7875091440433</v>
      </c>
      <c r="Q1063" s="12">
        <f t="shared" si="758"/>
        <v>157.82290862178019</v>
      </c>
      <c r="R1063" s="12">
        <f t="shared" si="758"/>
        <v>155.85830809951784</v>
      </c>
      <c r="S1063" s="12">
        <f t="shared" si="758"/>
        <v>153.8937075772551</v>
      </c>
      <c r="T1063" s="12">
        <f t="shared" si="758"/>
        <v>152.91140731612393</v>
      </c>
      <c r="U1063" s="12">
        <f t="shared" si="758"/>
        <v>151.92910705499236</v>
      </c>
      <c r="V1063" s="12">
        <f t="shared" si="758"/>
        <v>150.94680679386079</v>
      </c>
      <c r="W1063" s="12">
        <f t="shared" si="758"/>
        <v>149.96450653272964</v>
      </c>
      <c r="X1063" s="12">
        <f t="shared" si="758"/>
        <v>148.98220627159847</v>
      </c>
      <c r="Y1063" s="12">
        <f t="shared" si="758"/>
        <v>147.9999060104669</v>
      </c>
      <c r="Z1063" s="12">
        <f t="shared" si="758"/>
        <v>147.01760574933573</v>
      </c>
      <c r="AA1063" s="12">
        <f t="shared" si="758"/>
        <v>146.03530548820416</v>
      </c>
      <c r="AB1063" s="12">
        <f t="shared" si="758"/>
        <v>145.05300522707259</v>
      </c>
      <c r="AC1063" s="12">
        <f t="shared" si="758"/>
        <v>144.07070496594142</v>
      </c>
      <c r="AD1063" s="12">
        <f t="shared" si="758"/>
        <v>143.08840470480985</v>
      </c>
      <c r="AE1063" s="12">
        <f t="shared" si="758"/>
        <v>142.10610444367867</v>
      </c>
      <c r="AF1063" s="12">
        <f t="shared" si="758"/>
        <v>141.12380418254713</v>
      </c>
      <c r="AG1063" s="12">
        <f t="shared" si="758"/>
        <v>140.14150392141556</v>
      </c>
      <c r="AH1063" s="12">
        <f t="shared" si="758"/>
        <v>139.15920366028439</v>
      </c>
    </row>
    <row r="1064" spans="2:34" hidden="1" outlineLevel="1">
      <c r="B1064" t="str">
        <f t="shared" si="746"/>
        <v>Bio-oil (HTL) - Finance cost - Asia - USD/ton fuel</v>
      </c>
      <c r="C1064" s="2" t="str">
        <f>C1048</f>
        <v>Bio-oil (HTL)</v>
      </c>
      <c r="D1064" s="2" t="s">
        <v>42</v>
      </c>
      <c r="E1064" s="2" t="s">
        <v>57</v>
      </c>
      <c r="F1064" s="2" t="s">
        <v>31</v>
      </c>
      <c r="G1064" s="38">
        <f t="shared" ref="G1064:AH1064" si="759">G1069*G$1072</f>
        <v>0</v>
      </c>
      <c r="H1064" s="38">
        <f t="shared" si="759"/>
        <v>0</v>
      </c>
      <c r="I1064" s="38">
        <f t="shared" si="759"/>
        <v>0</v>
      </c>
      <c r="J1064" s="38">
        <f t="shared" si="759"/>
        <v>0</v>
      </c>
      <c r="K1064" s="38">
        <f t="shared" si="759"/>
        <v>0</v>
      </c>
      <c r="L1064" s="38">
        <f t="shared" si="759"/>
        <v>0</v>
      </c>
      <c r="M1064" s="38">
        <f t="shared" si="759"/>
        <v>0</v>
      </c>
      <c r="N1064" s="12">
        <f t="shared" si="759"/>
        <v>163.71671018857279</v>
      </c>
      <c r="O1064" s="12">
        <f t="shared" si="759"/>
        <v>161.75210966630644</v>
      </c>
      <c r="P1064" s="12">
        <f t="shared" si="759"/>
        <v>159.7875091440433</v>
      </c>
      <c r="Q1064" s="12">
        <f t="shared" si="759"/>
        <v>157.82290862178019</v>
      </c>
      <c r="R1064" s="12">
        <f t="shared" si="759"/>
        <v>155.85830809951784</v>
      </c>
      <c r="S1064" s="12">
        <f t="shared" si="759"/>
        <v>153.8937075772551</v>
      </c>
      <c r="T1064" s="12">
        <f t="shared" si="759"/>
        <v>152.91140731612393</v>
      </c>
      <c r="U1064" s="12">
        <f t="shared" si="759"/>
        <v>151.92910705499236</v>
      </c>
      <c r="V1064" s="12">
        <f t="shared" si="759"/>
        <v>150.94680679386079</v>
      </c>
      <c r="W1064" s="12">
        <f t="shared" si="759"/>
        <v>149.96450653272964</v>
      </c>
      <c r="X1064" s="12">
        <f t="shared" si="759"/>
        <v>148.98220627159847</v>
      </c>
      <c r="Y1064" s="12">
        <f t="shared" si="759"/>
        <v>147.9999060104669</v>
      </c>
      <c r="Z1064" s="12">
        <f t="shared" si="759"/>
        <v>147.01760574933573</v>
      </c>
      <c r="AA1064" s="12">
        <f t="shared" si="759"/>
        <v>146.03530548820416</v>
      </c>
      <c r="AB1064" s="12">
        <f t="shared" si="759"/>
        <v>145.05300522707259</v>
      </c>
      <c r="AC1064" s="12">
        <f t="shared" si="759"/>
        <v>144.07070496594142</v>
      </c>
      <c r="AD1064" s="12">
        <f t="shared" si="759"/>
        <v>143.08840470480985</v>
      </c>
      <c r="AE1064" s="12">
        <f t="shared" si="759"/>
        <v>142.10610444367867</v>
      </c>
      <c r="AF1064" s="12">
        <f t="shared" si="759"/>
        <v>141.12380418254713</v>
      </c>
      <c r="AG1064" s="12">
        <f t="shared" si="759"/>
        <v>140.14150392141556</v>
      </c>
      <c r="AH1064" s="12">
        <f t="shared" si="759"/>
        <v>139.15920366028439</v>
      </c>
    </row>
    <row r="1065" spans="2:34" hidden="1" outlineLevel="1">
      <c r="B1065" t="str">
        <f t="shared" si="746"/>
        <v>Bio-oil (HTL) - Finance cost - Europe - USD/ton fuel</v>
      </c>
      <c r="C1065" s="2" t="str">
        <f>C1048</f>
        <v>Bio-oil (HTL)</v>
      </c>
      <c r="D1065" s="2" t="s">
        <v>42</v>
      </c>
      <c r="E1065" s="2" t="s">
        <v>8</v>
      </c>
      <c r="F1065" s="2" t="s">
        <v>31</v>
      </c>
      <c r="G1065" s="38">
        <f t="shared" ref="G1065:AH1065" si="760">G1070*G$1072</f>
        <v>0</v>
      </c>
      <c r="H1065" s="38">
        <f t="shared" si="760"/>
        <v>0</v>
      </c>
      <c r="I1065" s="38">
        <f t="shared" si="760"/>
        <v>0</v>
      </c>
      <c r="J1065" s="38">
        <f t="shared" si="760"/>
        <v>0</v>
      </c>
      <c r="K1065" s="38">
        <f t="shared" si="760"/>
        <v>0</v>
      </c>
      <c r="L1065" s="38">
        <f t="shared" si="760"/>
        <v>0</v>
      </c>
      <c r="M1065" s="38">
        <f t="shared" si="760"/>
        <v>0</v>
      </c>
      <c r="N1065" s="12">
        <f t="shared" si="760"/>
        <v>163.71671018857279</v>
      </c>
      <c r="O1065" s="12">
        <f t="shared" si="760"/>
        <v>161.75210966630644</v>
      </c>
      <c r="P1065" s="12">
        <f t="shared" si="760"/>
        <v>159.7875091440433</v>
      </c>
      <c r="Q1065" s="12">
        <f t="shared" si="760"/>
        <v>157.82290862178019</v>
      </c>
      <c r="R1065" s="12">
        <f t="shared" si="760"/>
        <v>155.85830809951784</v>
      </c>
      <c r="S1065" s="12">
        <f t="shared" si="760"/>
        <v>153.8937075772551</v>
      </c>
      <c r="T1065" s="12">
        <f t="shared" si="760"/>
        <v>152.91140731612393</v>
      </c>
      <c r="U1065" s="12">
        <f t="shared" si="760"/>
        <v>151.92910705499236</v>
      </c>
      <c r="V1065" s="12">
        <f t="shared" si="760"/>
        <v>150.94680679386079</v>
      </c>
      <c r="W1065" s="12">
        <f t="shared" si="760"/>
        <v>149.96450653272964</v>
      </c>
      <c r="X1065" s="12">
        <f t="shared" si="760"/>
        <v>148.98220627159847</v>
      </c>
      <c r="Y1065" s="12">
        <f t="shared" si="760"/>
        <v>147.9999060104669</v>
      </c>
      <c r="Z1065" s="12">
        <f t="shared" si="760"/>
        <v>147.01760574933573</v>
      </c>
      <c r="AA1065" s="12">
        <f t="shared" si="760"/>
        <v>146.03530548820416</v>
      </c>
      <c r="AB1065" s="12">
        <f t="shared" si="760"/>
        <v>145.05300522707259</v>
      </c>
      <c r="AC1065" s="12">
        <f t="shared" si="760"/>
        <v>144.07070496594142</v>
      </c>
      <c r="AD1065" s="12">
        <f t="shared" si="760"/>
        <v>143.08840470480985</v>
      </c>
      <c r="AE1065" s="12">
        <f t="shared" si="760"/>
        <v>142.10610444367867</v>
      </c>
      <c r="AF1065" s="12">
        <f t="shared" si="760"/>
        <v>141.12380418254713</v>
      </c>
      <c r="AG1065" s="12">
        <f t="shared" si="760"/>
        <v>140.14150392141556</v>
      </c>
      <c r="AH1065" s="12">
        <f t="shared" si="760"/>
        <v>139.15920366028439</v>
      </c>
    </row>
    <row r="1066" spans="2:34" hidden="1" outlineLevel="1">
      <c r="B1066" t="str">
        <f t="shared" si="746"/>
        <v>Bio-oil (HTL) - Finance cost - Middle East - USD/ton fuel</v>
      </c>
      <c r="C1066" s="13" t="str">
        <f>C1048</f>
        <v>Bio-oil (HTL)</v>
      </c>
      <c r="D1066" s="13" t="s">
        <v>42</v>
      </c>
      <c r="E1066" s="13" t="s">
        <v>58</v>
      </c>
      <c r="F1066" s="13" t="s">
        <v>31</v>
      </c>
      <c r="G1066" s="39">
        <f t="shared" ref="G1066:AH1066" si="761">G1071*G$1072</f>
        <v>0</v>
      </c>
      <c r="H1066" s="39">
        <f t="shared" si="761"/>
        <v>0</v>
      </c>
      <c r="I1066" s="39">
        <f t="shared" si="761"/>
        <v>0</v>
      </c>
      <c r="J1066" s="39">
        <f t="shared" si="761"/>
        <v>0</v>
      </c>
      <c r="K1066" s="39">
        <f t="shared" si="761"/>
        <v>0</v>
      </c>
      <c r="L1066" s="39">
        <f t="shared" si="761"/>
        <v>0</v>
      </c>
      <c r="M1066" s="39">
        <f t="shared" si="761"/>
        <v>0</v>
      </c>
      <c r="N1066" s="14">
        <f t="shared" si="761"/>
        <v>163.71671018857279</v>
      </c>
      <c r="O1066" s="14">
        <f t="shared" si="761"/>
        <v>161.75210966630644</v>
      </c>
      <c r="P1066" s="14">
        <f t="shared" si="761"/>
        <v>159.7875091440433</v>
      </c>
      <c r="Q1066" s="14">
        <f t="shared" si="761"/>
        <v>157.82290862178019</v>
      </c>
      <c r="R1066" s="14">
        <f t="shared" si="761"/>
        <v>155.85830809951784</v>
      </c>
      <c r="S1066" s="14">
        <f t="shared" si="761"/>
        <v>153.8937075772551</v>
      </c>
      <c r="T1066" s="14">
        <f t="shared" si="761"/>
        <v>152.91140731612393</v>
      </c>
      <c r="U1066" s="14">
        <f t="shared" si="761"/>
        <v>151.92910705499236</v>
      </c>
      <c r="V1066" s="14">
        <f t="shared" si="761"/>
        <v>150.94680679386079</v>
      </c>
      <c r="W1066" s="14">
        <f t="shared" si="761"/>
        <v>149.96450653272964</v>
      </c>
      <c r="X1066" s="14">
        <f t="shared" si="761"/>
        <v>148.98220627159847</v>
      </c>
      <c r="Y1066" s="14">
        <f t="shared" si="761"/>
        <v>147.9999060104669</v>
      </c>
      <c r="Z1066" s="14">
        <f t="shared" si="761"/>
        <v>147.01760574933573</v>
      </c>
      <c r="AA1066" s="14">
        <f t="shared" si="761"/>
        <v>146.03530548820416</v>
      </c>
      <c r="AB1066" s="14">
        <f t="shared" si="761"/>
        <v>145.05300522707259</v>
      </c>
      <c r="AC1066" s="14">
        <f t="shared" si="761"/>
        <v>144.07070496594142</v>
      </c>
      <c r="AD1066" s="14">
        <f t="shared" si="761"/>
        <v>143.08840470480985</v>
      </c>
      <c r="AE1066" s="14">
        <f t="shared" si="761"/>
        <v>142.10610444367867</v>
      </c>
      <c r="AF1066" s="14">
        <f t="shared" si="761"/>
        <v>141.12380418254713</v>
      </c>
      <c r="AG1066" s="14">
        <f t="shared" si="761"/>
        <v>140.14150392141556</v>
      </c>
      <c r="AH1066" s="14">
        <f t="shared" si="761"/>
        <v>139.15920366028439</v>
      </c>
    </row>
    <row r="1067" spans="2:34" hidden="1" outlineLevel="1">
      <c r="B1067" t="str">
        <f t="shared" si="746"/>
        <v>General - Weighted average cost of capital (WACC) - Africa - %</v>
      </c>
      <c r="C1067" t="s">
        <v>115</v>
      </c>
      <c r="D1067" t="s">
        <v>116</v>
      </c>
      <c r="E1067" t="s">
        <v>55</v>
      </c>
      <c r="F1067" t="s">
        <v>117</v>
      </c>
      <c r="G1067" s="40">
        <f t="shared" ref="G1067:V1072" si="762">INDEX(FuelData,MATCH($B1067,FuelData_Index,0),MATCH(G$4,FuelData_Year,0))</f>
        <v>5.5000000000000007E-2</v>
      </c>
      <c r="H1067" s="40">
        <f t="shared" si="762"/>
        <v>5.5000000000000007E-2</v>
      </c>
      <c r="I1067" s="40">
        <f t="shared" si="762"/>
        <v>5.5000000000000007E-2</v>
      </c>
      <c r="J1067" s="40">
        <f t="shared" si="762"/>
        <v>5.5000000000000007E-2</v>
      </c>
      <c r="K1067" s="40">
        <f t="shared" si="762"/>
        <v>5.5000000000000007E-2</v>
      </c>
      <c r="L1067" s="40">
        <f t="shared" si="762"/>
        <v>5.5000000000000007E-2</v>
      </c>
      <c r="M1067" s="40">
        <f t="shared" si="762"/>
        <v>5.5000000000000007E-2</v>
      </c>
      <c r="N1067" s="9">
        <f t="shared" si="762"/>
        <v>5.5000000000000007E-2</v>
      </c>
      <c r="O1067" s="9">
        <f t="shared" si="762"/>
        <v>5.5000000000000007E-2</v>
      </c>
      <c r="P1067" s="9">
        <f t="shared" si="762"/>
        <v>5.5000000000000007E-2</v>
      </c>
      <c r="Q1067" s="9">
        <f t="shared" si="762"/>
        <v>5.5000000000000007E-2</v>
      </c>
      <c r="R1067" s="9">
        <f t="shared" si="762"/>
        <v>5.5000000000000007E-2</v>
      </c>
      <c r="S1067" s="9">
        <f t="shared" si="762"/>
        <v>5.5000000000000007E-2</v>
      </c>
      <c r="T1067" s="9">
        <f t="shared" si="762"/>
        <v>5.5000000000000007E-2</v>
      </c>
      <c r="U1067" s="9">
        <f t="shared" si="762"/>
        <v>5.5000000000000007E-2</v>
      </c>
      <c r="V1067" s="9">
        <f t="shared" si="762"/>
        <v>5.5000000000000007E-2</v>
      </c>
      <c r="W1067" s="9">
        <f t="shared" ref="W1067:AH1072" si="763">INDEX(FuelData,MATCH($B1067,FuelData_Index,0),MATCH(W$4,FuelData_Year,0))</f>
        <v>5.5000000000000007E-2</v>
      </c>
      <c r="X1067" s="9">
        <f t="shared" si="763"/>
        <v>5.5000000000000007E-2</v>
      </c>
      <c r="Y1067" s="9">
        <f t="shared" si="763"/>
        <v>5.5000000000000007E-2</v>
      </c>
      <c r="Z1067" s="9">
        <f t="shared" si="763"/>
        <v>5.5000000000000007E-2</v>
      </c>
      <c r="AA1067" s="9">
        <f t="shared" si="763"/>
        <v>5.5000000000000007E-2</v>
      </c>
      <c r="AB1067" s="9">
        <f t="shared" si="763"/>
        <v>5.5000000000000007E-2</v>
      </c>
      <c r="AC1067" s="9">
        <f t="shared" si="763"/>
        <v>5.5000000000000007E-2</v>
      </c>
      <c r="AD1067" s="9">
        <f t="shared" si="763"/>
        <v>5.5000000000000007E-2</v>
      </c>
      <c r="AE1067" s="9">
        <f t="shared" si="763"/>
        <v>5.5000000000000007E-2</v>
      </c>
      <c r="AF1067" s="9">
        <f t="shared" si="763"/>
        <v>5.5000000000000007E-2</v>
      </c>
      <c r="AG1067" s="9">
        <f t="shared" si="763"/>
        <v>5.5000000000000007E-2</v>
      </c>
      <c r="AH1067" s="9">
        <f t="shared" si="763"/>
        <v>5.5000000000000007E-2</v>
      </c>
    </row>
    <row r="1068" spans="2:34" hidden="1" outlineLevel="1">
      <c r="B1068" t="str">
        <f t="shared" si="746"/>
        <v>General - Weighted average cost of capital (WACC) - Americas - %</v>
      </c>
      <c r="C1068" t="s">
        <v>115</v>
      </c>
      <c r="D1068" t="s">
        <v>116</v>
      </c>
      <c r="E1068" t="s">
        <v>56</v>
      </c>
      <c r="F1068" t="s">
        <v>117</v>
      </c>
      <c r="G1068" s="40">
        <f t="shared" si="762"/>
        <v>5.5000000000000007E-2</v>
      </c>
      <c r="H1068" s="40">
        <f t="shared" si="762"/>
        <v>5.5000000000000007E-2</v>
      </c>
      <c r="I1068" s="40">
        <f t="shared" si="762"/>
        <v>5.5000000000000007E-2</v>
      </c>
      <c r="J1068" s="40">
        <f t="shared" si="762"/>
        <v>5.5000000000000007E-2</v>
      </c>
      <c r="K1068" s="40">
        <f t="shared" si="762"/>
        <v>5.5000000000000007E-2</v>
      </c>
      <c r="L1068" s="40">
        <f t="shared" si="762"/>
        <v>5.5000000000000007E-2</v>
      </c>
      <c r="M1068" s="40">
        <f t="shared" si="762"/>
        <v>5.5000000000000007E-2</v>
      </c>
      <c r="N1068" s="9">
        <f t="shared" si="762"/>
        <v>5.5000000000000007E-2</v>
      </c>
      <c r="O1068" s="9">
        <f t="shared" si="762"/>
        <v>5.5000000000000007E-2</v>
      </c>
      <c r="P1068" s="9">
        <f t="shared" si="762"/>
        <v>5.5000000000000007E-2</v>
      </c>
      <c r="Q1068" s="9">
        <f t="shared" si="762"/>
        <v>5.5000000000000007E-2</v>
      </c>
      <c r="R1068" s="9">
        <f t="shared" si="762"/>
        <v>5.5000000000000007E-2</v>
      </c>
      <c r="S1068" s="9">
        <f t="shared" si="762"/>
        <v>5.5000000000000007E-2</v>
      </c>
      <c r="T1068" s="9">
        <f t="shared" si="762"/>
        <v>5.5000000000000007E-2</v>
      </c>
      <c r="U1068" s="9">
        <f t="shared" si="762"/>
        <v>5.5000000000000007E-2</v>
      </c>
      <c r="V1068" s="9">
        <f t="shared" si="762"/>
        <v>5.5000000000000007E-2</v>
      </c>
      <c r="W1068" s="9">
        <f t="shared" si="763"/>
        <v>5.5000000000000007E-2</v>
      </c>
      <c r="X1068" s="9">
        <f t="shared" si="763"/>
        <v>5.5000000000000007E-2</v>
      </c>
      <c r="Y1068" s="9">
        <f t="shared" si="763"/>
        <v>5.5000000000000007E-2</v>
      </c>
      <c r="Z1068" s="9">
        <f t="shared" si="763"/>
        <v>5.5000000000000007E-2</v>
      </c>
      <c r="AA1068" s="9">
        <f t="shared" si="763"/>
        <v>5.5000000000000007E-2</v>
      </c>
      <c r="AB1068" s="9">
        <f t="shared" si="763"/>
        <v>5.5000000000000007E-2</v>
      </c>
      <c r="AC1068" s="9">
        <f t="shared" si="763"/>
        <v>5.5000000000000007E-2</v>
      </c>
      <c r="AD1068" s="9">
        <f t="shared" si="763"/>
        <v>5.5000000000000007E-2</v>
      </c>
      <c r="AE1068" s="9">
        <f t="shared" si="763"/>
        <v>5.5000000000000007E-2</v>
      </c>
      <c r="AF1068" s="9">
        <f t="shared" si="763"/>
        <v>5.5000000000000007E-2</v>
      </c>
      <c r="AG1068" s="9">
        <f t="shared" si="763"/>
        <v>5.5000000000000007E-2</v>
      </c>
      <c r="AH1068" s="9">
        <f t="shared" si="763"/>
        <v>5.5000000000000007E-2</v>
      </c>
    </row>
    <row r="1069" spans="2:34" hidden="1" outlineLevel="1">
      <c r="B1069" t="str">
        <f t="shared" si="746"/>
        <v>General - Weighted average cost of capital (WACC) - Asia - %</v>
      </c>
      <c r="C1069" t="s">
        <v>115</v>
      </c>
      <c r="D1069" t="s">
        <v>116</v>
      </c>
      <c r="E1069" t="s">
        <v>57</v>
      </c>
      <c r="F1069" t="s">
        <v>117</v>
      </c>
      <c r="G1069" s="40">
        <f t="shared" si="762"/>
        <v>5.5000000000000007E-2</v>
      </c>
      <c r="H1069" s="40">
        <f t="shared" si="762"/>
        <v>5.5000000000000007E-2</v>
      </c>
      <c r="I1069" s="40">
        <f t="shared" si="762"/>
        <v>5.5000000000000007E-2</v>
      </c>
      <c r="J1069" s="40">
        <f t="shared" si="762"/>
        <v>5.5000000000000007E-2</v>
      </c>
      <c r="K1069" s="40">
        <f t="shared" si="762"/>
        <v>5.5000000000000007E-2</v>
      </c>
      <c r="L1069" s="40">
        <f t="shared" si="762"/>
        <v>5.5000000000000007E-2</v>
      </c>
      <c r="M1069" s="40">
        <f t="shared" si="762"/>
        <v>5.5000000000000007E-2</v>
      </c>
      <c r="N1069" s="9">
        <f t="shared" si="762"/>
        <v>5.5000000000000007E-2</v>
      </c>
      <c r="O1069" s="9">
        <f t="shared" si="762"/>
        <v>5.5000000000000007E-2</v>
      </c>
      <c r="P1069" s="9">
        <f t="shared" si="762"/>
        <v>5.5000000000000007E-2</v>
      </c>
      <c r="Q1069" s="9">
        <f t="shared" si="762"/>
        <v>5.5000000000000007E-2</v>
      </c>
      <c r="R1069" s="9">
        <f t="shared" si="762"/>
        <v>5.5000000000000007E-2</v>
      </c>
      <c r="S1069" s="9">
        <f t="shared" si="762"/>
        <v>5.5000000000000007E-2</v>
      </c>
      <c r="T1069" s="9">
        <f t="shared" si="762"/>
        <v>5.5000000000000007E-2</v>
      </c>
      <c r="U1069" s="9">
        <f t="shared" si="762"/>
        <v>5.5000000000000007E-2</v>
      </c>
      <c r="V1069" s="9">
        <f t="shared" si="762"/>
        <v>5.5000000000000007E-2</v>
      </c>
      <c r="W1069" s="9">
        <f t="shared" si="763"/>
        <v>5.5000000000000007E-2</v>
      </c>
      <c r="X1069" s="9">
        <f t="shared" si="763"/>
        <v>5.5000000000000007E-2</v>
      </c>
      <c r="Y1069" s="9">
        <f t="shared" si="763"/>
        <v>5.5000000000000007E-2</v>
      </c>
      <c r="Z1069" s="9">
        <f t="shared" si="763"/>
        <v>5.5000000000000007E-2</v>
      </c>
      <c r="AA1069" s="9">
        <f t="shared" si="763"/>
        <v>5.5000000000000007E-2</v>
      </c>
      <c r="AB1069" s="9">
        <f t="shared" si="763"/>
        <v>5.5000000000000007E-2</v>
      </c>
      <c r="AC1069" s="9">
        <f t="shared" si="763"/>
        <v>5.5000000000000007E-2</v>
      </c>
      <c r="AD1069" s="9">
        <f t="shared" si="763"/>
        <v>5.5000000000000007E-2</v>
      </c>
      <c r="AE1069" s="9">
        <f t="shared" si="763"/>
        <v>5.5000000000000007E-2</v>
      </c>
      <c r="AF1069" s="9">
        <f t="shared" si="763"/>
        <v>5.5000000000000007E-2</v>
      </c>
      <c r="AG1069" s="9">
        <f t="shared" si="763"/>
        <v>5.5000000000000007E-2</v>
      </c>
      <c r="AH1069" s="9">
        <f t="shared" si="763"/>
        <v>5.5000000000000007E-2</v>
      </c>
    </row>
    <row r="1070" spans="2:34" hidden="1" outlineLevel="1">
      <c r="B1070" t="str">
        <f t="shared" si="746"/>
        <v>General - Weighted average cost of capital (WACC) - Europe - %</v>
      </c>
      <c r="C1070" t="s">
        <v>115</v>
      </c>
      <c r="D1070" t="s">
        <v>116</v>
      </c>
      <c r="E1070" t="s">
        <v>8</v>
      </c>
      <c r="F1070" t="s">
        <v>117</v>
      </c>
      <c r="G1070" s="40">
        <f t="shared" si="762"/>
        <v>5.5000000000000007E-2</v>
      </c>
      <c r="H1070" s="40">
        <f t="shared" si="762"/>
        <v>5.5000000000000007E-2</v>
      </c>
      <c r="I1070" s="40">
        <f t="shared" si="762"/>
        <v>5.5000000000000007E-2</v>
      </c>
      <c r="J1070" s="40">
        <f t="shared" si="762"/>
        <v>5.5000000000000007E-2</v>
      </c>
      <c r="K1070" s="40">
        <f t="shared" si="762"/>
        <v>5.5000000000000007E-2</v>
      </c>
      <c r="L1070" s="40">
        <f t="shared" si="762"/>
        <v>5.5000000000000007E-2</v>
      </c>
      <c r="M1070" s="40">
        <f t="shared" si="762"/>
        <v>5.5000000000000007E-2</v>
      </c>
      <c r="N1070" s="9">
        <f t="shared" si="762"/>
        <v>5.5000000000000007E-2</v>
      </c>
      <c r="O1070" s="9">
        <f t="shared" si="762"/>
        <v>5.5000000000000007E-2</v>
      </c>
      <c r="P1070" s="9">
        <f t="shared" si="762"/>
        <v>5.5000000000000007E-2</v>
      </c>
      <c r="Q1070" s="9">
        <f t="shared" si="762"/>
        <v>5.5000000000000007E-2</v>
      </c>
      <c r="R1070" s="9">
        <f t="shared" si="762"/>
        <v>5.5000000000000007E-2</v>
      </c>
      <c r="S1070" s="9">
        <f t="shared" si="762"/>
        <v>5.5000000000000007E-2</v>
      </c>
      <c r="T1070" s="9">
        <f t="shared" si="762"/>
        <v>5.5000000000000007E-2</v>
      </c>
      <c r="U1070" s="9">
        <f t="shared" si="762"/>
        <v>5.5000000000000007E-2</v>
      </c>
      <c r="V1070" s="9">
        <f t="shared" si="762"/>
        <v>5.5000000000000007E-2</v>
      </c>
      <c r="W1070" s="9">
        <f t="shared" si="763"/>
        <v>5.5000000000000007E-2</v>
      </c>
      <c r="X1070" s="9">
        <f t="shared" si="763"/>
        <v>5.5000000000000007E-2</v>
      </c>
      <c r="Y1070" s="9">
        <f t="shared" si="763"/>
        <v>5.5000000000000007E-2</v>
      </c>
      <c r="Z1070" s="9">
        <f t="shared" si="763"/>
        <v>5.5000000000000007E-2</v>
      </c>
      <c r="AA1070" s="9">
        <f t="shared" si="763"/>
        <v>5.5000000000000007E-2</v>
      </c>
      <c r="AB1070" s="9">
        <f t="shared" si="763"/>
        <v>5.5000000000000007E-2</v>
      </c>
      <c r="AC1070" s="9">
        <f t="shared" si="763"/>
        <v>5.5000000000000007E-2</v>
      </c>
      <c r="AD1070" s="9">
        <f t="shared" si="763"/>
        <v>5.5000000000000007E-2</v>
      </c>
      <c r="AE1070" s="9">
        <f t="shared" si="763"/>
        <v>5.5000000000000007E-2</v>
      </c>
      <c r="AF1070" s="9">
        <f t="shared" si="763"/>
        <v>5.5000000000000007E-2</v>
      </c>
      <c r="AG1070" s="9">
        <f t="shared" si="763"/>
        <v>5.5000000000000007E-2</v>
      </c>
      <c r="AH1070" s="9">
        <f t="shared" si="763"/>
        <v>5.5000000000000007E-2</v>
      </c>
    </row>
    <row r="1071" spans="2:34" hidden="1" outlineLevel="1">
      <c r="B1071" t="str">
        <f t="shared" si="746"/>
        <v>General - Weighted average cost of capital (WACC) - Middle East - %</v>
      </c>
      <c r="C1071" t="s">
        <v>115</v>
      </c>
      <c r="D1071" t="s">
        <v>116</v>
      </c>
      <c r="E1071" t="s">
        <v>58</v>
      </c>
      <c r="F1071" t="s">
        <v>117</v>
      </c>
      <c r="G1071" s="40">
        <f t="shared" si="762"/>
        <v>5.5000000000000007E-2</v>
      </c>
      <c r="H1071" s="40">
        <f t="shared" si="762"/>
        <v>5.5000000000000007E-2</v>
      </c>
      <c r="I1071" s="40">
        <f t="shared" si="762"/>
        <v>5.5000000000000007E-2</v>
      </c>
      <c r="J1071" s="40">
        <f t="shared" si="762"/>
        <v>5.5000000000000007E-2</v>
      </c>
      <c r="K1071" s="40">
        <f t="shared" si="762"/>
        <v>5.5000000000000007E-2</v>
      </c>
      <c r="L1071" s="40">
        <f t="shared" si="762"/>
        <v>5.5000000000000007E-2</v>
      </c>
      <c r="M1071" s="40">
        <f t="shared" si="762"/>
        <v>5.5000000000000007E-2</v>
      </c>
      <c r="N1071" s="9">
        <f t="shared" si="762"/>
        <v>5.5000000000000007E-2</v>
      </c>
      <c r="O1071" s="9">
        <f t="shared" si="762"/>
        <v>5.5000000000000007E-2</v>
      </c>
      <c r="P1071" s="9">
        <f t="shared" si="762"/>
        <v>5.5000000000000007E-2</v>
      </c>
      <c r="Q1071" s="9">
        <f t="shared" si="762"/>
        <v>5.5000000000000007E-2</v>
      </c>
      <c r="R1071" s="9">
        <f t="shared" si="762"/>
        <v>5.5000000000000007E-2</v>
      </c>
      <c r="S1071" s="9">
        <f t="shared" si="762"/>
        <v>5.5000000000000007E-2</v>
      </c>
      <c r="T1071" s="9">
        <f t="shared" si="762"/>
        <v>5.5000000000000007E-2</v>
      </c>
      <c r="U1071" s="9">
        <f t="shared" si="762"/>
        <v>5.5000000000000007E-2</v>
      </c>
      <c r="V1071" s="9">
        <f t="shared" si="762"/>
        <v>5.5000000000000007E-2</v>
      </c>
      <c r="W1071" s="9">
        <f t="shared" si="763"/>
        <v>5.5000000000000007E-2</v>
      </c>
      <c r="X1071" s="9">
        <f t="shared" si="763"/>
        <v>5.5000000000000007E-2</v>
      </c>
      <c r="Y1071" s="9">
        <f t="shared" si="763"/>
        <v>5.5000000000000007E-2</v>
      </c>
      <c r="Z1071" s="9">
        <f t="shared" si="763"/>
        <v>5.5000000000000007E-2</v>
      </c>
      <c r="AA1071" s="9">
        <f t="shared" si="763"/>
        <v>5.5000000000000007E-2</v>
      </c>
      <c r="AB1071" s="9">
        <f t="shared" si="763"/>
        <v>5.5000000000000007E-2</v>
      </c>
      <c r="AC1071" s="9">
        <f t="shared" si="763"/>
        <v>5.5000000000000007E-2</v>
      </c>
      <c r="AD1071" s="9">
        <f t="shared" si="763"/>
        <v>5.5000000000000007E-2</v>
      </c>
      <c r="AE1071" s="9">
        <f t="shared" si="763"/>
        <v>5.5000000000000007E-2</v>
      </c>
      <c r="AF1071" s="9">
        <f t="shared" si="763"/>
        <v>5.5000000000000007E-2</v>
      </c>
      <c r="AG1071" s="9">
        <f t="shared" si="763"/>
        <v>5.5000000000000007E-2</v>
      </c>
      <c r="AH1071" s="9">
        <f t="shared" si="763"/>
        <v>5.5000000000000007E-2</v>
      </c>
    </row>
    <row r="1072" spans="2:34" hidden="1" outlineLevel="1">
      <c r="B1072" t="str">
        <f t="shared" si="746"/>
        <v>Bio-oil (HTL) - Total CAPEX - Global - USD/ton fuel</v>
      </c>
      <c r="C1072" t="str">
        <f>C1048</f>
        <v>Bio-oil (HTL)</v>
      </c>
      <c r="D1072" t="str">
        <f>D1057</f>
        <v>Total CAPEX</v>
      </c>
      <c r="E1072" t="str">
        <f>E1057</f>
        <v>Global</v>
      </c>
      <c r="F1072" t="s">
        <v>31</v>
      </c>
      <c r="G1072" s="36">
        <f t="shared" si="762"/>
        <v>0</v>
      </c>
      <c r="H1072" s="36">
        <f t="shared" si="762"/>
        <v>0</v>
      </c>
      <c r="I1072" s="36">
        <f t="shared" si="762"/>
        <v>0</v>
      </c>
      <c r="J1072" s="36">
        <f t="shared" si="762"/>
        <v>0</v>
      </c>
      <c r="K1072" s="36">
        <f t="shared" si="762"/>
        <v>0</v>
      </c>
      <c r="L1072" s="36">
        <f t="shared" si="762"/>
        <v>0</v>
      </c>
      <c r="M1072" s="36">
        <f t="shared" si="762"/>
        <v>0</v>
      </c>
      <c r="N1072" s="8">
        <f t="shared" si="762"/>
        <v>2976.6674579740502</v>
      </c>
      <c r="O1072" s="8">
        <f t="shared" si="762"/>
        <v>2940.9474484782986</v>
      </c>
      <c r="P1072" s="8">
        <f t="shared" si="762"/>
        <v>2905.2274389826052</v>
      </c>
      <c r="Q1072" s="8">
        <f t="shared" si="762"/>
        <v>2869.5074294869119</v>
      </c>
      <c r="R1072" s="8">
        <f t="shared" si="762"/>
        <v>2833.787419991233</v>
      </c>
      <c r="S1072" s="8">
        <f t="shared" si="762"/>
        <v>2798.0674104955469</v>
      </c>
      <c r="T1072" s="8">
        <f t="shared" si="762"/>
        <v>2780.2074057477075</v>
      </c>
      <c r="U1072" s="8">
        <f t="shared" si="762"/>
        <v>2762.3474009998608</v>
      </c>
      <c r="V1072" s="8">
        <f t="shared" si="762"/>
        <v>2744.4873962520142</v>
      </c>
      <c r="W1072" s="8">
        <f t="shared" si="763"/>
        <v>2726.6273915041747</v>
      </c>
      <c r="X1072" s="8">
        <f t="shared" si="763"/>
        <v>2708.7673867563353</v>
      </c>
      <c r="Y1072" s="8">
        <f t="shared" si="763"/>
        <v>2690.9073820084886</v>
      </c>
      <c r="Z1072" s="8">
        <f t="shared" si="763"/>
        <v>2673.0473772606492</v>
      </c>
      <c r="AA1072" s="8">
        <f t="shared" si="763"/>
        <v>2655.1873725128025</v>
      </c>
      <c r="AB1072" s="8">
        <f t="shared" si="763"/>
        <v>2637.3273677649559</v>
      </c>
      <c r="AC1072" s="8">
        <f t="shared" si="763"/>
        <v>2619.4673630171164</v>
      </c>
      <c r="AD1072" s="8">
        <f t="shared" si="763"/>
        <v>2601.6073582692698</v>
      </c>
      <c r="AE1072" s="8">
        <f t="shared" si="763"/>
        <v>2583.7473535214303</v>
      </c>
      <c r="AF1072" s="8">
        <f t="shared" si="763"/>
        <v>2565.8873487735837</v>
      </c>
      <c r="AG1072" s="8">
        <f t="shared" si="763"/>
        <v>2548.027344025737</v>
      </c>
      <c r="AH1072" s="8">
        <f t="shared" si="763"/>
        <v>2530.1673392778976</v>
      </c>
    </row>
    <row r="1073" spans="2:34" hidden="1" outlineLevel="1">
      <c r="B1073" t="str">
        <f t="shared" si="746"/>
        <v/>
      </c>
      <c r="G1073" s="36"/>
      <c r="H1073" s="36"/>
      <c r="I1073" s="36"/>
      <c r="J1073" s="36"/>
      <c r="K1073" s="36"/>
      <c r="L1073" s="36"/>
      <c r="M1073" s="36"/>
      <c r="N1073" s="8"/>
      <c r="O1073" s="8"/>
      <c r="P1073" s="8"/>
      <c r="Q1073" s="8"/>
      <c r="R1073" s="8"/>
      <c r="S1073" s="8"/>
      <c r="T1073" s="8"/>
      <c r="U1073" s="8"/>
      <c r="V1073" s="8"/>
      <c r="W1073" s="8"/>
      <c r="X1073" s="8"/>
      <c r="Y1073" s="8"/>
      <c r="Z1073" s="8"/>
      <c r="AA1073" s="8"/>
      <c r="AB1073" s="8"/>
      <c r="AC1073" s="8"/>
      <c r="AD1073" s="8"/>
      <c r="AE1073" s="8"/>
      <c r="AF1073" s="8"/>
      <c r="AG1073" s="8"/>
      <c r="AH1073" s="8"/>
    </row>
    <row r="1074" spans="2:34" hidden="1" outlineLevel="1">
      <c r="B1074" t="str">
        <f t="shared" si="746"/>
        <v>Bio-oil (HTL) - Energy cost - Africa - USD/ton fuel</v>
      </c>
      <c r="C1074" s="10" t="str">
        <f>C1048</f>
        <v>Bio-oil (HTL)</v>
      </c>
      <c r="D1074" s="10" t="s">
        <v>43</v>
      </c>
      <c r="E1074" s="10" t="s">
        <v>55</v>
      </c>
      <c r="F1074" s="10" t="s">
        <v>31</v>
      </c>
      <c r="G1074" s="41">
        <f>G1079*G$1084</f>
        <v>0</v>
      </c>
      <c r="H1074" s="41">
        <f t="shared" ref="H1074:AH1074" si="764">H1079*H$1084</f>
        <v>0</v>
      </c>
      <c r="I1074" s="41">
        <f t="shared" si="764"/>
        <v>0</v>
      </c>
      <c r="J1074" s="41">
        <f t="shared" si="764"/>
        <v>0</v>
      </c>
      <c r="K1074" s="41">
        <f t="shared" si="764"/>
        <v>0</v>
      </c>
      <c r="L1074" s="41">
        <f t="shared" si="764"/>
        <v>0</v>
      </c>
      <c r="M1074" s="41">
        <f t="shared" si="764"/>
        <v>0</v>
      </c>
      <c r="N1074" s="15">
        <f t="shared" si="764"/>
        <v>28.008812897662576</v>
      </c>
      <c r="O1074" s="15">
        <f t="shared" si="764"/>
        <v>27.137978077940755</v>
      </c>
      <c r="P1074" s="15">
        <f t="shared" si="764"/>
        <v>26.268392984923963</v>
      </c>
      <c r="Q1074" s="15">
        <f t="shared" si="764"/>
        <v>25.400057618611843</v>
      </c>
      <c r="R1074" s="15">
        <f t="shared" si="764"/>
        <v>24.532971979005112</v>
      </c>
      <c r="S1074" s="15">
        <f t="shared" si="764"/>
        <v>23.667136066103495</v>
      </c>
      <c r="T1074" s="15">
        <f t="shared" si="764"/>
        <v>23.250955982451714</v>
      </c>
      <c r="U1074" s="15">
        <f t="shared" si="764"/>
        <v>22.835364124624419</v>
      </c>
      <c r="V1074" s="15">
        <f t="shared" si="764"/>
        <v>22.420360492621437</v>
      </c>
      <c r="W1074" s="15">
        <f t="shared" si="764"/>
        <v>22.005945086442861</v>
      </c>
      <c r="X1074" s="15">
        <f t="shared" si="764"/>
        <v>21.592117906088863</v>
      </c>
      <c r="Y1074" s="15">
        <f t="shared" si="764"/>
        <v>21.167647807796744</v>
      </c>
      <c r="Z1074" s="15">
        <f t="shared" si="764"/>
        <v>20.743782565149747</v>
      </c>
      <c r="AA1074" s="15">
        <f t="shared" si="764"/>
        <v>20.32052217814768</v>
      </c>
      <c r="AB1074" s="15">
        <f t="shared" si="764"/>
        <v>19.897866646790909</v>
      </c>
      <c r="AC1074" s="15">
        <f t="shared" si="764"/>
        <v>19.475815971079165</v>
      </c>
      <c r="AD1074" s="15">
        <f t="shared" si="764"/>
        <v>19.261595600643414</v>
      </c>
      <c r="AE1074" s="15">
        <f t="shared" si="764"/>
        <v>19.047672109557293</v>
      </c>
      <c r="AF1074" s="15">
        <f t="shared" si="764"/>
        <v>18.834045497820629</v>
      </c>
      <c r="AG1074" s="15">
        <f t="shared" si="764"/>
        <v>18.620715765433513</v>
      </c>
      <c r="AH1074" s="15">
        <f t="shared" si="764"/>
        <v>18.40768291239602</v>
      </c>
    </row>
    <row r="1075" spans="2:34" hidden="1" outlineLevel="1">
      <c r="B1075" t="str">
        <f t="shared" si="746"/>
        <v>Bio-oil (HTL) - Energy cost - Americas - USD/ton fuel</v>
      </c>
      <c r="C1075" s="2" t="str">
        <f>C1048</f>
        <v>Bio-oil (HTL)</v>
      </c>
      <c r="D1075" s="2" t="s">
        <v>43</v>
      </c>
      <c r="E1075" s="2" t="s">
        <v>56</v>
      </c>
      <c r="F1075" s="2" t="s">
        <v>31</v>
      </c>
      <c r="G1075" s="42">
        <f t="shared" ref="G1075:AH1075" si="765">G1080*G$1084</f>
        <v>0</v>
      </c>
      <c r="H1075" s="42">
        <f t="shared" si="765"/>
        <v>0</v>
      </c>
      <c r="I1075" s="42">
        <f t="shared" si="765"/>
        <v>0</v>
      </c>
      <c r="J1075" s="42">
        <f t="shared" si="765"/>
        <v>0</v>
      </c>
      <c r="K1075" s="42">
        <f t="shared" si="765"/>
        <v>0</v>
      </c>
      <c r="L1075" s="42">
        <f t="shared" si="765"/>
        <v>0</v>
      </c>
      <c r="M1075" s="42">
        <f t="shared" si="765"/>
        <v>0</v>
      </c>
      <c r="N1075" s="16">
        <f t="shared" si="765"/>
        <v>22.925772598561775</v>
      </c>
      <c r="O1075" s="16">
        <f t="shared" si="765"/>
        <v>22.416419453849073</v>
      </c>
      <c r="P1075" s="16">
        <f t="shared" si="765"/>
        <v>21.907790214234101</v>
      </c>
      <c r="Q1075" s="16">
        <f t="shared" si="765"/>
        <v>21.399884879716854</v>
      </c>
      <c r="R1075" s="16">
        <f t="shared" si="765"/>
        <v>20.892703450297333</v>
      </c>
      <c r="S1075" s="16">
        <f t="shared" si="765"/>
        <v>20.386245925975444</v>
      </c>
      <c r="T1075" s="16">
        <f t="shared" si="765"/>
        <v>19.973440242705291</v>
      </c>
      <c r="U1075" s="16">
        <f t="shared" si="765"/>
        <v>19.561221374713785</v>
      </c>
      <c r="V1075" s="16">
        <f t="shared" si="765"/>
        <v>19.14958932200085</v>
      </c>
      <c r="W1075" s="16">
        <f t="shared" si="765"/>
        <v>18.738544084566659</v>
      </c>
      <c r="X1075" s="16">
        <f t="shared" si="765"/>
        <v>18.328085662411073</v>
      </c>
      <c r="Y1075" s="16">
        <f t="shared" si="765"/>
        <v>18.154864896602287</v>
      </c>
      <c r="Z1075" s="16">
        <f t="shared" si="765"/>
        <v>17.981880539992265</v>
      </c>
      <c r="AA1075" s="16">
        <f t="shared" si="765"/>
        <v>17.809132592581044</v>
      </c>
      <c r="AB1075" s="16">
        <f t="shared" si="765"/>
        <v>17.636621054368536</v>
      </c>
      <c r="AC1075" s="16">
        <f t="shared" si="765"/>
        <v>17.464345925354785</v>
      </c>
      <c r="AD1075" s="16">
        <f t="shared" si="765"/>
        <v>17.331370319575854</v>
      </c>
      <c r="AE1075" s="16">
        <f t="shared" si="765"/>
        <v>17.198573067804258</v>
      </c>
      <c r="AF1075" s="16">
        <f t="shared" si="765"/>
        <v>17.065954170039962</v>
      </c>
      <c r="AG1075" s="16">
        <f t="shared" si="765"/>
        <v>16.933513626282959</v>
      </c>
      <c r="AH1075" s="16">
        <f t="shared" si="765"/>
        <v>16.801251436533249</v>
      </c>
    </row>
    <row r="1076" spans="2:34" hidden="1" outlineLevel="1">
      <c r="B1076" t="str">
        <f t="shared" si="746"/>
        <v>Bio-oil (HTL) - Energy cost - Asia - USD/ton fuel</v>
      </c>
      <c r="C1076" s="2" t="str">
        <f>C1048</f>
        <v>Bio-oil (HTL)</v>
      </c>
      <c r="D1076" s="2" t="s">
        <v>43</v>
      </c>
      <c r="E1076" s="2" t="s">
        <v>57</v>
      </c>
      <c r="F1076" s="2" t="s">
        <v>31</v>
      </c>
      <c r="G1076" s="42">
        <f t="shared" ref="G1076:AH1076" si="766">G1081*G$1084</f>
        <v>0</v>
      </c>
      <c r="H1076" s="42">
        <f t="shared" si="766"/>
        <v>0</v>
      </c>
      <c r="I1076" s="42">
        <f t="shared" si="766"/>
        <v>0</v>
      </c>
      <c r="J1076" s="42">
        <f t="shared" si="766"/>
        <v>0</v>
      </c>
      <c r="K1076" s="42">
        <f t="shared" si="766"/>
        <v>0</v>
      </c>
      <c r="L1076" s="42">
        <f t="shared" si="766"/>
        <v>0</v>
      </c>
      <c r="M1076" s="42">
        <f t="shared" si="766"/>
        <v>0</v>
      </c>
      <c r="N1076" s="16">
        <f t="shared" si="766"/>
        <v>34.527335212509463</v>
      </c>
      <c r="O1076" s="16">
        <f t="shared" si="766"/>
        <v>33.393219311678408</v>
      </c>
      <c r="P1076" s="16">
        <f t="shared" si="766"/>
        <v>32.260733073873553</v>
      </c>
      <c r="Q1076" s="16">
        <f t="shared" si="766"/>
        <v>31.129876499094891</v>
      </c>
      <c r="R1076" s="16">
        <f t="shared" si="766"/>
        <v>30.000649587341687</v>
      </c>
      <c r="S1076" s="16">
        <f t="shared" si="766"/>
        <v>28.873052338614315</v>
      </c>
      <c r="T1076" s="16">
        <f t="shared" si="766"/>
        <v>28.29012168889658</v>
      </c>
      <c r="U1076" s="16">
        <f t="shared" si="766"/>
        <v>27.708019599344272</v>
      </c>
      <c r="V1076" s="16">
        <f t="shared" si="766"/>
        <v>27.126746069957587</v>
      </c>
      <c r="W1076" s="16">
        <f t="shared" si="766"/>
        <v>26.546301100736152</v>
      </c>
      <c r="X1076" s="16">
        <f t="shared" si="766"/>
        <v>25.966684691680509</v>
      </c>
      <c r="Y1076" s="16">
        <f t="shared" si="766"/>
        <v>25.361748831872703</v>
      </c>
      <c r="Z1076" s="16">
        <f t="shared" si="766"/>
        <v>24.757680249278636</v>
      </c>
      <c r="AA1076" s="16">
        <f t="shared" si="766"/>
        <v>24.154478943897953</v>
      </c>
      <c r="AB1076" s="16">
        <f t="shared" si="766"/>
        <v>23.552144915731006</v>
      </c>
      <c r="AC1076" s="16">
        <f t="shared" si="766"/>
        <v>22.950678164777436</v>
      </c>
      <c r="AD1076" s="16">
        <f t="shared" si="766"/>
        <v>22.666024515208182</v>
      </c>
      <c r="AE1076" s="16">
        <f t="shared" si="766"/>
        <v>22.381768587473442</v>
      </c>
      <c r="AF1076" s="16">
        <f t="shared" si="766"/>
        <v>22.09791038157341</v>
      </c>
      <c r="AG1076" s="16">
        <f t="shared" si="766"/>
        <v>21.814449897507988</v>
      </c>
      <c r="AH1076" s="16">
        <f t="shared" si="766"/>
        <v>21.531387135277079</v>
      </c>
    </row>
    <row r="1077" spans="2:34" hidden="1" outlineLevel="1">
      <c r="B1077" t="str">
        <f t="shared" si="746"/>
        <v>Bio-oil (HTL) - Energy cost - Europe - USD/ton fuel</v>
      </c>
      <c r="C1077" s="2" t="str">
        <f>C1048</f>
        <v>Bio-oil (HTL)</v>
      </c>
      <c r="D1077" s="2" t="s">
        <v>43</v>
      </c>
      <c r="E1077" s="2" t="s">
        <v>8</v>
      </c>
      <c r="F1077" s="2" t="s">
        <v>31</v>
      </c>
      <c r="G1077" s="42">
        <f t="shared" ref="G1077:AH1077" si="767">G1082*G$1084</f>
        <v>0</v>
      </c>
      <c r="H1077" s="42">
        <f t="shared" si="767"/>
        <v>0</v>
      </c>
      <c r="I1077" s="42">
        <f t="shared" si="767"/>
        <v>0</v>
      </c>
      <c r="J1077" s="42">
        <f t="shared" si="767"/>
        <v>0</v>
      </c>
      <c r="K1077" s="42">
        <f t="shared" si="767"/>
        <v>0</v>
      </c>
      <c r="L1077" s="42">
        <f t="shared" si="767"/>
        <v>0</v>
      </c>
      <c r="M1077" s="42">
        <f t="shared" si="767"/>
        <v>0</v>
      </c>
      <c r="N1077" s="16">
        <f t="shared" si="767"/>
        <v>28.519294993999274</v>
      </c>
      <c r="O1077" s="16">
        <f t="shared" si="767"/>
        <v>27.940862927206791</v>
      </c>
      <c r="P1077" s="16">
        <f t="shared" si="767"/>
        <v>27.363250260665311</v>
      </c>
      <c r="Q1077" s="16">
        <f t="shared" si="767"/>
        <v>26.786456994374099</v>
      </c>
      <c r="R1077" s="16">
        <f t="shared" si="767"/>
        <v>26.210483128333337</v>
      </c>
      <c r="S1077" s="16">
        <f t="shared" si="767"/>
        <v>25.635328662543206</v>
      </c>
      <c r="T1077" s="16">
        <f t="shared" si="767"/>
        <v>25.284807699794289</v>
      </c>
      <c r="U1077" s="16">
        <f t="shared" si="767"/>
        <v>24.934775960642973</v>
      </c>
      <c r="V1077" s="16">
        <f t="shared" si="767"/>
        <v>24.585233445089184</v>
      </c>
      <c r="W1077" s="16">
        <f t="shared" si="767"/>
        <v>24.23618015313291</v>
      </c>
      <c r="X1077" s="16">
        <f t="shared" si="767"/>
        <v>23.887616084773974</v>
      </c>
      <c r="Y1077" s="16">
        <f t="shared" si="767"/>
        <v>23.516472689579896</v>
      </c>
      <c r="Z1077" s="16">
        <f t="shared" si="767"/>
        <v>23.145852675310945</v>
      </c>
      <c r="AA1077" s="16">
        <f t="shared" si="767"/>
        <v>22.775756041967284</v>
      </c>
      <c r="AB1077" s="16">
        <f t="shared" si="767"/>
        <v>22.40618278954874</v>
      </c>
      <c r="AC1077" s="16">
        <f t="shared" si="767"/>
        <v>22.037132918055491</v>
      </c>
      <c r="AD1077" s="16">
        <f t="shared" si="767"/>
        <v>21.763824042575106</v>
      </c>
      <c r="AE1077" s="16">
        <f t="shared" si="767"/>
        <v>21.490897036596305</v>
      </c>
      <c r="AF1077" s="16">
        <f t="shared" si="767"/>
        <v>21.218351900119281</v>
      </c>
      <c r="AG1077" s="16">
        <f t="shared" si="767"/>
        <v>20.946188633143937</v>
      </c>
      <c r="AH1077" s="16">
        <f t="shared" si="767"/>
        <v>20.674407235670177</v>
      </c>
    </row>
    <row r="1078" spans="2:34" hidden="1" outlineLevel="1">
      <c r="B1078" t="str">
        <f t="shared" si="746"/>
        <v>Bio-oil (HTL) - Energy cost - Middle East - USD/ton fuel</v>
      </c>
      <c r="C1078" s="13" t="str">
        <f>C1048</f>
        <v>Bio-oil (HTL)</v>
      </c>
      <c r="D1078" s="13" t="s">
        <v>43</v>
      </c>
      <c r="E1078" s="13" t="s">
        <v>58</v>
      </c>
      <c r="F1078" s="13" t="s">
        <v>31</v>
      </c>
      <c r="G1078" s="43">
        <f t="shared" ref="G1078:AH1078" si="768">G1083*G$1084</f>
        <v>0</v>
      </c>
      <c r="H1078" s="43">
        <f t="shared" si="768"/>
        <v>0</v>
      </c>
      <c r="I1078" s="43">
        <f t="shared" si="768"/>
        <v>0</v>
      </c>
      <c r="J1078" s="43">
        <f t="shared" si="768"/>
        <v>0</v>
      </c>
      <c r="K1078" s="43">
        <f t="shared" si="768"/>
        <v>0</v>
      </c>
      <c r="L1078" s="43">
        <f t="shared" si="768"/>
        <v>0</v>
      </c>
      <c r="M1078" s="43">
        <f t="shared" si="768"/>
        <v>0</v>
      </c>
      <c r="N1078" s="17">
        <f t="shared" si="768"/>
        <v>22.605707379829585</v>
      </c>
      <c r="O1078" s="17">
        <f t="shared" si="768"/>
        <v>21.981322994528728</v>
      </c>
      <c r="P1078" s="17">
        <f t="shared" si="768"/>
        <v>21.3578319334555</v>
      </c>
      <c r="Q1078" s="17">
        <f t="shared" si="768"/>
        <v>20.735234196609536</v>
      </c>
      <c r="R1078" s="17">
        <f t="shared" si="768"/>
        <v>20.113529783991197</v>
      </c>
      <c r="S1078" s="17">
        <f t="shared" si="768"/>
        <v>19.492718695600299</v>
      </c>
      <c r="T1078" s="17">
        <f t="shared" si="768"/>
        <v>19.174734662129126</v>
      </c>
      <c r="U1078" s="17">
        <f t="shared" si="768"/>
        <v>18.85719853203226</v>
      </c>
      <c r="V1078" s="17">
        <f t="shared" si="768"/>
        <v>18.540110305309806</v>
      </c>
      <c r="W1078" s="17">
        <f t="shared" si="768"/>
        <v>18.223469981961575</v>
      </c>
      <c r="X1078" s="17">
        <f t="shared" si="768"/>
        <v>17.907277561987655</v>
      </c>
      <c r="Y1078" s="17">
        <f t="shared" si="768"/>
        <v>17.497336741317316</v>
      </c>
      <c r="Z1078" s="17">
        <f t="shared" si="768"/>
        <v>17.087983299366162</v>
      </c>
      <c r="AA1078" s="17">
        <f t="shared" si="768"/>
        <v>16.679217236134008</v>
      </c>
      <c r="AB1078" s="17">
        <f t="shared" si="768"/>
        <v>16.271038551621039</v>
      </c>
      <c r="AC1078" s="17">
        <f t="shared" si="768"/>
        <v>15.863447245827025</v>
      </c>
      <c r="AD1078" s="17">
        <f t="shared" si="768"/>
        <v>15.666690426572224</v>
      </c>
      <c r="AE1078" s="17">
        <f t="shared" si="768"/>
        <v>15.470208518984192</v>
      </c>
      <c r="AF1078" s="17">
        <f t="shared" si="768"/>
        <v>15.274001523062848</v>
      </c>
      <c r="AG1078" s="17">
        <f t="shared" si="768"/>
        <v>15.078069438808232</v>
      </c>
      <c r="AH1078" s="17">
        <f t="shared" si="768"/>
        <v>14.882412266220385</v>
      </c>
    </row>
    <row r="1079" spans="2:34" hidden="1" outlineLevel="1">
      <c r="B1079" t="str">
        <f t="shared" si="746"/>
        <v>Renewable electricity - Cost of electricity - Africa - USD/MWh</v>
      </c>
      <c r="C1079" t="s">
        <v>118</v>
      </c>
      <c r="D1079" t="s">
        <v>119</v>
      </c>
      <c r="E1079" t="s">
        <v>55</v>
      </c>
      <c r="F1079" t="s">
        <v>120</v>
      </c>
      <c r="G1079" s="36">
        <f t="shared" ref="G1079:V1084" si="769">INDEX(FuelData,MATCH($B1079,FuelData_Index,0),MATCH(G$4,FuelData_Year,0))</f>
        <v>58.389806930514169</v>
      </c>
      <c r="H1079" s="36">
        <f t="shared" si="769"/>
        <v>51.533296245659585</v>
      </c>
      <c r="I1079" s="36">
        <f t="shared" si="769"/>
        <v>44.676785560803182</v>
      </c>
      <c r="J1079" s="36">
        <f t="shared" si="769"/>
        <v>42.765424685038852</v>
      </c>
      <c r="K1079" s="36">
        <f t="shared" si="769"/>
        <v>40.854063809274521</v>
      </c>
      <c r="L1079" s="36">
        <f t="shared" si="769"/>
        <v>38.942702933510191</v>
      </c>
      <c r="M1079" s="36">
        <f t="shared" si="769"/>
        <v>37.031342057745405</v>
      </c>
      <c r="N1079" s="8">
        <f t="shared" si="769"/>
        <v>35.119981181981075</v>
      </c>
      <c r="O1079" s="8">
        <f t="shared" si="769"/>
        <v>34.053057098426962</v>
      </c>
      <c r="P1079" s="8">
        <f t="shared" si="769"/>
        <v>32.986133014872848</v>
      </c>
      <c r="Q1079" s="8">
        <f t="shared" si="769"/>
        <v>31.919208931318281</v>
      </c>
      <c r="R1079" s="8">
        <f t="shared" si="769"/>
        <v>30.852284847764167</v>
      </c>
      <c r="S1079" s="8">
        <f t="shared" si="769"/>
        <v>29.785360764210168</v>
      </c>
      <c r="T1079" s="8">
        <f t="shared" si="769"/>
        <v>29.283177129903038</v>
      </c>
      <c r="U1079" s="8">
        <f t="shared" si="769"/>
        <v>28.780993495596022</v>
      </c>
      <c r="V1079" s="8">
        <f t="shared" si="769"/>
        <v>28.278809861288892</v>
      </c>
      <c r="W1079" s="8">
        <f t="shared" ref="W1079:AH1084" si="770">INDEX(FuelData,MATCH($B1079,FuelData_Index,0),MATCH(W$4,FuelData_Year,0))</f>
        <v>27.776626226981762</v>
      </c>
      <c r="X1079" s="8">
        <f t="shared" si="770"/>
        <v>27.274442592674859</v>
      </c>
      <c r="Y1079" s="8">
        <f t="shared" si="770"/>
        <v>26.758061649346246</v>
      </c>
      <c r="Z1079" s="8">
        <f t="shared" si="770"/>
        <v>26.241680706017632</v>
      </c>
      <c r="AA1079" s="8">
        <f t="shared" si="770"/>
        <v>25.725299762688792</v>
      </c>
      <c r="AB1079" s="8">
        <f t="shared" si="770"/>
        <v>25.208918819360179</v>
      </c>
      <c r="AC1079" s="8">
        <f t="shared" si="770"/>
        <v>24.692537876031452</v>
      </c>
      <c r="AD1079" s="8">
        <f t="shared" si="770"/>
        <v>24.439084279606391</v>
      </c>
      <c r="AE1079" s="8">
        <f t="shared" si="770"/>
        <v>24.185630683181444</v>
      </c>
      <c r="AF1079" s="8">
        <f t="shared" si="770"/>
        <v>23.932177086756383</v>
      </c>
      <c r="AG1079" s="8">
        <f t="shared" si="770"/>
        <v>23.678723490331322</v>
      </c>
      <c r="AH1079" s="8">
        <f t="shared" si="770"/>
        <v>23.425269893906375</v>
      </c>
    </row>
    <row r="1080" spans="2:34" hidden="1" outlineLevel="1">
      <c r="B1080" t="str">
        <f t="shared" si="746"/>
        <v>Renewable electricity - Cost of electricity - Americas - USD/MWh</v>
      </c>
      <c r="C1080" t="s">
        <v>118</v>
      </c>
      <c r="D1080" t="s">
        <v>119</v>
      </c>
      <c r="E1080" t="s">
        <v>56</v>
      </c>
      <c r="F1080" t="s">
        <v>120</v>
      </c>
      <c r="G1080" s="36">
        <f t="shared" si="769"/>
        <v>36.687184539767031</v>
      </c>
      <c r="H1080" s="36">
        <f t="shared" si="769"/>
        <v>35.927444151972622</v>
      </c>
      <c r="I1080" s="36">
        <f t="shared" si="769"/>
        <v>35.167703764177986</v>
      </c>
      <c r="J1080" s="36">
        <f t="shared" si="769"/>
        <v>33.883444176422017</v>
      </c>
      <c r="K1080" s="36">
        <f t="shared" si="769"/>
        <v>32.599184588666049</v>
      </c>
      <c r="L1080" s="36">
        <f t="shared" si="769"/>
        <v>31.31492500091008</v>
      </c>
      <c r="M1080" s="36">
        <f t="shared" si="769"/>
        <v>30.030665413154566</v>
      </c>
      <c r="N1080" s="8">
        <f t="shared" si="769"/>
        <v>28.746405825398597</v>
      </c>
      <c r="O1080" s="8">
        <f t="shared" si="769"/>
        <v>28.128389278370832</v>
      </c>
      <c r="P1080" s="8">
        <f t="shared" si="769"/>
        <v>27.510372731343068</v>
      </c>
      <c r="Q1080" s="8">
        <f t="shared" si="769"/>
        <v>26.892356184315304</v>
      </c>
      <c r="R1080" s="8">
        <f t="shared" si="769"/>
        <v>26.27433963728754</v>
      </c>
      <c r="S1080" s="8">
        <f t="shared" si="769"/>
        <v>25.656323090259662</v>
      </c>
      <c r="T1080" s="8">
        <f t="shared" si="769"/>
        <v>25.155343675421591</v>
      </c>
      <c r="U1080" s="8">
        <f t="shared" si="769"/>
        <v>24.65436426058352</v>
      </c>
      <c r="V1080" s="8">
        <f t="shared" si="769"/>
        <v>24.153384845745336</v>
      </c>
      <c r="W1080" s="8">
        <f t="shared" si="770"/>
        <v>23.652405430907265</v>
      </c>
      <c r="X1080" s="8">
        <f t="shared" si="770"/>
        <v>23.151426016069138</v>
      </c>
      <c r="Y1080" s="8">
        <f t="shared" si="770"/>
        <v>22.949597354879643</v>
      </c>
      <c r="Z1080" s="8">
        <f t="shared" si="770"/>
        <v>22.747768693690148</v>
      </c>
      <c r="AA1080" s="8">
        <f t="shared" si="770"/>
        <v>22.54594003250071</v>
      </c>
      <c r="AB1080" s="8">
        <f t="shared" si="770"/>
        <v>22.344111371311214</v>
      </c>
      <c r="AC1080" s="8">
        <f t="shared" si="770"/>
        <v>22.142282710121719</v>
      </c>
      <c r="AD1080" s="8">
        <f t="shared" si="770"/>
        <v>21.990017270793203</v>
      </c>
      <c r="AE1080" s="8">
        <f t="shared" si="770"/>
        <v>21.837751831464743</v>
      </c>
      <c r="AF1080" s="8">
        <f t="shared" si="770"/>
        <v>21.685486392136283</v>
      </c>
      <c r="AG1080" s="8">
        <f t="shared" si="770"/>
        <v>21.533220952807824</v>
      </c>
      <c r="AH1080" s="8">
        <f t="shared" si="770"/>
        <v>21.380955513479364</v>
      </c>
    </row>
    <row r="1081" spans="2:34" hidden="1" outlineLevel="1">
      <c r="B1081" t="str">
        <f t="shared" si="746"/>
        <v>Renewable electricity - Cost of electricity - Asia - USD/MWh</v>
      </c>
      <c r="C1081" t="s">
        <v>118</v>
      </c>
      <c r="D1081" t="s">
        <v>119</v>
      </c>
      <c r="E1081" t="s">
        <v>57</v>
      </c>
      <c r="F1081" t="s">
        <v>120</v>
      </c>
      <c r="G1081" s="36">
        <f t="shared" si="769"/>
        <v>64.941602489809156</v>
      </c>
      <c r="H1081" s="36">
        <f t="shared" si="769"/>
        <v>59.234907936835953</v>
      </c>
      <c r="I1081" s="36">
        <f t="shared" si="769"/>
        <v>53.528213383865477</v>
      </c>
      <c r="J1081" s="36">
        <f t="shared" si="769"/>
        <v>51.481269434223577</v>
      </c>
      <c r="K1081" s="36">
        <f t="shared" si="769"/>
        <v>49.434325484582587</v>
      </c>
      <c r="L1081" s="36">
        <f t="shared" si="769"/>
        <v>47.387381534940687</v>
      </c>
      <c r="M1081" s="36">
        <f t="shared" si="769"/>
        <v>45.340437585298787</v>
      </c>
      <c r="N1081" s="8">
        <f t="shared" si="769"/>
        <v>43.293493635657796</v>
      </c>
      <c r="O1081" s="8">
        <f t="shared" si="769"/>
        <v>41.902208066311687</v>
      </c>
      <c r="P1081" s="8">
        <f t="shared" si="769"/>
        <v>40.510922496966032</v>
      </c>
      <c r="Q1081" s="8">
        <f t="shared" si="769"/>
        <v>39.119636927620832</v>
      </c>
      <c r="R1081" s="8">
        <f t="shared" si="769"/>
        <v>37.728351358275177</v>
      </c>
      <c r="S1081" s="8">
        <f t="shared" si="769"/>
        <v>36.337065788929522</v>
      </c>
      <c r="T1081" s="8">
        <f t="shared" si="769"/>
        <v>35.629702497725702</v>
      </c>
      <c r="U1081" s="8">
        <f t="shared" si="769"/>
        <v>34.922339206521883</v>
      </c>
      <c r="V1081" s="8">
        <f t="shared" si="769"/>
        <v>34.214975915318291</v>
      </c>
      <c r="W1081" s="8">
        <f t="shared" si="770"/>
        <v>33.507612624114472</v>
      </c>
      <c r="X1081" s="8">
        <f t="shared" si="770"/>
        <v>32.800249332911108</v>
      </c>
      <c r="Y1081" s="8">
        <f t="shared" si="770"/>
        <v>32.059832294097532</v>
      </c>
      <c r="Z1081" s="8">
        <f t="shared" si="770"/>
        <v>31.319415255284184</v>
      </c>
      <c r="AA1081" s="8">
        <f t="shared" si="770"/>
        <v>30.578998216470609</v>
      </c>
      <c r="AB1081" s="8">
        <f t="shared" si="770"/>
        <v>29.838581177657261</v>
      </c>
      <c r="AC1081" s="8">
        <f t="shared" si="770"/>
        <v>29.098164138843686</v>
      </c>
      <c r="AD1081" s="8">
        <f t="shared" si="770"/>
        <v>28.758618698873192</v>
      </c>
      <c r="AE1081" s="8">
        <f t="shared" si="770"/>
        <v>28.419073258902586</v>
      </c>
      <c r="AF1081" s="8">
        <f t="shared" si="770"/>
        <v>28.079527818932092</v>
      </c>
      <c r="AG1081" s="8">
        <f t="shared" si="770"/>
        <v>27.739982378961599</v>
      </c>
      <c r="AH1081" s="8">
        <f t="shared" si="770"/>
        <v>27.400436938990993</v>
      </c>
    </row>
    <row r="1082" spans="2:34" hidden="1" outlineLevel="1">
      <c r="B1082" t="str">
        <f t="shared" si="746"/>
        <v>Renewable electricity - Cost of electricity - Europe - USD/MWh</v>
      </c>
      <c r="C1082" t="s">
        <v>118</v>
      </c>
      <c r="D1082" t="s">
        <v>119</v>
      </c>
      <c r="E1082" t="s">
        <v>8</v>
      </c>
      <c r="F1082" t="s">
        <v>120</v>
      </c>
      <c r="G1082" s="36">
        <f t="shared" si="769"/>
        <v>48.345505357757247</v>
      </c>
      <c r="H1082" s="36">
        <f t="shared" si="769"/>
        <v>46.261834393182653</v>
      </c>
      <c r="I1082" s="36">
        <f t="shared" si="769"/>
        <v>44.178163428608059</v>
      </c>
      <c r="J1082" s="36">
        <f t="shared" si="769"/>
        <v>42.49454469772445</v>
      </c>
      <c r="K1082" s="36">
        <f t="shared" si="769"/>
        <v>40.810925966840387</v>
      </c>
      <c r="L1082" s="36">
        <f t="shared" si="769"/>
        <v>39.127307235956778</v>
      </c>
      <c r="M1082" s="36">
        <f t="shared" si="769"/>
        <v>37.443688505072714</v>
      </c>
      <c r="N1082" s="8">
        <f t="shared" si="769"/>
        <v>35.760069774189105</v>
      </c>
      <c r="O1082" s="8">
        <f t="shared" si="769"/>
        <v>35.060526539849434</v>
      </c>
      <c r="P1082" s="8">
        <f t="shared" si="769"/>
        <v>34.360983305510445</v>
      </c>
      <c r="Q1082" s="8">
        <f t="shared" si="769"/>
        <v>33.661440071171228</v>
      </c>
      <c r="R1082" s="8">
        <f t="shared" si="769"/>
        <v>32.961896836832011</v>
      </c>
      <c r="S1082" s="8">
        <f t="shared" si="769"/>
        <v>32.262353602493022</v>
      </c>
      <c r="T1082" s="8">
        <f t="shared" si="769"/>
        <v>31.844690735616723</v>
      </c>
      <c r="U1082" s="8">
        <f t="shared" si="769"/>
        <v>31.427027868740538</v>
      </c>
      <c r="V1082" s="8">
        <f t="shared" si="769"/>
        <v>31.009365001864353</v>
      </c>
      <c r="W1082" s="8">
        <f t="shared" si="770"/>
        <v>30.591702134988168</v>
      </c>
      <c r="X1082" s="8">
        <f t="shared" si="770"/>
        <v>30.174039268111756</v>
      </c>
      <c r="Y1082" s="8">
        <f t="shared" si="770"/>
        <v>29.72721540516045</v>
      </c>
      <c r="Z1082" s="8">
        <f t="shared" si="770"/>
        <v>29.280391542209031</v>
      </c>
      <c r="AA1082" s="8">
        <f t="shared" si="770"/>
        <v>28.833567679257726</v>
      </c>
      <c r="AB1082" s="8">
        <f t="shared" si="770"/>
        <v>28.386743816306307</v>
      </c>
      <c r="AC1082" s="8">
        <f t="shared" si="770"/>
        <v>27.939919953355002</v>
      </c>
      <c r="AD1082" s="8">
        <f t="shared" si="770"/>
        <v>27.613908060931863</v>
      </c>
      <c r="AE1082" s="8">
        <f t="shared" si="770"/>
        <v>27.28789616850861</v>
      </c>
      <c r="AF1082" s="8">
        <f t="shared" si="770"/>
        <v>26.96188427608547</v>
      </c>
      <c r="AG1082" s="8">
        <f t="shared" si="770"/>
        <v>26.635872383662331</v>
      </c>
      <c r="AH1082" s="8">
        <f t="shared" si="770"/>
        <v>26.309860491239078</v>
      </c>
    </row>
    <row r="1083" spans="2:34" hidden="1" outlineLevel="1">
      <c r="B1083" t="str">
        <f t="shared" si="746"/>
        <v>Renewable electricity - Cost of electricity - Middle East - USD/MWh</v>
      </c>
      <c r="C1083" t="s">
        <v>118</v>
      </c>
      <c r="D1083" t="s">
        <v>119</v>
      </c>
      <c r="E1083" t="s">
        <v>58</v>
      </c>
      <c r="F1083" t="s">
        <v>120</v>
      </c>
      <c r="G1083" s="36">
        <f t="shared" si="769"/>
        <v>37.020316673163961</v>
      </c>
      <c r="H1083" s="36">
        <f t="shared" si="769"/>
        <v>35.386702900434102</v>
      </c>
      <c r="I1083" s="36">
        <f t="shared" si="769"/>
        <v>33.753089127703788</v>
      </c>
      <c r="J1083" s="36">
        <f t="shared" si="769"/>
        <v>32.671487127187447</v>
      </c>
      <c r="K1083" s="36">
        <f t="shared" si="769"/>
        <v>31.589885126671106</v>
      </c>
      <c r="L1083" s="36">
        <f t="shared" si="769"/>
        <v>30.508283126154765</v>
      </c>
      <c r="M1083" s="36">
        <f t="shared" si="769"/>
        <v>29.426681125638424</v>
      </c>
      <c r="N1083" s="8">
        <f t="shared" si="769"/>
        <v>28.345079125122083</v>
      </c>
      <c r="O1083" s="8">
        <f t="shared" si="769"/>
        <v>27.58242507536329</v>
      </c>
      <c r="P1083" s="8">
        <f t="shared" si="769"/>
        <v>26.819771025604723</v>
      </c>
      <c r="Q1083" s="8">
        <f t="shared" si="769"/>
        <v>26.057116975845929</v>
      </c>
      <c r="R1083" s="8">
        <f t="shared" si="769"/>
        <v>25.294462926087363</v>
      </c>
      <c r="S1083" s="8">
        <f t="shared" si="769"/>
        <v>24.531808876328796</v>
      </c>
      <c r="T1083" s="8">
        <f t="shared" si="769"/>
        <v>24.149422155106208</v>
      </c>
      <c r="U1083" s="8">
        <f t="shared" si="769"/>
        <v>23.76703543388362</v>
      </c>
      <c r="V1083" s="8">
        <f t="shared" si="769"/>
        <v>23.384648712661146</v>
      </c>
      <c r="W1083" s="8">
        <f t="shared" si="770"/>
        <v>23.002261991438559</v>
      </c>
      <c r="X1083" s="8">
        <f t="shared" si="770"/>
        <v>22.619875270215971</v>
      </c>
      <c r="Y1083" s="8">
        <f t="shared" si="770"/>
        <v>22.118414831670066</v>
      </c>
      <c r="Z1083" s="8">
        <f t="shared" si="770"/>
        <v>21.616954393124274</v>
      </c>
      <c r="AA1083" s="8">
        <f t="shared" si="770"/>
        <v>21.115493954578369</v>
      </c>
      <c r="AB1083" s="8">
        <f t="shared" si="770"/>
        <v>20.614033516032578</v>
      </c>
      <c r="AC1083" s="8">
        <f t="shared" si="770"/>
        <v>20.112573077486616</v>
      </c>
      <c r="AD1083" s="8">
        <f t="shared" si="770"/>
        <v>19.877873861328055</v>
      </c>
      <c r="AE1083" s="8">
        <f t="shared" si="770"/>
        <v>19.643174645169552</v>
      </c>
      <c r="AF1083" s="8">
        <f t="shared" si="770"/>
        <v>19.408475429010991</v>
      </c>
      <c r="AG1083" s="8">
        <f t="shared" si="770"/>
        <v>19.173776212852431</v>
      </c>
      <c r="AH1083" s="8">
        <f t="shared" si="770"/>
        <v>18.939076996693927</v>
      </c>
    </row>
    <row r="1084" spans="2:34" hidden="1" outlineLevel="1">
      <c r="B1084" t="str">
        <f t="shared" si="746"/>
        <v>Bio-oil (HTL) - Energy demand - Global - MWh/ton fuel</v>
      </c>
      <c r="C1084" t="str">
        <f>C1048</f>
        <v>Bio-oil (HTL)</v>
      </c>
      <c r="D1084" t="s">
        <v>137</v>
      </c>
      <c r="E1084" t="s">
        <v>49</v>
      </c>
      <c r="F1084" t="s">
        <v>122</v>
      </c>
      <c r="G1084" s="44">
        <f t="shared" si="769"/>
        <v>0</v>
      </c>
      <c r="H1084" s="44">
        <f t="shared" si="769"/>
        <v>0</v>
      </c>
      <c r="I1084" s="44">
        <f t="shared" si="769"/>
        <v>0</v>
      </c>
      <c r="J1084" s="44">
        <f t="shared" si="769"/>
        <v>0</v>
      </c>
      <c r="K1084" s="44">
        <f t="shared" si="769"/>
        <v>0</v>
      </c>
      <c r="L1084" s="44">
        <f t="shared" si="769"/>
        <v>0</v>
      </c>
      <c r="M1084" s="44">
        <f t="shared" si="769"/>
        <v>0</v>
      </c>
      <c r="N1084" s="24">
        <f t="shared" si="769"/>
        <v>0.79751787885447367</v>
      </c>
      <c r="O1084" s="24">
        <f t="shared" si="769"/>
        <v>0.79693221079978627</v>
      </c>
      <c r="P1084" s="24">
        <f t="shared" si="769"/>
        <v>0.79634654274509908</v>
      </c>
      <c r="Q1084" s="24">
        <f t="shared" si="769"/>
        <v>0.7957608746904119</v>
      </c>
      <c r="R1084" s="24">
        <f t="shared" si="769"/>
        <v>0.79517520663572472</v>
      </c>
      <c r="S1084" s="24">
        <f t="shared" si="769"/>
        <v>0.79458953858103754</v>
      </c>
      <c r="T1084" s="24">
        <f t="shared" si="769"/>
        <v>0.79400387052635035</v>
      </c>
      <c r="U1084" s="24">
        <f t="shared" si="769"/>
        <v>0.79341820247166295</v>
      </c>
      <c r="V1084" s="24">
        <f t="shared" si="769"/>
        <v>0.79283253441697576</v>
      </c>
      <c r="W1084" s="24">
        <f t="shared" si="770"/>
        <v>0.79224686636228858</v>
      </c>
      <c r="X1084" s="24">
        <f t="shared" si="770"/>
        <v>0.7916611983076014</v>
      </c>
      <c r="Y1084" s="24">
        <f t="shared" si="770"/>
        <v>0.79107553025291399</v>
      </c>
      <c r="Z1084" s="24">
        <f t="shared" si="770"/>
        <v>0.79048986219822681</v>
      </c>
      <c r="AA1084" s="24">
        <f t="shared" si="770"/>
        <v>0.78990419414353963</v>
      </c>
      <c r="AB1084" s="24">
        <f t="shared" si="770"/>
        <v>0.78931852608885245</v>
      </c>
      <c r="AC1084" s="24">
        <f t="shared" si="770"/>
        <v>0.78873285803416526</v>
      </c>
      <c r="AD1084" s="24">
        <f t="shared" si="770"/>
        <v>0.78814718997947808</v>
      </c>
      <c r="AE1084" s="24">
        <f t="shared" si="770"/>
        <v>0.78756152192479068</v>
      </c>
      <c r="AF1084" s="24">
        <f t="shared" si="770"/>
        <v>0.78697585387010349</v>
      </c>
      <c r="AG1084" s="24">
        <f t="shared" si="770"/>
        <v>0.78639018581541631</v>
      </c>
      <c r="AH1084" s="24">
        <f t="shared" si="770"/>
        <v>0.7858045177607289</v>
      </c>
    </row>
    <row r="1085" spans="2:34" hidden="1" outlineLevel="1">
      <c r="B1085" t="str">
        <f t="shared" si="746"/>
        <v/>
      </c>
      <c r="C1085" s="2"/>
      <c r="G1085" s="45"/>
      <c r="H1085" s="45"/>
      <c r="I1085" s="45"/>
      <c r="J1085" s="45"/>
      <c r="K1085" s="45"/>
      <c r="L1085" s="45"/>
      <c r="M1085" s="45"/>
    </row>
    <row r="1086" spans="2:34" hidden="1" outlineLevel="1">
      <c r="B1086" t="str">
        <f t="shared" si="746"/>
        <v>Bio-oil (HTL) - Feedstock cost - Africa - USD/ton fuel</v>
      </c>
      <c r="C1086" s="10" t="str">
        <f>C1048</f>
        <v>Bio-oil (HTL)</v>
      </c>
      <c r="D1086" s="10" t="s">
        <v>44</v>
      </c>
      <c r="E1086" s="10" t="s">
        <v>55</v>
      </c>
      <c r="F1086" s="10" t="s">
        <v>31</v>
      </c>
      <c r="G1086" s="41">
        <f>G1091*G$1106+G1096*G$1107+G1101*G$1108</f>
        <v>0</v>
      </c>
      <c r="H1086" s="41">
        <f t="shared" ref="H1086:AH1086" si="771">H1091*H$1106+H1096*H$1107+H1101*H$1108</f>
        <v>0</v>
      </c>
      <c r="I1086" s="41">
        <f t="shared" si="771"/>
        <v>0</v>
      </c>
      <c r="J1086" s="41">
        <f t="shared" si="771"/>
        <v>0</v>
      </c>
      <c r="K1086" s="41">
        <f t="shared" si="771"/>
        <v>0</v>
      </c>
      <c r="L1086" s="41">
        <f t="shared" si="771"/>
        <v>0</v>
      </c>
      <c r="M1086" s="41">
        <f t="shared" si="771"/>
        <v>0</v>
      </c>
      <c r="N1086" s="15">
        <f t="shared" si="771"/>
        <v>481.0478339968264</v>
      </c>
      <c r="O1086" s="15">
        <f t="shared" si="771"/>
        <v>478.734266668842</v>
      </c>
      <c r="P1086" s="15">
        <f t="shared" si="771"/>
        <v>475.94716315966485</v>
      </c>
      <c r="Q1086" s="15">
        <f t="shared" si="771"/>
        <v>472.6899836965722</v>
      </c>
      <c r="R1086" s="15">
        <f t="shared" si="771"/>
        <v>468.96618850684553</v>
      </c>
      <c r="S1086" s="15">
        <f t="shared" si="771"/>
        <v>464.77923781777139</v>
      </c>
      <c r="T1086" s="15">
        <f t="shared" si="771"/>
        <v>462.0333819863697</v>
      </c>
      <c r="U1086" s="15">
        <f t="shared" si="771"/>
        <v>458.96182802689265</v>
      </c>
      <c r="V1086" s="15">
        <f t="shared" si="771"/>
        <v>455.56570502465507</v>
      </c>
      <c r="W1086" s="15">
        <f t="shared" si="771"/>
        <v>451.84614206495809</v>
      </c>
      <c r="X1086" s="15">
        <f t="shared" si="771"/>
        <v>447.80426823311319</v>
      </c>
      <c r="Y1086" s="15">
        <f t="shared" si="771"/>
        <v>443.61933482091933</v>
      </c>
      <c r="Z1086" s="15">
        <f t="shared" si="771"/>
        <v>439.28316435854009</v>
      </c>
      <c r="AA1086" s="15">
        <f t="shared" si="771"/>
        <v>434.79509658732508</v>
      </c>
      <c r="AB1086" s="15">
        <f t="shared" si="771"/>
        <v>430.15447124861703</v>
      </c>
      <c r="AC1086" s="15">
        <f t="shared" si="771"/>
        <v>425.36062808376283</v>
      </c>
      <c r="AD1086" s="15">
        <f t="shared" si="771"/>
        <v>421.82913681927812</v>
      </c>
      <c r="AE1086" s="15">
        <f t="shared" si="771"/>
        <v>418.22183187517879</v>
      </c>
      <c r="AF1086" s="15">
        <f t="shared" si="771"/>
        <v>414.53829719194601</v>
      </c>
      <c r="AG1086" s="15">
        <f t="shared" si="771"/>
        <v>410.77811671006248</v>
      </c>
      <c r="AH1086" s="15">
        <f t="shared" si="771"/>
        <v>406.94087437001093</v>
      </c>
    </row>
    <row r="1087" spans="2:34" hidden="1" outlineLevel="1">
      <c r="B1087" t="str">
        <f t="shared" si="746"/>
        <v>Bio-oil (HTL) - Feedstock cost - Americas - USD/ton fuel</v>
      </c>
      <c r="C1087" s="2" t="str">
        <f>C1048</f>
        <v>Bio-oil (HTL)</v>
      </c>
      <c r="D1087" s="2" t="s">
        <v>44</v>
      </c>
      <c r="E1087" s="2" t="s">
        <v>56</v>
      </c>
      <c r="F1087" s="2" t="s">
        <v>31</v>
      </c>
      <c r="G1087" s="42">
        <f t="shared" ref="G1087:AH1087" si="772">G1092*G$1106+G1097*G$1107+G1102*G$1108</f>
        <v>0</v>
      </c>
      <c r="H1087" s="42">
        <f t="shared" si="772"/>
        <v>0</v>
      </c>
      <c r="I1087" s="42">
        <f t="shared" si="772"/>
        <v>0</v>
      </c>
      <c r="J1087" s="42">
        <f t="shared" si="772"/>
        <v>0</v>
      </c>
      <c r="K1087" s="42">
        <f t="shared" si="772"/>
        <v>0</v>
      </c>
      <c r="L1087" s="42">
        <f t="shared" si="772"/>
        <v>0</v>
      </c>
      <c r="M1087" s="42">
        <f t="shared" si="772"/>
        <v>0</v>
      </c>
      <c r="N1087" s="16">
        <f t="shared" si="772"/>
        <v>425.19623524506272</v>
      </c>
      <c r="O1087" s="16">
        <f t="shared" si="772"/>
        <v>424.0729923097316</v>
      </c>
      <c r="P1087" s="16">
        <f t="shared" si="772"/>
        <v>422.46270488786644</v>
      </c>
      <c r="Q1087" s="16">
        <f t="shared" si="772"/>
        <v>420.36737731862132</v>
      </c>
      <c r="R1087" s="16">
        <f t="shared" si="772"/>
        <v>417.78901394114814</v>
      </c>
      <c r="S1087" s="16">
        <f t="shared" si="772"/>
        <v>414.72961909460707</v>
      </c>
      <c r="T1087" s="16">
        <f t="shared" si="772"/>
        <v>411.88301425237671</v>
      </c>
      <c r="U1087" s="16">
        <f t="shared" si="772"/>
        <v>408.71373875591348</v>
      </c>
      <c r="V1087" s="16">
        <f t="shared" si="772"/>
        <v>405.22291898302399</v>
      </c>
      <c r="W1087" s="16">
        <f t="shared" si="772"/>
        <v>401.41168131150141</v>
      </c>
      <c r="X1087" s="16">
        <f t="shared" si="772"/>
        <v>397.28115211914752</v>
      </c>
      <c r="Y1087" s="16">
        <f t="shared" si="772"/>
        <v>394.20952159843631</v>
      </c>
      <c r="Z1087" s="16">
        <f t="shared" si="772"/>
        <v>390.96068918257129</v>
      </c>
      <c r="AA1087" s="16">
        <f t="shared" si="772"/>
        <v>387.53439680796663</v>
      </c>
      <c r="AB1087" s="16">
        <f t="shared" si="772"/>
        <v>383.93038641102754</v>
      </c>
      <c r="AC1087" s="16">
        <f t="shared" si="772"/>
        <v>380.14839992816593</v>
      </c>
      <c r="AD1087" s="16">
        <f t="shared" si="772"/>
        <v>376.76780839583563</v>
      </c>
      <c r="AE1087" s="16">
        <f t="shared" si="772"/>
        <v>373.30383047849568</v>
      </c>
      <c r="AF1087" s="16">
        <f t="shared" si="772"/>
        <v>369.75621622315202</v>
      </c>
      <c r="AG1087" s="16">
        <f t="shared" si="772"/>
        <v>366.12471567681075</v>
      </c>
      <c r="AH1087" s="16">
        <f t="shared" si="772"/>
        <v>362.40907888647797</v>
      </c>
    </row>
    <row r="1088" spans="2:34" hidden="1" outlineLevel="1">
      <c r="B1088" t="str">
        <f t="shared" si="746"/>
        <v>Bio-oil (HTL) - Feedstock cost - Asia - USD/ton fuel</v>
      </c>
      <c r="C1088" s="2" t="str">
        <f>C1048</f>
        <v>Bio-oil (HTL)</v>
      </c>
      <c r="D1088" s="2" t="s">
        <v>44</v>
      </c>
      <c r="E1088" s="2" t="s">
        <v>57</v>
      </c>
      <c r="F1088" s="2" t="s">
        <v>31</v>
      </c>
      <c r="G1088" s="42">
        <f t="shared" ref="G1088:AH1088" si="773">G1093*G$1106+G1098*G$1107+G1103*G$1108</f>
        <v>0</v>
      </c>
      <c r="H1088" s="42">
        <f t="shared" si="773"/>
        <v>0</v>
      </c>
      <c r="I1088" s="42">
        <f t="shared" si="773"/>
        <v>0</v>
      </c>
      <c r="J1088" s="42">
        <f t="shared" si="773"/>
        <v>0</v>
      </c>
      <c r="K1088" s="42">
        <f t="shared" si="773"/>
        <v>0</v>
      </c>
      <c r="L1088" s="42">
        <f t="shared" si="773"/>
        <v>0</v>
      </c>
      <c r="M1088" s="42">
        <f t="shared" si="773"/>
        <v>0</v>
      </c>
      <c r="N1088" s="16">
        <f t="shared" si="773"/>
        <v>455.24560940504801</v>
      </c>
      <c r="O1088" s="16">
        <f t="shared" si="773"/>
        <v>451.46559190422693</v>
      </c>
      <c r="P1088" s="16">
        <f t="shared" si="773"/>
        <v>447.21794126895747</v>
      </c>
      <c r="Q1088" s="16">
        <f t="shared" si="773"/>
        <v>442.50716968933398</v>
      </c>
      <c r="R1088" s="16">
        <f t="shared" si="773"/>
        <v>437.33778935544603</v>
      </c>
      <c r="S1088" s="16">
        <f t="shared" si="773"/>
        <v>431.71431245739808</v>
      </c>
      <c r="T1088" s="16">
        <f t="shared" si="773"/>
        <v>428.13769614575722</v>
      </c>
      <c r="U1088" s="16">
        <f t="shared" si="773"/>
        <v>424.24189329255654</v>
      </c>
      <c r="V1088" s="16">
        <f t="shared" si="773"/>
        <v>420.02849429909509</v>
      </c>
      <c r="W1088" s="16">
        <f t="shared" si="773"/>
        <v>415.49908956665286</v>
      </c>
      <c r="X1088" s="16">
        <f t="shared" si="773"/>
        <v>410.65526949652502</v>
      </c>
      <c r="Y1088" s="16">
        <f t="shared" si="773"/>
        <v>405.36024879671123</v>
      </c>
      <c r="Z1088" s="16">
        <f t="shared" si="773"/>
        <v>399.93358775297122</v>
      </c>
      <c r="AA1088" s="16">
        <f t="shared" si="773"/>
        <v>394.37433964803745</v>
      </c>
      <c r="AB1088" s="16">
        <f t="shared" si="773"/>
        <v>388.68155776463504</v>
      </c>
      <c r="AC1088" s="16">
        <f t="shared" si="773"/>
        <v>382.85429538549363</v>
      </c>
      <c r="AD1088" s="16">
        <f t="shared" si="773"/>
        <v>378.94082019762084</v>
      </c>
      <c r="AE1088" s="16">
        <f t="shared" si="773"/>
        <v>374.95919768493553</v>
      </c>
      <c r="AF1088" s="16">
        <f t="shared" si="773"/>
        <v>370.90887046291465</v>
      </c>
      <c r="AG1088" s="16">
        <f t="shared" si="773"/>
        <v>366.78928114703479</v>
      </c>
      <c r="AH1088" s="16">
        <f t="shared" si="773"/>
        <v>362.59987235277254</v>
      </c>
    </row>
    <row r="1089" spans="2:34" hidden="1" outlineLevel="1">
      <c r="B1089" t="str">
        <f t="shared" si="746"/>
        <v>Bio-oil (HTL) - Feedstock cost - Europe - USD/ton fuel</v>
      </c>
      <c r="C1089" s="2" t="str">
        <f>C1048</f>
        <v>Bio-oil (HTL)</v>
      </c>
      <c r="D1089" s="2" t="s">
        <v>44</v>
      </c>
      <c r="E1089" s="2" t="s">
        <v>8</v>
      </c>
      <c r="F1089" s="2" t="s">
        <v>31</v>
      </c>
      <c r="G1089" s="42">
        <f t="shared" ref="G1089:AH1089" si="774">G1094*G$1106+G1099*G$1107+G1104*G$1108</f>
        <v>0</v>
      </c>
      <c r="H1089" s="42">
        <f t="shared" si="774"/>
        <v>0</v>
      </c>
      <c r="I1089" s="42">
        <f t="shared" si="774"/>
        <v>0</v>
      </c>
      <c r="J1089" s="42">
        <f t="shared" si="774"/>
        <v>0</v>
      </c>
      <c r="K1089" s="42">
        <f t="shared" si="774"/>
        <v>0</v>
      </c>
      <c r="L1089" s="42">
        <f t="shared" si="774"/>
        <v>0</v>
      </c>
      <c r="M1089" s="42">
        <f t="shared" si="774"/>
        <v>0</v>
      </c>
      <c r="N1089" s="16">
        <f t="shared" si="774"/>
        <v>460.45590722009916</v>
      </c>
      <c r="O1089" s="16">
        <f t="shared" si="774"/>
        <v>459.12757394112066</v>
      </c>
      <c r="P1089" s="16">
        <f t="shared" si="774"/>
        <v>457.30831858577329</v>
      </c>
      <c r="Q1089" s="16">
        <f t="shared" si="774"/>
        <v>455.00040989896235</v>
      </c>
      <c r="R1089" s="16">
        <f t="shared" si="774"/>
        <v>452.2061166255948</v>
      </c>
      <c r="S1089" s="16">
        <f t="shared" si="774"/>
        <v>448.92770751058737</v>
      </c>
      <c r="T1089" s="16">
        <f t="shared" si="774"/>
        <v>446.16747267457447</v>
      </c>
      <c r="U1089" s="16">
        <f t="shared" si="774"/>
        <v>443.07497829745427</v>
      </c>
      <c r="V1089" s="16">
        <f t="shared" si="774"/>
        <v>439.65116343215152</v>
      </c>
      <c r="W1089" s="16">
        <f t="shared" si="774"/>
        <v>435.89696713157514</v>
      </c>
      <c r="X1089" s="16">
        <f t="shared" si="774"/>
        <v>431.81332844864443</v>
      </c>
      <c r="Y1089" s="16">
        <f t="shared" si="774"/>
        <v>427.72629833946576</v>
      </c>
      <c r="Z1089" s="16">
        <f t="shared" si="774"/>
        <v>423.48391398229762</v>
      </c>
      <c r="AA1089" s="16">
        <f t="shared" si="774"/>
        <v>419.08560405605732</v>
      </c>
      <c r="AB1089" s="16">
        <f t="shared" si="774"/>
        <v>414.53079723965135</v>
      </c>
      <c r="AC1089" s="16">
        <f t="shared" si="774"/>
        <v>409.81892221199467</v>
      </c>
      <c r="AD1089" s="16">
        <f t="shared" si="774"/>
        <v>405.97996364206551</v>
      </c>
      <c r="AE1089" s="16">
        <f t="shared" si="774"/>
        <v>402.07139778797369</v>
      </c>
      <c r="AF1089" s="16">
        <f t="shared" si="774"/>
        <v>398.09268948133888</v>
      </c>
      <c r="AG1089" s="16">
        <f t="shared" si="774"/>
        <v>394.04330355378045</v>
      </c>
      <c r="AH1089" s="16">
        <f t="shared" si="774"/>
        <v>389.92270483691755</v>
      </c>
    </row>
    <row r="1090" spans="2:34" hidden="1" outlineLevel="1">
      <c r="B1090" t="str">
        <f t="shared" si="746"/>
        <v>Bio-oil (HTL) - Feedstock cost - Middle East - USD/ton fuel</v>
      </c>
      <c r="C1090" s="13" t="str">
        <f>C1048</f>
        <v>Bio-oil (HTL)</v>
      </c>
      <c r="D1090" s="13" t="s">
        <v>44</v>
      </c>
      <c r="E1090" s="13" t="s">
        <v>58</v>
      </c>
      <c r="F1090" s="13" t="s">
        <v>31</v>
      </c>
      <c r="G1090" s="43">
        <f t="shared" ref="G1090:AH1090" si="775">G1095*G$1106+G1100*G$1107+G1105*G$1108</f>
        <v>0</v>
      </c>
      <c r="H1090" s="43">
        <f t="shared" si="775"/>
        <v>0</v>
      </c>
      <c r="I1090" s="43">
        <f t="shared" si="775"/>
        <v>0</v>
      </c>
      <c r="J1090" s="43">
        <f t="shared" si="775"/>
        <v>0</v>
      </c>
      <c r="K1090" s="43">
        <f t="shared" si="775"/>
        <v>0</v>
      </c>
      <c r="L1090" s="43">
        <f t="shared" si="775"/>
        <v>0</v>
      </c>
      <c r="M1090" s="43">
        <f t="shared" si="775"/>
        <v>0</v>
      </c>
      <c r="N1090" s="17">
        <f t="shared" si="775"/>
        <v>450.91157994005334</v>
      </c>
      <c r="O1090" s="17">
        <f t="shared" si="775"/>
        <v>449.31848023644221</v>
      </c>
      <c r="P1090" s="17">
        <f t="shared" si="775"/>
        <v>447.24534228591898</v>
      </c>
      <c r="Q1090" s="17">
        <f t="shared" si="775"/>
        <v>444.69463951315123</v>
      </c>
      <c r="R1090" s="17">
        <f t="shared" si="775"/>
        <v>441.66884534280695</v>
      </c>
      <c r="S1090" s="17">
        <f t="shared" si="775"/>
        <v>438.17043319956065</v>
      </c>
      <c r="T1090" s="17">
        <f t="shared" si="775"/>
        <v>435.94831099876905</v>
      </c>
      <c r="U1090" s="17">
        <f t="shared" si="775"/>
        <v>433.39775919518604</v>
      </c>
      <c r="V1090" s="17">
        <f t="shared" si="775"/>
        <v>430.51963752856233</v>
      </c>
      <c r="W1090" s="17">
        <f t="shared" si="775"/>
        <v>427.31480573863365</v>
      </c>
      <c r="X1090" s="17">
        <f t="shared" si="775"/>
        <v>423.78412356514622</v>
      </c>
      <c r="Y1090" s="17">
        <f t="shared" si="775"/>
        <v>419.60906398030409</v>
      </c>
      <c r="Z1090" s="17">
        <f t="shared" si="775"/>
        <v>415.27963526196964</v>
      </c>
      <c r="AA1090" s="17">
        <f t="shared" si="775"/>
        <v>410.79519622925375</v>
      </c>
      <c r="AB1090" s="17">
        <f t="shared" si="775"/>
        <v>406.15510570126003</v>
      </c>
      <c r="AC1090" s="17">
        <f t="shared" si="775"/>
        <v>401.35872249709678</v>
      </c>
      <c r="AD1090" s="17">
        <f t="shared" si="775"/>
        <v>397.80651180733514</v>
      </c>
      <c r="AE1090" s="17">
        <f t="shared" si="775"/>
        <v>394.17483644120534</v>
      </c>
      <c r="AF1090" s="17">
        <f t="shared" si="775"/>
        <v>390.46331112564695</v>
      </c>
      <c r="AG1090" s="17">
        <f t="shared" si="775"/>
        <v>386.67155058760017</v>
      </c>
      <c r="AH1090" s="17">
        <f t="shared" si="775"/>
        <v>382.799169554005</v>
      </c>
    </row>
    <row r="1091" spans="2:34" hidden="1" outlineLevel="1">
      <c r="B1091" t="str">
        <f t="shared" si="746"/>
        <v>e-hydrogen (compressed) - Price - Africa - USD/ton</v>
      </c>
      <c r="C1091" t="s">
        <v>62</v>
      </c>
      <c r="D1091" t="s">
        <v>100</v>
      </c>
      <c r="E1091" t="s">
        <v>55</v>
      </c>
      <c r="F1091" t="s">
        <v>101</v>
      </c>
      <c r="G1091" s="47">
        <f t="shared" ref="G1091:AH1091" si="776">G201</f>
        <v>4633.1233423090589</v>
      </c>
      <c r="H1091" s="47">
        <f t="shared" si="776"/>
        <v>4201.9656446218651</v>
      </c>
      <c r="I1091" s="47">
        <f t="shared" si="776"/>
        <v>3768.1364126730182</v>
      </c>
      <c r="J1091" s="47">
        <f t="shared" si="776"/>
        <v>3627.6640614332246</v>
      </c>
      <c r="K1091" s="47">
        <f t="shared" si="776"/>
        <v>3482.0419503382509</v>
      </c>
      <c r="L1091" s="47">
        <f t="shared" si="776"/>
        <v>3331.3728662299636</v>
      </c>
      <c r="M1091" s="47">
        <f t="shared" si="776"/>
        <v>3175.7595959503119</v>
      </c>
      <c r="N1091" s="26">
        <f t="shared" si="776"/>
        <v>3015.3049263411149</v>
      </c>
      <c r="O1091" s="26">
        <f t="shared" si="776"/>
        <v>2957.5120355923382</v>
      </c>
      <c r="P1091" s="26">
        <f t="shared" si="776"/>
        <v>2892.1425659444694</v>
      </c>
      <c r="Q1091" s="26">
        <f t="shared" si="776"/>
        <v>2819.2518810339607</v>
      </c>
      <c r="R1091" s="26">
        <f t="shared" si="776"/>
        <v>2738.8953444973072</v>
      </c>
      <c r="S1091" s="26">
        <f t="shared" si="776"/>
        <v>2651.1283199710874</v>
      </c>
      <c r="T1091" s="26">
        <f t="shared" si="776"/>
        <v>2589.8814487511354</v>
      </c>
      <c r="U1091" s="26">
        <f t="shared" si="776"/>
        <v>2523.4234074819769</v>
      </c>
      <c r="V1091" s="26">
        <f t="shared" si="776"/>
        <v>2451.7722615286521</v>
      </c>
      <c r="W1091" s="26">
        <f t="shared" si="776"/>
        <v>2374.9460762559747</v>
      </c>
      <c r="X1091" s="26">
        <f t="shared" si="776"/>
        <v>2292.9629170289318</v>
      </c>
      <c r="Y1091" s="26">
        <f t="shared" si="776"/>
        <v>2208.6908045163059</v>
      </c>
      <c r="Z1091" s="26">
        <f t="shared" si="776"/>
        <v>2121.9988992007134</v>
      </c>
      <c r="AA1091" s="26">
        <f t="shared" si="776"/>
        <v>2032.876636943749</v>
      </c>
      <c r="AB1091" s="26">
        <f t="shared" si="776"/>
        <v>1941.3134536068953</v>
      </c>
      <c r="AC1091" s="26">
        <f t="shared" si="776"/>
        <v>1847.2987850517036</v>
      </c>
      <c r="AD1091" s="26">
        <f t="shared" si="776"/>
        <v>1773.4817469024235</v>
      </c>
      <c r="AE1091" s="26">
        <f t="shared" si="776"/>
        <v>1698.451689879309</v>
      </c>
      <c r="AF1091" s="26">
        <f t="shared" si="776"/>
        <v>1622.2019570300602</v>
      </c>
      <c r="AG1091" s="26">
        <f t="shared" si="776"/>
        <v>1544.7258914023987</v>
      </c>
      <c r="AH1091" s="26">
        <f t="shared" si="776"/>
        <v>1466.0168360440496</v>
      </c>
    </row>
    <row r="1092" spans="2:34" hidden="1" outlineLevel="1">
      <c r="B1092" t="str">
        <f t="shared" si="746"/>
        <v>e-hydrogen (compressed) - Price - Americas - USD/ton</v>
      </c>
      <c r="C1092" t="s">
        <v>62</v>
      </c>
      <c r="D1092" t="s">
        <v>100</v>
      </c>
      <c r="E1092" t="s">
        <v>56</v>
      </c>
      <c r="F1092" t="s">
        <v>101</v>
      </c>
      <c r="G1092" s="47">
        <f t="shared" ref="G1092:AH1092" si="777">G202</f>
        <v>3458.2747756282647</v>
      </c>
      <c r="H1092" s="47">
        <f t="shared" si="777"/>
        <v>3358.1215141660286</v>
      </c>
      <c r="I1092" s="47">
        <f t="shared" si="777"/>
        <v>3254.6459956552549</v>
      </c>
      <c r="J1092" s="47">
        <f t="shared" si="777"/>
        <v>3148.9921734049194</v>
      </c>
      <c r="K1092" s="47">
        <f t="shared" si="777"/>
        <v>3038.2017033305151</v>
      </c>
      <c r="L1092" s="47">
        <f t="shared" si="777"/>
        <v>2922.3436487831009</v>
      </c>
      <c r="M1092" s="47">
        <f t="shared" si="777"/>
        <v>2801.4870731138512</v>
      </c>
      <c r="N1092" s="26">
        <f t="shared" si="777"/>
        <v>2675.701039673685</v>
      </c>
      <c r="O1092" s="26">
        <f t="shared" si="777"/>
        <v>2643.8786103743646</v>
      </c>
      <c r="P1092" s="26">
        <f t="shared" si="777"/>
        <v>2604.2634692905026</v>
      </c>
      <c r="Q1092" s="26">
        <f t="shared" si="777"/>
        <v>2556.8876858485628</v>
      </c>
      <c r="R1092" s="26">
        <f t="shared" si="777"/>
        <v>2501.7833294749726</v>
      </c>
      <c r="S1092" s="26">
        <f t="shared" si="777"/>
        <v>2438.9824695962966</v>
      </c>
      <c r="T1092" s="26">
        <f t="shared" si="777"/>
        <v>2379.5862497865878</v>
      </c>
      <c r="U1092" s="26">
        <f t="shared" si="777"/>
        <v>2315.0272995091577</v>
      </c>
      <c r="V1092" s="26">
        <f t="shared" si="777"/>
        <v>2245.3236408089065</v>
      </c>
      <c r="W1092" s="26">
        <f t="shared" si="777"/>
        <v>2170.4932957305264</v>
      </c>
      <c r="X1092" s="26">
        <f t="shared" si="777"/>
        <v>2090.5542863188448</v>
      </c>
      <c r="Y1092" s="26">
        <f t="shared" si="777"/>
        <v>2024.0950200699413</v>
      </c>
      <c r="Z1092" s="26">
        <f t="shared" si="777"/>
        <v>1954.8005234985762</v>
      </c>
      <c r="AA1092" s="26">
        <f t="shared" si="777"/>
        <v>1882.6666675873769</v>
      </c>
      <c r="AB1092" s="26">
        <f t="shared" si="777"/>
        <v>1807.6893233188264</v>
      </c>
      <c r="AC1092" s="26">
        <f t="shared" si="777"/>
        <v>1729.8643616755162</v>
      </c>
      <c r="AD1092" s="26">
        <f t="shared" si="777"/>
        <v>1661.9243548242082</v>
      </c>
      <c r="AE1092" s="26">
        <f t="shared" si="777"/>
        <v>1592.6501658127502</v>
      </c>
      <c r="AF1092" s="26">
        <f t="shared" si="777"/>
        <v>1522.0377953932327</v>
      </c>
      <c r="AG1092" s="26">
        <f t="shared" si="777"/>
        <v>1450.083244317753</v>
      </c>
      <c r="AH1092" s="26">
        <f t="shared" si="777"/>
        <v>1376.7825133384104</v>
      </c>
    </row>
    <row r="1093" spans="2:34" hidden="1" outlineLevel="1">
      <c r="B1093" t="str">
        <f t="shared" si="746"/>
        <v>e-hydrogen (compressed) - Price - Asia - USD/ton</v>
      </c>
      <c r="C1093" t="s">
        <v>62</v>
      </c>
      <c r="D1093" t="s">
        <v>100</v>
      </c>
      <c r="E1093" t="s">
        <v>57</v>
      </c>
      <c r="F1093" t="s">
        <v>101</v>
      </c>
      <c r="G1093" s="47">
        <f t="shared" ref="G1093:AH1093" si="778">G203</f>
        <v>4987.7978827141424</v>
      </c>
      <c r="H1093" s="47">
        <f t="shared" si="778"/>
        <v>4618.4094108214867</v>
      </c>
      <c r="I1093" s="47">
        <f t="shared" si="778"/>
        <v>4246.1135151183844</v>
      </c>
      <c r="J1093" s="47">
        <f t="shared" si="778"/>
        <v>4097.3824826576747</v>
      </c>
      <c r="K1093" s="47">
        <f t="shared" si="778"/>
        <v>3943.3770419350276</v>
      </c>
      <c r="L1093" s="47">
        <f t="shared" si="778"/>
        <v>3784.2072710139482</v>
      </c>
      <c r="M1093" s="47">
        <f t="shared" si="778"/>
        <v>3619.9832479582124</v>
      </c>
      <c r="N1093" s="26">
        <f t="shared" si="778"/>
        <v>3450.8150508313697</v>
      </c>
      <c r="O1093" s="26">
        <f t="shared" si="778"/>
        <v>3373.0215929007072</v>
      </c>
      <c r="P1093" s="26">
        <f t="shared" si="778"/>
        <v>3287.7460048188714</v>
      </c>
      <c r="Q1093" s="26">
        <f t="shared" si="778"/>
        <v>3195.0604816273712</v>
      </c>
      <c r="R1093" s="26">
        <f t="shared" si="778"/>
        <v>3095.0372183676395</v>
      </c>
      <c r="S1093" s="26">
        <f t="shared" si="778"/>
        <v>2987.7484100813476</v>
      </c>
      <c r="T1093" s="26">
        <f t="shared" si="778"/>
        <v>2913.2093711775688</v>
      </c>
      <c r="U1093" s="26">
        <f t="shared" si="778"/>
        <v>2833.5633476088337</v>
      </c>
      <c r="V1093" s="26">
        <f t="shared" si="778"/>
        <v>2748.8357857959254</v>
      </c>
      <c r="W1093" s="26">
        <f t="shared" si="778"/>
        <v>2659.0521321593251</v>
      </c>
      <c r="X1093" s="26">
        <f t="shared" si="778"/>
        <v>2564.2378331197551</v>
      </c>
      <c r="Y1093" s="26">
        <f t="shared" si="778"/>
        <v>2465.6669595887115</v>
      </c>
      <c r="Z1093" s="26">
        <f t="shared" si="778"/>
        <v>2364.9898405548524</v>
      </c>
      <c r="AA1093" s="26">
        <f t="shared" si="778"/>
        <v>2262.1913285418932</v>
      </c>
      <c r="AB1093" s="26">
        <f t="shared" si="778"/>
        <v>2157.2562760734354</v>
      </c>
      <c r="AC1093" s="26">
        <f t="shared" si="778"/>
        <v>2050.1695356731543</v>
      </c>
      <c r="AD1093" s="26">
        <f t="shared" si="778"/>
        <v>1970.240754749665</v>
      </c>
      <c r="AE1093" s="26">
        <f t="shared" si="778"/>
        <v>1889.2216166291751</v>
      </c>
      <c r="AF1093" s="26">
        <f t="shared" si="778"/>
        <v>1807.1032031593165</v>
      </c>
      <c r="AG1093" s="26">
        <f t="shared" si="778"/>
        <v>1723.8765961877139</v>
      </c>
      <c r="AH1093" s="26">
        <f t="shared" si="778"/>
        <v>1639.532877561993</v>
      </c>
    </row>
    <row r="1094" spans="2:34" hidden="1" outlineLevel="1">
      <c r="B1094" t="str">
        <f t="shared" si="746"/>
        <v>e-hydrogen (compressed) - Price - Europe - USD/ton</v>
      </c>
      <c r="C1094" t="s">
        <v>62</v>
      </c>
      <c r="D1094" t="s">
        <v>100</v>
      </c>
      <c r="E1094" t="s">
        <v>8</v>
      </c>
      <c r="F1094" t="s">
        <v>101</v>
      </c>
      <c r="G1094" s="47">
        <f t="shared" ref="G1094:AH1094" si="779">G204</f>
        <v>4089.3856734873298</v>
      </c>
      <c r="H1094" s="47">
        <f t="shared" si="779"/>
        <v>3916.9256406265708</v>
      </c>
      <c r="I1094" s="47">
        <f t="shared" si="779"/>
        <v>3741.2108175344811</v>
      </c>
      <c r="J1094" s="47">
        <f t="shared" si="779"/>
        <v>3613.0656692355524</v>
      </c>
      <c r="K1094" s="47">
        <f t="shared" si="779"/>
        <v>3479.7225571491235</v>
      </c>
      <c r="L1094" s="47">
        <f t="shared" si="779"/>
        <v>3341.2720208768683</v>
      </c>
      <c r="M1094" s="47">
        <f t="shared" si="779"/>
        <v>3197.8046000204672</v>
      </c>
      <c r="N1094" s="26">
        <f t="shared" si="779"/>
        <v>3049.4108341814967</v>
      </c>
      <c r="O1094" s="26">
        <f t="shared" si="779"/>
        <v>3010.8443238003165</v>
      </c>
      <c r="P1094" s="26">
        <f t="shared" si="779"/>
        <v>2964.4230601972345</v>
      </c>
      <c r="Q1094" s="26">
        <f t="shared" si="779"/>
        <v>2910.1833432907338</v>
      </c>
      <c r="R1094" s="26">
        <f t="shared" si="779"/>
        <v>2848.1614729993285</v>
      </c>
      <c r="S1094" s="26">
        <f t="shared" si="779"/>
        <v>2778.3937492416853</v>
      </c>
      <c r="T1094" s="26">
        <f t="shared" si="779"/>
        <v>2720.379449531456</v>
      </c>
      <c r="U1094" s="26">
        <f t="shared" si="779"/>
        <v>2657.0489971635134</v>
      </c>
      <c r="V1094" s="26">
        <f t="shared" si="779"/>
        <v>2588.4174169846506</v>
      </c>
      <c r="W1094" s="26">
        <f t="shared" si="779"/>
        <v>2514.4997338414096</v>
      </c>
      <c r="X1094" s="26">
        <f t="shared" si="779"/>
        <v>2435.3109725804993</v>
      </c>
      <c r="Y1094" s="26">
        <f t="shared" si="779"/>
        <v>2352.605312916116</v>
      </c>
      <c r="Z1094" s="26">
        <f t="shared" si="779"/>
        <v>2267.4139852839012</v>
      </c>
      <c r="AA1094" s="26">
        <f t="shared" si="779"/>
        <v>2179.7278485465313</v>
      </c>
      <c r="AB1094" s="26">
        <f t="shared" si="779"/>
        <v>2089.5377615665116</v>
      </c>
      <c r="AC1094" s="26">
        <f t="shared" si="779"/>
        <v>1996.8345832064804</v>
      </c>
      <c r="AD1094" s="26">
        <f t="shared" si="779"/>
        <v>1918.0980681700892</v>
      </c>
      <c r="AE1094" s="26">
        <f t="shared" si="779"/>
        <v>1838.2478365870952</v>
      </c>
      <c r="AF1094" s="26">
        <f t="shared" si="779"/>
        <v>1757.2753257634138</v>
      </c>
      <c r="AG1094" s="26">
        <f t="shared" si="779"/>
        <v>1675.1719730049533</v>
      </c>
      <c r="AH1094" s="26">
        <f t="shared" si="779"/>
        <v>1591.929215617622</v>
      </c>
    </row>
    <row r="1095" spans="2:34" hidden="1" outlineLevel="1">
      <c r="B1095" t="str">
        <f t="shared" si="746"/>
        <v>e-hydrogen (compressed) - Price - Middle East - USD/ton</v>
      </c>
      <c r="C1095" t="s">
        <v>62</v>
      </c>
      <c r="D1095" t="s">
        <v>100</v>
      </c>
      <c r="E1095" t="s">
        <v>58</v>
      </c>
      <c r="F1095" t="s">
        <v>101</v>
      </c>
      <c r="G1095" s="47">
        <f t="shared" ref="G1095:AH1095" si="780">G205</f>
        <v>3476.3085322126099</v>
      </c>
      <c r="H1095" s="47">
        <f t="shared" si="780"/>
        <v>3328.8823974252828</v>
      </c>
      <c r="I1095" s="47">
        <f t="shared" si="780"/>
        <v>3178.2568052856477</v>
      </c>
      <c r="J1095" s="47">
        <f t="shared" si="780"/>
        <v>3083.6768117686811</v>
      </c>
      <c r="K1095" s="47">
        <f t="shared" si="780"/>
        <v>2983.9346800894909</v>
      </c>
      <c r="L1095" s="47">
        <f t="shared" si="780"/>
        <v>2879.0885753257426</v>
      </c>
      <c r="M1095" s="47">
        <f t="shared" si="780"/>
        <v>2769.1966625551941</v>
      </c>
      <c r="N1095" s="26">
        <f t="shared" si="780"/>
        <v>2654.3171068554188</v>
      </c>
      <c r="O1095" s="26">
        <f t="shared" si="780"/>
        <v>2614.9769692636173</v>
      </c>
      <c r="P1095" s="26">
        <f t="shared" si="780"/>
        <v>2567.9562197212276</v>
      </c>
      <c r="Q1095" s="26">
        <f t="shared" si="780"/>
        <v>2513.2944330229238</v>
      </c>
      <c r="R1095" s="26">
        <f t="shared" si="780"/>
        <v>2451.0311839633964</v>
      </c>
      <c r="S1095" s="26">
        <f t="shared" si="780"/>
        <v>2381.2060473374368</v>
      </c>
      <c r="T1095" s="26">
        <f t="shared" si="780"/>
        <v>2328.338914207246</v>
      </c>
      <c r="U1095" s="26">
        <f t="shared" si="780"/>
        <v>2270.2169074323938</v>
      </c>
      <c r="V1095" s="26">
        <f t="shared" si="780"/>
        <v>2206.8537828488898</v>
      </c>
      <c r="W1095" s="26">
        <f t="shared" si="780"/>
        <v>2138.2632962925059</v>
      </c>
      <c r="X1095" s="26">
        <f t="shared" si="780"/>
        <v>2064.4592035991823</v>
      </c>
      <c r="Y1095" s="26">
        <f t="shared" si="780"/>
        <v>1983.8077079076854</v>
      </c>
      <c r="Z1095" s="26">
        <f t="shared" si="780"/>
        <v>1900.6863060803155</v>
      </c>
      <c r="AA1095" s="26">
        <f t="shared" si="780"/>
        <v>1815.084739222842</v>
      </c>
      <c r="AB1095" s="26">
        <f t="shared" si="780"/>
        <v>1726.9927484409238</v>
      </c>
      <c r="AC1095" s="26">
        <f t="shared" si="780"/>
        <v>1636.4000748402937</v>
      </c>
      <c r="AD1095" s="26">
        <f t="shared" si="780"/>
        <v>1565.7141614700843</v>
      </c>
      <c r="AE1095" s="26">
        <f t="shared" si="780"/>
        <v>1493.7568132779884</v>
      </c>
      <c r="AF1095" s="26">
        <f t="shared" si="780"/>
        <v>1420.5218658950355</v>
      </c>
      <c r="AG1095" s="26">
        <f t="shared" si="780"/>
        <v>1346.0031549522671</v>
      </c>
      <c r="AH1095" s="26">
        <f t="shared" si="780"/>
        <v>1270.1945160807259</v>
      </c>
    </row>
    <row r="1096" spans="2:34" hidden="1" outlineLevel="1">
      <c r="B1096" t="str">
        <f>_xlfn.TEXTJOIN(" - ",TRUE,C1096:F1096)</f>
        <v>Wood - Price - Africa - USD/ton</v>
      </c>
      <c r="C1096" t="s">
        <v>146</v>
      </c>
      <c r="D1096" t="s">
        <v>100</v>
      </c>
      <c r="E1096" t="s">
        <v>55</v>
      </c>
      <c r="F1096" t="s">
        <v>101</v>
      </c>
      <c r="G1096" s="36">
        <f t="shared" ref="G1096:AH1100" si="781">INDEX(FuelData,MATCH($B1096,FuelData_Index,0),MATCH(G$4,FuelData_Year,0))</f>
        <v>119</v>
      </c>
      <c r="H1096" s="36">
        <f t="shared" si="781"/>
        <v>120</v>
      </c>
      <c r="I1096" s="36">
        <f t="shared" si="781"/>
        <v>121</v>
      </c>
      <c r="J1096" s="36">
        <f t="shared" si="781"/>
        <v>122</v>
      </c>
      <c r="K1096" s="36">
        <f t="shared" si="781"/>
        <v>123</v>
      </c>
      <c r="L1096" s="36">
        <f t="shared" si="781"/>
        <v>124</v>
      </c>
      <c r="M1096" s="36">
        <f t="shared" si="781"/>
        <v>125</v>
      </c>
      <c r="N1096" s="8">
        <f t="shared" si="781"/>
        <v>126</v>
      </c>
      <c r="O1096" s="8">
        <f t="shared" si="781"/>
        <v>127.19999999999982</v>
      </c>
      <c r="P1096" s="8">
        <f t="shared" si="781"/>
        <v>128.40000000000009</v>
      </c>
      <c r="Q1096" s="8">
        <f t="shared" si="781"/>
        <v>129.59999999999991</v>
      </c>
      <c r="R1096" s="8">
        <f t="shared" si="781"/>
        <v>130.79999999999973</v>
      </c>
      <c r="S1096" s="8">
        <f t="shared" si="781"/>
        <v>132</v>
      </c>
      <c r="T1096" s="8">
        <f t="shared" si="781"/>
        <v>133</v>
      </c>
      <c r="U1096" s="8">
        <f t="shared" si="781"/>
        <v>134</v>
      </c>
      <c r="V1096" s="8">
        <f t="shared" si="781"/>
        <v>135</v>
      </c>
      <c r="W1096" s="8">
        <f t="shared" si="781"/>
        <v>136</v>
      </c>
      <c r="X1096" s="8">
        <f t="shared" si="781"/>
        <v>137</v>
      </c>
      <c r="Y1096" s="8">
        <f t="shared" si="781"/>
        <v>138</v>
      </c>
      <c r="Z1096" s="8">
        <f t="shared" si="781"/>
        <v>139</v>
      </c>
      <c r="AA1096" s="8">
        <f t="shared" si="781"/>
        <v>140</v>
      </c>
      <c r="AB1096" s="8">
        <f t="shared" si="781"/>
        <v>141</v>
      </c>
      <c r="AC1096" s="8">
        <f t="shared" si="781"/>
        <v>142</v>
      </c>
      <c r="AD1096" s="8">
        <f t="shared" si="781"/>
        <v>143</v>
      </c>
      <c r="AE1096" s="8">
        <f t="shared" si="781"/>
        <v>144</v>
      </c>
      <c r="AF1096" s="8">
        <f t="shared" si="781"/>
        <v>145</v>
      </c>
      <c r="AG1096" s="8">
        <f t="shared" si="781"/>
        <v>146</v>
      </c>
      <c r="AH1096" s="8">
        <f t="shared" si="781"/>
        <v>147</v>
      </c>
    </row>
    <row r="1097" spans="2:34" hidden="1" outlineLevel="1">
      <c r="B1097" t="str">
        <f>_xlfn.TEXTJOIN(" - ",TRUE,C1097:F1097)</f>
        <v>Wood - Price - Americas - USD/ton</v>
      </c>
      <c r="C1097" t="s">
        <v>146</v>
      </c>
      <c r="D1097" t="s">
        <v>100</v>
      </c>
      <c r="E1097" t="s">
        <v>56</v>
      </c>
      <c r="F1097" t="s">
        <v>101</v>
      </c>
      <c r="G1097" s="36">
        <f t="shared" si="781"/>
        <v>87.400000000000091</v>
      </c>
      <c r="H1097" s="36">
        <f t="shared" si="781"/>
        <v>88.200000000000045</v>
      </c>
      <c r="I1097" s="36">
        <f t="shared" si="781"/>
        <v>89</v>
      </c>
      <c r="J1097" s="36">
        <f t="shared" si="781"/>
        <v>90</v>
      </c>
      <c r="K1097" s="36">
        <f t="shared" si="781"/>
        <v>91</v>
      </c>
      <c r="L1097" s="36">
        <f t="shared" si="781"/>
        <v>92</v>
      </c>
      <c r="M1097" s="36">
        <f t="shared" si="781"/>
        <v>93</v>
      </c>
      <c r="N1097" s="8">
        <f t="shared" si="781"/>
        <v>94</v>
      </c>
      <c r="O1097" s="8">
        <f t="shared" si="781"/>
        <v>94.800000000000182</v>
      </c>
      <c r="P1097" s="8">
        <f t="shared" si="781"/>
        <v>95.600000000000136</v>
      </c>
      <c r="Q1097" s="8">
        <f t="shared" si="781"/>
        <v>96.400000000000091</v>
      </c>
      <c r="R1097" s="8">
        <f t="shared" si="781"/>
        <v>97.200000000000045</v>
      </c>
      <c r="S1097" s="8">
        <f t="shared" si="781"/>
        <v>98</v>
      </c>
      <c r="T1097" s="8">
        <f t="shared" si="781"/>
        <v>98.800000000000182</v>
      </c>
      <c r="U1097" s="8">
        <f t="shared" si="781"/>
        <v>99.600000000000136</v>
      </c>
      <c r="V1097" s="8">
        <f t="shared" si="781"/>
        <v>100.40000000000009</v>
      </c>
      <c r="W1097" s="8">
        <f t="shared" si="781"/>
        <v>101.20000000000005</v>
      </c>
      <c r="X1097" s="8">
        <f t="shared" si="781"/>
        <v>102</v>
      </c>
      <c r="Y1097" s="8">
        <f t="shared" si="781"/>
        <v>103</v>
      </c>
      <c r="Z1097" s="8">
        <f t="shared" si="781"/>
        <v>104</v>
      </c>
      <c r="AA1097" s="8">
        <f t="shared" si="781"/>
        <v>105</v>
      </c>
      <c r="AB1097" s="8">
        <f t="shared" si="781"/>
        <v>106</v>
      </c>
      <c r="AC1097" s="8">
        <f t="shared" si="781"/>
        <v>107</v>
      </c>
      <c r="AD1097" s="8">
        <f t="shared" si="781"/>
        <v>107.80000000000018</v>
      </c>
      <c r="AE1097" s="8">
        <f t="shared" si="781"/>
        <v>108.60000000000014</v>
      </c>
      <c r="AF1097" s="8">
        <f t="shared" si="781"/>
        <v>109.40000000000009</v>
      </c>
      <c r="AG1097" s="8">
        <f t="shared" si="781"/>
        <v>110.20000000000005</v>
      </c>
      <c r="AH1097" s="8">
        <f t="shared" si="781"/>
        <v>111</v>
      </c>
    </row>
    <row r="1098" spans="2:34" hidden="1" outlineLevel="1">
      <c r="B1098" t="str">
        <f>_xlfn.TEXTJOIN(" - ",TRUE,C1098:F1098)</f>
        <v>Wood - Price - Asia - USD/ton</v>
      </c>
      <c r="C1098" t="s">
        <v>146</v>
      </c>
      <c r="D1098" t="s">
        <v>100</v>
      </c>
      <c r="E1098" t="s">
        <v>57</v>
      </c>
      <c r="F1098" t="s">
        <v>101</v>
      </c>
      <c r="G1098" s="36">
        <f t="shared" si="781"/>
        <v>71</v>
      </c>
      <c r="H1098" s="36">
        <f t="shared" si="781"/>
        <v>72</v>
      </c>
      <c r="I1098" s="36">
        <f t="shared" si="781"/>
        <v>73</v>
      </c>
      <c r="J1098" s="36">
        <f t="shared" si="781"/>
        <v>73.800000000000182</v>
      </c>
      <c r="K1098" s="36">
        <f t="shared" si="781"/>
        <v>74.600000000000136</v>
      </c>
      <c r="L1098" s="36">
        <f t="shared" si="781"/>
        <v>75.400000000000091</v>
      </c>
      <c r="M1098" s="36">
        <f t="shared" si="781"/>
        <v>76.200000000000045</v>
      </c>
      <c r="N1098" s="8">
        <f t="shared" si="781"/>
        <v>77</v>
      </c>
      <c r="O1098" s="8">
        <f t="shared" si="781"/>
        <v>78</v>
      </c>
      <c r="P1098" s="8">
        <f t="shared" si="781"/>
        <v>79</v>
      </c>
      <c r="Q1098" s="8">
        <f t="shared" si="781"/>
        <v>80</v>
      </c>
      <c r="R1098" s="8">
        <f t="shared" si="781"/>
        <v>81</v>
      </c>
      <c r="S1098" s="8">
        <f t="shared" si="781"/>
        <v>82</v>
      </c>
      <c r="T1098" s="8">
        <f t="shared" si="781"/>
        <v>83</v>
      </c>
      <c r="U1098" s="8">
        <f t="shared" si="781"/>
        <v>84</v>
      </c>
      <c r="V1098" s="8">
        <f t="shared" si="781"/>
        <v>85</v>
      </c>
      <c r="W1098" s="8">
        <f t="shared" si="781"/>
        <v>86</v>
      </c>
      <c r="X1098" s="8">
        <f t="shared" si="781"/>
        <v>87</v>
      </c>
      <c r="Y1098" s="8">
        <f t="shared" si="781"/>
        <v>87.800000000000182</v>
      </c>
      <c r="Z1098" s="8">
        <f t="shared" si="781"/>
        <v>88.600000000000136</v>
      </c>
      <c r="AA1098" s="8">
        <f t="shared" si="781"/>
        <v>89.400000000000091</v>
      </c>
      <c r="AB1098" s="8">
        <f t="shared" si="781"/>
        <v>90.200000000000045</v>
      </c>
      <c r="AC1098" s="8">
        <f t="shared" si="781"/>
        <v>91</v>
      </c>
      <c r="AD1098" s="8">
        <f t="shared" si="781"/>
        <v>92</v>
      </c>
      <c r="AE1098" s="8">
        <f t="shared" si="781"/>
        <v>93</v>
      </c>
      <c r="AF1098" s="8">
        <f t="shared" si="781"/>
        <v>94</v>
      </c>
      <c r="AG1098" s="8">
        <f t="shared" si="781"/>
        <v>95</v>
      </c>
      <c r="AH1098" s="8">
        <f t="shared" si="781"/>
        <v>96</v>
      </c>
    </row>
    <row r="1099" spans="2:34" hidden="1" outlineLevel="1">
      <c r="B1099" t="str">
        <f>_xlfn.TEXTJOIN(" - ",TRUE,C1099:F1099)</f>
        <v>Wood - Price - Europe - USD/ton</v>
      </c>
      <c r="C1099" t="s">
        <v>146</v>
      </c>
      <c r="D1099" t="s">
        <v>100</v>
      </c>
      <c r="E1099" t="s">
        <v>8</v>
      </c>
      <c r="F1099" t="s">
        <v>101</v>
      </c>
      <c r="G1099" s="36">
        <f t="shared" si="781"/>
        <v>98</v>
      </c>
      <c r="H1099" s="36">
        <f t="shared" si="781"/>
        <v>99</v>
      </c>
      <c r="I1099" s="36">
        <f t="shared" si="781"/>
        <v>100</v>
      </c>
      <c r="J1099" s="36">
        <f t="shared" si="781"/>
        <v>101</v>
      </c>
      <c r="K1099" s="36">
        <f t="shared" si="781"/>
        <v>102</v>
      </c>
      <c r="L1099" s="36">
        <f t="shared" si="781"/>
        <v>103</v>
      </c>
      <c r="M1099" s="36">
        <f t="shared" si="781"/>
        <v>104</v>
      </c>
      <c r="N1099" s="8">
        <f t="shared" si="781"/>
        <v>105</v>
      </c>
      <c r="O1099" s="8">
        <f t="shared" si="781"/>
        <v>106</v>
      </c>
      <c r="P1099" s="8">
        <f t="shared" si="781"/>
        <v>107</v>
      </c>
      <c r="Q1099" s="8">
        <f t="shared" si="781"/>
        <v>108</v>
      </c>
      <c r="R1099" s="8">
        <f t="shared" si="781"/>
        <v>109</v>
      </c>
      <c r="S1099" s="8">
        <f t="shared" si="781"/>
        <v>110</v>
      </c>
      <c r="T1099" s="8">
        <f t="shared" si="781"/>
        <v>110.80000000000018</v>
      </c>
      <c r="U1099" s="8">
        <f t="shared" si="781"/>
        <v>111.60000000000014</v>
      </c>
      <c r="V1099" s="8">
        <f t="shared" si="781"/>
        <v>112.40000000000009</v>
      </c>
      <c r="W1099" s="8">
        <f t="shared" si="781"/>
        <v>113.20000000000005</v>
      </c>
      <c r="X1099" s="8">
        <f t="shared" si="781"/>
        <v>114</v>
      </c>
      <c r="Y1099" s="8">
        <f t="shared" si="781"/>
        <v>115</v>
      </c>
      <c r="Z1099" s="8">
        <f t="shared" si="781"/>
        <v>116</v>
      </c>
      <c r="AA1099" s="8">
        <f t="shared" si="781"/>
        <v>117</v>
      </c>
      <c r="AB1099" s="8">
        <f t="shared" si="781"/>
        <v>118</v>
      </c>
      <c r="AC1099" s="8">
        <f t="shared" si="781"/>
        <v>119</v>
      </c>
      <c r="AD1099" s="8">
        <f t="shared" si="781"/>
        <v>120</v>
      </c>
      <c r="AE1099" s="8">
        <f t="shared" si="781"/>
        <v>121</v>
      </c>
      <c r="AF1099" s="8">
        <f t="shared" si="781"/>
        <v>122</v>
      </c>
      <c r="AG1099" s="8">
        <f t="shared" si="781"/>
        <v>123</v>
      </c>
      <c r="AH1099" s="8">
        <f t="shared" si="781"/>
        <v>124</v>
      </c>
    </row>
    <row r="1100" spans="2:34" hidden="1" outlineLevel="1">
      <c r="B1100" t="str">
        <f>_xlfn.TEXTJOIN(" - ",TRUE,C1100:F1100)</f>
        <v>Wood - Price - Middle East - USD/ton</v>
      </c>
      <c r="C1100" t="s">
        <v>146</v>
      </c>
      <c r="D1100" t="s">
        <v>100</v>
      </c>
      <c r="E1100" t="s">
        <v>58</v>
      </c>
      <c r="F1100" t="s">
        <v>101</v>
      </c>
      <c r="G1100" s="36">
        <f t="shared" si="781"/>
        <v>113.40000000000009</v>
      </c>
      <c r="H1100" s="36">
        <f t="shared" si="781"/>
        <v>114.20000000000005</v>
      </c>
      <c r="I1100" s="36">
        <f t="shared" si="781"/>
        <v>115</v>
      </c>
      <c r="J1100" s="36">
        <f t="shared" si="781"/>
        <v>115.80000000000018</v>
      </c>
      <c r="K1100" s="36">
        <f t="shared" si="781"/>
        <v>116.60000000000014</v>
      </c>
      <c r="L1100" s="36">
        <f t="shared" si="781"/>
        <v>117.40000000000009</v>
      </c>
      <c r="M1100" s="36">
        <f t="shared" si="781"/>
        <v>118.20000000000005</v>
      </c>
      <c r="N1100" s="8">
        <f t="shared" si="781"/>
        <v>119</v>
      </c>
      <c r="O1100" s="8">
        <f t="shared" si="781"/>
        <v>119.80000000000018</v>
      </c>
      <c r="P1100" s="8">
        <f t="shared" si="781"/>
        <v>120.60000000000014</v>
      </c>
      <c r="Q1100" s="8">
        <f t="shared" si="781"/>
        <v>121.40000000000009</v>
      </c>
      <c r="R1100" s="8">
        <f t="shared" si="781"/>
        <v>122.20000000000005</v>
      </c>
      <c r="S1100" s="8">
        <f t="shared" si="781"/>
        <v>123</v>
      </c>
      <c r="T1100" s="8">
        <f t="shared" si="781"/>
        <v>124</v>
      </c>
      <c r="U1100" s="8">
        <f t="shared" si="781"/>
        <v>125</v>
      </c>
      <c r="V1100" s="8">
        <f t="shared" si="781"/>
        <v>126</v>
      </c>
      <c r="W1100" s="8">
        <f t="shared" si="781"/>
        <v>127</v>
      </c>
      <c r="X1100" s="8">
        <f t="shared" si="781"/>
        <v>128</v>
      </c>
      <c r="Y1100" s="8">
        <f t="shared" si="781"/>
        <v>128.80000000000018</v>
      </c>
      <c r="Z1100" s="8">
        <f t="shared" si="781"/>
        <v>129.60000000000014</v>
      </c>
      <c r="AA1100" s="8">
        <f t="shared" si="781"/>
        <v>130.40000000000009</v>
      </c>
      <c r="AB1100" s="8">
        <f t="shared" si="781"/>
        <v>131.20000000000005</v>
      </c>
      <c r="AC1100" s="8">
        <f t="shared" si="781"/>
        <v>132</v>
      </c>
      <c r="AD1100" s="8">
        <f t="shared" si="781"/>
        <v>132.80000000000018</v>
      </c>
      <c r="AE1100" s="8">
        <f t="shared" si="781"/>
        <v>133.60000000000014</v>
      </c>
      <c r="AF1100" s="8">
        <f t="shared" si="781"/>
        <v>134.40000000000009</v>
      </c>
      <c r="AG1100" s="8">
        <f t="shared" si="781"/>
        <v>135.20000000000005</v>
      </c>
      <c r="AH1100" s="8">
        <f t="shared" si="781"/>
        <v>136</v>
      </c>
    </row>
    <row r="1101" spans="2:34" hidden="1" outlineLevel="1">
      <c r="B1101" t="str">
        <f t="shared" si="746"/>
        <v>Waste - Price - Africa - USD/ton</v>
      </c>
      <c r="C1101" t="s">
        <v>147</v>
      </c>
      <c r="D1101" t="s">
        <v>100</v>
      </c>
      <c r="E1101" t="s">
        <v>55</v>
      </c>
      <c r="F1101" t="s">
        <v>101</v>
      </c>
      <c r="G1101" s="36">
        <f t="shared" ref="G1101:AH1105" si="782">INDEX(FuelData,MATCH($B1101,FuelData_Index,0),MATCH(G$4,FuelData_Year,0))</f>
        <v>50</v>
      </c>
      <c r="H1101" s="36">
        <f t="shared" si="782"/>
        <v>50</v>
      </c>
      <c r="I1101" s="36">
        <f t="shared" si="782"/>
        <v>50</v>
      </c>
      <c r="J1101" s="36">
        <f t="shared" si="782"/>
        <v>50</v>
      </c>
      <c r="K1101" s="36">
        <f t="shared" si="782"/>
        <v>50</v>
      </c>
      <c r="L1101" s="36">
        <f t="shared" si="782"/>
        <v>50</v>
      </c>
      <c r="M1101" s="36">
        <f t="shared" si="782"/>
        <v>50</v>
      </c>
      <c r="N1101" s="8">
        <f t="shared" si="782"/>
        <v>50</v>
      </c>
      <c r="O1101" s="8">
        <f t="shared" si="782"/>
        <v>50</v>
      </c>
      <c r="P1101" s="8">
        <f t="shared" si="782"/>
        <v>50</v>
      </c>
      <c r="Q1101" s="8">
        <f t="shared" si="782"/>
        <v>50</v>
      </c>
      <c r="R1101" s="8">
        <f t="shared" si="782"/>
        <v>50</v>
      </c>
      <c r="S1101" s="8">
        <f t="shared" si="782"/>
        <v>50</v>
      </c>
      <c r="T1101" s="8">
        <f t="shared" si="782"/>
        <v>50</v>
      </c>
      <c r="U1101" s="8">
        <f t="shared" si="782"/>
        <v>50</v>
      </c>
      <c r="V1101" s="8">
        <f t="shared" si="782"/>
        <v>50</v>
      </c>
      <c r="W1101" s="8">
        <f t="shared" si="782"/>
        <v>50</v>
      </c>
      <c r="X1101" s="8">
        <f t="shared" si="782"/>
        <v>50</v>
      </c>
      <c r="Y1101" s="8">
        <f t="shared" si="782"/>
        <v>50</v>
      </c>
      <c r="Z1101" s="8">
        <f t="shared" si="782"/>
        <v>50</v>
      </c>
      <c r="AA1101" s="8">
        <f t="shared" si="782"/>
        <v>50</v>
      </c>
      <c r="AB1101" s="8">
        <f t="shared" si="782"/>
        <v>50</v>
      </c>
      <c r="AC1101" s="8">
        <f t="shared" si="782"/>
        <v>50</v>
      </c>
      <c r="AD1101" s="8">
        <f t="shared" si="782"/>
        <v>50</v>
      </c>
      <c r="AE1101" s="8">
        <f t="shared" si="782"/>
        <v>50</v>
      </c>
      <c r="AF1101" s="8">
        <f t="shared" si="782"/>
        <v>50</v>
      </c>
      <c r="AG1101" s="8">
        <f t="shared" si="782"/>
        <v>50</v>
      </c>
      <c r="AH1101" s="8">
        <f t="shared" si="782"/>
        <v>50</v>
      </c>
    </row>
    <row r="1102" spans="2:34" hidden="1" outlineLevel="1">
      <c r="B1102" t="str">
        <f t="shared" si="746"/>
        <v>Waste - Price - Americas - USD/ton</v>
      </c>
      <c r="C1102" t="s">
        <v>147</v>
      </c>
      <c r="D1102" t="s">
        <v>100</v>
      </c>
      <c r="E1102" t="s">
        <v>56</v>
      </c>
      <c r="F1102" t="s">
        <v>101</v>
      </c>
      <c r="G1102" s="36">
        <f t="shared" si="782"/>
        <v>50</v>
      </c>
      <c r="H1102" s="36">
        <f t="shared" si="782"/>
        <v>50</v>
      </c>
      <c r="I1102" s="36">
        <f t="shared" si="782"/>
        <v>50</v>
      </c>
      <c r="J1102" s="36">
        <f t="shared" si="782"/>
        <v>50</v>
      </c>
      <c r="K1102" s="36">
        <f t="shared" si="782"/>
        <v>50</v>
      </c>
      <c r="L1102" s="36">
        <f t="shared" si="782"/>
        <v>50</v>
      </c>
      <c r="M1102" s="36">
        <f t="shared" si="782"/>
        <v>50</v>
      </c>
      <c r="N1102" s="8">
        <f t="shared" si="782"/>
        <v>50</v>
      </c>
      <c r="O1102" s="8">
        <f t="shared" si="782"/>
        <v>50</v>
      </c>
      <c r="P1102" s="8">
        <f t="shared" si="782"/>
        <v>50</v>
      </c>
      <c r="Q1102" s="8">
        <f t="shared" si="782"/>
        <v>50</v>
      </c>
      <c r="R1102" s="8">
        <f t="shared" si="782"/>
        <v>50</v>
      </c>
      <c r="S1102" s="8">
        <f t="shared" si="782"/>
        <v>50</v>
      </c>
      <c r="T1102" s="8">
        <f t="shared" si="782"/>
        <v>50</v>
      </c>
      <c r="U1102" s="8">
        <f t="shared" si="782"/>
        <v>50</v>
      </c>
      <c r="V1102" s="8">
        <f t="shared" si="782"/>
        <v>50</v>
      </c>
      <c r="W1102" s="8">
        <f t="shared" si="782"/>
        <v>50</v>
      </c>
      <c r="X1102" s="8">
        <f t="shared" si="782"/>
        <v>50</v>
      </c>
      <c r="Y1102" s="8">
        <f t="shared" si="782"/>
        <v>50</v>
      </c>
      <c r="Z1102" s="8">
        <f t="shared" si="782"/>
        <v>50</v>
      </c>
      <c r="AA1102" s="8">
        <f t="shared" si="782"/>
        <v>50</v>
      </c>
      <c r="AB1102" s="8">
        <f t="shared" si="782"/>
        <v>50</v>
      </c>
      <c r="AC1102" s="8">
        <f t="shared" si="782"/>
        <v>50</v>
      </c>
      <c r="AD1102" s="8">
        <f t="shared" si="782"/>
        <v>50</v>
      </c>
      <c r="AE1102" s="8">
        <f t="shared" si="782"/>
        <v>50</v>
      </c>
      <c r="AF1102" s="8">
        <f t="shared" si="782"/>
        <v>50</v>
      </c>
      <c r="AG1102" s="8">
        <f t="shared" si="782"/>
        <v>50</v>
      </c>
      <c r="AH1102" s="8">
        <f t="shared" si="782"/>
        <v>50</v>
      </c>
    </row>
    <row r="1103" spans="2:34" hidden="1" outlineLevel="1">
      <c r="B1103" t="str">
        <f t="shared" si="746"/>
        <v>Waste - Price - Asia - USD/ton</v>
      </c>
      <c r="C1103" t="s">
        <v>147</v>
      </c>
      <c r="D1103" t="s">
        <v>100</v>
      </c>
      <c r="E1103" t="s">
        <v>57</v>
      </c>
      <c r="F1103" t="s">
        <v>101</v>
      </c>
      <c r="G1103" s="36">
        <f t="shared" si="782"/>
        <v>50</v>
      </c>
      <c r="H1103" s="36">
        <f t="shared" si="782"/>
        <v>50</v>
      </c>
      <c r="I1103" s="36">
        <f t="shared" si="782"/>
        <v>50</v>
      </c>
      <c r="J1103" s="36">
        <f t="shared" si="782"/>
        <v>50</v>
      </c>
      <c r="K1103" s="36">
        <f t="shared" si="782"/>
        <v>50</v>
      </c>
      <c r="L1103" s="36">
        <f t="shared" si="782"/>
        <v>50</v>
      </c>
      <c r="M1103" s="36">
        <f t="shared" si="782"/>
        <v>50</v>
      </c>
      <c r="N1103" s="8">
        <f t="shared" si="782"/>
        <v>50</v>
      </c>
      <c r="O1103" s="8">
        <f t="shared" si="782"/>
        <v>50</v>
      </c>
      <c r="P1103" s="8">
        <f t="shared" si="782"/>
        <v>50</v>
      </c>
      <c r="Q1103" s="8">
        <f t="shared" si="782"/>
        <v>50</v>
      </c>
      <c r="R1103" s="8">
        <f t="shared" si="782"/>
        <v>50</v>
      </c>
      <c r="S1103" s="8">
        <f t="shared" si="782"/>
        <v>50</v>
      </c>
      <c r="T1103" s="8">
        <f t="shared" si="782"/>
        <v>50</v>
      </c>
      <c r="U1103" s="8">
        <f t="shared" si="782"/>
        <v>50</v>
      </c>
      <c r="V1103" s="8">
        <f t="shared" si="782"/>
        <v>50</v>
      </c>
      <c r="W1103" s="8">
        <f t="shared" si="782"/>
        <v>50</v>
      </c>
      <c r="X1103" s="8">
        <f t="shared" si="782"/>
        <v>50</v>
      </c>
      <c r="Y1103" s="8">
        <f t="shared" si="782"/>
        <v>50</v>
      </c>
      <c r="Z1103" s="8">
        <f t="shared" si="782"/>
        <v>50</v>
      </c>
      <c r="AA1103" s="8">
        <f t="shared" si="782"/>
        <v>50</v>
      </c>
      <c r="AB1103" s="8">
        <f t="shared" si="782"/>
        <v>50</v>
      </c>
      <c r="AC1103" s="8">
        <f t="shared" si="782"/>
        <v>50</v>
      </c>
      <c r="AD1103" s="8">
        <f t="shared" si="782"/>
        <v>50</v>
      </c>
      <c r="AE1103" s="8">
        <f t="shared" si="782"/>
        <v>50</v>
      </c>
      <c r="AF1103" s="8">
        <f t="shared" si="782"/>
        <v>50</v>
      </c>
      <c r="AG1103" s="8">
        <f t="shared" si="782"/>
        <v>50</v>
      </c>
      <c r="AH1103" s="8">
        <f t="shared" si="782"/>
        <v>50</v>
      </c>
    </row>
    <row r="1104" spans="2:34" hidden="1" outlineLevel="1">
      <c r="B1104" t="str">
        <f t="shared" si="746"/>
        <v>Waste - Price - Europe - USD/ton</v>
      </c>
      <c r="C1104" t="s">
        <v>147</v>
      </c>
      <c r="D1104" t="s">
        <v>100</v>
      </c>
      <c r="E1104" t="s">
        <v>8</v>
      </c>
      <c r="F1104" t="s">
        <v>101</v>
      </c>
      <c r="G1104" s="36">
        <f t="shared" si="782"/>
        <v>50</v>
      </c>
      <c r="H1104" s="36">
        <f t="shared" si="782"/>
        <v>50</v>
      </c>
      <c r="I1104" s="36">
        <f t="shared" si="782"/>
        <v>50</v>
      </c>
      <c r="J1104" s="36">
        <f t="shared" si="782"/>
        <v>50</v>
      </c>
      <c r="K1104" s="36">
        <f t="shared" si="782"/>
        <v>50</v>
      </c>
      <c r="L1104" s="36">
        <f t="shared" si="782"/>
        <v>50</v>
      </c>
      <c r="M1104" s="36">
        <f t="shared" si="782"/>
        <v>50</v>
      </c>
      <c r="N1104" s="8">
        <f t="shared" si="782"/>
        <v>50</v>
      </c>
      <c r="O1104" s="8">
        <f t="shared" si="782"/>
        <v>50</v>
      </c>
      <c r="P1104" s="8">
        <f t="shared" si="782"/>
        <v>50</v>
      </c>
      <c r="Q1104" s="8">
        <f t="shared" si="782"/>
        <v>50</v>
      </c>
      <c r="R1104" s="8">
        <f t="shared" si="782"/>
        <v>50</v>
      </c>
      <c r="S1104" s="8">
        <f t="shared" si="782"/>
        <v>50</v>
      </c>
      <c r="T1104" s="8">
        <f t="shared" si="782"/>
        <v>50</v>
      </c>
      <c r="U1104" s="8">
        <f t="shared" si="782"/>
        <v>50</v>
      </c>
      <c r="V1104" s="8">
        <f t="shared" si="782"/>
        <v>50</v>
      </c>
      <c r="W1104" s="8">
        <f t="shared" si="782"/>
        <v>50</v>
      </c>
      <c r="X1104" s="8">
        <f t="shared" si="782"/>
        <v>50</v>
      </c>
      <c r="Y1104" s="8">
        <f t="shared" si="782"/>
        <v>50</v>
      </c>
      <c r="Z1104" s="8">
        <f t="shared" si="782"/>
        <v>50</v>
      </c>
      <c r="AA1104" s="8">
        <f t="shared" si="782"/>
        <v>50</v>
      </c>
      <c r="AB1104" s="8">
        <f t="shared" si="782"/>
        <v>50</v>
      </c>
      <c r="AC1104" s="8">
        <f t="shared" si="782"/>
        <v>50</v>
      </c>
      <c r="AD1104" s="8">
        <f t="shared" si="782"/>
        <v>50</v>
      </c>
      <c r="AE1104" s="8">
        <f t="shared" si="782"/>
        <v>50</v>
      </c>
      <c r="AF1104" s="8">
        <f t="shared" si="782"/>
        <v>50</v>
      </c>
      <c r="AG1104" s="8">
        <f t="shared" si="782"/>
        <v>50</v>
      </c>
      <c r="AH1104" s="8">
        <f t="shared" si="782"/>
        <v>50</v>
      </c>
    </row>
    <row r="1105" spans="2:34" hidden="1" outlineLevel="1">
      <c r="B1105" t="str">
        <f t="shared" si="746"/>
        <v>Waste - Price - Middle East - USD/ton</v>
      </c>
      <c r="C1105" t="s">
        <v>147</v>
      </c>
      <c r="D1105" t="s">
        <v>100</v>
      </c>
      <c r="E1105" t="s">
        <v>58</v>
      </c>
      <c r="F1105" t="s">
        <v>101</v>
      </c>
      <c r="G1105" s="36">
        <f t="shared" si="782"/>
        <v>50</v>
      </c>
      <c r="H1105" s="36">
        <f t="shared" si="782"/>
        <v>50</v>
      </c>
      <c r="I1105" s="36">
        <f t="shared" si="782"/>
        <v>50</v>
      </c>
      <c r="J1105" s="36">
        <f t="shared" ref="J1105:Y1105" si="783">INDEX(FuelData,MATCH($B1105,FuelData_Index,0),MATCH(J$4,FuelData_Year,0))</f>
        <v>50</v>
      </c>
      <c r="K1105" s="36">
        <f t="shared" si="783"/>
        <v>50</v>
      </c>
      <c r="L1105" s="36">
        <f t="shared" si="783"/>
        <v>50</v>
      </c>
      <c r="M1105" s="36">
        <f t="shared" si="783"/>
        <v>50</v>
      </c>
      <c r="N1105" s="8">
        <f t="shared" si="783"/>
        <v>50</v>
      </c>
      <c r="O1105" s="8">
        <f t="shared" si="783"/>
        <v>50</v>
      </c>
      <c r="P1105" s="8">
        <f t="shared" si="783"/>
        <v>50</v>
      </c>
      <c r="Q1105" s="8">
        <f t="shared" si="783"/>
        <v>50</v>
      </c>
      <c r="R1105" s="8">
        <f t="shared" si="783"/>
        <v>50</v>
      </c>
      <c r="S1105" s="8">
        <f t="shared" si="783"/>
        <v>50</v>
      </c>
      <c r="T1105" s="8">
        <f t="shared" si="783"/>
        <v>50</v>
      </c>
      <c r="U1105" s="8">
        <f t="shared" si="783"/>
        <v>50</v>
      </c>
      <c r="V1105" s="8">
        <f t="shared" si="783"/>
        <v>50</v>
      </c>
      <c r="W1105" s="8">
        <f t="shared" si="783"/>
        <v>50</v>
      </c>
      <c r="X1105" s="8">
        <f t="shared" si="783"/>
        <v>50</v>
      </c>
      <c r="Y1105" s="8">
        <f t="shared" si="783"/>
        <v>50</v>
      </c>
      <c r="Z1105" s="8">
        <f t="shared" ref="Z1105:AH1108" si="784">INDEX(FuelData,MATCH($B1105,FuelData_Index,0),MATCH(Z$4,FuelData_Year,0))</f>
        <v>50</v>
      </c>
      <c r="AA1105" s="8">
        <f t="shared" si="784"/>
        <v>50</v>
      </c>
      <c r="AB1105" s="8">
        <f t="shared" si="784"/>
        <v>50</v>
      </c>
      <c r="AC1105" s="8">
        <f t="shared" si="784"/>
        <v>50</v>
      </c>
      <c r="AD1105" s="8">
        <f t="shared" si="784"/>
        <v>50</v>
      </c>
      <c r="AE1105" s="8">
        <f t="shared" si="784"/>
        <v>50</v>
      </c>
      <c r="AF1105" s="8">
        <f t="shared" si="784"/>
        <v>50</v>
      </c>
      <c r="AG1105" s="8">
        <f t="shared" si="784"/>
        <v>50</v>
      </c>
      <c r="AH1105" s="8">
        <f t="shared" si="784"/>
        <v>50</v>
      </c>
    </row>
    <row r="1106" spans="2:34" hidden="1" outlineLevel="1">
      <c r="B1106" t="str">
        <f>_xlfn.TEXTJOIN(" - ",TRUE,C1106:F1106)</f>
        <v>Bio-oil (HTL) - Conversion H2 -&gt; Bio-diesel (HTL) - Global - ton H2/ton diesel</v>
      </c>
      <c r="C1106" t="str">
        <f>C1048</f>
        <v>Bio-oil (HTL)</v>
      </c>
      <c r="D1106" t="s">
        <v>156</v>
      </c>
      <c r="E1106" t="s">
        <v>49</v>
      </c>
      <c r="F1106" t="s">
        <v>89</v>
      </c>
      <c r="G1106" s="44">
        <f t="shared" ref="G1106:V1108" si="785">INDEX(FuelData,MATCH($B1106,FuelData_Index,0),MATCH(G$4,FuelData_Year,0))</f>
        <v>0</v>
      </c>
      <c r="H1106" s="44">
        <f t="shared" si="785"/>
        <v>0</v>
      </c>
      <c r="I1106" s="44">
        <f t="shared" si="785"/>
        <v>0</v>
      </c>
      <c r="J1106" s="44">
        <f t="shared" si="785"/>
        <v>0</v>
      </c>
      <c r="K1106" s="44">
        <f t="shared" si="785"/>
        <v>0</v>
      </c>
      <c r="L1106" s="44">
        <f t="shared" si="785"/>
        <v>0</v>
      </c>
      <c r="M1106" s="44">
        <f t="shared" si="785"/>
        <v>0</v>
      </c>
      <c r="N1106" s="24">
        <f t="shared" si="785"/>
        <v>6.25E-2</v>
      </c>
      <c r="O1106" s="24">
        <f t="shared" si="785"/>
        <v>6.25E-2</v>
      </c>
      <c r="P1106" s="24">
        <f t="shared" si="785"/>
        <v>6.25E-2</v>
      </c>
      <c r="Q1106" s="24">
        <f t="shared" si="785"/>
        <v>6.25E-2</v>
      </c>
      <c r="R1106" s="24">
        <f t="shared" si="785"/>
        <v>6.25E-2</v>
      </c>
      <c r="S1106" s="24">
        <f t="shared" si="785"/>
        <v>6.25E-2</v>
      </c>
      <c r="T1106" s="24">
        <f t="shared" si="785"/>
        <v>6.25E-2</v>
      </c>
      <c r="U1106" s="24">
        <f t="shared" si="785"/>
        <v>6.25E-2</v>
      </c>
      <c r="V1106" s="24">
        <f t="shared" si="785"/>
        <v>6.25E-2</v>
      </c>
      <c r="W1106" s="24">
        <f t="shared" ref="W1106:Y1108" si="786">INDEX(FuelData,MATCH($B1106,FuelData_Index,0),MATCH(W$4,FuelData_Year,0))</f>
        <v>6.25E-2</v>
      </c>
      <c r="X1106" s="24">
        <f t="shared" si="786"/>
        <v>6.25E-2</v>
      </c>
      <c r="Y1106" s="24">
        <f t="shared" si="786"/>
        <v>6.25E-2</v>
      </c>
      <c r="Z1106" s="24">
        <f t="shared" si="784"/>
        <v>6.25E-2</v>
      </c>
      <c r="AA1106" s="24">
        <f t="shared" si="784"/>
        <v>6.25E-2</v>
      </c>
      <c r="AB1106" s="24">
        <f t="shared" si="784"/>
        <v>6.25E-2</v>
      </c>
      <c r="AC1106" s="24">
        <f t="shared" si="784"/>
        <v>6.25E-2</v>
      </c>
      <c r="AD1106" s="24">
        <f t="shared" si="784"/>
        <v>6.25E-2</v>
      </c>
      <c r="AE1106" s="24">
        <f t="shared" si="784"/>
        <v>6.25E-2</v>
      </c>
      <c r="AF1106" s="24">
        <f t="shared" si="784"/>
        <v>6.25E-2</v>
      </c>
      <c r="AG1106" s="24">
        <f t="shared" si="784"/>
        <v>6.25E-2</v>
      </c>
      <c r="AH1106" s="24">
        <f t="shared" si="784"/>
        <v>6.25E-2</v>
      </c>
    </row>
    <row r="1107" spans="2:34" hidden="1" outlineLevel="1">
      <c r="B1107" t="str">
        <f t="shared" si="746"/>
        <v>Bio-oil (HTL) - Conversion wood -&gt; Bio-diesel (HTL) - Global - ton wood/ton diesel</v>
      </c>
      <c r="C1107" t="str">
        <f>C1048</f>
        <v>Bio-oil (HTL)</v>
      </c>
      <c r="D1107" t="s">
        <v>157</v>
      </c>
      <c r="E1107" t="s">
        <v>49</v>
      </c>
      <c r="F1107" t="s">
        <v>158</v>
      </c>
      <c r="G1107" s="44">
        <f t="shared" si="785"/>
        <v>0</v>
      </c>
      <c r="H1107" s="44">
        <f t="shared" si="785"/>
        <v>0</v>
      </c>
      <c r="I1107" s="44">
        <f t="shared" si="785"/>
        <v>0</v>
      </c>
      <c r="J1107" s="44">
        <f t="shared" si="785"/>
        <v>0</v>
      </c>
      <c r="K1107" s="44">
        <f t="shared" si="785"/>
        <v>0</v>
      </c>
      <c r="L1107" s="44">
        <f t="shared" si="785"/>
        <v>0</v>
      </c>
      <c r="M1107" s="44">
        <f t="shared" si="785"/>
        <v>0</v>
      </c>
      <c r="N1107" s="24">
        <f t="shared" si="785"/>
        <v>1.0820736198452918</v>
      </c>
      <c r="O1107" s="24">
        <f t="shared" si="785"/>
        <v>1.0820736198452918</v>
      </c>
      <c r="P1107" s="24">
        <f t="shared" si="785"/>
        <v>1.0820736198452918</v>
      </c>
      <c r="Q1107" s="24">
        <f t="shared" si="785"/>
        <v>1.0820736198452918</v>
      </c>
      <c r="R1107" s="24">
        <f t="shared" si="785"/>
        <v>1.0820736198452918</v>
      </c>
      <c r="S1107" s="24">
        <f t="shared" si="785"/>
        <v>1.0820736198452918</v>
      </c>
      <c r="T1107" s="24">
        <f t="shared" si="785"/>
        <v>1.0820736198452918</v>
      </c>
      <c r="U1107" s="24">
        <f t="shared" si="785"/>
        <v>1.0820736198452918</v>
      </c>
      <c r="V1107" s="24">
        <f t="shared" si="785"/>
        <v>1.0820736198452918</v>
      </c>
      <c r="W1107" s="24">
        <f t="shared" si="786"/>
        <v>1.0820736198452918</v>
      </c>
      <c r="X1107" s="24">
        <f t="shared" si="786"/>
        <v>1.0820736198452918</v>
      </c>
      <c r="Y1107" s="24">
        <f t="shared" si="786"/>
        <v>1.0820736198452918</v>
      </c>
      <c r="Z1107" s="24">
        <f t="shared" si="784"/>
        <v>1.0820736198452918</v>
      </c>
      <c r="AA1107" s="24">
        <f t="shared" si="784"/>
        <v>1.0820736198452918</v>
      </c>
      <c r="AB1107" s="24">
        <f t="shared" si="784"/>
        <v>1.0820736198452918</v>
      </c>
      <c r="AC1107" s="24">
        <f t="shared" si="784"/>
        <v>1.0820736198452918</v>
      </c>
      <c r="AD1107" s="24">
        <f t="shared" si="784"/>
        <v>1.0820736198452918</v>
      </c>
      <c r="AE1107" s="24">
        <f t="shared" si="784"/>
        <v>1.0820736198452918</v>
      </c>
      <c r="AF1107" s="24">
        <f t="shared" si="784"/>
        <v>1.0820736198452918</v>
      </c>
      <c r="AG1107" s="24">
        <f t="shared" si="784"/>
        <v>1.0820736198452918</v>
      </c>
      <c r="AH1107" s="24">
        <f t="shared" si="784"/>
        <v>1.0820736198452918</v>
      </c>
    </row>
    <row r="1108" spans="2:34" hidden="1" outlineLevel="1">
      <c r="B1108" t="str">
        <f t="shared" si="746"/>
        <v>Bio-oil (HTL) - Conversion waste -&gt; Bio-diesel (HTL) - Global - ton waste/ton diesel</v>
      </c>
      <c r="C1108" t="str">
        <f>C1048</f>
        <v>Bio-oil (HTL)</v>
      </c>
      <c r="D1108" t="s">
        <v>159</v>
      </c>
      <c r="E1108" t="s">
        <v>49</v>
      </c>
      <c r="F1108" t="s">
        <v>160</v>
      </c>
      <c r="G1108" s="44">
        <f t="shared" si="785"/>
        <v>0</v>
      </c>
      <c r="H1108" s="44">
        <f t="shared" si="785"/>
        <v>0</v>
      </c>
      <c r="I1108" s="44">
        <f t="shared" si="785"/>
        <v>0</v>
      </c>
      <c r="J1108" s="44">
        <f t="shared" si="785"/>
        <v>0</v>
      </c>
      <c r="K1108" s="44">
        <f t="shared" si="785"/>
        <v>0</v>
      </c>
      <c r="L1108" s="44">
        <f t="shared" si="785"/>
        <v>0</v>
      </c>
      <c r="M1108" s="44">
        <f t="shared" si="785"/>
        <v>0</v>
      </c>
      <c r="N1108" s="24">
        <f t="shared" si="785"/>
        <v>3.1249999999999991</v>
      </c>
      <c r="O1108" s="24">
        <f t="shared" si="785"/>
        <v>3.1249999999999991</v>
      </c>
      <c r="P1108" s="24">
        <f t="shared" si="785"/>
        <v>3.1249999999999991</v>
      </c>
      <c r="Q1108" s="24">
        <f t="shared" si="785"/>
        <v>3.1249999999999991</v>
      </c>
      <c r="R1108" s="24">
        <f t="shared" si="785"/>
        <v>3.1249999999999991</v>
      </c>
      <c r="S1108" s="24">
        <f t="shared" si="785"/>
        <v>3.1249999999999991</v>
      </c>
      <c r="T1108" s="24">
        <f t="shared" si="785"/>
        <v>3.1249999999999991</v>
      </c>
      <c r="U1108" s="24">
        <f t="shared" si="785"/>
        <v>3.1249999999999991</v>
      </c>
      <c r="V1108" s="24">
        <f t="shared" si="785"/>
        <v>3.1249999999999991</v>
      </c>
      <c r="W1108" s="24">
        <f t="shared" si="786"/>
        <v>3.1249999999999991</v>
      </c>
      <c r="X1108" s="24">
        <f t="shared" si="786"/>
        <v>3.1249999999999991</v>
      </c>
      <c r="Y1108" s="24">
        <f t="shared" si="786"/>
        <v>3.1249999999999991</v>
      </c>
      <c r="Z1108" s="24">
        <f t="shared" si="784"/>
        <v>3.1249999999999991</v>
      </c>
      <c r="AA1108" s="24">
        <f t="shared" si="784"/>
        <v>3.1249999999999991</v>
      </c>
      <c r="AB1108" s="24">
        <f t="shared" si="784"/>
        <v>3.1249999999999991</v>
      </c>
      <c r="AC1108" s="24">
        <f t="shared" si="784"/>
        <v>3.1249999999999991</v>
      </c>
      <c r="AD1108" s="24">
        <f t="shared" si="784"/>
        <v>3.1249999999999991</v>
      </c>
      <c r="AE1108" s="24">
        <f t="shared" si="784"/>
        <v>3.1249999999999991</v>
      </c>
      <c r="AF1108" s="24">
        <f t="shared" si="784"/>
        <v>3.1249999999999991</v>
      </c>
      <c r="AG1108" s="24">
        <f t="shared" si="784"/>
        <v>3.1249999999999991</v>
      </c>
      <c r="AH1108" s="24">
        <f t="shared" si="784"/>
        <v>3.1249999999999991</v>
      </c>
    </row>
    <row r="1109" spans="2:34" collapsed="1">
      <c r="I1109" s="28"/>
    </row>
    <row r="1110" spans="2:34">
      <c r="B1110" t="str">
        <f t="shared" ref="B1110:B1164" si="787">_xlfn.TEXTJOIN(" - ",TRUE,C1110:F1110)</f>
        <v>Bio-oil (Pyrolysis) - Item - Region - Unit</v>
      </c>
      <c r="C1110" s="18" t="s">
        <v>106</v>
      </c>
      <c r="D1110" s="18" t="s">
        <v>28</v>
      </c>
      <c r="E1110" s="18" t="s">
        <v>1</v>
      </c>
      <c r="F1110" s="18" t="s">
        <v>29</v>
      </c>
      <c r="G1110" s="22">
        <v>2023</v>
      </c>
      <c r="H1110" s="22">
        <v>2024</v>
      </c>
      <c r="I1110" s="22">
        <v>2025</v>
      </c>
      <c r="J1110" s="22">
        <v>2026</v>
      </c>
      <c r="K1110" s="22">
        <v>2027</v>
      </c>
      <c r="L1110" s="22">
        <v>2028</v>
      </c>
      <c r="M1110" s="22">
        <v>2029</v>
      </c>
      <c r="N1110" s="22">
        <v>2030</v>
      </c>
      <c r="O1110" s="22">
        <v>2031</v>
      </c>
      <c r="P1110" s="22">
        <v>2032</v>
      </c>
      <c r="Q1110" s="22">
        <v>2033</v>
      </c>
      <c r="R1110" s="22">
        <v>2034</v>
      </c>
      <c r="S1110" s="22">
        <v>2035</v>
      </c>
      <c r="T1110" s="22">
        <v>2036</v>
      </c>
      <c r="U1110" s="22">
        <v>2037</v>
      </c>
      <c r="V1110" s="22">
        <v>2038</v>
      </c>
      <c r="W1110" s="22">
        <v>2039</v>
      </c>
      <c r="X1110" s="22">
        <v>2040</v>
      </c>
      <c r="Y1110" s="22">
        <v>2041</v>
      </c>
      <c r="Z1110" s="22">
        <v>2042</v>
      </c>
      <c r="AA1110" s="22">
        <v>2043</v>
      </c>
      <c r="AB1110" s="22">
        <v>2044</v>
      </c>
      <c r="AC1110" s="22">
        <v>2045</v>
      </c>
      <c r="AD1110" s="22">
        <v>2046</v>
      </c>
      <c r="AE1110" s="22">
        <v>2047</v>
      </c>
      <c r="AF1110" s="22">
        <v>2048</v>
      </c>
      <c r="AG1110" s="22">
        <v>2049</v>
      </c>
      <c r="AH1110" s="22">
        <v>2050</v>
      </c>
    </row>
    <row r="1111" spans="2:34" hidden="1" outlineLevel="1">
      <c r="B1111" t="str">
        <f t="shared" si="787"/>
        <v>Bio-oil (Pyrolysis) - Total cost - Africa - USD/ton fuel</v>
      </c>
      <c r="C1111" s="10" t="str">
        <f>C1110</f>
        <v>Bio-oil (Pyrolysis)</v>
      </c>
      <c r="D1111" s="10" t="s">
        <v>30</v>
      </c>
      <c r="E1111" s="10" t="s">
        <v>55</v>
      </c>
      <c r="F1111" s="10" t="s">
        <v>31</v>
      </c>
      <c r="G1111" s="37"/>
      <c r="H1111" s="37"/>
      <c r="I1111" s="37"/>
      <c r="J1111" s="37"/>
      <c r="K1111" s="37"/>
      <c r="L1111" s="37"/>
      <c r="M1111" s="37"/>
      <c r="N1111" s="11">
        <f t="shared" ref="N1111:AH1111" si="788">N$1117+N$1121+N1124+N1136+N1148</f>
        <v>1205.8572347903994</v>
      </c>
      <c r="O1111" s="11">
        <f t="shared" si="788"/>
        <v>1196.5101819418062</v>
      </c>
      <c r="P1111" s="11">
        <f t="shared" si="788"/>
        <v>1186.1781738363345</v>
      </c>
      <c r="Q1111" s="11">
        <f t="shared" si="788"/>
        <v>1174.8684077467158</v>
      </c>
      <c r="R1111" s="11">
        <f t="shared" si="788"/>
        <v>1162.5880809456987</v>
      </c>
      <c r="S1111" s="11">
        <f t="shared" si="788"/>
        <v>1149.3443907060403</v>
      </c>
      <c r="T1111" s="11">
        <f t="shared" si="788"/>
        <v>1143.0493417595849</v>
      </c>
      <c r="U1111" s="11">
        <f t="shared" si="788"/>
        <v>1136.0768407067326</v>
      </c>
      <c r="V1111" s="11">
        <f t="shared" si="788"/>
        <v>1128.4292360449385</v>
      </c>
      <c r="W1111" s="11">
        <f t="shared" si="788"/>
        <v>1120.108876271629</v>
      </c>
      <c r="X1111" s="11">
        <f t="shared" si="788"/>
        <v>1111.1181098842517</v>
      </c>
      <c r="Y1111" s="11">
        <f t="shared" si="788"/>
        <v>1101.8214945291136</v>
      </c>
      <c r="Z1111" s="11">
        <f t="shared" si="788"/>
        <v>1092.2103061095904</v>
      </c>
      <c r="AA1111" s="11">
        <f t="shared" si="788"/>
        <v>1082.2831712876882</v>
      </c>
      <c r="AB1111" s="11">
        <f t="shared" si="788"/>
        <v>1072.0387167254005</v>
      </c>
      <c r="AC1111" s="11">
        <f t="shared" si="788"/>
        <v>1061.4755690847292</v>
      </c>
      <c r="AD1111" s="11">
        <f t="shared" si="788"/>
        <v>1053.6915483717087</v>
      </c>
      <c r="AE1111" s="11">
        <f t="shared" si="788"/>
        <v>1045.7498352050902</v>
      </c>
      <c r="AF1111" s="11">
        <f t="shared" si="788"/>
        <v>1037.6495641810736</v>
      </c>
      <c r="AG1111" s="11">
        <f t="shared" si="788"/>
        <v>1029.3898698958633</v>
      </c>
      <c r="AH1111" s="11">
        <f t="shared" si="788"/>
        <v>1020.9698869456644</v>
      </c>
    </row>
    <row r="1112" spans="2:34" hidden="1" outlineLevel="1">
      <c r="B1112" t="str">
        <f t="shared" si="787"/>
        <v>Bio-oil (Pyrolysis) - Total cost - Americas - USD/ton fuel</v>
      </c>
      <c r="C1112" s="2" t="str">
        <f>C1110</f>
        <v>Bio-oil (Pyrolysis)</v>
      </c>
      <c r="D1112" s="2" t="s">
        <v>30</v>
      </c>
      <c r="E1112" s="2" t="s">
        <v>56</v>
      </c>
      <c r="F1112" s="2" t="s">
        <v>31</v>
      </c>
      <c r="G1112" s="38"/>
      <c r="H1112" s="38"/>
      <c r="I1112" s="38"/>
      <c r="J1112" s="38"/>
      <c r="K1112" s="38"/>
      <c r="L1112" s="38"/>
      <c r="M1112" s="38"/>
      <c r="N1112" s="12">
        <f t="shared" ref="N1112:AH1112" si="789">N$1117+N$1121+N1125+N1137+N1149</f>
        <v>1031.9153760178683</v>
      </c>
      <c r="O1112" s="12">
        <f t="shared" si="789"/>
        <v>1024.6305249622953</v>
      </c>
      <c r="P1112" s="12">
        <f t="shared" si="789"/>
        <v>1016.332621374733</v>
      </c>
      <c r="Q1112" s="12">
        <f t="shared" si="789"/>
        <v>1007.0258342806187</v>
      </c>
      <c r="R1112" s="12">
        <f t="shared" si="789"/>
        <v>996.71433270538978</v>
      </c>
      <c r="S1112" s="12">
        <f t="shared" si="789"/>
        <v>985.40228567450015</v>
      </c>
      <c r="T1112" s="12">
        <f t="shared" si="789"/>
        <v>978.56056187949434</v>
      </c>
      <c r="U1112" s="12">
        <f t="shared" si="789"/>
        <v>971.04768312368378</v>
      </c>
      <c r="V1112" s="12">
        <f t="shared" si="789"/>
        <v>962.86599227290606</v>
      </c>
      <c r="W1112" s="12">
        <f t="shared" si="789"/>
        <v>954.01783219297215</v>
      </c>
      <c r="X1112" s="12">
        <f t="shared" si="789"/>
        <v>944.50554574970852</v>
      </c>
      <c r="Y1112" s="12">
        <f t="shared" si="789"/>
        <v>937.70816184541729</v>
      </c>
      <c r="Z1112" s="12">
        <f t="shared" si="789"/>
        <v>930.54219799920634</v>
      </c>
      <c r="AA1112" s="12">
        <f t="shared" si="789"/>
        <v>923.00711743881675</v>
      </c>
      <c r="AB1112" s="12">
        <f t="shared" si="789"/>
        <v>915.1023833919711</v>
      </c>
      <c r="AC1112" s="12">
        <f t="shared" si="789"/>
        <v>906.82745908640732</v>
      </c>
      <c r="AD1112" s="12">
        <f t="shared" si="789"/>
        <v>899.07853995226299</v>
      </c>
      <c r="AE1112" s="12">
        <f t="shared" si="789"/>
        <v>891.15617713729887</v>
      </c>
      <c r="AF1112" s="12">
        <f t="shared" si="789"/>
        <v>883.0598507392865</v>
      </c>
      <c r="AG1112" s="12">
        <f t="shared" si="789"/>
        <v>874.78904085599902</v>
      </c>
      <c r="AH1112" s="12">
        <f t="shared" si="789"/>
        <v>866.34322758520989</v>
      </c>
    </row>
    <row r="1113" spans="2:34" hidden="1" outlineLevel="1">
      <c r="B1113" t="str">
        <f t="shared" si="787"/>
        <v>Bio-oil (Pyrolysis) - Total cost - Asia - USD/ton fuel</v>
      </c>
      <c r="C1113" s="2" t="str">
        <f>C1110</f>
        <v>Bio-oil (Pyrolysis)</v>
      </c>
      <c r="D1113" s="2" t="s">
        <v>30</v>
      </c>
      <c r="E1113" s="2" t="s">
        <v>57</v>
      </c>
      <c r="F1113" s="2" t="s">
        <v>31</v>
      </c>
      <c r="G1113" s="38"/>
      <c r="H1113" s="38"/>
      <c r="I1113" s="38"/>
      <c r="J1113" s="38"/>
      <c r="K1113" s="38"/>
      <c r="L1113" s="38"/>
      <c r="M1113" s="38"/>
      <c r="N1113" s="12">
        <f t="shared" ref="N1113:AH1113" si="790">N$1117+N$1121+N1126+N1138+N1150</f>
        <v>1074.1925634144241</v>
      </c>
      <c r="O1113" s="12">
        <f t="shared" si="790"/>
        <v>1061.2681888247887</v>
      </c>
      <c r="P1113" s="12">
        <f t="shared" si="790"/>
        <v>1047.3711373155029</v>
      </c>
      <c r="Q1113" s="12">
        <f t="shared" si="790"/>
        <v>1032.5107942419595</v>
      </c>
      <c r="R1113" s="12">
        <f t="shared" si="790"/>
        <v>1016.6965449595452</v>
      </c>
      <c r="S1113" s="12">
        <f t="shared" si="790"/>
        <v>999.93777482367886</v>
      </c>
      <c r="T1113" s="12">
        <f t="shared" si="790"/>
        <v>991.79500858533493</v>
      </c>
      <c r="U1113" s="12">
        <f t="shared" si="790"/>
        <v>982.98833434054654</v>
      </c>
      <c r="V1113" s="12">
        <f t="shared" si="790"/>
        <v>973.52106012401543</v>
      </c>
      <c r="W1113" s="12">
        <f t="shared" si="790"/>
        <v>963.39649397040489</v>
      </c>
      <c r="X1113" s="12">
        <f t="shared" si="790"/>
        <v>952.61794391440799</v>
      </c>
      <c r="Y1113" s="12">
        <f t="shared" si="790"/>
        <v>940.54378792104512</v>
      </c>
      <c r="Z1113" s="12">
        <f t="shared" si="790"/>
        <v>928.19582001231583</v>
      </c>
      <c r="AA1113" s="12">
        <f t="shared" si="790"/>
        <v>915.57207101630274</v>
      </c>
      <c r="AB1113" s="12">
        <f t="shared" si="790"/>
        <v>902.67057176107505</v>
      </c>
      <c r="AC1113" s="12">
        <f t="shared" si="790"/>
        <v>889.48935307471083</v>
      </c>
      <c r="AD1113" s="12">
        <f t="shared" si="790"/>
        <v>880.86056568715776</v>
      </c>
      <c r="AE1113" s="12">
        <f t="shared" si="790"/>
        <v>872.09003186399514</v>
      </c>
      <c r="AF1113" s="12">
        <f t="shared" si="790"/>
        <v>863.17659224541399</v>
      </c>
      <c r="AG1113" s="12">
        <f t="shared" si="790"/>
        <v>854.11908747160624</v>
      </c>
      <c r="AH1113" s="12">
        <f t="shared" si="790"/>
        <v>844.91635818276359</v>
      </c>
    </row>
    <row r="1114" spans="2:34" hidden="1" outlineLevel="1">
      <c r="B1114" t="str">
        <f t="shared" si="787"/>
        <v>Bio-oil (Pyrolysis) - Total cost - Europe - USD/ton fuel</v>
      </c>
      <c r="C1114" s="2" t="str">
        <f>C1110</f>
        <v>Bio-oil (Pyrolysis)</v>
      </c>
      <c r="D1114" s="2" t="s">
        <v>30</v>
      </c>
      <c r="E1114" s="2" t="s">
        <v>8</v>
      </c>
      <c r="F1114" s="2" t="s">
        <v>31</v>
      </c>
      <c r="G1114" s="38"/>
      <c r="H1114" s="38"/>
      <c r="I1114" s="46"/>
      <c r="J1114" s="38"/>
      <c r="K1114" s="38"/>
      <c r="L1114" s="38"/>
      <c r="M1114" s="38"/>
      <c r="N1114" s="12">
        <f t="shared" ref="N1114:AH1114" si="791">N$1117+N$1121+N1127+N1139+N1151</f>
        <v>1127.9284970918402</v>
      </c>
      <c r="O1114" s="12">
        <f t="shared" si="791"/>
        <v>1120.5073017144762</v>
      </c>
      <c r="P1114" s="12">
        <f t="shared" si="791"/>
        <v>1112.0649884182671</v>
      </c>
      <c r="Q1114" s="12">
        <f t="shared" si="791"/>
        <v>1102.6062761926114</v>
      </c>
      <c r="R1114" s="12">
        <f t="shared" si="791"/>
        <v>1092.1358840269183</v>
      </c>
      <c r="S1114" s="12">
        <f t="shared" si="791"/>
        <v>1080.6585309106149</v>
      </c>
      <c r="T1114" s="12">
        <f t="shared" si="791"/>
        <v>1074.0450772794061</v>
      </c>
      <c r="U1114" s="12">
        <f t="shared" si="791"/>
        <v>1066.7405238026934</v>
      </c>
      <c r="V1114" s="12">
        <f t="shared" si="791"/>
        <v>1058.7468237105609</v>
      </c>
      <c r="W1114" s="12">
        <f t="shared" si="791"/>
        <v>1050.0659302330598</v>
      </c>
      <c r="X1114" s="12">
        <f t="shared" si="791"/>
        <v>1040.6997966002609</v>
      </c>
      <c r="Y1114" s="12">
        <f t="shared" si="791"/>
        <v>1031.6474111341922</v>
      </c>
      <c r="Z1114" s="12">
        <f t="shared" si="791"/>
        <v>1022.2718888323058</v>
      </c>
      <c r="AA1114" s="12">
        <f t="shared" si="791"/>
        <v>1012.5720413467486</v>
      </c>
      <c r="AB1114" s="12">
        <f t="shared" si="791"/>
        <v>1002.546680329647</v>
      </c>
      <c r="AC1114" s="12">
        <f t="shared" si="791"/>
        <v>992.19461743314446</v>
      </c>
      <c r="AD1114" s="12">
        <f t="shared" si="791"/>
        <v>983.72872230414555</v>
      </c>
      <c r="AE1114" s="12">
        <f t="shared" si="791"/>
        <v>975.1180440240887</v>
      </c>
      <c r="AF1114" s="12">
        <f t="shared" si="791"/>
        <v>966.36146944274219</v>
      </c>
      <c r="AG1114" s="12">
        <f t="shared" si="791"/>
        <v>957.45788540987428</v>
      </c>
      <c r="AH1114" s="12">
        <f t="shared" si="791"/>
        <v>948.40617877525358</v>
      </c>
    </row>
    <row r="1115" spans="2:34" hidden="1" outlineLevel="1">
      <c r="B1115" t="str">
        <f t="shared" si="787"/>
        <v>Bio-oil (Pyrolysis) - Total cost - Middle East - USD/ton fuel</v>
      </c>
      <c r="C1115" s="13" t="str">
        <f>C1110</f>
        <v>Bio-oil (Pyrolysis)</v>
      </c>
      <c r="D1115" s="13" t="s">
        <v>30</v>
      </c>
      <c r="E1115" s="13" t="s">
        <v>58</v>
      </c>
      <c r="F1115" s="13" t="s">
        <v>31</v>
      </c>
      <c r="G1115" s="39"/>
      <c r="H1115" s="39"/>
      <c r="I1115" s="39"/>
      <c r="J1115" s="39"/>
      <c r="K1115" s="39"/>
      <c r="L1115" s="39"/>
      <c r="M1115" s="39"/>
      <c r="N1115" s="14">
        <f t="shared" ref="N1115:AH1115" si="792">N$1117+N$1121+N1128+N1140+N1152</f>
        <v>1127.396548774869</v>
      </c>
      <c r="O1115" s="14">
        <f t="shared" si="792"/>
        <v>1119.0499903792877</v>
      </c>
      <c r="P1115" s="14">
        <f t="shared" si="792"/>
        <v>1109.7049524301312</v>
      </c>
      <c r="Q1115" s="14">
        <f t="shared" si="792"/>
        <v>1099.3665796507039</v>
      </c>
      <c r="R1115" s="14">
        <f t="shared" si="792"/>
        <v>1088.0400167643174</v>
      </c>
      <c r="S1115" s="14">
        <f t="shared" si="792"/>
        <v>1075.7304084942953</v>
      </c>
      <c r="T1115" s="14">
        <f t="shared" si="792"/>
        <v>1070.5946346838011</v>
      </c>
      <c r="U1115" s="14">
        <f t="shared" si="792"/>
        <v>1064.7757272995009</v>
      </c>
      <c r="V1115" s="14">
        <f t="shared" si="792"/>
        <v>1058.2754746000755</v>
      </c>
      <c r="W1115" s="14">
        <f t="shared" si="792"/>
        <v>1051.0956648441766</v>
      </c>
      <c r="X1115" s="14">
        <f t="shared" si="792"/>
        <v>1043.2380862904747</v>
      </c>
      <c r="Y1115" s="14">
        <f t="shared" si="792"/>
        <v>1033.6328959226428</v>
      </c>
      <c r="Z1115" s="14">
        <f t="shared" si="792"/>
        <v>1023.7066177571471</v>
      </c>
      <c r="AA1115" s="14">
        <f t="shared" si="792"/>
        <v>1013.4579181377374</v>
      </c>
      <c r="AB1115" s="14">
        <f t="shared" si="792"/>
        <v>1002.8854634081499</v>
      </c>
      <c r="AC1115" s="14">
        <f t="shared" si="792"/>
        <v>991.98791991213011</v>
      </c>
      <c r="AD1115" s="14">
        <f t="shared" si="792"/>
        <v>983.83392753325302</v>
      </c>
      <c r="AE1115" s="14">
        <f t="shared" si="792"/>
        <v>975.51464862753039</v>
      </c>
      <c r="AF1115" s="14">
        <f t="shared" si="792"/>
        <v>967.02928182699588</v>
      </c>
      <c r="AG1115" s="14">
        <f t="shared" si="792"/>
        <v>958.37702576368542</v>
      </c>
      <c r="AH1115" s="14">
        <f t="shared" si="792"/>
        <v>949.55707906963494</v>
      </c>
    </row>
    <row r="1116" spans="2:34" hidden="1" outlineLevel="1">
      <c r="B1116" t="str">
        <f t="shared" si="787"/>
        <v/>
      </c>
      <c r="C1116" s="2"/>
      <c r="G1116" s="45"/>
      <c r="H1116" s="45"/>
      <c r="I1116" s="45"/>
      <c r="J1116" s="45"/>
      <c r="K1116" s="45"/>
      <c r="L1116" s="45"/>
      <c r="M1116" s="45"/>
    </row>
    <row r="1117" spans="2:34" hidden="1" outlineLevel="1">
      <c r="B1117" t="str">
        <f t="shared" si="787"/>
        <v>Bio-oil (Pyrolysis) - CAPEX - Global - USD/ton fuel</v>
      </c>
      <c r="C1117" s="4" t="str">
        <f>C1110</f>
        <v>Bio-oil (Pyrolysis)</v>
      </c>
      <c r="D1117" s="4" t="s">
        <v>40</v>
      </c>
      <c r="E1117" s="4" t="s">
        <v>49</v>
      </c>
      <c r="F1117" s="4" t="s">
        <v>31</v>
      </c>
      <c r="G1117" s="35" t="e">
        <f>G1119/G1118</f>
        <v>#DIV/0!</v>
      </c>
      <c r="H1117" s="35" t="e">
        <f t="shared" ref="H1117:AH1117" si="793">H1119/H1118</f>
        <v>#DIV/0!</v>
      </c>
      <c r="I1117" s="35" t="e">
        <f t="shared" si="793"/>
        <v>#DIV/0!</v>
      </c>
      <c r="J1117" s="35" t="e">
        <f t="shared" si="793"/>
        <v>#DIV/0!</v>
      </c>
      <c r="K1117" s="35" t="e">
        <f t="shared" si="793"/>
        <v>#DIV/0!</v>
      </c>
      <c r="L1117" s="35" t="e">
        <f t="shared" si="793"/>
        <v>#DIV/0!</v>
      </c>
      <c r="M1117" s="35" t="e">
        <f t="shared" si="793"/>
        <v>#DIV/0!</v>
      </c>
      <c r="N1117" s="5">
        <f t="shared" si="793"/>
        <v>77.533333333333331</v>
      </c>
      <c r="O1117" s="5">
        <f t="shared" si="793"/>
        <v>75.982666666666532</v>
      </c>
      <c r="P1117" s="5">
        <f t="shared" si="793"/>
        <v>74.432000000000215</v>
      </c>
      <c r="Q1117" s="5">
        <f t="shared" si="793"/>
        <v>72.881333333333416</v>
      </c>
      <c r="R1117" s="5">
        <f t="shared" si="793"/>
        <v>71.330666666666602</v>
      </c>
      <c r="S1117" s="5">
        <f t="shared" si="793"/>
        <v>69.77999999999993</v>
      </c>
      <c r="T1117" s="5">
        <f t="shared" si="793"/>
        <v>69.263111111111115</v>
      </c>
      <c r="U1117" s="5">
        <f t="shared" si="793"/>
        <v>68.746222222222187</v>
      </c>
      <c r="V1117" s="5">
        <f t="shared" si="793"/>
        <v>68.229333333333244</v>
      </c>
      <c r="W1117" s="5">
        <f t="shared" si="793"/>
        <v>67.712444444444429</v>
      </c>
      <c r="X1117" s="5">
        <f t="shared" si="793"/>
        <v>67.195555555555501</v>
      </c>
      <c r="Y1117" s="5">
        <f t="shared" si="793"/>
        <v>66.678666666666558</v>
      </c>
      <c r="Z1117" s="5">
        <f t="shared" si="793"/>
        <v>66.161777777777758</v>
      </c>
      <c r="AA1117" s="5">
        <f t="shared" si="793"/>
        <v>65.644888888888815</v>
      </c>
      <c r="AB1117" s="5">
        <f t="shared" si="793"/>
        <v>65.127999999999886</v>
      </c>
      <c r="AC1117" s="5">
        <f t="shared" si="793"/>
        <v>64.611111111111072</v>
      </c>
      <c r="AD1117" s="5">
        <f t="shared" si="793"/>
        <v>64.094222222222143</v>
      </c>
      <c r="AE1117" s="5">
        <f t="shared" si="793"/>
        <v>63.577333333333321</v>
      </c>
      <c r="AF1117" s="5">
        <f t="shared" si="793"/>
        <v>63.060444444444393</v>
      </c>
      <c r="AG1117" s="5">
        <f t="shared" si="793"/>
        <v>62.543555555555457</v>
      </c>
      <c r="AH1117" s="5">
        <f t="shared" si="793"/>
        <v>62.026666666666642</v>
      </c>
    </row>
    <row r="1118" spans="2:34" hidden="1" outlineLevel="1">
      <c r="B1118" t="str">
        <f t="shared" si="787"/>
        <v>Bio-oil (Pyrolysis) - Plant lifetime - Global - Years</v>
      </c>
      <c r="C1118" t="str">
        <f>C1110</f>
        <v>Bio-oil (Pyrolysis)</v>
      </c>
      <c r="D1118" t="s">
        <v>109</v>
      </c>
      <c r="E1118" t="s">
        <v>49</v>
      </c>
      <c r="F1118" t="s">
        <v>110</v>
      </c>
      <c r="G1118" s="36">
        <f t="shared" ref="G1118:V1119" si="794">INDEX(FuelData,MATCH($B1118,FuelData_Index,0),MATCH(G$4,FuelData_Year,0))</f>
        <v>0</v>
      </c>
      <c r="H1118" s="36">
        <f t="shared" si="794"/>
        <v>0</v>
      </c>
      <c r="I1118" s="36">
        <f t="shared" si="794"/>
        <v>0</v>
      </c>
      <c r="J1118" s="36">
        <f t="shared" si="794"/>
        <v>0</v>
      </c>
      <c r="K1118" s="36">
        <f t="shared" si="794"/>
        <v>0</v>
      </c>
      <c r="L1118" s="36">
        <f t="shared" si="794"/>
        <v>0</v>
      </c>
      <c r="M1118" s="36">
        <f t="shared" si="794"/>
        <v>0</v>
      </c>
      <c r="N1118" s="8">
        <f t="shared" si="794"/>
        <v>30</v>
      </c>
      <c r="O1118" s="8">
        <f t="shared" si="794"/>
        <v>30</v>
      </c>
      <c r="P1118" s="8">
        <f t="shared" si="794"/>
        <v>30</v>
      </c>
      <c r="Q1118" s="8">
        <f t="shared" si="794"/>
        <v>30</v>
      </c>
      <c r="R1118" s="8">
        <f t="shared" si="794"/>
        <v>30</v>
      </c>
      <c r="S1118" s="8">
        <f t="shared" si="794"/>
        <v>30</v>
      </c>
      <c r="T1118" s="8">
        <f t="shared" si="794"/>
        <v>30</v>
      </c>
      <c r="U1118" s="8">
        <f t="shared" si="794"/>
        <v>30</v>
      </c>
      <c r="V1118" s="8">
        <f t="shared" si="794"/>
        <v>30</v>
      </c>
      <c r="W1118" s="8">
        <f t="shared" ref="W1118:AH1119" si="795">INDEX(FuelData,MATCH($B1118,FuelData_Index,0),MATCH(W$4,FuelData_Year,0))</f>
        <v>30</v>
      </c>
      <c r="X1118" s="8">
        <f t="shared" si="795"/>
        <v>30</v>
      </c>
      <c r="Y1118" s="8">
        <f t="shared" si="795"/>
        <v>30</v>
      </c>
      <c r="Z1118" s="8">
        <f t="shared" si="795"/>
        <v>30</v>
      </c>
      <c r="AA1118" s="8">
        <f t="shared" si="795"/>
        <v>30</v>
      </c>
      <c r="AB1118" s="8">
        <f t="shared" si="795"/>
        <v>30</v>
      </c>
      <c r="AC1118" s="8">
        <f t="shared" si="795"/>
        <v>30</v>
      </c>
      <c r="AD1118" s="8">
        <f t="shared" si="795"/>
        <v>30</v>
      </c>
      <c r="AE1118" s="8">
        <f t="shared" si="795"/>
        <v>30</v>
      </c>
      <c r="AF1118" s="8">
        <f t="shared" si="795"/>
        <v>30</v>
      </c>
      <c r="AG1118" s="8">
        <f t="shared" si="795"/>
        <v>30</v>
      </c>
      <c r="AH1118" s="8">
        <f t="shared" si="795"/>
        <v>30</v>
      </c>
    </row>
    <row r="1119" spans="2:34" hidden="1" outlineLevel="1">
      <c r="B1119" t="str">
        <f t="shared" si="787"/>
        <v>Bio-oil (Pyrolysis) - Total CAPEX - Global - USD/ton fuel</v>
      </c>
      <c r="C1119" t="str">
        <f>C1110</f>
        <v>Bio-oil (Pyrolysis)</v>
      </c>
      <c r="D1119" t="s">
        <v>136</v>
      </c>
      <c r="E1119" t="s">
        <v>49</v>
      </c>
      <c r="F1119" t="s">
        <v>31</v>
      </c>
      <c r="G1119" s="36">
        <f t="shared" si="794"/>
        <v>0</v>
      </c>
      <c r="H1119" s="36">
        <f t="shared" si="794"/>
        <v>0</v>
      </c>
      <c r="I1119" s="36">
        <f t="shared" si="794"/>
        <v>0</v>
      </c>
      <c r="J1119" s="36">
        <f t="shared" si="794"/>
        <v>0</v>
      </c>
      <c r="K1119" s="36">
        <f t="shared" si="794"/>
        <v>0</v>
      </c>
      <c r="L1119" s="36">
        <f t="shared" si="794"/>
        <v>0</v>
      </c>
      <c r="M1119" s="36">
        <f t="shared" si="794"/>
        <v>0</v>
      </c>
      <c r="N1119" s="8">
        <f t="shared" si="794"/>
        <v>2326</v>
      </c>
      <c r="O1119" s="8">
        <f t="shared" si="794"/>
        <v>2279.4799999999959</v>
      </c>
      <c r="P1119" s="8">
        <f t="shared" si="794"/>
        <v>2232.9600000000064</v>
      </c>
      <c r="Q1119" s="8">
        <f t="shared" si="794"/>
        <v>2186.4400000000023</v>
      </c>
      <c r="R1119" s="8">
        <f t="shared" si="794"/>
        <v>2139.9199999999983</v>
      </c>
      <c r="S1119" s="8">
        <f t="shared" si="794"/>
        <v>2093.3999999999978</v>
      </c>
      <c r="T1119" s="8">
        <f t="shared" si="794"/>
        <v>2077.8933333333334</v>
      </c>
      <c r="U1119" s="8">
        <f t="shared" si="794"/>
        <v>2062.3866666666654</v>
      </c>
      <c r="V1119" s="8">
        <f t="shared" si="794"/>
        <v>2046.8799999999974</v>
      </c>
      <c r="W1119" s="8">
        <f t="shared" si="795"/>
        <v>2031.373333333333</v>
      </c>
      <c r="X1119" s="8">
        <f t="shared" si="795"/>
        <v>2015.866666666665</v>
      </c>
      <c r="Y1119" s="8">
        <f t="shared" si="795"/>
        <v>2000.3599999999969</v>
      </c>
      <c r="Z1119" s="8">
        <f t="shared" si="795"/>
        <v>1984.8533333333326</v>
      </c>
      <c r="AA1119" s="8">
        <f t="shared" si="795"/>
        <v>1969.3466666666645</v>
      </c>
      <c r="AB1119" s="8">
        <f t="shared" si="795"/>
        <v>1953.8399999999965</v>
      </c>
      <c r="AC1119" s="8">
        <f t="shared" si="795"/>
        <v>1938.3333333333321</v>
      </c>
      <c r="AD1119" s="8">
        <f t="shared" si="795"/>
        <v>1922.8266666666641</v>
      </c>
      <c r="AE1119" s="8">
        <f t="shared" si="795"/>
        <v>1907.3199999999997</v>
      </c>
      <c r="AF1119" s="8">
        <f t="shared" si="795"/>
        <v>1891.8133333333317</v>
      </c>
      <c r="AG1119" s="8">
        <f t="shared" si="795"/>
        <v>1876.3066666666637</v>
      </c>
      <c r="AH1119" s="8">
        <f t="shared" si="795"/>
        <v>1860.7999999999993</v>
      </c>
    </row>
    <row r="1120" spans="2:34" hidden="1" outlineLevel="1">
      <c r="B1120" t="str">
        <f t="shared" si="787"/>
        <v/>
      </c>
      <c r="G1120" s="36"/>
      <c r="H1120" s="36"/>
      <c r="I1120" s="36"/>
      <c r="J1120" s="36"/>
      <c r="K1120" s="36"/>
      <c r="L1120" s="36"/>
      <c r="M1120" s="36"/>
      <c r="N1120" s="8"/>
      <c r="O1120" s="8"/>
      <c r="P1120" s="8"/>
      <c r="Q1120" s="8"/>
      <c r="R1120" s="8"/>
      <c r="S1120" s="8"/>
      <c r="T1120" s="8"/>
      <c r="U1120" s="8"/>
      <c r="V1120" s="8"/>
      <c r="W1120" s="8"/>
      <c r="X1120" s="8"/>
      <c r="Y1120" s="8"/>
      <c r="Z1120" s="8"/>
      <c r="AA1120" s="8"/>
      <c r="AB1120" s="8"/>
      <c r="AC1120" s="8"/>
      <c r="AD1120" s="8"/>
      <c r="AE1120" s="8"/>
      <c r="AF1120" s="8"/>
      <c r="AG1120" s="8"/>
      <c r="AH1120" s="8"/>
    </row>
    <row r="1121" spans="2:34" hidden="1" outlineLevel="1">
      <c r="B1121" t="str">
        <f t="shared" si="787"/>
        <v>Bio-oil (Pyrolysis) - OPEX - Global - USD/ton fuel</v>
      </c>
      <c r="C1121" s="4" t="str">
        <f>C1110</f>
        <v>Bio-oil (Pyrolysis)</v>
      </c>
      <c r="D1121" s="4" t="s">
        <v>41</v>
      </c>
      <c r="E1121" s="4" t="s">
        <v>49</v>
      </c>
      <c r="F1121" s="4" t="s">
        <v>31</v>
      </c>
      <c r="G1121" s="35">
        <f>G1122</f>
        <v>0</v>
      </c>
      <c r="H1121" s="35">
        <f t="shared" ref="H1121:AH1121" si="796">H1122</f>
        <v>0</v>
      </c>
      <c r="I1121" s="35">
        <f t="shared" si="796"/>
        <v>0</v>
      </c>
      <c r="J1121" s="35">
        <f t="shared" si="796"/>
        <v>0</v>
      </c>
      <c r="K1121" s="35">
        <f t="shared" si="796"/>
        <v>0</v>
      </c>
      <c r="L1121" s="35">
        <f t="shared" si="796"/>
        <v>0</v>
      </c>
      <c r="M1121" s="35">
        <f t="shared" si="796"/>
        <v>0</v>
      </c>
      <c r="N1121" s="5">
        <f t="shared" si="796"/>
        <v>91.493268053855545</v>
      </c>
      <c r="O1121" s="5">
        <f t="shared" si="796"/>
        <v>89.663402692778277</v>
      </c>
      <c r="P1121" s="5">
        <f t="shared" si="796"/>
        <v>87.833537331701578</v>
      </c>
      <c r="Q1121" s="5">
        <f t="shared" si="796"/>
        <v>86.003671970624296</v>
      </c>
      <c r="R1121" s="5">
        <f t="shared" si="796"/>
        <v>84.173806609547029</v>
      </c>
      <c r="S1121" s="5">
        <f t="shared" si="796"/>
        <v>82.343941248469903</v>
      </c>
      <c r="T1121" s="5">
        <f t="shared" si="796"/>
        <v>81.733986128110956</v>
      </c>
      <c r="U1121" s="5">
        <f t="shared" si="796"/>
        <v>81.124031007751867</v>
      </c>
      <c r="V1121" s="5">
        <f t="shared" si="796"/>
        <v>80.514075887392778</v>
      </c>
      <c r="W1121" s="5">
        <f t="shared" si="796"/>
        <v>79.904120767033831</v>
      </c>
      <c r="X1121" s="5">
        <f t="shared" si="796"/>
        <v>79.294165646674742</v>
      </c>
      <c r="Y1121" s="5">
        <f t="shared" si="796"/>
        <v>78.684210526315653</v>
      </c>
      <c r="Z1121" s="5">
        <f t="shared" si="796"/>
        <v>78.074255405956706</v>
      </c>
      <c r="AA1121" s="5">
        <f t="shared" si="796"/>
        <v>77.464300285597616</v>
      </c>
      <c r="AB1121" s="5">
        <f t="shared" si="796"/>
        <v>76.854345165238513</v>
      </c>
      <c r="AC1121" s="5">
        <f t="shared" si="796"/>
        <v>76.244390044879566</v>
      </c>
      <c r="AD1121" s="5">
        <f t="shared" si="796"/>
        <v>75.634434924520477</v>
      </c>
      <c r="AE1121" s="5">
        <f t="shared" si="796"/>
        <v>75.02447980416153</v>
      </c>
      <c r="AF1121" s="5">
        <f t="shared" si="796"/>
        <v>74.414524683802441</v>
      </c>
      <c r="AG1121" s="5">
        <f t="shared" si="796"/>
        <v>73.804569563443351</v>
      </c>
      <c r="AH1121" s="5">
        <f t="shared" si="796"/>
        <v>73.194614443084404</v>
      </c>
    </row>
    <row r="1122" spans="2:34" hidden="1" outlineLevel="1">
      <c r="B1122" t="str">
        <f t="shared" si="787"/>
        <v>Bio-oil (Pyrolysis) - OPEX - Global - USD/ton fuel/year</v>
      </c>
      <c r="C1122" t="str">
        <f>C1110</f>
        <v>Bio-oil (Pyrolysis)</v>
      </c>
      <c r="D1122" t="s">
        <v>41</v>
      </c>
      <c r="E1122" t="s">
        <v>49</v>
      </c>
      <c r="F1122" t="s">
        <v>114</v>
      </c>
      <c r="G1122" s="36">
        <f t="shared" ref="G1122:AH1122" si="797">INDEX(FuelData,MATCH($B1122,FuelData_Index,0),MATCH(G$4,FuelData_Year,0))</f>
        <v>0</v>
      </c>
      <c r="H1122" s="36">
        <f t="shared" si="797"/>
        <v>0</v>
      </c>
      <c r="I1122" s="36">
        <f t="shared" si="797"/>
        <v>0</v>
      </c>
      <c r="J1122" s="36">
        <f t="shared" si="797"/>
        <v>0</v>
      </c>
      <c r="K1122" s="36">
        <f t="shared" si="797"/>
        <v>0</v>
      </c>
      <c r="L1122" s="36">
        <f t="shared" si="797"/>
        <v>0</v>
      </c>
      <c r="M1122" s="36">
        <f t="shared" si="797"/>
        <v>0</v>
      </c>
      <c r="N1122" s="8">
        <f t="shared" si="797"/>
        <v>91.493268053855545</v>
      </c>
      <c r="O1122" s="8">
        <f t="shared" si="797"/>
        <v>89.663402692778277</v>
      </c>
      <c r="P1122" s="8">
        <f t="shared" si="797"/>
        <v>87.833537331701578</v>
      </c>
      <c r="Q1122" s="8">
        <f t="shared" si="797"/>
        <v>86.003671970624296</v>
      </c>
      <c r="R1122" s="8">
        <f t="shared" si="797"/>
        <v>84.173806609547029</v>
      </c>
      <c r="S1122" s="8">
        <f t="shared" si="797"/>
        <v>82.343941248469903</v>
      </c>
      <c r="T1122" s="8">
        <f t="shared" si="797"/>
        <v>81.733986128110956</v>
      </c>
      <c r="U1122" s="8">
        <f t="shared" si="797"/>
        <v>81.124031007751867</v>
      </c>
      <c r="V1122" s="8">
        <f t="shared" si="797"/>
        <v>80.514075887392778</v>
      </c>
      <c r="W1122" s="8">
        <f t="shared" si="797"/>
        <v>79.904120767033831</v>
      </c>
      <c r="X1122" s="8">
        <f t="shared" si="797"/>
        <v>79.294165646674742</v>
      </c>
      <c r="Y1122" s="8">
        <f t="shared" si="797"/>
        <v>78.684210526315653</v>
      </c>
      <c r="Z1122" s="8">
        <f t="shared" si="797"/>
        <v>78.074255405956706</v>
      </c>
      <c r="AA1122" s="8">
        <f t="shared" si="797"/>
        <v>77.464300285597616</v>
      </c>
      <c r="AB1122" s="8">
        <f t="shared" si="797"/>
        <v>76.854345165238513</v>
      </c>
      <c r="AC1122" s="8">
        <f t="shared" si="797"/>
        <v>76.244390044879566</v>
      </c>
      <c r="AD1122" s="8">
        <f t="shared" si="797"/>
        <v>75.634434924520477</v>
      </c>
      <c r="AE1122" s="8">
        <f t="shared" si="797"/>
        <v>75.02447980416153</v>
      </c>
      <c r="AF1122" s="8">
        <f t="shared" si="797"/>
        <v>74.414524683802441</v>
      </c>
      <c r="AG1122" s="8">
        <f t="shared" si="797"/>
        <v>73.804569563443351</v>
      </c>
      <c r="AH1122" s="8">
        <f t="shared" si="797"/>
        <v>73.194614443084404</v>
      </c>
    </row>
    <row r="1123" spans="2:34" hidden="1" outlineLevel="1">
      <c r="B1123" t="str">
        <f t="shared" si="787"/>
        <v/>
      </c>
      <c r="G1123" s="36"/>
      <c r="H1123" s="36"/>
      <c r="I1123" s="36"/>
      <c r="J1123" s="36"/>
      <c r="K1123" s="36"/>
      <c r="L1123" s="36"/>
      <c r="M1123" s="36"/>
      <c r="N1123" s="8"/>
      <c r="O1123" s="8"/>
      <c r="P1123" s="8"/>
      <c r="Q1123" s="8"/>
      <c r="R1123" s="8"/>
      <c r="S1123" s="8"/>
      <c r="T1123" s="8"/>
      <c r="U1123" s="8"/>
      <c r="V1123" s="8"/>
      <c r="W1123" s="8"/>
      <c r="X1123" s="8"/>
      <c r="Y1123" s="8"/>
      <c r="Z1123" s="8"/>
      <c r="AA1123" s="8"/>
      <c r="AB1123" s="8"/>
      <c r="AC1123" s="8"/>
      <c r="AD1123" s="8"/>
      <c r="AE1123" s="8"/>
      <c r="AF1123" s="8"/>
      <c r="AG1123" s="8"/>
      <c r="AH1123" s="8"/>
    </row>
    <row r="1124" spans="2:34" hidden="1" outlineLevel="1">
      <c r="B1124" t="str">
        <f t="shared" si="787"/>
        <v>Bio-oil (Pyrolysis) - Finance cost - Africa - USD/ton fuel</v>
      </c>
      <c r="C1124" s="10" t="str">
        <f>C1110</f>
        <v>Bio-oil (Pyrolysis)</v>
      </c>
      <c r="D1124" s="10" t="s">
        <v>42</v>
      </c>
      <c r="E1124" s="10" t="s">
        <v>55</v>
      </c>
      <c r="F1124" s="10" t="s">
        <v>31</v>
      </c>
      <c r="G1124" s="37">
        <f>G1129*G$1134</f>
        <v>0</v>
      </c>
      <c r="H1124" s="37">
        <f t="shared" ref="H1124:AH1124" si="798">H1129*H$1134</f>
        <v>0</v>
      </c>
      <c r="I1124" s="37">
        <f t="shared" si="798"/>
        <v>0</v>
      </c>
      <c r="J1124" s="37">
        <f t="shared" si="798"/>
        <v>0</v>
      </c>
      <c r="K1124" s="37">
        <f t="shared" si="798"/>
        <v>0</v>
      </c>
      <c r="L1124" s="37">
        <f t="shared" si="798"/>
        <v>0</v>
      </c>
      <c r="M1124" s="37">
        <f t="shared" si="798"/>
        <v>0</v>
      </c>
      <c r="N1124" s="11">
        <f t="shared" si="798"/>
        <v>127.93000000000002</v>
      </c>
      <c r="O1124" s="11">
        <f t="shared" si="798"/>
        <v>125.3713999999998</v>
      </c>
      <c r="P1124" s="11">
        <f t="shared" si="798"/>
        <v>122.81280000000037</v>
      </c>
      <c r="Q1124" s="11">
        <f t="shared" si="798"/>
        <v>120.25420000000014</v>
      </c>
      <c r="R1124" s="11">
        <f t="shared" si="798"/>
        <v>117.69559999999991</v>
      </c>
      <c r="S1124" s="11">
        <f t="shared" si="798"/>
        <v>115.1369999999999</v>
      </c>
      <c r="T1124" s="11">
        <f t="shared" si="798"/>
        <v>114.28413333333336</v>
      </c>
      <c r="U1124" s="11">
        <f t="shared" si="798"/>
        <v>113.43126666666662</v>
      </c>
      <c r="V1124" s="11">
        <f t="shared" si="798"/>
        <v>112.57839999999987</v>
      </c>
      <c r="W1124" s="11">
        <f t="shared" si="798"/>
        <v>111.72553333333333</v>
      </c>
      <c r="X1124" s="11">
        <f t="shared" si="798"/>
        <v>110.87266666666659</v>
      </c>
      <c r="Y1124" s="11">
        <f t="shared" si="798"/>
        <v>110.01979999999985</v>
      </c>
      <c r="Z1124" s="11">
        <f t="shared" si="798"/>
        <v>109.1669333333333</v>
      </c>
      <c r="AA1124" s="11">
        <f t="shared" si="798"/>
        <v>108.31406666666656</v>
      </c>
      <c r="AB1124" s="11">
        <f t="shared" si="798"/>
        <v>107.46119999999982</v>
      </c>
      <c r="AC1124" s="11">
        <f t="shared" si="798"/>
        <v>106.60833333333328</v>
      </c>
      <c r="AD1124" s="11">
        <f t="shared" si="798"/>
        <v>105.75546666666654</v>
      </c>
      <c r="AE1124" s="11">
        <f t="shared" si="798"/>
        <v>104.90259999999999</v>
      </c>
      <c r="AF1124" s="11">
        <f t="shared" si="798"/>
        <v>104.04973333333325</v>
      </c>
      <c r="AG1124" s="11">
        <f t="shared" si="798"/>
        <v>103.19686666666651</v>
      </c>
      <c r="AH1124" s="11">
        <f t="shared" si="798"/>
        <v>102.34399999999998</v>
      </c>
    </row>
    <row r="1125" spans="2:34" hidden="1" outlineLevel="1">
      <c r="B1125" t="str">
        <f t="shared" si="787"/>
        <v>Bio-oil (Pyrolysis) - Finance cost - Americas - USD/ton fuel</v>
      </c>
      <c r="C1125" s="2" t="str">
        <f>C1110</f>
        <v>Bio-oil (Pyrolysis)</v>
      </c>
      <c r="D1125" s="2" t="s">
        <v>42</v>
      </c>
      <c r="E1125" s="2" t="s">
        <v>56</v>
      </c>
      <c r="F1125" s="2" t="s">
        <v>31</v>
      </c>
      <c r="G1125" s="38">
        <f t="shared" ref="G1125:AH1125" si="799">G1130*G$1134</f>
        <v>0</v>
      </c>
      <c r="H1125" s="38">
        <f t="shared" si="799"/>
        <v>0</v>
      </c>
      <c r="I1125" s="38">
        <f t="shared" si="799"/>
        <v>0</v>
      </c>
      <c r="J1125" s="38">
        <f t="shared" si="799"/>
        <v>0</v>
      </c>
      <c r="K1125" s="38">
        <f t="shared" si="799"/>
        <v>0</v>
      </c>
      <c r="L1125" s="38">
        <f t="shared" si="799"/>
        <v>0</v>
      </c>
      <c r="M1125" s="38">
        <f t="shared" si="799"/>
        <v>0</v>
      </c>
      <c r="N1125" s="12">
        <f t="shared" si="799"/>
        <v>127.93000000000002</v>
      </c>
      <c r="O1125" s="12">
        <f t="shared" si="799"/>
        <v>125.3713999999998</v>
      </c>
      <c r="P1125" s="12">
        <f t="shared" si="799"/>
        <v>122.81280000000037</v>
      </c>
      <c r="Q1125" s="12">
        <f t="shared" si="799"/>
        <v>120.25420000000014</v>
      </c>
      <c r="R1125" s="12">
        <f t="shared" si="799"/>
        <v>117.69559999999991</v>
      </c>
      <c r="S1125" s="12">
        <f t="shared" si="799"/>
        <v>115.1369999999999</v>
      </c>
      <c r="T1125" s="12">
        <f t="shared" si="799"/>
        <v>114.28413333333336</v>
      </c>
      <c r="U1125" s="12">
        <f t="shared" si="799"/>
        <v>113.43126666666662</v>
      </c>
      <c r="V1125" s="12">
        <f t="shared" si="799"/>
        <v>112.57839999999987</v>
      </c>
      <c r="W1125" s="12">
        <f t="shared" si="799"/>
        <v>111.72553333333333</v>
      </c>
      <c r="X1125" s="12">
        <f t="shared" si="799"/>
        <v>110.87266666666659</v>
      </c>
      <c r="Y1125" s="12">
        <f t="shared" si="799"/>
        <v>110.01979999999985</v>
      </c>
      <c r="Z1125" s="12">
        <f t="shared" si="799"/>
        <v>109.1669333333333</v>
      </c>
      <c r="AA1125" s="12">
        <f t="shared" si="799"/>
        <v>108.31406666666656</v>
      </c>
      <c r="AB1125" s="12">
        <f t="shared" si="799"/>
        <v>107.46119999999982</v>
      </c>
      <c r="AC1125" s="12">
        <f t="shared" si="799"/>
        <v>106.60833333333328</v>
      </c>
      <c r="AD1125" s="12">
        <f t="shared" si="799"/>
        <v>105.75546666666654</v>
      </c>
      <c r="AE1125" s="12">
        <f t="shared" si="799"/>
        <v>104.90259999999999</v>
      </c>
      <c r="AF1125" s="12">
        <f t="shared" si="799"/>
        <v>104.04973333333325</v>
      </c>
      <c r="AG1125" s="12">
        <f t="shared" si="799"/>
        <v>103.19686666666651</v>
      </c>
      <c r="AH1125" s="12">
        <f t="shared" si="799"/>
        <v>102.34399999999998</v>
      </c>
    </row>
    <row r="1126" spans="2:34" hidden="1" outlineLevel="1">
      <c r="B1126" t="str">
        <f t="shared" si="787"/>
        <v>Bio-oil (Pyrolysis) - Finance cost - Asia - USD/ton fuel</v>
      </c>
      <c r="C1126" s="2" t="str">
        <f>C1110</f>
        <v>Bio-oil (Pyrolysis)</v>
      </c>
      <c r="D1126" s="2" t="s">
        <v>42</v>
      </c>
      <c r="E1126" s="2" t="s">
        <v>57</v>
      </c>
      <c r="F1126" s="2" t="s">
        <v>31</v>
      </c>
      <c r="G1126" s="38">
        <f t="shared" ref="G1126:AH1126" si="800">G1131*G$1134</f>
        <v>0</v>
      </c>
      <c r="H1126" s="38">
        <f t="shared" si="800"/>
        <v>0</v>
      </c>
      <c r="I1126" s="38">
        <f t="shared" si="800"/>
        <v>0</v>
      </c>
      <c r="J1126" s="38">
        <f t="shared" si="800"/>
        <v>0</v>
      </c>
      <c r="K1126" s="38">
        <f t="shared" si="800"/>
        <v>0</v>
      </c>
      <c r="L1126" s="38">
        <f t="shared" si="800"/>
        <v>0</v>
      </c>
      <c r="M1126" s="38">
        <f t="shared" si="800"/>
        <v>0</v>
      </c>
      <c r="N1126" s="12">
        <f t="shared" si="800"/>
        <v>127.93000000000002</v>
      </c>
      <c r="O1126" s="12">
        <f t="shared" si="800"/>
        <v>125.3713999999998</v>
      </c>
      <c r="P1126" s="12">
        <f t="shared" si="800"/>
        <v>122.81280000000037</v>
      </c>
      <c r="Q1126" s="12">
        <f t="shared" si="800"/>
        <v>120.25420000000014</v>
      </c>
      <c r="R1126" s="12">
        <f t="shared" si="800"/>
        <v>117.69559999999991</v>
      </c>
      <c r="S1126" s="12">
        <f t="shared" si="800"/>
        <v>115.1369999999999</v>
      </c>
      <c r="T1126" s="12">
        <f t="shared" si="800"/>
        <v>114.28413333333336</v>
      </c>
      <c r="U1126" s="12">
        <f t="shared" si="800"/>
        <v>113.43126666666662</v>
      </c>
      <c r="V1126" s="12">
        <f t="shared" si="800"/>
        <v>112.57839999999987</v>
      </c>
      <c r="W1126" s="12">
        <f t="shared" si="800"/>
        <v>111.72553333333333</v>
      </c>
      <c r="X1126" s="12">
        <f t="shared" si="800"/>
        <v>110.87266666666659</v>
      </c>
      <c r="Y1126" s="12">
        <f t="shared" si="800"/>
        <v>110.01979999999985</v>
      </c>
      <c r="Z1126" s="12">
        <f t="shared" si="800"/>
        <v>109.1669333333333</v>
      </c>
      <c r="AA1126" s="12">
        <f t="shared" si="800"/>
        <v>108.31406666666656</v>
      </c>
      <c r="AB1126" s="12">
        <f t="shared" si="800"/>
        <v>107.46119999999982</v>
      </c>
      <c r="AC1126" s="12">
        <f t="shared" si="800"/>
        <v>106.60833333333328</v>
      </c>
      <c r="AD1126" s="12">
        <f t="shared" si="800"/>
        <v>105.75546666666654</v>
      </c>
      <c r="AE1126" s="12">
        <f t="shared" si="800"/>
        <v>104.90259999999999</v>
      </c>
      <c r="AF1126" s="12">
        <f t="shared" si="800"/>
        <v>104.04973333333325</v>
      </c>
      <c r="AG1126" s="12">
        <f t="shared" si="800"/>
        <v>103.19686666666651</v>
      </c>
      <c r="AH1126" s="12">
        <f t="shared" si="800"/>
        <v>102.34399999999998</v>
      </c>
    </row>
    <row r="1127" spans="2:34" hidden="1" outlineLevel="1">
      <c r="B1127" t="str">
        <f t="shared" si="787"/>
        <v>Bio-oil (Pyrolysis) - Finance cost - Europe - USD/ton fuel</v>
      </c>
      <c r="C1127" s="2" t="str">
        <f>C1110</f>
        <v>Bio-oil (Pyrolysis)</v>
      </c>
      <c r="D1127" s="2" t="s">
        <v>42</v>
      </c>
      <c r="E1127" s="2" t="s">
        <v>8</v>
      </c>
      <c r="F1127" s="2" t="s">
        <v>31</v>
      </c>
      <c r="G1127" s="38">
        <f t="shared" ref="G1127:AH1127" si="801">G1132*G$1134</f>
        <v>0</v>
      </c>
      <c r="H1127" s="38">
        <f t="shared" si="801"/>
        <v>0</v>
      </c>
      <c r="I1127" s="38">
        <f t="shared" si="801"/>
        <v>0</v>
      </c>
      <c r="J1127" s="38">
        <f t="shared" si="801"/>
        <v>0</v>
      </c>
      <c r="K1127" s="38">
        <f t="shared" si="801"/>
        <v>0</v>
      </c>
      <c r="L1127" s="38">
        <f t="shared" si="801"/>
        <v>0</v>
      </c>
      <c r="M1127" s="38">
        <f t="shared" si="801"/>
        <v>0</v>
      </c>
      <c r="N1127" s="12">
        <f t="shared" si="801"/>
        <v>127.93000000000002</v>
      </c>
      <c r="O1127" s="12">
        <f t="shared" si="801"/>
        <v>125.3713999999998</v>
      </c>
      <c r="P1127" s="12">
        <f t="shared" si="801"/>
        <v>122.81280000000037</v>
      </c>
      <c r="Q1127" s="12">
        <f t="shared" si="801"/>
        <v>120.25420000000014</v>
      </c>
      <c r="R1127" s="12">
        <f t="shared" si="801"/>
        <v>117.69559999999991</v>
      </c>
      <c r="S1127" s="12">
        <f t="shared" si="801"/>
        <v>115.1369999999999</v>
      </c>
      <c r="T1127" s="12">
        <f t="shared" si="801"/>
        <v>114.28413333333336</v>
      </c>
      <c r="U1127" s="12">
        <f t="shared" si="801"/>
        <v>113.43126666666662</v>
      </c>
      <c r="V1127" s="12">
        <f t="shared" si="801"/>
        <v>112.57839999999987</v>
      </c>
      <c r="W1127" s="12">
        <f t="shared" si="801"/>
        <v>111.72553333333333</v>
      </c>
      <c r="X1127" s="12">
        <f t="shared" si="801"/>
        <v>110.87266666666659</v>
      </c>
      <c r="Y1127" s="12">
        <f t="shared" si="801"/>
        <v>110.01979999999985</v>
      </c>
      <c r="Z1127" s="12">
        <f t="shared" si="801"/>
        <v>109.1669333333333</v>
      </c>
      <c r="AA1127" s="12">
        <f t="shared" si="801"/>
        <v>108.31406666666656</v>
      </c>
      <c r="AB1127" s="12">
        <f t="shared" si="801"/>
        <v>107.46119999999982</v>
      </c>
      <c r="AC1127" s="12">
        <f t="shared" si="801"/>
        <v>106.60833333333328</v>
      </c>
      <c r="AD1127" s="12">
        <f t="shared" si="801"/>
        <v>105.75546666666654</v>
      </c>
      <c r="AE1127" s="12">
        <f t="shared" si="801"/>
        <v>104.90259999999999</v>
      </c>
      <c r="AF1127" s="12">
        <f t="shared" si="801"/>
        <v>104.04973333333325</v>
      </c>
      <c r="AG1127" s="12">
        <f t="shared" si="801"/>
        <v>103.19686666666651</v>
      </c>
      <c r="AH1127" s="12">
        <f t="shared" si="801"/>
        <v>102.34399999999998</v>
      </c>
    </row>
    <row r="1128" spans="2:34" hidden="1" outlineLevel="1">
      <c r="B1128" t="str">
        <f t="shared" si="787"/>
        <v>Bio-oil (Pyrolysis) - Finance cost - Middle East - USD/ton fuel</v>
      </c>
      <c r="C1128" s="13" t="str">
        <f>C1110</f>
        <v>Bio-oil (Pyrolysis)</v>
      </c>
      <c r="D1128" s="13" t="s">
        <v>42</v>
      </c>
      <c r="E1128" s="13" t="s">
        <v>58</v>
      </c>
      <c r="F1128" s="13" t="s">
        <v>31</v>
      </c>
      <c r="G1128" s="39">
        <f t="shared" ref="G1128:AH1128" si="802">G1133*G$1134</f>
        <v>0</v>
      </c>
      <c r="H1128" s="39">
        <f t="shared" si="802"/>
        <v>0</v>
      </c>
      <c r="I1128" s="39">
        <f t="shared" si="802"/>
        <v>0</v>
      </c>
      <c r="J1128" s="39">
        <f t="shared" si="802"/>
        <v>0</v>
      </c>
      <c r="K1128" s="39">
        <f t="shared" si="802"/>
        <v>0</v>
      </c>
      <c r="L1128" s="39">
        <f t="shared" si="802"/>
        <v>0</v>
      </c>
      <c r="M1128" s="39">
        <f t="shared" si="802"/>
        <v>0</v>
      </c>
      <c r="N1128" s="14">
        <f t="shared" si="802"/>
        <v>127.93000000000002</v>
      </c>
      <c r="O1128" s="14">
        <f t="shared" si="802"/>
        <v>125.3713999999998</v>
      </c>
      <c r="P1128" s="14">
        <f t="shared" si="802"/>
        <v>122.81280000000037</v>
      </c>
      <c r="Q1128" s="14">
        <f t="shared" si="802"/>
        <v>120.25420000000014</v>
      </c>
      <c r="R1128" s="14">
        <f t="shared" si="802"/>
        <v>117.69559999999991</v>
      </c>
      <c r="S1128" s="14">
        <f t="shared" si="802"/>
        <v>115.1369999999999</v>
      </c>
      <c r="T1128" s="14">
        <f t="shared" si="802"/>
        <v>114.28413333333336</v>
      </c>
      <c r="U1128" s="14">
        <f t="shared" si="802"/>
        <v>113.43126666666662</v>
      </c>
      <c r="V1128" s="14">
        <f t="shared" si="802"/>
        <v>112.57839999999987</v>
      </c>
      <c r="W1128" s="14">
        <f t="shared" si="802"/>
        <v>111.72553333333333</v>
      </c>
      <c r="X1128" s="14">
        <f t="shared" si="802"/>
        <v>110.87266666666659</v>
      </c>
      <c r="Y1128" s="14">
        <f t="shared" si="802"/>
        <v>110.01979999999985</v>
      </c>
      <c r="Z1128" s="14">
        <f t="shared" si="802"/>
        <v>109.1669333333333</v>
      </c>
      <c r="AA1128" s="14">
        <f t="shared" si="802"/>
        <v>108.31406666666656</v>
      </c>
      <c r="AB1128" s="14">
        <f t="shared" si="802"/>
        <v>107.46119999999982</v>
      </c>
      <c r="AC1128" s="14">
        <f t="shared" si="802"/>
        <v>106.60833333333328</v>
      </c>
      <c r="AD1128" s="14">
        <f t="shared" si="802"/>
        <v>105.75546666666654</v>
      </c>
      <c r="AE1128" s="14">
        <f t="shared" si="802"/>
        <v>104.90259999999999</v>
      </c>
      <c r="AF1128" s="14">
        <f t="shared" si="802"/>
        <v>104.04973333333325</v>
      </c>
      <c r="AG1128" s="14">
        <f t="shared" si="802"/>
        <v>103.19686666666651</v>
      </c>
      <c r="AH1128" s="14">
        <f t="shared" si="802"/>
        <v>102.34399999999998</v>
      </c>
    </row>
    <row r="1129" spans="2:34" hidden="1" outlineLevel="1">
      <c r="B1129" t="str">
        <f t="shared" si="787"/>
        <v>General - Weighted average cost of capital (WACC) - Africa - %</v>
      </c>
      <c r="C1129" t="s">
        <v>115</v>
      </c>
      <c r="D1129" t="s">
        <v>116</v>
      </c>
      <c r="E1129" t="s">
        <v>55</v>
      </c>
      <c r="F1129" t="s">
        <v>117</v>
      </c>
      <c r="G1129" s="40">
        <f t="shared" ref="G1129:V1134" si="803">INDEX(FuelData,MATCH($B1129,FuelData_Index,0),MATCH(G$4,FuelData_Year,0))</f>
        <v>5.5000000000000007E-2</v>
      </c>
      <c r="H1129" s="40">
        <f t="shared" si="803"/>
        <v>5.5000000000000007E-2</v>
      </c>
      <c r="I1129" s="40">
        <f t="shared" si="803"/>
        <v>5.5000000000000007E-2</v>
      </c>
      <c r="J1129" s="40">
        <f t="shared" si="803"/>
        <v>5.5000000000000007E-2</v>
      </c>
      <c r="K1129" s="40">
        <f t="shared" si="803"/>
        <v>5.5000000000000007E-2</v>
      </c>
      <c r="L1129" s="40">
        <f t="shared" si="803"/>
        <v>5.5000000000000007E-2</v>
      </c>
      <c r="M1129" s="40">
        <f t="shared" si="803"/>
        <v>5.5000000000000007E-2</v>
      </c>
      <c r="N1129" s="9">
        <f t="shared" si="803"/>
        <v>5.5000000000000007E-2</v>
      </c>
      <c r="O1129" s="9">
        <f t="shared" si="803"/>
        <v>5.5000000000000007E-2</v>
      </c>
      <c r="P1129" s="9">
        <f t="shared" si="803"/>
        <v>5.5000000000000007E-2</v>
      </c>
      <c r="Q1129" s="9">
        <f t="shared" si="803"/>
        <v>5.5000000000000007E-2</v>
      </c>
      <c r="R1129" s="9">
        <f t="shared" si="803"/>
        <v>5.5000000000000007E-2</v>
      </c>
      <c r="S1129" s="9">
        <f t="shared" si="803"/>
        <v>5.5000000000000007E-2</v>
      </c>
      <c r="T1129" s="9">
        <f t="shared" si="803"/>
        <v>5.5000000000000007E-2</v>
      </c>
      <c r="U1129" s="9">
        <f t="shared" si="803"/>
        <v>5.5000000000000007E-2</v>
      </c>
      <c r="V1129" s="9">
        <f t="shared" si="803"/>
        <v>5.5000000000000007E-2</v>
      </c>
      <c r="W1129" s="9">
        <f t="shared" ref="W1129:AH1134" si="804">INDEX(FuelData,MATCH($B1129,FuelData_Index,0),MATCH(W$4,FuelData_Year,0))</f>
        <v>5.5000000000000007E-2</v>
      </c>
      <c r="X1129" s="9">
        <f t="shared" si="804"/>
        <v>5.5000000000000007E-2</v>
      </c>
      <c r="Y1129" s="9">
        <f t="shared" si="804"/>
        <v>5.5000000000000007E-2</v>
      </c>
      <c r="Z1129" s="9">
        <f t="shared" si="804"/>
        <v>5.5000000000000007E-2</v>
      </c>
      <c r="AA1129" s="9">
        <f t="shared" si="804"/>
        <v>5.5000000000000007E-2</v>
      </c>
      <c r="AB1129" s="9">
        <f t="shared" si="804"/>
        <v>5.5000000000000007E-2</v>
      </c>
      <c r="AC1129" s="9">
        <f t="shared" si="804"/>
        <v>5.5000000000000007E-2</v>
      </c>
      <c r="AD1129" s="9">
        <f t="shared" si="804"/>
        <v>5.5000000000000007E-2</v>
      </c>
      <c r="AE1129" s="9">
        <f t="shared" si="804"/>
        <v>5.5000000000000007E-2</v>
      </c>
      <c r="AF1129" s="9">
        <f t="shared" si="804"/>
        <v>5.5000000000000007E-2</v>
      </c>
      <c r="AG1129" s="9">
        <f t="shared" si="804"/>
        <v>5.5000000000000007E-2</v>
      </c>
      <c r="AH1129" s="9">
        <f t="shared" si="804"/>
        <v>5.5000000000000007E-2</v>
      </c>
    </row>
    <row r="1130" spans="2:34" hidden="1" outlineLevel="1">
      <c r="B1130" t="str">
        <f t="shared" si="787"/>
        <v>General - Weighted average cost of capital (WACC) - Americas - %</v>
      </c>
      <c r="C1130" t="s">
        <v>115</v>
      </c>
      <c r="D1130" t="s">
        <v>116</v>
      </c>
      <c r="E1130" t="s">
        <v>56</v>
      </c>
      <c r="F1130" t="s">
        <v>117</v>
      </c>
      <c r="G1130" s="40">
        <f t="shared" si="803"/>
        <v>5.5000000000000007E-2</v>
      </c>
      <c r="H1130" s="40">
        <f t="shared" si="803"/>
        <v>5.5000000000000007E-2</v>
      </c>
      <c r="I1130" s="40">
        <f t="shared" si="803"/>
        <v>5.5000000000000007E-2</v>
      </c>
      <c r="J1130" s="40">
        <f t="shared" si="803"/>
        <v>5.5000000000000007E-2</v>
      </c>
      <c r="K1130" s="40">
        <f t="shared" si="803"/>
        <v>5.5000000000000007E-2</v>
      </c>
      <c r="L1130" s="40">
        <f t="shared" si="803"/>
        <v>5.5000000000000007E-2</v>
      </c>
      <c r="M1130" s="40">
        <f t="shared" si="803"/>
        <v>5.5000000000000007E-2</v>
      </c>
      <c r="N1130" s="9">
        <f t="shared" si="803"/>
        <v>5.5000000000000007E-2</v>
      </c>
      <c r="O1130" s="9">
        <f t="shared" si="803"/>
        <v>5.5000000000000007E-2</v>
      </c>
      <c r="P1130" s="9">
        <f t="shared" si="803"/>
        <v>5.5000000000000007E-2</v>
      </c>
      <c r="Q1130" s="9">
        <f t="shared" si="803"/>
        <v>5.5000000000000007E-2</v>
      </c>
      <c r="R1130" s="9">
        <f t="shared" si="803"/>
        <v>5.5000000000000007E-2</v>
      </c>
      <c r="S1130" s="9">
        <f t="shared" si="803"/>
        <v>5.5000000000000007E-2</v>
      </c>
      <c r="T1130" s="9">
        <f t="shared" si="803"/>
        <v>5.5000000000000007E-2</v>
      </c>
      <c r="U1130" s="9">
        <f t="shared" si="803"/>
        <v>5.5000000000000007E-2</v>
      </c>
      <c r="V1130" s="9">
        <f t="shared" si="803"/>
        <v>5.5000000000000007E-2</v>
      </c>
      <c r="W1130" s="9">
        <f t="shared" si="804"/>
        <v>5.5000000000000007E-2</v>
      </c>
      <c r="X1130" s="9">
        <f t="shared" si="804"/>
        <v>5.5000000000000007E-2</v>
      </c>
      <c r="Y1130" s="9">
        <f t="shared" si="804"/>
        <v>5.5000000000000007E-2</v>
      </c>
      <c r="Z1130" s="9">
        <f t="shared" si="804"/>
        <v>5.5000000000000007E-2</v>
      </c>
      <c r="AA1130" s="9">
        <f t="shared" si="804"/>
        <v>5.5000000000000007E-2</v>
      </c>
      <c r="AB1130" s="9">
        <f t="shared" si="804"/>
        <v>5.5000000000000007E-2</v>
      </c>
      <c r="AC1130" s="9">
        <f t="shared" si="804"/>
        <v>5.5000000000000007E-2</v>
      </c>
      <c r="AD1130" s="9">
        <f t="shared" si="804"/>
        <v>5.5000000000000007E-2</v>
      </c>
      <c r="AE1130" s="9">
        <f t="shared" si="804"/>
        <v>5.5000000000000007E-2</v>
      </c>
      <c r="AF1130" s="9">
        <f t="shared" si="804"/>
        <v>5.5000000000000007E-2</v>
      </c>
      <c r="AG1130" s="9">
        <f t="shared" si="804"/>
        <v>5.5000000000000007E-2</v>
      </c>
      <c r="AH1130" s="9">
        <f t="shared" si="804"/>
        <v>5.5000000000000007E-2</v>
      </c>
    </row>
    <row r="1131" spans="2:34" hidden="1" outlineLevel="1">
      <c r="B1131" t="str">
        <f t="shared" si="787"/>
        <v>General - Weighted average cost of capital (WACC) - Asia - %</v>
      </c>
      <c r="C1131" t="s">
        <v>115</v>
      </c>
      <c r="D1131" t="s">
        <v>116</v>
      </c>
      <c r="E1131" t="s">
        <v>57</v>
      </c>
      <c r="F1131" t="s">
        <v>117</v>
      </c>
      <c r="G1131" s="40">
        <f t="shared" si="803"/>
        <v>5.5000000000000007E-2</v>
      </c>
      <c r="H1131" s="40">
        <f t="shared" si="803"/>
        <v>5.5000000000000007E-2</v>
      </c>
      <c r="I1131" s="40">
        <f t="shared" si="803"/>
        <v>5.5000000000000007E-2</v>
      </c>
      <c r="J1131" s="40">
        <f t="shared" si="803"/>
        <v>5.5000000000000007E-2</v>
      </c>
      <c r="K1131" s="40">
        <f t="shared" si="803"/>
        <v>5.5000000000000007E-2</v>
      </c>
      <c r="L1131" s="40">
        <f t="shared" si="803"/>
        <v>5.5000000000000007E-2</v>
      </c>
      <c r="M1131" s="40">
        <f t="shared" si="803"/>
        <v>5.5000000000000007E-2</v>
      </c>
      <c r="N1131" s="9">
        <f t="shared" si="803"/>
        <v>5.5000000000000007E-2</v>
      </c>
      <c r="O1131" s="9">
        <f t="shared" si="803"/>
        <v>5.5000000000000007E-2</v>
      </c>
      <c r="P1131" s="9">
        <f t="shared" si="803"/>
        <v>5.5000000000000007E-2</v>
      </c>
      <c r="Q1131" s="9">
        <f t="shared" si="803"/>
        <v>5.5000000000000007E-2</v>
      </c>
      <c r="R1131" s="9">
        <f t="shared" si="803"/>
        <v>5.5000000000000007E-2</v>
      </c>
      <c r="S1131" s="9">
        <f t="shared" si="803"/>
        <v>5.5000000000000007E-2</v>
      </c>
      <c r="T1131" s="9">
        <f t="shared" si="803"/>
        <v>5.5000000000000007E-2</v>
      </c>
      <c r="U1131" s="9">
        <f t="shared" si="803"/>
        <v>5.5000000000000007E-2</v>
      </c>
      <c r="V1131" s="9">
        <f t="shared" si="803"/>
        <v>5.5000000000000007E-2</v>
      </c>
      <c r="W1131" s="9">
        <f t="shared" si="804"/>
        <v>5.5000000000000007E-2</v>
      </c>
      <c r="X1131" s="9">
        <f t="shared" si="804"/>
        <v>5.5000000000000007E-2</v>
      </c>
      <c r="Y1131" s="9">
        <f t="shared" si="804"/>
        <v>5.5000000000000007E-2</v>
      </c>
      <c r="Z1131" s="9">
        <f t="shared" si="804"/>
        <v>5.5000000000000007E-2</v>
      </c>
      <c r="AA1131" s="9">
        <f t="shared" si="804"/>
        <v>5.5000000000000007E-2</v>
      </c>
      <c r="AB1131" s="9">
        <f t="shared" si="804"/>
        <v>5.5000000000000007E-2</v>
      </c>
      <c r="AC1131" s="9">
        <f t="shared" si="804"/>
        <v>5.5000000000000007E-2</v>
      </c>
      <c r="AD1131" s="9">
        <f t="shared" si="804"/>
        <v>5.5000000000000007E-2</v>
      </c>
      <c r="AE1131" s="9">
        <f t="shared" si="804"/>
        <v>5.5000000000000007E-2</v>
      </c>
      <c r="AF1131" s="9">
        <f t="shared" si="804"/>
        <v>5.5000000000000007E-2</v>
      </c>
      <c r="AG1131" s="9">
        <f t="shared" si="804"/>
        <v>5.5000000000000007E-2</v>
      </c>
      <c r="AH1131" s="9">
        <f t="shared" si="804"/>
        <v>5.5000000000000007E-2</v>
      </c>
    </row>
    <row r="1132" spans="2:34" hidden="1" outlineLevel="1">
      <c r="B1132" t="str">
        <f t="shared" si="787"/>
        <v>General - Weighted average cost of capital (WACC) - Europe - %</v>
      </c>
      <c r="C1132" t="s">
        <v>115</v>
      </c>
      <c r="D1132" t="s">
        <v>116</v>
      </c>
      <c r="E1132" t="s">
        <v>8</v>
      </c>
      <c r="F1132" t="s">
        <v>117</v>
      </c>
      <c r="G1132" s="40">
        <f t="shared" si="803"/>
        <v>5.5000000000000007E-2</v>
      </c>
      <c r="H1132" s="40">
        <f t="shared" si="803"/>
        <v>5.5000000000000007E-2</v>
      </c>
      <c r="I1132" s="40">
        <f t="shared" si="803"/>
        <v>5.5000000000000007E-2</v>
      </c>
      <c r="J1132" s="40">
        <f t="shared" si="803"/>
        <v>5.5000000000000007E-2</v>
      </c>
      <c r="K1132" s="40">
        <f t="shared" si="803"/>
        <v>5.5000000000000007E-2</v>
      </c>
      <c r="L1132" s="40">
        <f t="shared" si="803"/>
        <v>5.5000000000000007E-2</v>
      </c>
      <c r="M1132" s="40">
        <f t="shared" si="803"/>
        <v>5.5000000000000007E-2</v>
      </c>
      <c r="N1132" s="9">
        <f t="shared" si="803"/>
        <v>5.5000000000000007E-2</v>
      </c>
      <c r="O1132" s="9">
        <f t="shared" si="803"/>
        <v>5.5000000000000007E-2</v>
      </c>
      <c r="P1132" s="9">
        <f t="shared" si="803"/>
        <v>5.5000000000000007E-2</v>
      </c>
      <c r="Q1132" s="9">
        <f t="shared" si="803"/>
        <v>5.5000000000000007E-2</v>
      </c>
      <c r="R1132" s="9">
        <f t="shared" si="803"/>
        <v>5.5000000000000007E-2</v>
      </c>
      <c r="S1132" s="9">
        <f t="shared" si="803"/>
        <v>5.5000000000000007E-2</v>
      </c>
      <c r="T1132" s="9">
        <f t="shared" si="803"/>
        <v>5.5000000000000007E-2</v>
      </c>
      <c r="U1132" s="9">
        <f t="shared" si="803"/>
        <v>5.5000000000000007E-2</v>
      </c>
      <c r="V1132" s="9">
        <f t="shared" si="803"/>
        <v>5.5000000000000007E-2</v>
      </c>
      <c r="W1132" s="9">
        <f t="shared" si="804"/>
        <v>5.5000000000000007E-2</v>
      </c>
      <c r="X1132" s="9">
        <f t="shared" si="804"/>
        <v>5.5000000000000007E-2</v>
      </c>
      <c r="Y1132" s="9">
        <f t="shared" si="804"/>
        <v>5.5000000000000007E-2</v>
      </c>
      <c r="Z1132" s="9">
        <f t="shared" si="804"/>
        <v>5.5000000000000007E-2</v>
      </c>
      <c r="AA1132" s="9">
        <f t="shared" si="804"/>
        <v>5.5000000000000007E-2</v>
      </c>
      <c r="AB1132" s="9">
        <f t="shared" si="804"/>
        <v>5.5000000000000007E-2</v>
      </c>
      <c r="AC1132" s="9">
        <f t="shared" si="804"/>
        <v>5.5000000000000007E-2</v>
      </c>
      <c r="AD1132" s="9">
        <f t="shared" si="804"/>
        <v>5.5000000000000007E-2</v>
      </c>
      <c r="AE1132" s="9">
        <f t="shared" si="804"/>
        <v>5.5000000000000007E-2</v>
      </c>
      <c r="AF1132" s="9">
        <f t="shared" si="804"/>
        <v>5.5000000000000007E-2</v>
      </c>
      <c r="AG1132" s="9">
        <f t="shared" si="804"/>
        <v>5.5000000000000007E-2</v>
      </c>
      <c r="AH1132" s="9">
        <f t="shared" si="804"/>
        <v>5.5000000000000007E-2</v>
      </c>
    </row>
    <row r="1133" spans="2:34" hidden="1" outlineLevel="1">
      <c r="B1133" t="str">
        <f t="shared" si="787"/>
        <v>General - Weighted average cost of capital (WACC) - Middle East - %</v>
      </c>
      <c r="C1133" t="s">
        <v>115</v>
      </c>
      <c r="D1133" t="s">
        <v>116</v>
      </c>
      <c r="E1133" t="s">
        <v>58</v>
      </c>
      <c r="F1133" t="s">
        <v>117</v>
      </c>
      <c r="G1133" s="40">
        <f t="shared" si="803"/>
        <v>5.5000000000000007E-2</v>
      </c>
      <c r="H1133" s="40">
        <f t="shared" si="803"/>
        <v>5.5000000000000007E-2</v>
      </c>
      <c r="I1133" s="40">
        <f t="shared" si="803"/>
        <v>5.5000000000000007E-2</v>
      </c>
      <c r="J1133" s="40">
        <f t="shared" si="803"/>
        <v>5.5000000000000007E-2</v>
      </c>
      <c r="K1133" s="40">
        <f t="shared" si="803"/>
        <v>5.5000000000000007E-2</v>
      </c>
      <c r="L1133" s="40">
        <f t="shared" si="803"/>
        <v>5.5000000000000007E-2</v>
      </c>
      <c r="M1133" s="40">
        <f t="shared" si="803"/>
        <v>5.5000000000000007E-2</v>
      </c>
      <c r="N1133" s="9">
        <f t="shared" si="803"/>
        <v>5.5000000000000007E-2</v>
      </c>
      <c r="O1133" s="9">
        <f t="shared" si="803"/>
        <v>5.5000000000000007E-2</v>
      </c>
      <c r="P1133" s="9">
        <f t="shared" si="803"/>
        <v>5.5000000000000007E-2</v>
      </c>
      <c r="Q1133" s="9">
        <f t="shared" si="803"/>
        <v>5.5000000000000007E-2</v>
      </c>
      <c r="R1133" s="9">
        <f t="shared" si="803"/>
        <v>5.5000000000000007E-2</v>
      </c>
      <c r="S1133" s="9">
        <f t="shared" si="803"/>
        <v>5.5000000000000007E-2</v>
      </c>
      <c r="T1133" s="9">
        <f t="shared" si="803"/>
        <v>5.5000000000000007E-2</v>
      </c>
      <c r="U1133" s="9">
        <f t="shared" si="803"/>
        <v>5.5000000000000007E-2</v>
      </c>
      <c r="V1133" s="9">
        <f t="shared" si="803"/>
        <v>5.5000000000000007E-2</v>
      </c>
      <c r="W1133" s="9">
        <f t="shared" si="804"/>
        <v>5.5000000000000007E-2</v>
      </c>
      <c r="X1133" s="9">
        <f t="shared" si="804"/>
        <v>5.5000000000000007E-2</v>
      </c>
      <c r="Y1133" s="9">
        <f t="shared" si="804"/>
        <v>5.5000000000000007E-2</v>
      </c>
      <c r="Z1133" s="9">
        <f t="shared" si="804"/>
        <v>5.5000000000000007E-2</v>
      </c>
      <c r="AA1133" s="9">
        <f t="shared" si="804"/>
        <v>5.5000000000000007E-2</v>
      </c>
      <c r="AB1133" s="9">
        <f t="shared" si="804"/>
        <v>5.5000000000000007E-2</v>
      </c>
      <c r="AC1133" s="9">
        <f t="shared" si="804"/>
        <v>5.5000000000000007E-2</v>
      </c>
      <c r="AD1133" s="9">
        <f t="shared" si="804"/>
        <v>5.5000000000000007E-2</v>
      </c>
      <c r="AE1133" s="9">
        <f t="shared" si="804"/>
        <v>5.5000000000000007E-2</v>
      </c>
      <c r="AF1133" s="9">
        <f t="shared" si="804"/>
        <v>5.5000000000000007E-2</v>
      </c>
      <c r="AG1133" s="9">
        <f t="shared" si="804"/>
        <v>5.5000000000000007E-2</v>
      </c>
      <c r="AH1133" s="9">
        <f t="shared" si="804"/>
        <v>5.5000000000000007E-2</v>
      </c>
    </row>
    <row r="1134" spans="2:34" hidden="1" outlineLevel="1">
      <c r="B1134" t="str">
        <f t="shared" si="787"/>
        <v>Bio-oil (Pyrolysis) - Total CAPEX - Global - USD/ton fuel</v>
      </c>
      <c r="C1134" t="str">
        <f>C1110</f>
        <v>Bio-oil (Pyrolysis)</v>
      </c>
      <c r="D1134" t="str">
        <f>D1119</f>
        <v>Total CAPEX</v>
      </c>
      <c r="E1134" t="str">
        <f>E1119</f>
        <v>Global</v>
      </c>
      <c r="F1134" t="s">
        <v>31</v>
      </c>
      <c r="G1134" s="36">
        <f t="shared" si="803"/>
        <v>0</v>
      </c>
      <c r="H1134" s="36">
        <f t="shared" si="803"/>
        <v>0</v>
      </c>
      <c r="I1134" s="36">
        <f t="shared" si="803"/>
        <v>0</v>
      </c>
      <c r="J1134" s="36">
        <f t="shared" si="803"/>
        <v>0</v>
      </c>
      <c r="K1134" s="36">
        <f t="shared" si="803"/>
        <v>0</v>
      </c>
      <c r="L1134" s="36">
        <f t="shared" si="803"/>
        <v>0</v>
      </c>
      <c r="M1134" s="36">
        <f t="shared" si="803"/>
        <v>0</v>
      </c>
      <c r="N1134" s="8">
        <f t="shared" si="803"/>
        <v>2326</v>
      </c>
      <c r="O1134" s="8">
        <f t="shared" si="803"/>
        <v>2279.4799999999959</v>
      </c>
      <c r="P1134" s="8">
        <f t="shared" si="803"/>
        <v>2232.9600000000064</v>
      </c>
      <c r="Q1134" s="8">
        <f t="shared" si="803"/>
        <v>2186.4400000000023</v>
      </c>
      <c r="R1134" s="8">
        <f t="shared" si="803"/>
        <v>2139.9199999999983</v>
      </c>
      <c r="S1134" s="8">
        <f t="shared" si="803"/>
        <v>2093.3999999999978</v>
      </c>
      <c r="T1134" s="8">
        <f t="shared" si="803"/>
        <v>2077.8933333333334</v>
      </c>
      <c r="U1134" s="8">
        <f t="shared" si="803"/>
        <v>2062.3866666666654</v>
      </c>
      <c r="V1134" s="8">
        <f t="shared" si="803"/>
        <v>2046.8799999999974</v>
      </c>
      <c r="W1134" s="8">
        <f t="shared" si="804"/>
        <v>2031.373333333333</v>
      </c>
      <c r="X1134" s="8">
        <f t="shared" si="804"/>
        <v>2015.866666666665</v>
      </c>
      <c r="Y1134" s="8">
        <f t="shared" si="804"/>
        <v>2000.3599999999969</v>
      </c>
      <c r="Z1134" s="8">
        <f t="shared" si="804"/>
        <v>1984.8533333333326</v>
      </c>
      <c r="AA1134" s="8">
        <f t="shared" si="804"/>
        <v>1969.3466666666645</v>
      </c>
      <c r="AB1134" s="8">
        <f t="shared" si="804"/>
        <v>1953.8399999999965</v>
      </c>
      <c r="AC1134" s="8">
        <f t="shared" si="804"/>
        <v>1938.3333333333321</v>
      </c>
      <c r="AD1134" s="8">
        <f t="shared" si="804"/>
        <v>1922.8266666666641</v>
      </c>
      <c r="AE1134" s="8">
        <f t="shared" si="804"/>
        <v>1907.3199999999997</v>
      </c>
      <c r="AF1134" s="8">
        <f t="shared" si="804"/>
        <v>1891.8133333333317</v>
      </c>
      <c r="AG1134" s="8">
        <f t="shared" si="804"/>
        <v>1876.3066666666637</v>
      </c>
      <c r="AH1134" s="8">
        <f t="shared" si="804"/>
        <v>1860.7999999999993</v>
      </c>
    </row>
    <row r="1135" spans="2:34" hidden="1" outlineLevel="1">
      <c r="B1135" t="str">
        <f t="shared" si="787"/>
        <v/>
      </c>
      <c r="G1135" s="36"/>
      <c r="H1135" s="36"/>
      <c r="I1135" s="36"/>
      <c r="J1135" s="36"/>
      <c r="K1135" s="36"/>
      <c r="L1135" s="36"/>
      <c r="M1135" s="36"/>
      <c r="N1135" s="8"/>
      <c r="O1135" s="8"/>
      <c r="P1135" s="8"/>
      <c r="Q1135" s="8"/>
      <c r="R1135" s="8"/>
      <c r="S1135" s="8"/>
      <c r="T1135" s="8"/>
      <c r="U1135" s="8"/>
      <c r="V1135" s="8"/>
      <c r="W1135" s="8"/>
      <c r="X1135" s="8"/>
      <c r="Y1135" s="8"/>
      <c r="Z1135" s="8"/>
      <c r="AA1135" s="8"/>
      <c r="AB1135" s="8"/>
      <c r="AC1135" s="8"/>
      <c r="AD1135" s="8"/>
      <c r="AE1135" s="8"/>
      <c r="AF1135" s="8"/>
      <c r="AG1135" s="8"/>
      <c r="AH1135" s="8"/>
    </row>
    <row r="1136" spans="2:34" hidden="1" outlineLevel="1">
      <c r="B1136" t="str">
        <f t="shared" si="787"/>
        <v>Bio-oil (Pyrolysis) - Energy cost - Africa - USD/ton fuel</v>
      </c>
      <c r="C1136" s="10" t="str">
        <f>C1110</f>
        <v>Bio-oil (Pyrolysis)</v>
      </c>
      <c r="D1136" s="10" t="s">
        <v>43</v>
      </c>
      <c r="E1136" s="10" t="s">
        <v>55</v>
      </c>
      <c r="F1136" s="10" t="s">
        <v>31</v>
      </c>
      <c r="G1136" s="41">
        <f>G1141*G$1146</f>
        <v>0</v>
      </c>
      <c r="H1136" s="41">
        <f t="shared" ref="H1136:AH1136" si="805">H1141*H$1146</f>
        <v>0</v>
      </c>
      <c r="I1136" s="41">
        <f t="shared" si="805"/>
        <v>0</v>
      </c>
      <c r="J1136" s="41">
        <f t="shared" si="805"/>
        <v>0</v>
      </c>
      <c r="K1136" s="41">
        <f t="shared" si="805"/>
        <v>0</v>
      </c>
      <c r="L1136" s="41">
        <f t="shared" si="805"/>
        <v>0</v>
      </c>
      <c r="M1136" s="41">
        <f t="shared" si="805"/>
        <v>0</v>
      </c>
      <c r="N1136" s="15">
        <f t="shared" si="805"/>
        <v>20.494762123430423</v>
      </c>
      <c r="O1136" s="15">
        <f t="shared" si="805"/>
        <v>19.872143472728538</v>
      </c>
      <c r="P1136" s="15">
        <f t="shared" si="805"/>
        <v>19.249524822026657</v>
      </c>
      <c r="Q1136" s="15">
        <f t="shared" si="805"/>
        <v>18.62690617132451</v>
      </c>
      <c r="R1136" s="15">
        <f t="shared" si="805"/>
        <v>18.004287520622629</v>
      </c>
      <c r="S1136" s="15">
        <f t="shared" si="805"/>
        <v>17.381668869920812</v>
      </c>
      <c r="T1136" s="15">
        <f t="shared" si="805"/>
        <v>17.088612501978194</v>
      </c>
      <c r="U1136" s="15">
        <f t="shared" si="805"/>
        <v>16.795556134035646</v>
      </c>
      <c r="V1136" s="15">
        <f t="shared" si="805"/>
        <v>16.502499766093031</v>
      </c>
      <c r="W1136" s="15">
        <f t="shared" si="805"/>
        <v>16.209443398150412</v>
      </c>
      <c r="X1136" s="15">
        <f t="shared" si="805"/>
        <v>15.916387030207929</v>
      </c>
      <c r="Y1136" s="15">
        <f t="shared" si="805"/>
        <v>15.615045621630456</v>
      </c>
      <c r="Z1136" s="15">
        <f t="shared" si="805"/>
        <v>15.313704213052983</v>
      </c>
      <c r="AA1136" s="15">
        <f t="shared" si="805"/>
        <v>15.012362804475377</v>
      </c>
      <c r="AB1136" s="15">
        <f t="shared" si="805"/>
        <v>14.711021395897903</v>
      </c>
      <c r="AC1136" s="15">
        <f t="shared" si="805"/>
        <v>14.409679987320365</v>
      </c>
      <c r="AD1136" s="15">
        <f t="shared" si="805"/>
        <v>14.261773553625442</v>
      </c>
      <c r="AE1136" s="15">
        <f t="shared" si="805"/>
        <v>14.113867119930589</v>
      </c>
      <c r="AF1136" s="15">
        <f t="shared" si="805"/>
        <v>13.965960686235666</v>
      </c>
      <c r="AG1136" s="15">
        <f t="shared" si="805"/>
        <v>13.818054252540746</v>
      </c>
      <c r="AH1136" s="15">
        <f t="shared" si="805"/>
        <v>13.670147818845892</v>
      </c>
    </row>
    <row r="1137" spans="2:34" hidden="1" outlineLevel="1">
      <c r="B1137" t="str">
        <f t="shared" si="787"/>
        <v>Bio-oil (Pyrolysis) - Energy cost - Americas - USD/ton fuel</v>
      </c>
      <c r="C1137" s="2" t="str">
        <f>C1110</f>
        <v>Bio-oil (Pyrolysis)</v>
      </c>
      <c r="D1137" s="2" t="s">
        <v>43</v>
      </c>
      <c r="E1137" s="2" t="s">
        <v>56</v>
      </c>
      <c r="F1137" s="2" t="s">
        <v>31</v>
      </c>
      <c r="G1137" s="42">
        <f t="shared" ref="G1137:AH1137" si="806">G1142*G$1146</f>
        <v>0</v>
      </c>
      <c r="H1137" s="42">
        <f t="shared" si="806"/>
        <v>0</v>
      </c>
      <c r="I1137" s="42">
        <f t="shared" si="806"/>
        <v>0</v>
      </c>
      <c r="J1137" s="42">
        <f t="shared" si="806"/>
        <v>0</v>
      </c>
      <c r="K1137" s="42">
        <f t="shared" si="806"/>
        <v>0</v>
      </c>
      <c r="L1137" s="42">
        <f t="shared" si="806"/>
        <v>0</v>
      </c>
      <c r="M1137" s="42">
        <f t="shared" si="806"/>
        <v>0</v>
      </c>
      <c r="N1137" s="16">
        <f t="shared" si="806"/>
        <v>16.775372009521831</v>
      </c>
      <c r="O1137" s="16">
        <f t="shared" si="806"/>
        <v>16.414719705807716</v>
      </c>
      <c r="P1137" s="16">
        <f t="shared" si="806"/>
        <v>16.054067402093601</v>
      </c>
      <c r="Q1137" s="16">
        <f t="shared" si="806"/>
        <v>15.693415098379484</v>
      </c>
      <c r="R1137" s="16">
        <f t="shared" si="806"/>
        <v>15.332762794665367</v>
      </c>
      <c r="S1137" s="16">
        <f t="shared" si="806"/>
        <v>14.972110490951186</v>
      </c>
      <c r="T1137" s="16">
        <f t="shared" si="806"/>
        <v>14.679756862324826</v>
      </c>
      <c r="U1137" s="16">
        <f t="shared" si="806"/>
        <v>14.387403233698466</v>
      </c>
      <c r="V1137" s="16">
        <f t="shared" si="806"/>
        <v>14.09504960507204</v>
      </c>
      <c r="W1137" s="16">
        <f t="shared" si="806"/>
        <v>13.802695976445682</v>
      </c>
      <c r="X1137" s="16">
        <f t="shared" si="806"/>
        <v>13.510342347819289</v>
      </c>
      <c r="Y1137" s="16">
        <f t="shared" si="806"/>
        <v>13.392562375804628</v>
      </c>
      <c r="Z1137" s="16">
        <f t="shared" si="806"/>
        <v>13.274782403789969</v>
      </c>
      <c r="AA1137" s="16">
        <f t="shared" si="806"/>
        <v>13.157002431775341</v>
      </c>
      <c r="AB1137" s="16">
        <f t="shared" si="806"/>
        <v>13.03922245976068</v>
      </c>
      <c r="AC1137" s="16">
        <f t="shared" si="806"/>
        <v>12.921442487746019</v>
      </c>
      <c r="AD1137" s="16">
        <f t="shared" si="806"/>
        <v>12.832585835389422</v>
      </c>
      <c r="AE1137" s="16">
        <f t="shared" si="806"/>
        <v>12.743729183032855</v>
      </c>
      <c r="AF1137" s="16">
        <f t="shared" si="806"/>
        <v>12.65487253067629</v>
      </c>
      <c r="AG1137" s="16">
        <f t="shared" si="806"/>
        <v>12.566015878319725</v>
      </c>
      <c r="AH1137" s="16">
        <f t="shared" si="806"/>
        <v>12.47715922596316</v>
      </c>
    </row>
    <row r="1138" spans="2:34" hidden="1" outlineLevel="1">
      <c r="B1138" t="str">
        <f t="shared" si="787"/>
        <v>Bio-oil (Pyrolysis) - Energy cost - Asia - USD/ton fuel</v>
      </c>
      <c r="C1138" s="2" t="str">
        <f>C1110</f>
        <v>Bio-oil (Pyrolysis)</v>
      </c>
      <c r="D1138" s="2" t="s">
        <v>43</v>
      </c>
      <c r="E1138" s="2" t="s">
        <v>57</v>
      </c>
      <c r="F1138" s="2" t="s">
        <v>31</v>
      </c>
      <c r="G1138" s="42">
        <f t="shared" ref="G1138:AH1138" si="807">G1143*G$1146</f>
        <v>0</v>
      </c>
      <c r="H1138" s="42">
        <f t="shared" si="807"/>
        <v>0</v>
      </c>
      <c r="I1138" s="42">
        <f t="shared" si="807"/>
        <v>0</v>
      </c>
      <c r="J1138" s="42">
        <f t="shared" si="807"/>
        <v>0</v>
      </c>
      <c r="K1138" s="42">
        <f t="shared" si="807"/>
        <v>0</v>
      </c>
      <c r="L1138" s="42">
        <f t="shared" si="807"/>
        <v>0</v>
      </c>
      <c r="M1138" s="42">
        <f t="shared" si="807"/>
        <v>0</v>
      </c>
      <c r="N1138" s="16">
        <f t="shared" si="807"/>
        <v>25.264531007502224</v>
      </c>
      <c r="O1138" s="16">
        <f t="shared" si="807"/>
        <v>24.452626620601823</v>
      </c>
      <c r="P1138" s="16">
        <f t="shared" si="807"/>
        <v>23.640722233701684</v>
      </c>
      <c r="Q1138" s="16">
        <f t="shared" si="807"/>
        <v>22.828817846801815</v>
      </c>
      <c r="R1138" s="16">
        <f t="shared" si="807"/>
        <v>22.01691345990168</v>
      </c>
      <c r="S1138" s="16">
        <f t="shared" si="807"/>
        <v>21.205009073001541</v>
      </c>
      <c r="T1138" s="16">
        <f t="shared" si="807"/>
        <v>20.792217212067769</v>
      </c>
      <c r="U1138" s="16">
        <f t="shared" si="807"/>
        <v>20.379425351133992</v>
      </c>
      <c r="V1138" s="16">
        <f t="shared" si="807"/>
        <v>19.966633490200351</v>
      </c>
      <c r="W1138" s="16">
        <f t="shared" si="807"/>
        <v>19.553841629266575</v>
      </c>
      <c r="X1138" s="16">
        <f t="shared" si="807"/>
        <v>19.141049768333065</v>
      </c>
      <c r="Y1138" s="16">
        <f t="shared" si="807"/>
        <v>18.708968925123372</v>
      </c>
      <c r="Z1138" s="16">
        <f t="shared" si="807"/>
        <v>18.27688808191381</v>
      </c>
      <c r="AA1138" s="16">
        <f t="shared" si="807"/>
        <v>17.844807238704117</v>
      </c>
      <c r="AB1138" s="16">
        <f t="shared" si="807"/>
        <v>17.412726395494555</v>
      </c>
      <c r="AC1138" s="16">
        <f t="shared" si="807"/>
        <v>16.980645552284862</v>
      </c>
      <c r="AD1138" s="16">
        <f t="shared" si="807"/>
        <v>16.782499004704672</v>
      </c>
      <c r="AE1138" s="16">
        <f t="shared" si="807"/>
        <v>16.584352457124414</v>
      </c>
      <c r="AF1138" s="16">
        <f t="shared" si="807"/>
        <v>16.386205909544227</v>
      </c>
      <c r="AG1138" s="16">
        <f t="shared" si="807"/>
        <v>16.188059361964036</v>
      </c>
      <c r="AH1138" s="16">
        <f t="shared" si="807"/>
        <v>15.98991281438378</v>
      </c>
    </row>
    <row r="1139" spans="2:34" hidden="1" outlineLevel="1">
      <c r="B1139" t="str">
        <f t="shared" si="787"/>
        <v>Bio-oil (Pyrolysis) - Energy cost - Europe - USD/ton fuel</v>
      </c>
      <c r="C1139" s="2" t="str">
        <f>C1110</f>
        <v>Bio-oil (Pyrolysis)</v>
      </c>
      <c r="D1139" s="2" t="s">
        <v>43</v>
      </c>
      <c r="E1139" s="2" t="s">
        <v>8</v>
      </c>
      <c r="F1139" s="2" t="s">
        <v>31</v>
      </c>
      <c r="G1139" s="42">
        <f t="shared" ref="G1139:AH1139" si="808">G1144*G$1146</f>
        <v>0</v>
      </c>
      <c r="H1139" s="42">
        <f t="shared" si="808"/>
        <v>0</v>
      </c>
      <c r="I1139" s="42">
        <f t="shared" si="808"/>
        <v>0</v>
      </c>
      <c r="J1139" s="42">
        <f t="shared" si="808"/>
        <v>0</v>
      </c>
      <c r="K1139" s="42">
        <f t="shared" si="808"/>
        <v>0</v>
      </c>
      <c r="L1139" s="42">
        <f t="shared" si="808"/>
        <v>0</v>
      </c>
      <c r="M1139" s="42">
        <f t="shared" si="808"/>
        <v>0</v>
      </c>
      <c r="N1139" s="16">
        <f t="shared" si="808"/>
        <v>20.868294881527561</v>
      </c>
      <c r="O1139" s="16">
        <f t="shared" si="808"/>
        <v>20.460066525465614</v>
      </c>
      <c r="P1139" s="16">
        <f t="shared" si="808"/>
        <v>20.051838169404064</v>
      </c>
      <c r="Q1139" s="16">
        <f t="shared" si="808"/>
        <v>19.64360981334238</v>
      </c>
      <c r="R1139" s="16">
        <f t="shared" si="808"/>
        <v>19.235381457280695</v>
      </c>
      <c r="S1139" s="16">
        <f t="shared" si="808"/>
        <v>18.827153101219146</v>
      </c>
      <c r="T1139" s="16">
        <f t="shared" si="808"/>
        <v>18.583420023457375</v>
      </c>
      <c r="U1139" s="16">
        <f t="shared" si="808"/>
        <v>18.339686945695668</v>
      </c>
      <c r="V1139" s="16">
        <f t="shared" si="808"/>
        <v>18.095953867933964</v>
      </c>
      <c r="W1139" s="16">
        <f t="shared" si="808"/>
        <v>17.852220790172261</v>
      </c>
      <c r="X1139" s="16">
        <f t="shared" si="808"/>
        <v>17.608487712410422</v>
      </c>
      <c r="Y1139" s="16">
        <f t="shared" si="808"/>
        <v>17.347737322630667</v>
      </c>
      <c r="Z1139" s="16">
        <f t="shared" si="808"/>
        <v>17.086986932850841</v>
      </c>
      <c r="AA1139" s="16">
        <f t="shared" si="808"/>
        <v>16.826236543071087</v>
      </c>
      <c r="AB1139" s="16">
        <f t="shared" si="808"/>
        <v>16.565486153291264</v>
      </c>
      <c r="AC1139" s="16">
        <f t="shared" si="808"/>
        <v>16.304735763511509</v>
      </c>
      <c r="AD1139" s="16">
        <f t="shared" si="808"/>
        <v>16.114486909162757</v>
      </c>
      <c r="AE1139" s="16">
        <f t="shared" si="808"/>
        <v>15.924238054813937</v>
      </c>
      <c r="AF1139" s="16">
        <f t="shared" si="808"/>
        <v>15.733989200465185</v>
      </c>
      <c r="AG1139" s="16">
        <f t="shared" si="808"/>
        <v>15.543740346116433</v>
      </c>
      <c r="AH1139" s="16">
        <f t="shared" si="808"/>
        <v>15.353491491767615</v>
      </c>
    </row>
    <row r="1140" spans="2:34" hidden="1" outlineLevel="1">
      <c r="B1140" t="str">
        <f t="shared" si="787"/>
        <v>Bio-oil (Pyrolysis) - Energy cost - Middle East - USD/ton fuel</v>
      </c>
      <c r="C1140" s="13" t="str">
        <f>C1110</f>
        <v>Bio-oil (Pyrolysis)</v>
      </c>
      <c r="D1140" s="13" t="s">
        <v>43</v>
      </c>
      <c r="E1140" s="13" t="s">
        <v>58</v>
      </c>
      <c r="F1140" s="13" t="s">
        <v>31</v>
      </c>
      <c r="G1140" s="43">
        <f t="shared" ref="G1140:AH1140" si="809">G1145*G$1146</f>
        <v>0</v>
      </c>
      <c r="H1140" s="43">
        <f t="shared" si="809"/>
        <v>0</v>
      </c>
      <c r="I1140" s="43">
        <f t="shared" si="809"/>
        <v>0</v>
      </c>
      <c r="J1140" s="43">
        <f t="shared" si="809"/>
        <v>0</v>
      </c>
      <c r="K1140" s="43">
        <f t="shared" si="809"/>
        <v>0</v>
      </c>
      <c r="L1140" s="43">
        <f t="shared" si="809"/>
        <v>0</v>
      </c>
      <c r="M1140" s="43">
        <f t="shared" si="809"/>
        <v>0</v>
      </c>
      <c r="N1140" s="17">
        <f t="shared" si="809"/>
        <v>16.54117213300913</v>
      </c>
      <c r="O1140" s="17">
        <f t="shared" si="809"/>
        <v>16.096114567309272</v>
      </c>
      <c r="P1140" s="17">
        <f t="shared" si="809"/>
        <v>15.651057001609544</v>
      </c>
      <c r="Q1140" s="17">
        <f t="shared" si="809"/>
        <v>15.205999435909686</v>
      </c>
      <c r="R1140" s="17">
        <f t="shared" si="809"/>
        <v>14.76094187020996</v>
      </c>
      <c r="S1140" s="17">
        <f t="shared" si="809"/>
        <v>14.315884304510233</v>
      </c>
      <c r="T1140" s="17">
        <f t="shared" si="809"/>
        <v>14.092737120859796</v>
      </c>
      <c r="U1140" s="17">
        <f t="shared" si="809"/>
        <v>13.869589937209359</v>
      </c>
      <c r="V1140" s="17">
        <f t="shared" si="809"/>
        <v>13.646442753558988</v>
      </c>
      <c r="W1140" s="17">
        <f t="shared" si="809"/>
        <v>13.42329556990855</v>
      </c>
      <c r="X1140" s="17">
        <f t="shared" si="809"/>
        <v>13.200148386258112</v>
      </c>
      <c r="Y1140" s="17">
        <f t="shared" si="809"/>
        <v>12.907514049438412</v>
      </c>
      <c r="Z1140" s="17">
        <f t="shared" si="809"/>
        <v>12.614879712618777</v>
      </c>
      <c r="AA1140" s="17">
        <f t="shared" si="809"/>
        <v>12.322245375799074</v>
      </c>
      <c r="AB1140" s="17">
        <f t="shared" si="809"/>
        <v>12.029611038979439</v>
      </c>
      <c r="AC1140" s="17">
        <f t="shared" si="809"/>
        <v>11.736976702159705</v>
      </c>
      <c r="AD1140" s="17">
        <f t="shared" si="809"/>
        <v>11.600014652527594</v>
      </c>
      <c r="AE1140" s="17">
        <f t="shared" si="809"/>
        <v>11.463052602895518</v>
      </c>
      <c r="AF1140" s="17">
        <f t="shared" si="809"/>
        <v>11.326090553263407</v>
      </c>
      <c r="AG1140" s="17">
        <f t="shared" si="809"/>
        <v>11.189128503631297</v>
      </c>
      <c r="AH1140" s="17">
        <f t="shared" si="809"/>
        <v>11.05216645399922</v>
      </c>
    </row>
    <row r="1141" spans="2:34" hidden="1" outlineLevel="1">
      <c r="B1141" t="str">
        <f t="shared" si="787"/>
        <v>Renewable electricity - Cost of electricity - Africa - USD/MWh</v>
      </c>
      <c r="C1141" t="s">
        <v>118</v>
      </c>
      <c r="D1141" t="s">
        <v>119</v>
      </c>
      <c r="E1141" t="s">
        <v>55</v>
      </c>
      <c r="F1141" t="s">
        <v>120</v>
      </c>
      <c r="G1141" s="36">
        <f t="shared" ref="G1141:V1146" si="810">INDEX(FuelData,MATCH($B1141,FuelData_Index,0),MATCH(G$4,FuelData_Year,0))</f>
        <v>58.389806930514169</v>
      </c>
      <c r="H1141" s="36">
        <f t="shared" si="810"/>
        <v>51.533296245659585</v>
      </c>
      <c r="I1141" s="36">
        <f t="shared" si="810"/>
        <v>44.676785560803182</v>
      </c>
      <c r="J1141" s="36">
        <f t="shared" si="810"/>
        <v>42.765424685038852</v>
      </c>
      <c r="K1141" s="36">
        <f t="shared" si="810"/>
        <v>40.854063809274521</v>
      </c>
      <c r="L1141" s="36">
        <f t="shared" si="810"/>
        <v>38.942702933510191</v>
      </c>
      <c r="M1141" s="36">
        <f t="shared" si="810"/>
        <v>37.031342057745405</v>
      </c>
      <c r="N1141" s="8">
        <f t="shared" si="810"/>
        <v>35.119981181981075</v>
      </c>
      <c r="O1141" s="8">
        <f t="shared" si="810"/>
        <v>34.053057098426962</v>
      </c>
      <c r="P1141" s="8">
        <f t="shared" si="810"/>
        <v>32.986133014872848</v>
      </c>
      <c r="Q1141" s="8">
        <f t="shared" si="810"/>
        <v>31.919208931318281</v>
      </c>
      <c r="R1141" s="8">
        <f t="shared" si="810"/>
        <v>30.852284847764167</v>
      </c>
      <c r="S1141" s="8">
        <f t="shared" si="810"/>
        <v>29.785360764210168</v>
      </c>
      <c r="T1141" s="8">
        <f t="shared" si="810"/>
        <v>29.283177129903038</v>
      </c>
      <c r="U1141" s="8">
        <f t="shared" si="810"/>
        <v>28.780993495596022</v>
      </c>
      <c r="V1141" s="8">
        <f t="shared" si="810"/>
        <v>28.278809861288892</v>
      </c>
      <c r="W1141" s="8">
        <f t="shared" ref="W1141:AH1146" si="811">INDEX(FuelData,MATCH($B1141,FuelData_Index,0),MATCH(W$4,FuelData_Year,0))</f>
        <v>27.776626226981762</v>
      </c>
      <c r="X1141" s="8">
        <f t="shared" si="811"/>
        <v>27.274442592674859</v>
      </c>
      <c r="Y1141" s="8">
        <f t="shared" si="811"/>
        <v>26.758061649346246</v>
      </c>
      <c r="Z1141" s="8">
        <f t="shared" si="811"/>
        <v>26.241680706017632</v>
      </c>
      <c r="AA1141" s="8">
        <f t="shared" si="811"/>
        <v>25.725299762688792</v>
      </c>
      <c r="AB1141" s="8">
        <f t="shared" si="811"/>
        <v>25.208918819360179</v>
      </c>
      <c r="AC1141" s="8">
        <f t="shared" si="811"/>
        <v>24.692537876031452</v>
      </c>
      <c r="AD1141" s="8">
        <f t="shared" si="811"/>
        <v>24.439084279606391</v>
      </c>
      <c r="AE1141" s="8">
        <f t="shared" si="811"/>
        <v>24.185630683181444</v>
      </c>
      <c r="AF1141" s="8">
        <f t="shared" si="811"/>
        <v>23.932177086756383</v>
      </c>
      <c r="AG1141" s="8">
        <f t="shared" si="811"/>
        <v>23.678723490331322</v>
      </c>
      <c r="AH1141" s="8">
        <f t="shared" si="811"/>
        <v>23.425269893906375</v>
      </c>
    </row>
    <row r="1142" spans="2:34" hidden="1" outlineLevel="1">
      <c r="B1142" t="str">
        <f t="shared" si="787"/>
        <v>Renewable electricity - Cost of electricity - Americas - USD/MWh</v>
      </c>
      <c r="C1142" t="s">
        <v>118</v>
      </c>
      <c r="D1142" t="s">
        <v>119</v>
      </c>
      <c r="E1142" t="s">
        <v>56</v>
      </c>
      <c r="F1142" t="s">
        <v>120</v>
      </c>
      <c r="G1142" s="36">
        <f t="shared" si="810"/>
        <v>36.687184539767031</v>
      </c>
      <c r="H1142" s="36">
        <f t="shared" si="810"/>
        <v>35.927444151972622</v>
      </c>
      <c r="I1142" s="36">
        <f t="shared" si="810"/>
        <v>35.167703764177986</v>
      </c>
      <c r="J1142" s="36">
        <f t="shared" si="810"/>
        <v>33.883444176422017</v>
      </c>
      <c r="K1142" s="36">
        <f t="shared" si="810"/>
        <v>32.599184588666049</v>
      </c>
      <c r="L1142" s="36">
        <f t="shared" si="810"/>
        <v>31.31492500091008</v>
      </c>
      <c r="M1142" s="36">
        <f t="shared" si="810"/>
        <v>30.030665413154566</v>
      </c>
      <c r="N1142" s="8">
        <f t="shared" si="810"/>
        <v>28.746405825398597</v>
      </c>
      <c r="O1142" s="8">
        <f t="shared" si="810"/>
        <v>28.128389278370832</v>
      </c>
      <c r="P1142" s="8">
        <f t="shared" si="810"/>
        <v>27.510372731343068</v>
      </c>
      <c r="Q1142" s="8">
        <f t="shared" si="810"/>
        <v>26.892356184315304</v>
      </c>
      <c r="R1142" s="8">
        <f t="shared" si="810"/>
        <v>26.27433963728754</v>
      </c>
      <c r="S1142" s="8">
        <f t="shared" si="810"/>
        <v>25.656323090259662</v>
      </c>
      <c r="T1142" s="8">
        <f t="shared" si="810"/>
        <v>25.155343675421591</v>
      </c>
      <c r="U1142" s="8">
        <f t="shared" si="810"/>
        <v>24.65436426058352</v>
      </c>
      <c r="V1142" s="8">
        <f t="shared" si="810"/>
        <v>24.153384845745336</v>
      </c>
      <c r="W1142" s="8">
        <f t="shared" si="811"/>
        <v>23.652405430907265</v>
      </c>
      <c r="X1142" s="8">
        <f t="shared" si="811"/>
        <v>23.151426016069138</v>
      </c>
      <c r="Y1142" s="8">
        <f t="shared" si="811"/>
        <v>22.949597354879643</v>
      </c>
      <c r="Z1142" s="8">
        <f t="shared" si="811"/>
        <v>22.747768693690148</v>
      </c>
      <c r="AA1142" s="8">
        <f t="shared" si="811"/>
        <v>22.54594003250071</v>
      </c>
      <c r="AB1142" s="8">
        <f t="shared" si="811"/>
        <v>22.344111371311214</v>
      </c>
      <c r="AC1142" s="8">
        <f t="shared" si="811"/>
        <v>22.142282710121719</v>
      </c>
      <c r="AD1142" s="8">
        <f t="shared" si="811"/>
        <v>21.990017270793203</v>
      </c>
      <c r="AE1142" s="8">
        <f t="shared" si="811"/>
        <v>21.837751831464743</v>
      </c>
      <c r="AF1142" s="8">
        <f t="shared" si="811"/>
        <v>21.685486392136283</v>
      </c>
      <c r="AG1142" s="8">
        <f t="shared" si="811"/>
        <v>21.533220952807824</v>
      </c>
      <c r="AH1142" s="8">
        <f t="shared" si="811"/>
        <v>21.380955513479364</v>
      </c>
    </row>
    <row r="1143" spans="2:34" hidden="1" outlineLevel="1">
      <c r="B1143" t="str">
        <f t="shared" si="787"/>
        <v>Renewable electricity - Cost of electricity - Asia - USD/MWh</v>
      </c>
      <c r="C1143" t="s">
        <v>118</v>
      </c>
      <c r="D1143" t="s">
        <v>119</v>
      </c>
      <c r="E1143" t="s">
        <v>57</v>
      </c>
      <c r="F1143" t="s">
        <v>120</v>
      </c>
      <c r="G1143" s="36">
        <f t="shared" si="810"/>
        <v>64.941602489809156</v>
      </c>
      <c r="H1143" s="36">
        <f t="shared" si="810"/>
        <v>59.234907936835953</v>
      </c>
      <c r="I1143" s="36">
        <f t="shared" si="810"/>
        <v>53.528213383865477</v>
      </c>
      <c r="J1143" s="36">
        <f t="shared" si="810"/>
        <v>51.481269434223577</v>
      </c>
      <c r="K1143" s="36">
        <f t="shared" si="810"/>
        <v>49.434325484582587</v>
      </c>
      <c r="L1143" s="36">
        <f t="shared" si="810"/>
        <v>47.387381534940687</v>
      </c>
      <c r="M1143" s="36">
        <f t="shared" si="810"/>
        <v>45.340437585298787</v>
      </c>
      <c r="N1143" s="8">
        <f t="shared" si="810"/>
        <v>43.293493635657796</v>
      </c>
      <c r="O1143" s="8">
        <f t="shared" si="810"/>
        <v>41.902208066311687</v>
      </c>
      <c r="P1143" s="8">
        <f t="shared" si="810"/>
        <v>40.510922496966032</v>
      </c>
      <c r="Q1143" s="8">
        <f t="shared" si="810"/>
        <v>39.119636927620832</v>
      </c>
      <c r="R1143" s="8">
        <f t="shared" si="810"/>
        <v>37.728351358275177</v>
      </c>
      <c r="S1143" s="8">
        <f t="shared" si="810"/>
        <v>36.337065788929522</v>
      </c>
      <c r="T1143" s="8">
        <f t="shared" si="810"/>
        <v>35.629702497725702</v>
      </c>
      <c r="U1143" s="8">
        <f t="shared" si="810"/>
        <v>34.922339206521883</v>
      </c>
      <c r="V1143" s="8">
        <f t="shared" si="810"/>
        <v>34.214975915318291</v>
      </c>
      <c r="W1143" s="8">
        <f t="shared" si="811"/>
        <v>33.507612624114472</v>
      </c>
      <c r="X1143" s="8">
        <f t="shared" si="811"/>
        <v>32.800249332911108</v>
      </c>
      <c r="Y1143" s="8">
        <f t="shared" si="811"/>
        <v>32.059832294097532</v>
      </c>
      <c r="Z1143" s="8">
        <f t="shared" si="811"/>
        <v>31.319415255284184</v>
      </c>
      <c r="AA1143" s="8">
        <f t="shared" si="811"/>
        <v>30.578998216470609</v>
      </c>
      <c r="AB1143" s="8">
        <f t="shared" si="811"/>
        <v>29.838581177657261</v>
      </c>
      <c r="AC1143" s="8">
        <f t="shared" si="811"/>
        <v>29.098164138843686</v>
      </c>
      <c r="AD1143" s="8">
        <f t="shared" si="811"/>
        <v>28.758618698873192</v>
      </c>
      <c r="AE1143" s="8">
        <f t="shared" si="811"/>
        <v>28.419073258902586</v>
      </c>
      <c r="AF1143" s="8">
        <f t="shared" si="811"/>
        <v>28.079527818932092</v>
      </c>
      <c r="AG1143" s="8">
        <f t="shared" si="811"/>
        <v>27.739982378961599</v>
      </c>
      <c r="AH1143" s="8">
        <f t="shared" si="811"/>
        <v>27.400436938990993</v>
      </c>
    </row>
    <row r="1144" spans="2:34" hidden="1" outlineLevel="1">
      <c r="B1144" t="str">
        <f t="shared" si="787"/>
        <v>Renewable electricity - Cost of electricity - Europe - USD/MWh</v>
      </c>
      <c r="C1144" t="s">
        <v>118</v>
      </c>
      <c r="D1144" t="s">
        <v>119</v>
      </c>
      <c r="E1144" t="s">
        <v>8</v>
      </c>
      <c r="F1144" t="s">
        <v>120</v>
      </c>
      <c r="G1144" s="36">
        <f t="shared" si="810"/>
        <v>48.345505357757247</v>
      </c>
      <c r="H1144" s="36">
        <f t="shared" si="810"/>
        <v>46.261834393182653</v>
      </c>
      <c r="I1144" s="36">
        <f t="shared" si="810"/>
        <v>44.178163428608059</v>
      </c>
      <c r="J1144" s="36">
        <f t="shared" si="810"/>
        <v>42.49454469772445</v>
      </c>
      <c r="K1144" s="36">
        <f t="shared" si="810"/>
        <v>40.810925966840387</v>
      </c>
      <c r="L1144" s="36">
        <f t="shared" si="810"/>
        <v>39.127307235956778</v>
      </c>
      <c r="M1144" s="36">
        <f t="shared" si="810"/>
        <v>37.443688505072714</v>
      </c>
      <c r="N1144" s="8">
        <f t="shared" si="810"/>
        <v>35.760069774189105</v>
      </c>
      <c r="O1144" s="8">
        <f t="shared" si="810"/>
        <v>35.060526539849434</v>
      </c>
      <c r="P1144" s="8">
        <f t="shared" si="810"/>
        <v>34.360983305510445</v>
      </c>
      <c r="Q1144" s="8">
        <f t="shared" si="810"/>
        <v>33.661440071171228</v>
      </c>
      <c r="R1144" s="8">
        <f t="shared" si="810"/>
        <v>32.961896836832011</v>
      </c>
      <c r="S1144" s="8">
        <f t="shared" si="810"/>
        <v>32.262353602493022</v>
      </c>
      <c r="T1144" s="8">
        <f t="shared" si="810"/>
        <v>31.844690735616723</v>
      </c>
      <c r="U1144" s="8">
        <f t="shared" si="810"/>
        <v>31.427027868740538</v>
      </c>
      <c r="V1144" s="8">
        <f t="shared" si="810"/>
        <v>31.009365001864353</v>
      </c>
      <c r="W1144" s="8">
        <f t="shared" si="811"/>
        <v>30.591702134988168</v>
      </c>
      <c r="X1144" s="8">
        <f t="shared" si="811"/>
        <v>30.174039268111756</v>
      </c>
      <c r="Y1144" s="8">
        <f t="shared" si="811"/>
        <v>29.72721540516045</v>
      </c>
      <c r="Z1144" s="8">
        <f t="shared" si="811"/>
        <v>29.280391542209031</v>
      </c>
      <c r="AA1144" s="8">
        <f t="shared" si="811"/>
        <v>28.833567679257726</v>
      </c>
      <c r="AB1144" s="8">
        <f t="shared" si="811"/>
        <v>28.386743816306307</v>
      </c>
      <c r="AC1144" s="8">
        <f t="shared" si="811"/>
        <v>27.939919953355002</v>
      </c>
      <c r="AD1144" s="8">
        <f t="shared" si="811"/>
        <v>27.613908060931863</v>
      </c>
      <c r="AE1144" s="8">
        <f t="shared" si="811"/>
        <v>27.28789616850861</v>
      </c>
      <c r="AF1144" s="8">
        <f t="shared" si="811"/>
        <v>26.96188427608547</v>
      </c>
      <c r="AG1144" s="8">
        <f t="shared" si="811"/>
        <v>26.635872383662331</v>
      </c>
      <c r="AH1144" s="8">
        <f t="shared" si="811"/>
        <v>26.309860491239078</v>
      </c>
    </row>
    <row r="1145" spans="2:34" hidden="1" outlineLevel="1">
      <c r="B1145" t="str">
        <f t="shared" si="787"/>
        <v>Renewable electricity - Cost of electricity - Middle East - USD/MWh</v>
      </c>
      <c r="C1145" t="s">
        <v>118</v>
      </c>
      <c r="D1145" t="s">
        <v>119</v>
      </c>
      <c r="E1145" t="s">
        <v>58</v>
      </c>
      <c r="F1145" t="s">
        <v>120</v>
      </c>
      <c r="G1145" s="36">
        <f t="shared" si="810"/>
        <v>37.020316673163961</v>
      </c>
      <c r="H1145" s="36">
        <f t="shared" si="810"/>
        <v>35.386702900434102</v>
      </c>
      <c r="I1145" s="36">
        <f t="shared" si="810"/>
        <v>33.753089127703788</v>
      </c>
      <c r="J1145" s="36">
        <f t="shared" si="810"/>
        <v>32.671487127187447</v>
      </c>
      <c r="K1145" s="36">
        <f t="shared" si="810"/>
        <v>31.589885126671106</v>
      </c>
      <c r="L1145" s="36">
        <f t="shared" si="810"/>
        <v>30.508283126154765</v>
      </c>
      <c r="M1145" s="36">
        <f t="shared" si="810"/>
        <v>29.426681125638424</v>
      </c>
      <c r="N1145" s="8">
        <f t="shared" si="810"/>
        <v>28.345079125122083</v>
      </c>
      <c r="O1145" s="8">
        <f t="shared" si="810"/>
        <v>27.58242507536329</v>
      </c>
      <c r="P1145" s="8">
        <f t="shared" si="810"/>
        <v>26.819771025604723</v>
      </c>
      <c r="Q1145" s="8">
        <f t="shared" si="810"/>
        <v>26.057116975845929</v>
      </c>
      <c r="R1145" s="8">
        <f t="shared" si="810"/>
        <v>25.294462926087363</v>
      </c>
      <c r="S1145" s="8">
        <f t="shared" si="810"/>
        <v>24.531808876328796</v>
      </c>
      <c r="T1145" s="8">
        <f t="shared" si="810"/>
        <v>24.149422155106208</v>
      </c>
      <c r="U1145" s="8">
        <f t="shared" si="810"/>
        <v>23.76703543388362</v>
      </c>
      <c r="V1145" s="8">
        <f t="shared" si="810"/>
        <v>23.384648712661146</v>
      </c>
      <c r="W1145" s="8">
        <f t="shared" si="811"/>
        <v>23.002261991438559</v>
      </c>
      <c r="X1145" s="8">
        <f t="shared" si="811"/>
        <v>22.619875270215971</v>
      </c>
      <c r="Y1145" s="8">
        <f t="shared" si="811"/>
        <v>22.118414831670066</v>
      </c>
      <c r="Z1145" s="8">
        <f t="shared" si="811"/>
        <v>21.616954393124274</v>
      </c>
      <c r="AA1145" s="8">
        <f t="shared" si="811"/>
        <v>21.115493954578369</v>
      </c>
      <c r="AB1145" s="8">
        <f t="shared" si="811"/>
        <v>20.614033516032578</v>
      </c>
      <c r="AC1145" s="8">
        <f t="shared" si="811"/>
        <v>20.112573077486616</v>
      </c>
      <c r="AD1145" s="8">
        <f t="shared" si="811"/>
        <v>19.877873861328055</v>
      </c>
      <c r="AE1145" s="8">
        <f t="shared" si="811"/>
        <v>19.643174645169552</v>
      </c>
      <c r="AF1145" s="8">
        <f t="shared" si="811"/>
        <v>19.408475429010991</v>
      </c>
      <c r="AG1145" s="8">
        <f t="shared" si="811"/>
        <v>19.173776212852431</v>
      </c>
      <c r="AH1145" s="8">
        <f t="shared" si="811"/>
        <v>18.939076996693927</v>
      </c>
    </row>
    <row r="1146" spans="2:34" hidden="1" outlineLevel="1">
      <c r="B1146" t="str">
        <f t="shared" si="787"/>
        <v>Bio-oil (Pyrolysis) - Energy demand - Global - MWh/ton fuel</v>
      </c>
      <c r="C1146" t="str">
        <f>C1110</f>
        <v>Bio-oil (Pyrolysis)</v>
      </c>
      <c r="D1146" t="s">
        <v>137</v>
      </c>
      <c r="E1146" t="s">
        <v>49</v>
      </c>
      <c r="F1146" t="s">
        <v>122</v>
      </c>
      <c r="G1146" s="44">
        <f t="shared" si="810"/>
        <v>0</v>
      </c>
      <c r="H1146" s="44">
        <f t="shared" si="810"/>
        <v>0</v>
      </c>
      <c r="I1146" s="44">
        <f t="shared" si="810"/>
        <v>0</v>
      </c>
      <c r="J1146" s="44">
        <f t="shared" si="810"/>
        <v>0</v>
      </c>
      <c r="K1146" s="44">
        <f t="shared" si="810"/>
        <v>0</v>
      </c>
      <c r="L1146" s="44">
        <f t="shared" si="810"/>
        <v>0</v>
      </c>
      <c r="M1146" s="44">
        <f t="shared" si="810"/>
        <v>0</v>
      </c>
      <c r="N1146" s="24">
        <f t="shared" si="810"/>
        <v>0.58356415446901266</v>
      </c>
      <c r="O1146" s="24">
        <f t="shared" si="810"/>
        <v>0.58356415446901266</v>
      </c>
      <c r="P1146" s="24">
        <f t="shared" si="810"/>
        <v>0.58356415446901266</v>
      </c>
      <c r="Q1146" s="24">
        <f t="shared" si="810"/>
        <v>0.58356415446901266</v>
      </c>
      <c r="R1146" s="24">
        <f t="shared" si="810"/>
        <v>0.58356415446901266</v>
      </c>
      <c r="S1146" s="24">
        <f t="shared" si="810"/>
        <v>0.58356415446901266</v>
      </c>
      <c r="T1146" s="24">
        <f t="shared" si="810"/>
        <v>0.58356415446901266</v>
      </c>
      <c r="U1146" s="24">
        <f t="shared" si="810"/>
        <v>0.58356415446901266</v>
      </c>
      <c r="V1146" s="24">
        <f t="shared" si="810"/>
        <v>0.58356415446901266</v>
      </c>
      <c r="W1146" s="24">
        <f t="shared" si="811"/>
        <v>0.58356415446901266</v>
      </c>
      <c r="X1146" s="24">
        <f t="shared" si="811"/>
        <v>0.58356415446901266</v>
      </c>
      <c r="Y1146" s="24">
        <f t="shared" si="811"/>
        <v>0.58356415446901266</v>
      </c>
      <c r="Z1146" s="24">
        <f t="shared" si="811"/>
        <v>0.58356415446901266</v>
      </c>
      <c r="AA1146" s="24">
        <f t="shared" si="811"/>
        <v>0.58356415446901266</v>
      </c>
      <c r="AB1146" s="24">
        <f t="shared" si="811"/>
        <v>0.58356415446901266</v>
      </c>
      <c r="AC1146" s="24">
        <f t="shared" si="811"/>
        <v>0.58356415446901266</v>
      </c>
      <c r="AD1146" s="24">
        <f t="shared" si="811"/>
        <v>0.58356415446901266</v>
      </c>
      <c r="AE1146" s="24">
        <f t="shared" si="811"/>
        <v>0.58356415446901266</v>
      </c>
      <c r="AF1146" s="24">
        <f t="shared" si="811"/>
        <v>0.58356415446901266</v>
      </c>
      <c r="AG1146" s="24">
        <f t="shared" si="811"/>
        <v>0.58356415446901266</v>
      </c>
      <c r="AH1146" s="24">
        <f t="shared" si="811"/>
        <v>0.58356415446901266</v>
      </c>
    </row>
    <row r="1147" spans="2:34" hidden="1" outlineLevel="1">
      <c r="B1147" t="str">
        <f t="shared" si="787"/>
        <v/>
      </c>
      <c r="C1147" s="2"/>
      <c r="G1147" s="45"/>
      <c r="H1147" s="45"/>
      <c r="I1147" s="45"/>
      <c r="J1147" s="45"/>
      <c r="K1147" s="45"/>
      <c r="L1147" s="45"/>
      <c r="M1147" s="45"/>
    </row>
    <row r="1148" spans="2:34" hidden="1" outlineLevel="1">
      <c r="B1148" t="str">
        <f t="shared" si="787"/>
        <v>Bio-oil (Pyrolysis) - Feedstock cost - Africa - USD/ton fuel</v>
      </c>
      <c r="C1148" s="10" t="str">
        <f>C1110</f>
        <v>Bio-oil (Pyrolysis)</v>
      </c>
      <c r="D1148" s="10" t="s">
        <v>44</v>
      </c>
      <c r="E1148" s="10" t="s">
        <v>55</v>
      </c>
      <c r="F1148" s="10" t="s">
        <v>31</v>
      </c>
      <c r="G1148" s="41">
        <f>G1153*G$1163+G1158*G$1164</f>
        <v>0</v>
      </c>
      <c r="H1148" s="41">
        <f t="shared" ref="H1148:AH1148" si="812">H1153*H$1163+H1158*H$1164</f>
        <v>0</v>
      </c>
      <c r="I1148" s="41">
        <f t="shared" si="812"/>
        <v>0</v>
      </c>
      <c r="J1148" s="41">
        <f t="shared" si="812"/>
        <v>0</v>
      </c>
      <c r="K1148" s="41">
        <f t="shared" si="812"/>
        <v>0</v>
      </c>
      <c r="L1148" s="41">
        <f t="shared" si="812"/>
        <v>0</v>
      </c>
      <c r="M1148" s="41">
        <f t="shared" si="812"/>
        <v>0</v>
      </c>
      <c r="N1148" s="15">
        <f t="shared" si="812"/>
        <v>888.40587127978006</v>
      </c>
      <c r="O1148" s="15">
        <f t="shared" si="812"/>
        <v>885.62056910963304</v>
      </c>
      <c r="P1148" s="15">
        <f t="shared" si="812"/>
        <v>881.85031168260571</v>
      </c>
      <c r="Q1148" s="15">
        <f t="shared" si="812"/>
        <v>877.10229627143349</v>
      </c>
      <c r="R1148" s="15">
        <f t="shared" si="812"/>
        <v>871.38372014886249</v>
      </c>
      <c r="S1148" s="15">
        <f t="shared" si="812"/>
        <v>864.70178058764964</v>
      </c>
      <c r="T1148" s="15">
        <f t="shared" si="812"/>
        <v>860.67949868505139</v>
      </c>
      <c r="U1148" s="15">
        <f t="shared" si="812"/>
        <v>855.97976467605633</v>
      </c>
      <c r="V1148" s="15">
        <f t="shared" si="812"/>
        <v>850.60492705811953</v>
      </c>
      <c r="W1148" s="15">
        <f t="shared" si="812"/>
        <v>844.55733432866714</v>
      </c>
      <c r="X1148" s="15">
        <f t="shared" si="812"/>
        <v>837.83933498514693</v>
      </c>
      <c r="Y1148" s="15">
        <f t="shared" si="812"/>
        <v>830.82377171450116</v>
      </c>
      <c r="Z1148" s="15">
        <f t="shared" si="812"/>
        <v>823.49363537946965</v>
      </c>
      <c r="AA1148" s="15">
        <f t="shared" si="812"/>
        <v>815.84755264205978</v>
      </c>
      <c r="AB1148" s="15">
        <f t="shared" si="812"/>
        <v>807.88415016426438</v>
      </c>
      <c r="AC1148" s="15">
        <f t="shared" si="812"/>
        <v>799.60205460808493</v>
      </c>
      <c r="AD1148" s="15">
        <f t="shared" si="812"/>
        <v>793.945651004674</v>
      </c>
      <c r="AE1148" s="15">
        <f t="shared" si="812"/>
        <v>788.13155494766465</v>
      </c>
      <c r="AF1148" s="15">
        <f t="shared" si="812"/>
        <v>782.15890103325785</v>
      </c>
      <c r="AG1148" s="15">
        <f t="shared" si="812"/>
        <v>776.02682385765729</v>
      </c>
      <c r="AH1148" s="15">
        <f t="shared" si="812"/>
        <v>769.73445801706748</v>
      </c>
    </row>
    <row r="1149" spans="2:34" hidden="1" outlineLevel="1">
      <c r="B1149" t="str">
        <f t="shared" si="787"/>
        <v>Bio-oil (Pyrolysis) - Feedstock cost - Americas - USD/ton fuel</v>
      </c>
      <c r="C1149" s="2" t="str">
        <f>C1110</f>
        <v>Bio-oil (Pyrolysis)</v>
      </c>
      <c r="D1149" s="2" t="s">
        <v>44</v>
      </c>
      <c r="E1149" s="2" t="s">
        <v>56</v>
      </c>
      <c r="F1149" s="2" t="s">
        <v>31</v>
      </c>
      <c r="G1149" s="42">
        <f t="shared" ref="G1149:AH1149" si="813">G1154*G$1163+G1159*G$1164</f>
        <v>0</v>
      </c>
      <c r="H1149" s="42">
        <f t="shared" si="813"/>
        <v>0</v>
      </c>
      <c r="I1149" s="42">
        <f t="shared" si="813"/>
        <v>0</v>
      </c>
      <c r="J1149" s="42">
        <f t="shared" si="813"/>
        <v>0</v>
      </c>
      <c r="K1149" s="42">
        <f t="shared" si="813"/>
        <v>0</v>
      </c>
      <c r="L1149" s="42">
        <f t="shared" si="813"/>
        <v>0</v>
      </c>
      <c r="M1149" s="42">
        <f t="shared" si="813"/>
        <v>0</v>
      </c>
      <c r="N1149" s="16">
        <f t="shared" si="813"/>
        <v>718.18340262115771</v>
      </c>
      <c r="O1149" s="16">
        <f t="shared" si="813"/>
        <v>717.19833589704308</v>
      </c>
      <c r="P1149" s="16">
        <f t="shared" si="813"/>
        <v>715.20021664093724</v>
      </c>
      <c r="Q1149" s="16">
        <f t="shared" si="813"/>
        <v>712.19321387828131</v>
      </c>
      <c r="R1149" s="16">
        <f t="shared" si="813"/>
        <v>708.18149663451084</v>
      </c>
      <c r="S1149" s="16">
        <f t="shared" si="813"/>
        <v>703.16923393507921</v>
      </c>
      <c r="T1149" s="16">
        <f t="shared" si="813"/>
        <v>698.59957444461418</v>
      </c>
      <c r="U1149" s="16">
        <f t="shared" si="813"/>
        <v>693.35875999334462</v>
      </c>
      <c r="V1149" s="16">
        <f t="shared" si="813"/>
        <v>687.44913344710812</v>
      </c>
      <c r="W1149" s="16">
        <f t="shared" si="813"/>
        <v>680.87303767171488</v>
      </c>
      <c r="X1149" s="16">
        <f t="shared" si="813"/>
        <v>673.63281553299248</v>
      </c>
      <c r="Y1149" s="16">
        <f t="shared" si="813"/>
        <v>668.93292227663062</v>
      </c>
      <c r="Z1149" s="16">
        <f t="shared" si="813"/>
        <v>663.86444907834868</v>
      </c>
      <c r="AA1149" s="16">
        <f t="shared" si="813"/>
        <v>658.42685916588835</v>
      </c>
      <c r="AB1149" s="16">
        <f t="shared" si="813"/>
        <v>652.61961576697217</v>
      </c>
      <c r="AC1149" s="16">
        <f t="shared" si="813"/>
        <v>646.44218210933741</v>
      </c>
      <c r="AD1149" s="16">
        <f t="shared" si="813"/>
        <v>640.76183030346442</v>
      </c>
      <c r="AE1149" s="16">
        <f t="shared" si="813"/>
        <v>634.90803481677119</v>
      </c>
      <c r="AF1149" s="16">
        <f t="shared" si="813"/>
        <v>628.88027574703017</v>
      </c>
      <c r="AG1149" s="16">
        <f t="shared" si="813"/>
        <v>622.67803319201403</v>
      </c>
      <c r="AH1149" s="16">
        <f t="shared" si="813"/>
        <v>616.30078724949567</v>
      </c>
    </row>
    <row r="1150" spans="2:34" hidden="1" outlineLevel="1">
      <c r="B1150" t="str">
        <f t="shared" si="787"/>
        <v>Bio-oil (Pyrolysis) - Feedstock cost - Asia - USD/ton fuel</v>
      </c>
      <c r="C1150" s="2" t="str">
        <f>C1110</f>
        <v>Bio-oil (Pyrolysis)</v>
      </c>
      <c r="D1150" s="2" t="s">
        <v>44</v>
      </c>
      <c r="E1150" s="2" t="s">
        <v>57</v>
      </c>
      <c r="F1150" s="2" t="s">
        <v>31</v>
      </c>
      <c r="G1150" s="42">
        <f t="shared" ref="G1150:AH1150" si="814">G1155*G$1163+G1160*G$1164</f>
        <v>0</v>
      </c>
      <c r="H1150" s="42">
        <f t="shared" si="814"/>
        <v>0</v>
      </c>
      <c r="I1150" s="42">
        <f t="shared" si="814"/>
        <v>0</v>
      </c>
      <c r="J1150" s="42">
        <f t="shared" si="814"/>
        <v>0</v>
      </c>
      <c r="K1150" s="42">
        <f t="shared" si="814"/>
        <v>0</v>
      </c>
      <c r="L1150" s="42">
        <f t="shared" si="814"/>
        <v>0</v>
      </c>
      <c r="M1150" s="42">
        <f t="shared" si="814"/>
        <v>0</v>
      </c>
      <c r="N1150" s="16">
        <f t="shared" si="814"/>
        <v>751.9714310197329</v>
      </c>
      <c r="O1150" s="16">
        <f t="shared" si="814"/>
        <v>745.79809284474231</v>
      </c>
      <c r="P1150" s="16">
        <f t="shared" si="814"/>
        <v>738.65207775009912</v>
      </c>
      <c r="Q1150" s="16">
        <f t="shared" si="814"/>
        <v>730.54277109119971</v>
      </c>
      <c r="R1150" s="16">
        <f t="shared" si="814"/>
        <v>721.4795582234301</v>
      </c>
      <c r="S1150" s="16">
        <f t="shared" si="814"/>
        <v>711.4718245022076</v>
      </c>
      <c r="T1150" s="16">
        <f t="shared" si="814"/>
        <v>705.72156080071181</v>
      </c>
      <c r="U1150" s="16">
        <f t="shared" si="814"/>
        <v>699.30738909277181</v>
      </c>
      <c r="V1150" s="16">
        <f t="shared" si="814"/>
        <v>692.2326174130892</v>
      </c>
      <c r="W1150" s="16">
        <f t="shared" si="814"/>
        <v>684.50055379632681</v>
      </c>
      <c r="X1150" s="16">
        <f t="shared" si="814"/>
        <v>676.11450627717818</v>
      </c>
      <c r="Y1150" s="16">
        <f t="shared" si="814"/>
        <v>666.45214180293965</v>
      </c>
      <c r="Z1150" s="16">
        <f t="shared" si="814"/>
        <v>656.51596541333424</v>
      </c>
      <c r="AA1150" s="16">
        <f t="shared" si="814"/>
        <v>646.30400793644571</v>
      </c>
      <c r="AB1150" s="16">
        <f t="shared" si="814"/>
        <v>635.81430020034236</v>
      </c>
      <c r="AC1150" s="16">
        <f t="shared" si="814"/>
        <v>625.04487303310214</v>
      </c>
      <c r="AD1150" s="16">
        <f t="shared" si="814"/>
        <v>618.59394286904399</v>
      </c>
      <c r="AE1150" s="16">
        <f t="shared" si="814"/>
        <v>612.00126626937583</v>
      </c>
      <c r="AF1150" s="16">
        <f t="shared" si="814"/>
        <v>605.26568387428972</v>
      </c>
      <c r="AG1150" s="16">
        <f t="shared" si="814"/>
        <v>598.3860363239769</v>
      </c>
      <c r="AH1150" s="16">
        <f t="shared" si="814"/>
        <v>591.36116425862872</v>
      </c>
    </row>
    <row r="1151" spans="2:34" hidden="1" outlineLevel="1">
      <c r="B1151" t="str">
        <f t="shared" si="787"/>
        <v>Bio-oil (Pyrolysis) - Feedstock cost - Europe - USD/ton fuel</v>
      </c>
      <c r="C1151" s="2" t="str">
        <f>C1110</f>
        <v>Bio-oil (Pyrolysis)</v>
      </c>
      <c r="D1151" s="2" t="s">
        <v>44</v>
      </c>
      <c r="E1151" s="2" t="s">
        <v>8</v>
      </c>
      <c r="F1151" s="2" t="s">
        <v>31</v>
      </c>
      <c r="G1151" s="42">
        <f t="shared" ref="G1151:AH1151" si="815">G1156*G$1163+G1161*G$1164</f>
        <v>0</v>
      </c>
      <c r="H1151" s="42">
        <f t="shared" si="815"/>
        <v>0</v>
      </c>
      <c r="I1151" s="42">
        <f t="shared" si="815"/>
        <v>0</v>
      </c>
      <c r="J1151" s="42">
        <f t="shared" si="815"/>
        <v>0</v>
      </c>
      <c r="K1151" s="42">
        <f t="shared" si="815"/>
        <v>0</v>
      </c>
      <c r="L1151" s="42">
        <f t="shared" si="815"/>
        <v>0</v>
      </c>
      <c r="M1151" s="42">
        <f t="shared" si="815"/>
        <v>0</v>
      </c>
      <c r="N1151" s="16">
        <f t="shared" si="815"/>
        <v>810.10360082312388</v>
      </c>
      <c r="O1151" s="16">
        <f t="shared" si="815"/>
        <v>809.02976582956603</v>
      </c>
      <c r="P1151" s="16">
        <f t="shared" si="815"/>
        <v>806.9348129171608</v>
      </c>
      <c r="Q1151" s="16">
        <f t="shared" si="815"/>
        <v>803.82346107531123</v>
      </c>
      <c r="R1151" s="16">
        <f t="shared" si="815"/>
        <v>799.70042929342412</v>
      </c>
      <c r="S1151" s="16">
        <f t="shared" si="815"/>
        <v>794.57043656092594</v>
      </c>
      <c r="T1151" s="16">
        <f t="shared" si="815"/>
        <v>790.18042668339331</v>
      </c>
      <c r="U1151" s="16">
        <f t="shared" si="815"/>
        <v>785.09931696035699</v>
      </c>
      <c r="V1151" s="16">
        <f t="shared" si="815"/>
        <v>779.32906062190114</v>
      </c>
      <c r="W1151" s="16">
        <f t="shared" si="815"/>
        <v>772.87161089807591</v>
      </c>
      <c r="X1151" s="16">
        <f t="shared" si="815"/>
        <v>765.72892101895377</v>
      </c>
      <c r="Y1151" s="16">
        <f t="shared" si="815"/>
        <v>758.91699661857956</v>
      </c>
      <c r="Z1151" s="16">
        <f t="shared" si="815"/>
        <v>751.78193538238713</v>
      </c>
      <c r="AA1151" s="16">
        <f t="shared" si="815"/>
        <v>744.32254896252448</v>
      </c>
      <c r="AB1151" s="16">
        <f t="shared" si="815"/>
        <v>736.53764901111754</v>
      </c>
      <c r="AC1151" s="16">
        <f t="shared" si="815"/>
        <v>728.42604718030896</v>
      </c>
      <c r="AD1151" s="16">
        <f t="shared" si="815"/>
        <v>722.1301115815736</v>
      </c>
      <c r="AE1151" s="16">
        <f t="shared" si="815"/>
        <v>715.68939283177997</v>
      </c>
      <c r="AF1151" s="16">
        <f t="shared" si="815"/>
        <v>709.1027777806969</v>
      </c>
      <c r="AG1151" s="16">
        <f t="shared" si="815"/>
        <v>702.36915327809254</v>
      </c>
      <c r="AH1151" s="16">
        <f t="shared" si="815"/>
        <v>695.48740617373494</v>
      </c>
    </row>
    <row r="1152" spans="2:34" hidden="1" outlineLevel="1">
      <c r="B1152" t="str">
        <f t="shared" si="787"/>
        <v>Bio-oil (Pyrolysis) - Feedstock cost - Middle East - USD/ton fuel</v>
      </c>
      <c r="C1152" s="13" t="str">
        <f>C1110</f>
        <v>Bio-oil (Pyrolysis)</v>
      </c>
      <c r="D1152" s="13" t="s">
        <v>44</v>
      </c>
      <c r="E1152" s="13" t="s">
        <v>58</v>
      </c>
      <c r="F1152" s="13" t="s">
        <v>31</v>
      </c>
      <c r="G1152" s="43">
        <f t="shared" ref="G1152:AH1152" si="816">G1157*G$1163+G1162*G$1164</f>
        <v>0</v>
      </c>
      <c r="H1152" s="43">
        <f t="shared" si="816"/>
        <v>0</v>
      </c>
      <c r="I1152" s="43">
        <f t="shared" si="816"/>
        <v>0</v>
      </c>
      <c r="J1152" s="43">
        <f t="shared" si="816"/>
        <v>0</v>
      </c>
      <c r="K1152" s="43">
        <f t="shared" si="816"/>
        <v>0</v>
      </c>
      <c r="L1152" s="43">
        <f t="shared" si="816"/>
        <v>0</v>
      </c>
      <c r="M1152" s="43">
        <f t="shared" si="816"/>
        <v>0</v>
      </c>
      <c r="N1152" s="17">
        <f t="shared" si="816"/>
        <v>813.89877525467091</v>
      </c>
      <c r="O1152" s="17">
        <f t="shared" si="816"/>
        <v>811.9364064525339</v>
      </c>
      <c r="P1152" s="17">
        <f t="shared" si="816"/>
        <v>808.97555809681944</v>
      </c>
      <c r="Q1152" s="17">
        <f t="shared" si="816"/>
        <v>805.02137491083624</v>
      </c>
      <c r="R1152" s="17">
        <f t="shared" si="816"/>
        <v>800.07900161789394</v>
      </c>
      <c r="S1152" s="17">
        <f t="shared" si="816"/>
        <v>794.15358294131534</v>
      </c>
      <c r="T1152" s="17">
        <f t="shared" si="816"/>
        <v>791.22066699038601</v>
      </c>
      <c r="U1152" s="17">
        <f t="shared" si="816"/>
        <v>787.60461746565079</v>
      </c>
      <c r="V1152" s="17">
        <f t="shared" si="816"/>
        <v>783.30722262579081</v>
      </c>
      <c r="W1152" s="17">
        <f t="shared" si="816"/>
        <v>778.3302707294564</v>
      </c>
      <c r="X1152" s="17">
        <f t="shared" si="816"/>
        <v>772.67555003531993</v>
      </c>
      <c r="Y1152" s="17">
        <f t="shared" si="816"/>
        <v>765.34270468022237</v>
      </c>
      <c r="Z1152" s="17">
        <f t="shared" si="816"/>
        <v>757.68877152746052</v>
      </c>
      <c r="AA1152" s="17">
        <f t="shared" si="816"/>
        <v>749.71241692078524</v>
      </c>
      <c r="AB1152" s="17">
        <f t="shared" si="816"/>
        <v>741.41230720393219</v>
      </c>
      <c r="AC1152" s="17">
        <f t="shared" si="816"/>
        <v>732.78710872064642</v>
      </c>
      <c r="AD1152" s="17">
        <f t="shared" si="816"/>
        <v>726.74978906731621</v>
      </c>
      <c r="AE1152" s="17">
        <f t="shared" si="816"/>
        <v>720.54718288714002</v>
      </c>
      <c r="AF1152" s="17">
        <f t="shared" si="816"/>
        <v>714.17848881215241</v>
      </c>
      <c r="AG1152" s="17">
        <f t="shared" si="816"/>
        <v>707.64290547438884</v>
      </c>
      <c r="AH1152" s="17">
        <f t="shared" si="816"/>
        <v>700.93963150588468</v>
      </c>
    </row>
    <row r="1153" spans="2:34" hidden="1" outlineLevel="1">
      <c r="B1153" t="str">
        <f t="shared" si="787"/>
        <v>e-hydrogen (compressed) - Price - Africa - USD/ton</v>
      </c>
      <c r="C1153" t="s">
        <v>62</v>
      </c>
      <c r="D1153" t="s">
        <v>100</v>
      </c>
      <c r="E1153" t="s">
        <v>55</v>
      </c>
      <c r="F1153" t="s">
        <v>101</v>
      </c>
      <c r="G1153" s="47">
        <f t="shared" ref="G1153:AH1153" si="817">G201</f>
        <v>4633.1233423090589</v>
      </c>
      <c r="H1153" s="47">
        <f t="shared" si="817"/>
        <v>4201.9656446218651</v>
      </c>
      <c r="I1153" s="47">
        <f t="shared" si="817"/>
        <v>3768.1364126730182</v>
      </c>
      <c r="J1153" s="47">
        <f t="shared" si="817"/>
        <v>3627.6640614332246</v>
      </c>
      <c r="K1153" s="47">
        <f t="shared" si="817"/>
        <v>3482.0419503382509</v>
      </c>
      <c r="L1153" s="47">
        <f t="shared" si="817"/>
        <v>3331.3728662299636</v>
      </c>
      <c r="M1153" s="47">
        <f t="shared" si="817"/>
        <v>3175.7595959503119</v>
      </c>
      <c r="N1153" s="26">
        <f t="shared" si="817"/>
        <v>3015.3049263411149</v>
      </c>
      <c r="O1153" s="26">
        <f t="shared" si="817"/>
        <v>2957.5120355923382</v>
      </c>
      <c r="P1153" s="26">
        <f t="shared" si="817"/>
        <v>2892.1425659444694</v>
      </c>
      <c r="Q1153" s="26">
        <f t="shared" si="817"/>
        <v>2819.2518810339607</v>
      </c>
      <c r="R1153" s="26">
        <f t="shared" si="817"/>
        <v>2738.8953444973072</v>
      </c>
      <c r="S1153" s="26">
        <f t="shared" si="817"/>
        <v>2651.1283199710874</v>
      </c>
      <c r="T1153" s="26">
        <f t="shared" si="817"/>
        <v>2589.8814487511354</v>
      </c>
      <c r="U1153" s="26">
        <f t="shared" si="817"/>
        <v>2523.4234074819769</v>
      </c>
      <c r="V1153" s="26">
        <f t="shared" si="817"/>
        <v>2451.7722615286521</v>
      </c>
      <c r="W1153" s="26">
        <f t="shared" si="817"/>
        <v>2374.9460762559747</v>
      </c>
      <c r="X1153" s="26">
        <f t="shared" si="817"/>
        <v>2292.9629170289318</v>
      </c>
      <c r="Y1153" s="26">
        <f t="shared" si="817"/>
        <v>2208.6908045163059</v>
      </c>
      <c r="Z1153" s="26">
        <f t="shared" si="817"/>
        <v>2121.9988992007134</v>
      </c>
      <c r="AA1153" s="26">
        <f t="shared" si="817"/>
        <v>2032.876636943749</v>
      </c>
      <c r="AB1153" s="26">
        <f t="shared" si="817"/>
        <v>1941.3134536068953</v>
      </c>
      <c r="AC1153" s="26">
        <f t="shared" si="817"/>
        <v>1847.2987850517036</v>
      </c>
      <c r="AD1153" s="26">
        <f t="shared" si="817"/>
        <v>1773.4817469024235</v>
      </c>
      <c r="AE1153" s="26">
        <f t="shared" si="817"/>
        <v>1698.451689879309</v>
      </c>
      <c r="AF1153" s="26">
        <f t="shared" si="817"/>
        <v>1622.2019570300602</v>
      </c>
      <c r="AG1153" s="26">
        <f t="shared" si="817"/>
        <v>1544.7258914023987</v>
      </c>
      <c r="AH1153" s="26">
        <f t="shared" si="817"/>
        <v>1466.0168360440496</v>
      </c>
    </row>
    <row r="1154" spans="2:34" hidden="1" outlineLevel="1">
      <c r="B1154" t="str">
        <f t="shared" si="787"/>
        <v>e-hydrogen (compressed) - Price - Americas - USD/ton</v>
      </c>
      <c r="C1154" t="s">
        <v>62</v>
      </c>
      <c r="D1154" t="s">
        <v>100</v>
      </c>
      <c r="E1154" t="s">
        <v>56</v>
      </c>
      <c r="F1154" t="s">
        <v>101</v>
      </c>
      <c r="G1154" s="47">
        <f t="shared" ref="G1154:AH1154" si="818">G202</f>
        <v>3458.2747756282647</v>
      </c>
      <c r="H1154" s="47">
        <f t="shared" si="818"/>
        <v>3358.1215141660286</v>
      </c>
      <c r="I1154" s="47">
        <f t="shared" si="818"/>
        <v>3254.6459956552549</v>
      </c>
      <c r="J1154" s="47">
        <f t="shared" si="818"/>
        <v>3148.9921734049194</v>
      </c>
      <c r="K1154" s="47">
        <f t="shared" si="818"/>
        <v>3038.2017033305151</v>
      </c>
      <c r="L1154" s="47">
        <f t="shared" si="818"/>
        <v>2922.3436487831009</v>
      </c>
      <c r="M1154" s="47">
        <f t="shared" si="818"/>
        <v>2801.4870731138512</v>
      </c>
      <c r="N1154" s="26">
        <f t="shared" si="818"/>
        <v>2675.701039673685</v>
      </c>
      <c r="O1154" s="26">
        <f t="shared" si="818"/>
        <v>2643.8786103743646</v>
      </c>
      <c r="P1154" s="26">
        <f t="shared" si="818"/>
        <v>2604.2634692905026</v>
      </c>
      <c r="Q1154" s="26">
        <f t="shared" si="818"/>
        <v>2556.8876858485628</v>
      </c>
      <c r="R1154" s="26">
        <f t="shared" si="818"/>
        <v>2501.7833294749726</v>
      </c>
      <c r="S1154" s="26">
        <f t="shared" si="818"/>
        <v>2438.9824695962966</v>
      </c>
      <c r="T1154" s="26">
        <f t="shared" si="818"/>
        <v>2379.5862497865878</v>
      </c>
      <c r="U1154" s="26">
        <f t="shared" si="818"/>
        <v>2315.0272995091577</v>
      </c>
      <c r="V1154" s="26">
        <f t="shared" si="818"/>
        <v>2245.3236408089065</v>
      </c>
      <c r="W1154" s="26">
        <f t="shared" si="818"/>
        <v>2170.4932957305264</v>
      </c>
      <c r="X1154" s="26">
        <f t="shared" si="818"/>
        <v>2090.5542863188448</v>
      </c>
      <c r="Y1154" s="26">
        <f t="shared" si="818"/>
        <v>2024.0950200699413</v>
      </c>
      <c r="Z1154" s="26">
        <f t="shared" si="818"/>
        <v>1954.8005234985762</v>
      </c>
      <c r="AA1154" s="26">
        <f t="shared" si="818"/>
        <v>1882.6666675873769</v>
      </c>
      <c r="AB1154" s="26">
        <f t="shared" si="818"/>
        <v>1807.6893233188264</v>
      </c>
      <c r="AC1154" s="26">
        <f t="shared" si="818"/>
        <v>1729.8643616755162</v>
      </c>
      <c r="AD1154" s="26">
        <f t="shared" si="818"/>
        <v>1661.9243548242082</v>
      </c>
      <c r="AE1154" s="26">
        <f t="shared" si="818"/>
        <v>1592.6501658127502</v>
      </c>
      <c r="AF1154" s="26">
        <f t="shared" si="818"/>
        <v>1522.0377953932327</v>
      </c>
      <c r="AG1154" s="26">
        <f t="shared" si="818"/>
        <v>1450.083244317753</v>
      </c>
      <c r="AH1154" s="26">
        <f t="shared" si="818"/>
        <v>1376.7825133384104</v>
      </c>
    </row>
    <row r="1155" spans="2:34" hidden="1" outlineLevel="1">
      <c r="B1155" t="str">
        <f t="shared" si="787"/>
        <v>e-hydrogen (compressed) - Price - Asia - USD/ton</v>
      </c>
      <c r="C1155" t="s">
        <v>62</v>
      </c>
      <c r="D1155" t="s">
        <v>100</v>
      </c>
      <c r="E1155" t="s">
        <v>57</v>
      </c>
      <c r="F1155" t="s">
        <v>101</v>
      </c>
      <c r="G1155" s="47">
        <f t="shared" ref="G1155:AH1155" si="819">G203</f>
        <v>4987.7978827141424</v>
      </c>
      <c r="H1155" s="47">
        <f t="shared" si="819"/>
        <v>4618.4094108214867</v>
      </c>
      <c r="I1155" s="47">
        <f t="shared" si="819"/>
        <v>4246.1135151183844</v>
      </c>
      <c r="J1155" s="47">
        <f t="shared" si="819"/>
        <v>4097.3824826576747</v>
      </c>
      <c r="K1155" s="47">
        <f t="shared" si="819"/>
        <v>3943.3770419350276</v>
      </c>
      <c r="L1155" s="47">
        <f t="shared" si="819"/>
        <v>3784.2072710139482</v>
      </c>
      <c r="M1155" s="47">
        <f t="shared" si="819"/>
        <v>3619.9832479582124</v>
      </c>
      <c r="N1155" s="26">
        <f t="shared" si="819"/>
        <v>3450.8150508313697</v>
      </c>
      <c r="O1155" s="26">
        <f t="shared" si="819"/>
        <v>3373.0215929007072</v>
      </c>
      <c r="P1155" s="26">
        <f t="shared" si="819"/>
        <v>3287.7460048188714</v>
      </c>
      <c r="Q1155" s="26">
        <f t="shared" si="819"/>
        <v>3195.0604816273712</v>
      </c>
      <c r="R1155" s="26">
        <f t="shared" si="819"/>
        <v>3095.0372183676395</v>
      </c>
      <c r="S1155" s="26">
        <f t="shared" si="819"/>
        <v>2987.7484100813476</v>
      </c>
      <c r="T1155" s="26">
        <f t="shared" si="819"/>
        <v>2913.2093711775688</v>
      </c>
      <c r="U1155" s="26">
        <f t="shared" si="819"/>
        <v>2833.5633476088337</v>
      </c>
      <c r="V1155" s="26">
        <f t="shared" si="819"/>
        <v>2748.8357857959254</v>
      </c>
      <c r="W1155" s="26">
        <f t="shared" si="819"/>
        <v>2659.0521321593251</v>
      </c>
      <c r="X1155" s="26">
        <f t="shared" si="819"/>
        <v>2564.2378331197551</v>
      </c>
      <c r="Y1155" s="26">
        <f t="shared" si="819"/>
        <v>2465.6669595887115</v>
      </c>
      <c r="Z1155" s="26">
        <f t="shared" si="819"/>
        <v>2364.9898405548524</v>
      </c>
      <c r="AA1155" s="26">
        <f t="shared" si="819"/>
        <v>2262.1913285418932</v>
      </c>
      <c r="AB1155" s="26">
        <f t="shared" si="819"/>
        <v>2157.2562760734354</v>
      </c>
      <c r="AC1155" s="26">
        <f t="shared" si="819"/>
        <v>2050.1695356731543</v>
      </c>
      <c r="AD1155" s="26">
        <f t="shared" si="819"/>
        <v>1970.240754749665</v>
      </c>
      <c r="AE1155" s="26">
        <f t="shared" si="819"/>
        <v>1889.2216166291751</v>
      </c>
      <c r="AF1155" s="26">
        <f t="shared" si="819"/>
        <v>1807.1032031593165</v>
      </c>
      <c r="AG1155" s="26">
        <f t="shared" si="819"/>
        <v>1723.8765961877139</v>
      </c>
      <c r="AH1155" s="26">
        <f t="shared" si="819"/>
        <v>1639.532877561993</v>
      </c>
    </row>
    <row r="1156" spans="2:34" hidden="1" outlineLevel="1">
      <c r="B1156" t="str">
        <f t="shared" si="787"/>
        <v>e-hydrogen (compressed) - Price - Europe - USD/ton</v>
      </c>
      <c r="C1156" t="s">
        <v>62</v>
      </c>
      <c r="D1156" t="s">
        <v>100</v>
      </c>
      <c r="E1156" t="s">
        <v>8</v>
      </c>
      <c r="F1156" t="s">
        <v>101</v>
      </c>
      <c r="G1156" s="47">
        <f t="shared" ref="G1156:AH1156" si="820">G204</f>
        <v>4089.3856734873298</v>
      </c>
      <c r="H1156" s="47">
        <f t="shared" si="820"/>
        <v>3916.9256406265708</v>
      </c>
      <c r="I1156" s="47">
        <f t="shared" si="820"/>
        <v>3741.2108175344811</v>
      </c>
      <c r="J1156" s="47">
        <f t="shared" si="820"/>
        <v>3613.0656692355524</v>
      </c>
      <c r="K1156" s="47">
        <f t="shared" si="820"/>
        <v>3479.7225571491235</v>
      </c>
      <c r="L1156" s="47">
        <f t="shared" si="820"/>
        <v>3341.2720208768683</v>
      </c>
      <c r="M1156" s="47">
        <f t="shared" si="820"/>
        <v>3197.8046000204672</v>
      </c>
      <c r="N1156" s="26">
        <f t="shared" si="820"/>
        <v>3049.4108341814967</v>
      </c>
      <c r="O1156" s="26">
        <f t="shared" si="820"/>
        <v>3010.8443238003165</v>
      </c>
      <c r="P1156" s="26">
        <f t="shared" si="820"/>
        <v>2964.4230601972345</v>
      </c>
      <c r="Q1156" s="26">
        <f t="shared" si="820"/>
        <v>2910.1833432907338</v>
      </c>
      <c r="R1156" s="26">
        <f t="shared" si="820"/>
        <v>2848.1614729993285</v>
      </c>
      <c r="S1156" s="26">
        <f t="shared" si="820"/>
        <v>2778.3937492416853</v>
      </c>
      <c r="T1156" s="26">
        <f t="shared" si="820"/>
        <v>2720.379449531456</v>
      </c>
      <c r="U1156" s="26">
        <f t="shared" si="820"/>
        <v>2657.0489971635134</v>
      </c>
      <c r="V1156" s="26">
        <f t="shared" si="820"/>
        <v>2588.4174169846506</v>
      </c>
      <c r="W1156" s="26">
        <f t="shared" si="820"/>
        <v>2514.4997338414096</v>
      </c>
      <c r="X1156" s="26">
        <f t="shared" si="820"/>
        <v>2435.3109725804993</v>
      </c>
      <c r="Y1156" s="26">
        <f t="shared" si="820"/>
        <v>2352.605312916116</v>
      </c>
      <c r="Z1156" s="26">
        <f t="shared" si="820"/>
        <v>2267.4139852839012</v>
      </c>
      <c r="AA1156" s="26">
        <f t="shared" si="820"/>
        <v>2179.7278485465313</v>
      </c>
      <c r="AB1156" s="26">
        <f t="shared" si="820"/>
        <v>2089.5377615665116</v>
      </c>
      <c r="AC1156" s="26">
        <f t="shared" si="820"/>
        <v>1996.8345832064804</v>
      </c>
      <c r="AD1156" s="26">
        <f t="shared" si="820"/>
        <v>1918.0980681700892</v>
      </c>
      <c r="AE1156" s="26">
        <f t="shared" si="820"/>
        <v>1838.2478365870952</v>
      </c>
      <c r="AF1156" s="26">
        <f t="shared" si="820"/>
        <v>1757.2753257634138</v>
      </c>
      <c r="AG1156" s="26">
        <f t="shared" si="820"/>
        <v>1675.1719730049533</v>
      </c>
      <c r="AH1156" s="26">
        <f t="shared" si="820"/>
        <v>1591.929215617622</v>
      </c>
    </row>
    <row r="1157" spans="2:34" hidden="1" outlineLevel="1">
      <c r="B1157" t="str">
        <f t="shared" si="787"/>
        <v>e-hydrogen (compressed) - Price - Middle East - USD/ton</v>
      </c>
      <c r="C1157" t="s">
        <v>62</v>
      </c>
      <c r="D1157" t="s">
        <v>100</v>
      </c>
      <c r="E1157" t="s">
        <v>58</v>
      </c>
      <c r="F1157" t="s">
        <v>101</v>
      </c>
      <c r="G1157" s="47">
        <f t="shared" ref="G1157:AH1157" si="821">G205</f>
        <v>3476.3085322126099</v>
      </c>
      <c r="H1157" s="47">
        <f t="shared" si="821"/>
        <v>3328.8823974252828</v>
      </c>
      <c r="I1157" s="47">
        <f t="shared" si="821"/>
        <v>3178.2568052856477</v>
      </c>
      <c r="J1157" s="47">
        <f t="shared" si="821"/>
        <v>3083.6768117686811</v>
      </c>
      <c r="K1157" s="47">
        <f t="shared" si="821"/>
        <v>2983.9346800894909</v>
      </c>
      <c r="L1157" s="47">
        <f t="shared" si="821"/>
        <v>2879.0885753257426</v>
      </c>
      <c r="M1157" s="47">
        <f t="shared" si="821"/>
        <v>2769.1966625551941</v>
      </c>
      <c r="N1157" s="26">
        <f t="shared" si="821"/>
        <v>2654.3171068554188</v>
      </c>
      <c r="O1157" s="26">
        <f t="shared" si="821"/>
        <v>2614.9769692636173</v>
      </c>
      <c r="P1157" s="26">
        <f t="shared" si="821"/>
        <v>2567.9562197212276</v>
      </c>
      <c r="Q1157" s="26">
        <f t="shared" si="821"/>
        <v>2513.2944330229238</v>
      </c>
      <c r="R1157" s="26">
        <f t="shared" si="821"/>
        <v>2451.0311839633964</v>
      </c>
      <c r="S1157" s="26">
        <f t="shared" si="821"/>
        <v>2381.2060473374368</v>
      </c>
      <c r="T1157" s="26">
        <f t="shared" si="821"/>
        <v>2328.338914207246</v>
      </c>
      <c r="U1157" s="26">
        <f t="shared" si="821"/>
        <v>2270.2169074323938</v>
      </c>
      <c r="V1157" s="26">
        <f t="shared" si="821"/>
        <v>2206.8537828488898</v>
      </c>
      <c r="W1157" s="26">
        <f t="shared" si="821"/>
        <v>2138.2632962925059</v>
      </c>
      <c r="X1157" s="26">
        <f t="shared" si="821"/>
        <v>2064.4592035991823</v>
      </c>
      <c r="Y1157" s="26">
        <f t="shared" si="821"/>
        <v>1983.8077079076854</v>
      </c>
      <c r="Z1157" s="26">
        <f t="shared" si="821"/>
        <v>1900.6863060803155</v>
      </c>
      <c r="AA1157" s="26">
        <f t="shared" si="821"/>
        <v>1815.084739222842</v>
      </c>
      <c r="AB1157" s="26">
        <f t="shared" si="821"/>
        <v>1726.9927484409238</v>
      </c>
      <c r="AC1157" s="26">
        <f t="shared" si="821"/>
        <v>1636.4000748402937</v>
      </c>
      <c r="AD1157" s="26">
        <f t="shared" si="821"/>
        <v>1565.7141614700843</v>
      </c>
      <c r="AE1157" s="26">
        <f t="shared" si="821"/>
        <v>1493.7568132779884</v>
      </c>
      <c r="AF1157" s="26">
        <f t="shared" si="821"/>
        <v>1420.5218658950355</v>
      </c>
      <c r="AG1157" s="26">
        <f t="shared" si="821"/>
        <v>1346.0031549522671</v>
      </c>
      <c r="AH1157" s="26">
        <f t="shared" si="821"/>
        <v>1270.1945160807259</v>
      </c>
    </row>
    <row r="1158" spans="2:34" hidden="1" outlineLevel="1">
      <c r="B1158" t="str">
        <f t="shared" si="787"/>
        <v>Wood - Price - Africa - USD/ton</v>
      </c>
      <c r="C1158" t="s">
        <v>146</v>
      </c>
      <c r="D1158" t="s">
        <v>100</v>
      </c>
      <c r="E1158" t="s">
        <v>55</v>
      </c>
      <c r="F1158" t="s">
        <v>101</v>
      </c>
      <c r="G1158" s="36">
        <f t="shared" ref="G1158:AH1162" si="822">INDEX(FuelData,MATCH($B1158,FuelData_Index,0),MATCH(G$4,FuelData_Year,0))</f>
        <v>119</v>
      </c>
      <c r="H1158" s="36">
        <f t="shared" si="822"/>
        <v>120</v>
      </c>
      <c r="I1158" s="36">
        <f t="shared" si="822"/>
        <v>121</v>
      </c>
      <c r="J1158" s="36">
        <f t="shared" si="822"/>
        <v>122</v>
      </c>
      <c r="K1158" s="36">
        <f t="shared" si="822"/>
        <v>123</v>
      </c>
      <c r="L1158" s="36">
        <f t="shared" si="822"/>
        <v>124</v>
      </c>
      <c r="M1158" s="36">
        <f t="shared" si="822"/>
        <v>125</v>
      </c>
      <c r="N1158" s="8">
        <f t="shared" si="822"/>
        <v>126</v>
      </c>
      <c r="O1158" s="8">
        <f t="shared" si="822"/>
        <v>127.19999999999982</v>
      </c>
      <c r="P1158" s="8">
        <f t="shared" si="822"/>
        <v>128.40000000000009</v>
      </c>
      <c r="Q1158" s="8">
        <f t="shared" si="822"/>
        <v>129.59999999999991</v>
      </c>
      <c r="R1158" s="8">
        <f t="shared" si="822"/>
        <v>130.79999999999973</v>
      </c>
      <c r="S1158" s="8">
        <f t="shared" si="822"/>
        <v>132</v>
      </c>
      <c r="T1158" s="8">
        <f t="shared" si="822"/>
        <v>133</v>
      </c>
      <c r="U1158" s="8">
        <f t="shared" si="822"/>
        <v>134</v>
      </c>
      <c r="V1158" s="8">
        <f t="shared" si="822"/>
        <v>135</v>
      </c>
      <c r="W1158" s="8">
        <f t="shared" si="822"/>
        <v>136</v>
      </c>
      <c r="X1158" s="8">
        <f t="shared" si="822"/>
        <v>137</v>
      </c>
      <c r="Y1158" s="8">
        <f t="shared" si="822"/>
        <v>138</v>
      </c>
      <c r="Z1158" s="8">
        <f t="shared" si="822"/>
        <v>139</v>
      </c>
      <c r="AA1158" s="8">
        <f t="shared" si="822"/>
        <v>140</v>
      </c>
      <c r="AB1158" s="8">
        <f t="shared" si="822"/>
        <v>141</v>
      </c>
      <c r="AC1158" s="8">
        <f t="shared" si="822"/>
        <v>142</v>
      </c>
      <c r="AD1158" s="8">
        <f t="shared" si="822"/>
        <v>143</v>
      </c>
      <c r="AE1158" s="8">
        <f t="shared" si="822"/>
        <v>144</v>
      </c>
      <c r="AF1158" s="8">
        <f t="shared" si="822"/>
        <v>145</v>
      </c>
      <c r="AG1158" s="8">
        <f t="shared" si="822"/>
        <v>146</v>
      </c>
      <c r="AH1158" s="8">
        <f t="shared" si="822"/>
        <v>147</v>
      </c>
    </row>
    <row r="1159" spans="2:34" hidden="1" outlineLevel="1">
      <c r="B1159" t="str">
        <f t="shared" si="787"/>
        <v>Wood - Price - Americas - USD/ton</v>
      </c>
      <c r="C1159" t="s">
        <v>146</v>
      </c>
      <c r="D1159" t="s">
        <v>100</v>
      </c>
      <c r="E1159" t="s">
        <v>56</v>
      </c>
      <c r="F1159" t="s">
        <v>101</v>
      </c>
      <c r="G1159" s="36">
        <f t="shared" si="822"/>
        <v>87.400000000000091</v>
      </c>
      <c r="H1159" s="36">
        <f t="shared" si="822"/>
        <v>88.200000000000045</v>
      </c>
      <c r="I1159" s="36">
        <f t="shared" si="822"/>
        <v>89</v>
      </c>
      <c r="J1159" s="36">
        <f t="shared" si="822"/>
        <v>90</v>
      </c>
      <c r="K1159" s="36">
        <f t="shared" si="822"/>
        <v>91</v>
      </c>
      <c r="L1159" s="36">
        <f t="shared" si="822"/>
        <v>92</v>
      </c>
      <c r="M1159" s="36">
        <f t="shared" si="822"/>
        <v>93</v>
      </c>
      <c r="N1159" s="8">
        <f t="shared" si="822"/>
        <v>94</v>
      </c>
      <c r="O1159" s="8">
        <f t="shared" si="822"/>
        <v>94.800000000000182</v>
      </c>
      <c r="P1159" s="8">
        <f t="shared" si="822"/>
        <v>95.600000000000136</v>
      </c>
      <c r="Q1159" s="8">
        <f t="shared" si="822"/>
        <v>96.400000000000091</v>
      </c>
      <c r="R1159" s="8">
        <f t="shared" si="822"/>
        <v>97.200000000000045</v>
      </c>
      <c r="S1159" s="8">
        <f t="shared" si="822"/>
        <v>98</v>
      </c>
      <c r="T1159" s="8">
        <f t="shared" si="822"/>
        <v>98.800000000000182</v>
      </c>
      <c r="U1159" s="8">
        <f t="shared" si="822"/>
        <v>99.600000000000136</v>
      </c>
      <c r="V1159" s="8">
        <f t="shared" si="822"/>
        <v>100.40000000000009</v>
      </c>
      <c r="W1159" s="8">
        <f t="shared" si="822"/>
        <v>101.20000000000005</v>
      </c>
      <c r="X1159" s="8">
        <f t="shared" si="822"/>
        <v>102</v>
      </c>
      <c r="Y1159" s="8">
        <f t="shared" si="822"/>
        <v>103</v>
      </c>
      <c r="Z1159" s="8">
        <f t="shared" si="822"/>
        <v>104</v>
      </c>
      <c r="AA1159" s="8">
        <f t="shared" si="822"/>
        <v>105</v>
      </c>
      <c r="AB1159" s="8">
        <f t="shared" si="822"/>
        <v>106</v>
      </c>
      <c r="AC1159" s="8">
        <f t="shared" si="822"/>
        <v>107</v>
      </c>
      <c r="AD1159" s="8">
        <f t="shared" si="822"/>
        <v>107.80000000000018</v>
      </c>
      <c r="AE1159" s="8">
        <f t="shared" si="822"/>
        <v>108.60000000000014</v>
      </c>
      <c r="AF1159" s="8">
        <f t="shared" si="822"/>
        <v>109.40000000000009</v>
      </c>
      <c r="AG1159" s="8">
        <f t="shared" si="822"/>
        <v>110.20000000000005</v>
      </c>
      <c r="AH1159" s="8">
        <f t="shared" si="822"/>
        <v>111</v>
      </c>
    </row>
    <row r="1160" spans="2:34" hidden="1" outlineLevel="1">
      <c r="B1160" t="str">
        <f t="shared" si="787"/>
        <v>Wood - Price - Asia - USD/ton</v>
      </c>
      <c r="C1160" t="s">
        <v>146</v>
      </c>
      <c r="D1160" t="s">
        <v>100</v>
      </c>
      <c r="E1160" t="s">
        <v>57</v>
      </c>
      <c r="F1160" t="s">
        <v>101</v>
      </c>
      <c r="G1160" s="36">
        <f t="shared" si="822"/>
        <v>71</v>
      </c>
      <c r="H1160" s="36">
        <f t="shared" si="822"/>
        <v>72</v>
      </c>
      <c r="I1160" s="36">
        <f t="shared" si="822"/>
        <v>73</v>
      </c>
      <c r="J1160" s="36">
        <f t="shared" si="822"/>
        <v>73.800000000000182</v>
      </c>
      <c r="K1160" s="36">
        <f t="shared" si="822"/>
        <v>74.600000000000136</v>
      </c>
      <c r="L1160" s="36">
        <f t="shared" si="822"/>
        <v>75.400000000000091</v>
      </c>
      <c r="M1160" s="36">
        <f t="shared" si="822"/>
        <v>76.200000000000045</v>
      </c>
      <c r="N1160" s="8">
        <f t="shared" si="822"/>
        <v>77</v>
      </c>
      <c r="O1160" s="8">
        <f t="shared" si="822"/>
        <v>78</v>
      </c>
      <c r="P1160" s="8">
        <f t="shared" si="822"/>
        <v>79</v>
      </c>
      <c r="Q1160" s="8">
        <f t="shared" si="822"/>
        <v>80</v>
      </c>
      <c r="R1160" s="8">
        <f t="shared" si="822"/>
        <v>81</v>
      </c>
      <c r="S1160" s="8">
        <f t="shared" si="822"/>
        <v>82</v>
      </c>
      <c r="T1160" s="8">
        <f t="shared" si="822"/>
        <v>83</v>
      </c>
      <c r="U1160" s="8">
        <f t="shared" si="822"/>
        <v>84</v>
      </c>
      <c r="V1160" s="8">
        <f t="shared" si="822"/>
        <v>85</v>
      </c>
      <c r="W1160" s="8">
        <f t="shared" si="822"/>
        <v>86</v>
      </c>
      <c r="X1160" s="8">
        <f t="shared" si="822"/>
        <v>87</v>
      </c>
      <c r="Y1160" s="8">
        <f t="shared" si="822"/>
        <v>87.800000000000182</v>
      </c>
      <c r="Z1160" s="8">
        <f t="shared" si="822"/>
        <v>88.600000000000136</v>
      </c>
      <c r="AA1160" s="8">
        <f t="shared" si="822"/>
        <v>89.400000000000091</v>
      </c>
      <c r="AB1160" s="8">
        <f t="shared" si="822"/>
        <v>90.200000000000045</v>
      </c>
      <c r="AC1160" s="8">
        <f t="shared" si="822"/>
        <v>91</v>
      </c>
      <c r="AD1160" s="8">
        <f t="shared" si="822"/>
        <v>92</v>
      </c>
      <c r="AE1160" s="8">
        <f t="shared" si="822"/>
        <v>93</v>
      </c>
      <c r="AF1160" s="8">
        <f t="shared" si="822"/>
        <v>94</v>
      </c>
      <c r="AG1160" s="8">
        <f t="shared" si="822"/>
        <v>95</v>
      </c>
      <c r="AH1160" s="8">
        <f t="shared" si="822"/>
        <v>96</v>
      </c>
    </row>
    <row r="1161" spans="2:34" hidden="1" outlineLevel="1">
      <c r="B1161" t="str">
        <f t="shared" si="787"/>
        <v>Wood - Price - Europe - USD/ton</v>
      </c>
      <c r="C1161" t="s">
        <v>146</v>
      </c>
      <c r="D1161" t="s">
        <v>100</v>
      </c>
      <c r="E1161" t="s">
        <v>8</v>
      </c>
      <c r="F1161" t="s">
        <v>101</v>
      </c>
      <c r="G1161" s="36">
        <f t="shared" si="822"/>
        <v>98</v>
      </c>
      <c r="H1161" s="36">
        <f t="shared" si="822"/>
        <v>99</v>
      </c>
      <c r="I1161" s="36">
        <f t="shared" si="822"/>
        <v>100</v>
      </c>
      <c r="J1161" s="36">
        <f t="shared" si="822"/>
        <v>101</v>
      </c>
      <c r="K1161" s="36">
        <f t="shared" si="822"/>
        <v>102</v>
      </c>
      <c r="L1161" s="36">
        <f t="shared" si="822"/>
        <v>103</v>
      </c>
      <c r="M1161" s="36">
        <f t="shared" si="822"/>
        <v>104</v>
      </c>
      <c r="N1161" s="8">
        <f t="shared" si="822"/>
        <v>105</v>
      </c>
      <c r="O1161" s="8">
        <f t="shared" si="822"/>
        <v>106</v>
      </c>
      <c r="P1161" s="8">
        <f t="shared" si="822"/>
        <v>107</v>
      </c>
      <c r="Q1161" s="8">
        <f t="shared" si="822"/>
        <v>108</v>
      </c>
      <c r="R1161" s="8">
        <f t="shared" si="822"/>
        <v>109</v>
      </c>
      <c r="S1161" s="8">
        <f t="shared" si="822"/>
        <v>110</v>
      </c>
      <c r="T1161" s="8">
        <f t="shared" si="822"/>
        <v>110.80000000000018</v>
      </c>
      <c r="U1161" s="8">
        <f t="shared" si="822"/>
        <v>111.60000000000014</v>
      </c>
      <c r="V1161" s="8">
        <f t="shared" si="822"/>
        <v>112.40000000000009</v>
      </c>
      <c r="W1161" s="8">
        <f t="shared" si="822"/>
        <v>113.20000000000005</v>
      </c>
      <c r="X1161" s="8">
        <f t="shared" si="822"/>
        <v>114</v>
      </c>
      <c r="Y1161" s="8">
        <f t="shared" si="822"/>
        <v>115</v>
      </c>
      <c r="Z1161" s="8">
        <f t="shared" si="822"/>
        <v>116</v>
      </c>
      <c r="AA1161" s="8">
        <f t="shared" si="822"/>
        <v>117</v>
      </c>
      <c r="AB1161" s="8">
        <f t="shared" si="822"/>
        <v>118</v>
      </c>
      <c r="AC1161" s="8">
        <f t="shared" si="822"/>
        <v>119</v>
      </c>
      <c r="AD1161" s="8">
        <f t="shared" si="822"/>
        <v>120</v>
      </c>
      <c r="AE1161" s="8">
        <f t="shared" si="822"/>
        <v>121</v>
      </c>
      <c r="AF1161" s="8">
        <f t="shared" si="822"/>
        <v>122</v>
      </c>
      <c r="AG1161" s="8">
        <f t="shared" si="822"/>
        <v>123</v>
      </c>
      <c r="AH1161" s="8">
        <f t="shared" si="822"/>
        <v>124</v>
      </c>
    </row>
    <row r="1162" spans="2:34" hidden="1" outlineLevel="1">
      <c r="B1162" t="str">
        <f t="shared" si="787"/>
        <v>Wood - Price - Middle East - USD/ton</v>
      </c>
      <c r="C1162" t="s">
        <v>146</v>
      </c>
      <c r="D1162" t="s">
        <v>100</v>
      </c>
      <c r="E1162" t="s">
        <v>58</v>
      </c>
      <c r="F1162" t="s">
        <v>101</v>
      </c>
      <c r="G1162" s="36">
        <f t="shared" si="822"/>
        <v>113.40000000000009</v>
      </c>
      <c r="H1162" s="36">
        <f t="shared" si="822"/>
        <v>114.20000000000005</v>
      </c>
      <c r="I1162" s="36">
        <f t="shared" si="822"/>
        <v>115</v>
      </c>
      <c r="J1162" s="36">
        <f t="shared" si="822"/>
        <v>115.80000000000018</v>
      </c>
      <c r="K1162" s="36">
        <f t="shared" si="822"/>
        <v>116.60000000000014</v>
      </c>
      <c r="L1162" s="36">
        <f t="shared" si="822"/>
        <v>117.40000000000009</v>
      </c>
      <c r="M1162" s="36">
        <f t="shared" si="822"/>
        <v>118.20000000000005</v>
      </c>
      <c r="N1162" s="8">
        <f t="shared" si="822"/>
        <v>119</v>
      </c>
      <c r="O1162" s="8">
        <f t="shared" si="822"/>
        <v>119.80000000000018</v>
      </c>
      <c r="P1162" s="8">
        <f t="shared" si="822"/>
        <v>120.60000000000014</v>
      </c>
      <c r="Q1162" s="8">
        <f t="shared" si="822"/>
        <v>121.40000000000009</v>
      </c>
      <c r="R1162" s="8">
        <f t="shared" si="822"/>
        <v>122.20000000000005</v>
      </c>
      <c r="S1162" s="8">
        <f t="shared" si="822"/>
        <v>123</v>
      </c>
      <c r="T1162" s="8">
        <f t="shared" si="822"/>
        <v>124</v>
      </c>
      <c r="U1162" s="8">
        <f t="shared" si="822"/>
        <v>125</v>
      </c>
      <c r="V1162" s="8">
        <f t="shared" si="822"/>
        <v>126</v>
      </c>
      <c r="W1162" s="8">
        <f t="shared" si="822"/>
        <v>127</v>
      </c>
      <c r="X1162" s="8">
        <f t="shared" si="822"/>
        <v>128</v>
      </c>
      <c r="Y1162" s="8">
        <f t="shared" si="822"/>
        <v>128.80000000000018</v>
      </c>
      <c r="Z1162" s="8">
        <f t="shared" si="822"/>
        <v>129.60000000000014</v>
      </c>
      <c r="AA1162" s="8">
        <f t="shared" si="822"/>
        <v>130.40000000000009</v>
      </c>
      <c r="AB1162" s="8">
        <f t="shared" si="822"/>
        <v>131.20000000000005</v>
      </c>
      <c r="AC1162" s="8">
        <f t="shared" si="822"/>
        <v>132</v>
      </c>
      <c r="AD1162" s="8">
        <f t="shared" si="822"/>
        <v>132.80000000000018</v>
      </c>
      <c r="AE1162" s="8">
        <f t="shared" si="822"/>
        <v>133.60000000000014</v>
      </c>
      <c r="AF1162" s="8">
        <f t="shared" si="822"/>
        <v>134.40000000000009</v>
      </c>
      <c r="AG1162" s="8">
        <f t="shared" si="822"/>
        <v>135.20000000000005</v>
      </c>
      <c r="AH1162" s="8">
        <f t="shared" si="822"/>
        <v>136</v>
      </c>
    </row>
    <row r="1163" spans="2:34" hidden="1" outlineLevel="1">
      <c r="B1163" t="str">
        <f t="shared" si="787"/>
        <v>Bio-oil (Pyrolysis) - Conversion H2 -&gt; Bio-diesel (Pyrolysis) - Global - ton H2/ton diesel</v>
      </c>
      <c r="C1163" t="str">
        <f>C1110</f>
        <v>Bio-oil (Pyrolysis)</v>
      </c>
      <c r="D1163" t="s">
        <v>161</v>
      </c>
      <c r="E1163" t="s">
        <v>49</v>
      </c>
      <c r="F1163" t="s">
        <v>89</v>
      </c>
      <c r="G1163" s="44">
        <f t="shared" ref="G1163:V1164" si="823">INDEX(FuelData,MATCH($B1163,FuelData_Index,0),MATCH(G$4,FuelData_Year,0))</f>
        <v>0</v>
      </c>
      <c r="H1163" s="44">
        <f t="shared" si="823"/>
        <v>0</v>
      </c>
      <c r="I1163" s="44">
        <f t="shared" si="823"/>
        <v>0</v>
      </c>
      <c r="J1163" s="44">
        <f t="shared" si="823"/>
        <v>0</v>
      </c>
      <c r="K1163" s="44">
        <f t="shared" si="823"/>
        <v>0</v>
      </c>
      <c r="L1163" s="44">
        <f t="shared" si="823"/>
        <v>0</v>
      </c>
      <c r="M1163" s="44">
        <f t="shared" si="823"/>
        <v>0</v>
      </c>
      <c r="N1163" s="24">
        <f t="shared" si="823"/>
        <v>0.13</v>
      </c>
      <c r="O1163" s="24">
        <f t="shared" si="823"/>
        <v>0.13</v>
      </c>
      <c r="P1163" s="24">
        <f t="shared" si="823"/>
        <v>0.13</v>
      </c>
      <c r="Q1163" s="24">
        <f t="shared" si="823"/>
        <v>0.13</v>
      </c>
      <c r="R1163" s="24">
        <f t="shared" si="823"/>
        <v>0.13</v>
      </c>
      <c r="S1163" s="24">
        <f t="shared" si="823"/>
        <v>0.13</v>
      </c>
      <c r="T1163" s="24">
        <f t="shared" si="823"/>
        <v>0.13</v>
      </c>
      <c r="U1163" s="24">
        <f t="shared" si="823"/>
        <v>0.13</v>
      </c>
      <c r="V1163" s="24">
        <f t="shared" si="823"/>
        <v>0.13</v>
      </c>
      <c r="W1163" s="24">
        <f t="shared" ref="W1163:Y1164" si="824">INDEX(FuelData,MATCH($B1163,FuelData_Index,0),MATCH(W$4,FuelData_Year,0))</f>
        <v>0.13</v>
      </c>
      <c r="X1163" s="24">
        <f t="shared" si="824"/>
        <v>0.13</v>
      </c>
      <c r="Y1163" s="24">
        <f t="shared" si="824"/>
        <v>0.13</v>
      </c>
      <c r="Z1163" s="24">
        <f t="shared" ref="Z1163:AH1164" si="825">INDEX(FuelData,MATCH($B1163,FuelData_Index,0),MATCH(Z$4,FuelData_Year,0))</f>
        <v>0.13</v>
      </c>
      <c r="AA1163" s="24">
        <f t="shared" si="825"/>
        <v>0.13</v>
      </c>
      <c r="AB1163" s="24">
        <f t="shared" si="825"/>
        <v>0.13</v>
      </c>
      <c r="AC1163" s="24">
        <f t="shared" si="825"/>
        <v>0.13</v>
      </c>
      <c r="AD1163" s="24">
        <f t="shared" si="825"/>
        <v>0.13</v>
      </c>
      <c r="AE1163" s="24">
        <f t="shared" si="825"/>
        <v>0.13</v>
      </c>
      <c r="AF1163" s="24">
        <f t="shared" si="825"/>
        <v>0.13</v>
      </c>
      <c r="AG1163" s="24">
        <f t="shared" si="825"/>
        <v>0.13</v>
      </c>
      <c r="AH1163" s="24">
        <f t="shared" si="825"/>
        <v>0.13</v>
      </c>
    </row>
    <row r="1164" spans="2:34" hidden="1" outlineLevel="1">
      <c r="B1164" t="str">
        <f t="shared" si="787"/>
        <v>Bio-oil (Pyrolysis) - Conversion wood -&gt; Bio-diesel (Pyrolysis) - Global - ton wood/ton diesel</v>
      </c>
      <c r="C1164" t="str">
        <f>C1110</f>
        <v>Bio-oil (Pyrolysis)</v>
      </c>
      <c r="D1164" t="s">
        <v>162</v>
      </c>
      <c r="E1164" t="s">
        <v>49</v>
      </c>
      <c r="F1164" t="s">
        <v>158</v>
      </c>
      <c r="G1164" s="44">
        <f t="shared" si="823"/>
        <v>0</v>
      </c>
      <c r="H1164" s="44">
        <f t="shared" si="823"/>
        <v>0</v>
      </c>
      <c r="I1164" s="44">
        <f t="shared" si="823"/>
        <v>0</v>
      </c>
      <c r="J1164" s="44">
        <f t="shared" si="823"/>
        <v>0</v>
      </c>
      <c r="K1164" s="44">
        <f t="shared" si="823"/>
        <v>0</v>
      </c>
      <c r="L1164" s="44">
        <f t="shared" si="823"/>
        <v>0</v>
      </c>
      <c r="M1164" s="44">
        <f t="shared" si="823"/>
        <v>0</v>
      </c>
      <c r="N1164" s="24">
        <f t="shared" si="823"/>
        <v>3.9398113559955168</v>
      </c>
      <c r="O1164" s="24">
        <f t="shared" si="823"/>
        <v>3.9398113559955168</v>
      </c>
      <c r="P1164" s="24">
        <f t="shared" si="823"/>
        <v>3.9398113559955168</v>
      </c>
      <c r="Q1164" s="24">
        <f t="shared" si="823"/>
        <v>3.9398113559955168</v>
      </c>
      <c r="R1164" s="24">
        <f t="shared" si="823"/>
        <v>3.9398113559955168</v>
      </c>
      <c r="S1164" s="24">
        <f t="shared" si="823"/>
        <v>3.9398113559955168</v>
      </c>
      <c r="T1164" s="24">
        <f t="shared" si="823"/>
        <v>3.9398113559955168</v>
      </c>
      <c r="U1164" s="24">
        <f t="shared" si="823"/>
        <v>3.9398113559955168</v>
      </c>
      <c r="V1164" s="24">
        <f t="shared" si="823"/>
        <v>3.9398113559955168</v>
      </c>
      <c r="W1164" s="24">
        <f t="shared" si="824"/>
        <v>3.9398113559955168</v>
      </c>
      <c r="X1164" s="24">
        <f t="shared" si="824"/>
        <v>3.9398113559955168</v>
      </c>
      <c r="Y1164" s="24">
        <f t="shared" si="824"/>
        <v>3.9398113559955168</v>
      </c>
      <c r="Z1164" s="24">
        <f t="shared" si="825"/>
        <v>3.9398113559955168</v>
      </c>
      <c r="AA1164" s="24">
        <f t="shared" si="825"/>
        <v>3.9398113559955168</v>
      </c>
      <c r="AB1164" s="24">
        <f t="shared" si="825"/>
        <v>3.9398113559955168</v>
      </c>
      <c r="AC1164" s="24">
        <f t="shared" si="825"/>
        <v>3.9398113559955168</v>
      </c>
      <c r="AD1164" s="24">
        <f t="shared" si="825"/>
        <v>3.9398113559955168</v>
      </c>
      <c r="AE1164" s="24">
        <f t="shared" si="825"/>
        <v>3.9398113559955168</v>
      </c>
      <c r="AF1164" s="24">
        <f t="shared" si="825"/>
        <v>3.9398113559955168</v>
      </c>
      <c r="AG1164" s="24">
        <f t="shared" si="825"/>
        <v>3.9398113559955168</v>
      </c>
      <c r="AH1164" s="24">
        <f t="shared" si="825"/>
        <v>3.9398113559955168</v>
      </c>
    </row>
    <row r="1165" spans="2:34" collapsed="1"/>
    <row r="1166" spans="2:34">
      <c r="B1166" t="str">
        <f t="shared" ref="B1166:B1202" si="826">_xlfn.TEXTJOIN(" - ",TRUE,C1166:F1166)</f>
        <v>Nitrogen - Item - Region - Unit</v>
      </c>
      <c r="C1166" s="55" t="s">
        <v>63</v>
      </c>
      <c r="D1166" s="55" t="s">
        <v>28</v>
      </c>
      <c r="E1166" s="55" t="s">
        <v>1</v>
      </c>
      <c r="F1166" s="55" t="s">
        <v>29</v>
      </c>
      <c r="G1166" s="51">
        <v>2023</v>
      </c>
      <c r="H1166" s="51">
        <v>2024</v>
      </c>
      <c r="I1166" s="51">
        <v>2025</v>
      </c>
      <c r="J1166" s="51">
        <v>2026</v>
      </c>
      <c r="K1166" s="51">
        <v>2027</v>
      </c>
      <c r="L1166" s="51">
        <v>2028</v>
      </c>
      <c r="M1166" s="51">
        <v>2029</v>
      </c>
      <c r="N1166" s="51">
        <v>2030</v>
      </c>
      <c r="O1166" s="51">
        <v>2031</v>
      </c>
      <c r="P1166" s="51">
        <v>2032</v>
      </c>
      <c r="Q1166" s="51">
        <v>2033</v>
      </c>
      <c r="R1166" s="51">
        <v>2034</v>
      </c>
      <c r="S1166" s="51">
        <v>2035</v>
      </c>
      <c r="T1166" s="51">
        <v>2036</v>
      </c>
      <c r="U1166" s="51">
        <v>2037</v>
      </c>
      <c r="V1166" s="51">
        <v>2038</v>
      </c>
      <c r="W1166" s="51">
        <v>2039</v>
      </c>
      <c r="X1166" s="51">
        <v>2040</v>
      </c>
      <c r="Y1166" s="51">
        <v>2041</v>
      </c>
      <c r="Z1166" s="51">
        <v>2042</v>
      </c>
      <c r="AA1166" s="51">
        <v>2043</v>
      </c>
      <c r="AB1166" s="51">
        <v>2044</v>
      </c>
      <c r="AC1166" s="51">
        <v>2045</v>
      </c>
      <c r="AD1166" s="51">
        <v>2046</v>
      </c>
      <c r="AE1166" s="51">
        <v>2047</v>
      </c>
      <c r="AF1166" s="51">
        <v>2048</v>
      </c>
      <c r="AG1166" s="51">
        <v>2049</v>
      </c>
      <c r="AH1166" s="51">
        <v>2050</v>
      </c>
    </row>
    <row r="1167" spans="2:34" hidden="1" outlineLevel="1">
      <c r="B1167" t="str">
        <f t="shared" si="826"/>
        <v>Nitrogen - Total cost - Africa - USD/ton fuel</v>
      </c>
      <c r="C1167" s="10" t="str">
        <f>C1166</f>
        <v>Nitrogen</v>
      </c>
      <c r="D1167" s="10" t="s">
        <v>30</v>
      </c>
      <c r="E1167" s="10" t="s">
        <v>55</v>
      </c>
      <c r="F1167" s="10" t="s">
        <v>31</v>
      </c>
      <c r="G1167" s="11">
        <f t="shared" ref="G1167:AH1167" si="827">G$1173+G$1177+G1180+G1192</f>
        <v>62.382424191379783</v>
      </c>
      <c r="H1167" s="11">
        <f t="shared" si="827"/>
        <v>55.997325174045116</v>
      </c>
      <c r="I1167" s="11">
        <f t="shared" si="827"/>
        <v>49.612226156710058</v>
      </c>
      <c r="J1167" s="11">
        <f t="shared" si="827"/>
        <v>43.887331731968366</v>
      </c>
      <c r="K1167" s="11">
        <f t="shared" si="827"/>
        <v>38.177728194232856</v>
      </c>
      <c r="L1167" s="11">
        <f t="shared" si="827"/>
        <v>32.483415543503462</v>
      </c>
      <c r="M1167" s="11">
        <f t="shared" si="827"/>
        <v>26.804393779780085</v>
      </c>
      <c r="N1167" s="11">
        <f t="shared" si="827"/>
        <v>21.140662903062857</v>
      </c>
      <c r="O1167" s="11">
        <f t="shared" si="827"/>
        <v>20.734778086352062</v>
      </c>
      <c r="P1167" s="11">
        <f t="shared" si="827"/>
        <v>20.328893269641238</v>
      </c>
      <c r="Q1167" s="11">
        <f t="shared" si="827"/>
        <v>19.923008452930322</v>
      </c>
      <c r="R1167" s="11">
        <f t="shared" si="827"/>
        <v>19.517123636219502</v>
      </c>
      <c r="S1167" s="11">
        <f t="shared" si="827"/>
        <v>19.111238819508699</v>
      </c>
      <c r="T1167" s="11">
        <f t="shared" si="827"/>
        <v>18.818302092647272</v>
      </c>
      <c r="U1167" s="11">
        <f t="shared" si="827"/>
        <v>18.525365365785873</v>
      </c>
      <c r="V1167" s="11">
        <f t="shared" si="827"/>
        <v>18.232428638924446</v>
      </c>
      <c r="W1167" s="11">
        <f t="shared" si="827"/>
        <v>17.939491912063019</v>
      </c>
      <c r="X1167" s="11">
        <f t="shared" si="827"/>
        <v>17.646555185201638</v>
      </c>
      <c r="Y1167" s="11">
        <f t="shared" si="827"/>
        <v>17.350778996535915</v>
      </c>
      <c r="Z1167" s="11">
        <f t="shared" si="827"/>
        <v>17.055002807870196</v>
      </c>
      <c r="AA1167" s="11">
        <f t="shared" si="827"/>
        <v>16.759226619204426</v>
      </c>
      <c r="AB1167" s="11">
        <f t="shared" si="827"/>
        <v>16.463450430538703</v>
      </c>
      <c r="AC1167" s="11">
        <f t="shared" si="827"/>
        <v>16.167674241872959</v>
      </c>
      <c r="AD1167" s="11">
        <f t="shared" si="827"/>
        <v>15.924483522587945</v>
      </c>
      <c r="AE1167" s="11">
        <f t="shared" si="827"/>
        <v>15.681292803302957</v>
      </c>
      <c r="AF1167" s="11">
        <f t="shared" si="827"/>
        <v>15.438102084017945</v>
      </c>
      <c r="AG1167" s="11">
        <f t="shared" si="827"/>
        <v>15.194911364732933</v>
      </c>
      <c r="AH1167" s="11">
        <f t="shared" si="827"/>
        <v>14.951720645447942</v>
      </c>
    </row>
    <row r="1168" spans="2:34" hidden="1" outlineLevel="1">
      <c r="B1168" t="str">
        <f t="shared" si="826"/>
        <v>Nitrogen - Total cost - Americas - USD/ton fuel</v>
      </c>
      <c r="C1168" s="2" t="str">
        <f>C1166</f>
        <v>Nitrogen</v>
      </c>
      <c r="D1168" s="2" t="s">
        <v>30</v>
      </c>
      <c r="E1168" s="2" t="s">
        <v>56</v>
      </c>
      <c r="F1168" s="2" t="s">
        <v>31</v>
      </c>
      <c r="G1168" s="12">
        <f t="shared" ref="G1168:AH1168" si="828">G$1173+G$1177+G1181+G1193</f>
        <v>57.607847265415415</v>
      </c>
      <c r="H1168" s="12">
        <f t="shared" si="828"/>
        <v>52.564037713433983</v>
      </c>
      <c r="I1168" s="12">
        <f t="shared" si="828"/>
        <v>47.520228161452508</v>
      </c>
      <c r="J1168" s="12">
        <f t="shared" si="828"/>
        <v>41.968823942107136</v>
      </c>
      <c r="K1168" s="12">
        <f t="shared" si="828"/>
        <v>36.427693799463867</v>
      </c>
      <c r="L1168" s="12">
        <f t="shared" si="828"/>
        <v>30.896837733522634</v>
      </c>
      <c r="M1168" s="12">
        <f t="shared" si="828"/>
        <v>25.376255744283551</v>
      </c>
      <c r="N1168" s="12">
        <f t="shared" si="828"/>
        <v>19.865947831746368</v>
      </c>
      <c r="O1168" s="12">
        <f t="shared" si="828"/>
        <v>19.549844522340834</v>
      </c>
      <c r="P1168" s="12">
        <f t="shared" si="828"/>
        <v>19.233741212935282</v>
      </c>
      <c r="Q1168" s="12">
        <f t="shared" si="828"/>
        <v>18.917637903529727</v>
      </c>
      <c r="R1168" s="12">
        <f t="shared" si="828"/>
        <v>18.601534594124175</v>
      </c>
      <c r="S1168" s="12">
        <f t="shared" si="828"/>
        <v>18.285431284718598</v>
      </c>
      <c r="T1168" s="12">
        <f t="shared" si="828"/>
        <v>17.992735401750984</v>
      </c>
      <c r="U1168" s="12">
        <f t="shared" si="828"/>
        <v>17.70003951878337</v>
      </c>
      <c r="V1168" s="12">
        <f t="shared" si="828"/>
        <v>17.407343635815735</v>
      </c>
      <c r="W1168" s="12">
        <f t="shared" si="828"/>
        <v>17.114647752848121</v>
      </c>
      <c r="X1168" s="12">
        <f t="shared" si="828"/>
        <v>16.821951869880493</v>
      </c>
      <c r="Y1168" s="12">
        <f t="shared" si="828"/>
        <v>16.589086137642596</v>
      </c>
      <c r="Z1168" s="12">
        <f t="shared" si="828"/>
        <v>16.356220405404699</v>
      </c>
      <c r="AA1168" s="12">
        <f t="shared" si="828"/>
        <v>16.123354673166808</v>
      </c>
      <c r="AB1168" s="12">
        <f t="shared" si="828"/>
        <v>15.890488940928911</v>
      </c>
      <c r="AC1168" s="12">
        <f t="shared" si="828"/>
        <v>15.657623208691012</v>
      </c>
      <c r="AD1168" s="12">
        <f t="shared" si="828"/>
        <v>15.434670120825308</v>
      </c>
      <c r="AE1168" s="12">
        <f t="shared" si="828"/>
        <v>15.211717032959616</v>
      </c>
      <c r="AF1168" s="12">
        <f t="shared" si="828"/>
        <v>14.988763945093925</v>
      </c>
      <c r="AG1168" s="12">
        <f t="shared" si="828"/>
        <v>14.765810857228233</v>
      </c>
      <c r="AH1168" s="12">
        <f t="shared" si="828"/>
        <v>14.542857769362541</v>
      </c>
    </row>
    <row r="1169" spans="2:34" hidden="1" outlineLevel="1">
      <c r="B1169" t="str">
        <f t="shared" si="826"/>
        <v>Nitrogen - Total cost - Asia - USD/ton fuel</v>
      </c>
      <c r="C1169" s="2" t="str">
        <f>C1166</f>
        <v>Nitrogen</v>
      </c>
      <c r="D1169" s="2" t="s">
        <v>30</v>
      </c>
      <c r="E1169" s="2" t="s">
        <v>57</v>
      </c>
      <c r="F1169" s="2" t="s">
        <v>31</v>
      </c>
      <c r="G1169" s="12">
        <f t="shared" ref="G1169:AH1169" si="829">G$1173+G$1177+G1182+G1194</f>
        <v>63.823819214424681</v>
      </c>
      <c r="H1169" s="12">
        <f t="shared" si="829"/>
        <v>57.691679746103915</v>
      </c>
      <c r="I1169" s="12">
        <f t="shared" si="829"/>
        <v>51.559540277783768</v>
      </c>
      <c r="J1169" s="12">
        <f t="shared" si="829"/>
        <v>45.769954197792259</v>
      </c>
      <c r="K1169" s="12">
        <f t="shared" si="829"/>
        <v>39.996743669398164</v>
      </c>
      <c r="L1169" s="12">
        <f t="shared" si="829"/>
        <v>34.239908692601006</v>
      </c>
      <c r="M1169" s="12">
        <f t="shared" si="829"/>
        <v>28.499449267400983</v>
      </c>
      <c r="N1169" s="12">
        <f t="shared" si="829"/>
        <v>22.775365393798197</v>
      </c>
      <c r="O1169" s="12">
        <f t="shared" si="829"/>
        <v>22.304608279929006</v>
      </c>
      <c r="P1169" s="12">
        <f t="shared" si="829"/>
        <v>21.833851166059876</v>
      </c>
      <c r="Q1169" s="12">
        <f t="shared" si="829"/>
        <v>21.363094052190831</v>
      </c>
      <c r="R1169" s="12">
        <f t="shared" si="829"/>
        <v>20.892336938321705</v>
      </c>
      <c r="S1169" s="12">
        <f t="shared" si="829"/>
        <v>20.421579824452571</v>
      </c>
      <c r="T1169" s="12">
        <f t="shared" si="829"/>
        <v>20.087607166211807</v>
      </c>
      <c r="U1169" s="12">
        <f t="shared" si="829"/>
        <v>19.753634507971043</v>
      </c>
      <c r="V1169" s="12">
        <f t="shared" si="829"/>
        <v>19.419661849730325</v>
      </c>
      <c r="W1169" s="12">
        <f t="shared" si="829"/>
        <v>19.085689191489564</v>
      </c>
      <c r="X1169" s="12">
        <f t="shared" si="829"/>
        <v>18.751716533248889</v>
      </c>
      <c r="Y1169" s="12">
        <f t="shared" si="829"/>
        <v>18.411133125486174</v>
      </c>
      <c r="Z1169" s="12">
        <f t="shared" si="829"/>
        <v>18.070549717723505</v>
      </c>
      <c r="AA1169" s="12">
        <f t="shared" si="829"/>
        <v>17.72996630996079</v>
      </c>
      <c r="AB1169" s="12">
        <f t="shared" si="829"/>
        <v>17.389382902198118</v>
      </c>
      <c r="AC1169" s="12">
        <f t="shared" si="829"/>
        <v>17.048799494435407</v>
      </c>
      <c r="AD1169" s="12">
        <f t="shared" si="829"/>
        <v>16.788390406441305</v>
      </c>
      <c r="AE1169" s="12">
        <f t="shared" si="829"/>
        <v>16.527981318447186</v>
      </c>
      <c r="AF1169" s="12">
        <f t="shared" si="829"/>
        <v>16.267572230453087</v>
      </c>
      <c r="AG1169" s="12">
        <f t="shared" si="829"/>
        <v>16.007163142458989</v>
      </c>
      <c r="AH1169" s="12">
        <f t="shared" si="829"/>
        <v>15.746754054464866</v>
      </c>
    </row>
    <row r="1170" spans="2:34" hidden="1" outlineLevel="1">
      <c r="B1170" t="str">
        <f t="shared" si="826"/>
        <v>Nitrogen - Total cost - Europe - USD/ton fuel</v>
      </c>
      <c r="C1170" s="2" t="str">
        <f>C1166</f>
        <v>Nitrogen</v>
      </c>
      <c r="D1170" s="2" t="s">
        <v>30</v>
      </c>
      <c r="E1170" s="2" t="s">
        <v>8</v>
      </c>
      <c r="F1170" s="2" t="s">
        <v>31</v>
      </c>
      <c r="G1170" s="12">
        <f t="shared" ref="G1170:AH1170" si="830">G$1173+G$1177+G1183+G1195</f>
        <v>60.172677845373265</v>
      </c>
      <c r="H1170" s="12">
        <f t="shared" si="830"/>
        <v>54.837603566500185</v>
      </c>
      <c r="I1170" s="12">
        <f t="shared" si="830"/>
        <v>49.502529287627134</v>
      </c>
      <c r="J1170" s="12">
        <f t="shared" si="830"/>
        <v>43.828821654708456</v>
      </c>
      <c r="K1170" s="12">
        <f t="shared" si="830"/>
        <v>38.168582971636823</v>
      </c>
      <c r="L1170" s="12">
        <f t="shared" si="830"/>
        <v>32.521813238412349</v>
      </c>
      <c r="M1170" s="12">
        <f t="shared" si="830"/>
        <v>26.888512455034856</v>
      </c>
      <c r="N1170" s="12">
        <f t="shared" si="830"/>
        <v>21.268680621504462</v>
      </c>
      <c r="O1170" s="12">
        <f t="shared" si="830"/>
        <v>20.936271974636554</v>
      </c>
      <c r="P1170" s="12">
        <f t="shared" si="830"/>
        <v>20.603863327768757</v>
      </c>
      <c r="Q1170" s="12">
        <f t="shared" si="830"/>
        <v>20.271454680900913</v>
      </c>
      <c r="R1170" s="12">
        <f t="shared" si="830"/>
        <v>19.939046034033069</v>
      </c>
      <c r="S1170" s="12">
        <f t="shared" si="830"/>
        <v>19.606637387165271</v>
      </c>
      <c r="T1170" s="12">
        <f t="shared" si="830"/>
        <v>19.330604813790011</v>
      </c>
      <c r="U1170" s="12">
        <f t="shared" si="830"/>
        <v>19.054572240414775</v>
      </c>
      <c r="V1170" s="12">
        <f t="shared" si="830"/>
        <v>18.778539667039539</v>
      </c>
      <c r="W1170" s="12">
        <f t="shared" si="830"/>
        <v>18.502507093664299</v>
      </c>
      <c r="X1170" s="12">
        <f t="shared" si="830"/>
        <v>18.226474520289017</v>
      </c>
      <c r="Y1170" s="12">
        <f t="shared" si="830"/>
        <v>17.944609747698756</v>
      </c>
      <c r="Z1170" s="12">
        <f t="shared" si="830"/>
        <v>17.662744975108474</v>
      </c>
      <c r="AA1170" s="12">
        <f t="shared" si="830"/>
        <v>17.380880202518213</v>
      </c>
      <c r="AB1170" s="12">
        <f t="shared" si="830"/>
        <v>17.099015429927928</v>
      </c>
      <c r="AC1170" s="12">
        <f t="shared" si="830"/>
        <v>16.81715065733767</v>
      </c>
      <c r="AD1170" s="12">
        <f t="shared" si="830"/>
        <v>16.55944827885304</v>
      </c>
      <c r="AE1170" s="12">
        <f t="shared" si="830"/>
        <v>16.301745900368388</v>
      </c>
      <c r="AF1170" s="12">
        <f t="shared" si="830"/>
        <v>16.044043521883761</v>
      </c>
      <c r="AG1170" s="12">
        <f t="shared" si="830"/>
        <v>15.786341143399135</v>
      </c>
      <c r="AH1170" s="12">
        <f t="shared" si="830"/>
        <v>15.528638764914483</v>
      </c>
    </row>
    <row r="1171" spans="2:34" hidden="1" outlineLevel="1">
      <c r="B1171" t="str">
        <f t="shared" si="826"/>
        <v>Nitrogen - Total cost - Middle East - USD/ton fuel</v>
      </c>
      <c r="C1171" s="13" t="str">
        <f>C1166</f>
        <v>Nitrogen</v>
      </c>
      <c r="D1171" s="13" t="s">
        <v>30</v>
      </c>
      <c r="E1171" s="13" t="s">
        <v>58</v>
      </c>
      <c r="F1171" s="13" t="s">
        <v>31</v>
      </c>
      <c r="G1171" s="14">
        <f t="shared" ref="G1171:AH1171" si="831">G$1173+G$1177+G1184+G1196</f>
        <v>57.681136334762741</v>
      </c>
      <c r="H1171" s="14">
        <f t="shared" si="831"/>
        <v>52.445074638095505</v>
      </c>
      <c r="I1171" s="14">
        <f t="shared" si="831"/>
        <v>47.209012941428185</v>
      </c>
      <c r="J1171" s="14">
        <f t="shared" si="831"/>
        <v>41.707041219472472</v>
      </c>
      <c r="K1171" s="14">
        <f t="shared" si="831"/>
        <v>36.213722313520933</v>
      </c>
      <c r="L1171" s="14">
        <f t="shared" si="831"/>
        <v>30.729056223573529</v>
      </c>
      <c r="M1171" s="14">
        <f t="shared" si="831"/>
        <v>25.253042949630256</v>
      </c>
      <c r="N1171" s="14">
        <f t="shared" si="831"/>
        <v>19.785682491691063</v>
      </c>
      <c r="O1171" s="14">
        <f t="shared" si="831"/>
        <v>19.440651681739325</v>
      </c>
      <c r="P1171" s="14">
        <f t="shared" si="831"/>
        <v>19.095620871787613</v>
      </c>
      <c r="Q1171" s="14">
        <f t="shared" si="831"/>
        <v>18.750590061835851</v>
      </c>
      <c r="R1171" s="14">
        <f t="shared" si="831"/>
        <v>18.405559251884142</v>
      </c>
      <c r="S1171" s="14">
        <f t="shared" si="831"/>
        <v>18.060528441932426</v>
      </c>
      <c r="T1171" s="14">
        <f t="shared" si="831"/>
        <v>17.791551097687908</v>
      </c>
      <c r="U1171" s="14">
        <f t="shared" si="831"/>
        <v>17.522573753443393</v>
      </c>
      <c r="V1171" s="14">
        <f t="shared" si="831"/>
        <v>17.253596409198899</v>
      </c>
      <c r="W1171" s="14">
        <f t="shared" si="831"/>
        <v>16.98461906495438</v>
      </c>
      <c r="X1171" s="14">
        <f t="shared" si="831"/>
        <v>16.715641720709861</v>
      </c>
      <c r="Y1171" s="14">
        <f t="shared" si="831"/>
        <v>16.422849633000681</v>
      </c>
      <c r="Z1171" s="14">
        <f t="shared" si="831"/>
        <v>16.130057545291525</v>
      </c>
      <c r="AA1171" s="14">
        <f t="shared" si="831"/>
        <v>15.83726545758234</v>
      </c>
      <c r="AB1171" s="14">
        <f t="shared" si="831"/>
        <v>15.544473369873183</v>
      </c>
      <c r="AC1171" s="14">
        <f t="shared" si="831"/>
        <v>15.251681282163991</v>
      </c>
      <c r="AD1171" s="14">
        <f t="shared" si="831"/>
        <v>15.012241438932278</v>
      </c>
      <c r="AE1171" s="14">
        <f t="shared" si="831"/>
        <v>14.772801595700578</v>
      </c>
      <c r="AF1171" s="14">
        <f t="shared" si="831"/>
        <v>14.533361752468865</v>
      </c>
      <c r="AG1171" s="14">
        <f t="shared" si="831"/>
        <v>14.293921909237154</v>
      </c>
      <c r="AH1171" s="14">
        <f t="shared" si="831"/>
        <v>14.054482066005454</v>
      </c>
    </row>
    <row r="1172" spans="2:34" hidden="1" outlineLevel="1">
      <c r="B1172" t="str">
        <f t="shared" si="826"/>
        <v/>
      </c>
      <c r="C1172" s="2"/>
    </row>
    <row r="1173" spans="2:34" hidden="1" outlineLevel="1">
      <c r="B1173" t="str">
        <f t="shared" si="826"/>
        <v>Nitrogen - CAPEX - Global - USD/ton fuel</v>
      </c>
      <c r="C1173" s="4" t="str">
        <f>C1166</f>
        <v>Nitrogen</v>
      </c>
      <c r="D1173" s="4" t="s">
        <v>40</v>
      </c>
      <c r="E1173" s="4" t="s">
        <v>49</v>
      </c>
      <c r="F1173" s="4" t="s">
        <v>31</v>
      </c>
      <c r="G1173" s="5">
        <f t="shared" ref="G1173:AH1173" si="832">G1175/G1174</f>
        <v>12.866666666666667</v>
      </c>
      <c r="H1173" s="5">
        <f t="shared" si="832"/>
        <v>11.6</v>
      </c>
      <c r="I1173" s="5">
        <f t="shared" si="832"/>
        <v>10.333333333333334</v>
      </c>
      <c r="J1173" s="5">
        <f t="shared" si="832"/>
        <v>9</v>
      </c>
      <c r="K1173" s="5">
        <f t="shared" si="832"/>
        <v>7.666666666666667</v>
      </c>
      <c r="L1173" s="5">
        <f t="shared" si="832"/>
        <v>6.333333333333333</v>
      </c>
      <c r="M1173" s="5">
        <f t="shared" si="832"/>
        <v>5</v>
      </c>
      <c r="N1173" s="5">
        <f t="shared" si="832"/>
        <v>3.6666666666666665</v>
      </c>
      <c r="O1173" s="5">
        <f t="shared" si="832"/>
        <v>3.6166666666666667</v>
      </c>
      <c r="P1173" s="5">
        <f t="shared" si="832"/>
        <v>3.5666666666666669</v>
      </c>
      <c r="Q1173" s="5">
        <f t="shared" si="832"/>
        <v>3.5166666666666666</v>
      </c>
      <c r="R1173" s="5">
        <f t="shared" si="832"/>
        <v>3.4666666666666668</v>
      </c>
      <c r="S1173" s="5">
        <f t="shared" si="832"/>
        <v>3.4166666666666665</v>
      </c>
      <c r="T1173" s="5">
        <f t="shared" si="832"/>
        <v>3.3666666666666667</v>
      </c>
      <c r="U1173" s="5">
        <f t="shared" si="832"/>
        <v>3.3166666666666669</v>
      </c>
      <c r="V1173" s="5">
        <f t="shared" si="832"/>
        <v>3.2666666666666666</v>
      </c>
      <c r="W1173" s="5">
        <f t="shared" si="832"/>
        <v>3.2166666666666668</v>
      </c>
      <c r="X1173" s="5">
        <f t="shared" si="832"/>
        <v>3.1666666666666665</v>
      </c>
      <c r="Y1173" s="5">
        <f t="shared" si="832"/>
        <v>3.1166666666666667</v>
      </c>
      <c r="Z1173" s="5">
        <f t="shared" si="832"/>
        <v>3.0666666666666669</v>
      </c>
      <c r="AA1173" s="5">
        <f t="shared" si="832"/>
        <v>3.0166666666666666</v>
      </c>
      <c r="AB1173" s="5">
        <f t="shared" si="832"/>
        <v>2.9666666666666668</v>
      </c>
      <c r="AC1173" s="5">
        <f t="shared" si="832"/>
        <v>2.9166666666666665</v>
      </c>
      <c r="AD1173" s="5">
        <f t="shared" si="832"/>
        <v>2.8666666666666667</v>
      </c>
      <c r="AE1173" s="5">
        <f t="shared" si="832"/>
        <v>2.8166666666666669</v>
      </c>
      <c r="AF1173" s="5">
        <f t="shared" si="832"/>
        <v>2.7666666666666666</v>
      </c>
      <c r="AG1173" s="5">
        <f t="shared" si="832"/>
        <v>2.7166666666666668</v>
      </c>
      <c r="AH1173" s="5">
        <f t="shared" si="832"/>
        <v>2.6666666666666665</v>
      </c>
    </row>
    <row r="1174" spans="2:34" hidden="1" outlineLevel="1">
      <c r="B1174" t="str">
        <f t="shared" si="826"/>
        <v>Nitrogen - Plant lifetime - Global - Years</v>
      </c>
      <c r="C1174" t="str">
        <f>C1166</f>
        <v>Nitrogen</v>
      </c>
      <c r="D1174" t="s">
        <v>109</v>
      </c>
      <c r="E1174" t="s">
        <v>49</v>
      </c>
      <c r="F1174" t="s">
        <v>110</v>
      </c>
      <c r="G1174" s="8">
        <f t="shared" ref="G1174:P1175" si="833">INDEX(FuelData,MATCH($B1174,FuelData_Index,0),MATCH(G$4,FuelData_Year,0))</f>
        <v>30</v>
      </c>
      <c r="H1174" s="8">
        <f t="shared" si="833"/>
        <v>30</v>
      </c>
      <c r="I1174" s="8">
        <f t="shared" si="833"/>
        <v>30</v>
      </c>
      <c r="J1174" s="8">
        <f t="shared" si="833"/>
        <v>30</v>
      </c>
      <c r="K1174" s="8">
        <f t="shared" si="833"/>
        <v>30</v>
      </c>
      <c r="L1174" s="8">
        <f t="shared" si="833"/>
        <v>30</v>
      </c>
      <c r="M1174" s="8">
        <f t="shared" si="833"/>
        <v>30</v>
      </c>
      <c r="N1174" s="8">
        <f t="shared" si="833"/>
        <v>30</v>
      </c>
      <c r="O1174" s="8">
        <f t="shared" si="833"/>
        <v>30</v>
      </c>
      <c r="P1174" s="8">
        <f t="shared" si="833"/>
        <v>30</v>
      </c>
      <c r="Q1174" s="8">
        <f t="shared" ref="Q1174:Z1175" si="834">INDEX(FuelData,MATCH($B1174,FuelData_Index,0),MATCH(Q$4,FuelData_Year,0))</f>
        <v>30</v>
      </c>
      <c r="R1174" s="8">
        <f t="shared" si="834"/>
        <v>30</v>
      </c>
      <c r="S1174" s="8">
        <f t="shared" si="834"/>
        <v>30</v>
      </c>
      <c r="T1174" s="8">
        <f t="shared" si="834"/>
        <v>30</v>
      </c>
      <c r="U1174" s="8">
        <f t="shared" si="834"/>
        <v>30</v>
      </c>
      <c r="V1174" s="8">
        <f t="shared" si="834"/>
        <v>30</v>
      </c>
      <c r="W1174" s="8">
        <f t="shared" si="834"/>
        <v>30</v>
      </c>
      <c r="X1174" s="8">
        <f t="shared" si="834"/>
        <v>30</v>
      </c>
      <c r="Y1174" s="8">
        <f t="shared" si="834"/>
        <v>30</v>
      </c>
      <c r="Z1174" s="8">
        <f t="shared" si="834"/>
        <v>30</v>
      </c>
      <c r="AA1174" s="8">
        <f t="shared" ref="AA1174:AH1175" si="835">INDEX(FuelData,MATCH($B1174,FuelData_Index,0),MATCH(AA$4,FuelData_Year,0))</f>
        <v>30</v>
      </c>
      <c r="AB1174" s="8">
        <f t="shared" si="835"/>
        <v>30</v>
      </c>
      <c r="AC1174" s="8">
        <f t="shared" si="835"/>
        <v>30</v>
      </c>
      <c r="AD1174" s="8">
        <f t="shared" si="835"/>
        <v>30</v>
      </c>
      <c r="AE1174" s="8">
        <f t="shared" si="835"/>
        <v>30</v>
      </c>
      <c r="AF1174" s="8">
        <f t="shared" si="835"/>
        <v>30</v>
      </c>
      <c r="AG1174" s="8">
        <f t="shared" si="835"/>
        <v>30</v>
      </c>
      <c r="AH1174" s="8">
        <f t="shared" si="835"/>
        <v>30</v>
      </c>
    </row>
    <row r="1175" spans="2:34" hidden="1" outlineLevel="1">
      <c r="B1175" t="str">
        <f t="shared" si="826"/>
        <v>Nitrogen - Total CAPEX - Global - USD/ton fuel</v>
      </c>
      <c r="C1175" t="str">
        <f>C1166</f>
        <v>Nitrogen</v>
      </c>
      <c r="D1175" t="s">
        <v>136</v>
      </c>
      <c r="E1175" t="s">
        <v>49</v>
      </c>
      <c r="F1175" t="s">
        <v>31</v>
      </c>
      <c r="G1175" s="8">
        <f t="shared" si="833"/>
        <v>386</v>
      </c>
      <c r="H1175" s="8">
        <f t="shared" si="833"/>
        <v>348</v>
      </c>
      <c r="I1175" s="8">
        <f t="shared" si="833"/>
        <v>310</v>
      </c>
      <c r="J1175" s="8">
        <f t="shared" si="833"/>
        <v>270</v>
      </c>
      <c r="K1175" s="8">
        <f t="shared" si="833"/>
        <v>230</v>
      </c>
      <c r="L1175" s="8">
        <f t="shared" si="833"/>
        <v>190</v>
      </c>
      <c r="M1175" s="8">
        <f t="shared" si="833"/>
        <v>150</v>
      </c>
      <c r="N1175" s="8">
        <f t="shared" si="833"/>
        <v>110</v>
      </c>
      <c r="O1175" s="8">
        <f t="shared" si="833"/>
        <v>108.5</v>
      </c>
      <c r="P1175" s="8">
        <f t="shared" si="833"/>
        <v>107</v>
      </c>
      <c r="Q1175" s="8">
        <f t="shared" si="834"/>
        <v>105.5</v>
      </c>
      <c r="R1175" s="8">
        <f t="shared" si="834"/>
        <v>104</v>
      </c>
      <c r="S1175" s="8">
        <f t="shared" si="834"/>
        <v>102.5</v>
      </c>
      <c r="T1175" s="8">
        <f t="shared" si="834"/>
        <v>101</v>
      </c>
      <c r="U1175" s="8">
        <f t="shared" si="834"/>
        <v>99.5</v>
      </c>
      <c r="V1175" s="8">
        <f t="shared" si="834"/>
        <v>98</v>
      </c>
      <c r="W1175" s="8">
        <f t="shared" si="834"/>
        <v>96.5</v>
      </c>
      <c r="X1175" s="8">
        <f t="shared" si="834"/>
        <v>95</v>
      </c>
      <c r="Y1175" s="8">
        <f t="shared" si="834"/>
        <v>93.5</v>
      </c>
      <c r="Z1175" s="8">
        <f t="shared" si="834"/>
        <v>92</v>
      </c>
      <c r="AA1175" s="8">
        <f t="shared" si="835"/>
        <v>90.5</v>
      </c>
      <c r="AB1175" s="8">
        <f t="shared" si="835"/>
        <v>89</v>
      </c>
      <c r="AC1175" s="8">
        <f t="shared" si="835"/>
        <v>87.5</v>
      </c>
      <c r="AD1175" s="8">
        <f t="shared" si="835"/>
        <v>86</v>
      </c>
      <c r="AE1175" s="8">
        <f t="shared" si="835"/>
        <v>84.5</v>
      </c>
      <c r="AF1175" s="8">
        <f t="shared" si="835"/>
        <v>83</v>
      </c>
      <c r="AG1175" s="8">
        <f t="shared" si="835"/>
        <v>81.5</v>
      </c>
      <c r="AH1175" s="8">
        <f t="shared" si="835"/>
        <v>80</v>
      </c>
    </row>
    <row r="1176" spans="2:34" hidden="1" outlineLevel="1">
      <c r="B1176" t="str">
        <f t="shared" si="826"/>
        <v/>
      </c>
      <c r="G1176" s="8"/>
      <c r="H1176" s="8"/>
      <c r="I1176" s="8"/>
      <c r="J1176" s="8"/>
      <c r="K1176" s="8"/>
      <c r="L1176" s="8"/>
      <c r="M1176" s="8"/>
      <c r="N1176" s="8"/>
      <c r="O1176" s="8"/>
      <c r="P1176" s="8"/>
      <c r="Q1176" s="8"/>
      <c r="R1176" s="8"/>
      <c r="S1176" s="8"/>
      <c r="T1176" s="8"/>
      <c r="U1176" s="8"/>
      <c r="V1176" s="8"/>
      <c r="W1176" s="8"/>
      <c r="X1176" s="8"/>
      <c r="Y1176" s="8"/>
      <c r="Z1176" s="8"/>
      <c r="AA1176" s="8"/>
      <c r="AB1176" s="8"/>
      <c r="AC1176" s="8"/>
      <c r="AD1176" s="8"/>
      <c r="AE1176" s="8"/>
      <c r="AF1176" s="8"/>
      <c r="AG1176" s="8"/>
      <c r="AH1176" s="8"/>
    </row>
    <row r="1177" spans="2:34" hidden="1" outlineLevel="1">
      <c r="B1177" t="str">
        <f t="shared" si="826"/>
        <v>Nitrogen - OPEX - Global - USD/ton fuel</v>
      </c>
      <c r="C1177" s="4" t="str">
        <f>C1166</f>
        <v>Nitrogen</v>
      </c>
      <c r="D1177" s="4" t="s">
        <v>41</v>
      </c>
      <c r="E1177" s="4" t="s">
        <v>49</v>
      </c>
      <c r="F1177" s="4" t="s">
        <v>31</v>
      </c>
      <c r="G1177" s="5">
        <f t="shared" ref="G1177:AH1177" si="836">G1178</f>
        <v>15.44</v>
      </c>
      <c r="H1177" s="5">
        <f t="shared" si="836"/>
        <v>13.92</v>
      </c>
      <c r="I1177" s="5">
        <f t="shared" si="836"/>
        <v>12.4</v>
      </c>
      <c r="J1177" s="5">
        <f t="shared" si="836"/>
        <v>10.8</v>
      </c>
      <c r="K1177" s="5">
        <f t="shared" si="836"/>
        <v>9.2000000000000011</v>
      </c>
      <c r="L1177" s="5">
        <f t="shared" si="836"/>
        <v>7.6000000000000005</v>
      </c>
      <c r="M1177" s="5">
        <f t="shared" si="836"/>
        <v>6</v>
      </c>
      <c r="N1177" s="5">
        <f t="shared" si="836"/>
        <v>4.4000000000000004</v>
      </c>
      <c r="O1177" s="5">
        <f t="shared" si="836"/>
        <v>4.34</v>
      </c>
      <c r="P1177" s="5">
        <f t="shared" si="836"/>
        <v>4.28</v>
      </c>
      <c r="Q1177" s="5">
        <f t="shared" si="836"/>
        <v>4.22</v>
      </c>
      <c r="R1177" s="5">
        <f t="shared" si="836"/>
        <v>4.16</v>
      </c>
      <c r="S1177" s="5">
        <f t="shared" si="836"/>
        <v>4.0999999999999996</v>
      </c>
      <c r="T1177" s="5">
        <f t="shared" si="836"/>
        <v>4.04</v>
      </c>
      <c r="U1177" s="5">
        <f t="shared" si="836"/>
        <v>3.98</v>
      </c>
      <c r="V1177" s="5">
        <f t="shared" si="836"/>
        <v>3.92</v>
      </c>
      <c r="W1177" s="5">
        <f t="shared" si="836"/>
        <v>3.86</v>
      </c>
      <c r="X1177" s="5">
        <f t="shared" si="836"/>
        <v>3.8000000000000003</v>
      </c>
      <c r="Y1177" s="5">
        <f t="shared" si="836"/>
        <v>3.74</v>
      </c>
      <c r="Z1177" s="5">
        <f t="shared" si="836"/>
        <v>3.68</v>
      </c>
      <c r="AA1177" s="5">
        <f t="shared" si="836"/>
        <v>3.62</v>
      </c>
      <c r="AB1177" s="5">
        <f t="shared" si="836"/>
        <v>3.56</v>
      </c>
      <c r="AC1177" s="5">
        <f t="shared" si="836"/>
        <v>3.5</v>
      </c>
      <c r="AD1177" s="5">
        <f t="shared" si="836"/>
        <v>3.44</v>
      </c>
      <c r="AE1177" s="5">
        <f t="shared" si="836"/>
        <v>3.38</v>
      </c>
      <c r="AF1177" s="5">
        <f t="shared" si="836"/>
        <v>3.3200000000000003</v>
      </c>
      <c r="AG1177" s="5">
        <f t="shared" si="836"/>
        <v>3.2600000000000002</v>
      </c>
      <c r="AH1177" s="5">
        <f t="shared" si="836"/>
        <v>3.2</v>
      </c>
    </row>
    <row r="1178" spans="2:34" hidden="1" outlineLevel="1">
      <c r="B1178" t="str">
        <f t="shared" si="826"/>
        <v>Nitrogen - OPEX - Global - USD/ton fuel/year</v>
      </c>
      <c r="C1178" t="str">
        <f>C1166</f>
        <v>Nitrogen</v>
      </c>
      <c r="D1178" t="s">
        <v>41</v>
      </c>
      <c r="E1178" t="s">
        <v>49</v>
      </c>
      <c r="F1178" t="s">
        <v>114</v>
      </c>
      <c r="G1178" s="8">
        <f t="shared" ref="G1178:AH1178" si="837">INDEX(FuelData,MATCH($B1178,FuelData_Index,0),MATCH(G$4,FuelData_Year,0))</f>
        <v>15.44</v>
      </c>
      <c r="H1178" s="8">
        <f t="shared" si="837"/>
        <v>13.92</v>
      </c>
      <c r="I1178" s="8">
        <f t="shared" si="837"/>
        <v>12.4</v>
      </c>
      <c r="J1178" s="8">
        <f t="shared" si="837"/>
        <v>10.8</v>
      </c>
      <c r="K1178" s="8">
        <f t="shared" si="837"/>
        <v>9.2000000000000011</v>
      </c>
      <c r="L1178" s="8">
        <f t="shared" si="837"/>
        <v>7.6000000000000005</v>
      </c>
      <c r="M1178" s="8">
        <f t="shared" si="837"/>
        <v>6</v>
      </c>
      <c r="N1178" s="8">
        <f t="shared" si="837"/>
        <v>4.4000000000000004</v>
      </c>
      <c r="O1178" s="8">
        <f t="shared" si="837"/>
        <v>4.34</v>
      </c>
      <c r="P1178" s="8">
        <f t="shared" si="837"/>
        <v>4.28</v>
      </c>
      <c r="Q1178" s="8">
        <f t="shared" si="837"/>
        <v>4.22</v>
      </c>
      <c r="R1178" s="8">
        <f t="shared" si="837"/>
        <v>4.16</v>
      </c>
      <c r="S1178" s="8">
        <f t="shared" si="837"/>
        <v>4.0999999999999996</v>
      </c>
      <c r="T1178" s="8">
        <f t="shared" si="837"/>
        <v>4.04</v>
      </c>
      <c r="U1178" s="8">
        <f t="shared" si="837"/>
        <v>3.98</v>
      </c>
      <c r="V1178" s="8">
        <f t="shared" si="837"/>
        <v>3.92</v>
      </c>
      <c r="W1178" s="8">
        <f t="shared" si="837"/>
        <v>3.86</v>
      </c>
      <c r="X1178" s="8">
        <f t="shared" si="837"/>
        <v>3.8000000000000003</v>
      </c>
      <c r="Y1178" s="8">
        <f t="shared" si="837"/>
        <v>3.74</v>
      </c>
      <c r="Z1178" s="8">
        <f t="shared" si="837"/>
        <v>3.68</v>
      </c>
      <c r="AA1178" s="8">
        <f t="shared" si="837"/>
        <v>3.62</v>
      </c>
      <c r="AB1178" s="8">
        <f t="shared" si="837"/>
        <v>3.56</v>
      </c>
      <c r="AC1178" s="8">
        <f t="shared" si="837"/>
        <v>3.5</v>
      </c>
      <c r="AD1178" s="8">
        <f t="shared" si="837"/>
        <v>3.44</v>
      </c>
      <c r="AE1178" s="8">
        <f t="shared" si="837"/>
        <v>3.38</v>
      </c>
      <c r="AF1178" s="8">
        <f t="shared" si="837"/>
        <v>3.3200000000000003</v>
      </c>
      <c r="AG1178" s="8">
        <f t="shared" si="837"/>
        <v>3.2600000000000002</v>
      </c>
      <c r="AH1178" s="8">
        <f t="shared" si="837"/>
        <v>3.2</v>
      </c>
    </row>
    <row r="1179" spans="2:34" hidden="1" outlineLevel="1">
      <c r="B1179" t="str">
        <f t="shared" si="826"/>
        <v/>
      </c>
      <c r="G1179" s="8"/>
      <c r="H1179" s="8"/>
      <c r="I1179" s="8"/>
      <c r="J1179" s="8"/>
      <c r="K1179" s="8"/>
      <c r="L1179" s="8"/>
      <c r="M1179" s="8"/>
      <c r="N1179" s="8"/>
      <c r="O1179" s="8"/>
      <c r="P1179" s="8"/>
      <c r="Q1179" s="8"/>
      <c r="R1179" s="8"/>
      <c r="S1179" s="8"/>
      <c r="T1179" s="8"/>
      <c r="U1179" s="8"/>
      <c r="V1179" s="8"/>
      <c r="W1179" s="8"/>
      <c r="X1179" s="8"/>
      <c r="Y1179" s="8"/>
      <c r="Z1179" s="8"/>
      <c r="AA1179" s="8"/>
      <c r="AB1179" s="8"/>
      <c r="AC1179" s="8"/>
      <c r="AD1179" s="8"/>
      <c r="AE1179" s="8"/>
      <c r="AF1179" s="8"/>
      <c r="AG1179" s="8"/>
      <c r="AH1179" s="8"/>
    </row>
    <row r="1180" spans="2:34" hidden="1" outlineLevel="1">
      <c r="B1180" t="str">
        <f t="shared" si="826"/>
        <v>Nitrogen - Finance cost - Africa - USD/ton fuel</v>
      </c>
      <c r="C1180" s="10" t="str">
        <f>C1166</f>
        <v>Nitrogen</v>
      </c>
      <c r="D1180" s="10" t="s">
        <v>42</v>
      </c>
      <c r="E1180" s="10" t="s">
        <v>55</v>
      </c>
      <c r="F1180" s="10" t="s">
        <v>31</v>
      </c>
      <c r="G1180" s="11">
        <f t="shared" ref="G1180:AH1180" si="838">G1185*G$1190</f>
        <v>21.230000000000004</v>
      </c>
      <c r="H1180" s="11">
        <f t="shared" si="838"/>
        <v>19.140000000000004</v>
      </c>
      <c r="I1180" s="11">
        <f t="shared" si="838"/>
        <v>17.05</v>
      </c>
      <c r="J1180" s="11">
        <f t="shared" si="838"/>
        <v>14.850000000000001</v>
      </c>
      <c r="K1180" s="11">
        <f t="shared" si="838"/>
        <v>12.650000000000002</v>
      </c>
      <c r="L1180" s="11">
        <f t="shared" si="838"/>
        <v>10.450000000000001</v>
      </c>
      <c r="M1180" s="11">
        <f t="shared" si="838"/>
        <v>8.2500000000000018</v>
      </c>
      <c r="N1180" s="11">
        <f t="shared" si="838"/>
        <v>6.0500000000000007</v>
      </c>
      <c r="O1180" s="11">
        <f t="shared" si="838"/>
        <v>5.9675000000000011</v>
      </c>
      <c r="P1180" s="11">
        <f t="shared" si="838"/>
        <v>5.8850000000000007</v>
      </c>
      <c r="Q1180" s="11">
        <f t="shared" si="838"/>
        <v>5.8025000000000011</v>
      </c>
      <c r="R1180" s="11">
        <f t="shared" si="838"/>
        <v>5.7200000000000006</v>
      </c>
      <c r="S1180" s="11">
        <f t="shared" si="838"/>
        <v>5.6375000000000011</v>
      </c>
      <c r="T1180" s="11">
        <f t="shared" si="838"/>
        <v>5.5550000000000006</v>
      </c>
      <c r="U1180" s="11">
        <f t="shared" si="838"/>
        <v>5.472500000000001</v>
      </c>
      <c r="V1180" s="11">
        <f t="shared" si="838"/>
        <v>5.3900000000000006</v>
      </c>
      <c r="W1180" s="11">
        <f t="shared" si="838"/>
        <v>5.307500000000001</v>
      </c>
      <c r="X1180" s="11">
        <f t="shared" si="838"/>
        <v>5.2250000000000005</v>
      </c>
      <c r="Y1180" s="11">
        <f t="shared" si="838"/>
        <v>5.142500000000001</v>
      </c>
      <c r="Z1180" s="11">
        <f t="shared" si="838"/>
        <v>5.0600000000000005</v>
      </c>
      <c r="AA1180" s="11">
        <f t="shared" si="838"/>
        <v>4.9775000000000009</v>
      </c>
      <c r="AB1180" s="11">
        <f t="shared" si="838"/>
        <v>4.8950000000000005</v>
      </c>
      <c r="AC1180" s="11">
        <f t="shared" si="838"/>
        <v>4.8125000000000009</v>
      </c>
      <c r="AD1180" s="11">
        <f t="shared" si="838"/>
        <v>4.7300000000000004</v>
      </c>
      <c r="AE1180" s="11">
        <f t="shared" si="838"/>
        <v>4.6475000000000009</v>
      </c>
      <c r="AF1180" s="11">
        <f t="shared" si="838"/>
        <v>4.5650000000000004</v>
      </c>
      <c r="AG1180" s="11">
        <f t="shared" si="838"/>
        <v>4.4825000000000008</v>
      </c>
      <c r="AH1180" s="11">
        <f t="shared" si="838"/>
        <v>4.4000000000000004</v>
      </c>
    </row>
    <row r="1181" spans="2:34" hidden="1" outlineLevel="1">
      <c r="B1181" t="str">
        <f t="shared" si="826"/>
        <v>Nitrogen - Finance cost - Americas - USD/ton fuel</v>
      </c>
      <c r="C1181" s="2" t="str">
        <f>C1166</f>
        <v>Nitrogen</v>
      </c>
      <c r="D1181" s="2" t="s">
        <v>42</v>
      </c>
      <c r="E1181" s="2" t="s">
        <v>56</v>
      </c>
      <c r="F1181" s="2" t="s">
        <v>31</v>
      </c>
      <c r="G1181" s="12">
        <f t="shared" ref="G1181:AH1181" si="839">G1186*G$1190</f>
        <v>21.230000000000004</v>
      </c>
      <c r="H1181" s="12">
        <f t="shared" si="839"/>
        <v>19.140000000000004</v>
      </c>
      <c r="I1181" s="12">
        <f t="shared" si="839"/>
        <v>17.05</v>
      </c>
      <c r="J1181" s="12">
        <f t="shared" si="839"/>
        <v>14.850000000000001</v>
      </c>
      <c r="K1181" s="12">
        <f t="shared" si="839"/>
        <v>12.650000000000002</v>
      </c>
      <c r="L1181" s="12">
        <f t="shared" si="839"/>
        <v>10.450000000000001</v>
      </c>
      <c r="M1181" s="12">
        <f t="shared" si="839"/>
        <v>8.2500000000000018</v>
      </c>
      <c r="N1181" s="12">
        <f t="shared" si="839"/>
        <v>6.0500000000000007</v>
      </c>
      <c r="O1181" s="12">
        <f t="shared" si="839"/>
        <v>5.9675000000000011</v>
      </c>
      <c r="P1181" s="12">
        <f t="shared" si="839"/>
        <v>5.8850000000000007</v>
      </c>
      <c r="Q1181" s="12">
        <f t="shared" si="839"/>
        <v>5.8025000000000011</v>
      </c>
      <c r="R1181" s="12">
        <f t="shared" si="839"/>
        <v>5.7200000000000006</v>
      </c>
      <c r="S1181" s="12">
        <f t="shared" si="839"/>
        <v>5.6375000000000011</v>
      </c>
      <c r="T1181" s="12">
        <f t="shared" si="839"/>
        <v>5.5550000000000006</v>
      </c>
      <c r="U1181" s="12">
        <f t="shared" si="839"/>
        <v>5.472500000000001</v>
      </c>
      <c r="V1181" s="12">
        <f t="shared" si="839"/>
        <v>5.3900000000000006</v>
      </c>
      <c r="W1181" s="12">
        <f t="shared" si="839"/>
        <v>5.307500000000001</v>
      </c>
      <c r="X1181" s="12">
        <f t="shared" si="839"/>
        <v>5.2250000000000005</v>
      </c>
      <c r="Y1181" s="12">
        <f t="shared" si="839"/>
        <v>5.142500000000001</v>
      </c>
      <c r="Z1181" s="12">
        <f t="shared" si="839"/>
        <v>5.0600000000000005</v>
      </c>
      <c r="AA1181" s="12">
        <f t="shared" si="839"/>
        <v>4.9775000000000009</v>
      </c>
      <c r="AB1181" s="12">
        <f t="shared" si="839"/>
        <v>4.8950000000000005</v>
      </c>
      <c r="AC1181" s="12">
        <f t="shared" si="839"/>
        <v>4.8125000000000009</v>
      </c>
      <c r="AD1181" s="12">
        <f t="shared" si="839"/>
        <v>4.7300000000000004</v>
      </c>
      <c r="AE1181" s="12">
        <f t="shared" si="839"/>
        <v>4.6475000000000009</v>
      </c>
      <c r="AF1181" s="12">
        <f t="shared" si="839"/>
        <v>4.5650000000000004</v>
      </c>
      <c r="AG1181" s="12">
        <f t="shared" si="839"/>
        <v>4.4825000000000008</v>
      </c>
      <c r="AH1181" s="12">
        <f t="shared" si="839"/>
        <v>4.4000000000000004</v>
      </c>
    </row>
    <row r="1182" spans="2:34" hidden="1" outlineLevel="1">
      <c r="B1182" t="str">
        <f t="shared" si="826"/>
        <v>Nitrogen - Finance cost - Asia - USD/ton fuel</v>
      </c>
      <c r="C1182" s="2" t="str">
        <f>C1166</f>
        <v>Nitrogen</v>
      </c>
      <c r="D1182" s="2" t="s">
        <v>42</v>
      </c>
      <c r="E1182" s="2" t="s">
        <v>57</v>
      </c>
      <c r="F1182" s="2" t="s">
        <v>31</v>
      </c>
      <c r="G1182" s="12">
        <f t="shared" ref="G1182:AH1182" si="840">G1187*G$1190</f>
        <v>21.230000000000004</v>
      </c>
      <c r="H1182" s="12">
        <f t="shared" si="840"/>
        <v>19.140000000000004</v>
      </c>
      <c r="I1182" s="12">
        <f t="shared" si="840"/>
        <v>17.05</v>
      </c>
      <c r="J1182" s="12">
        <f t="shared" si="840"/>
        <v>14.850000000000001</v>
      </c>
      <c r="K1182" s="12">
        <f t="shared" si="840"/>
        <v>12.650000000000002</v>
      </c>
      <c r="L1182" s="12">
        <f t="shared" si="840"/>
        <v>10.450000000000001</v>
      </c>
      <c r="M1182" s="12">
        <f t="shared" si="840"/>
        <v>8.2500000000000018</v>
      </c>
      <c r="N1182" s="12">
        <f t="shared" si="840"/>
        <v>6.0500000000000007</v>
      </c>
      <c r="O1182" s="12">
        <f t="shared" si="840"/>
        <v>5.9675000000000011</v>
      </c>
      <c r="P1182" s="12">
        <f t="shared" si="840"/>
        <v>5.8850000000000007</v>
      </c>
      <c r="Q1182" s="12">
        <f t="shared" si="840"/>
        <v>5.8025000000000011</v>
      </c>
      <c r="R1182" s="12">
        <f t="shared" si="840"/>
        <v>5.7200000000000006</v>
      </c>
      <c r="S1182" s="12">
        <f t="shared" si="840"/>
        <v>5.6375000000000011</v>
      </c>
      <c r="T1182" s="12">
        <f t="shared" si="840"/>
        <v>5.5550000000000006</v>
      </c>
      <c r="U1182" s="12">
        <f t="shared" si="840"/>
        <v>5.472500000000001</v>
      </c>
      <c r="V1182" s="12">
        <f t="shared" si="840"/>
        <v>5.3900000000000006</v>
      </c>
      <c r="W1182" s="12">
        <f t="shared" si="840"/>
        <v>5.307500000000001</v>
      </c>
      <c r="X1182" s="12">
        <f t="shared" si="840"/>
        <v>5.2250000000000005</v>
      </c>
      <c r="Y1182" s="12">
        <f t="shared" si="840"/>
        <v>5.142500000000001</v>
      </c>
      <c r="Z1182" s="12">
        <f t="shared" si="840"/>
        <v>5.0600000000000005</v>
      </c>
      <c r="AA1182" s="12">
        <f t="shared" si="840"/>
        <v>4.9775000000000009</v>
      </c>
      <c r="AB1182" s="12">
        <f t="shared" si="840"/>
        <v>4.8950000000000005</v>
      </c>
      <c r="AC1182" s="12">
        <f t="shared" si="840"/>
        <v>4.8125000000000009</v>
      </c>
      <c r="AD1182" s="12">
        <f t="shared" si="840"/>
        <v>4.7300000000000004</v>
      </c>
      <c r="AE1182" s="12">
        <f t="shared" si="840"/>
        <v>4.6475000000000009</v>
      </c>
      <c r="AF1182" s="12">
        <f t="shared" si="840"/>
        <v>4.5650000000000004</v>
      </c>
      <c r="AG1182" s="12">
        <f t="shared" si="840"/>
        <v>4.4825000000000008</v>
      </c>
      <c r="AH1182" s="12">
        <f t="shared" si="840"/>
        <v>4.4000000000000004</v>
      </c>
    </row>
    <row r="1183" spans="2:34" hidden="1" outlineLevel="1">
      <c r="B1183" t="str">
        <f t="shared" si="826"/>
        <v>Nitrogen - Finance cost - Europe - USD/ton fuel</v>
      </c>
      <c r="C1183" s="2" t="str">
        <f>C1166</f>
        <v>Nitrogen</v>
      </c>
      <c r="D1183" s="2" t="s">
        <v>42</v>
      </c>
      <c r="E1183" s="2" t="s">
        <v>8</v>
      </c>
      <c r="F1183" s="2" t="s">
        <v>31</v>
      </c>
      <c r="G1183" s="12">
        <f t="shared" ref="G1183:AH1183" si="841">G1188*G$1190</f>
        <v>21.230000000000004</v>
      </c>
      <c r="H1183" s="12">
        <f t="shared" si="841"/>
        <v>19.140000000000004</v>
      </c>
      <c r="I1183" s="12">
        <f t="shared" si="841"/>
        <v>17.05</v>
      </c>
      <c r="J1183" s="12">
        <f t="shared" si="841"/>
        <v>14.850000000000001</v>
      </c>
      <c r="K1183" s="12">
        <f t="shared" si="841"/>
        <v>12.650000000000002</v>
      </c>
      <c r="L1183" s="12">
        <f t="shared" si="841"/>
        <v>10.450000000000001</v>
      </c>
      <c r="M1183" s="12">
        <f t="shared" si="841"/>
        <v>8.2500000000000018</v>
      </c>
      <c r="N1183" s="12">
        <f t="shared" si="841"/>
        <v>6.0500000000000007</v>
      </c>
      <c r="O1183" s="12">
        <f t="shared" si="841"/>
        <v>5.9675000000000011</v>
      </c>
      <c r="P1183" s="12">
        <f t="shared" si="841"/>
        <v>5.8850000000000007</v>
      </c>
      <c r="Q1183" s="12">
        <f t="shared" si="841"/>
        <v>5.8025000000000011</v>
      </c>
      <c r="R1183" s="12">
        <f t="shared" si="841"/>
        <v>5.7200000000000006</v>
      </c>
      <c r="S1183" s="12">
        <f t="shared" si="841"/>
        <v>5.6375000000000011</v>
      </c>
      <c r="T1183" s="12">
        <f t="shared" si="841"/>
        <v>5.5550000000000006</v>
      </c>
      <c r="U1183" s="12">
        <f t="shared" si="841"/>
        <v>5.472500000000001</v>
      </c>
      <c r="V1183" s="12">
        <f t="shared" si="841"/>
        <v>5.3900000000000006</v>
      </c>
      <c r="W1183" s="12">
        <f t="shared" si="841"/>
        <v>5.307500000000001</v>
      </c>
      <c r="X1183" s="12">
        <f t="shared" si="841"/>
        <v>5.2250000000000005</v>
      </c>
      <c r="Y1183" s="12">
        <f t="shared" si="841"/>
        <v>5.142500000000001</v>
      </c>
      <c r="Z1183" s="12">
        <f t="shared" si="841"/>
        <v>5.0600000000000005</v>
      </c>
      <c r="AA1183" s="12">
        <f t="shared" si="841"/>
        <v>4.9775000000000009</v>
      </c>
      <c r="AB1183" s="12">
        <f t="shared" si="841"/>
        <v>4.8950000000000005</v>
      </c>
      <c r="AC1183" s="12">
        <f t="shared" si="841"/>
        <v>4.8125000000000009</v>
      </c>
      <c r="AD1183" s="12">
        <f t="shared" si="841"/>
        <v>4.7300000000000004</v>
      </c>
      <c r="AE1183" s="12">
        <f t="shared" si="841"/>
        <v>4.6475000000000009</v>
      </c>
      <c r="AF1183" s="12">
        <f t="shared" si="841"/>
        <v>4.5650000000000004</v>
      </c>
      <c r="AG1183" s="12">
        <f t="shared" si="841"/>
        <v>4.4825000000000008</v>
      </c>
      <c r="AH1183" s="12">
        <f t="shared" si="841"/>
        <v>4.4000000000000004</v>
      </c>
    </row>
    <row r="1184" spans="2:34" hidden="1" outlineLevel="1">
      <c r="B1184" t="str">
        <f t="shared" si="826"/>
        <v>Nitrogen - Finance cost - Middle East - USD/ton fuel</v>
      </c>
      <c r="C1184" s="13" t="str">
        <f>C1166</f>
        <v>Nitrogen</v>
      </c>
      <c r="D1184" s="13" t="s">
        <v>42</v>
      </c>
      <c r="E1184" s="13" t="s">
        <v>58</v>
      </c>
      <c r="F1184" s="13" t="s">
        <v>31</v>
      </c>
      <c r="G1184" s="14">
        <f t="shared" ref="G1184:AH1184" si="842">G1189*G$1190</f>
        <v>21.230000000000004</v>
      </c>
      <c r="H1184" s="14">
        <f t="shared" si="842"/>
        <v>19.140000000000004</v>
      </c>
      <c r="I1184" s="14">
        <f t="shared" si="842"/>
        <v>17.05</v>
      </c>
      <c r="J1184" s="14">
        <f t="shared" si="842"/>
        <v>14.850000000000001</v>
      </c>
      <c r="K1184" s="14">
        <f t="shared" si="842"/>
        <v>12.650000000000002</v>
      </c>
      <c r="L1184" s="14">
        <f t="shared" si="842"/>
        <v>10.450000000000001</v>
      </c>
      <c r="M1184" s="14">
        <f t="shared" si="842"/>
        <v>8.2500000000000018</v>
      </c>
      <c r="N1184" s="14">
        <f t="shared" si="842"/>
        <v>6.0500000000000007</v>
      </c>
      <c r="O1184" s="14">
        <f t="shared" si="842"/>
        <v>5.9675000000000011</v>
      </c>
      <c r="P1184" s="14">
        <f t="shared" si="842"/>
        <v>5.8850000000000007</v>
      </c>
      <c r="Q1184" s="14">
        <f t="shared" si="842"/>
        <v>5.8025000000000011</v>
      </c>
      <c r="R1184" s="14">
        <f t="shared" si="842"/>
        <v>5.7200000000000006</v>
      </c>
      <c r="S1184" s="14">
        <f t="shared" si="842"/>
        <v>5.6375000000000011</v>
      </c>
      <c r="T1184" s="14">
        <f t="shared" si="842"/>
        <v>5.5550000000000006</v>
      </c>
      <c r="U1184" s="14">
        <f t="shared" si="842"/>
        <v>5.472500000000001</v>
      </c>
      <c r="V1184" s="14">
        <f t="shared" si="842"/>
        <v>5.3900000000000006</v>
      </c>
      <c r="W1184" s="14">
        <f t="shared" si="842"/>
        <v>5.307500000000001</v>
      </c>
      <c r="X1184" s="14">
        <f t="shared" si="842"/>
        <v>5.2250000000000005</v>
      </c>
      <c r="Y1184" s="14">
        <f t="shared" si="842"/>
        <v>5.142500000000001</v>
      </c>
      <c r="Z1184" s="14">
        <f t="shared" si="842"/>
        <v>5.0600000000000005</v>
      </c>
      <c r="AA1184" s="14">
        <f t="shared" si="842"/>
        <v>4.9775000000000009</v>
      </c>
      <c r="AB1184" s="14">
        <f t="shared" si="842"/>
        <v>4.8950000000000005</v>
      </c>
      <c r="AC1184" s="14">
        <f t="shared" si="842"/>
        <v>4.8125000000000009</v>
      </c>
      <c r="AD1184" s="14">
        <f t="shared" si="842"/>
        <v>4.7300000000000004</v>
      </c>
      <c r="AE1184" s="14">
        <f t="shared" si="842"/>
        <v>4.6475000000000009</v>
      </c>
      <c r="AF1184" s="14">
        <f t="shared" si="842"/>
        <v>4.5650000000000004</v>
      </c>
      <c r="AG1184" s="14">
        <f t="shared" si="842"/>
        <v>4.4825000000000008</v>
      </c>
      <c r="AH1184" s="14">
        <f t="shared" si="842"/>
        <v>4.4000000000000004</v>
      </c>
    </row>
    <row r="1185" spans="2:34" hidden="1" outlineLevel="1">
      <c r="B1185" t="str">
        <f t="shared" si="826"/>
        <v>General - Weighted average cost of capital (WACC) - Africa - %</v>
      </c>
      <c r="C1185" t="s">
        <v>115</v>
      </c>
      <c r="D1185" t="s">
        <v>116</v>
      </c>
      <c r="E1185" t="s">
        <v>55</v>
      </c>
      <c r="F1185" t="s">
        <v>117</v>
      </c>
      <c r="G1185" s="9">
        <f t="shared" ref="G1185:P1190" si="843">INDEX(FuelData,MATCH($B1185,FuelData_Index,0),MATCH(G$4,FuelData_Year,0))</f>
        <v>5.5000000000000007E-2</v>
      </c>
      <c r="H1185" s="9">
        <f t="shared" si="843"/>
        <v>5.5000000000000007E-2</v>
      </c>
      <c r="I1185" s="9">
        <f t="shared" si="843"/>
        <v>5.5000000000000007E-2</v>
      </c>
      <c r="J1185" s="9">
        <f t="shared" si="843"/>
        <v>5.5000000000000007E-2</v>
      </c>
      <c r="K1185" s="9">
        <f t="shared" si="843"/>
        <v>5.5000000000000007E-2</v>
      </c>
      <c r="L1185" s="9">
        <f t="shared" si="843"/>
        <v>5.5000000000000007E-2</v>
      </c>
      <c r="M1185" s="9">
        <f t="shared" si="843"/>
        <v>5.5000000000000007E-2</v>
      </c>
      <c r="N1185" s="9">
        <f t="shared" si="843"/>
        <v>5.5000000000000007E-2</v>
      </c>
      <c r="O1185" s="9">
        <f t="shared" si="843"/>
        <v>5.5000000000000007E-2</v>
      </c>
      <c r="P1185" s="9">
        <f t="shared" si="843"/>
        <v>5.5000000000000007E-2</v>
      </c>
      <c r="Q1185" s="9">
        <f t="shared" ref="Q1185:Z1190" si="844">INDEX(FuelData,MATCH($B1185,FuelData_Index,0),MATCH(Q$4,FuelData_Year,0))</f>
        <v>5.5000000000000007E-2</v>
      </c>
      <c r="R1185" s="9">
        <f t="shared" si="844"/>
        <v>5.5000000000000007E-2</v>
      </c>
      <c r="S1185" s="9">
        <f t="shared" si="844"/>
        <v>5.5000000000000007E-2</v>
      </c>
      <c r="T1185" s="9">
        <f t="shared" si="844"/>
        <v>5.5000000000000007E-2</v>
      </c>
      <c r="U1185" s="9">
        <f t="shared" si="844"/>
        <v>5.5000000000000007E-2</v>
      </c>
      <c r="V1185" s="9">
        <f t="shared" si="844"/>
        <v>5.5000000000000007E-2</v>
      </c>
      <c r="W1185" s="9">
        <f t="shared" si="844"/>
        <v>5.5000000000000007E-2</v>
      </c>
      <c r="X1185" s="9">
        <f t="shared" si="844"/>
        <v>5.5000000000000007E-2</v>
      </c>
      <c r="Y1185" s="9">
        <f t="shared" si="844"/>
        <v>5.5000000000000007E-2</v>
      </c>
      <c r="Z1185" s="9">
        <f t="shared" si="844"/>
        <v>5.5000000000000007E-2</v>
      </c>
      <c r="AA1185" s="9">
        <f t="shared" ref="AA1185:AH1190" si="845">INDEX(FuelData,MATCH($B1185,FuelData_Index,0),MATCH(AA$4,FuelData_Year,0))</f>
        <v>5.5000000000000007E-2</v>
      </c>
      <c r="AB1185" s="9">
        <f t="shared" si="845"/>
        <v>5.5000000000000007E-2</v>
      </c>
      <c r="AC1185" s="9">
        <f t="shared" si="845"/>
        <v>5.5000000000000007E-2</v>
      </c>
      <c r="AD1185" s="9">
        <f t="shared" si="845"/>
        <v>5.5000000000000007E-2</v>
      </c>
      <c r="AE1185" s="9">
        <f t="shared" si="845"/>
        <v>5.5000000000000007E-2</v>
      </c>
      <c r="AF1185" s="9">
        <f t="shared" si="845"/>
        <v>5.5000000000000007E-2</v>
      </c>
      <c r="AG1185" s="9">
        <f t="shared" si="845"/>
        <v>5.5000000000000007E-2</v>
      </c>
      <c r="AH1185" s="9">
        <f t="shared" si="845"/>
        <v>5.5000000000000007E-2</v>
      </c>
    </row>
    <row r="1186" spans="2:34" hidden="1" outlineLevel="1">
      <c r="B1186" t="str">
        <f t="shared" si="826"/>
        <v>General - Weighted average cost of capital (WACC) - Americas - %</v>
      </c>
      <c r="C1186" t="s">
        <v>115</v>
      </c>
      <c r="D1186" t="s">
        <v>116</v>
      </c>
      <c r="E1186" t="s">
        <v>56</v>
      </c>
      <c r="F1186" t="s">
        <v>117</v>
      </c>
      <c r="G1186" s="9">
        <f t="shared" si="843"/>
        <v>5.5000000000000007E-2</v>
      </c>
      <c r="H1186" s="9">
        <f t="shared" si="843"/>
        <v>5.5000000000000007E-2</v>
      </c>
      <c r="I1186" s="9">
        <f t="shared" si="843"/>
        <v>5.5000000000000007E-2</v>
      </c>
      <c r="J1186" s="9">
        <f t="shared" si="843"/>
        <v>5.5000000000000007E-2</v>
      </c>
      <c r="K1186" s="9">
        <f t="shared" si="843"/>
        <v>5.5000000000000007E-2</v>
      </c>
      <c r="L1186" s="9">
        <f t="shared" si="843"/>
        <v>5.5000000000000007E-2</v>
      </c>
      <c r="M1186" s="9">
        <f t="shared" si="843"/>
        <v>5.5000000000000007E-2</v>
      </c>
      <c r="N1186" s="9">
        <f t="shared" si="843"/>
        <v>5.5000000000000007E-2</v>
      </c>
      <c r="O1186" s="9">
        <f t="shared" si="843"/>
        <v>5.5000000000000007E-2</v>
      </c>
      <c r="P1186" s="9">
        <f t="shared" si="843"/>
        <v>5.5000000000000007E-2</v>
      </c>
      <c r="Q1186" s="9">
        <f t="shared" si="844"/>
        <v>5.5000000000000007E-2</v>
      </c>
      <c r="R1186" s="9">
        <f t="shared" si="844"/>
        <v>5.5000000000000007E-2</v>
      </c>
      <c r="S1186" s="9">
        <f t="shared" si="844"/>
        <v>5.5000000000000007E-2</v>
      </c>
      <c r="T1186" s="9">
        <f t="shared" si="844"/>
        <v>5.5000000000000007E-2</v>
      </c>
      <c r="U1186" s="9">
        <f t="shared" si="844"/>
        <v>5.5000000000000007E-2</v>
      </c>
      <c r="V1186" s="9">
        <f t="shared" si="844"/>
        <v>5.5000000000000007E-2</v>
      </c>
      <c r="W1186" s="9">
        <f t="shared" si="844"/>
        <v>5.5000000000000007E-2</v>
      </c>
      <c r="X1186" s="9">
        <f t="shared" si="844"/>
        <v>5.5000000000000007E-2</v>
      </c>
      <c r="Y1186" s="9">
        <f t="shared" si="844"/>
        <v>5.5000000000000007E-2</v>
      </c>
      <c r="Z1186" s="9">
        <f t="shared" si="844"/>
        <v>5.5000000000000007E-2</v>
      </c>
      <c r="AA1186" s="9">
        <f t="shared" si="845"/>
        <v>5.5000000000000007E-2</v>
      </c>
      <c r="AB1186" s="9">
        <f t="shared" si="845"/>
        <v>5.5000000000000007E-2</v>
      </c>
      <c r="AC1186" s="9">
        <f t="shared" si="845"/>
        <v>5.5000000000000007E-2</v>
      </c>
      <c r="AD1186" s="9">
        <f t="shared" si="845"/>
        <v>5.5000000000000007E-2</v>
      </c>
      <c r="AE1186" s="9">
        <f t="shared" si="845"/>
        <v>5.5000000000000007E-2</v>
      </c>
      <c r="AF1186" s="9">
        <f t="shared" si="845"/>
        <v>5.5000000000000007E-2</v>
      </c>
      <c r="AG1186" s="9">
        <f t="shared" si="845"/>
        <v>5.5000000000000007E-2</v>
      </c>
      <c r="AH1186" s="9">
        <f t="shared" si="845"/>
        <v>5.5000000000000007E-2</v>
      </c>
    </row>
    <row r="1187" spans="2:34" hidden="1" outlineLevel="1">
      <c r="B1187" t="str">
        <f t="shared" si="826"/>
        <v>General - Weighted average cost of capital (WACC) - Asia - %</v>
      </c>
      <c r="C1187" t="s">
        <v>115</v>
      </c>
      <c r="D1187" t="s">
        <v>116</v>
      </c>
      <c r="E1187" t="s">
        <v>57</v>
      </c>
      <c r="F1187" t="s">
        <v>117</v>
      </c>
      <c r="G1187" s="9">
        <f t="shared" si="843"/>
        <v>5.5000000000000007E-2</v>
      </c>
      <c r="H1187" s="9">
        <f t="shared" si="843"/>
        <v>5.5000000000000007E-2</v>
      </c>
      <c r="I1187" s="9">
        <f t="shared" si="843"/>
        <v>5.5000000000000007E-2</v>
      </c>
      <c r="J1187" s="9">
        <f t="shared" si="843"/>
        <v>5.5000000000000007E-2</v>
      </c>
      <c r="K1187" s="9">
        <f t="shared" si="843"/>
        <v>5.5000000000000007E-2</v>
      </c>
      <c r="L1187" s="9">
        <f t="shared" si="843"/>
        <v>5.5000000000000007E-2</v>
      </c>
      <c r="M1187" s="9">
        <f t="shared" si="843"/>
        <v>5.5000000000000007E-2</v>
      </c>
      <c r="N1187" s="9">
        <f t="shared" si="843"/>
        <v>5.5000000000000007E-2</v>
      </c>
      <c r="O1187" s="9">
        <f t="shared" si="843"/>
        <v>5.5000000000000007E-2</v>
      </c>
      <c r="P1187" s="9">
        <f t="shared" si="843"/>
        <v>5.5000000000000007E-2</v>
      </c>
      <c r="Q1187" s="9">
        <f t="shared" si="844"/>
        <v>5.5000000000000007E-2</v>
      </c>
      <c r="R1187" s="9">
        <f t="shared" si="844"/>
        <v>5.5000000000000007E-2</v>
      </c>
      <c r="S1187" s="9">
        <f t="shared" si="844"/>
        <v>5.5000000000000007E-2</v>
      </c>
      <c r="T1187" s="9">
        <f t="shared" si="844"/>
        <v>5.5000000000000007E-2</v>
      </c>
      <c r="U1187" s="9">
        <f t="shared" si="844"/>
        <v>5.5000000000000007E-2</v>
      </c>
      <c r="V1187" s="9">
        <f t="shared" si="844"/>
        <v>5.5000000000000007E-2</v>
      </c>
      <c r="W1187" s="9">
        <f t="shared" si="844"/>
        <v>5.5000000000000007E-2</v>
      </c>
      <c r="X1187" s="9">
        <f t="shared" si="844"/>
        <v>5.5000000000000007E-2</v>
      </c>
      <c r="Y1187" s="9">
        <f t="shared" si="844"/>
        <v>5.5000000000000007E-2</v>
      </c>
      <c r="Z1187" s="9">
        <f t="shared" si="844"/>
        <v>5.5000000000000007E-2</v>
      </c>
      <c r="AA1187" s="9">
        <f t="shared" si="845"/>
        <v>5.5000000000000007E-2</v>
      </c>
      <c r="AB1187" s="9">
        <f t="shared" si="845"/>
        <v>5.5000000000000007E-2</v>
      </c>
      <c r="AC1187" s="9">
        <f t="shared" si="845"/>
        <v>5.5000000000000007E-2</v>
      </c>
      <c r="AD1187" s="9">
        <f t="shared" si="845"/>
        <v>5.5000000000000007E-2</v>
      </c>
      <c r="AE1187" s="9">
        <f t="shared" si="845"/>
        <v>5.5000000000000007E-2</v>
      </c>
      <c r="AF1187" s="9">
        <f t="shared" si="845"/>
        <v>5.5000000000000007E-2</v>
      </c>
      <c r="AG1187" s="9">
        <f t="shared" si="845"/>
        <v>5.5000000000000007E-2</v>
      </c>
      <c r="AH1187" s="9">
        <f t="shared" si="845"/>
        <v>5.5000000000000007E-2</v>
      </c>
    </row>
    <row r="1188" spans="2:34" hidden="1" outlineLevel="1">
      <c r="B1188" t="str">
        <f t="shared" si="826"/>
        <v>General - Weighted average cost of capital (WACC) - Europe - %</v>
      </c>
      <c r="C1188" t="s">
        <v>115</v>
      </c>
      <c r="D1188" t="s">
        <v>116</v>
      </c>
      <c r="E1188" t="s">
        <v>8</v>
      </c>
      <c r="F1188" t="s">
        <v>117</v>
      </c>
      <c r="G1188" s="9">
        <f t="shared" si="843"/>
        <v>5.5000000000000007E-2</v>
      </c>
      <c r="H1188" s="9">
        <f t="shared" si="843"/>
        <v>5.5000000000000007E-2</v>
      </c>
      <c r="I1188" s="9">
        <f t="shared" si="843"/>
        <v>5.5000000000000007E-2</v>
      </c>
      <c r="J1188" s="9">
        <f t="shared" si="843"/>
        <v>5.5000000000000007E-2</v>
      </c>
      <c r="K1188" s="9">
        <f t="shared" si="843"/>
        <v>5.5000000000000007E-2</v>
      </c>
      <c r="L1188" s="9">
        <f t="shared" si="843"/>
        <v>5.5000000000000007E-2</v>
      </c>
      <c r="M1188" s="9">
        <f t="shared" si="843"/>
        <v>5.5000000000000007E-2</v>
      </c>
      <c r="N1188" s="9">
        <f t="shared" si="843"/>
        <v>5.5000000000000007E-2</v>
      </c>
      <c r="O1188" s="9">
        <f t="shared" si="843"/>
        <v>5.5000000000000007E-2</v>
      </c>
      <c r="P1188" s="9">
        <f t="shared" si="843"/>
        <v>5.5000000000000007E-2</v>
      </c>
      <c r="Q1188" s="9">
        <f t="shared" si="844"/>
        <v>5.5000000000000007E-2</v>
      </c>
      <c r="R1188" s="9">
        <f t="shared" si="844"/>
        <v>5.5000000000000007E-2</v>
      </c>
      <c r="S1188" s="9">
        <f t="shared" si="844"/>
        <v>5.5000000000000007E-2</v>
      </c>
      <c r="T1188" s="9">
        <f t="shared" si="844"/>
        <v>5.5000000000000007E-2</v>
      </c>
      <c r="U1188" s="9">
        <f t="shared" si="844"/>
        <v>5.5000000000000007E-2</v>
      </c>
      <c r="V1188" s="9">
        <f t="shared" si="844"/>
        <v>5.5000000000000007E-2</v>
      </c>
      <c r="W1188" s="9">
        <f t="shared" si="844"/>
        <v>5.5000000000000007E-2</v>
      </c>
      <c r="X1188" s="9">
        <f t="shared" si="844"/>
        <v>5.5000000000000007E-2</v>
      </c>
      <c r="Y1188" s="9">
        <f t="shared" si="844"/>
        <v>5.5000000000000007E-2</v>
      </c>
      <c r="Z1188" s="9">
        <f t="shared" si="844"/>
        <v>5.5000000000000007E-2</v>
      </c>
      <c r="AA1188" s="9">
        <f t="shared" si="845"/>
        <v>5.5000000000000007E-2</v>
      </c>
      <c r="AB1188" s="9">
        <f t="shared" si="845"/>
        <v>5.5000000000000007E-2</v>
      </c>
      <c r="AC1188" s="9">
        <f t="shared" si="845"/>
        <v>5.5000000000000007E-2</v>
      </c>
      <c r="AD1188" s="9">
        <f t="shared" si="845"/>
        <v>5.5000000000000007E-2</v>
      </c>
      <c r="AE1188" s="9">
        <f t="shared" si="845"/>
        <v>5.5000000000000007E-2</v>
      </c>
      <c r="AF1188" s="9">
        <f t="shared" si="845"/>
        <v>5.5000000000000007E-2</v>
      </c>
      <c r="AG1188" s="9">
        <f t="shared" si="845"/>
        <v>5.5000000000000007E-2</v>
      </c>
      <c r="AH1188" s="9">
        <f t="shared" si="845"/>
        <v>5.5000000000000007E-2</v>
      </c>
    </row>
    <row r="1189" spans="2:34" hidden="1" outlineLevel="1">
      <c r="B1189" t="str">
        <f t="shared" si="826"/>
        <v>General - Weighted average cost of capital (WACC) - Middle East - %</v>
      </c>
      <c r="C1189" t="s">
        <v>115</v>
      </c>
      <c r="D1189" t="s">
        <v>116</v>
      </c>
      <c r="E1189" t="s">
        <v>58</v>
      </c>
      <c r="F1189" t="s">
        <v>117</v>
      </c>
      <c r="G1189" s="9">
        <f t="shared" si="843"/>
        <v>5.5000000000000007E-2</v>
      </c>
      <c r="H1189" s="9">
        <f t="shared" si="843"/>
        <v>5.5000000000000007E-2</v>
      </c>
      <c r="I1189" s="9">
        <f t="shared" si="843"/>
        <v>5.5000000000000007E-2</v>
      </c>
      <c r="J1189" s="9">
        <f t="shared" si="843"/>
        <v>5.5000000000000007E-2</v>
      </c>
      <c r="K1189" s="9">
        <f t="shared" si="843"/>
        <v>5.5000000000000007E-2</v>
      </c>
      <c r="L1189" s="9">
        <f t="shared" si="843"/>
        <v>5.5000000000000007E-2</v>
      </c>
      <c r="M1189" s="9">
        <f t="shared" si="843"/>
        <v>5.5000000000000007E-2</v>
      </c>
      <c r="N1189" s="9">
        <f t="shared" si="843"/>
        <v>5.5000000000000007E-2</v>
      </c>
      <c r="O1189" s="9">
        <f t="shared" si="843"/>
        <v>5.5000000000000007E-2</v>
      </c>
      <c r="P1189" s="9">
        <f t="shared" si="843"/>
        <v>5.5000000000000007E-2</v>
      </c>
      <c r="Q1189" s="9">
        <f t="shared" si="844"/>
        <v>5.5000000000000007E-2</v>
      </c>
      <c r="R1189" s="9">
        <f t="shared" si="844"/>
        <v>5.5000000000000007E-2</v>
      </c>
      <c r="S1189" s="9">
        <f t="shared" si="844"/>
        <v>5.5000000000000007E-2</v>
      </c>
      <c r="T1189" s="9">
        <f t="shared" si="844"/>
        <v>5.5000000000000007E-2</v>
      </c>
      <c r="U1189" s="9">
        <f t="shared" si="844"/>
        <v>5.5000000000000007E-2</v>
      </c>
      <c r="V1189" s="9">
        <f t="shared" si="844"/>
        <v>5.5000000000000007E-2</v>
      </c>
      <c r="W1189" s="9">
        <f t="shared" si="844"/>
        <v>5.5000000000000007E-2</v>
      </c>
      <c r="X1189" s="9">
        <f t="shared" si="844"/>
        <v>5.5000000000000007E-2</v>
      </c>
      <c r="Y1189" s="9">
        <f t="shared" si="844"/>
        <v>5.5000000000000007E-2</v>
      </c>
      <c r="Z1189" s="9">
        <f t="shared" si="844"/>
        <v>5.5000000000000007E-2</v>
      </c>
      <c r="AA1189" s="9">
        <f t="shared" si="845"/>
        <v>5.5000000000000007E-2</v>
      </c>
      <c r="AB1189" s="9">
        <f t="shared" si="845"/>
        <v>5.5000000000000007E-2</v>
      </c>
      <c r="AC1189" s="9">
        <f t="shared" si="845"/>
        <v>5.5000000000000007E-2</v>
      </c>
      <c r="AD1189" s="9">
        <f t="shared" si="845"/>
        <v>5.5000000000000007E-2</v>
      </c>
      <c r="AE1189" s="9">
        <f t="shared" si="845"/>
        <v>5.5000000000000007E-2</v>
      </c>
      <c r="AF1189" s="9">
        <f t="shared" si="845"/>
        <v>5.5000000000000007E-2</v>
      </c>
      <c r="AG1189" s="9">
        <f t="shared" si="845"/>
        <v>5.5000000000000007E-2</v>
      </c>
      <c r="AH1189" s="9">
        <f t="shared" si="845"/>
        <v>5.5000000000000007E-2</v>
      </c>
    </row>
    <row r="1190" spans="2:34" hidden="1" outlineLevel="1">
      <c r="B1190" t="str">
        <f t="shared" si="826"/>
        <v>Nitrogen - Total CAPEX - Global - USD/ton fuel</v>
      </c>
      <c r="C1190" t="str">
        <f>C1166</f>
        <v>Nitrogen</v>
      </c>
      <c r="D1190" t="str">
        <f>D1175</f>
        <v>Total CAPEX</v>
      </c>
      <c r="E1190" t="str">
        <f>E1175</f>
        <v>Global</v>
      </c>
      <c r="F1190" t="s">
        <v>31</v>
      </c>
      <c r="G1190" s="8">
        <f t="shared" si="843"/>
        <v>386</v>
      </c>
      <c r="H1190" s="8">
        <f t="shared" si="843"/>
        <v>348</v>
      </c>
      <c r="I1190" s="8">
        <f t="shared" si="843"/>
        <v>310</v>
      </c>
      <c r="J1190" s="8">
        <f t="shared" si="843"/>
        <v>270</v>
      </c>
      <c r="K1190" s="8">
        <f t="shared" si="843"/>
        <v>230</v>
      </c>
      <c r="L1190" s="8">
        <f t="shared" si="843"/>
        <v>190</v>
      </c>
      <c r="M1190" s="8">
        <f t="shared" si="843"/>
        <v>150</v>
      </c>
      <c r="N1190" s="8">
        <f t="shared" si="843"/>
        <v>110</v>
      </c>
      <c r="O1190" s="8">
        <f t="shared" si="843"/>
        <v>108.5</v>
      </c>
      <c r="P1190" s="8">
        <f t="shared" si="843"/>
        <v>107</v>
      </c>
      <c r="Q1190" s="8">
        <f t="shared" si="844"/>
        <v>105.5</v>
      </c>
      <c r="R1190" s="8">
        <f t="shared" si="844"/>
        <v>104</v>
      </c>
      <c r="S1190" s="8">
        <f t="shared" si="844"/>
        <v>102.5</v>
      </c>
      <c r="T1190" s="8">
        <f t="shared" si="844"/>
        <v>101</v>
      </c>
      <c r="U1190" s="8">
        <f t="shared" si="844"/>
        <v>99.5</v>
      </c>
      <c r="V1190" s="8">
        <f t="shared" si="844"/>
        <v>98</v>
      </c>
      <c r="W1190" s="8">
        <f t="shared" si="844"/>
        <v>96.5</v>
      </c>
      <c r="X1190" s="8">
        <f t="shared" si="844"/>
        <v>95</v>
      </c>
      <c r="Y1190" s="8">
        <f t="shared" si="844"/>
        <v>93.5</v>
      </c>
      <c r="Z1190" s="8">
        <f t="shared" si="844"/>
        <v>92</v>
      </c>
      <c r="AA1190" s="8">
        <f t="shared" si="845"/>
        <v>90.5</v>
      </c>
      <c r="AB1190" s="8">
        <f t="shared" si="845"/>
        <v>89</v>
      </c>
      <c r="AC1190" s="8">
        <f t="shared" si="845"/>
        <v>87.5</v>
      </c>
      <c r="AD1190" s="8">
        <f t="shared" si="845"/>
        <v>86</v>
      </c>
      <c r="AE1190" s="8">
        <f t="shared" si="845"/>
        <v>84.5</v>
      </c>
      <c r="AF1190" s="8">
        <f t="shared" si="845"/>
        <v>83</v>
      </c>
      <c r="AG1190" s="8">
        <f t="shared" si="845"/>
        <v>81.5</v>
      </c>
      <c r="AH1190" s="8">
        <f t="shared" si="845"/>
        <v>80</v>
      </c>
    </row>
    <row r="1191" spans="2:34" hidden="1" outlineLevel="1">
      <c r="B1191" t="str">
        <f t="shared" si="826"/>
        <v/>
      </c>
      <c r="G1191" s="8"/>
      <c r="H1191" s="8"/>
      <c r="I1191" s="8"/>
      <c r="J1191" s="8"/>
      <c r="K1191" s="8"/>
      <c r="L1191" s="8"/>
      <c r="M1191" s="8"/>
      <c r="N1191" s="8"/>
      <c r="O1191" s="8"/>
      <c r="P1191" s="8"/>
      <c r="Q1191" s="8"/>
      <c r="R1191" s="8"/>
      <c r="S1191" s="8"/>
      <c r="T1191" s="8"/>
      <c r="U1191" s="8"/>
      <c r="V1191" s="8"/>
      <c r="W1191" s="8"/>
      <c r="X1191" s="8"/>
      <c r="Y1191" s="8"/>
      <c r="Z1191" s="8"/>
      <c r="AA1191" s="8"/>
      <c r="AB1191" s="8"/>
      <c r="AC1191" s="8"/>
      <c r="AD1191" s="8"/>
      <c r="AE1191" s="8"/>
      <c r="AF1191" s="8"/>
      <c r="AG1191" s="8"/>
      <c r="AH1191" s="8"/>
    </row>
    <row r="1192" spans="2:34" hidden="1" outlineLevel="1">
      <c r="B1192" t="str">
        <f t="shared" si="826"/>
        <v>Nitrogen - Energy cost - Africa - USD/ton fuel</v>
      </c>
      <c r="C1192" s="10" t="str">
        <f>C1166</f>
        <v>Nitrogen</v>
      </c>
      <c r="D1192" s="10" t="s">
        <v>43</v>
      </c>
      <c r="E1192" s="10" t="s">
        <v>55</v>
      </c>
      <c r="F1192" s="10" t="s">
        <v>31</v>
      </c>
      <c r="G1192" s="15">
        <f t="shared" ref="G1192:AH1192" si="846">G1197*G$1202</f>
        <v>12.845757524713116</v>
      </c>
      <c r="H1192" s="15">
        <f t="shared" si="846"/>
        <v>11.337325174045109</v>
      </c>
      <c r="I1192" s="15">
        <f t="shared" si="846"/>
        <v>9.8288928233767283</v>
      </c>
      <c r="J1192" s="15">
        <f t="shared" si="846"/>
        <v>9.2373317319683625</v>
      </c>
      <c r="K1192" s="15">
        <f t="shared" si="846"/>
        <v>8.6610615275661882</v>
      </c>
      <c r="L1192" s="15">
        <f t="shared" si="846"/>
        <v>8.1000822101701271</v>
      </c>
      <c r="M1192" s="15">
        <f t="shared" si="846"/>
        <v>7.554393779780086</v>
      </c>
      <c r="N1192" s="15">
        <f t="shared" si="846"/>
        <v>7.0239962363961901</v>
      </c>
      <c r="O1192" s="15">
        <f t="shared" si="846"/>
        <v>6.8106114196853929</v>
      </c>
      <c r="P1192" s="15">
        <f t="shared" si="846"/>
        <v>6.5972266029745699</v>
      </c>
      <c r="Q1192" s="15">
        <f t="shared" si="846"/>
        <v>6.3838417862636563</v>
      </c>
      <c r="R1192" s="15">
        <f t="shared" si="846"/>
        <v>6.1704569695528342</v>
      </c>
      <c r="S1192" s="15">
        <f t="shared" si="846"/>
        <v>5.9570721528420343</v>
      </c>
      <c r="T1192" s="15">
        <f t="shared" si="846"/>
        <v>5.8566354259806079</v>
      </c>
      <c r="U1192" s="15">
        <f t="shared" si="846"/>
        <v>5.7561986991192047</v>
      </c>
      <c r="V1192" s="15">
        <f t="shared" si="846"/>
        <v>5.6557619722577783</v>
      </c>
      <c r="W1192" s="15">
        <f t="shared" si="846"/>
        <v>5.5553252453963529</v>
      </c>
      <c r="X1192" s="15">
        <f t="shared" si="846"/>
        <v>5.4548885185349718</v>
      </c>
      <c r="Y1192" s="15">
        <f t="shared" si="846"/>
        <v>5.3516123298692495</v>
      </c>
      <c r="Z1192" s="15">
        <f t="shared" si="846"/>
        <v>5.2483361412035272</v>
      </c>
      <c r="AA1192" s="15">
        <f t="shared" si="846"/>
        <v>5.1450599525377587</v>
      </c>
      <c r="AB1192" s="15">
        <f t="shared" si="846"/>
        <v>5.0417837638720364</v>
      </c>
      <c r="AC1192" s="15">
        <f t="shared" si="846"/>
        <v>4.938507575206291</v>
      </c>
      <c r="AD1192" s="15">
        <f t="shared" si="846"/>
        <v>4.8878168559212787</v>
      </c>
      <c r="AE1192" s="15">
        <f t="shared" si="846"/>
        <v>4.8371261366362894</v>
      </c>
      <c r="AF1192" s="15">
        <f t="shared" si="846"/>
        <v>4.7864354173512771</v>
      </c>
      <c r="AG1192" s="15">
        <f t="shared" si="846"/>
        <v>4.7357446980662647</v>
      </c>
      <c r="AH1192" s="15">
        <f t="shared" si="846"/>
        <v>4.6850539787812755</v>
      </c>
    </row>
    <row r="1193" spans="2:34" hidden="1" outlineLevel="1">
      <c r="B1193" t="str">
        <f t="shared" si="826"/>
        <v>Nitrogen - Energy cost - Americas - USD/ton fuel</v>
      </c>
      <c r="C1193" s="2" t="str">
        <f>C1166</f>
        <v>Nitrogen</v>
      </c>
      <c r="D1193" s="2" t="s">
        <v>43</v>
      </c>
      <c r="E1193" s="2" t="s">
        <v>56</v>
      </c>
      <c r="F1193" s="2" t="s">
        <v>31</v>
      </c>
      <c r="G1193" s="16">
        <f t="shared" ref="G1193:AH1193" si="847">G1198*G$1202</f>
        <v>8.0711805987487466</v>
      </c>
      <c r="H1193" s="16">
        <f t="shared" si="847"/>
        <v>7.9040377134339765</v>
      </c>
      <c r="I1193" s="16">
        <f t="shared" si="847"/>
        <v>7.7368948281191798</v>
      </c>
      <c r="J1193" s="16">
        <f t="shared" si="847"/>
        <v>7.3188239421071319</v>
      </c>
      <c r="K1193" s="16">
        <f t="shared" si="847"/>
        <v>6.9110271327971944</v>
      </c>
      <c r="L1193" s="16">
        <f t="shared" si="847"/>
        <v>6.5135044001893023</v>
      </c>
      <c r="M1193" s="16">
        <f t="shared" si="847"/>
        <v>6.1262557442835499</v>
      </c>
      <c r="N1193" s="16">
        <f t="shared" si="847"/>
        <v>5.7492811650796991</v>
      </c>
      <c r="O1193" s="16">
        <f t="shared" si="847"/>
        <v>5.6256778556741667</v>
      </c>
      <c r="P1193" s="16">
        <f t="shared" si="847"/>
        <v>5.5020745462686138</v>
      </c>
      <c r="Q1193" s="16">
        <f t="shared" si="847"/>
        <v>5.3784712368630609</v>
      </c>
      <c r="R1193" s="16">
        <f t="shared" si="847"/>
        <v>5.2548679274575081</v>
      </c>
      <c r="S1193" s="16">
        <f t="shared" si="847"/>
        <v>5.131264618051933</v>
      </c>
      <c r="T1193" s="16">
        <f t="shared" si="847"/>
        <v>5.0310687350843182</v>
      </c>
      <c r="U1193" s="16">
        <f t="shared" si="847"/>
        <v>4.9308728521167042</v>
      </c>
      <c r="V1193" s="16">
        <f t="shared" si="847"/>
        <v>4.8306769691490672</v>
      </c>
      <c r="W1193" s="16">
        <f t="shared" si="847"/>
        <v>4.7304810861814532</v>
      </c>
      <c r="X1193" s="16">
        <f t="shared" si="847"/>
        <v>4.6302852032138277</v>
      </c>
      <c r="Y1193" s="16">
        <f t="shared" si="847"/>
        <v>4.5899194709759286</v>
      </c>
      <c r="Z1193" s="16">
        <f t="shared" si="847"/>
        <v>4.5495537387380294</v>
      </c>
      <c r="AA1193" s="16">
        <f t="shared" si="847"/>
        <v>4.5091880065001417</v>
      </c>
      <c r="AB1193" s="16">
        <f t="shared" si="847"/>
        <v>4.4688222742622434</v>
      </c>
      <c r="AC1193" s="16">
        <f t="shared" si="847"/>
        <v>4.4284565420243442</v>
      </c>
      <c r="AD1193" s="16">
        <f t="shared" si="847"/>
        <v>4.3980034541586406</v>
      </c>
      <c r="AE1193" s="16">
        <f t="shared" si="847"/>
        <v>4.3675503662929485</v>
      </c>
      <c r="AF1193" s="16">
        <f t="shared" si="847"/>
        <v>4.3370972784272572</v>
      </c>
      <c r="AG1193" s="16">
        <f t="shared" si="847"/>
        <v>4.3066441905615651</v>
      </c>
      <c r="AH1193" s="16">
        <f t="shared" si="847"/>
        <v>4.276191102695873</v>
      </c>
    </row>
    <row r="1194" spans="2:34" hidden="1" outlineLevel="1">
      <c r="B1194" t="str">
        <f t="shared" si="826"/>
        <v>Nitrogen - Energy cost - Asia - USD/ton fuel</v>
      </c>
      <c r="C1194" s="2" t="str">
        <f>C1166</f>
        <v>Nitrogen</v>
      </c>
      <c r="D1194" s="2" t="s">
        <v>43</v>
      </c>
      <c r="E1194" s="2" t="s">
        <v>57</v>
      </c>
      <c r="F1194" s="2" t="s">
        <v>31</v>
      </c>
      <c r="G1194" s="16">
        <f t="shared" ref="G1194:AH1194" si="848">G1199*G$1202</f>
        <v>14.287152547758014</v>
      </c>
      <c r="H1194" s="16">
        <f t="shared" si="848"/>
        <v>13.03167974610391</v>
      </c>
      <c r="I1194" s="16">
        <f t="shared" si="848"/>
        <v>11.77620694445044</v>
      </c>
      <c r="J1194" s="16">
        <f t="shared" si="848"/>
        <v>11.119954197792257</v>
      </c>
      <c r="K1194" s="16">
        <f t="shared" si="848"/>
        <v>10.480077002731496</v>
      </c>
      <c r="L1194" s="16">
        <f t="shared" si="848"/>
        <v>9.856575359267671</v>
      </c>
      <c r="M1194" s="16">
        <f t="shared" si="848"/>
        <v>9.2494492674009816</v>
      </c>
      <c r="N1194" s="16">
        <f t="shared" si="848"/>
        <v>8.6586987271315277</v>
      </c>
      <c r="O1194" s="16">
        <f t="shared" si="848"/>
        <v>8.3804416132623381</v>
      </c>
      <c r="P1194" s="16">
        <f t="shared" si="848"/>
        <v>8.1021844993932071</v>
      </c>
      <c r="Q1194" s="16">
        <f t="shared" si="848"/>
        <v>7.8239273855241667</v>
      </c>
      <c r="R1194" s="16">
        <f t="shared" si="848"/>
        <v>7.5456702716550357</v>
      </c>
      <c r="S1194" s="16">
        <f t="shared" si="848"/>
        <v>7.2674131577859047</v>
      </c>
      <c r="T1194" s="16">
        <f t="shared" si="848"/>
        <v>7.1259404995451412</v>
      </c>
      <c r="U1194" s="16">
        <f t="shared" si="848"/>
        <v>6.9844678413043768</v>
      </c>
      <c r="V1194" s="16">
        <f t="shared" si="848"/>
        <v>6.8429951830636586</v>
      </c>
      <c r="W1194" s="16">
        <f t="shared" si="848"/>
        <v>6.7015225248228951</v>
      </c>
      <c r="X1194" s="16">
        <f t="shared" si="848"/>
        <v>6.5600498665822222</v>
      </c>
      <c r="Y1194" s="16">
        <f t="shared" si="848"/>
        <v>6.4119664588195064</v>
      </c>
      <c r="Z1194" s="16">
        <f t="shared" si="848"/>
        <v>6.2638830510568368</v>
      </c>
      <c r="AA1194" s="16">
        <f t="shared" si="848"/>
        <v>6.115799643294122</v>
      </c>
      <c r="AB1194" s="16">
        <f t="shared" si="848"/>
        <v>5.9677162355314524</v>
      </c>
      <c r="AC1194" s="16">
        <f t="shared" si="848"/>
        <v>5.8196328277687375</v>
      </c>
      <c r="AD1194" s="16">
        <f t="shared" si="848"/>
        <v>5.751723739774639</v>
      </c>
      <c r="AE1194" s="16">
        <f t="shared" si="848"/>
        <v>5.6838146517805175</v>
      </c>
      <c r="AF1194" s="16">
        <f t="shared" si="848"/>
        <v>5.615905563786419</v>
      </c>
      <c r="AG1194" s="16">
        <f t="shared" si="848"/>
        <v>5.5479964757923206</v>
      </c>
      <c r="AH1194" s="16">
        <f t="shared" si="848"/>
        <v>5.480087387798199</v>
      </c>
    </row>
    <row r="1195" spans="2:34" hidden="1" outlineLevel="1">
      <c r="B1195" t="str">
        <f t="shared" si="826"/>
        <v>Nitrogen - Energy cost - Europe - USD/ton fuel</v>
      </c>
      <c r="C1195" s="2" t="str">
        <f>C1166</f>
        <v>Nitrogen</v>
      </c>
      <c r="D1195" s="2" t="s">
        <v>43</v>
      </c>
      <c r="E1195" s="2" t="s">
        <v>8</v>
      </c>
      <c r="F1195" s="2" t="s">
        <v>31</v>
      </c>
      <c r="G1195" s="16">
        <f t="shared" ref="G1195:AH1195" si="849">G1200*G$1202</f>
        <v>10.636011178706594</v>
      </c>
      <c r="H1195" s="16">
        <f t="shared" si="849"/>
        <v>10.177603566500183</v>
      </c>
      <c r="I1195" s="16">
        <f t="shared" si="849"/>
        <v>9.7191959542938005</v>
      </c>
      <c r="J1195" s="16">
        <f t="shared" si="849"/>
        <v>9.178821654708452</v>
      </c>
      <c r="K1195" s="16">
        <f t="shared" si="849"/>
        <v>8.6519163049701522</v>
      </c>
      <c r="L1195" s="16">
        <f t="shared" si="849"/>
        <v>8.1384799050790164</v>
      </c>
      <c r="M1195" s="16">
        <f t="shared" si="849"/>
        <v>7.6385124550348573</v>
      </c>
      <c r="N1195" s="16">
        <f t="shared" si="849"/>
        <v>7.1520139548377957</v>
      </c>
      <c r="O1195" s="16">
        <f t="shared" si="849"/>
        <v>7.012105307969887</v>
      </c>
      <c r="P1195" s="16">
        <f t="shared" si="849"/>
        <v>6.8721966611020893</v>
      </c>
      <c r="Q1195" s="16">
        <f t="shared" si="849"/>
        <v>6.7322880142342463</v>
      </c>
      <c r="R1195" s="16">
        <f t="shared" si="849"/>
        <v>6.5923793673664024</v>
      </c>
      <c r="S1195" s="16">
        <f t="shared" si="849"/>
        <v>6.4524707204986047</v>
      </c>
      <c r="T1195" s="16">
        <f t="shared" si="849"/>
        <v>6.3689381471233446</v>
      </c>
      <c r="U1195" s="16">
        <f t="shared" si="849"/>
        <v>6.2854055737481076</v>
      </c>
      <c r="V1195" s="16">
        <f t="shared" si="849"/>
        <v>6.2018730003728706</v>
      </c>
      <c r="W1195" s="16">
        <f t="shared" si="849"/>
        <v>6.1183404269976336</v>
      </c>
      <c r="X1195" s="16">
        <f t="shared" si="849"/>
        <v>6.0348078536223513</v>
      </c>
      <c r="Y1195" s="16">
        <f t="shared" si="849"/>
        <v>5.9454430810320904</v>
      </c>
      <c r="Z1195" s="16">
        <f t="shared" si="849"/>
        <v>5.8560783084418064</v>
      </c>
      <c r="AA1195" s="16">
        <f t="shared" si="849"/>
        <v>5.7667135358515456</v>
      </c>
      <c r="AB1195" s="16">
        <f t="shared" si="849"/>
        <v>5.6773487632612616</v>
      </c>
      <c r="AC1195" s="16">
        <f t="shared" si="849"/>
        <v>5.5879839906710007</v>
      </c>
      <c r="AD1195" s="16">
        <f t="shared" si="849"/>
        <v>5.5227816121863729</v>
      </c>
      <c r="AE1195" s="16">
        <f t="shared" si="849"/>
        <v>5.4575792337017219</v>
      </c>
      <c r="AF1195" s="16">
        <f t="shared" si="849"/>
        <v>5.3923768552170941</v>
      </c>
      <c r="AG1195" s="16">
        <f t="shared" si="849"/>
        <v>5.3271744767324662</v>
      </c>
      <c r="AH1195" s="16">
        <f t="shared" si="849"/>
        <v>5.2619720982478162</v>
      </c>
    </row>
    <row r="1196" spans="2:34" hidden="1" outlineLevel="1">
      <c r="B1196" t="str">
        <f t="shared" si="826"/>
        <v>Nitrogen - Energy cost - Middle East - USD/ton fuel</v>
      </c>
      <c r="C1196" s="13" t="str">
        <f>C1166</f>
        <v>Nitrogen</v>
      </c>
      <c r="D1196" s="13" t="s">
        <v>43</v>
      </c>
      <c r="E1196" s="13" t="s">
        <v>58</v>
      </c>
      <c r="F1196" s="13" t="s">
        <v>31</v>
      </c>
      <c r="G1196" s="17">
        <f t="shared" ref="G1196:AH1196" si="850">G1201*G$1202</f>
        <v>8.1444696680960718</v>
      </c>
      <c r="H1196" s="17">
        <f t="shared" si="850"/>
        <v>7.7850746380955025</v>
      </c>
      <c r="I1196" s="17">
        <f t="shared" si="850"/>
        <v>7.4256796080948551</v>
      </c>
      <c r="J1196" s="17">
        <f t="shared" si="850"/>
        <v>7.0570412194724659</v>
      </c>
      <c r="K1196" s="17">
        <f t="shared" si="850"/>
        <v>6.6970556468542668</v>
      </c>
      <c r="L1196" s="17">
        <f t="shared" si="850"/>
        <v>6.3457228902401965</v>
      </c>
      <c r="M1196" s="17">
        <f t="shared" si="850"/>
        <v>6.0030429496302569</v>
      </c>
      <c r="N1196" s="17">
        <f t="shared" si="850"/>
        <v>5.6690158250243963</v>
      </c>
      <c r="O1196" s="17">
        <f t="shared" si="850"/>
        <v>5.5164850150726581</v>
      </c>
      <c r="P1196" s="17">
        <f t="shared" si="850"/>
        <v>5.3639542051209448</v>
      </c>
      <c r="Q1196" s="17">
        <f t="shared" si="850"/>
        <v>5.2114233951691862</v>
      </c>
      <c r="R1196" s="17">
        <f t="shared" si="850"/>
        <v>5.0588925852174729</v>
      </c>
      <c r="S1196" s="17">
        <f t="shared" si="850"/>
        <v>4.9063617752657596</v>
      </c>
      <c r="T1196" s="17">
        <f t="shared" si="850"/>
        <v>4.8298844310212417</v>
      </c>
      <c r="U1196" s="17">
        <f t="shared" si="850"/>
        <v>4.7534070867767246</v>
      </c>
      <c r="V1196" s="17">
        <f t="shared" si="850"/>
        <v>4.6769297425322298</v>
      </c>
      <c r="W1196" s="17">
        <f t="shared" si="850"/>
        <v>4.6004523982877119</v>
      </c>
      <c r="X1196" s="17">
        <f t="shared" si="850"/>
        <v>4.523975054043194</v>
      </c>
      <c r="Y1196" s="17">
        <f t="shared" si="850"/>
        <v>4.4236829663340131</v>
      </c>
      <c r="Z1196" s="17">
        <f t="shared" si="850"/>
        <v>4.3233908786248554</v>
      </c>
      <c r="AA1196" s="17">
        <f t="shared" si="850"/>
        <v>4.2230987909156736</v>
      </c>
      <c r="AB1196" s="17">
        <f t="shared" si="850"/>
        <v>4.1228067032065159</v>
      </c>
      <c r="AC1196" s="17">
        <f t="shared" si="850"/>
        <v>4.0225146154973235</v>
      </c>
      <c r="AD1196" s="17">
        <f t="shared" si="850"/>
        <v>3.9755747722656114</v>
      </c>
      <c r="AE1196" s="17">
        <f t="shared" si="850"/>
        <v>3.9286349290339104</v>
      </c>
      <c r="AF1196" s="17">
        <f t="shared" si="850"/>
        <v>3.8816950858021984</v>
      </c>
      <c r="AG1196" s="17">
        <f t="shared" si="850"/>
        <v>3.8347552425704863</v>
      </c>
      <c r="AH1196" s="17">
        <f t="shared" si="850"/>
        <v>3.7878153993387857</v>
      </c>
    </row>
    <row r="1197" spans="2:34" hidden="1" outlineLevel="1">
      <c r="B1197" t="str">
        <f t="shared" si="826"/>
        <v>Renewable electricity - Cost of electricity - Africa - USD/MWh</v>
      </c>
      <c r="C1197" t="s">
        <v>118</v>
      </c>
      <c r="D1197" t="s">
        <v>119</v>
      </c>
      <c r="E1197" t="s">
        <v>55</v>
      </c>
      <c r="F1197" t="s">
        <v>120</v>
      </c>
      <c r="G1197" s="8">
        <f t="shared" ref="G1197:P1202" si="851">INDEX(FuelData,MATCH($B1197,FuelData_Index,0),MATCH(G$4,FuelData_Year,0))</f>
        <v>58.389806930514169</v>
      </c>
      <c r="H1197" s="8">
        <f t="shared" si="851"/>
        <v>51.533296245659585</v>
      </c>
      <c r="I1197" s="8">
        <f t="shared" si="851"/>
        <v>44.676785560803182</v>
      </c>
      <c r="J1197" s="8">
        <f t="shared" si="851"/>
        <v>42.765424685038852</v>
      </c>
      <c r="K1197" s="8">
        <f t="shared" si="851"/>
        <v>40.854063809274521</v>
      </c>
      <c r="L1197" s="8">
        <f t="shared" si="851"/>
        <v>38.942702933510191</v>
      </c>
      <c r="M1197" s="8">
        <f t="shared" si="851"/>
        <v>37.031342057745405</v>
      </c>
      <c r="N1197" s="8">
        <f t="shared" si="851"/>
        <v>35.119981181981075</v>
      </c>
      <c r="O1197" s="8">
        <f t="shared" si="851"/>
        <v>34.053057098426962</v>
      </c>
      <c r="P1197" s="8">
        <f t="shared" si="851"/>
        <v>32.986133014872848</v>
      </c>
      <c r="Q1197" s="8">
        <f t="shared" ref="Q1197:Z1202" si="852">INDEX(FuelData,MATCH($B1197,FuelData_Index,0),MATCH(Q$4,FuelData_Year,0))</f>
        <v>31.919208931318281</v>
      </c>
      <c r="R1197" s="8">
        <f t="shared" si="852"/>
        <v>30.852284847764167</v>
      </c>
      <c r="S1197" s="8">
        <f t="shared" si="852"/>
        <v>29.785360764210168</v>
      </c>
      <c r="T1197" s="8">
        <f t="shared" si="852"/>
        <v>29.283177129903038</v>
      </c>
      <c r="U1197" s="8">
        <f t="shared" si="852"/>
        <v>28.780993495596022</v>
      </c>
      <c r="V1197" s="8">
        <f t="shared" si="852"/>
        <v>28.278809861288892</v>
      </c>
      <c r="W1197" s="8">
        <f t="shared" si="852"/>
        <v>27.776626226981762</v>
      </c>
      <c r="X1197" s="8">
        <f t="shared" si="852"/>
        <v>27.274442592674859</v>
      </c>
      <c r="Y1197" s="8">
        <f t="shared" si="852"/>
        <v>26.758061649346246</v>
      </c>
      <c r="Z1197" s="8">
        <f t="shared" si="852"/>
        <v>26.241680706017632</v>
      </c>
      <c r="AA1197" s="8">
        <f t="shared" ref="AA1197:AH1202" si="853">INDEX(FuelData,MATCH($B1197,FuelData_Index,0),MATCH(AA$4,FuelData_Year,0))</f>
        <v>25.725299762688792</v>
      </c>
      <c r="AB1197" s="8">
        <f t="shared" si="853"/>
        <v>25.208918819360179</v>
      </c>
      <c r="AC1197" s="8">
        <f t="shared" si="853"/>
        <v>24.692537876031452</v>
      </c>
      <c r="AD1197" s="8">
        <f t="shared" si="853"/>
        <v>24.439084279606391</v>
      </c>
      <c r="AE1197" s="8">
        <f t="shared" si="853"/>
        <v>24.185630683181444</v>
      </c>
      <c r="AF1197" s="8">
        <f t="shared" si="853"/>
        <v>23.932177086756383</v>
      </c>
      <c r="AG1197" s="8">
        <f t="shared" si="853"/>
        <v>23.678723490331322</v>
      </c>
      <c r="AH1197" s="8">
        <f t="shared" si="853"/>
        <v>23.425269893906375</v>
      </c>
    </row>
    <row r="1198" spans="2:34" hidden="1" outlineLevel="1">
      <c r="B1198" t="str">
        <f t="shared" si="826"/>
        <v>Renewable electricity - Cost of electricity - Americas - USD/MWh</v>
      </c>
      <c r="C1198" t="s">
        <v>118</v>
      </c>
      <c r="D1198" t="s">
        <v>119</v>
      </c>
      <c r="E1198" t="s">
        <v>56</v>
      </c>
      <c r="F1198" t="s">
        <v>120</v>
      </c>
      <c r="G1198" s="8">
        <f t="shared" si="851"/>
        <v>36.687184539767031</v>
      </c>
      <c r="H1198" s="8">
        <f t="shared" si="851"/>
        <v>35.927444151972622</v>
      </c>
      <c r="I1198" s="8">
        <f t="shared" si="851"/>
        <v>35.167703764177986</v>
      </c>
      <c r="J1198" s="8">
        <f t="shared" si="851"/>
        <v>33.883444176422017</v>
      </c>
      <c r="K1198" s="8">
        <f t="shared" si="851"/>
        <v>32.599184588666049</v>
      </c>
      <c r="L1198" s="8">
        <f t="shared" si="851"/>
        <v>31.31492500091008</v>
      </c>
      <c r="M1198" s="8">
        <f t="shared" si="851"/>
        <v>30.030665413154566</v>
      </c>
      <c r="N1198" s="8">
        <f t="shared" si="851"/>
        <v>28.746405825398597</v>
      </c>
      <c r="O1198" s="8">
        <f t="shared" si="851"/>
        <v>28.128389278370832</v>
      </c>
      <c r="P1198" s="8">
        <f t="shared" si="851"/>
        <v>27.510372731343068</v>
      </c>
      <c r="Q1198" s="8">
        <f t="shared" si="852"/>
        <v>26.892356184315304</v>
      </c>
      <c r="R1198" s="8">
        <f t="shared" si="852"/>
        <v>26.27433963728754</v>
      </c>
      <c r="S1198" s="8">
        <f t="shared" si="852"/>
        <v>25.656323090259662</v>
      </c>
      <c r="T1198" s="8">
        <f t="shared" si="852"/>
        <v>25.155343675421591</v>
      </c>
      <c r="U1198" s="8">
        <f t="shared" si="852"/>
        <v>24.65436426058352</v>
      </c>
      <c r="V1198" s="8">
        <f t="shared" si="852"/>
        <v>24.153384845745336</v>
      </c>
      <c r="W1198" s="8">
        <f t="shared" si="852"/>
        <v>23.652405430907265</v>
      </c>
      <c r="X1198" s="8">
        <f t="shared" si="852"/>
        <v>23.151426016069138</v>
      </c>
      <c r="Y1198" s="8">
        <f t="shared" si="852"/>
        <v>22.949597354879643</v>
      </c>
      <c r="Z1198" s="8">
        <f t="shared" si="852"/>
        <v>22.747768693690148</v>
      </c>
      <c r="AA1198" s="8">
        <f t="shared" si="853"/>
        <v>22.54594003250071</v>
      </c>
      <c r="AB1198" s="8">
        <f t="shared" si="853"/>
        <v>22.344111371311214</v>
      </c>
      <c r="AC1198" s="8">
        <f t="shared" si="853"/>
        <v>22.142282710121719</v>
      </c>
      <c r="AD1198" s="8">
        <f t="shared" si="853"/>
        <v>21.990017270793203</v>
      </c>
      <c r="AE1198" s="8">
        <f t="shared" si="853"/>
        <v>21.837751831464743</v>
      </c>
      <c r="AF1198" s="8">
        <f t="shared" si="853"/>
        <v>21.685486392136283</v>
      </c>
      <c r="AG1198" s="8">
        <f t="shared" si="853"/>
        <v>21.533220952807824</v>
      </c>
      <c r="AH1198" s="8">
        <f t="shared" si="853"/>
        <v>21.380955513479364</v>
      </c>
    </row>
    <row r="1199" spans="2:34" hidden="1" outlineLevel="1">
      <c r="B1199" t="str">
        <f t="shared" si="826"/>
        <v>Renewable electricity - Cost of electricity - Asia - USD/MWh</v>
      </c>
      <c r="C1199" t="s">
        <v>118</v>
      </c>
      <c r="D1199" t="s">
        <v>119</v>
      </c>
      <c r="E1199" t="s">
        <v>57</v>
      </c>
      <c r="F1199" t="s">
        <v>120</v>
      </c>
      <c r="G1199" s="8">
        <f t="shared" si="851"/>
        <v>64.941602489809156</v>
      </c>
      <c r="H1199" s="8">
        <f t="shared" si="851"/>
        <v>59.234907936835953</v>
      </c>
      <c r="I1199" s="8">
        <f t="shared" si="851"/>
        <v>53.528213383865477</v>
      </c>
      <c r="J1199" s="8">
        <f t="shared" si="851"/>
        <v>51.481269434223577</v>
      </c>
      <c r="K1199" s="8">
        <f t="shared" si="851"/>
        <v>49.434325484582587</v>
      </c>
      <c r="L1199" s="8">
        <f t="shared" si="851"/>
        <v>47.387381534940687</v>
      </c>
      <c r="M1199" s="8">
        <f t="shared" si="851"/>
        <v>45.340437585298787</v>
      </c>
      <c r="N1199" s="8">
        <f t="shared" si="851"/>
        <v>43.293493635657796</v>
      </c>
      <c r="O1199" s="8">
        <f t="shared" si="851"/>
        <v>41.902208066311687</v>
      </c>
      <c r="P1199" s="8">
        <f t="shared" si="851"/>
        <v>40.510922496966032</v>
      </c>
      <c r="Q1199" s="8">
        <f t="shared" si="852"/>
        <v>39.119636927620832</v>
      </c>
      <c r="R1199" s="8">
        <f t="shared" si="852"/>
        <v>37.728351358275177</v>
      </c>
      <c r="S1199" s="8">
        <f t="shared" si="852"/>
        <v>36.337065788929522</v>
      </c>
      <c r="T1199" s="8">
        <f t="shared" si="852"/>
        <v>35.629702497725702</v>
      </c>
      <c r="U1199" s="8">
        <f t="shared" si="852"/>
        <v>34.922339206521883</v>
      </c>
      <c r="V1199" s="8">
        <f t="shared" si="852"/>
        <v>34.214975915318291</v>
      </c>
      <c r="W1199" s="8">
        <f t="shared" si="852"/>
        <v>33.507612624114472</v>
      </c>
      <c r="X1199" s="8">
        <f t="shared" si="852"/>
        <v>32.800249332911108</v>
      </c>
      <c r="Y1199" s="8">
        <f t="shared" si="852"/>
        <v>32.059832294097532</v>
      </c>
      <c r="Z1199" s="8">
        <f t="shared" si="852"/>
        <v>31.319415255284184</v>
      </c>
      <c r="AA1199" s="8">
        <f t="shared" si="853"/>
        <v>30.578998216470609</v>
      </c>
      <c r="AB1199" s="8">
        <f t="shared" si="853"/>
        <v>29.838581177657261</v>
      </c>
      <c r="AC1199" s="8">
        <f t="shared" si="853"/>
        <v>29.098164138843686</v>
      </c>
      <c r="AD1199" s="8">
        <f t="shared" si="853"/>
        <v>28.758618698873192</v>
      </c>
      <c r="AE1199" s="8">
        <f t="shared" si="853"/>
        <v>28.419073258902586</v>
      </c>
      <c r="AF1199" s="8">
        <f t="shared" si="853"/>
        <v>28.079527818932092</v>
      </c>
      <c r="AG1199" s="8">
        <f t="shared" si="853"/>
        <v>27.739982378961599</v>
      </c>
      <c r="AH1199" s="8">
        <f t="shared" si="853"/>
        <v>27.400436938990993</v>
      </c>
    </row>
    <row r="1200" spans="2:34" hidden="1" outlineLevel="1">
      <c r="B1200" t="str">
        <f t="shared" si="826"/>
        <v>Renewable electricity - Cost of electricity - Europe - USD/MWh</v>
      </c>
      <c r="C1200" t="s">
        <v>118</v>
      </c>
      <c r="D1200" t="s">
        <v>119</v>
      </c>
      <c r="E1200" t="s">
        <v>8</v>
      </c>
      <c r="F1200" t="s">
        <v>120</v>
      </c>
      <c r="G1200" s="8">
        <f t="shared" si="851"/>
        <v>48.345505357757247</v>
      </c>
      <c r="H1200" s="8">
        <f t="shared" si="851"/>
        <v>46.261834393182653</v>
      </c>
      <c r="I1200" s="8">
        <f t="shared" si="851"/>
        <v>44.178163428608059</v>
      </c>
      <c r="J1200" s="8">
        <f t="shared" si="851"/>
        <v>42.49454469772445</v>
      </c>
      <c r="K1200" s="8">
        <f t="shared" si="851"/>
        <v>40.810925966840387</v>
      </c>
      <c r="L1200" s="8">
        <f t="shared" si="851"/>
        <v>39.127307235956778</v>
      </c>
      <c r="M1200" s="8">
        <f t="shared" si="851"/>
        <v>37.443688505072714</v>
      </c>
      <c r="N1200" s="8">
        <f t="shared" si="851"/>
        <v>35.760069774189105</v>
      </c>
      <c r="O1200" s="8">
        <f t="shared" si="851"/>
        <v>35.060526539849434</v>
      </c>
      <c r="P1200" s="8">
        <f t="shared" si="851"/>
        <v>34.360983305510445</v>
      </c>
      <c r="Q1200" s="8">
        <f t="shared" si="852"/>
        <v>33.661440071171228</v>
      </c>
      <c r="R1200" s="8">
        <f t="shared" si="852"/>
        <v>32.961896836832011</v>
      </c>
      <c r="S1200" s="8">
        <f t="shared" si="852"/>
        <v>32.262353602493022</v>
      </c>
      <c r="T1200" s="8">
        <f t="shared" si="852"/>
        <v>31.844690735616723</v>
      </c>
      <c r="U1200" s="8">
        <f t="shared" si="852"/>
        <v>31.427027868740538</v>
      </c>
      <c r="V1200" s="8">
        <f t="shared" si="852"/>
        <v>31.009365001864353</v>
      </c>
      <c r="W1200" s="8">
        <f t="shared" si="852"/>
        <v>30.591702134988168</v>
      </c>
      <c r="X1200" s="8">
        <f t="shared" si="852"/>
        <v>30.174039268111756</v>
      </c>
      <c r="Y1200" s="8">
        <f t="shared" si="852"/>
        <v>29.72721540516045</v>
      </c>
      <c r="Z1200" s="8">
        <f t="shared" si="852"/>
        <v>29.280391542209031</v>
      </c>
      <c r="AA1200" s="8">
        <f t="shared" si="853"/>
        <v>28.833567679257726</v>
      </c>
      <c r="AB1200" s="8">
        <f t="shared" si="853"/>
        <v>28.386743816306307</v>
      </c>
      <c r="AC1200" s="8">
        <f t="shared" si="853"/>
        <v>27.939919953355002</v>
      </c>
      <c r="AD1200" s="8">
        <f t="shared" si="853"/>
        <v>27.613908060931863</v>
      </c>
      <c r="AE1200" s="8">
        <f t="shared" si="853"/>
        <v>27.28789616850861</v>
      </c>
      <c r="AF1200" s="8">
        <f t="shared" si="853"/>
        <v>26.96188427608547</v>
      </c>
      <c r="AG1200" s="8">
        <f t="shared" si="853"/>
        <v>26.635872383662331</v>
      </c>
      <c r="AH1200" s="8">
        <f t="shared" si="853"/>
        <v>26.309860491239078</v>
      </c>
    </row>
    <row r="1201" spans="2:34" hidden="1" outlineLevel="1">
      <c r="B1201" t="str">
        <f t="shared" si="826"/>
        <v>Renewable electricity - Cost of electricity - Middle East - USD/MWh</v>
      </c>
      <c r="C1201" t="s">
        <v>118</v>
      </c>
      <c r="D1201" t="s">
        <v>119</v>
      </c>
      <c r="E1201" t="s">
        <v>58</v>
      </c>
      <c r="F1201" t="s">
        <v>120</v>
      </c>
      <c r="G1201" s="8">
        <f t="shared" si="851"/>
        <v>37.020316673163961</v>
      </c>
      <c r="H1201" s="8">
        <f t="shared" si="851"/>
        <v>35.386702900434102</v>
      </c>
      <c r="I1201" s="8">
        <f t="shared" si="851"/>
        <v>33.753089127703788</v>
      </c>
      <c r="J1201" s="8">
        <f t="shared" si="851"/>
        <v>32.671487127187447</v>
      </c>
      <c r="K1201" s="8">
        <f t="shared" si="851"/>
        <v>31.589885126671106</v>
      </c>
      <c r="L1201" s="8">
        <f t="shared" si="851"/>
        <v>30.508283126154765</v>
      </c>
      <c r="M1201" s="8">
        <f t="shared" si="851"/>
        <v>29.426681125638424</v>
      </c>
      <c r="N1201" s="8">
        <f t="shared" si="851"/>
        <v>28.345079125122083</v>
      </c>
      <c r="O1201" s="8">
        <f t="shared" si="851"/>
        <v>27.58242507536329</v>
      </c>
      <c r="P1201" s="8">
        <f t="shared" si="851"/>
        <v>26.819771025604723</v>
      </c>
      <c r="Q1201" s="8">
        <f t="shared" si="852"/>
        <v>26.057116975845929</v>
      </c>
      <c r="R1201" s="8">
        <f t="shared" si="852"/>
        <v>25.294462926087363</v>
      </c>
      <c r="S1201" s="8">
        <f t="shared" si="852"/>
        <v>24.531808876328796</v>
      </c>
      <c r="T1201" s="8">
        <f t="shared" si="852"/>
        <v>24.149422155106208</v>
      </c>
      <c r="U1201" s="8">
        <f t="shared" si="852"/>
        <v>23.76703543388362</v>
      </c>
      <c r="V1201" s="8">
        <f t="shared" si="852"/>
        <v>23.384648712661146</v>
      </c>
      <c r="W1201" s="8">
        <f t="shared" si="852"/>
        <v>23.002261991438559</v>
      </c>
      <c r="X1201" s="8">
        <f t="shared" si="852"/>
        <v>22.619875270215971</v>
      </c>
      <c r="Y1201" s="8">
        <f t="shared" si="852"/>
        <v>22.118414831670066</v>
      </c>
      <c r="Z1201" s="8">
        <f t="shared" si="852"/>
        <v>21.616954393124274</v>
      </c>
      <c r="AA1201" s="8">
        <f t="shared" si="853"/>
        <v>21.115493954578369</v>
      </c>
      <c r="AB1201" s="8">
        <f t="shared" si="853"/>
        <v>20.614033516032578</v>
      </c>
      <c r="AC1201" s="8">
        <f t="shared" si="853"/>
        <v>20.112573077486616</v>
      </c>
      <c r="AD1201" s="8">
        <f t="shared" si="853"/>
        <v>19.877873861328055</v>
      </c>
      <c r="AE1201" s="8">
        <f t="shared" si="853"/>
        <v>19.643174645169552</v>
      </c>
      <c r="AF1201" s="8">
        <f t="shared" si="853"/>
        <v>19.408475429010991</v>
      </c>
      <c r="AG1201" s="8">
        <f t="shared" si="853"/>
        <v>19.173776212852431</v>
      </c>
      <c r="AH1201" s="8">
        <f t="shared" si="853"/>
        <v>18.939076996693927</v>
      </c>
    </row>
    <row r="1202" spans="2:34" hidden="1" outlineLevel="1">
      <c r="B1202" t="str">
        <f t="shared" si="826"/>
        <v>Nitrogen - Energy demand - Global - MWh/ton fuel</v>
      </c>
      <c r="C1202" t="str">
        <f>C1166</f>
        <v>Nitrogen</v>
      </c>
      <c r="D1202" t="s">
        <v>137</v>
      </c>
      <c r="E1202" t="s">
        <v>49</v>
      </c>
      <c r="F1202" t="s">
        <v>122</v>
      </c>
      <c r="G1202" s="24">
        <f t="shared" si="851"/>
        <v>0.22</v>
      </c>
      <c r="H1202" s="24">
        <f t="shared" si="851"/>
        <v>0.22</v>
      </c>
      <c r="I1202" s="24">
        <f t="shared" si="851"/>
        <v>0.22000000000000064</v>
      </c>
      <c r="J1202" s="24">
        <f t="shared" si="851"/>
        <v>0.2159999999999993</v>
      </c>
      <c r="K1202" s="24">
        <f t="shared" si="851"/>
        <v>0.21199999999999974</v>
      </c>
      <c r="L1202" s="24">
        <f t="shared" si="851"/>
        <v>0.20800000000000018</v>
      </c>
      <c r="M1202" s="24">
        <f t="shared" si="851"/>
        <v>0.20400000000000063</v>
      </c>
      <c r="N1202" s="24">
        <f t="shared" si="851"/>
        <v>0.19999999999999929</v>
      </c>
      <c r="O1202" s="24">
        <f t="shared" si="851"/>
        <v>0.2</v>
      </c>
      <c r="P1202" s="24">
        <f t="shared" si="851"/>
        <v>0.2</v>
      </c>
      <c r="Q1202" s="24">
        <f t="shared" si="852"/>
        <v>0.2</v>
      </c>
      <c r="R1202" s="24">
        <f t="shared" si="852"/>
        <v>0.2</v>
      </c>
      <c r="S1202" s="24">
        <f t="shared" si="852"/>
        <v>0.2</v>
      </c>
      <c r="T1202" s="24">
        <f t="shared" si="852"/>
        <v>0.2</v>
      </c>
      <c r="U1202" s="24">
        <f t="shared" si="852"/>
        <v>0.2</v>
      </c>
      <c r="V1202" s="24">
        <f t="shared" si="852"/>
        <v>0.2</v>
      </c>
      <c r="W1202" s="24">
        <f t="shared" si="852"/>
        <v>0.2</v>
      </c>
      <c r="X1202" s="24">
        <f t="shared" si="852"/>
        <v>0.2</v>
      </c>
      <c r="Y1202" s="24">
        <f t="shared" si="852"/>
        <v>0.2</v>
      </c>
      <c r="Z1202" s="24">
        <f t="shared" si="852"/>
        <v>0.2</v>
      </c>
      <c r="AA1202" s="24">
        <f t="shared" si="853"/>
        <v>0.2</v>
      </c>
      <c r="AB1202" s="24">
        <f t="shared" si="853"/>
        <v>0.2</v>
      </c>
      <c r="AC1202" s="24">
        <f t="shared" si="853"/>
        <v>0.2</v>
      </c>
      <c r="AD1202" s="24">
        <f t="shared" si="853"/>
        <v>0.2</v>
      </c>
      <c r="AE1202" s="24">
        <f t="shared" si="853"/>
        <v>0.2</v>
      </c>
      <c r="AF1202" s="24">
        <f t="shared" si="853"/>
        <v>0.2</v>
      </c>
      <c r="AG1202" s="24">
        <f t="shared" si="853"/>
        <v>0.2</v>
      </c>
      <c r="AH1202" s="24">
        <f t="shared" si="853"/>
        <v>0.2</v>
      </c>
    </row>
    <row r="1203" spans="2:34" collapsed="1">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row>
    <row r="1204" spans="2:34">
      <c r="B1204" t="str">
        <f t="shared" ref="B1204:B1252" si="854">_xlfn.TEXTJOIN(" - ",TRUE,C1204:F1204)</f>
        <v>LNG - Item - Region - Unit</v>
      </c>
      <c r="C1204" s="55" t="s">
        <v>21</v>
      </c>
      <c r="D1204" s="55" t="s">
        <v>28</v>
      </c>
      <c r="E1204" s="55" t="s">
        <v>1</v>
      </c>
      <c r="F1204" s="55" t="s">
        <v>29</v>
      </c>
      <c r="G1204" s="51">
        <v>2023</v>
      </c>
      <c r="H1204" s="51">
        <v>2024</v>
      </c>
      <c r="I1204" s="51">
        <v>2025</v>
      </c>
      <c r="J1204" s="51">
        <v>2026</v>
      </c>
      <c r="K1204" s="51">
        <v>2027</v>
      </c>
      <c r="L1204" s="51">
        <v>2028</v>
      </c>
      <c r="M1204" s="51">
        <v>2029</v>
      </c>
      <c r="N1204" s="51">
        <v>2030</v>
      </c>
      <c r="O1204" s="51">
        <v>2031</v>
      </c>
      <c r="P1204" s="51">
        <v>2032</v>
      </c>
      <c r="Q1204" s="51">
        <v>2033</v>
      </c>
      <c r="R1204" s="51">
        <v>2034</v>
      </c>
      <c r="S1204" s="51">
        <v>2035</v>
      </c>
      <c r="T1204" s="51">
        <v>2036</v>
      </c>
      <c r="U1204" s="51">
        <v>2037</v>
      </c>
      <c r="V1204" s="51">
        <v>2038</v>
      </c>
      <c r="W1204" s="51">
        <v>2039</v>
      </c>
      <c r="X1204" s="51">
        <v>2040</v>
      </c>
      <c r="Y1204" s="51">
        <v>2041</v>
      </c>
      <c r="Z1204" s="51">
        <v>2042</v>
      </c>
      <c r="AA1204" s="51">
        <v>2043</v>
      </c>
      <c r="AB1204" s="51">
        <v>2044</v>
      </c>
      <c r="AC1204" s="51">
        <v>2045</v>
      </c>
      <c r="AD1204" s="51">
        <v>2046</v>
      </c>
      <c r="AE1204" s="51">
        <v>2047</v>
      </c>
      <c r="AF1204" s="51">
        <v>2048</v>
      </c>
      <c r="AG1204" s="51">
        <v>2049</v>
      </c>
      <c r="AH1204" s="51">
        <v>2050</v>
      </c>
    </row>
    <row r="1205" spans="2:34" hidden="1" outlineLevel="1">
      <c r="B1205" t="str">
        <f t="shared" si="854"/>
        <v>LNG - Total cost - Africa - USD/ton fuel</v>
      </c>
      <c r="C1205" s="10" t="str">
        <f>C1204</f>
        <v>LNG</v>
      </c>
      <c r="D1205" s="10" t="s">
        <v>30</v>
      </c>
      <c r="E1205" s="10" t="s">
        <v>55</v>
      </c>
      <c r="F1205" s="10" t="s">
        <v>31</v>
      </c>
      <c r="G1205" s="11">
        <f>G$1211+G$1215+G1218+G1230+G1242</f>
        <v>1355.6788664737073</v>
      </c>
      <c r="H1205" s="11">
        <f t="shared" ref="H1205:AH1205" si="855">H$1211+H$1215+H1218+H1230+H1242</f>
        <v>1140.6174689050949</v>
      </c>
      <c r="I1205" s="11">
        <f t="shared" si="855"/>
        <v>925.55607133648186</v>
      </c>
      <c r="J1205" s="11">
        <f t="shared" si="855"/>
        <v>878.48382249450492</v>
      </c>
      <c r="K1205" s="11">
        <f t="shared" si="855"/>
        <v>831.41157365252798</v>
      </c>
      <c r="L1205" s="11">
        <f t="shared" si="855"/>
        <v>784.33932481055103</v>
      </c>
      <c r="M1205" s="11">
        <f t="shared" si="855"/>
        <v>737.26707596857386</v>
      </c>
      <c r="N1205" s="11">
        <f t="shared" si="855"/>
        <v>690.19482712659692</v>
      </c>
      <c r="O1205" s="11">
        <f t="shared" si="855"/>
        <v>688.65078564227224</v>
      </c>
      <c r="P1205" s="11">
        <f t="shared" si="855"/>
        <v>687.10674415794722</v>
      </c>
      <c r="Q1205" s="11">
        <f t="shared" si="855"/>
        <v>685.5627026736222</v>
      </c>
      <c r="R1205" s="11">
        <f t="shared" si="855"/>
        <v>684.01866118929729</v>
      </c>
      <c r="S1205" s="11">
        <f t="shared" si="855"/>
        <v>682.47461970497238</v>
      </c>
      <c r="T1205" s="11">
        <f t="shared" si="855"/>
        <v>681.29046616999267</v>
      </c>
      <c r="U1205" s="11">
        <f t="shared" si="855"/>
        <v>680.10631263501296</v>
      </c>
      <c r="V1205" s="11">
        <f t="shared" si="855"/>
        <v>678.92215910003301</v>
      </c>
      <c r="W1205" s="11">
        <f t="shared" si="855"/>
        <v>677.73800556505307</v>
      </c>
      <c r="X1205" s="11">
        <f t="shared" si="855"/>
        <v>676.55385203007359</v>
      </c>
      <c r="Y1205" s="11">
        <f t="shared" si="855"/>
        <v>675.38173386491553</v>
      </c>
      <c r="Z1205" s="11">
        <f t="shared" si="855"/>
        <v>674.20961569975771</v>
      </c>
      <c r="AA1205" s="11">
        <f t="shared" si="855"/>
        <v>673.03749753459942</v>
      </c>
      <c r="AB1205" s="11">
        <f t="shared" si="855"/>
        <v>671.86537936944137</v>
      </c>
      <c r="AC1205" s="11">
        <f t="shared" si="855"/>
        <v>670.69326120428309</v>
      </c>
      <c r="AD1205" s="11">
        <f t="shared" si="855"/>
        <v>669.6989746840286</v>
      </c>
      <c r="AE1205" s="11">
        <f t="shared" si="855"/>
        <v>668.70468816377411</v>
      </c>
      <c r="AF1205" s="11">
        <f t="shared" si="855"/>
        <v>667.71040164351962</v>
      </c>
      <c r="AG1205" s="11">
        <f t="shared" si="855"/>
        <v>666.71611512326501</v>
      </c>
      <c r="AH1205" s="11">
        <f t="shared" si="855"/>
        <v>665.72182860301052</v>
      </c>
    </row>
    <row r="1206" spans="2:34" hidden="1" outlineLevel="1">
      <c r="B1206" t="str">
        <f t="shared" si="854"/>
        <v>LNG - Total cost - Americas - USD/ton fuel</v>
      </c>
      <c r="C1206" s="2" t="str">
        <f>C1204</f>
        <v>LNG</v>
      </c>
      <c r="D1206" s="2" t="s">
        <v>30</v>
      </c>
      <c r="E1206" s="2" t="s">
        <v>56</v>
      </c>
      <c r="F1206" s="2" t="s">
        <v>31</v>
      </c>
      <c r="G1206" s="12">
        <f t="shared" ref="G1206:AH1206" si="856">G$1211+G$1215+G1219+G1231+G1243</f>
        <v>500.65729303925912</v>
      </c>
      <c r="H1206" s="12">
        <f t="shared" si="856"/>
        <v>475.25395764888287</v>
      </c>
      <c r="I1206" s="12">
        <f t="shared" si="856"/>
        <v>449.8506222585068</v>
      </c>
      <c r="J1206" s="12">
        <f t="shared" si="856"/>
        <v>446.15463418933484</v>
      </c>
      <c r="K1206" s="12">
        <f t="shared" si="856"/>
        <v>442.45864612016294</v>
      </c>
      <c r="L1206" s="12">
        <f t="shared" si="856"/>
        <v>438.76265805099104</v>
      </c>
      <c r="M1206" s="12">
        <f t="shared" si="856"/>
        <v>435.06666998181936</v>
      </c>
      <c r="N1206" s="12">
        <f t="shared" si="856"/>
        <v>431.37068191264734</v>
      </c>
      <c r="O1206" s="12">
        <f t="shared" si="856"/>
        <v>436.09598495023852</v>
      </c>
      <c r="P1206" s="12">
        <f t="shared" si="856"/>
        <v>440.82128798782935</v>
      </c>
      <c r="Q1206" s="12">
        <f t="shared" si="856"/>
        <v>445.54659102542047</v>
      </c>
      <c r="R1206" s="12">
        <f t="shared" si="856"/>
        <v>450.27189406301125</v>
      </c>
      <c r="S1206" s="12">
        <f t="shared" si="856"/>
        <v>454.99719710060208</v>
      </c>
      <c r="T1206" s="12">
        <f t="shared" si="856"/>
        <v>453.81376609730387</v>
      </c>
      <c r="U1206" s="12">
        <f t="shared" si="856"/>
        <v>452.63033509400543</v>
      </c>
      <c r="V1206" s="12">
        <f t="shared" si="856"/>
        <v>451.44690409070688</v>
      </c>
      <c r="W1206" s="12">
        <f t="shared" si="856"/>
        <v>450.26347308740839</v>
      </c>
      <c r="X1206" s="12">
        <f t="shared" si="856"/>
        <v>449.08004208411023</v>
      </c>
      <c r="Y1206" s="12">
        <f t="shared" si="856"/>
        <v>448.09665528823552</v>
      </c>
      <c r="Z1206" s="12">
        <f t="shared" si="856"/>
        <v>447.11326849236121</v>
      </c>
      <c r="AA1206" s="12">
        <f t="shared" si="856"/>
        <v>446.12988169648656</v>
      </c>
      <c r="AB1206" s="12">
        <f t="shared" si="856"/>
        <v>445.14649490061197</v>
      </c>
      <c r="AC1206" s="12">
        <f t="shared" si="856"/>
        <v>444.16310810473726</v>
      </c>
      <c r="AD1206" s="12">
        <f t="shared" si="856"/>
        <v>443.22953447874067</v>
      </c>
      <c r="AE1206" s="12">
        <f t="shared" si="856"/>
        <v>442.29596085274409</v>
      </c>
      <c r="AF1206" s="12">
        <f t="shared" si="856"/>
        <v>441.3623872267475</v>
      </c>
      <c r="AG1206" s="12">
        <f t="shared" si="856"/>
        <v>440.42881360075091</v>
      </c>
      <c r="AH1206" s="12">
        <f t="shared" si="856"/>
        <v>439.49523997475433</v>
      </c>
    </row>
    <row r="1207" spans="2:34" hidden="1" outlineLevel="1">
      <c r="B1207" t="str">
        <f t="shared" si="854"/>
        <v>LNG - Total cost - Asia - USD/ton fuel</v>
      </c>
      <c r="C1207" s="2" t="str">
        <f>C1204</f>
        <v>LNG</v>
      </c>
      <c r="D1207" s="2" t="s">
        <v>30</v>
      </c>
      <c r="E1207" s="2" t="s">
        <v>57</v>
      </c>
      <c r="F1207" s="2" t="s">
        <v>31</v>
      </c>
      <c r="G1207" s="12">
        <f t="shared" ref="G1207:AH1207" si="857">G$1211+G$1215+G1220+G1232+G1244</f>
        <v>1314.6099438092845</v>
      </c>
      <c r="H1207" s="12">
        <f t="shared" si="857"/>
        <v>1135.2384359198008</v>
      </c>
      <c r="I1207" s="12">
        <f t="shared" si="857"/>
        <v>955.86692803031929</v>
      </c>
      <c r="J1207" s="12">
        <f t="shared" si="857"/>
        <v>878.71332934401585</v>
      </c>
      <c r="K1207" s="12">
        <f t="shared" si="857"/>
        <v>801.55973065771286</v>
      </c>
      <c r="L1207" s="12">
        <f t="shared" si="857"/>
        <v>724.40613197140942</v>
      </c>
      <c r="M1207" s="12">
        <f t="shared" si="857"/>
        <v>647.25253328510587</v>
      </c>
      <c r="N1207" s="12">
        <f t="shared" si="857"/>
        <v>570.09893459880288</v>
      </c>
      <c r="O1207" s="12">
        <f t="shared" si="857"/>
        <v>568.36027622300298</v>
      </c>
      <c r="P1207" s="12">
        <f t="shared" si="857"/>
        <v>566.62161784720308</v>
      </c>
      <c r="Q1207" s="12">
        <f t="shared" si="857"/>
        <v>564.88295947140375</v>
      </c>
      <c r="R1207" s="12">
        <f t="shared" si="857"/>
        <v>563.14430109560385</v>
      </c>
      <c r="S1207" s="12">
        <f t="shared" si="857"/>
        <v>561.40564271980395</v>
      </c>
      <c r="T1207" s="12">
        <f t="shared" si="857"/>
        <v>560.09838139068631</v>
      </c>
      <c r="U1207" s="12">
        <f t="shared" si="857"/>
        <v>558.79112006156845</v>
      </c>
      <c r="V1207" s="12">
        <f t="shared" si="857"/>
        <v>557.4838587324507</v>
      </c>
      <c r="W1207" s="12">
        <f t="shared" si="857"/>
        <v>556.17659740333272</v>
      </c>
      <c r="X1207" s="12">
        <f t="shared" si="857"/>
        <v>554.86933607421543</v>
      </c>
      <c r="Y1207" s="12">
        <f t="shared" si="857"/>
        <v>553.56279625176626</v>
      </c>
      <c r="Z1207" s="12">
        <f t="shared" si="857"/>
        <v>552.25625642931766</v>
      </c>
      <c r="AA1207" s="12">
        <f t="shared" si="857"/>
        <v>550.94971660686849</v>
      </c>
      <c r="AB1207" s="12">
        <f t="shared" si="857"/>
        <v>549.64317678441955</v>
      </c>
      <c r="AC1207" s="12">
        <f t="shared" si="857"/>
        <v>548.3366369619705</v>
      </c>
      <c r="AD1207" s="12">
        <f t="shared" si="857"/>
        <v>547.29069533558868</v>
      </c>
      <c r="AE1207" s="12">
        <f t="shared" si="857"/>
        <v>546.24475370920675</v>
      </c>
      <c r="AF1207" s="12">
        <f t="shared" si="857"/>
        <v>545.19881208282504</v>
      </c>
      <c r="AG1207" s="12">
        <f t="shared" si="857"/>
        <v>544.15287045644322</v>
      </c>
      <c r="AH1207" s="12">
        <f t="shared" si="857"/>
        <v>543.10692883006129</v>
      </c>
    </row>
    <row r="1208" spans="2:34" hidden="1" outlineLevel="1">
      <c r="B1208" t="str">
        <f t="shared" si="854"/>
        <v>LNG - Total cost - Europe - USD/ton fuel</v>
      </c>
      <c r="C1208" s="2" t="str">
        <f>C1204</f>
        <v>LNG</v>
      </c>
      <c r="D1208" s="2" t="s">
        <v>30</v>
      </c>
      <c r="E1208" s="2" t="s">
        <v>8</v>
      </c>
      <c r="F1208" s="2" t="s">
        <v>31</v>
      </c>
      <c r="G1208" s="12">
        <f t="shared" ref="G1208:AH1208" si="858">G$1211+G$1215+G1221+G1233+G1245</f>
        <v>1349.6522855300532</v>
      </c>
      <c r="H1208" s="12">
        <f t="shared" si="858"/>
        <v>1137.4545917936089</v>
      </c>
      <c r="I1208" s="25">
        <f t="shared" si="858"/>
        <v>925.25689805716479</v>
      </c>
      <c r="J1208" s="12">
        <f t="shared" si="858"/>
        <v>878.3212945021163</v>
      </c>
      <c r="K1208" s="12">
        <f t="shared" si="858"/>
        <v>831.38569094706759</v>
      </c>
      <c r="L1208" s="12">
        <f t="shared" si="858"/>
        <v>784.45008739201899</v>
      </c>
      <c r="M1208" s="12">
        <f t="shared" si="858"/>
        <v>737.51448383697016</v>
      </c>
      <c r="N1208" s="12">
        <f t="shared" si="858"/>
        <v>690.57888028192167</v>
      </c>
      <c r="O1208" s="12">
        <f t="shared" si="858"/>
        <v>689.25526730712568</v>
      </c>
      <c r="P1208" s="12">
        <f t="shared" si="858"/>
        <v>687.9316543323298</v>
      </c>
      <c r="Q1208" s="12">
        <f t="shared" si="858"/>
        <v>686.60804135753403</v>
      </c>
      <c r="R1208" s="12">
        <f t="shared" si="858"/>
        <v>685.28442838273793</v>
      </c>
      <c r="S1208" s="12">
        <f t="shared" si="858"/>
        <v>683.96081540794205</v>
      </c>
      <c r="T1208" s="12">
        <f t="shared" si="858"/>
        <v>682.82737433342095</v>
      </c>
      <c r="U1208" s="12">
        <f t="shared" si="858"/>
        <v>681.69393325889962</v>
      </c>
      <c r="V1208" s="12">
        <f t="shared" si="858"/>
        <v>680.56049218437829</v>
      </c>
      <c r="W1208" s="12">
        <f t="shared" si="858"/>
        <v>679.42705110985696</v>
      </c>
      <c r="X1208" s="12">
        <f t="shared" si="858"/>
        <v>678.29361003533575</v>
      </c>
      <c r="Y1208" s="12">
        <f t="shared" si="858"/>
        <v>677.16322611840405</v>
      </c>
      <c r="Z1208" s="12">
        <f t="shared" si="858"/>
        <v>676.03284220147248</v>
      </c>
      <c r="AA1208" s="12">
        <f t="shared" si="858"/>
        <v>674.90245828454078</v>
      </c>
      <c r="AB1208" s="12">
        <f t="shared" si="858"/>
        <v>673.77207436760898</v>
      </c>
      <c r="AC1208" s="12">
        <f t="shared" si="858"/>
        <v>672.64169045067729</v>
      </c>
      <c r="AD1208" s="12">
        <f t="shared" si="858"/>
        <v>671.60386895282386</v>
      </c>
      <c r="AE1208" s="12">
        <f t="shared" si="858"/>
        <v>670.56604745497043</v>
      </c>
      <c r="AF1208" s="12">
        <f t="shared" si="858"/>
        <v>669.528225957117</v>
      </c>
      <c r="AG1208" s="12">
        <f t="shared" si="858"/>
        <v>668.49040445926357</v>
      </c>
      <c r="AH1208" s="12">
        <f t="shared" si="858"/>
        <v>667.45258296141014</v>
      </c>
    </row>
    <row r="1209" spans="2:34" hidden="1" outlineLevel="1">
      <c r="B1209" t="str">
        <f t="shared" si="854"/>
        <v>LNG - Total cost - Middle East - USD/ton fuel</v>
      </c>
      <c r="C1209" s="13" t="str">
        <f>C1204</f>
        <v>LNG</v>
      </c>
      <c r="D1209" s="13" t="s">
        <v>30</v>
      </c>
      <c r="E1209" s="13" t="s">
        <v>58</v>
      </c>
      <c r="F1209" s="13" t="s">
        <v>31</v>
      </c>
      <c r="G1209" s="14">
        <f t="shared" ref="G1209:AH1209" si="859">G$1211+G$1215+G1222+G1234+G1246</f>
        <v>1097.8571723192972</v>
      </c>
      <c r="H1209" s="14">
        <f t="shared" si="859"/>
        <v>920.92951289795974</v>
      </c>
      <c r="I1209" s="14">
        <f t="shared" si="859"/>
        <v>744.00185347662227</v>
      </c>
      <c r="J1209" s="14">
        <f t="shared" si="859"/>
        <v>666.42745995979408</v>
      </c>
      <c r="K1209" s="14">
        <f t="shared" si="859"/>
        <v>588.853066442966</v>
      </c>
      <c r="L1209" s="14">
        <f t="shared" si="859"/>
        <v>511.2786729261378</v>
      </c>
      <c r="M1209" s="14">
        <f t="shared" si="859"/>
        <v>433.70427940930961</v>
      </c>
      <c r="N1209" s="14">
        <f t="shared" si="859"/>
        <v>356.12988589248147</v>
      </c>
      <c r="O1209" s="14">
        <f t="shared" si="859"/>
        <v>354.76840642843399</v>
      </c>
      <c r="P1209" s="14">
        <f t="shared" si="859"/>
        <v>353.40692696438634</v>
      </c>
      <c r="Q1209" s="14">
        <f t="shared" si="859"/>
        <v>352.04544750033881</v>
      </c>
      <c r="R1209" s="14">
        <f t="shared" si="859"/>
        <v>350.68396803629116</v>
      </c>
      <c r="S1209" s="14">
        <f t="shared" si="859"/>
        <v>349.32248857224351</v>
      </c>
      <c r="T1209" s="14">
        <f t="shared" si="859"/>
        <v>348.21021318511464</v>
      </c>
      <c r="U1209" s="14">
        <f t="shared" si="859"/>
        <v>347.09793779798548</v>
      </c>
      <c r="V1209" s="14">
        <f t="shared" si="859"/>
        <v>345.98566241085638</v>
      </c>
      <c r="W1209" s="14">
        <f t="shared" si="859"/>
        <v>344.87338702372716</v>
      </c>
      <c r="X1209" s="14">
        <f t="shared" si="859"/>
        <v>343.76111163659834</v>
      </c>
      <c r="Y1209" s="14">
        <f t="shared" si="859"/>
        <v>342.59794577430978</v>
      </c>
      <c r="Z1209" s="14">
        <f t="shared" si="859"/>
        <v>341.43477991202167</v>
      </c>
      <c r="AA1209" s="14">
        <f t="shared" si="859"/>
        <v>340.27161404973322</v>
      </c>
      <c r="AB1209" s="14">
        <f t="shared" si="859"/>
        <v>339.10844818744476</v>
      </c>
      <c r="AC1209" s="14">
        <f t="shared" si="859"/>
        <v>337.9452823251562</v>
      </c>
      <c r="AD1209" s="14">
        <f t="shared" si="859"/>
        <v>336.96224843306152</v>
      </c>
      <c r="AE1209" s="14">
        <f t="shared" si="859"/>
        <v>335.97921454096695</v>
      </c>
      <c r="AF1209" s="14">
        <f t="shared" si="859"/>
        <v>334.99618064887233</v>
      </c>
      <c r="AG1209" s="14">
        <f t="shared" si="859"/>
        <v>334.0131467567777</v>
      </c>
      <c r="AH1209" s="14">
        <f t="shared" si="859"/>
        <v>333.03011286468302</v>
      </c>
    </row>
    <row r="1210" spans="2:34" hidden="1" outlineLevel="1">
      <c r="B1210" t="str">
        <f t="shared" si="854"/>
        <v/>
      </c>
      <c r="C1210" s="2"/>
    </row>
    <row r="1211" spans="2:34" hidden="1" outlineLevel="1">
      <c r="B1211" t="str">
        <f t="shared" si="854"/>
        <v>LNG - CAPEX - Global - USD/ton fuel</v>
      </c>
      <c r="C1211" s="4" t="str">
        <f>C1204</f>
        <v>LNG</v>
      </c>
      <c r="D1211" s="4" t="s">
        <v>40</v>
      </c>
      <c r="E1211" s="4" t="s">
        <v>49</v>
      </c>
      <c r="F1211" s="4" t="s">
        <v>31</v>
      </c>
      <c r="G1211" s="5">
        <f>G1213/G1212</f>
        <v>75.715087666188268</v>
      </c>
      <c r="H1211" s="5">
        <f t="shared" ref="H1211:AH1211" si="860">H1213/H1212</f>
        <v>75.35754383309407</v>
      </c>
      <c r="I1211" s="5">
        <f t="shared" si="860"/>
        <v>75</v>
      </c>
      <c r="J1211" s="5">
        <f t="shared" si="860"/>
        <v>74.650780257917603</v>
      </c>
      <c r="K1211" s="5">
        <f t="shared" si="860"/>
        <v>74.301560515835206</v>
      </c>
      <c r="L1211" s="5">
        <f t="shared" si="860"/>
        <v>73.952340773752809</v>
      </c>
      <c r="M1211" s="5">
        <f t="shared" si="860"/>
        <v>73.603121031670398</v>
      </c>
      <c r="N1211" s="5">
        <f t="shared" si="860"/>
        <v>73.253901289588001</v>
      </c>
      <c r="O1211" s="5">
        <f t="shared" si="860"/>
        <v>72.912811842723016</v>
      </c>
      <c r="P1211" s="5">
        <f t="shared" si="860"/>
        <v>72.571722395857918</v>
      </c>
      <c r="Q1211" s="5">
        <f t="shared" si="860"/>
        <v>72.230632948992934</v>
      </c>
      <c r="R1211" s="5">
        <f t="shared" si="860"/>
        <v>71.889543502127836</v>
      </c>
      <c r="S1211" s="5">
        <f t="shared" si="860"/>
        <v>71.548454055262724</v>
      </c>
      <c r="T1211" s="5">
        <f t="shared" si="860"/>
        <v>71.215305619641853</v>
      </c>
      <c r="U1211" s="5">
        <f t="shared" si="860"/>
        <v>70.882157184020855</v>
      </c>
      <c r="V1211" s="5">
        <f t="shared" si="860"/>
        <v>70.549008748399871</v>
      </c>
      <c r="W1211" s="5">
        <f t="shared" si="860"/>
        <v>70.215860312778872</v>
      </c>
      <c r="X1211" s="5">
        <f t="shared" si="860"/>
        <v>69.882711877158002</v>
      </c>
      <c r="Y1211" s="5">
        <f t="shared" si="860"/>
        <v>69.557319575587826</v>
      </c>
      <c r="Z1211" s="5">
        <f t="shared" si="860"/>
        <v>69.231927274017778</v>
      </c>
      <c r="AA1211" s="5">
        <f t="shared" si="860"/>
        <v>68.906534972447602</v>
      </c>
      <c r="AB1211" s="5">
        <f t="shared" si="860"/>
        <v>68.581142670877426</v>
      </c>
      <c r="AC1211" s="5">
        <f t="shared" si="860"/>
        <v>68.25575036930725</v>
      </c>
      <c r="AD1211" s="5">
        <f t="shared" si="860"/>
        <v>67.937933628779135</v>
      </c>
      <c r="AE1211" s="5">
        <f t="shared" si="860"/>
        <v>67.620116888251019</v>
      </c>
      <c r="AF1211" s="5">
        <f t="shared" si="860"/>
        <v>67.302300147722903</v>
      </c>
      <c r="AG1211" s="5">
        <f t="shared" si="860"/>
        <v>66.984483407194787</v>
      </c>
      <c r="AH1211" s="5">
        <f t="shared" si="860"/>
        <v>66.666666666666671</v>
      </c>
    </row>
    <row r="1212" spans="2:34" hidden="1" outlineLevel="1">
      <c r="B1212" t="str">
        <f t="shared" si="854"/>
        <v>LNG - Plant lifetime - Global - Years</v>
      </c>
      <c r="C1212" t="str">
        <f>C1204</f>
        <v>LNG</v>
      </c>
      <c r="D1212" t="s">
        <v>109</v>
      </c>
      <c r="E1212" t="s">
        <v>49</v>
      </c>
      <c r="F1212" t="s">
        <v>110</v>
      </c>
      <c r="G1212" s="8">
        <f t="shared" ref="G1212:V1213" si="861">INDEX(FuelData,MATCH($B1212,FuelData_Index,0),MATCH(G$4,FuelData_Year,0))</f>
        <v>30</v>
      </c>
      <c r="H1212" s="8">
        <f t="shared" si="861"/>
        <v>30</v>
      </c>
      <c r="I1212" s="8">
        <f t="shared" si="861"/>
        <v>30</v>
      </c>
      <c r="J1212" s="8">
        <f t="shared" si="861"/>
        <v>30</v>
      </c>
      <c r="K1212" s="8">
        <f t="shared" si="861"/>
        <v>30</v>
      </c>
      <c r="L1212" s="8">
        <f t="shared" si="861"/>
        <v>30</v>
      </c>
      <c r="M1212" s="8">
        <f t="shared" si="861"/>
        <v>30</v>
      </c>
      <c r="N1212" s="8">
        <f t="shared" si="861"/>
        <v>30</v>
      </c>
      <c r="O1212" s="8">
        <f t="shared" si="861"/>
        <v>30</v>
      </c>
      <c r="P1212" s="8">
        <f t="shared" si="861"/>
        <v>30</v>
      </c>
      <c r="Q1212" s="8">
        <f t="shared" si="861"/>
        <v>30</v>
      </c>
      <c r="R1212" s="8">
        <f t="shared" si="861"/>
        <v>30</v>
      </c>
      <c r="S1212" s="8">
        <f t="shared" si="861"/>
        <v>30</v>
      </c>
      <c r="T1212" s="8">
        <f t="shared" si="861"/>
        <v>30</v>
      </c>
      <c r="U1212" s="8">
        <f t="shared" si="861"/>
        <v>30</v>
      </c>
      <c r="V1212" s="8">
        <f t="shared" si="861"/>
        <v>30</v>
      </c>
      <c r="W1212" s="8">
        <f t="shared" ref="W1212:AH1213" si="862">INDEX(FuelData,MATCH($B1212,FuelData_Index,0),MATCH(W$4,FuelData_Year,0))</f>
        <v>30</v>
      </c>
      <c r="X1212" s="8">
        <f t="shared" si="862"/>
        <v>30</v>
      </c>
      <c r="Y1212" s="8">
        <f t="shared" si="862"/>
        <v>30</v>
      </c>
      <c r="Z1212" s="8">
        <f t="shared" si="862"/>
        <v>30</v>
      </c>
      <c r="AA1212" s="8">
        <f t="shared" si="862"/>
        <v>30</v>
      </c>
      <c r="AB1212" s="8">
        <f t="shared" si="862"/>
        <v>30</v>
      </c>
      <c r="AC1212" s="8">
        <f t="shared" si="862"/>
        <v>30</v>
      </c>
      <c r="AD1212" s="8">
        <f t="shared" si="862"/>
        <v>30</v>
      </c>
      <c r="AE1212" s="8">
        <f t="shared" si="862"/>
        <v>30</v>
      </c>
      <c r="AF1212" s="8">
        <f t="shared" si="862"/>
        <v>30</v>
      </c>
      <c r="AG1212" s="8">
        <f t="shared" si="862"/>
        <v>30</v>
      </c>
      <c r="AH1212" s="8">
        <f t="shared" si="862"/>
        <v>30</v>
      </c>
    </row>
    <row r="1213" spans="2:34" hidden="1" outlineLevel="1">
      <c r="B1213" t="str">
        <f t="shared" si="854"/>
        <v>LNG - Total CAPEX - Liquefaction - Global - USD/ton fuel</v>
      </c>
      <c r="C1213" t="str">
        <f>C1204</f>
        <v>LNG</v>
      </c>
      <c r="D1213" t="s">
        <v>130</v>
      </c>
      <c r="E1213" t="s">
        <v>49</v>
      </c>
      <c r="F1213" t="s">
        <v>31</v>
      </c>
      <c r="G1213" s="8">
        <f t="shared" si="861"/>
        <v>2271.4526299856479</v>
      </c>
      <c r="H1213" s="8">
        <f t="shared" si="861"/>
        <v>2260.7263149928222</v>
      </c>
      <c r="I1213" s="8">
        <f t="shared" si="861"/>
        <v>2250</v>
      </c>
      <c r="J1213" s="8">
        <f t="shared" si="861"/>
        <v>2239.523407737528</v>
      </c>
      <c r="K1213" s="8">
        <f t="shared" si="861"/>
        <v>2229.0468154750561</v>
      </c>
      <c r="L1213" s="8">
        <f t="shared" si="861"/>
        <v>2218.5702232125841</v>
      </c>
      <c r="M1213" s="8">
        <f t="shared" si="861"/>
        <v>2208.0936309501121</v>
      </c>
      <c r="N1213" s="8">
        <f t="shared" si="861"/>
        <v>2197.6170386876402</v>
      </c>
      <c r="O1213" s="8">
        <f t="shared" si="861"/>
        <v>2187.3843552816907</v>
      </c>
      <c r="P1213" s="8">
        <f t="shared" si="861"/>
        <v>2177.1516718757375</v>
      </c>
      <c r="Q1213" s="8">
        <f t="shared" si="861"/>
        <v>2166.918988469788</v>
      </c>
      <c r="R1213" s="8">
        <f t="shared" si="861"/>
        <v>2156.6863050638349</v>
      </c>
      <c r="S1213" s="8">
        <f t="shared" si="861"/>
        <v>2146.4536216578817</v>
      </c>
      <c r="T1213" s="8">
        <f t="shared" si="861"/>
        <v>2136.4591685892556</v>
      </c>
      <c r="U1213" s="8">
        <f t="shared" si="861"/>
        <v>2126.4647155206258</v>
      </c>
      <c r="V1213" s="8">
        <f t="shared" si="861"/>
        <v>2116.4702624519959</v>
      </c>
      <c r="W1213" s="8">
        <f t="shared" si="862"/>
        <v>2106.4758093833661</v>
      </c>
      <c r="X1213" s="8">
        <f t="shared" si="862"/>
        <v>2096.48135631474</v>
      </c>
      <c r="Y1213" s="8">
        <f t="shared" si="862"/>
        <v>2086.7195872676348</v>
      </c>
      <c r="Z1213" s="8">
        <f t="shared" si="862"/>
        <v>2076.9578182205332</v>
      </c>
      <c r="AA1213" s="8">
        <f t="shared" si="862"/>
        <v>2067.196049173428</v>
      </c>
      <c r="AB1213" s="8">
        <f t="shared" si="862"/>
        <v>2057.4342801263228</v>
      </c>
      <c r="AC1213" s="8">
        <f t="shared" si="862"/>
        <v>2047.6725110792177</v>
      </c>
      <c r="AD1213" s="8">
        <f t="shared" si="862"/>
        <v>2038.1380088633741</v>
      </c>
      <c r="AE1213" s="8">
        <f t="shared" si="862"/>
        <v>2028.6035066475306</v>
      </c>
      <c r="AF1213" s="8">
        <f t="shared" si="862"/>
        <v>2019.0690044316871</v>
      </c>
      <c r="AG1213" s="8">
        <f t="shared" si="862"/>
        <v>2009.5345022158435</v>
      </c>
      <c r="AH1213" s="8">
        <f t="shared" si="862"/>
        <v>2000</v>
      </c>
    </row>
    <row r="1214" spans="2:34" hidden="1" outlineLevel="1">
      <c r="B1214" t="str">
        <f t="shared" si="854"/>
        <v/>
      </c>
      <c r="G1214" s="8"/>
      <c r="H1214" s="8"/>
      <c r="I1214" s="8"/>
      <c r="J1214" s="8"/>
      <c r="K1214" s="8"/>
      <c r="L1214" s="8"/>
      <c r="M1214" s="8"/>
      <c r="N1214" s="8"/>
      <c r="O1214" s="8"/>
      <c r="P1214" s="8"/>
      <c r="Q1214" s="8"/>
      <c r="R1214" s="8"/>
      <c r="S1214" s="8"/>
      <c r="T1214" s="8"/>
      <c r="U1214" s="8"/>
      <c r="V1214" s="8"/>
      <c r="W1214" s="8"/>
      <c r="X1214" s="8"/>
      <c r="Y1214" s="8"/>
      <c r="Z1214" s="8"/>
      <c r="AA1214" s="8"/>
      <c r="AB1214" s="8"/>
      <c r="AC1214" s="8"/>
      <c r="AD1214" s="8"/>
      <c r="AE1214" s="8"/>
      <c r="AF1214" s="8"/>
      <c r="AG1214" s="8"/>
      <c r="AH1214" s="8"/>
    </row>
    <row r="1215" spans="2:34" hidden="1" outlineLevel="1">
      <c r="B1215" t="str">
        <f t="shared" si="854"/>
        <v>LNG - OPEX - Global - USD/ton fuel</v>
      </c>
      <c r="C1215" s="4" t="str">
        <f>C1204</f>
        <v>LNG</v>
      </c>
      <c r="D1215" s="4" t="s">
        <v>41</v>
      </c>
      <c r="E1215" s="4" t="s">
        <v>49</v>
      </c>
      <c r="F1215" s="4" t="s">
        <v>31</v>
      </c>
      <c r="G1215" s="5">
        <f>G1216</f>
        <v>0</v>
      </c>
      <c r="H1215" s="5">
        <f t="shared" ref="H1215:AH1215" si="863">H1216</f>
        <v>0</v>
      </c>
      <c r="I1215" s="5">
        <f t="shared" si="863"/>
        <v>0</v>
      </c>
      <c r="J1215" s="5">
        <f t="shared" si="863"/>
        <v>0</v>
      </c>
      <c r="K1215" s="5">
        <f t="shared" si="863"/>
        <v>0</v>
      </c>
      <c r="L1215" s="5">
        <f t="shared" si="863"/>
        <v>0</v>
      </c>
      <c r="M1215" s="5">
        <f t="shared" si="863"/>
        <v>0</v>
      </c>
      <c r="N1215" s="5">
        <f t="shared" si="863"/>
        <v>0</v>
      </c>
      <c r="O1215" s="5">
        <f t="shared" si="863"/>
        <v>0</v>
      </c>
      <c r="P1215" s="5">
        <f t="shared" si="863"/>
        <v>0</v>
      </c>
      <c r="Q1215" s="5">
        <f t="shared" si="863"/>
        <v>0</v>
      </c>
      <c r="R1215" s="5">
        <f t="shared" si="863"/>
        <v>0</v>
      </c>
      <c r="S1215" s="5">
        <f t="shared" si="863"/>
        <v>0</v>
      </c>
      <c r="T1215" s="5">
        <f t="shared" si="863"/>
        <v>0</v>
      </c>
      <c r="U1215" s="5">
        <f t="shared" si="863"/>
        <v>0</v>
      </c>
      <c r="V1215" s="5">
        <f t="shared" si="863"/>
        <v>0</v>
      </c>
      <c r="W1215" s="5">
        <f t="shared" si="863"/>
        <v>0</v>
      </c>
      <c r="X1215" s="5">
        <f t="shared" si="863"/>
        <v>0</v>
      </c>
      <c r="Y1215" s="5">
        <f t="shared" si="863"/>
        <v>0</v>
      </c>
      <c r="Z1215" s="5">
        <f t="shared" si="863"/>
        <v>0</v>
      </c>
      <c r="AA1215" s="5">
        <f t="shared" si="863"/>
        <v>0</v>
      </c>
      <c r="AB1215" s="5">
        <f t="shared" si="863"/>
        <v>0</v>
      </c>
      <c r="AC1215" s="5">
        <f t="shared" si="863"/>
        <v>0</v>
      </c>
      <c r="AD1215" s="5">
        <f t="shared" si="863"/>
        <v>0</v>
      </c>
      <c r="AE1215" s="5">
        <f t="shared" si="863"/>
        <v>0</v>
      </c>
      <c r="AF1215" s="5">
        <f t="shared" si="863"/>
        <v>0</v>
      </c>
      <c r="AG1215" s="5">
        <f t="shared" si="863"/>
        <v>0</v>
      </c>
      <c r="AH1215" s="5">
        <f t="shared" si="863"/>
        <v>0</v>
      </c>
    </row>
    <row r="1216" spans="2:34" hidden="1" outlineLevel="1">
      <c r="B1216" t="str">
        <f t="shared" si="854"/>
        <v>LNG - OPEX - Liquefaction - Global - USD/ton fuel/year</v>
      </c>
      <c r="C1216" t="str">
        <f>C1204</f>
        <v>LNG</v>
      </c>
      <c r="D1216" t="s">
        <v>131</v>
      </c>
      <c r="E1216" t="s">
        <v>49</v>
      </c>
      <c r="F1216" t="s">
        <v>114</v>
      </c>
      <c r="G1216" s="8">
        <f t="shared" ref="G1216:AH1216" si="864">INDEX(FuelData,MATCH($B1216,FuelData_Index,0),MATCH(G$4,FuelData_Year,0))</f>
        <v>0</v>
      </c>
      <c r="H1216" s="8">
        <f t="shared" si="864"/>
        <v>0</v>
      </c>
      <c r="I1216" s="8">
        <f t="shared" si="864"/>
        <v>0</v>
      </c>
      <c r="J1216" s="8">
        <f t="shared" si="864"/>
        <v>0</v>
      </c>
      <c r="K1216" s="8">
        <f t="shared" si="864"/>
        <v>0</v>
      </c>
      <c r="L1216" s="8">
        <f t="shared" si="864"/>
        <v>0</v>
      </c>
      <c r="M1216" s="8">
        <f t="shared" si="864"/>
        <v>0</v>
      </c>
      <c r="N1216" s="8">
        <f t="shared" si="864"/>
        <v>0</v>
      </c>
      <c r="O1216" s="8">
        <f t="shared" si="864"/>
        <v>0</v>
      </c>
      <c r="P1216" s="8">
        <f t="shared" si="864"/>
        <v>0</v>
      </c>
      <c r="Q1216" s="8">
        <f t="shared" si="864"/>
        <v>0</v>
      </c>
      <c r="R1216" s="8">
        <f t="shared" si="864"/>
        <v>0</v>
      </c>
      <c r="S1216" s="8">
        <f t="shared" si="864"/>
        <v>0</v>
      </c>
      <c r="T1216" s="8">
        <f t="shared" si="864"/>
        <v>0</v>
      </c>
      <c r="U1216" s="8">
        <f t="shared" si="864"/>
        <v>0</v>
      </c>
      <c r="V1216" s="8">
        <f t="shared" si="864"/>
        <v>0</v>
      </c>
      <c r="W1216" s="8">
        <f t="shared" si="864"/>
        <v>0</v>
      </c>
      <c r="X1216" s="8">
        <f t="shared" si="864"/>
        <v>0</v>
      </c>
      <c r="Y1216" s="8">
        <f t="shared" si="864"/>
        <v>0</v>
      </c>
      <c r="Z1216" s="8">
        <f t="shared" si="864"/>
        <v>0</v>
      </c>
      <c r="AA1216" s="8">
        <f t="shared" si="864"/>
        <v>0</v>
      </c>
      <c r="AB1216" s="8">
        <f t="shared" si="864"/>
        <v>0</v>
      </c>
      <c r="AC1216" s="8">
        <f t="shared" si="864"/>
        <v>0</v>
      </c>
      <c r="AD1216" s="8">
        <f t="shared" si="864"/>
        <v>0</v>
      </c>
      <c r="AE1216" s="8">
        <f t="shared" si="864"/>
        <v>0</v>
      </c>
      <c r="AF1216" s="8">
        <f t="shared" si="864"/>
        <v>0</v>
      </c>
      <c r="AG1216" s="8">
        <f t="shared" si="864"/>
        <v>0</v>
      </c>
      <c r="AH1216" s="8">
        <f t="shared" si="864"/>
        <v>0</v>
      </c>
    </row>
    <row r="1217" spans="2:34" hidden="1" outlineLevel="1">
      <c r="B1217" t="str">
        <f t="shared" si="854"/>
        <v/>
      </c>
      <c r="G1217" s="8"/>
      <c r="H1217" s="8"/>
      <c r="I1217" s="8"/>
      <c r="J1217" s="8"/>
      <c r="K1217" s="8"/>
      <c r="L1217" s="8"/>
      <c r="M1217" s="8"/>
      <c r="N1217" s="8"/>
      <c r="O1217" s="8"/>
      <c r="P1217" s="8"/>
      <c r="Q1217" s="8"/>
      <c r="R1217" s="8"/>
      <c r="S1217" s="8"/>
      <c r="T1217" s="8"/>
      <c r="U1217" s="8"/>
      <c r="V1217" s="8"/>
      <c r="W1217" s="8"/>
      <c r="X1217" s="8"/>
      <c r="Y1217" s="8"/>
      <c r="Z1217" s="8"/>
      <c r="AA1217" s="8"/>
      <c r="AB1217" s="8"/>
      <c r="AC1217" s="8"/>
      <c r="AD1217" s="8"/>
      <c r="AE1217" s="8"/>
      <c r="AF1217" s="8"/>
      <c r="AG1217" s="8"/>
      <c r="AH1217" s="8"/>
    </row>
    <row r="1218" spans="2:34" hidden="1" outlineLevel="1">
      <c r="B1218" t="str">
        <f t="shared" si="854"/>
        <v>LNG - Finance cost - Africa - USD/ton fuel</v>
      </c>
      <c r="C1218" s="10" t="str">
        <f>C1204</f>
        <v>LNG</v>
      </c>
      <c r="D1218" s="10" t="s">
        <v>42</v>
      </c>
      <c r="E1218" s="10" t="s">
        <v>55</v>
      </c>
      <c r="F1218" s="10" t="s">
        <v>31</v>
      </c>
      <c r="G1218" s="11">
        <f>G1223*G$1228</f>
        <v>124.92989464921065</v>
      </c>
      <c r="H1218" s="11">
        <f t="shared" ref="H1218:AH1218" si="865">H1223*H$1228</f>
        <v>124.33994732460523</v>
      </c>
      <c r="I1218" s="11">
        <f t="shared" si="865"/>
        <v>123.75000000000001</v>
      </c>
      <c r="J1218" s="11">
        <f t="shared" si="865"/>
        <v>123.17378742556406</v>
      </c>
      <c r="K1218" s="11">
        <f t="shared" si="865"/>
        <v>122.5975748511281</v>
      </c>
      <c r="L1218" s="11">
        <f t="shared" si="865"/>
        <v>122.02136227669214</v>
      </c>
      <c r="M1218" s="11">
        <f t="shared" si="865"/>
        <v>121.44514970225619</v>
      </c>
      <c r="N1218" s="11">
        <f t="shared" si="865"/>
        <v>120.86893712782023</v>
      </c>
      <c r="O1218" s="11">
        <f t="shared" si="865"/>
        <v>120.30613954049301</v>
      </c>
      <c r="P1218" s="11">
        <f t="shared" si="865"/>
        <v>119.74334195316558</v>
      </c>
      <c r="Q1218" s="11">
        <f t="shared" si="865"/>
        <v>119.18054436583836</v>
      </c>
      <c r="R1218" s="11">
        <f t="shared" si="865"/>
        <v>118.61774677851093</v>
      </c>
      <c r="S1218" s="11">
        <f t="shared" si="865"/>
        <v>118.05494919118351</v>
      </c>
      <c r="T1218" s="11">
        <f t="shared" si="865"/>
        <v>117.50525427240908</v>
      </c>
      <c r="U1218" s="11">
        <f t="shared" si="865"/>
        <v>116.95555935363443</v>
      </c>
      <c r="V1218" s="11">
        <f t="shared" si="865"/>
        <v>116.40586443485979</v>
      </c>
      <c r="W1218" s="11">
        <f t="shared" si="865"/>
        <v>115.85616951608516</v>
      </c>
      <c r="X1218" s="11">
        <f t="shared" si="865"/>
        <v>115.30647459731071</v>
      </c>
      <c r="Y1218" s="11">
        <f t="shared" si="865"/>
        <v>114.76957729971993</v>
      </c>
      <c r="Z1218" s="11">
        <f t="shared" si="865"/>
        <v>114.23268000212934</v>
      </c>
      <c r="AA1218" s="11">
        <f t="shared" si="865"/>
        <v>113.69578270453856</v>
      </c>
      <c r="AB1218" s="11">
        <f t="shared" si="865"/>
        <v>113.15888540694777</v>
      </c>
      <c r="AC1218" s="11">
        <f t="shared" si="865"/>
        <v>112.62198810935699</v>
      </c>
      <c r="AD1218" s="11">
        <f t="shared" si="865"/>
        <v>112.09759048748559</v>
      </c>
      <c r="AE1218" s="11">
        <f t="shared" si="865"/>
        <v>111.5731928656142</v>
      </c>
      <c r="AF1218" s="11">
        <f t="shared" si="865"/>
        <v>111.0487952437428</v>
      </c>
      <c r="AG1218" s="11">
        <f t="shared" si="865"/>
        <v>110.52439762187142</v>
      </c>
      <c r="AH1218" s="11">
        <f t="shared" si="865"/>
        <v>110.00000000000001</v>
      </c>
    </row>
    <row r="1219" spans="2:34" hidden="1" outlineLevel="1">
      <c r="B1219" t="str">
        <f t="shared" si="854"/>
        <v>LNG - Finance cost - Americas - USD/ton fuel</v>
      </c>
      <c r="C1219" s="2" t="str">
        <f>C1204</f>
        <v>LNG</v>
      </c>
      <c r="D1219" s="2" t="s">
        <v>42</v>
      </c>
      <c r="E1219" s="2" t="s">
        <v>56</v>
      </c>
      <c r="F1219" s="2" t="s">
        <v>31</v>
      </c>
      <c r="G1219" s="12">
        <f t="shared" ref="G1219:AH1219" si="866">G1224*G$1228</f>
        <v>124.92989464921065</v>
      </c>
      <c r="H1219" s="12">
        <f t="shared" si="866"/>
        <v>124.33994732460523</v>
      </c>
      <c r="I1219" s="12">
        <f t="shared" si="866"/>
        <v>123.75000000000001</v>
      </c>
      <c r="J1219" s="12">
        <f t="shared" si="866"/>
        <v>123.17378742556406</v>
      </c>
      <c r="K1219" s="12">
        <f t="shared" si="866"/>
        <v>122.5975748511281</v>
      </c>
      <c r="L1219" s="12">
        <f t="shared" si="866"/>
        <v>122.02136227669214</v>
      </c>
      <c r="M1219" s="12">
        <f t="shared" si="866"/>
        <v>121.44514970225619</v>
      </c>
      <c r="N1219" s="12">
        <f t="shared" si="866"/>
        <v>120.86893712782023</v>
      </c>
      <c r="O1219" s="12">
        <f t="shared" si="866"/>
        <v>120.30613954049301</v>
      </c>
      <c r="P1219" s="12">
        <f t="shared" si="866"/>
        <v>119.74334195316558</v>
      </c>
      <c r="Q1219" s="12">
        <f t="shared" si="866"/>
        <v>119.18054436583836</v>
      </c>
      <c r="R1219" s="12">
        <f t="shared" si="866"/>
        <v>118.61774677851093</v>
      </c>
      <c r="S1219" s="12">
        <f t="shared" si="866"/>
        <v>118.05494919118351</v>
      </c>
      <c r="T1219" s="12">
        <f t="shared" si="866"/>
        <v>117.50525427240908</v>
      </c>
      <c r="U1219" s="12">
        <f t="shared" si="866"/>
        <v>116.95555935363443</v>
      </c>
      <c r="V1219" s="12">
        <f t="shared" si="866"/>
        <v>116.40586443485979</v>
      </c>
      <c r="W1219" s="12">
        <f t="shared" si="866"/>
        <v>115.85616951608516</v>
      </c>
      <c r="X1219" s="12">
        <f t="shared" si="866"/>
        <v>115.30647459731071</v>
      </c>
      <c r="Y1219" s="12">
        <f t="shared" si="866"/>
        <v>114.76957729971993</v>
      </c>
      <c r="Z1219" s="12">
        <f t="shared" si="866"/>
        <v>114.23268000212934</v>
      </c>
      <c r="AA1219" s="12">
        <f t="shared" si="866"/>
        <v>113.69578270453856</v>
      </c>
      <c r="AB1219" s="12">
        <f t="shared" si="866"/>
        <v>113.15888540694777</v>
      </c>
      <c r="AC1219" s="12">
        <f t="shared" si="866"/>
        <v>112.62198810935699</v>
      </c>
      <c r="AD1219" s="12">
        <f t="shared" si="866"/>
        <v>112.09759048748559</v>
      </c>
      <c r="AE1219" s="12">
        <f t="shared" si="866"/>
        <v>111.5731928656142</v>
      </c>
      <c r="AF1219" s="12">
        <f t="shared" si="866"/>
        <v>111.0487952437428</v>
      </c>
      <c r="AG1219" s="12">
        <f t="shared" si="866"/>
        <v>110.52439762187142</v>
      </c>
      <c r="AH1219" s="12">
        <f t="shared" si="866"/>
        <v>110.00000000000001</v>
      </c>
    </row>
    <row r="1220" spans="2:34" hidden="1" outlineLevel="1">
      <c r="B1220" t="str">
        <f t="shared" si="854"/>
        <v>LNG - Finance cost - Asia - USD/ton fuel</v>
      </c>
      <c r="C1220" s="2" t="str">
        <f>C1204</f>
        <v>LNG</v>
      </c>
      <c r="D1220" s="2" t="s">
        <v>42</v>
      </c>
      <c r="E1220" s="2" t="s">
        <v>57</v>
      </c>
      <c r="F1220" s="2" t="s">
        <v>31</v>
      </c>
      <c r="G1220" s="12">
        <f t="shared" ref="G1220:AH1220" si="867">G1225*G$1228</f>
        <v>124.92989464921065</v>
      </c>
      <c r="H1220" s="12">
        <f t="shared" si="867"/>
        <v>124.33994732460523</v>
      </c>
      <c r="I1220" s="12">
        <f t="shared" si="867"/>
        <v>123.75000000000001</v>
      </c>
      <c r="J1220" s="12">
        <f t="shared" si="867"/>
        <v>123.17378742556406</v>
      </c>
      <c r="K1220" s="12">
        <f t="shared" si="867"/>
        <v>122.5975748511281</v>
      </c>
      <c r="L1220" s="12">
        <f t="shared" si="867"/>
        <v>122.02136227669214</v>
      </c>
      <c r="M1220" s="12">
        <f t="shared" si="867"/>
        <v>121.44514970225619</v>
      </c>
      <c r="N1220" s="12">
        <f t="shared" si="867"/>
        <v>120.86893712782023</v>
      </c>
      <c r="O1220" s="12">
        <f t="shared" si="867"/>
        <v>120.30613954049301</v>
      </c>
      <c r="P1220" s="12">
        <f t="shared" si="867"/>
        <v>119.74334195316558</v>
      </c>
      <c r="Q1220" s="12">
        <f t="shared" si="867"/>
        <v>119.18054436583836</v>
      </c>
      <c r="R1220" s="12">
        <f t="shared" si="867"/>
        <v>118.61774677851093</v>
      </c>
      <c r="S1220" s="12">
        <f t="shared" si="867"/>
        <v>118.05494919118351</v>
      </c>
      <c r="T1220" s="12">
        <f t="shared" si="867"/>
        <v>117.50525427240908</v>
      </c>
      <c r="U1220" s="12">
        <f t="shared" si="867"/>
        <v>116.95555935363443</v>
      </c>
      <c r="V1220" s="12">
        <f t="shared" si="867"/>
        <v>116.40586443485979</v>
      </c>
      <c r="W1220" s="12">
        <f t="shared" si="867"/>
        <v>115.85616951608516</v>
      </c>
      <c r="X1220" s="12">
        <f t="shared" si="867"/>
        <v>115.30647459731071</v>
      </c>
      <c r="Y1220" s="12">
        <f t="shared" si="867"/>
        <v>114.76957729971993</v>
      </c>
      <c r="Z1220" s="12">
        <f t="shared" si="867"/>
        <v>114.23268000212934</v>
      </c>
      <c r="AA1220" s="12">
        <f t="shared" si="867"/>
        <v>113.69578270453856</v>
      </c>
      <c r="AB1220" s="12">
        <f t="shared" si="867"/>
        <v>113.15888540694777</v>
      </c>
      <c r="AC1220" s="12">
        <f t="shared" si="867"/>
        <v>112.62198810935699</v>
      </c>
      <c r="AD1220" s="12">
        <f t="shared" si="867"/>
        <v>112.09759048748559</v>
      </c>
      <c r="AE1220" s="12">
        <f t="shared" si="867"/>
        <v>111.5731928656142</v>
      </c>
      <c r="AF1220" s="12">
        <f t="shared" si="867"/>
        <v>111.0487952437428</v>
      </c>
      <c r="AG1220" s="12">
        <f t="shared" si="867"/>
        <v>110.52439762187142</v>
      </c>
      <c r="AH1220" s="12">
        <f t="shared" si="867"/>
        <v>110.00000000000001</v>
      </c>
    </row>
    <row r="1221" spans="2:34" hidden="1" outlineLevel="1">
      <c r="B1221" t="str">
        <f t="shared" si="854"/>
        <v>LNG - Finance cost - Europe - USD/ton fuel</v>
      </c>
      <c r="C1221" s="2" t="str">
        <f>C1204</f>
        <v>LNG</v>
      </c>
      <c r="D1221" s="2" t="s">
        <v>42</v>
      </c>
      <c r="E1221" s="2" t="s">
        <v>8</v>
      </c>
      <c r="F1221" s="2" t="s">
        <v>31</v>
      </c>
      <c r="G1221" s="12">
        <f t="shared" ref="G1221:AH1221" si="868">G1226*G$1228</f>
        <v>124.92989464921065</v>
      </c>
      <c r="H1221" s="12">
        <f t="shared" si="868"/>
        <v>124.33994732460523</v>
      </c>
      <c r="I1221" s="12">
        <f t="shared" si="868"/>
        <v>123.75000000000001</v>
      </c>
      <c r="J1221" s="12">
        <f t="shared" si="868"/>
        <v>123.17378742556406</v>
      </c>
      <c r="K1221" s="12">
        <f t="shared" si="868"/>
        <v>122.5975748511281</v>
      </c>
      <c r="L1221" s="12">
        <f t="shared" si="868"/>
        <v>122.02136227669214</v>
      </c>
      <c r="M1221" s="12">
        <f t="shared" si="868"/>
        <v>121.44514970225619</v>
      </c>
      <c r="N1221" s="12">
        <f t="shared" si="868"/>
        <v>120.86893712782023</v>
      </c>
      <c r="O1221" s="12">
        <f t="shared" si="868"/>
        <v>120.30613954049301</v>
      </c>
      <c r="P1221" s="12">
        <f t="shared" si="868"/>
        <v>119.74334195316558</v>
      </c>
      <c r="Q1221" s="12">
        <f t="shared" si="868"/>
        <v>119.18054436583836</v>
      </c>
      <c r="R1221" s="12">
        <f t="shared" si="868"/>
        <v>118.61774677851093</v>
      </c>
      <c r="S1221" s="12">
        <f t="shared" si="868"/>
        <v>118.05494919118351</v>
      </c>
      <c r="T1221" s="12">
        <f t="shared" si="868"/>
        <v>117.50525427240908</v>
      </c>
      <c r="U1221" s="12">
        <f t="shared" si="868"/>
        <v>116.95555935363443</v>
      </c>
      <c r="V1221" s="12">
        <f t="shared" si="868"/>
        <v>116.40586443485979</v>
      </c>
      <c r="W1221" s="12">
        <f t="shared" si="868"/>
        <v>115.85616951608516</v>
      </c>
      <c r="X1221" s="12">
        <f t="shared" si="868"/>
        <v>115.30647459731071</v>
      </c>
      <c r="Y1221" s="12">
        <f t="shared" si="868"/>
        <v>114.76957729971993</v>
      </c>
      <c r="Z1221" s="12">
        <f t="shared" si="868"/>
        <v>114.23268000212934</v>
      </c>
      <c r="AA1221" s="12">
        <f t="shared" si="868"/>
        <v>113.69578270453856</v>
      </c>
      <c r="AB1221" s="12">
        <f t="shared" si="868"/>
        <v>113.15888540694777</v>
      </c>
      <c r="AC1221" s="12">
        <f t="shared" si="868"/>
        <v>112.62198810935699</v>
      </c>
      <c r="AD1221" s="12">
        <f t="shared" si="868"/>
        <v>112.09759048748559</v>
      </c>
      <c r="AE1221" s="12">
        <f t="shared" si="868"/>
        <v>111.5731928656142</v>
      </c>
      <c r="AF1221" s="12">
        <f t="shared" si="868"/>
        <v>111.0487952437428</v>
      </c>
      <c r="AG1221" s="12">
        <f t="shared" si="868"/>
        <v>110.52439762187142</v>
      </c>
      <c r="AH1221" s="12">
        <f t="shared" si="868"/>
        <v>110.00000000000001</v>
      </c>
    </row>
    <row r="1222" spans="2:34" hidden="1" outlineLevel="1">
      <c r="B1222" t="str">
        <f t="shared" si="854"/>
        <v>LNG - Finance cost - Middle East - USD/ton fuel</v>
      </c>
      <c r="C1222" s="13" t="str">
        <f>C1204</f>
        <v>LNG</v>
      </c>
      <c r="D1222" s="13" t="s">
        <v>42</v>
      </c>
      <c r="E1222" s="13" t="s">
        <v>58</v>
      </c>
      <c r="F1222" s="13" t="s">
        <v>31</v>
      </c>
      <c r="G1222" s="14">
        <f t="shared" ref="G1222:AH1222" si="869">G1227*G$1228</f>
        <v>124.92989464921065</v>
      </c>
      <c r="H1222" s="14">
        <f t="shared" si="869"/>
        <v>124.33994732460523</v>
      </c>
      <c r="I1222" s="14">
        <f t="shared" si="869"/>
        <v>123.75000000000001</v>
      </c>
      <c r="J1222" s="14">
        <f t="shared" si="869"/>
        <v>123.17378742556406</v>
      </c>
      <c r="K1222" s="14">
        <f t="shared" si="869"/>
        <v>122.5975748511281</v>
      </c>
      <c r="L1222" s="14">
        <f t="shared" si="869"/>
        <v>122.02136227669214</v>
      </c>
      <c r="M1222" s="14">
        <f t="shared" si="869"/>
        <v>121.44514970225619</v>
      </c>
      <c r="N1222" s="14">
        <f t="shared" si="869"/>
        <v>120.86893712782023</v>
      </c>
      <c r="O1222" s="14">
        <f t="shared" si="869"/>
        <v>120.30613954049301</v>
      </c>
      <c r="P1222" s="14">
        <f t="shared" si="869"/>
        <v>119.74334195316558</v>
      </c>
      <c r="Q1222" s="14">
        <f t="shared" si="869"/>
        <v>119.18054436583836</v>
      </c>
      <c r="R1222" s="14">
        <f t="shared" si="869"/>
        <v>118.61774677851093</v>
      </c>
      <c r="S1222" s="14">
        <f t="shared" si="869"/>
        <v>118.05494919118351</v>
      </c>
      <c r="T1222" s="14">
        <f t="shared" si="869"/>
        <v>117.50525427240908</v>
      </c>
      <c r="U1222" s="14">
        <f t="shared" si="869"/>
        <v>116.95555935363443</v>
      </c>
      <c r="V1222" s="14">
        <f t="shared" si="869"/>
        <v>116.40586443485979</v>
      </c>
      <c r="W1222" s="14">
        <f t="shared" si="869"/>
        <v>115.85616951608516</v>
      </c>
      <c r="X1222" s="14">
        <f t="shared" si="869"/>
        <v>115.30647459731071</v>
      </c>
      <c r="Y1222" s="14">
        <f t="shared" si="869"/>
        <v>114.76957729971993</v>
      </c>
      <c r="Z1222" s="14">
        <f t="shared" si="869"/>
        <v>114.23268000212934</v>
      </c>
      <c r="AA1222" s="14">
        <f t="shared" si="869"/>
        <v>113.69578270453856</v>
      </c>
      <c r="AB1222" s="14">
        <f t="shared" si="869"/>
        <v>113.15888540694777</v>
      </c>
      <c r="AC1222" s="14">
        <f t="shared" si="869"/>
        <v>112.62198810935699</v>
      </c>
      <c r="AD1222" s="14">
        <f t="shared" si="869"/>
        <v>112.09759048748559</v>
      </c>
      <c r="AE1222" s="14">
        <f t="shared" si="869"/>
        <v>111.5731928656142</v>
      </c>
      <c r="AF1222" s="14">
        <f t="shared" si="869"/>
        <v>111.0487952437428</v>
      </c>
      <c r="AG1222" s="14">
        <f t="shared" si="869"/>
        <v>110.52439762187142</v>
      </c>
      <c r="AH1222" s="14">
        <f t="shared" si="869"/>
        <v>110.00000000000001</v>
      </c>
    </row>
    <row r="1223" spans="2:34" hidden="1" outlineLevel="1">
      <c r="B1223" t="str">
        <f t="shared" si="854"/>
        <v>General - Weighted average cost of capital (WACC) - Africa - %</v>
      </c>
      <c r="C1223" t="s">
        <v>115</v>
      </c>
      <c r="D1223" t="s">
        <v>116</v>
      </c>
      <c r="E1223" t="s">
        <v>55</v>
      </c>
      <c r="F1223" t="s">
        <v>117</v>
      </c>
      <c r="G1223" s="9">
        <f t="shared" ref="G1223:V1228" si="870">INDEX(FuelData,MATCH($B1223,FuelData_Index,0),MATCH(G$4,FuelData_Year,0))</f>
        <v>5.5000000000000007E-2</v>
      </c>
      <c r="H1223" s="9">
        <f t="shared" si="870"/>
        <v>5.5000000000000007E-2</v>
      </c>
      <c r="I1223" s="9">
        <f t="shared" si="870"/>
        <v>5.5000000000000007E-2</v>
      </c>
      <c r="J1223" s="9">
        <f t="shared" si="870"/>
        <v>5.5000000000000007E-2</v>
      </c>
      <c r="K1223" s="9">
        <f t="shared" si="870"/>
        <v>5.5000000000000007E-2</v>
      </c>
      <c r="L1223" s="9">
        <f t="shared" si="870"/>
        <v>5.5000000000000007E-2</v>
      </c>
      <c r="M1223" s="9">
        <f t="shared" si="870"/>
        <v>5.5000000000000007E-2</v>
      </c>
      <c r="N1223" s="9">
        <f t="shared" si="870"/>
        <v>5.5000000000000007E-2</v>
      </c>
      <c r="O1223" s="9">
        <f t="shared" si="870"/>
        <v>5.5000000000000007E-2</v>
      </c>
      <c r="P1223" s="9">
        <f t="shared" si="870"/>
        <v>5.5000000000000007E-2</v>
      </c>
      <c r="Q1223" s="9">
        <f t="shared" si="870"/>
        <v>5.5000000000000007E-2</v>
      </c>
      <c r="R1223" s="9">
        <f t="shared" si="870"/>
        <v>5.5000000000000007E-2</v>
      </c>
      <c r="S1223" s="9">
        <f t="shared" si="870"/>
        <v>5.5000000000000007E-2</v>
      </c>
      <c r="T1223" s="9">
        <f t="shared" si="870"/>
        <v>5.5000000000000007E-2</v>
      </c>
      <c r="U1223" s="9">
        <f t="shared" si="870"/>
        <v>5.5000000000000007E-2</v>
      </c>
      <c r="V1223" s="9">
        <f t="shared" si="870"/>
        <v>5.5000000000000007E-2</v>
      </c>
      <c r="W1223" s="9">
        <f t="shared" ref="W1223:AH1228" si="871">INDEX(FuelData,MATCH($B1223,FuelData_Index,0),MATCH(W$4,FuelData_Year,0))</f>
        <v>5.5000000000000007E-2</v>
      </c>
      <c r="X1223" s="9">
        <f t="shared" si="871"/>
        <v>5.5000000000000007E-2</v>
      </c>
      <c r="Y1223" s="9">
        <f t="shared" si="871"/>
        <v>5.5000000000000007E-2</v>
      </c>
      <c r="Z1223" s="9">
        <f t="shared" si="871"/>
        <v>5.5000000000000007E-2</v>
      </c>
      <c r="AA1223" s="9">
        <f t="shared" si="871"/>
        <v>5.5000000000000007E-2</v>
      </c>
      <c r="AB1223" s="9">
        <f t="shared" si="871"/>
        <v>5.5000000000000007E-2</v>
      </c>
      <c r="AC1223" s="9">
        <f t="shared" si="871"/>
        <v>5.5000000000000007E-2</v>
      </c>
      <c r="AD1223" s="9">
        <f t="shared" si="871"/>
        <v>5.5000000000000007E-2</v>
      </c>
      <c r="AE1223" s="9">
        <f t="shared" si="871"/>
        <v>5.5000000000000007E-2</v>
      </c>
      <c r="AF1223" s="9">
        <f t="shared" si="871"/>
        <v>5.5000000000000007E-2</v>
      </c>
      <c r="AG1223" s="9">
        <f t="shared" si="871"/>
        <v>5.5000000000000007E-2</v>
      </c>
      <c r="AH1223" s="9">
        <f t="shared" si="871"/>
        <v>5.5000000000000007E-2</v>
      </c>
    </row>
    <row r="1224" spans="2:34" hidden="1" outlineLevel="1">
      <c r="B1224" t="str">
        <f t="shared" si="854"/>
        <v>General - Weighted average cost of capital (WACC) - Americas - %</v>
      </c>
      <c r="C1224" t="s">
        <v>115</v>
      </c>
      <c r="D1224" t="s">
        <v>116</v>
      </c>
      <c r="E1224" t="s">
        <v>56</v>
      </c>
      <c r="F1224" t="s">
        <v>117</v>
      </c>
      <c r="G1224" s="9">
        <f t="shared" si="870"/>
        <v>5.5000000000000007E-2</v>
      </c>
      <c r="H1224" s="9">
        <f t="shared" si="870"/>
        <v>5.5000000000000007E-2</v>
      </c>
      <c r="I1224" s="9">
        <f t="shared" si="870"/>
        <v>5.5000000000000007E-2</v>
      </c>
      <c r="J1224" s="9">
        <f t="shared" si="870"/>
        <v>5.5000000000000007E-2</v>
      </c>
      <c r="K1224" s="9">
        <f t="shared" si="870"/>
        <v>5.5000000000000007E-2</v>
      </c>
      <c r="L1224" s="9">
        <f t="shared" si="870"/>
        <v>5.5000000000000007E-2</v>
      </c>
      <c r="M1224" s="9">
        <f t="shared" si="870"/>
        <v>5.5000000000000007E-2</v>
      </c>
      <c r="N1224" s="9">
        <f t="shared" si="870"/>
        <v>5.5000000000000007E-2</v>
      </c>
      <c r="O1224" s="9">
        <f t="shared" si="870"/>
        <v>5.5000000000000007E-2</v>
      </c>
      <c r="P1224" s="9">
        <f t="shared" si="870"/>
        <v>5.5000000000000007E-2</v>
      </c>
      <c r="Q1224" s="9">
        <f t="shared" si="870"/>
        <v>5.5000000000000007E-2</v>
      </c>
      <c r="R1224" s="9">
        <f t="shared" si="870"/>
        <v>5.5000000000000007E-2</v>
      </c>
      <c r="S1224" s="9">
        <f t="shared" si="870"/>
        <v>5.5000000000000007E-2</v>
      </c>
      <c r="T1224" s="9">
        <f t="shared" si="870"/>
        <v>5.5000000000000007E-2</v>
      </c>
      <c r="U1224" s="9">
        <f t="shared" si="870"/>
        <v>5.5000000000000007E-2</v>
      </c>
      <c r="V1224" s="9">
        <f t="shared" si="870"/>
        <v>5.5000000000000007E-2</v>
      </c>
      <c r="W1224" s="9">
        <f t="shared" si="871"/>
        <v>5.5000000000000007E-2</v>
      </c>
      <c r="X1224" s="9">
        <f t="shared" si="871"/>
        <v>5.5000000000000007E-2</v>
      </c>
      <c r="Y1224" s="9">
        <f t="shared" si="871"/>
        <v>5.5000000000000007E-2</v>
      </c>
      <c r="Z1224" s="9">
        <f t="shared" si="871"/>
        <v>5.5000000000000007E-2</v>
      </c>
      <c r="AA1224" s="9">
        <f t="shared" si="871"/>
        <v>5.5000000000000007E-2</v>
      </c>
      <c r="AB1224" s="9">
        <f t="shared" si="871"/>
        <v>5.5000000000000007E-2</v>
      </c>
      <c r="AC1224" s="9">
        <f t="shared" si="871"/>
        <v>5.5000000000000007E-2</v>
      </c>
      <c r="AD1224" s="9">
        <f t="shared" si="871"/>
        <v>5.5000000000000007E-2</v>
      </c>
      <c r="AE1224" s="9">
        <f t="shared" si="871"/>
        <v>5.5000000000000007E-2</v>
      </c>
      <c r="AF1224" s="9">
        <f t="shared" si="871"/>
        <v>5.5000000000000007E-2</v>
      </c>
      <c r="AG1224" s="9">
        <f t="shared" si="871"/>
        <v>5.5000000000000007E-2</v>
      </c>
      <c r="AH1224" s="9">
        <f t="shared" si="871"/>
        <v>5.5000000000000007E-2</v>
      </c>
    </row>
    <row r="1225" spans="2:34" hidden="1" outlineLevel="1">
      <c r="B1225" t="str">
        <f t="shared" si="854"/>
        <v>General - Weighted average cost of capital (WACC) - Asia - %</v>
      </c>
      <c r="C1225" t="s">
        <v>115</v>
      </c>
      <c r="D1225" t="s">
        <v>116</v>
      </c>
      <c r="E1225" t="s">
        <v>57</v>
      </c>
      <c r="F1225" t="s">
        <v>117</v>
      </c>
      <c r="G1225" s="9">
        <f t="shared" si="870"/>
        <v>5.5000000000000007E-2</v>
      </c>
      <c r="H1225" s="9">
        <f t="shared" si="870"/>
        <v>5.5000000000000007E-2</v>
      </c>
      <c r="I1225" s="9">
        <f t="shared" si="870"/>
        <v>5.5000000000000007E-2</v>
      </c>
      <c r="J1225" s="9">
        <f t="shared" si="870"/>
        <v>5.5000000000000007E-2</v>
      </c>
      <c r="K1225" s="9">
        <f t="shared" si="870"/>
        <v>5.5000000000000007E-2</v>
      </c>
      <c r="L1225" s="9">
        <f t="shared" si="870"/>
        <v>5.5000000000000007E-2</v>
      </c>
      <c r="M1225" s="9">
        <f t="shared" si="870"/>
        <v>5.5000000000000007E-2</v>
      </c>
      <c r="N1225" s="9">
        <f t="shared" si="870"/>
        <v>5.5000000000000007E-2</v>
      </c>
      <c r="O1225" s="9">
        <f t="shared" si="870"/>
        <v>5.5000000000000007E-2</v>
      </c>
      <c r="P1225" s="9">
        <f t="shared" si="870"/>
        <v>5.5000000000000007E-2</v>
      </c>
      <c r="Q1225" s="9">
        <f t="shared" si="870"/>
        <v>5.5000000000000007E-2</v>
      </c>
      <c r="R1225" s="9">
        <f t="shared" si="870"/>
        <v>5.5000000000000007E-2</v>
      </c>
      <c r="S1225" s="9">
        <f t="shared" si="870"/>
        <v>5.5000000000000007E-2</v>
      </c>
      <c r="T1225" s="9">
        <f t="shared" si="870"/>
        <v>5.5000000000000007E-2</v>
      </c>
      <c r="U1225" s="9">
        <f t="shared" si="870"/>
        <v>5.5000000000000007E-2</v>
      </c>
      <c r="V1225" s="9">
        <f t="shared" si="870"/>
        <v>5.5000000000000007E-2</v>
      </c>
      <c r="W1225" s="9">
        <f t="shared" si="871"/>
        <v>5.5000000000000007E-2</v>
      </c>
      <c r="X1225" s="9">
        <f t="shared" si="871"/>
        <v>5.5000000000000007E-2</v>
      </c>
      <c r="Y1225" s="9">
        <f t="shared" si="871"/>
        <v>5.5000000000000007E-2</v>
      </c>
      <c r="Z1225" s="9">
        <f t="shared" si="871"/>
        <v>5.5000000000000007E-2</v>
      </c>
      <c r="AA1225" s="9">
        <f t="shared" si="871"/>
        <v>5.5000000000000007E-2</v>
      </c>
      <c r="AB1225" s="9">
        <f t="shared" si="871"/>
        <v>5.5000000000000007E-2</v>
      </c>
      <c r="AC1225" s="9">
        <f t="shared" si="871"/>
        <v>5.5000000000000007E-2</v>
      </c>
      <c r="AD1225" s="9">
        <f t="shared" si="871"/>
        <v>5.5000000000000007E-2</v>
      </c>
      <c r="AE1225" s="9">
        <f t="shared" si="871"/>
        <v>5.5000000000000007E-2</v>
      </c>
      <c r="AF1225" s="9">
        <f t="shared" si="871"/>
        <v>5.5000000000000007E-2</v>
      </c>
      <c r="AG1225" s="9">
        <f t="shared" si="871"/>
        <v>5.5000000000000007E-2</v>
      </c>
      <c r="AH1225" s="9">
        <f t="shared" si="871"/>
        <v>5.5000000000000007E-2</v>
      </c>
    </row>
    <row r="1226" spans="2:34" hidden="1" outlineLevel="1">
      <c r="B1226" t="str">
        <f t="shared" si="854"/>
        <v>General - Weighted average cost of capital (WACC) - Europe - %</v>
      </c>
      <c r="C1226" t="s">
        <v>115</v>
      </c>
      <c r="D1226" t="s">
        <v>116</v>
      </c>
      <c r="E1226" t="s">
        <v>8</v>
      </c>
      <c r="F1226" t="s">
        <v>117</v>
      </c>
      <c r="G1226" s="9">
        <f t="shared" si="870"/>
        <v>5.5000000000000007E-2</v>
      </c>
      <c r="H1226" s="9">
        <f t="shared" si="870"/>
        <v>5.5000000000000007E-2</v>
      </c>
      <c r="I1226" s="9">
        <f t="shared" si="870"/>
        <v>5.5000000000000007E-2</v>
      </c>
      <c r="J1226" s="9">
        <f t="shared" si="870"/>
        <v>5.5000000000000007E-2</v>
      </c>
      <c r="K1226" s="9">
        <f t="shared" si="870"/>
        <v>5.5000000000000007E-2</v>
      </c>
      <c r="L1226" s="9">
        <f t="shared" si="870"/>
        <v>5.5000000000000007E-2</v>
      </c>
      <c r="M1226" s="9">
        <f t="shared" si="870"/>
        <v>5.5000000000000007E-2</v>
      </c>
      <c r="N1226" s="9">
        <f t="shared" si="870"/>
        <v>5.5000000000000007E-2</v>
      </c>
      <c r="O1226" s="9">
        <f t="shared" si="870"/>
        <v>5.5000000000000007E-2</v>
      </c>
      <c r="P1226" s="9">
        <f t="shared" si="870"/>
        <v>5.5000000000000007E-2</v>
      </c>
      <c r="Q1226" s="9">
        <f t="shared" si="870"/>
        <v>5.5000000000000007E-2</v>
      </c>
      <c r="R1226" s="9">
        <f t="shared" si="870"/>
        <v>5.5000000000000007E-2</v>
      </c>
      <c r="S1226" s="9">
        <f t="shared" si="870"/>
        <v>5.5000000000000007E-2</v>
      </c>
      <c r="T1226" s="9">
        <f t="shared" si="870"/>
        <v>5.5000000000000007E-2</v>
      </c>
      <c r="U1226" s="9">
        <f t="shared" si="870"/>
        <v>5.5000000000000007E-2</v>
      </c>
      <c r="V1226" s="9">
        <f t="shared" si="870"/>
        <v>5.5000000000000007E-2</v>
      </c>
      <c r="W1226" s="9">
        <f t="shared" si="871"/>
        <v>5.5000000000000007E-2</v>
      </c>
      <c r="X1226" s="9">
        <f t="shared" si="871"/>
        <v>5.5000000000000007E-2</v>
      </c>
      <c r="Y1226" s="9">
        <f t="shared" si="871"/>
        <v>5.5000000000000007E-2</v>
      </c>
      <c r="Z1226" s="9">
        <f t="shared" si="871"/>
        <v>5.5000000000000007E-2</v>
      </c>
      <c r="AA1226" s="9">
        <f t="shared" si="871"/>
        <v>5.5000000000000007E-2</v>
      </c>
      <c r="AB1226" s="9">
        <f t="shared" si="871"/>
        <v>5.5000000000000007E-2</v>
      </c>
      <c r="AC1226" s="9">
        <f t="shared" si="871"/>
        <v>5.5000000000000007E-2</v>
      </c>
      <c r="AD1226" s="9">
        <f t="shared" si="871"/>
        <v>5.5000000000000007E-2</v>
      </c>
      <c r="AE1226" s="9">
        <f t="shared" si="871"/>
        <v>5.5000000000000007E-2</v>
      </c>
      <c r="AF1226" s="9">
        <f t="shared" si="871"/>
        <v>5.5000000000000007E-2</v>
      </c>
      <c r="AG1226" s="9">
        <f t="shared" si="871"/>
        <v>5.5000000000000007E-2</v>
      </c>
      <c r="AH1226" s="9">
        <f t="shared" si="871"/>
        <v>5.5000000000000007E-2</v>
      </c>
    </row>
    <row r="1227" spans="2:34" hidden="1" outlineLevel="1">
      <c r="B1227" t="str">
        <f t="shared" si="854"/>
        <v>General - Weighted average cost of capital (WACC) - Middle East - %</v>
      </c>
      <c r="C1227" t="s">
        <v>115</v>
      </c>
      <c r="D1227" t="s">
        <v>116</v>
      </c>
      <c r="E1227" t="s">
        <v>58</v>
      </c>
      <c r="F1227" t="s">
        <v>117</v>
      </c>
      <c r="G1227" s="9">
        <f t="shared" si="870"/>
        <v>5.5000000000000007E-2</v>
      </c>
      <c r="H1227" s="9">
        <f t="shared" si="870"/>
        <v>5.5000000000000007E-2</v>
      </c>
      <c r="I1227" s="9">
        <f t="shared" si="870"/>
        <v>5.5000000000000007E-2</v>
      </c>
      <c r="J1227" s="9">
        <f t="shared" si="870"/>
        <v>5.5000000000000007E-2</v>
      </c>
      <c r="K1227" s="9">
        <f t="shared" si="870"/>
        <v>5.5000000000000007E-2</v>
      </c>
      <c r="L1227" s="9">
        <f t="shared" si="870"/>
        <v>5.5000000000000007E-2</v>
      </c>
      <c r="M1227" s="9">
        <f t="shared" si="870"/>
        <v>5.5000000000000007E-2</v>
      </c>
      <c r="N1227" s="9">
        <f t="shared" si="870"/>
        <v>5.5000000000000007E-2</v>
      </c>
      <c r="O1227" s="9">
        <f t="shared" si="870"/>
        <v>5.5000000000000007E-2</v>
      </c>
      <c r="P1227" s="9">
        <f t="shared" si="870"/>
        <v>5.5000000000000007E-2</v>
      </c>
      <c r="Q1227" s="9">
        <f t="shared" si="870"/>
        <v>5.5000000000000007E-2</v>
      </c>
      <c r="R1227" s="9">
        <f t="shared" si="870"/>
        <v>5.5000000000000007E-2</v>
      </c>
      <c r="S1227" s="9">
        <f t="shared" si="870"/>
        <v>5.5000000000000007E-2</v>
      </c>
      <c r="T1227" s="9">
        <f t="shared" si="870"/>
        <v>5.5000000000000007E-2</v>
      </c>
      <c r="U1227" s="9">
        <f t="shared" si="870"/>
        <v>5.5000000000000007E-2</v>
      </c>
      <c r="V1227" s="9">
        <f t="shared" si="870"/>
        <v>5.5000000000000007E-2</v>
      </c>
      <c r="W1227" s="9">
        <f t="shared" si="871"/>
        <v>5.5000000000000007E-2</v>
      </c>
      <c r="X1227" s="9">
        <f t="shared" si="871"/>
        <v>5.5000000000000007E-2</v>
      </c>
      <c r="Y1227" s="9">
        <f t="shared" si="871"/>
        <v>5.5000000000000007E-2</v>
      </c>
      <c r="Z1227" s="9">
        <f t="shared" si="871"/>
        <v>5.5000000000000007E-2</v>
      </c>
      <c r="AA1227" s="9">
        <f t="shared" si="871"/>
        <v>5.5000000000000007E-2</v>
      </c>
      <c r="AB1227" s="9">
        <f t="shared" si="871"/>
        <v>5.5000000000000007E-2</v>
      </c>
      <c r="AC1227" s="9">
        <f t="shared" si="871"/>
        <v>5.5000000000000007E-2</v>
      </c>
      <c r="AD1227" s="9">
        <f t="shared" si="871"/>
        <v>5.5000000000000007E-2</v>
      </c>
      <c r="AE1227" s="9">
        <f t="shared" si="871"/>
        <v>5.5000000000000007E-2</v>
      </c>
      <c r="AF1227" s="9">
        <f t="shared" si="871"/>
        <v>5.5000000000000007E-2</v>
      </c>
      <c r="AG1227" s="9">
        <f t="shared" si="871"/>
        <v>5.5000000000000007E-2</v>
      </c>
      <c r="AH1227" s="9">
        <f t="shared" si="871"/>
        <v>5.5000000000000007E-2</v>
      </c>
    </row>
    <row r="1228" spans="2:34" hidden="1" outlineLevel="1">
      <c r="B1228" t="str">
        <f t="shared" si="854"/>
        <v>LNG - Total CAPEX - Liquefaction - Global - USD/ton fuel</v>
      </c>
      <c r="C1228" t="str">
        <f>C1204</f>
        <v>LNG</v>
      </c>
      <c r="D1228" t="str">
        <f>D1213</f>
        <v>Total CAPEX - Liquefaction</v>
      </c>
      <c r="E1228" t="str">
        <f>E1213</f>
        <v>Global</v>
      </c>
      <c r="F1228" t="s">
        <v>31</v>
      </c>
      <c r="G1228" s="8">
        <f t="shared" si="870"/>
        <v>2271.4526299856479</v>
      </c>
      <c r="H1228" s="8">
        <f t="shared" si="870"/>
        <v>2260.7263149928222</v>
      </c>
      <c r="I1228" s="8">
        <f t="shared" si="870"/>
        <v>2250</v>
      </c>
      <c r="J1228" s="8">
        <f t="shared" si="870"/>
        <v>2239.523407737528</v>
      </c>
      <c r="K1228" s="8">
        <f t="shared" si="870"/>
        <v>2229.0468154750561</v>
      </c>
      <c r="L1228" s="8">
        <f t="shared" si="870"/>
        <v>2218.5702232125841</v>
      </c>
      <c r="M1228" s="8">
        <f t="shared" si="870"/>
        <v>2208.0936309501121</v>
      </c>
      <c r="N1228" s="8">
        <f t="shared" si="870"/>
        <v>2197.6170386876402</v>
      </c>
      <c r="O1228" s="8">
        <f t="shared" si="870"/>
        <v>2187.3843552816907</v>
      </c>
      <c r="P1228" s="8">
        <f t="shared" si="870"/>
        <v>2177.1516718757375</v>
      </c>
      <c r="Q1228" s="8">
        <f t="shared" si="870"/>
        <v>2166.918988469788</v>
      </c>
      <c r="R1228" s="8">
        <f t="shared" si="870"/>
        <v>2156.6863050638349</v>
      </c>
      <c r="S1228" s="8">
        <f t="shared" si="870"/>
        <v>2146.4536216578817</v>
      </c>
      <c r="T1228" s="8">
        <f t="shared" si="870"/>
        <v>2136.4591685892556</v>
      </c>
      <c r="U1228" s="8">
        <f t="shared" si="870"/>
        <v>2126.4647155206258</v>
      </c>
      <c r="V1228" s="8">
        <f t="shared" si="870"/>
        <v>2116.4702624519959</v>
      </c>
      <c r="W1228" s="8">
        <f t="shared" si="871"/>
        <v>2106.4758093833661</v>
      </c>
      <c r="X1228" s="8">
        <f t="shared" si="871"/>
        <v>2096.48135631474</v>
      </c>
      <c r="Y1228" s="8">
        <f t="shared" si="871"/>
        <v>2086.7195872676348</v>
      </c>
      <c r="Z1228" s="8">
        <f t="shared" si="871"/>
        <v>2076.9578182205332</v>
      </c>
      <c r="AA1228" s="8">
        <f t="shared" si="871"/>
        <v>2067.196049173428</v>
      </c>
      <c r="AB1228" s="8">
        <f t="shared" si="871"/>
        <v>2057.4342801263228</v>
      </c>
      <c r="AC1228" s="8">
        <f t="shared" si="871"/>
        <v>2047.6725110792177</v>
      </c>
      <c r="AD1228" s="8">
        <f t="shared" si="871"/>
        <v>2038.1380088633741</v>
      </c>
      <c r="AE1228" s="8">
        <f t="shared" si="871"/>
        <v>2028.6035066475306</v>
      </c>
      <c r="AF1228" s="8">
        <f t="shared" si="871"/>
        <v>2019.0690044316871</v>
      </c>
      <c r="AG1228" s="8">
        <f t="shared" si="871"/>
        <v>2009.5345022158435</v>
      </c>
      <c r="AH1228" s="8">
        <f t="shared" si="871"/>
        <v>2000</v>
      </c>
    </row>
    <row r="1229" spans="2:34" hidden="1" outlineLevel="1">
      <c r="B1229" t="str">
        <f t="shared" si="854"/>
        <v/>
      </c>
      <c r="G1229" s="8"/>
      <c r="H1229" s="8"/>
      <c r="I1229" s="8"/>
      <c r="J1229" s="8"/>
      <c r="K1229" s="8"/>
      <c r="L1229" s="8"/>
      <c r="M1229" s="8"/>
      <c r="N1229" s="8"/>
      <c r="O1229" s="8"/>
      <c r="P1229" s="8"/>
      <c r="Q1229" s="8"/>
      <c r="R1229" s="8"/>
      <c r="S1229" s="8"/>
      <c r="T1229" s="8"/>
      <c r="U1229" s="8"/>
      <c r="V1229" s="8"/>
      <c r="W1229" s="8"/>
      <c r="X1229" s="8"/>
      <c r="Y1229" s="8"/>
      <c r="Z1229" s="8"/>
      <c r="AA1229" s="8"/>
      <c r="AB1229" s="8"/>
      <c r="AC1229" s="8"/>
      <c r="AD1229" s="8"/>
      <c r="AE1229" s="8"/>
      <c r="AF1229" s="8"/>
      <c r="AG1229" s="8"/>
      <c r="AH1229" s="8"/>
    </row>
    <row r="1230" spans="2:34" hidden="1" outlineLevel="1">
      <c r="B1230" t="str">
        <f t="shared" si="854"/>
        <v>LNG - Energy cost - Africa - USD/ton fuel</v>
      </c>
      <c r="C1230" s="10" t="str">
        <f>C1204</f>
        <v>LNG</v>
      </c>
      <c r="D1230" s="10" t="s">
        <v>43</v>
      </c>
      <c r="E1230" s="10" t="s">
        <v>55</v>
      </c>
      <c r="F1230" s="10" t="s">
        <v>31</v>
      </c>
      <c r="G1230" s="15">
        <f>G1235*G$1240</f>
        <v>35.033884158308503</v>
      </c>
      <c r="H1230" s="15">
        <f t="shared" ref="H1230:AH1230" si="872">H1235*H$1240</f>
        <v>30.919977747395748</v>
      </c>
      <c r="I1230" s="15">
        <f t="shared" si="872"/>
        <v>26.80607133648191</v>
      </c>
      <c r="J1230" s="15">
        <f t="shared" si="872"/>
        <v>25.65925481102331</v>
      </c>
      <c r="K1230" s="15">
        <f t="shared" si="872"/>
        <v>24.512438285564713</v>
      </c>
      <c r="L1230" s="15">
        <f t="shared" si="872"/>
        <v>23.365621760106112</v>
      </c>
      <c r="M1230" s="15">
        <f t="shared" si="872"/>
        <v>22.218805234647242</v>
      </c>
      <c r="N1230" s="15">
        <f t="shared" si="872"/>
        <v>21.071988709188645</v>
      </c>
      <c r="O1230" s="15">
        <f t="shared" si="872"/>
        <v>20.431834259056178</v>
      </c>
      <c r="P1230" s="15">
        <f t="shared" si="872"/>
        <v>19.791679808923707</v>
      </c>
      <c r="Q1230" s="15">
        <f t="shared" si="872"/>
        <v>19.151525358790966</v>
      </c>
      <c r="R1230" s="15">
        <f t="shared" si="872"/>
        <v>18.511370908658499</v>
      </c>
      <c r="S1230" s="15">
        <f t="shared" si="872"/>
        <v>17.871216458526099</v>
      </c>
      <c r="T1230" s="15">
        <f t="shared" si="872"/>
        <v>17.569906277941822</v>
      </c>
      <c r="U1230" s="15">
        <f t="shared" si="872"/>
        <v>17.268596097357612</v>
      </c>
      <c r="V1230" s="15">
        <f t="shared" si="872"/>
        <v>16.967285916773335</v>
      </c>
      <c r="W1230" s="15">
        <f t="shared" si="872"/>
        <v>16.665975736189058</v>
      </c>
      <c r="X1230" s="15">
        <f t="shared" si="872"/>
        <v>16.364665555604915</v>
      </c>
      <c r="Y1230" s="15">
        <f t="shared" si="872"/>
        <v>16.054836989607747</v>
      </c>
      <c r="Z1230" s="15">
        <f t="shared" si="872"/>
        <v>15.745008423610578</v>
      </c>
      <c r="AA1230" s="15">
        <f t="shared" si="872"/>
        <v>15.435179857613274</v>
      </c>
      <c r="AB1230" s="15">
        <f t="shared" si="872"/>
        <v>15.125351291616106</v>
      </c>
      <c r="AC1230" s="15">
        <f t="shared" si="872"/>
        <v>14.81552272561887</v>
      </c>
      <c r="AD1230" s="15">
        <f t="shared" si="872"/>
        <v>14.663450567763833</v>
      </c>
      <c r="AE1230" s="15">
        <f t="shared" si="872"/>
        <v>14.511378409908865</v>
      </c>
      <c r="AF1230" s="15">
        <f t="shared" si="872"/>
        <v>14.359306252053829</v>
      </c>
      <c r="AG1230" s="15">
        <f t="shared" si="872"/>
        <v>14.207234094198792</v>
      </c>
      <c r="AH1230" s="15">
        <f t="shared" si="872"/>
        <v>14.055161936343824</v>
      </c>
    </row>
    <row r="1231" spans="2:34" hidden="1" outlineLevel="1">
      <c r="B1231" t="str">
        <f t="shared" si="854"/>
        <v>LNG - Energy cost - Americas - USD/ton fuel</v>
      </c>
      <c r="C1231" s="2" t="str">
        <f>C1204</f>
        <v>LNG</v>
      </c>
      <c r="D1231" s="2" t="s">
        <v>43</v>
      </c>
      <c r="E1231" s="2" t="s">
        <v>56</v>
      </c>
      <c r="F1231" s="2" t="s">
        <v>31</v>
      </c>
      <c r="G1231" s="16">
        <f t="shared" ref="G1231:AH1231" si="873">G1236*G$1240</f>
        <v>22.012310723860217</v>
      </c>
      <c r="H1231" s="16">
        <f t="shared" si="873"/>
        <v>21.556466491183574</v>
      </c>
      <c r="I1231" s="16">
        <f t="shared" si="873"/>
        <v>21.100622258506792</v>
      </c>
      <c r="J1231" s="16">
        <f t="shared" si="873"/>
        <v>20.33006650585321</v>
      </c>
      <c r="K1231" s="16">
        <f t="shared" si="873"/>
        <v>19.559510753199628</v>
      </c>
      <c r="L1231" s="16">
        <f t="shared" si="873"/>
        <v>18.788955000546046</v>
      </c>
      <c r="M1231" s="16">
        <f t="shared" si="873"/>
        <v>18.018399247892738</v>
      </c>
      <c r="N1231" s="16">
        <f t="shared" si="873"/>
        <v>17.247843495239156</v>
      </c>
      <c r="O1231" s="16">
        <f t="shared" si="873"/>
        <v>16.877033567022497</v>
      </c>
      <c r="P1231" s="16">
        <f t="shared" si="873"/>
        <v>16.506223638805839</v>
      </c>
      <c r="Q1231" s="16">
        <f t="shared" si="873"/>
        <v>16.13541371058918</v>
      </c>
      <c r="R1231" s="16">
        <f t="shared" si="873"/>
        <v>15.764603782372523</v>
      </c>
      <c r="S1231" s="16">
        <f t="shared" si="873"/>
        <v>15.393793854155795</v>
      </c>
      <c r="T1231" s="16">
        <f t="shared" si="873"/>
        <v>15.093206205252955</v>
      </c>
      <c r="U1231" s="16">
        <f t="shared" si="873"/>
        <v>14.792618556350112</v>
      </c>
      <c r="V1231" s="16">
        <f t="shared" si="873"/>
        <v>14.492030907447202</v>
      </c>
      <c r="W1231" s="16">
        <f t="shared" si="873"/>
        <v>14.191443258544359</v>
      </c>
      <c r="X1231" s="16">
        <f t="shared" si="873"/>
        <v>13.890855609641482</v>
      </c>
      <c r="Y1231" s="16">
        <f t="shared" si="873"/>
        <v>13.769758412927786</v>
      </c>
      <c r="Z1231" s="16">
        <f t="shared" si="873"/>
        <v>13.648661216214089</v>
      </c>
      <c r="AA1231" s="16">
        <f t="shared" si="873"/>
        <v>13.527564019500426</v>
      </c>
      <c r="AB1231" s="16">
        <f t="shared" si="873"/>
        <v>13.406466822786728</v>
      </c>
      <c r="AC1231" s="16">
        <f t="shared" si="873"/>
        <v>13.285369626073031</v>
      </c>
      <c r="AD1231" s="16">
        <f t="shared" si="873"/>
        <v>13.194010362475922</v>
      </c>
      <c r="AE1231" s="16">
        <f t="shared" si="873"/>
        <v>13.102651098878846</v>
      </c>
      <c r="AF1231" s="16">
        <f t="shared" si="873"/>
        <v>13.011291835281769</v>
      </c>
      <c r="AG1231" s="16">
        <f t="shared" si="873"/>
        <v>12.919932571684694</v>
      </c>
      <c r="AH1231" s="16">
        <f t="shared" si="873"/>
        <v>12.828573308087618</v>
      </c>
    </row>
    <row r="1232" spans="2:34" hidden="1" outlineLevel="1">
      <c r="B1232" t="str">
        <f t="shared" si="854"/>
        <v>LNG - Energy cost - Asia - USD/ton fuel</v>
      </c>
      <c r="C1232" s="2" t="str">
        <f>C1204</f>
        <v>LNG</v>
      </c>
      <c r="D1232" s="2" t="s">
        <v>43</v>
      </c>
      <c r="E1232" s="2" t="s">
        <v>57</v>
      </c>
      <c r="F1232" s="2" t="s">
        <v>31</v>
      </c>
      <c r="G1232" s="16">
        <f t="shared" ref="G1232:AH1232" si="874">G1237*G$1240</f>
        <v>38.96496149388549</v>
      </c>
      <c r="H1232" s="16">
        <f t="shared" si="874"/>
        <v>35.540944762101567</v>
      </c>
      <c r="I1232" s="16">
        <f t="shared" si="874"/>
        <v>32.116928030319286</v>
      </c>
      <c r="J1232" s="16">
        <f t="shared" si="874"/>
        <v>30.888761660534144</v>
      </c>
      <c r="K1232" s="16">
        <f t="shared" si="874"/>
        <v>29.660595290749551</v>
      </c>
      <c r="L1232" s="16">
        <f t="shared" si="874"/>
        <v>28.432428920964412</v>
      </c>
      <c r="M1232" s="16">
        <f t="shared" si="874"/>
        <v>27.204262551179273</v>
      </c>
      <c r="N1232" s="16">
        <f t="shared" si="874"/>
        <v>25.976096181394677</v>
      </c>
      <c r="O1232" s="16">
        <f t="shared" si="874"/>
        <v>25.141324839787011</v>
      </c>
      <c r="P1232" s="16">
        <f t="shared" si="874"/>
        <v>24.306553498179618</v>
      </c>
      <c r="Q1232" s="16">
        <f t="shared" si="874"/>
        <v>23.471782156572498</v>
      </c>
      <c r="R1232" s="16">
        <f t="shared" si="874"/>
        <v>22.637010814965105</v>
      </c>
      <c r="S1232" s="16">
        <f t="shared" si="874"/>
        <v>21.802239473357712</v>
      </c>
      <c r="T1232" s="16">
        <f t="shared" si="874"/>
        <v>21.37782149863542</v>
      </c>
      <c r="U1232" s="16">
        <f t="shared" si="874"/>
        <v>20.953403523913128</v>
      </c>
      <c r="V1232" s="16">
        <f t="shared" si="874"/>
        <v>20.528985549190974</v>
      </c>
      <c r="W1232" s="16">
        <f t="shared" si="874"/>
        <v>20.104567574468682</v>
      </c>
      <c r="X1232" s="16">
        <f t="shared" si="874"/>
        <v>19.680149599746663</v>
      </c>
      <c r="Y1232" s="16">
        <f t="shared" si="874"/>
        <v>19.235899376458519</v>
      </c>
      <c r="Z1232" s="16">
        <f t="shared" si="874"/>
        <v>18.791649153170511</v>
      </c>
      <c r="AA1232" s="16">
        <f t="shared" si="874"/>
        <v>18.347398929882363</v>
      </c>
      <c r="AB1232" s="16">
        <f t="shared" si="874"/>
        <v>17.903148706594354</v>
      </c>
      <c r="AC1232" s="16">
        <f t="shared" si="874"/>
        <v>17.458898483306211</v>
      </c>
      <c r="AD1232" s="16">
        <f t="shared" si="874"/>
        <v>17.255171219323916</v>
      </c>
      <c r="AE1232" s="16">
        <f t="shared" si="874"/>
        <v>17.051443955341551</v>
      </c>
      <c r="AF1232" s="16">
        <f t="shared" si="874"/>
        <v>16.847716691359256</v>
      </c>
      <c r="AG1232" s="16">
        <f t="shared" si="874"/>
        <v>16.643989427376958</v>
      </c>
      <c r="AH1232" s="16">
        <f t="shared" si="874"/>
        <v>16.440262163394596</v>
      </c>
    </row>
    <row r="1233" spans="2:34" hidden="1" outlineLevel="1">
      <c r="B1233" t="str">
        <f t="shared" si="854"/>
        <v>LNG - Energy cost - Europe - USD/ton fuel</v>
      </c>
      <c r="C1233" s="2" t="str">
        <f>C1204</f>
        <v>LNG</v>
      </c>
      <c r="D1233" s="2" t="s">
        <v>43</v>
      </c>
      <c r="E1233" s="2" t="s">
        <v>8</v>
      </c>
      <c r="F1233" s="2" t="s">
        <v>31</v>
      </c>
      <c r="G1233" s="16">
        <f t="shared" ref="G1233:AH1233" si="875">G1238*G$1240</f>
        <v>29.007303214654346</v>
      </c>
      <c r="H1233" s="16">
        <f t="shared" si="875"/>
        <v>27.757100635909591</v>
      </c>
      <c r="I1233" s="16">
        <f t="shared" si="875"/>
        <v>26.506898057164836</v>
      </c>
      <c r="J1233" s="16">
        <f t="shared" si="875"/>
        <v>25.49672681863467</v>
      </c>
      <c r="K1233" s="16">
        <f t="shared" si="875"/>
        <v>24.486555580104231</v>
      </c>
      <c r="L1233" s="16">
        <f t="shared" si="875"/>
        <v>23.476384341574065</v>
      </c>
      <c r="M1233" s="16">
        <f t="shared" si="875"/>
        <v>22.466213103043629</v>
      </c>
      <c r="N1233" s="16">
        <f t="shared" si="875"/>
        <v>21.456041864513463</v>
      </c>
      <c r="O1233" s="16">
        <f t="shared" si="875"/>
        <v>21.036315923909658</v>
      </c>
      <c r="P1233" s="16">
        <f t="shared" si="875"/>
        <v>20.616589983306266</v>
      </c>
      <c r="Q1233" s="16">
        <f t="shared" si="875"/>
        <v>20.196864042702735</v>
      </c>
      <c r="R1233" s="16">
        <f t="shared" si="875"/>
        <v>19.777138102099205</v>
      </c>
      <c r="S1233" s="16">
        <f t="shared" si="875"/>
        <v>19.357412161495812</v>
      </c>
      <c r="T1233" s="16">
        <f t="shared" si="875"/>
        <v>19.106814441370034</v>
      </c>
      <c r="U1233" s="16">
        <f t="shared" si="875"/>
        <v>18.856216721244323</v>
      </c>
      <c r="V1233" s="16">
        <f t="shared" si="875"/>
        <v>18.605619001118612</v>
      </c>
      <c r="W1233" s="16">
        <f t="shared" si="875"/>
        <v>18.355021280992901</v>
      </c>
      <c r="X1233" s="16">
        <f t="shared" si="875"/>
        <v>18.104423560867051</v>
      </c>
      <c r="Y1233" s="16">
        <f t="shared" si="875"/>
        <v>17.836329243096269</v>
      </c>
      <c r="Z1233" s="16">
        <f t="shared" si="875"/>
        <v>17.568234925325417</v>
      </c>
      <c r="AA1233" s="16">
        <f t="shared" si="875"/>
        <v>17.300140607554635</v>
      </c>
      <c r="AB1233" s="16">
        <f t="shared" si="875"/>
        <v>17.032046289783782</v>
      </c>
      <c r="AC1233" s="16">
        <f t="shared" si="875"/>
        <v>16.763951972013</v>
      </c>
      <c r="AD1233" s="16">
        <f t="shared" si="875"/>
        <v>16.568344836559117</v>
      </c>
      <c r="AE1233" s="16">
        <f t="shared" si="875"/>
        <v>16.372737701105166</v>
      </c>
      <c r="AF1233" s="16">
        <f t="shared" si="875"/>
        <v>16.177130565651282</v>
      </c>
      <c r="AG1233" s="16">
        <f t="shared" si="875"/>
        <v>15.981523430197399</v>
      </c>
      <c r="AH1233" s="16">
        <f t="shared" si="875"/>
        <v>15.785916294743446</v>
      </c>
    </row>
    <row r="1234" spans="2:34" hidden="1" outlineLevel="1">
      <c r="B1234" t="str">
        <f t="shared" si="854"/>
        <v>LNG - Energy cost - Middle East - USD/ton fuel</v>
      </c>
      <c r="C1234" s="13" t="str">
        <f>C1204</f>
        <v>LNG</v>
      </c>
      <c r="D1234" s="13" t="s">
        <v>43</v>
      </c>
      <c r="E1234" s="13" t="s">
        <v>58</v>
      </c>
      <c r="F1234" s="13" t="s">
        <v>31</v>
      </c>
      <c r="G1234" s="17">
        <f t="shared" ref="G1234:AH1234" si="876">G1239*G$1240</f>
        <v>22.212190003898375</v>
      </c>
      <c r="H1234" s="17">
        <f t="shared" si="876"/>
        <v>21.232021740260461</v>
      </c>
      <c r="I1234" s="17">
        <f t="shared" si="876"/>
        <v>20.251853476622273</v>
      </c>
      <c r="J1234" s="17">
        <f t="shared" si="876"/>
        <v>19.602892276312467</v>
      </c>
      <c r="K1234" s="17">
        <f t="shared" si="876"/>
        <v>18.953931076002664</v>
      </c>
      <c r="L1234" s="17">
        <f t="shared" si="876"/>
        <v>18.304969875692858</v>
      </c>
      <c r="M1234" s="17">
        <f t="shared" si="876"/>
        <v>17.656008675383053</v>
      </c>
      <c r="N1234" s="17">
        <f t="shared" si="876"/>
        <v>17.00704747507325</v>
      </c>
      <c r="O1234" s="17">
        <f t="shared" si="876"/>
        <v>16.549455045217972</v>
      </c>
      <c r="P1234" s="17">
        <f t="shared" si="876"/>
        <v>16.091862615362832</v>
      </c>
      <c r="Q1234" s="17">
        <f t="shared" si="876"/>
        <v>15.634270185507557</v>
      </c>
      <c r="R1234" s="17">
        <f t="shared" si="876"/>
        <v>15.176677755652417</v>
      </c>
      <c r="S1234" s="17">
        <f t="shared" si="876"/>
        <v>14.719085325797277</v>
      </c>
      <c r="T1234" s="17">
        <f t="shared" si="876"/>
        <v>14.489653293063725</v>
      </c>
      <c r="U1234" s="17">
        <f t="shared" si="876"/>
        <v>14.260221260330171</v>
      </c>
      <c r="V1234" s="17">
        <f t="shared" si="876"/>
        <v>14.030789227596687</v>
      </c>
      <c r="W1234" s="17">
        <f t="shared" si="876"/>
        <v>13.801357194863135</v>
      </c>
      <c r="X1234" s="17">
        <f t="shared" si="876"/>
        <v>13.571925162129583</v>
      </c>
      <c r="Y1234" s="17">
        <f t="shared" si="876"/>
        <v>13.271048899002039</v>
      </c>
      <c r="Z1234" s="17">
        <f t="shared" si="876"/>
        <v>12.970172635874563</v>
      </c>
      <c r="AA1234" s="17">
        <f t="shared" si="876"/>
        <v>12.669296372747022</v>
      </c>
      <c r="AB1234" s="17">
        <f t="shared" si="876"/>
        <v>12.368420109619546</v>
      </c>
      <c r="AC1234" s="17">
        <f t="shared" si="876"/>
        <v>12.067543846491969</v>
      </c>
      <c r="AD1234" s="17">
        <f t="shared" si="876"/>
        <v>11.926724316796832</v>
      </c>
      <c r="AE1234" s="17">
        <f t="shared" si="876"/>
        <v>11.78590478710173</v>
      </c>
      <c r="AF1234" s="17">
        <f t="shared" si="876"/>
        <v>11.645085257406594</v>
      </c>
      <c r="AG1234" s="17">
        <f t="shared" si="876"/>
        <v>11.504265727711458</v>
      </c>
      <c r="AH1234" s="17">
        <f t="shared" si="876"/>
        <v>11.363446198016357</v>
      </c>
    </row>
    <row r="1235" spans="2:34" hidden="1" outlineLevel="1">
      <c r="B1235" t="str">
        <f t="shared" si="854"/>
        <v>Renewable electricity - Cost of electricity - Africa - USD/MWh</v>
      </c>
      <c r="C1235" t="s">
        <v>118</v>
      </c>
      <c r="D1235" t="s">
        <v>119</v>
      </c>
      <c r="E1235" t="s">
        <v>55</v>
      </c>
      <c r="F1235" t="s">
        <v>120</v>
      </c>
      <c r="G1235" s="8">
        <f t="shared" ref="G1235:V1240" si="877">INDEX(FuelData,MATCH($B1235,FuelData_Index,0),MATCH(G$4,FuelData_Year,0))</f>
        <v>58.389806930514169</v>
      </c>
      <c r="H1235" s="8">
        <f t="shared" si="877"/>
        <v>51.533296245659585</v>
      </c>
      <c r="I1235" s="8">
        <f t="shared" si="877"/>
        <v>44.676785560803182</v>
      </c>
      <c r="J1235" s="8">
        <f t="shared" si="877"/>
        <v>42.765424685038852</v>
      </c>
      <c r="K1235" s="8">
        <f t="shared" si="877"/>
        <v>40.854063809274521</v>
      </c>
      <c r="L1235" s="8">
        <f t="shared" si="877"/>
        <v>38.942702933510191</v>
      </c>
      <c r="M1235" s="8">
        <f t="shared" si="877"/>
        <v>37.031342057745405</v>
      </c>
      <c r="N1235" s="8">
        <f t="shared" si="877"/>
        <v>35.119981181981075</v>
      </c>
      <c r="O1235" s="8">
        <f t="shared" si="877"/>
        <v>34.053057098426962</v>
      </c>
      <c r="P1235" s="8">
        <f t="shared" si="877"/>
        <v>32.986133014872848</v>
      </c>
      <c r="Q1235" s="8">
        <f t="shared" si="877"/>
        <v>31.919208931318281</v>
      </c>
      <c r="R1235" s="8">
        <f t="shared" si="877"/>
        <v>30.852284847764167</v>
      </c>
      <c r="S1235" s="8">
        <f t="shared" si="877"/>
        <v>29.785360764210168</v>
      </c>
      <c r="T1235" s="8">
        <f t="shared" si="877"/>
        <v>29.283177129903038</v>
      </c>
      <c r="U1235" s="8">
        <f t="shared" si="877"/>
        <v>28.780993495596022</v>
      </c>
      <c r="V1235" s="8">
        <f t="shared" si="877"/>
        <v>28.278809861288892</v>
      </c>
      <c r="W1235" s="8">
        <f t="shared" ref="W1235:AH1240" si="878">INDEX(FuelData,MATCH($B1235,FuelData_Index,0),MATCH(W$4,FuelData_Year,0))</f>
        <v>27.776626226981762</v>
      </c>
      <c r="X1235" s="8">
        <f t="shared" si="878"/>
        <v>27.274442592674859</v>
      </c>
      <c r="Y1235" s="8">
        <f t="shared" si="878"/>
        <v>26.758061649346246</v>
      </c>
      <c r="Z1235" s="8">
        <f t="shared" si="878"/>
        <v>26.241680706017632</v>
      </c>
      <c r="AA1235" s="8">
        <f t="shared" si="878"/>
        <v>25.725299762688792</v>
      </c>
      <c r="AB1235" s="8">
        <f t="shared" si="878"/>
        <v>25.208918819360179</v>
      </c>
      <c r="AC1235" s="8">
        <f t="shared" si="878"/>
        <v>24.692537876031452</v>
      </c>
      <c r="AD1235" s="8">
        <f t="shared" si="878"/>
        <v>24.439084279606391</v>
      </c>
      <c r="AE1235" s="8">
        <f t="shared" si="878"/>
        <v>24.185630683181444</v>
      </c>
      <c r="AF1235" s="8">
        <f t="shared" si="878"/>
        <v>23.932177086756383</v>
      </c>
      <c r="AG1235" s="8">
        <f t="shared" si="878"/>
        <v>23.678723490331322</v>
      </c>
      <c r="AH1235" s="8">
        <f t="shared" si="878"/>
        <v>23.425269893906375</v>
      </c>
    </row>
    <row r="1236" spans="2:34" hidden="1" outlineLevel="1">
      <c r="B1236" t="str">
        <f t="shared" si="854"/>
        <v>Renewable electricity - Cost of electricity - Americas - USD/MWh</v>
      </c>
      <c r="C1236" t="s">
        <v>118</v>
      </c>
      <c r="D1236" t="s">
        <v>119</v>
      </c>
      <c r="E1236" t="s">
        <v>56</v>
      </c>
      <c r="F1236" t="s">
        <v>120</v>
      </c>
      <c r="G1236" s="8">
        <f t="shared" si="877"/>
        <v>36.687184539767031</v>
      </c>
      <c r="H1236" s="8">
        <f t="shared" si="877"/>
        <v>35.927444151972622</v>
      </c>
      <c r="I1236" s="8">
        <f t="shared" si="877"/>
        <v>35.167703764177986</v>
      </c>
      <c r="J1236" s="8">
        <f t="shared" si="877"/>
        <v>33.883444176422017</v>
      </c>
      <c r="K1236" s="8">
        <f t="shared" si="877"/>
        <v>32.599184588666049</v>
      </c>
      <c r="L1236" s="8">
        <f t="shared" si="877"/>
        <v>31.31492500091008</v>
      </c>
      <c r="M1236" s="8">
        <f t="shared" si="877"/>
        <v>30.030665413154566</v>
      </c>
      <c r="N1236" s="8">
        <f t="shared" si="877"/>
        <v>28.746405825398597</v>
      </c>
      <c r="O1236" s="8">
        <f t="shared" si="877"/>
        <v>28.128389278370832</v>
      </c>
      <c r="P1236" s="8">
        <f t="shared" si="877"/>
        <v>27.510372731343068</v>
      </c>
      <c r="Q1236" s="8">
        <f t="shared" si="877"/>
        <v>26.892356184315304</v>
      </c>
      <c r="R1236" s="8">
        <f t="shared" si="877"/>
        <v>26.27433963728754</v>
      </c>
      <c r="S1236" s="8">
        <f t="shared" si="877"/>
        <v>25.656323090259662</v>
      </c>
      <c r="T1236" s="8">
        <f t="shared" si="877"/>
        <v>25.155343675421591</v>
      </c>
      <c r="U1236" s="8">
        <f t="shared" si="877"/>
        <v>24.65436426058352</v>
      </c>
      <c r="V1236" s="8">
        <f t="shared" si="877"/>
        <v>24.153384845745336</v>
      </c>
      <c r="W1236" s="8">
        <f t="shared" si="878"/>
        <v>23.652405430907265</v>
      </c>
      <c r="X1236" s="8">
        <f t="shared" si="878"/>
        <v>23.151426016069138</v>
      </c>
      <c r="Y1236" s="8">
        <f t="shared" si="878"/>
        <v>22.949597354879643</v>
      </c>
      <c r="Z1236" s="8">
        <f t="shared" si="878"/>
        <v>22.747768693690148</v>
      </c>
      <c r="AA1236" s="8">
        <f t="shared" si="878"/>
        <v>22.54594003250071</v>
      </c>
      <c r="AB1236" s="8">
        <f t="shared" si="878"/>
        <v>22.344111371311214</v>
      </c>
      <c r="AC1236" s="8">
        <f t="shared" si="878"/>
        <v>22.142282710121719</v>
      </c>
      <c r="AD1236" s="8">
        <f t="shared" si="878"/>
        <v>21.990017270793203</v>
      </c>
      <c r="AE1236" s="8">
        <f t="shared" si="878"/>
        <v>21.837751831464743</v>
      </c>
      <c r="AF1236" s="8">
        <f t="shared" si="878"/>
        <v>21.685486392136283</v>
      </c>
      <c r="AG1236" s="8">
        <f t="shared" si="878"/>
        <v>21.533220952807824</v>
      </c>
      <c r="AH1236" s="8">
        <f t="shared" si="878"/>
        <v>21.380955513479364</v>
      </c>
    </row>
    <row r="1237" spans="2:34" hidden="1" outlineLevel="1">
      <c r="B1237" t="str">
        <f t="shared" si="854"/>
        <v>Renewable electricity - Cost of electricity - Asia - USD/MWh</v>
      </c>
      <c r="C1237" t="s">
        <v>118</v>
      </c>
      <c r="D1237" t="s">
        <v>119</v>
      </c>
      <c r="E1237" t="s">
        <v>57</v>
      </c>
      <c r="F1237" t="s">
        <v>120</v>
      </c>
      <c r="G1237" s="8">
        <f t="shared" si="877"/>
        <v>64.941602489809156</v>
      </c>
      <c r="H1237" s="8">
        <f t="shared" si="877"/>
        <v>59.234907936835953</v>
      </c>
      <c r="I1237" s="8">
        <f t="shared" si="877"/>
        <v>53.528213383865477</v>
      </c>
      <c r="J1237" s="8">
        <f t="shared" si="877"/>
        <v>51.481269434223577</v>
      </c>
      <c r="K1237" s="8">
        <f t="shared" si="877"/>
        <v>49.434325484582587</v>
      </c>
      <c r="L1237" s="8">
        <f t="shared" si="877"/>
        <v>47.387381534940687</v>
      </c>
      <c r="M1237" s="8">
        <f t="shared" si="877"/>
        <v>45.340437585298787</v>
      </c>
      <c r="N1237" s="8">
        <f t="shared" si="877"/>
        <v>43.293493635657796</v>
      </c>
      <c r="O1237" s="8">
        <f t="shared" si="877"/>
        <v>41.902208066311687</v>
      </c>
      <c r="P1237" s="8">
        <f t="shared" si="877"/>
        <v>40.510922496966032</v>
      </c>
      <c r="Q1237" s="8">
        <f t="shared" si="877"/>
        <v>39.119636927620832</v>
      </c>
      <c r="R1237" s="8">
        <f t="shared" si="877"/>
        <v>37.728351358275177</v>
      </c>
      <c r="S1237" s="8">
        <f t="shared" si="877"/>
        <v>36.337065788929522</v>
      </c>
      <c r="T1237" s="8">
        <f t="shared" si="877"/>
        <v>35.629702497725702</v>
      </c>
      <c r="U1237" s="8">
        <f t="shared" si="877"/>
        <v>34.922339206521883</v>
      </c>
      <c r="V1237" s="8">
        <f t="shared" si="877"/>
        <v>34.214975915318291</v>
      </c>
      <c r="W1237" s="8">
        <f t="shared" si="878"/>
        <v>33.507612624114472</v>
      </c>
      <c r="X1237" s="8">
        <f t="shared" si="878"/>
        <v>32.800249332911108</v>
      </c>
      <c r="Y1237" s="8">
        <f t="shared" si="878"/>
        <v>32.059832294097532</v>
      </c>
      <c r="Z1237" s="8">
        <f t="shared" si="878"/>
        <v>31.319415255284184</v>
      </c>
      <c r="AA1237" s="8">
        <f t="shared" si="878"/>
        <v>30.578998216470609</v>
      </c>
      <c r="AB1237" s="8">
        <f t="shared" si="878"/>
        <v>29.838581177657261</v>
      </c>
      <c r="AC1237" s="8">
        <f t="shared" si="878"/>
        <v>29.098164138843686</v>
      </c>
      <c r="AD1237" s="8">
        <f t="shared" si="878"/>
        <v>28.758618698873192</v>
      </c>
      <c r="AE1237" s="8">
        <f t="shared" si="878"/>
        <v>28.419073258902586</v>
      </c>
      <c r="AF1237" s="8">
        <f t="shared" si="878"/>
        <v>28.079527818932092</v>
      </c>
      <c r="AG1237" s="8">
        <f t="shared" si="878"/>
        <v>27.739982378961599</v>
      </c>
      <c r="AH1237" s="8">
        <f t="shared" si="878"/>
        <v>27.400436938990993</v>
      </c>
    </row>
    <row r="1238" spans="2:34" hidden="1" outlineLevel="1">
      <c r="B1238" t="str">
        <f t="shared" si="854"/>
        <v>Renewable electricity - Cost of electricity - Europe - USD/MWh</v>
      </c>
      <c r="C1238" t="s">
        <v>118</v>
      </c>
      <c r="D1238" t="s">
        <v>119</v>
      </c>
      <c r="E1238" t="s">
        <v>8</v>
      </c>
      <c r="F1238" t="s">
        <v>120</v>
      </c>
      <c r="G1238" s="8">
        <f t="shared" si="877"/>
        <v>48.345505357757247</v>
      </c>
      <c r="H1238" s="8">
        <f t="shared" si="877"/>
        <v>46.261834393182653</v>
      </c>
      <c r="I1238" s="8">
        <f t="shared" si="877"/>
        <v>44.178163428608059</v>
      </c>
      <c r="J1238" s="8">
        <f t="shared" si="877"/>
        <v>42.49454469772445</v>
      </c>
      <c r="K1238" s="8">
        <f t="shared" si="877"/>
        <v>40.810925966840387</v>
      </c>
      <c r="L1238" s="8">
        <f t="shared" si="877"/>
        <v>39.127307235956778</v>
      </c>
      <c r="M1238" s="8">
        <f t="shared" si="877"/>
        <v>37.443688505072714</v>
      </c>
      <c r="N1238" s="8">
        <f t="shared" si="877"/>
        <v>35.760069774189105</v>
      </c>
      <c r="O1238" s="8">
        <f t="shared" si="877"/>
        <v>35.060526539849434</v>
      </c>
      <c r="P1238" s="8">
        <f t="shared" si="877"/>
        <v>34.360983305510445</v>
      </c>
      <c r="Q1238" s="8">
        <f t="shared" si="877"/>
        <v>33.661440071171228</v>
      </c>
      <c r="R1238" s="8">
        <f t="shared" si="877"/>
        <v>32.961896836832011</v>
      </c>
      <c r="S1238" s="8">
        <f t="shared" si="877"/>
        <v>32.262353602493022</v>
      </c>
      <c r="T1238" s="8">
        <f t="shared" si="877"/>
        <v>31.844690735616723</v>
      </c>
      <c r="U1238" s="8">
        <f t="shared" si="877"/>
        <v>31.427027868740538</v>
      </c>
      <c r="V1238" s="8">
        <f t="shared" si="877"/>
        <v>31.009365001864353</v>
      </c>
      <c r="W1238" s="8">
        <f t="shared" si="878"/>
        <v>30.591702134988168</v>
      </c>
      <c r="X1238" s="8">
        <f t="shared" si="878"/>
        <v>30.174039268111756</v>
      </c>
      <c r="Y1238" s="8">
        <f t="shared" si="878"/>
        <v>29.72721540516045</v>
      </c>
      <c r="Z1238" s="8">
        <f t="shared" si="878"/>
        <v>29.280391542209031</v>
      </c>
      <c r="AA1238" s="8">
        <f t="shared" si="878"/>
        <v>28.833567679257726</v>
      </c>
      <c r="AB1238" s="8">
        <f t="shared" si="878"/>
        <v>28.386743816306307</v>
      </c>
      <c r="AC1238" s="8">
        <f t="shared" si="878"/>
        <v>27.939919953355002</v>
      </c>
      <c r="AD1238" s="8">
        <f t="shared" si="878"/>
        <v>27.613908060931863</v>
      </c>
      <c r="AE1238" s="8">
        <f t="shared" si="878"/>
        <v>27.28789616850861</v>
      </c>
      <c r="AF1238" s="8">
        <f t="shared" si="878"/>
        <v>26.96188427608547</v>
      </c>
      <c r="AG1238" s="8">
        <f t="shared" si="878"/>
        <v>26.635872383662331</v>
      </c>
      <c r="AH1238" s="8">
        <f t="shared" si="878"/>
        <v>26.309860491239078</v>
      </c>
    </row>
    <row r="1239" spans="2:34" hidden="1" outlineLevel="1">
      <c r="B1239" t="str">
        <f t="shared" si="854"/>
        <v>Renewable electricity - Cost of electricity - Middle East - USD/MWh</v>
      </c>
      <c r="C1239" t="s">
        <v>118</v>
      </c>
      <c r="D1239" t="s">
        <v>119</v>
      </c>
      <c r="E1239" t="s">
        <v>58</v>
      </c>
      <c r="F1239" t="s">
        <v>120</v>
      </c>
      <c r="G1239" s="8">
        <f t="shared" si="877"/>
        <v>37.020316673163961</v>
      </c>
      <c r="H1239" s="8">
        <f t="shared" si="877"/>
        <v>35.386702900434102</v>
      </c>
      <c r="I1239" s="8">
        <f t="shared" si="877"/>
        <v>33.753089127703788</v>
      </c>
      <c r="J1239" s="8">
        <f t="shared" si="877"/>
        <v>32.671487127187447</v>
      </c>
      <c r="K1239" s="8">
        <f t="shared" si="877"/>
        <v>31.589885126671106</v>
      </c>
      <c r="L1239" s="8">
        <f t="shared" si="877"/>
        <v>30.508283126154765</v>
      </c>
      <c r="M1239" s="8">
        <f t="shared" si="877"/>
        <v>29.426681125638424</v>
      </c>
      <c r="N1239" s="8">
        <f t="shared" si="877"/>
        <v>28.345079125122083</v>
      </c>
      <c r="O1239" s="8">
        <f t="shared" si="877"/>
        <v>27.58242507536329</v>
      </c>
      <c r="P1239" s="8">
        <f t="shared" si="877"/>
        <v>26.819771025604723</v>
      </c>
      <c r="Q1239" s="8">
        <f t="shared" si="877"/>
        <v>26.057116975845929</v>
      </c>
      <c r="R1239" s="8">
        <f t="shared" si="877"/>
        <v>25.294462926087363</v>
      </c>
      <c r="S1239" s="8">
        <f t="shared" si="877"/>
        <v>24.531808876328796</v>
      </c>
      <c r="T1239" s="8">
        <f t="shared" si="877"/>
        <v>24.149422155106208</v>
      </c>
      <c r="U1239" s="8">
        <f t="shared" si="877"/>
        <v>23.76703543388362</v>
      </c>
      <c r="V1239" s="8">
        <f t="shared" si="877"/>
        <v>23.384648712661146</v>
      </c>
      <c r="W1239" s="8">
        <f t="shared" si="878"/>
        <v>23.002261991438559</v>
      </c>
      <c r="X1239" s="8">
        <f t="shared" si="878"/>
        <v>22.619875270215971</v>
      </c>
      <c r="Y1239" s="8">
        <f t="shared" si="878"/>
        <v>22.118414831670066</v>
      </c>
      <c r="Z1239" s="8">
        <f t="shared" si="878"/>
        <v>21.616954393124274</v>
      </c>
      <c r="AA1239" s="8">
        <f t="shared" si="878"/>
        <v>21.115493954578369</v>
      </c>
      <c r="AB1239" s="8">
        <f t="shared" si="878"/>
        <v>20.614033516032578</v>
      </c>
      <c r="AC1239" s="8">
        <f t="shared" si="878"/>
        <v>20.112573077486616</v>
      </c>
      <c r="AD1239" s="8">
        <f t="shared" si="878"/>
        <v>19.877873861328055</v>
      </c>
      <c r="AE1239" s="8">
        <f t="shared" si="878"/>
        <v>19.643174645169552</v>
      </c>
      <c r="AF1239" s="8">
        <f t="shared" si="878"/>
        <v>19.408475429010991</v>
      </c>
      <c r="AG1239" s="8">
        <f t="shared" si="878"/>
        <v>19.173776212852431</v>
      </c>
      <c r="AH1239" s="8">
        <f t="shared" si="878"/>
        <v>18.939076996693927</v>
      </c>
    </row>
    <row r="1240" spans="2:34" hidden="1" outlineLevel="1">
      <c r="B1240" t="str">
        <f t="shared" si="854"/>
        <v>LNG - Energy demand - Liquefaction - Global - MWh/ton fuel</v>
      </c>
      <c r="C1240" t="str">
        <f>C1204</f>
        <v>LNG</v>
      </c>
      <c r="D1240" t="s">
        <v>132</v>
      </c>
      <c r="E1240" t="s">
        <v>49</v>
      </c>
      <c r="F1240" t="s">
        <v>122</v>
      </c>
      <c r="G1240" s="24">
        <f t="shared" si="877"/>
        <v>0.6</v>
      </c>
      <c r="H1240" s="24">
        <f t="shared" si="877"/>
        <v>0.6</v>
      </c>
      <c r="I1240" s="24">
        <f t="shared" si="877"/>
        <v>0.6</v>
      </c>
      <c r="J1240" s="24">
        <f t="shared" si="877"/>
        <v>0.6</v>
      </c>
      <c r="K1240" s="24">
        <f t="shared" si="877"/>
        <v>0.6</v>
      </c>
      <c r="L1240" s="24">
        <f t="shared" si="877"/>
        <v>0.6</v>
      </c>
      <c r="M1240" s="24">
        <f t="shared" si="877"/>
        <v>0.6</v>
      </c>
      <c r="N1240" s="24">
        <f t="shared" si="877"/>
        <v>0.6</v>
      </c>
      <c r="O1240" s="24">
        <f t="shared" si="877"/>
        <v>0.6</v>
      </c>
      <c r="P1240" s="24">
        <f t="shared" si="877"/>
        <v>0.6</v>
      </c>
      <c r="Q1240" s="24">
        <f t="shared" si="877"/>
        <v>0.6</v>
      </c>
      <c r="R1240" s="24">
        <f t="shared" si="877"/>
        <v>0.6</v>
      </c>
      <c r="S1240" s="24">
        <f t="shared" si="877"/>
        <v>0.6</v>
      </c>
      <c r="T1240" s="24">
        <f t="shared" si="877"/>
        <v>0.6</v>
      </c>
      <c r="U1240" s="24">
        <f t="shared" si="877"/>
        <v>0.6</v>
      </c>
      <c r="V1240" s="24">
        <f t="shared" si="877"/>
        <v>0.6</v>
      </c>
      <c r="W1240" s="24">
        <f t="shared" si="878"/>
        <v>0.6</v>
      </c>
      <c r="X1240" s="24">
        <f t="shared" si="878"/>
        <v>0.6</v>
      </c>
      <c r="Y1240" s="24">
        <f t="shared" si="878"/>
        <v>0.6</v>
      </c>
      <c r="Z1240" s="24">
        <f t="shared" si="878"/>
        <v>0.6</v>
      </c>
      <c r="AA1240" s="24">
        <f t="shared" si="878"/>
        <v>0.6</v>
      </c>
      <c r="AB1240" s="24">
        <f t="shared" si="878"/>
        <v>0.6</v>
      </c>
      <c r="AC1240" s="24">
        <f t="shared" si="878"/>
        <v>0.6</v>
      </c>
      <c r="AD1240" s="24">
        <f t="shared" si="878"/>
        <v>0.6</v>
      </c>
      <c r="AE1240" s="24">
        <f t="shared" si="878"/>
        <v>0.6</v>
      </c>
      <c r="AF1240" s="24">
        <f t="shared" si="878"/>
        <v>0.6</v>
      </c>
      <c r="AG1240" s="24">
        <f t="shared" si="878"/>
        <v>0.6</v>
      </c>
      <c r="AH1240" s="24">
        <f t="shared" si="878"/>
        <v>0.6</v>
      </c>
    </row>
    <row r="1241" spans="2:34" hidden="1" outlineLevel="1">
      <c r="B1241" t="str">
        <f t="shared" si="854"/>
        <v/>
      </c>
      <c r="C1241" s="2"/>
    </row>
    <row r="1242" spans="2:34" hidden="1" outlineLevel="1">
      <c r="B1242" t="str">
        <f t="shared" si="854"/>
        <v>LNG - Feedstock cost - Africa - USD/ton fuel</v>
      </c>
      <c r="C1242" s="10" t="str">
        <f>C1204</f>
        <v>LNG</v>
      </c>
      <c r="D1242" s="10" t="s">
        <v>44</v>
      </c>
      <c r="E1242" s="10" t="s">
        <v>55</v>
      </c>
      <c r="F1242" s="10" t="s">
        <v>31</v>
      </c>
      <c r="G1242" s="15">
        <f>G1247*G$1252</f>
        <v>1120</v>
      </c>
      <c r="H1242" s="15">
        <f t="shared" ref="H1242:AH1242" si="879">H1247*H$1252</f>
        <v>910</v>
      </c>
      <c r="I1242" s="15">
        <f t="shared" si="879"/>
        <v>700</v>
      </c>
      <c r="J1242" s="15">
        <f t="shared" si="879"/>
        <v>655</v>
      </c>
      <c r="K1242" s="15">
        <f t="shared" si="879"/>
        <v>610</v>
      </c>
      <c r="L1242" s="15">
        <f t="shared" si="879"/>
        <v>565</v>
      </c>
      <c r="M1242" s="15">
        <f t="shared" si="879"/>
        <v>520</v>
      </c>
      <c r="N1242" s="15">
        <f t="shared" si="879"/>
        <v>475</v>
      </c>
      <c r="O1242" s="15">
        <f t="shared" si="879"/>
        <v>475</v>
      </c>
      <c r="P1242" s="15">
        <f t="shared" si="879"/>
        <v>475</v>
      </c>
      <c r="Q1242" s="15">
        <f t="shared" si="879"/>
        <v>475</v>
      </c>
      <c r="R1242" s="15">
        <f t="shared" si="879"/>
        <v>475</v>
      </c>
      <c r="S1242" s="15">
        <f t="shared" si="879"/>
        <v>475</v>
      </c>
      <c r="T1242" s="15">
        <f t="shared" si="879"/>
        <v>475</v>
      </c>
      <c r="U1242" s="15">
        <f t="shared" si="879"/>
        <v>475</v>
      </c>
      <c r="V1242" s="15">
        <f t="shared" si="879"/>
        <v>475</v>
      </c>
      <c r="W1242" s="15">
        <f t="shared" si="879"/>
        <v>475</v>
      </c>
      <c r="X1242" s="15">
        <f t="shared" si="879"/>
        <v>475</v>
      </c>
      <c r="Y1242" s="15">
        <f t="shared" si="879"/>
        <v>475</v>
      </c>
      <c r="Z1242" s="15">
        <f t="shared" si="879"/>
        <v>475</v>
      </c>
      <c r="AA1242" s="15">
        <f t="shared" si="879"/>
        <v>475</v>
      </c>
      <c r="AB1242" s="15">
        <f t="shared" si="879"/>
        <v>475</v>
      </c>
      <c r="AC1242" s="15">
        <f t="shared" si="879"/>
        <v>475</v>
      </c>
      <c r="AD1242" s="15">
        <f t="shared" si="879"/>
        <v>475</v>
      </c>
      <c r="AE1242" s="15">
        <f t="shared" si="879"/>
        <v>475</v>
      </c>
      <c r="AF1242" s="15">
        <f t="shared" si="879"/>
        <v>475</v>
      </c>
      <c r="AG1242" s="15">
        <f t="shared" si="879"/>
        <v>475</v>
      </c>
      <c r="AH1242" s="15">
        <f t="shared" si="879"/>
        <v>475</v>
      </c>
    </row>
    <row r="1243" spans="2:34" hidden="1" outlineLevel="1">
      <c r="B1243" t="str">
        <f t="shared" si="854"/>
        <v>LNG - Feedstock cost - Americas - USD/ton fuel</v>
      </c>
      <c r="C1243" s="2" t="str">
        <f>C1204</f>
        <v>LNG</v>
      </c>
      <c r="D1243" s="2" t="s">
        <v>44</v>
      </c>
      <c r="E1243" s="2" t="s">
        <v>56</v>
      </c>
      <c r="F1243" s="2" t="s">
        <v>31</v>
      </c>
      <c r="G1243" s="16">
        <f t="shared" ref="G1243:AH1243" si="880">G1248*G$1252</f>
        <v>278</v>
      </c>
      <c r="H1243" s="16">
        <f t="shared" si="880"/>
        <v>254</v>
      </c>
      <c r="I1243" s="16">
        <f t="shared" si="880"/>
        <v>230</v>
      </c>
      <c r="J1243" s="16">
        <f t="shared" si="880"/>
        <v>228</v>
      </c>
      <c r="K1243" s="16">
        <f t="shared" si="880"/>
        <v>226</v>
      </c>
      <c r="L1243" s="16">
        <f t="shared" si="880"/>
        <v>224</v>
      </c>
      <c r="M1243" s="16">
        <f t="shared" si="880"/>
        <v>222</v>
      </c>
      <c r="N1243" s="16">
        <f t="shared" si="880"/>
        <v>220</v>
      </c>
      <c r="O1243" s="16">
        <f t="shared" si="880"/>
        <v>226</v>
      </c>
      <c r="P1243" s="16">
        <f t="shared" si="880"/>
        <v>232</v>
      </c>
      <c r="Q1243" s="16">
        <f t="shared" si="880"/>
        <v>238</v>
      </c>
      <c r="R1243" s="16">
        <f t="shared" si="880"/>
        <v>244</v>
      </c>
      <c r="S1243" s="16">
        <f t="shared" si="880"/>
        <v>250</v>
      </c>
      <c r="T1243" s="16">
        <f t="shared" si="880"/>
        <v>250</v>
      </c>
      <c r="U1243" s="16">
        <f t="shared" si="880"/>
        <v>250</v>
      </c>
      <c r="V1243" s="16">
        <f t="shared" si="880"/>
        <v>250</v>
      </c>
      <c r="W1243" s="16">
        <f t="shared" si="880"/>
        <v>250</v>
      </c>
      <c r="X1243" s="16">
        <f t="shared" si="880"/>
        <v>250</v>
      </c>
      <c r="Y1243" s="16">
        <f t="shared" si="880"/>
        <v>250</v>
      </c>
      <c r="Z1243" s="16">
        <f t="shared" si="880"/>
        <v>250</v>
      </c>
      <c r="AA1243" s="16">
        <f t="shared" si="880"/>
        <v>250</v>
      </c>
      <c r="AB1243" s="16">
        <f t="shared" si="880"/>
        <v>250</v>
      </c>
      <c r="AC1243" s="16">
        <f t="shared" si="880"/>
        <v>250</v>
      </c>
      <c r="AD1243" s="16">
        <f t="shared" si="880"/>
        <v>250</v>
      </c>
      <c r="AE1243" s="16">
        <f t="shared" si="880"/>
        <v>250</v>
      </c>
      <c r="AF1243" s="16">
        <f t="shared" si="880"/>
        <v>250</v>
      </c>
      <c r="AG1243" s="16">
        <f t="shared" si="880"/>
        <v>250</v>
      </c>
      <c r="AH1243" s="16">
        <f t="shared" si="880"/>
        <v>250</v>
      </c>
    </row>
    <row r="1244" spans="2:34" hidden="1" outlineLevel="1">
      <c r="B1244" t="str">
        <f t="shared" si="854"/>
        <v>LNG - Feedstock cost - Asia - USD/ton fuel</v>
      </c>
      <c r="C1244" s="2" t="str">
        <f>C1204</f>
        <v>LNG</v>
      </c>
      <c r="D1244" s="2" t="s">
        <v>44</v>
      </c>
      <c r="E1244" s="2" t="s">
        <v>57</v>
      </c>
      <c r="F1244" s="2" t="s">
        <v>31</v>
      </c>
      <c r="G1244" s="16">
        <f t="shared" ref="G1244:AH1244" si="881">G1249*G$1252</f>
        <v>1075</v>
      </c>
      <c r="H1244" s="16">
        <f t="shared" si="881"/>
        <v>900</v>
      </c>
      <c r="I1244" s="16">
        <f t="shared" si="881"/>
        <v>725</v>
      </c>
      <c r="J1244" s="16">
        <f t="shared" si="881"/>
        <v>650</v>
      </c>
      <c r="K1244" s="16">
        <f t="shared" si="881"/>
        <v>575</v>
      </c>
      <c r="L1244" s="16">
        <f t="shared" si="881"/>
        <v>500</v>
      </c>
      <c r="M1244" s="16">
        <f t="shared" si="881"/>
        <v>425</v>
      </c>
      <c r="N1244" s="16">
        <f t="shared" si="881"/>
        <v>350</v>
      </c>
      <c r="O1244" s="16">
        <f t="shared" si="881"/>
        <v>350</v>
      </c>
      <c r="P1244" s="16">
        <f t="shared" si="881"/>
        <v>350</v>
      </c>
      <c r="Q1244" s="16">
        <f t="shared" si="881"/>
        <v>350</v>
      </c>
      <c r="R1244" s="16">
        <f t="shared" si="881"/>
        <v>350</v>
      </c>
      <c r="S1244" s="16">
        <f t="shared" si="881"/>
        <v>350</v>
      </c>
      <c r="T1244" s="16">
        <f t="shared" si="881"/>
        <v>350</v>
      </c>
      <c r="U1244" s="16">
        <f t="shared" si="881"/>
        <v>350</v>
      </c>
      <c r="V1244" s="16">
        <f t="shared" si="881"/>
        <v>350</v>
      </c>
      <c r="W1244" s="16">
        <f t="shared" si="881"/>
        <v>350</v>
      </c>
      <c r="X1244" s="16">
        <f t="shared" si="881"/>
        <v>350</v>
      </c>
      <c r="Y1244" s="16">
        <f t="shared" si="881"/>
        <v>350</v>
      </c>
      <c r="Z1244" s="16">
        <f t="shared" si="881"/>
        <v>350</v>
      </c>
      <c r="AA1244" s="16">
        <f t="shared" si="881"/>
        <v>350</v>
      </c>
      <c r="AB1244" s="16">
        <f t="shared" si="881"/>
        <v>350</v>
      </c>
      <c r="AC1244" s="16">
        <f t="shared" si="881"/>
        <v>350</v>
      </c>
      <c r="AD1244" s="16">
        <f t="shared" si="881"/>
        <v>350</v>
      </c>
      <c r="AE1244" s="16">
        <f t="shared" si="881"/>
        <v>350</v>
      </c>
      <c r="AF1244" s="16">
        <f t="shared" si="881"/>
        <v>350</v>
      </c>
      <c r="AG1244" s="16">
        <f t="shared" si="881"/>
        <v>350</v>
      </c>
      <c r="AH1244" s="16">
        <f t="shared" si="881"/>
        <v>350</v>
      </c>
    </row>
    <row r="1245" spans="2:34" hidden="1" outlineLevel="1">
      <c r="B1245" t="str">
        <f t="shared" si="854"/>
        <v>LNG - Feedstock cost - Europe - USD/ton fuel</v>
      </c>
      <c r="C1245" s="2" t="str">
        <f>C1204</f>
        <v>LNG</v>
      </c>
      <c r="D1245" s="2" t="s">
        <v>44</v>
      </c>
      <c r="E1245" s="2" t="s">
        <v>8</v>
      </c>
      <c r="F1245" s="2" t="s">
        <v>31</v>
      </c>
      <c r="G1245" s="16">
        <f t="shared" ref="G1245:AH1245" si="882">G1250*G$1252</f>
        <v>1120</v>
      </c>
      <c r="H1245" s="16">
        <f t="shared" si="882"/>
        <v>910</v>
      </c>
      <c r="I1245" s="16">
        <f t="shared" si="882"/>
        <v>700</v>
      </c>
      <c r="J1245" s="16">
        <f t="shared" si="882"/>
        <v>655</v>
      </c>
      <c r="K1245" s="16">
        <f t="shared" si="882"/>
        <v>610</v>
      </c>
      <c r="L1245" s="16">
        <f t="shared" si="882"/>
        <v>565</v>
      </c>
      <c r="M1245" s="16">
        <f t="shared" si="882"/>
        <v>520</v>
      </c>
      <c r="N1245" s="16">
        <f t="shared" si="882"/>
        <v>475</v>
      </c>
      <c r="O1245" s="16">
        <f t="shared" si="882"/>
        <v>475</v>
      </c>
      <c r="P1245" s="16">
        <f t="shared" si="882"/>
        <v>475</v>
      </c>
      <c r="Q1245" s="16">
        <f t="shared" si="882"/>
        <v>475</v>
      </c>
      <c r="R1245" s="16">
        <f t="shared" si="882"/>
        <v>475</v>
      </c>
      <c r="S1245" s="16">
        <f t="shared" si="882"/>
        <v>475</v>
      </c>
      <c r="T1245" s="16">
        <f t="shared" si="882"/>
        <v>475</v>
      </c>
      <c r="U1245" s="16">
        <f t="shared" si="882"/>
        <v>475</v>
      </c>
      <c r="V1245" s="16">
        <f t="shared" si="882"/>
        <v>475</v>
      </c>
      <c r="W1245" s="16">
        <f t="shared" si="882"/>
        <v>475</v>
      </c>
      <c r="X1245" s="16">
        <f t="shared" si="882"/>
        <v>475</v>
      </c>
      <c r="Y1245" s="16">
        <f t="shared" si="882"/>
        <v>475</v>
      </c>
      <c r="Z1245" s="16">
        <f t="shared" si="882"/>
        <v>475</v>
      </c>
      <c r="AA1245" s="16">
        <f t="shared" si="882"/>
        <v>475</v>
      </c>
      <c r="AB1245" s="16">
        <f t="shared" si="882"/>
        <v>475</v>
      </c>
      <c r="AC1245" s="16">
        <f t="shared" si="882"/>
        <v>475</v>
      </c>
      <c r="AD1245" s="16">
        <f t="shared" si="882"/>
        <v>475</v>
      </c>
      <c r="AE1245" s="16">
        <f t="shared" si="882"/>
        <v>475</v>
      </c>
      <c r="AF1245" s="16">
        <f t="shared" si="882"/>
        <v>475</v>
      </c>
      <c r="AG1245" s="16">
        <f t="shared" si="882"/>
        <v>475</v>
      </c>
      <c r="AH1245" s="16">
        <f t="shared" si="882"/>
        <v>475</v>
      </c>
    </row>
    <row r="1246" spans="2:34" hidden="1" outlineLevel="1">
      <c r="B1246" t="str">
        <f t="shared" si="854"/>
        <v>LNG - Feedstock cost - Middle East - USD/ton fuel</v>
      </c>
      <c r="C1246" s="13" t="str">
        <f>C1204</f>
        <v>LNG</v>
      </c>
      <c r="D1246" s="13" t="s">
        <v>44</v>
      </c>
      <c r="E1246" s="13" t="s">
        <v>58</v>
      </c>
      <c r="F1246" s="13" t="s">
        <v>31</v>
      </c>
      <c r="G1246" s="17">
        <f t="shared" ref="G1246:AH1246" si="883">G1251*G$1252</f>
        <v>875</v>
      </c>
      <c r="H1246" s="17">
        <f t="shared" si="883"/>
        <v>700</v>
      </c>
      <c r="I1246" s="17">
        <f t="shared" si="883"/>
        <v>525</v>
      </c>
      <c r="J1246" s="17">
        <f t="shared" si="883"/>
        <v>449</v>
      </c>
      <c r="K1246" s="17">
        <f t="shared" si="883"/>
        <v>373</v>
      </c>
      <c r="L1246" s="17">
        <f t="shared" si="883"/>
        <v>297</v>
      </c>
      <c r="M1246" s="17">
        <f t="shared" si="883"/>
        <v>221</v>
      </c>
      <c r="N1246" s="17">
        <f t="shared" si="883"/>
        <v>145</v>
      </c>
      <c r="O1246" s="17">
        <f t="shared" si="883"/>
        <v>145</v>
      </c>
      <c r="P1246" s="17">
        <f t="shared" si="883"/>
        <v>145</v>
      </c>
      <c r="Q1246" s="17">
        <f t="shared" si="883"/>
        <v>145</v>
      </c>
      <c r="R1246" s="17">
        <f t="shared" si="883"/>
        <v>145</v>
      </c>
      <c r="S1246" s="17">
        <f t="shared" si="883"/>
        <v>145</v>
      </c>
      <c r="T1246" s="17">
        <f t="shared" si="883"/>
        <v>145</v>
      </c>
      <c r="U1246" s="17">
        <f t="shared" si="883"/>
        <v>145</v>
      </c>
      <c r="V1246" s="17">
        <f t="shared" si="883"/>
        <v>145</v>
      </c>
      <c r="W1246" s="17">
        <f t="shared" si="883"/>
        <v>145</v>
      </c>
      <c r="X1246" s="17">
        <f t="shared" si="883"/>
        <v>145</v>
      </c>
      <c r="Y1246" s="17">
        <f t="shared" si="883"/>
        <v>145</v>
      </c>
      <c r="Z1246" s="17">
        <f t="shared" si="883"/>
        <v>145</v>
      </c>
      <c r="AA1246" s="17">
        <f t="shared" si="883"/>
        <v>145</v>
      </c>
      <c r="AB1246" s="17">
        <f t="shared" si="883"/>
        <v>145</v>
      </c>
      <c r="AC1246" s="17">
        <f t="shared" si="883"/>
        <v>145</v>
      </c>
      <c r="AD1246" s="17">
        <f t="shared" si="883"/>
        <v>145</v>
      </c>
      <c r="AE1246" s="17">
        <f t="shared" si="883"/>
        <v>145</v>
      </c>
      <c r="AF1246" s="17">
        <f t="shared" si="883"/>
        <v>145</v>
      </c>
      <c r="AG1246" s="17">
        <f t="shared" si="883"/>
        <v>145</v>
      </c>
      <c r="AH1246" s="17">
        <f t="shared" si="883"/>
        <v>145</v>
      </c>
    </row>
    <row r="1247" spans="2:34" hidden="1" outlineLevel="1">
      <c r="B1247" t="str">
        <f t="shared" si="854"/>
        <v>Natural gas - Price - Africa - USD/ton</v>
      </c>
      <c r="C1247" t="s">
        <v>99</v>
      </c>
      <c r="D1247" t="s">
        <v>100</v>
      </c>
      <c r="E1247" t="s">
        <v>55</v>
      </c>
      <c r="F1247" t="s">
        <v>101</v>
      </c>
      <c r="G1247" s="8">
        <f t="shared" ref="G1247:AH1252" si="884">INDEX(FuelData,MATCH($B1247,FuelData_Index,0),MATCH(G$4,FuelData_Year,0))</f>
        <v>1120</v>
      </c>
      <c r="H1247" s="8">
        <f t="shared" si="884"/>
        <v>910</v>
      </c>
      <c r="I1247" s="8">
        <f t="shared" si="884"/>
        <v>700</v>
      </c>
      <c r="J1247" s="8">
        <f t="shared" si="884"/>
        <v>655</v>
      </c>
      <c r="K1247" s="8">
        <f t="shared" si="884"/>
        <v>610</v>
      </c>
      <c r="L1247" s="8">
        <f t="shared" si="884"/>
        <v>565</v>
      </c>
      <c r="M1247" s="8">
        <f t="shared" si="884"/>
        <v>520</v>
      </c>
      <c r="N1247" s="8">
        <f t="shared" si="884"/>
        <v>475</v>
      </c>
      <c r="O1247" s="8">
        <f t="shared" si="884"/>
        <v>475</v>
      </c>
      <c r="P1247" s="8">
        <f t="shared" si="884"/>
        <v>475</v>
      </c>
      <c r="Q1247" s="8">
        <f t="shared" si="884"/>
        <v>475</v>
      </c>
      <c r="R1247" s="8">
        <f t="shared" si="884"/>
        <v>475</v>
      </c>
      <c r="S1247" s="8">
        <f t="shared" si="884"/>
        <v>475</v>
      </c>
      <c r="T1247" s="8">
        <f t="shared" si="884"/>
        <v>475</v>
      </c>
      <c r="U1247" s="8">
        <f t="shared" si="884"/>
        <v>475</v>
      </c>
      <c r="V1247" s="8">
        <f t="shared" si="884"/>
        <v>475</v>
      </c>
      <c r="W1247" s="8">
        <f t="shared" si="884"/>
        <v>475</v>
      </c>
      <c r="X1247" s="8">
        <f t="shared" si="884"/>
        <v>475</v>
      </c>
      <c r="Y1247" s="8">
        <f t="shared" si="884"/>
        <v>475</v>
      </c>
      <c r="Z1247" s="8">
        <f t="shared" si="884"/>
        <v>475</v>
      </c>
      <c r="AA1247" s="8">
        <f t="shared" si="884"/>
        <v>475</v>
      </c>
      <c r="AB1247" s="8">
        <f t="shared" si="884"/>
        <v>475</v>
      </c>
      <c r="AC1247" s="8">
        <f t="shared" si="884"/>
        <v>475</v>
      </c>
      <c r="AD1247" s="8">
        <f t="shared" si="884"/>
        <v>475</v>
      </c>
      <c r="AE1247" s="8">
        <f t="shared" si="884"/>
        <v>475</v>
      </c>
      <c r="AF1247" s="8">
        <f t="shared" si="884"/>
        <v>475</v>
      </c>
      <c r="AG1247" s="8">
        <f t="shared" si="884"/>
        <v>475</v>
      </c>
      <c r="AH1247" s="8">
        <f t="shared" si="884"/>
        <v>475</v>
      </c>
    </row>
    <row r="1248" spans="2:34" hidden="1" outlineLevel="1">
      <c r="B1248" t="str">
        <f t="shared" si="854"/>
        <v>Natural gas - Price - Americas - USD/ton</v>
      </c>
      <c r="C1248" t="s">
        <v>99</v>
      </c>
      <c r="D1248" t="s">
        <v>100</v>
      </c>
      <c r="E1248" t="s">
        <v>56</v>
      </c>
      <c r="F1248" t="s">
        <v>101</v>
      </c>
      <c r="G1248" s="8">
        <f t="shared" si="884"/>
        <v>278</v>
      </c>
      <c r="H1248" s="8">
        <f t="shared" si="884"/>
        <v>254</v>
      </c>
      <c r="I1248" s="8">
        <f t="shared" si="884"/>
        <v>230</v>
      </c>
      <c r="J1248" s="8">
        <f t="shared" si="884"/>
        <v>228</v>
      </c>
      <c r="K1248" s="8">
        <f t="shared" si="884"/>
        <v>226</v>
      </c>
      <c r="L1248" s="8">
        <f t="shared" si="884"/>
        <v>224</v>
      </c>
      <c r="M1248" s="8">
        <f t="shared" si="884"/>
        <v>222</v>
      </c>
      <c r="N1248" s="8">
        <f t="shared" si="884"/>
        <v>220</v>
      </c>
      <c r="O1248" s="8">
        <f t="shared" si="884"/>
        <v>226</v>
      </c>
      <c r="P1248" s="8">
        <f t="shared" si="884"/>
        <v>232</v>
      </c>
      <c r="Q1248" s="8">
        <f t="shared" si="884"/>
        <v>238</v>
      </c>
      <c r="R1248" s="8">
        <f t="shared" si="884"/>
        <v>244</v>
      </c>
      <c r="S1248" s="8">
        <f t="shared" si="884"/>
        <v>250</v>
      </c>
      <c r="T1248" s="8">
        <f t="shared" si="884"/>
        <v>250</v>
      </c>
      <c r="U1248" s="8">
        <f t="shared" si="884"/>
        <v>250</v>
      </c>
      <c r="V1248" s="8">
        <f t="shared" si="884"/>
        <v>250</v>
      </c>
      <c r="W1248" s="8">
        <f t="shared" si="884"/>
        <v>250</v>
      </c>
      <c r="X1248" s="8">
        <f t="shared" si="884"/>
        <v>250</v>
      </c>
      <c r="Y1248" s="8">
        <f t="shared" si="884"/>
        <v>250</v>
      </c>
      <c r="Z1248" s="8">
        <f t="shared" si="884"/>
        <v>250</v>
      </c>
      <c r="AA1248" s="8">
        <f t="shared" si="884"/>
        <v>250</v>
      </c>
      <c r="AB1248" s="8">
        <f t="shared" si="884"/>
        <v>250</v>
      </c>
      <c r="AC1248" s="8">
        <f t="shared" si="884"/>
        <v>250</v>
      </c>
      <c r="AD1248" s="8">
        <f t="shared" si="884"/>
        <v>250</v>
      </c>
      <c r="AE1248" s="8">
        <f t="shared" si="884"/>
        <v>250</v>
      </c>
      <c r="AF1248" s="8">
        <f t="shared" si="884"/>
        <v>250</v>
      </c>
      <c r="AG1248" s="8">
        <f t="shared" si="884"/>
        <v>250</v>
      </c>
      <c r="AH1248" s="8">
        <f t="shared" si="884"/>
        <v>250</v>
      </c>
    </row>
    <row r="1249" spans="2:34" hidden="1" outlineLevel="1">
      <c r="B1249" t="str">
        <f t="shared" si="854"/>
        <v>Natural gas - Price - Asia - USD/ton</v>
      </c>
      <c r="C1249" t="s">
        <v>99</v>
      </c>
      <c r="D1249" t="s">
        <v>100</v>
      </c>
      <c r="E1249" t="s">
        <v>57</v>
      </c>
      <c r="F1249" t="s">
        <v>101</v>
      </c>
      <c r="G1249" s="8">
        <f t="shared" si="884"/>
        <v>1075</v>
      </c>
      <c r="H1249" s="8">
        <f t="shared" si="884"/>
        <v>900</v>
      </c>
      <c r="I1249" s="8">
        <f t="shared" si="884"/>
        <v>725</v>
      </c>
      <c r="J1249" s="8">
        <f t="shared" si="884"/>
        <v>650</v>
      </c>
      <c r="K1249" s="8">
        <f t="shared" si="884"/>
        <v>575</v>
      </c>
      <c r="L1249" s="8">
        <f t="shared" si="884"/>
        <v>500</v>
      </c>
      <c r="M1249" s="8">
        <f t="shared" si="884"/>
        <v>425</v>
      </c>
      <c r="N1249" s="8">
        <f t="shared" si="884"/>
        <v>350</v>
      </c>
      <c r="O1249" s="8">
        <f t="shared" si="884"/>
        <v>350</v>
      </c>
      <c r="P1249" s="8">
        <f t="shared" si="884"/>
        <v>350</v>
      </c>
      <c r="Q1249" s="8">
        <f t="shared" si="884"/>
        <v>350</v>
      </c>
      <c r="R1249" s="8">
        <f t="shared" si="884"/>
        <v>350</v>
      </c>
      <c r="S1249" s="8">
        <f t="shared" si="884"/>
        <v>350</v>
      </c>
      <c r="T1249" s="8">
        <f t="shared" si="884"/>
        <v>350</v>
      </c>
      <c r="U1249" s="8">
        <f t="shared" si="884"/>
        <v>350</v>
      </c>
      <c r="V1249" s="8">
        <f t="shared" si="884"/>
        <v>350</v>
      </c>
      <c r="W1249" s="8">
        <f t="shared" si="884"/>
        <v>350</v>
      </c>
      <c r="X1249" s="8">
        <f t="shared" si="884"/>
        <v>350</v>
      </c>
      <c r="Y1249" s="8">
        <f t="shared" si="884"/>
        <v>350</v>
      </c>
      <c r="Z1249" s="8">
        <f t="shared" si="884"/>
        <v>350</v>
      </c>
      <c r="AA1249" s="8">
        <f t="shared" si="884"/>
        <v>350</v>
      </c>
      <c r="AB1249" s="8">
        <f t="shared" si="884"/>
        <v>350</v>
      </c>
      <c r="AC1249" s="8">
        <f t="shared" si="884"/>
        <v>350</v>
      </c>
      <c r="AD1249" s="8">
        <f t="shared" si="884"/>
        <v>350</v>
      </c>
      <c r="AE1249" s="8">
        <f t="shared" si="884"/>
        <v>350</v>
      </c>
      <c r="AF1249" s="8">
        <f t="shared" si="884"/>
        <v>350</v>
      </c>
      <c r="AG1249" s="8">
        <f t="shared" si="884"/>
        <v>350</v>
      </c>
      <c r="AH1249" s="8">
        <f t="shared" si="884"/>
        <v>350</v>
      </c>
    </row>
    <row r="1250" spans="2:34" hidden="1" outlineLevel="1">
      <c r="B1250" t="str">
        <f t="shared" si="854"/>
        <v>Natural gas - Price - Europe - USD/ton</v>
      </c>
      <c r="C1250" t="s">
        <v>99</v>
      </c>
      <c r="D1250" t="s">
        <v>100</v>
      </c>
      <c r="E1250" t="s">
        <v>8</v>
      </c>
      <c r="F1250" t="s">
        <v>101</v>
      </c>
      <c r="G1250" s="8">
        <f t="shared" si="884"/>
        <v>1120</v>
      </c>
      <c r="H1250" s="8">
        <f t="shared" si="884"/>
        <v>910</v>
      </c>
      <c r="I1250" s="8">
        <f t="shared" si="884"/>
        <v>700</v>
      </c>
      <c r="J1250" s="8">
        <f t="shared" si="884"/>
        <v>655</v>
      </c>
      <c r="K1250" s="8">
        <f t="shared" si="884"/>
        <v>610</v>
      </c>
      <c r="L1250" s="8">
        <f t="shared" si="884"/>
        <v>565</v>
      </c>
      <c r="M1250" s="8">
        <f t="shared" si="884"/>
        <v>520</v>
      </c>
      <c r="N1250" s="8">
        <f t="shared" si="884"/>
        <v>475</v>
      </c>
      <c r="O1250" s="8">
        <f t="shared" si="884"/>
        <v>475</v>
      </c>
      <c r="P1250" s="8">
        <f t="shared" si="884"/>
        <v>475</v>
      </c>
      <c r="Q1250" s="8">
        <f t="shared" si="884"/>
        <v>475</v>
      </c>
      <c r="R1250" s="8">
        <f t="shared" si="884"/>
        <v>475</v>
      </c>
      <c r="S1250" s="8">
        <f t="shared" si="884"/>
        <v>475</v>
      </c>
      <c r="T1250" s="8">
        <f t="shared" si="884"/>
        <v>475</v>
      </c>
      <c r="U1250" s="8">
        <f t="shared" si="884"/>
        <v>475</v>
      </c>
      <c r="V1250" s="8">
        <f t="shared" si="884"/>
        <v>475</v>
      </c>
      <c r="W1250" s="8">
        <f t="shared" si="884"/>
        <v>475</v>
      </c>
      <c r="X1250" s="8">
        <f t="shared" si="884"/>
        <v>475</v>
      </c>
      <c r="Y1250" s="8">
        <f t="shared" si="884"/>
        <v>475</v>
      </c>
      <c r="Z1250" s="8">
        <f t="shared" si="884"/>
        <v>475</v>
      </c>
      <c r="AA1250" s="8">
        <f t="shared" si="884"/>
        <v>475</v>
      </c>
      <c r="AB1250" s="8">
        <f t="shared" si="884"/>
        <v>475</v>
      </c>
      <c r="AC1250" s="8">
        <f t="shared" si="884"/>
        <v>475</v>
      </c>
      <c r="AD1250" s="8">
        <f t="shared" si="884"/>
        <v>475</v>
      </c>
      <c r="AE1250" s="8">
        <f t="shared" si="884"/>
        <v>475</v>
      </c>
      <c r="AF1250" s="8">
        <f t="shared" si="884"/>
        <v>475</v>
      </c>
      <c r="AG1250" s="8">
        <f t="shared" si="884"/>
        <v>475</v>
      </c>
      <c r="AH1250" s="8">
        <f t="shared" si="884"/>
        <v>475</v>
      </c>
    </row>
    <row r="1251" spans="2:34" hidden="1" outlineLevel="1">
      <c r="B1251" t="str">
        <f t="shared" si="854"/>
        <v>Natural gas - Price - Middle East - USD/ton</v>
      </c>
      <c r="C1251" t="s">
        <v>99</v>
      </c>
      <c r="D1251" t="s">
        <v>100</v>
      </c>
      <c r="E1251" t="s">
        <v>58</v>
      </c>
      <c r="F1251" t="s">
        <v>101</v>
      </c>
      <c r="G1251" s="8">
        <f t="shared" si="884"/>
        <v>875</v>
      </c>
      <c r="H1251" s="8">
        <f t="shared" si="884"/>
        <v>700</v>
      </c>
      <c r="I1251" s="8">
        <f t="shared" si="884"/>
        <v>525</v>
      </c>
      <c r="J1251" s="8">
        <f t="shared" si="884"/>
        <v>449</v>
      </c>
      <c r="K1251" s="8">
        <f t="shared" si="884"/>
        <v>373</v>
      </c>
      <c r="L1251" s="8">
        <f t="shared" si="884"/>
        <v>297</v>
      </c>
      <c r="M1251" s="8">
        <f t="shared" si="884"/>
        <v>221</v>
      </c>
      <c r="N1251" s="8">
        <f t="shared" si="884"/>
        <v>145</v>
      </c>
      <c r="O1251" s="8">
        <f t="shared" si="884"/>
        <v>145</v>
      </c>
      <c r="P1251" s="8">
        <f t="shared" si="884"/>
        <v>145</v>
      </c>
      <c r="Q1251" s="8">
        <f t="shared" si="884"/>
        <v>145</v>
      </c>
      <c r="R1251" s="8">
        <f t="shared" si="884"/>
        <v>145</v>
      </c>
      <c r="S1251" s="8">
        <f t="shared" si="884"/>
        <v>145</v>
      </c>
      <c r="T1251" s="8">
        <f t="shared" si="884"/>
        <v>145</v>
      </c>
      <c r="U1251" s="8">
        <f t="shared" si="884"/>
        <v>145</v>
      </c>
      <c r="V1251" s="8">
        <f t="shared" si="884"/>
        <v>145</v>
      </c>
      <c r="W1251" s="8">
        <f t="shared" si="884"/>
        <v>145</v>
      </c>
      <c r="X1251" s="8">
        <f t="shared" si="884"/>
        <v>145</v>
      </c>
      <c r="Y1251" s="8">
        <f t="shared" si="884"/>
        <v>145</v>
      </c>
      <c r="Z1251" s="8">
        <f t="shared" si="884"/>
        <v>145</v>
      </c>
      <c r="AA1251" s="8">
        <f t="shared" si="884"/>
        <v>145</v>
      </c>
      <c r="AB1251" s="8">
        <f t="shared" si="884"/>
        <v>145</v>
      </c>
      <c r="AC1251" s="8">
        <f t="shared" si="884"/>
        <v>145</v>
      </c>
      <c r="AD1251" s="8">
        <f t="shared" si="884"/>
        <v>145</v>
      </c>
      <c r="AE1251" s="8">
        <f t="shared" si="884"/>
        <v>145</v>
      </c>
      <c r="AF1251" s="8">
        <f t="shared" si="884"/>
        <v>145</v>
      </c>
      <c r="AG1251" s="8">
        <f t="shared" si="884"/>
        <v>145</v>
      </c>
      <c r="AH1251" s="8">
        <f t="shared" si="884"/>
        <v>145</v>
      </c>
    </row>
    <row r="1252" spans="2:34" hidden="1" outlineLevel="1">
      <c r="B1252" t="str">
        <f t="shared" si="854"/>
        <v>LNG - Conversion NG -&gt; LNG - Global - ton H2/ton diesel</v>
      </c>
      <c r="C1252" t="str">
        <f>C1204</f>
        <v>LNG</v>
      </c>
      <c r="D1252" t="s">
        <v>163</v>
      </c>
      <c r="E1252" t="s">
        <v>49</v>
      </c>
      <c r="F1252" t="s">
        <v>89</v>
      </c>
      <c r="G1252" s="20">
        <f>INDEX(FuelData,MATCH($B1252,FuelData_Index,0),MATCH(G$4,FuelData_Year,0))</f>
        <v>1</v>
      </c>
      <c r="H1252" s="20">
        <f t="shared" si="884"/>
        <v>1</v>
      </c>
      <c r="I1252" s="20">
        <f t="shared" si="884"/>
        <v>1</v>
      </c>
      <c r="J1252" s="20">
        <f t="shared" si="884"/>
        <v>1</v>
      </c>
      <c r="K1252" s="20">
        <f t="shared" si="884"/>
        <v>1</v>
      </c>
      <c r="L1252" s="20">
        <f t="shared" si="884"/>
        <v>1</v>
      </c>
      <c r="M1252" s="20">
        <f t="shared" si="884"/>
        <v>1</v>
      </c>
      <c r="N1252" s="20">
        <f t="shared" si="884"/>
        <v>1</v>
      </c>
      <c r="O1252" s="20">
        <f t="shared" si="884"/>
        <v>1</v>
      </c>
      <c r="P1252" s="20">
        <f t="shared" si="884"/>
        <v>1</v>
      </c>
      <c r="Q1252" s="20">
        <f t="shared" si="884"/>
        <v>1</v>
      </c>
      <c r="R1252" s="20">
        <f t="shared" si="884"/>
        <v>1</v>
      </c>
      <c r="S1252" s="20">
        <f t="shared" si="884"/>
        <v>1</v>
      </c>
      <c r="T1252" s="20">
        <f t="shared" si="884"/>
        <v>1</v>
      </c>
      <c r="U1252" s="20">
        <f t="shared" si="884"/>
        <v>1</v>
      </c>
      <c r="V1252" s="20">
        <f t="shared" si="884"/>
        <v>1</v>
      </c>
      <c r="W1252" s="20">
        <f t="shared" si="884"/>
        <v>1</v>
      </c>
      <c r="X1252" s="20">
        <f t="shared" si="884"/>
        <v>1</v>
      </c>
      <c r="Y1252" s="20">
        <f t="shared" si="884"/>
        <v>1</v>
      </c>
      <c r="Z1252" s="20">
        <f t="shared" si="884"/>
        <v>1</v>
      </c>
      <c r="AA1252" s="20">
        <f t="shared" si="884"/>
        <v>1</v>
      </c>
      <c r="AB1252" s="20">
        <f t="shared" si="884"/>
        <v>1</v>
      </c>
      <c r="AC1252" s="20">
        <f t="shared" si="884"/>
        <v>1</v>
      </c>
      <c r="AD1252" s="20">
        <f t="shared" si="884"/>
        <v>1</v>
      </c>
      <c r="AE1252" s="20">
        <f t="shared" si="884"/>
        <v>1</v>
      </c>
      <c r="AF1252" s="20">
        <f t="shared" si="884"/>
        <v>1</v>
      </c>
      <c r="AG1252" s="20">
        <f t="shared" si="884"/>
        <v>1</v>
      </c>
      <c r="AH1252" s="20">
        <f t="shared" si="884"/>
        <v>1</v>
      </c>
    </row>
    <row r="1253" spans="2:34" collapsed="1"/>
    <row r="1254" spans="2:34">
      <c r="B1254" t="str">
        <f t="shared" ref="B1254:B1287" si="885">_xlfn.TEXTJOIN(" - ",TRUE,C1254:F1254)</f>
        <v>LSFO - Item - Region - Unit</v>
      </c>
      <c r="C1254" s="55" t="s">
        <v>20</v>
      </c>
      <c r="D1254" s="55" t="s">
        <v>28</v>
      </c>
      <c r="E1254" s="55" t="s">
        <v>1</v>
      </c>
      <c r="F1254" s="55" t="s">
        <v>29</v>
      </c>
      <c r="G1254" s="51">
        <v>2023</v>
      </c>
      <c r="H1254" s="51">
        <v>2024</v>
      </c>
      <c r="I1254" s="51">
        <v>2025</v>
      </c>
      <c r="J1254" s="51">
        <v>2026</v>
      </c>
      <c r="K1254" s="51">
        <v>2027</v>
      </c>
      <c r="L1254" s="51">
        <v>2028</v>
      </c>
      <c r="M1254" s="51">
        <v>2029</v>
      </c>
      <c r="N1254" s="51">
        <v>2030</v>
      </c>
      <c r="O1254" s="51">
        <v>2031</v>
      </c>
      <c r="P1254" s="51">
        <v>2032</v>
      </c>
      <c r="Q1254" s="51">
        <v>2033</v>
      </c>
      <c r="R1254" s="51">
        <v>2034</v>
      </c>
      <c r="S1254" s="51">
        <v>2035</v>
      </c>
      <c r="T1254" s="51">
        <v>2036</v>
      </c>
      <c r="U1254" s="51">
        <v>2037</v>
      </c>
      <c r="V1254" s="51">
        <v>2038</v>
      </c>
      <c r="W1254" s="51">
        <v>2039</v>
      </c>
      <c r="X1254" s="51">
        <v>2040</v>
      </c>
      <c r="Y1254" s="51">
        <v>2041</v>
      </c>
      <c r="Z1254" s="51">
        <v>2042</v>
      </c>
      <c r="AA1254" s="51">
        <v>2043</v>
      </c>
      <c r="AB1254" s="51">
        <v>2044</v>
      </c>
      <c r="AC1254" s="51">
        <v>2045</v>
      </c>
      <c r="AD1254" s="51">
        <v>2046</v>
      </c>
      <c r="AE1254" s="51">
        <v>2047</v>
      </c>
      <c r="AF1254" s="51">
        <v>2048</v>
      </c>
      <c r="AG1254" s="51">
        <v>2049</v>
      </c>
      <c r="AH1254" s="51">
        <v>2050</v>
      </c>
    </row>
    <row r="1255" spans="2:34" hidden="1" outlineLevel="1">
      <c r="B1255" t="str">
        <f t="shared" si="885"/>
        <v>LSFO - Total cost - Africa - USD/ton fuel</v>
      </c>
      <c r="C1255" s="10" t="str">
        <f>C1254</f>
        <v>LSFO</v>
      </c>
      <c r="D1255" s="10" t="s">
        <v>30</v>
      </c>
      <c r="E1255" s="10" t="s">
        <v>55</v>
      </c>
      <c r="F1255" s="10" t="s">
        <v>31</v>
      </c>
      <c r="G1255" s="11">
        <f>G$1261+G$1263+G1265+G1271+G1277</f>
        <v>735.35</v>
      </c>
      <c r="H1255" s="11">
        <f t="shared" ref="H1255:AH1255" si="886">H$1261+H$1263+H1265+H1271+H1277</f>
        <v>685.30000000000007</v>
      </c>
      <c r="I1255" s="11">
        <f t="shared" si="886"/>
        <v>635.25</v>
      </c>
      <c r="J1255" s="11">
        <f t="shared" si="886"/>
        <v>619.0799999999972</v>
      </c>
      <c r="K1255" s="11">
        <f t="shared" si="886"/>
        <v>602.91000000000145</v>
      </c>
      <c r="L1255" s="11">
        <f t="shared" si="886"/>
        <v>586.73999999999864</v>
      </c>
      <c r="M1255" s="11">
        <f t="shared" si="886"/>
        <v>570.56999999999584</v>
      </c>
      <c r="N1255" s="11">
        <f t="shared" si="886"/>
        <v>554.4</v>
      </c>
      <c r="O1255" s="11">
        <f t="shared" si="886"/>
        <v>554.4</v>
      </c>
      <c r="P1255" s="11">
        <f t="shared" si="886"/>
        <v>554.4</v>
      </c>
      <c r="Q1255" s="11">
        <f t="shared" si="886"/>
        <v>554.4</v>
      </c>
      <c r="R1255" s="11">
        <f t="shared" si="886"/>
        <v>554.4</v>
      </c>
      <c r="S1255" s="11">
        <f t="shared" si="886"/>
        <v>554.4</v>
      </c>
      <c r="T1255" s="11">
        <f t="shared" si="886"/>
        <v>554.4</v>
      </c>
      <c r="U1255" s="11">
        <f t="shared" si="886"/>
        <v>554.4</v>
      </c>
      <c r="V1255" s="11">
        <f t="shared" si="886"/>
        <v>554.4</v>
      </c>
      <c r="W1255" s="11">
        <f t="shared" si="886"/>
        <v>554.4</v>
      </c>
      <c r="X1255" s="11">
        <f t="shared" si="886"/>
        <v>554.4</v>
      </c>
      <c r="Y1255" s="11">
        <f t="shared" si="886"/>
        <v>554.4</v>
      </c>
      <c r="Z1255" s="11">
        <f t="shared" si="886"/>
        <v>554.4</v>
      </c>
      <c r="AA1255" s="11">
        <f t="shared" si="886"/>
        <v>554.4</v>
      </c>
      <c r="AB1255" s="11">
        <f t="shared" si="886"/>
        <v>554.4</v>
      </c>
      <c r="AC1255" s="11">
        <f t="shared" si="886"/>
        <v>554.4</v>
      </c>
      <c r="AD1255" s="11">
        <f t="shared" si="886"/>
        <v>554.4</v>
      </c>
      <c r="AE1255" s="11">
        <f t="shared" si="886"/>
        <v>554.4</v>
      </c>
      <c r="AF1255" s="11">
        <f t="shared" si="886"/>
        <v>554.4</v>
      </c>
      <c r="AG1255" s="11">
        <f t="shared" si="886"/>
        <v>554.4</v>
      </c>
      <c r="AH1255" s="11">
        <f t="shared" si="886"/>
        <v>554.4</v>
      </c>
    </row>
    <row r="1256" spans="2:34" hidden="1" outlineLevel="1">
      <c r="B1256" t="str">
        <f t="shared" si="885"/>
        <v>LSFO - Total cost - Americas - USD/ton fuel</v>
      </c>
      <c r="C1256" s="2" t="str">
        <f>C1254</f>
        <v>LSFO</v>
      </c>
      <c r="D1256" s="2" t="s">
        <v>30</v>
      </c>
      <c r="E1256" s="2" t="s">
        <v>56</v>
      </c>
      <c r="F1256" s="2" t="s">
        <v>31</v>
      </c>
      <c r="G1256" s="12">
        <f t="shared" ref="G1256:AH1256" si="887">G$1261+G$1263+G1266+G1272+G1278</f>
        <v>735.35</v>
      </c>
      <c r="H1256" s="12">
        <f t="shared" si="887"/>
        <v>685.30000000000007</v>
      </c>
      <c r="I1256" s="12">
        <f t="shared" si="887"/>
        <v>635.25</v>
      </c>
      <c r="J1256" s="12">
        <f t="shared" si="887"/>
        <v>619.0799999999972</v>
      </c>
      <c r="K1256" s="12">
        <f t="shared" si="887"/>
        <v>602.91000000000145</v>
      </c>
      <c r="L1256" s="12">
        <f t="shared" si="887"/>
        <v>586.73999999999864</v>
      </c>
      <c r="M1256" s="12">
        <f t="shared" si="887"/>
        <v>570.56999999999584</v>
      </c>
      <c r="N1256" s="12">
        <f t="shared" si="887"/>
        <v>554.4</v>
      </c>
      <c r="O1256" s="12">
        <f t="shared" si="887"/>
        <v>554.4</v>
      </c>
      <c r="P1256" s="12">
        <f t="shared" si="887"/>
        <v>554.4</v>
      </c>
      <c r="Q1256" s="12">
        <f t="shared" si="887"/>
        <v>554.4</v>
      </c>
      <c r="R1256" s="12">
        <f t="shared" si="887"/>
        <v>554.4</v>
      </c>
      <c r="S1256" s="12">
        <f t="shared" si="887"/>
        <v>554.4</v>
      </c>
      <c r="T1256" s="12">
        <f t="shared" si="887"/>
        <v>554.4</v>
      </c>
      <c r="U1256" s="12">
        <f t="shared" si="887"/>
        <v>554.4</v>
      </c>
      <c r="V1256" s="12">
        <f t="shared" si="887"/>
        <v>554.4</v>
      </c>
      <c r="W1256" s="12">
        <f t="shared" si="887"/>
        <v>554.4</v>
      </c>
      <c r="X1256" s="12">
        <f t="shared" si="887"/>
        <v>554.4</v>
      </c>
      <c r="Y1256" s="12">
        <f t="shared" si="887"/>
        <v>554.4</v>
      </c>
      <c r="Z1256" s="12">
        <f t="shared" si="887"/>
        <v>554.4</v>
      </c>
      <c r="AA1256" s="12">
        <f t="shared" si="887"/>
        <v>554.4</v>
      </c>
      <c r="AB1256" s="12">
        <f t="shared" si="887"/>
        <v>554.4</v>
      </c>
      <c r="AC1256" s="12">
        <f t="shared" si="887"/>
        <v>554.4</v>
      </c>
      <c r="AD1256" s="12">
        <f t="shared" si="887"/>
        <v>554.4</v>
      </c>
      <c r="AE1256" s="12">
        <f t="shared" si="887"/>
        <v>554.4</v>
      </c>
      <c r="AF1256" s="12">
        <f t="shared" si="887"/>
        <v>554.4</v>
      </c>
      <c r="AG1256" s="12">
        <f t="shared" si="887"/>
        <v>554.4</v>
      </c>
      <c r="AH1256" s="12">
        <f t="shared" si="887"/>
        <v>554.4</v>
      </c>
    </row>
    <row r="1257" spans="2:34" hidden="1" outlineLevel="1">
      <c r="B1257" t="str">
        <f t="shared" si="885"/>
        <v>LSFO - Total cost - Asia - USD/ton fuel</v>
      </c>
      <c r="C1257" s="2" t="str">
        <f>C1254</f>
        <v>LSFO</v>
      </c>
      <c r="D1257" s="2" t="s">
        <v>30</v>
      </c>
      <c r="E1257" s="2" t="s">
        <v>57</v>
      </c>
      <c r="F1257" s="2" t="s">
        <v>31</v>
      </c>
      <c r="G1257" s="12">
        <f t="shared" ref="G1257:AH1257" si="888">G$1261+G$1263+G1267+G1273+G1279</f>
        <v>735.35</v>
      </c>
      <c r="H1257" s="12">
        <f t="shared" si="888"/>
        <v>685.30000000000007</v>
      </c>
      <c r="I1257" s="12">
        <f t="shared" si="888"/>
        <v>635.25</v>
      </c>
      <c r="J1257" s="12">
        <f t="shared" si="888"/>
        <v>619.0799999999972</v>
      </c>
      <c r="K1257" s="12">
        <f t="shared" si="888"/>
        <v>602.91000000000145</v>
      </c>
      <c r="L1257" s="12">
        <f t="shared" si="888"/>
        <v>586.73999999999864</v>
      </c>
      <c r="M1257" s="12">
        <f t="shared" si="888"/>
        <v>570.56999999999584</v>
      </c>
      <c r="N1257" s="12">
        <f t="shared" si="888"/>
        <v>554.4</v>
      </c>
      <c r="O1257" s="12">
        <f t="shared" si="888"/>
        <v>554.4</v>
      </c>
      <c r="P1257" s="12">
        <f t="shared" si="888"/>
        <v>554.4</v>
      </c>
      <c r="Q1257" s="12">
        <f t="shared" si="888"/>
        <v>554.4</v>
      </c>
      <c r="R1257" s="12">
        <f t="shared" si="888"/>
        <v>554.4</v>
      </c>
      <c r="S1257" s="12">
        <f t="shared" si="888"/>
        <v>554.4</v>
      </c>
      <c r="T1257" s="12">
        <f t="shared" si="888"/>
        <v>554.4</v>
      </c>
      <c r="U1257" s="12">
        <f t="shared" si="888"/>
        <v>554.4</v>
      </c>
      <c r="V1257" s="12">
        <f t="shared" si="888"/>
        <v>554.4</v>
      </c>
      <c r="W1257" s="12">
        <f t="shared" si="888"/>
        <v>554.4</v>
      </c>
      <c r="X1257" s="12">
        <f t="shared" si="888"/>
        <v>554.4</v>
      </c>
      <c r="Y1257" s="12">
        <f t="shared" si="888"/>
        <v>554.4</v>
      </c>
      <c r="Z1257" s="12">
        <f t="shared" si="888"/>
        <v>554.4</v>
      </c>
      <c r="AA1257" s="12">
        <f t="shared" si="888"/>
        <v>554.4</v>
      </c>
      <c r="AB1257" s="12">
        <f t="shared" si="888"/>
        <v>554.4</v>
      </c>
      <c r="AC1257" s="12">
        <f t="shared" si="888"/>
        <v>554.4</v>
      </c>
      <c r="AD1257" s="12">
        <f t="shared" si="888"/>
        <v>554.4</v>
      </c>
      <c r="AE1257" s="12">
        <f t="shared" si="888"/>
        <v>554.4</v>
      </c>
      <c r="AF1257" s="12">
        <f t="shared" si="888"/>
        <v>554.4</v>
      </c>
      <c r="AG1257" s="12">
        <f t="shared" si="888"/>
        <v>554.4</v>
      </c>
      <c r="AH1257" s="12">
        <f t="shared" si="888"/>
        <v>554.4</v>
      </c>
    </row>
    <row r="1258" spans="2:34" hidden="1" outlineLevel="1">
      <c r="B1258" t="str">
        <f t="shared" si="885"/>
        <v>LSFO - Total cost - Europe - USD/ton fuel</v>
      </c>
      <c r="C1258" s="2" t="str">
        <f>C1254</f>
        <v>LSFO</v>
      </c>
      <c r="D1258" s="2" t="s">
        <v>30</v>
      </c>
      <c r="E1258" s="2" t="s">
        <v>8</v>
      </c>
      <c r="F1258" s="2" t="s">
        <v>31</v>
      </c>
      <c r="G1258" s="12">
        <f t="shared" ref="G1258:AH1258" si="889">G$1261+G$1263+G1268+G1274+G1280</f>
        <v>735.35</v>
      </c>
      <c r="H1258" s="12">
        <f t="shared" si="889"/>
        <v>685.30000000000007</v>
      </c>
      <c r="I1258" s="25">
        <f t="shared" si="889"/>
        <v>635.25</v>
      </c>
      <c r="J1258" s="12">
        <f t="shared" si="889"/>
        <v>619.0799999999972</v>
      </c>
      <c r="K1258" s="12">
        <f t="shared" si="889"/>
        <v>602.91000000000145</v>
      </c>
      <c r="L1258" s="12">
        <f t="shared" si="889"/>
        <v>586.73999999999864</v>
      </c>
      <c r="M1258" s="12">
        <f t="shared" si="889"/>
        <v>570.56999999999584</v>
      </c>
      <c r="N1258" s="12">
        <f t="shared" si="889"/>
        <v>554.4</v>
      </c>
      <c r="O1258" s="12">
        <f t="shared" si="889"/>
        <v>554.4</v>
      </c>
      <c r="P1258" s="12">
        <f t="shared" si="889"/>
        <v>554.4</v>
      </c>
      <c r="Q1258" s="12">
        <f t="shared" si="889"/>
        <v>554.4</v>
      </c>
      <c r="R1258" s="12">
        <f t="shared" si="889"/>
        <v>554.4</v>
      </c>
      <c r="S1258" s="12">
        <f t="shared" si="889"/>
        <v>554.4</v>
      </c>
      <c r="T1258" s="12">
        <f t="shared" si="889"/>
        <v>554.4</v>
      </c>
      <c r="U1258" s="12">
        <f t="shared" si="889"/>
        <v>554.4</v>
      </c>
      <c r="V1258" s="12">
        <f t="shared" si="889"/>
        <v>554.4</v>
      </c>
      <c r="W1258" s="12">
        <f t="shared" si="889"/>
        <v>554.4</v>
      </c>
      <c r="X1258" s="12">
        <f t="shared" si="889"/>
        <v>554.4</v>
      </c>
      <c r="Y1258" s="12">
        <f t="shared" si="889"/>
        <v>554.4</v>
      </c>
      <c r="Z1258" s="12">
        <f t="shared" si="889"/>
        <v>554.4</v>
      </c>
      <c r="AA1258" s="12">
        <f t="shared" si="889"/>
        <v>554.4</v>
      </c>
      <c r="AB1258" s="12">
        <f t="shared" si="889"/>
        <v>554.4</v>
      </c>
      <c r="AC1258" s="12">
        <f t="shared" si="889"/>
        <v>554.4</v>
      </c>
      <c r="AD1258" s="12">
        <f t="shared" si="889"/>
        <v>554.4</v>
      </c>
      <c r="AE1258" s="12">
        <f t="shared" si="889"/>
        <v>554.4</v>
      </c>
      <c r="AF1258" s="12">
        <f t="shared" si="889"/>
        <v>554.4</v>
      </c>
      <c r="AG1258" s="12">
        <f t="shared" si="889"/>
        <v>554.4</v>
      </c>
      <c r="AH1258" s="12">
        <f t="shared" si="889"/>
        <v>554.4</v>
      </c>
    </row>
    <row r="1259" spans="2:34" hidden="1" outlineLevel="1">
      <c r="B1259" t="str">
        <f t="shared" si="885"/>
        <v>LSFO - Total cost - Middle East - USD/ton fuel</v>
      </c>
      <c r="C1259" s="13" t="str">
        <f>C1254</f>
        <v>LSFO</v>
      </c>
      <c r="D1259" s="13" t="s">
        <v>30</v>
      </c>
      <c r="E1259" s="13" t="s">
        <v>58</v>
      </c>
      <c r="F1259" s="13" t="s">
        <v>31</v>
      </c>
      <c r="G1259" s="14">
        <f t="shared" ref="G1259:AH1259" si="890">G$1261+G$1263+G1269+G1275+G1281</f>
        <v>735.35</v>
      </c>
      <c r="H1259" s="14">
        <f t="shared" si="890"/>
        <v>685.30000000000007</v>
      </c>
      <c r="I1259" s="14">
        <f t="shared" si="890"/>
        <v>635.25</v>
      </c>
      <c r="J1259" s="14">
        <f t="shared" si="890"/>
        <v>619.0799999999972</v>
      </c>
      <c r="K1259" s="14">
        <f t="shared" si="890"/>
        <v>602.91000000000145</v>
      </c>
      <c r="L1259" s="14">
        <f t="shared" si="890"/>
        <v>586.73999999999864</v>
      </c>
      <c r="M1259" s="14">
        <f t="shared" si="890"/>
        <v>570.56999999999584</v>
      </c>
      <c r="N1259" s="14">
        <f t="shared" si="890"/>
        <v>554.4</v>
      </c>
      <c r="O1259" s="14">
        <f t="shared" si="890"/>
        <v>554.4</v>
      </c>
      <c r="P1259" s="14">
        <f t="shared" si="890"/>
        <v>554.4</v>
      </c>
      <c r="Q1259" s="14">
        <f t="shared" si="890"/>
        <v>554.4</v>
      </c>
      <c r="R1259" s="14">
        <f t="shared" si="890"/>
        <v>554.4</v>
      </c>
      <c r="S1259" s="14">
        <f t="shared" si="890"/>
        <v>554.4</v>
      </c>
      <c r="T1259" s="14">
        <f t="shared" si="890"/>
        <v>554.4</v>
      </c>
      <c r="U1259" s="14">
        <f t="shared" si="890"/>
        <v>554.4</v>
      </c>
      <c r="V1259" s="14">
        <f t="shared" si="890"/>
        <v>554.4</v>
      </c>
      <c r="W1259" s="14">
        <f t="shared" si="890"/>
        <v>554.4</v>
      </c>
      <c r="X1259" s="14">
        <f t="shared" si="890"/>
        <v>554.4</v>
      </c>
      <c r="Y1259" s="14">
        <f t="shared" si="890"/>
        <v>554.4</v>
      </c>
      <c r="Z1259" s="14">
        <f t="shared" si="890"/>
        <v>554.4</v>
      </c>
      <c r="AA1259" s="14">
        <f t="shared" si="890"/>
        <v>554.4</v>
      </c>
      <c r="AB1259" s="14">
        <f t="shared" si="890"/>
        <v>554.4</v>
      </c>
      <c r="AC1259" s="14">
        <f t="shared" si="890"/>
        <v>554.4</v>
      </c>
      <c r="AD1259" s="14">
        <f t="shared" si="890"/>
        <v>554.4</v>
      </c>
      <c r="AE1259" s="14">
        <f t="shared" si="890"/>
        <v>554.4</v>
      </c>
      <c r="AF1259" s="14">
        <f t="shared" si="890"/>
        <v>554.4</v>
      </c>
      <c r="AG1259" s="14">
        <f t="shared" si="890"/>
        <v>554.4</v>
      </c>
      <c r="AH1259" s="14">
        <f t="shared" si="890"/>
        <v>554.4</v>
      </c>
    </row>
    <row r="1260" spans="2:34" hidden="1" outlineLevel="1">
      <c r="B1260" t="str">
        <f t="shared" si="885"/>
        <v/>
      </c>
      <c r="C1260" s="2"/>
    </row>
    <row r="1261" spans="2:34" hidden="1" outlineLevel="1">
      <c r="B1261" t="str">
        <f t="shared" si="885"/>
        <v>LSFO - CAPEX - Global - USD/ton fuel</v>
      </c>
      <c r="C1261" s="4" t="str">
        <f>C1255</f>
        <v>LSFO</v>
      </c>
      <c r="D1261" s="4" t="s">
        <v>40</v>
      </c>
      <c r="E1261" s="4" t="s">
        <v>49</v>
      </c>
      <c r="F1261" s="4" t="s">
        <v>31</v>
      </c>
      <c r="G1261" s="5">
        <v>0</v>
      </c>
      <c r="H1261" s="5">
        <v>0</v>
      </c>
      <c r="I1261" s="5">
        <v>0</v>
      </c>
      <c r="J1261" s="5">
        <v>0</v>
      </c>
      <c r="K1261" s="5">
        <v>0</v>
      </c>
      <c r="L1261" s="5">
        <v>0</v>
      </c>
      <c r="M1261" s="5">
        <v>0</v>
      </c>
      <c r="N1261" s="5">
        <v>0</v>
      </c>
      <c r="O1261" s="5">
        <v>0</v>
      </c>
      <c r="P1261" s="5">
        <v>0</v>
      </c>
      <c r="Q1261" s="5">
        <v>0</v>
      </c>
      <c r="R1261" s="5">
        <v>0</v>
      </c>
      <c r="S1261" s="5">
        <v>0</v>
      </c>
      <c r="T1261" s="5">
        <v>0</v>
      </c>
      <c r="U1261" s="5">
        <v>0</v>
      </c>
      <c r="V1261" s="5">
        <v>0</v>
      </c>
      <c r="W1261" s="5">
        <v>0</v>
      </c>
      <c r="X1261" s="5">
        <v>0</v>
      </c>
      <c r="Y1261" s="5">
        <v>0</v>
      </c>
      <c r="Z1261" s="5">
        <v>0</v>
      </c>
      <c r="AA1261" s="5">
        <v>0</v>
      </c>
      <c r="AB1261" s="5">
        <v>0</v>
      </c>
      <c r="AC1261" s="5">
        <v>0</v>
      </c>
      <c r="AD1261" s="5">
        <v>0</v>
      </c>
      <c r="AE1261" s="5">
        <v>0</v>
      </c>
      <c r="AF1261" s="5">
        <v>0</v>
      </c>
      <c r="AG1261" s="5">
        <v>0</v>
      </c>
      <c r="AH1261" s="5">
        <v>0</v>
      </c>
    </row>
    <row r="1262" spans="2:34" hidden="1" outlineLevel="1">
      <c r="B1262" t="str">
        <f t="shared" si="885"/>
        <v/>
      </c>
      <c r="G1262" s="8"/>
      <c r="H1262" s="8"/>
      <c r="I1262" s="8"/>
      <c r="J1262" s="8"/>
      <c r="K1262" s="8"/>
      <c r="L1262" s="8"/>
      <c r="M1262" s="8"/>
      <c r="N1262" s="8"/>
      <c r="O1262" s="8"/>
      <c r="P1262" s="8"/>
      <c r="Q1262" s="8"/>
      <c r="R1262" s="8"/>
      <c r="S1262" s="8"/>
      <c r="T1262" s="8"/>
      <c r="U1262" s="8"/>
      <c r="V1262" s="8"/>
      <c r="W1262" s="8"/>
      <c r="X1262" s="8"/>
      <c r="Y1262" s="8"/>
      <c r="Z1262" s="8"/>
      <c r="AA1262" s="8"/>
      <c r="AB1262" s="8"/>
      <c r="AC1262" s="8"/>
      <c r="AD1262" s="8"/>
      <c r="AE1262" s="8"/>
      <c r="AF1262" s="8"/>
      <c r="AG1262" s="8"/>
      <c r="AH1262" s="8"/>
    </row>
    <row r="1263" spans="2:34" hidden="1" outlineLevel="1">
      <c r="B1263" t="str">
        <f t="shared" si="885"/>
        <v>LSFO - OPEX - Global - USD/ton fuel</v>
      </c>
      <c r="C1263" s="4" t="str">
        <f>C1255</f>
        <v>LSFO</v>
      </c>
      <c r="D1263" s="4" t="s">
        <v>41</v>
      </c>
      <c r="E1263" s="4" t="s">
        <v>49</v>
      </c>
      <c r="F1263" s="4" t="s">
        <v>31</v>
      </c>
      <c r="G1263" s="5">
        <v>0</v>
      </c>
      <c r="H1263" s="5">
        <v>0</v>
      </c>
      <c r="I1263" s="5">
        <v>0</v>
      </c>
      <c r="J1263" s="5">
        <v>0</v>
      </c>
      <c r="K1263" s="5">
        <v>0</v>
      </c>
      <c r="L1263" s="5">
        <v>0</v>
      </c>
      <c r="M1263" s="5">
        <v>0</v>
      </c>
      <c r="N1263" s="5">
        <v>0</v>
      </c>
      <c r="O1263" s="5">
        <v>0</v>
      </c>
      <c r="P1263" s="5">
        <v>0</v>
      </c>
      <c r="Q1263" s="5">
        <v>0</v>
      </c>
      <c r="R1263" s="5">
        <v>0</v>
      </c>
      <c r="S1263" s="5">
        <v>0</v>
      </c>
      <c r="T1263" s="5">
        <v>0</v>
      </c>
      <c r="U1263" s="5">
        <v>0</v>
      </c>
      <c r="V1263" s="5">
        <v>0</v>
      </c>
      <c r="W1263" s="5">
        <v>0</v>
      </c>
      <c r="X1263" s="5">
        <v>0</v>
      </c>
      <c r="Y1263" s="5">
        <v>0</v>
      </c>
      <c r="Z1263" s="5">
        <v>0</v>
      </c>
      <c r="AA1263" s="5">
        <v>0</v>
      </c>
      <c r="AB1263" s="5">
        <v>0</v>
      </c>
      <c r="AC1263" s="5">
        <v>0</v>
      </c>
      <c r="AD1263" s="5">
        <v>0</v>
      </c>
      <c r="AE1263" s="5">
        <v>0</v>
      </c>
      <c r="AF1263" s="5">
        <v>0</v>
      </c>
      <c r="AG1263" s="5">
        <v>0</v>
      </c>
      <c r="AH1263" s="5">
        <v>0</v>
      </c>
    </row>
    <row r="1264" spans="2:34" hidden="1" outlineLevel="1">
      <c r="B1264" t="str">
        <f t="shared" si="885"/>
        <v/>
      </c>
      <c r="G1264" s="8"/>
      <c r="H1264" s="8"/>
      <c r="I1264" s="8"/>
      <c r="J1264" s="8"/>
      <c r="K1264" s="8"/>
      <c r="L1264" s="8"/>
      <c r="M1264" s="8"/>
      <c r="N1264" s="8"/>
      <c r="O1264" s="8"/>
      <c r="P1264" s="8"/>
      <c r="Q1264" s="8"/>
      <c r="R1264" s="8"/>
      <c r="S1264" s="8"/>
      <c r="T1264" s="8"/>
      <c r="U1264" s="8"/>
      <c r="V1264" s="8"/>
      <c r="W1264" s="8"/>
      <c r="X1264" s="8"/>
      <c r="Y1264" s="8"/>
      <c r="Z1264" s="8"/>
      <c r="AA1264" s="8"/>
      <c r="AB1264" s="8"/>
      <c r="AC1264" s="8"/>
      <c r="AD1264" s="8"/>
      <c r="AE1264" s="8"/>
      <c r="AF1264" s="8"/>
      <c r="AG1264" s="8"/>
      <c r="AH1264" s="8"/>
    </row>
    <row r="1265" spans="2:34" hidden="1" outlineLevel="1">
      <c r="B1265" t="str">
        <f t="shared" si="885"/>
        <v>LSFO - Finance cost - Africa - USD/ton fuel</v>
      </c>
      <c r="C1265" s="10" t="str">
        <f>C1255</f>
        <v>LSFO</v>
      </c>
      <c r="D1265" s="10" t="s">
        <v>42</v>
      </c>
      <c r="E1265" s="10" t="s">
        <v>55</v>
      </c>
      <c r="F1265" s="10" t="s">
        <v>31</v>
      </c>
      <c r="G1265" s="11">
        <v>0</v>
      </c>
      <c r="H1265" s="11">
        <v>0</v>
      </c>
      <c r="I1265" s="11">
        <v>0</v>
      </c>
      <c r="J1265" s="11">
        <v>0</v>
      </c>
      <c r="K1265" s="11">
        <v>0</v>
      </c>
      <c r="L1265" s="11">
        <v>0</v>
      </c>
      <c r="M1265" s="11">
        <v>0</v>
      </c>
      <c r="N1265" s="11">
        <v>0</v>
      </c>
      <c r="O1265" s="11">
        <v>0</v>
      </c>
      <c r="P1265" s="11">
        <v>0</v>
      </c>
      <c r="Q1265" s="11">
        <v>0</v>
      </c>
      <c r="R1265" s="11">
        <v>0</v>
      </c>
      <c r="S1265" s="11">
        <v>0</v>
      </c>
      <c r="T1265" s="11">
        <v>0</v>
      </c>
      <c r="U1265" s="11">
        <v>0</v>
      </c>
      <c r="V1265" s="11">
        <v>0</v>
      </c>
      <c r="W1265" s="11">
        <v>0</v>
      </c>
      <c r="X1265" s="11">
        <v>0</v>
      </c>
      <c r="Y1265" s="11">
        <v>0</v>
      </c>
      <c r="Z1265" s="11">
        <v>0</v>
      </c>
      <c r="AA1265" s="11">
        <v>0</v>
      </c>
      <c r="AB1265" s="11">
        <v>0</v>
      </c>
      <c r="AC1265" s="11">
        <v>0</v>
      </c>
      <c r="AD1265" s="11">
        <v>0</v>
      </c>
      <c r="AE1265" s="11">
        <v>0</v>
      </c>
      <c r="AF1265" s="11">
        <v>0</v>
      </c>
      <c r="AG1265" s="11">
        <v>0</v>
      </c>
      <c r="AH1265" s="11">
        <v>0</v>
      </c>
    </row>
    <row r="1266" spans="2:34" hidden="1" outlineLevel="1">
      <c r="B1266" t="str">
        <f t="shared" si="885"/>
        <v>LSFO - Finance cost - Americas - USD/ton fuel</v>
      </c>
      <c r="C1266" s="2" t="str">
        <f>C1255</f>
        <v>LSFO</v>
      </c>
      <c r="D1266" s="2" t="s">
        <v>42</v>
      </c>
      <c r="E1266" s="2" t="s">
        <v>56</v>
      </c>
      <c r="F1266" s="2" t="s">
        <v>31</v>
      </c>
      <c r="G1266" s="12">
        <v>0</v>
      </c>
      <c r="H1266" s="12">
        <v>0</v>
      </c>
      <c r="I1266" s="12">
        <v>0</v>
      </c>
      <c r="J1266" s="12">
        <v>0</v>
      </c>
      <c r="K1266" s="12">
        <v>0</v>
      </c>
      <c r="L1266" s="12">
        <v>0</v>
      </c>
      <c r="M1266" s="12">
        <v>0</v>
      </c>
      <c r="N1266" s="12">
        <v>0</v>
      </c>
      <c r="O1266" s="12">
        <v>0</v>
      </c>
      <c r="P1266" s="12">
        <v>0</v>
      </c>
      <c r="Q1266" s="12">
        <v>0</v>
      </c>
      <c r="R1266" s="12">
        <v>0</v>
      </c>
      <c r="S1266" s="12">
        <v>0</v>
      </c>
      <c r="T1266" s="12">
        <v>0</v>
      </c>
      <c r="U1266" s="12">
        <v>0</v>
      </c>
      <c r="V1266" s="12">
        <v>0</v>
      </c>
      <c r="W1266" s="12">
        <v>0</v>
      </c>
      <c r="X1266" s="12">
        <v>0</v>
      </c>
      <c r="Y1266" s="12">
        <v>0</v>
      </c>
      <c r="Z1266" s="12">
        <v>0</v>
      </c>
      <c r="AA1266" s="12">
        <v>0</v>
      </c>
      <c r="AB1266" s="12">
        <v>0</v>
      </c>
      <c r="AC1266" s="12">
        <v>0</v>
      </c>
      <c r="AD1266" s="12">
        <v>0</v>
      </c>
      <c r="AE1266" s="12">
        <v>0</v>
      </c>
      <c r="AF1266" s="12">
        <v>0</v>
      </c>
      <c r="AG1266" s="12">
        <v>0</v>
      </c>
      <c r="AH1266" s="12">
        <v>0</v>
      </c>
    </row>
    <row r="1267" spans="2:34" hidden="1" outlineLevel="1">
      <c r="B1267" t="str">
        <f t="shared" si="885"/>
        <v>LSFO - Finance cost - Asia - USD/ton fuel</v>
      </c>
      <c r="C1267" s="2" t="str">
        <f>C1255</f>
        <v>LSFO</v>
      </c>
      <c r="D1267" s="2" t="s">
        <v>42</v>
      </c>
      <c r="E1267" s="2" t="s">
        <v>57</v>
      </c>
      <c r="F1267" s="2" t="s">
        <v>31</v>
      </c>
      <c r="G1267" s="12">
        <v>0</v>
      </c>
      <c r="H1267" s="12">
        <v>0</v>
      </c>
      <c r="I1267" s="12">
        <v>0</v>
      </c>
      <c r="J1267" s="12">
        <v>0</v>
      </c>
      <c r="K1267" s="12">
        <v>0</v>
      </c>
      <c r="L1267" s="12">
        <v>0</v>
      </c>
      <c r="M1267" s="12">
        <v>0</v>
      </c>
      <c r="N1267" s="12">
        <v>0</v>
      </c>
      <c r="O1267" s="12">
        <v>0</v>
      </c>
      <c r="P1267" s="12">
        <v>0</v>
      </c>
      <c r="Q1267" s="12">
        <v>0</v>
      </c>
      <c r="R1267" s="12">
        <v>0</v>
      </c>
      <c r="S1267" s="12">
        <v>0</v>
      </c>
      <c r="T1267" s="12">
        <v>0</v>
      </c>
      <c r="U1267" s="12">
        <v>0</v>
      </c>
      <c r="V1267" s="12">
        <v>0</v>
      </c>
      <c r="W1267" s="12">
        <v>0</v>
      </c>
      <c r="X1267" s="12">
        <v>0</v>
      </c>
      <c r="Y1267" s="12">
        <v>0</v>
      </c>
      <c r="Z1267" s="12">
        <v>0</v>
      </c>
      <c r="AA1267" s="12">
        <v>0</v>
      </c>
      <c r="AB1267" s="12">
        <v>0</v>
      </c>
      <c r="AC1267" s="12">
        <v>0</v>
      </c>
      <c r="AD1267" s="12">
        <v>0</v>
      </c>
      <c r="AE1267" s="12">
        <v>0</v>
      </c>
      <c r="AF1267" s="12">
        <v>0</v>
      </c>
      <c r="AG1267" s="12">
        <v>0</v>
      </c>
      <c r="AH1267" s="12">
        <v>0</v>
      </c>
    </row>
    <row r="1268" spans="2:34" hidden="1" outlineLevel="1">
      <c r="B1268" t="str">
        <f t="shared" si="885"/>
        <v>LSFO - Finance cost - Europe - USD/ton fuel</v>
      </c>
      <c r="C1268" s="2" t="str">
        <f>C1255</f>
        <v>LSFO</v>
      </c>
      <c r="D1268" s="2" t="s">
        <v>42</v>
      </c>
      <c r="E1268" s="2" t="s">
        <v>8</v>
      </c>
      <c r="F1268" s="2" t="s">
        <v>31</v>
      </c>
      <c r="G1268" s="12">
        <v>0</v>
      </c>
      <c r="H1268" s="12">
        <v>0</v>
      </c>
      <c r="I1268" s="12">
        <v>0</v>
      </c>
      <c r="J1268" s="12">
        <v>0</v>
      </c>
      <c r="K1268" s="12">
        <v>0</v>
      </c>
      <c r="L1268" s="12">
        <v>0</v>
      </c>
      <c r="M1268" s="12">
        <v>0</v>
      </c>
      <c r="N1268" s="12">
        <v>0</v>
      </c>
      <c r="O1268" s="12">
        <v>0</v>
      </c>
      <c r="P1268" s="12">
        <v>0</v>
      </c>
      <c r="Q1268" s="12">
        <v>0</v>
      </c>
      <c r="R1268" s="12">
        <v>0</v>
      </c>
      <c r="S1268" s="12">
        <v>0</v>
      </c>
      <c r="T1268" s="12">
        <v>0</v>
      </c>
      <c r="U1268" s="12">
        <v>0</v>
      </c>
      <c r="V1268" s="12">
        <v>0</v>
      </c>
      <c r="W1268" s="12">
        <v>0</v>
      </c>
      <c r="X1268" s="12">
        <v>0</v>
      </c>
      <c r="Y1268" s="12">
        <v>0</v>
      </c>
      <c r="Z1268" s="12">
        <v>0</v>
      </c>
      <c r="AA1268" s="12">
        <v>0</v>
      </c>
      <c r="AB1268" s="12">
        <v>0</v>
      </c>
      <c r="AC1268" s="12">
        <v>0</v>
      </c>
      <c r="AD1268" s="12">
        <v>0</v>
      </c>
      <c r="AE1268" s="12">
        <v>0</v>
      </c>
      <c r="AF1268" s="12">
        <v>0</v>
      </c>
      <c r="AG1268" s="12">
        <v>0</v>
      </c>
      <c r="AH1268" s="12">
        <v>0</v>
      </c>
    </row>
    <row r="1269" spans="2:34" hidden="1" outlineLevel="1">
      <c r="B1269" t="str">
        <f t="shared" si="885"/>
        <v>LSFO - Finance cost - Middle East - USD/ton fuel</v>
      </c>
      <c r="C1269" s="13" t="str">
        <f>C1255</f>
        <v>LSFO</v>
      </c>
      <c r="D1269" s="13" t="s">
        <v>42</v>
      </c>
      <c r="E1269" s="13" t="s">
        <v>58</v>
      </c>
      <c r="F1269" s="13" t="s">
        <v>31</v>
      </c>
      <c r="G1269" s="14">
        <v>0</v>
      </c>
      <c r="H1269" s="14">
        <v>0</v>
      </c>
      <c r="I1269" s="14">
        <v>0</v>
      </c>
      <c r="J1269" s="14">
        <v>0</v>
      </c>
      <c r="K1269" s="14">
        <v>0</v>
      </c>
      <c r="L1269" s="14">
        <v>0</v>
      </c>
      <c r="M1269" s="14">
        <v>0</v>
      </c>
      <c r="N1269" s="14">
        <v>0</v>
      </c>
      <c r="O1269" s="14">
        <v>0</v>
      </c>
      <c r="P1269" s="14">
        <v>0</v>
      </c>
      <c r="Q1269" s="14">
        <v>0</v>
      </c>
      <c r="R1269" s="14">
        <v>0</v>
      </c>
      <c r="S1269" s="14">
        <v>0</v>
      </c>
      <c r="T1269" s="14">
        <v>0</v>
      </c>
      <c r="U1269" s="14">
        <v>0</v>
      </c>
      <c r="V1269" s="14">
        <v>0</v>
      </c>
      <c r="W1269" s="14">
        <v>0</v>
      </c>
      <c r="X1269" s="14">
        <v>0</v>
      </c>
      <c r="Y1269" s="14">
        <v>0</v>
      </c>
      <c r="Z1269" s="14">
        <v>0</v>
      </c>
      <c r="AA1269" s="14">
        <v>0</v>
      </c>
      <c r="AB1269" s="14">
        <v>0</v>
      </c>
      <c r="AC1269" s="14">
        <v>0</v>
      </c>
      <c r="AD1269" s="14">
        <v>0</v>
      </c>
      <c r="AE1269" s="14">
        <v>0</v>
      </c>
      <c r="AF1269" s="14">
        <v>0</v>
      </c>
      <c r="AG1269" s="14">
        <v>0</v>
      </c>
      <c r="AH1269" s="14">
        <v>0</v>
      </c>
    </row>
    <row r="1270" spans="2:34" hidden="1" outlineLevel="1">
      <c r="B1270" t="str">
        <f t="shared" si="885"/>
        <v/>
      </c>
      <c r="G1270" s="8"/>
      <c r="H1270" s="8"/>
      <c r="I1270" s="8"/>
      <c r="J1270" s="8"/>
      <c r="K1270" s="8"/>
      <c r="L1270" s="8"/>
      <c r="M1270" s="8"/>
      <c r="N1270" s="8"/>
      <c r="O1270" s="8"/>
      <c r="P1270" s="8"/>
      <c r="Q1270" s="8"/>
      <c r="R1270" s="8"/>
      <c r="S1270" s="8"/>
      <c r="T1270" s="8"/>
      <c r="U1270" s="8"/>
      <c r="V1270" s="8"/>
      <c r="W1270" s="8"/>
      <c r="X1270" s="8"/>
      <c r="Y1270" s="8"/>
      <c r="Z1270" s="8"/>
      <c r="AA1270" s="8"/>
      <c r="AB1270" s="8"/>
      <c r="AC1270" s="8"/>
      <c r="AD1270" s="8"/>
      <c r="AE1270" s="8"/>
      <c r="AF1270" s="8"/>
      <c r="AG1270" s="8"/>
      <c r="AH1270" s="8"/>
    </row>
    <row r="1271" spans="2:34" hidden="1" outlineLevel="1">
      <c r="B1271" t="str">
        <f t="shared" si="885"/>
        <v>LSFO - Energy cost - Africa - USD/ton fuel</v>
      </c>
      <c r="C1271" s="10" t="str">
        <f>C1255</f>
        <v>LSFO</v>
      </c>
      <c r="D1271" s="10" t="s">
        <v>43</v>
      </c>
      <c r="E1271" s="10" t="s">
        <v>55</v>
      </c>
      <c r="F1271" s="10" t="s">
        <v>31</v>
      </c>
      <c r="G1271" s="15">
        <v>0</v>
      </c>
      <c r="H1271" s="15">
        <v>0</v>
      </c>
      <c r="I1271" s="15">
        <v>0</v>
      </c>
      <c r="J1271" s="15">
        <v>0</v>
      </c>
      <c r="K1271" s="15">
        <v>0</v>
      </c>
      <c r="L1271" s="15">
        <v>0</v>
      </c>
      <c r="M1271" s="15">
        <v>0</v>
      </c>
      <c r="N1271" s="15">
        <v>0</v>
      </c>
      <c r="O1271" s="15">
        <v>0</v>
      </c>
      <c r="P1271" s="15">
        <v>0</v>
      </c>
      <c r="Q1271" s="15">
        <v>0</v>
      </c>
      <c r="R1271" s="15">
        <v>0</v>
      </c>
      <c r="S1271" s="15">
        <v>0</v>
      </c>
      <c r="T1271" s="15">
        <v>0</v>
      </c>
      <c r="U1271" s="15">
        <v>0</v>
      </c>
      <c r="V1271" s="15">
        <v>0</v>
      </c>
      <c r="W1271" s="15">
        <v>0</v>
      </c>
      <c r="X1271" s="15">
        <v>0</v>
      </c>
      <c r="Y1271" s="15">
        <v>0</v>
      </c>
      <c r="Z1271" s="15">
        <v>0</v>
      </c>
      <c r="AA1271" s="15">
        <v>0</v>
      </c>
      <c r="AB1271" s="15">
        <v>0</v>
      </c>
      <c r="AC1271" s="15">
        <v>0</v>
      </c>
      <c r="AD1271" s="15">
        <v>0</v>
      </c>
      <c r="AE1271" s="15">
        <v>0</v>
      </c>
      <c r="AF1271" s="15">
        <v>0</v>
      </c>
      <c r="AG1271" s="15">
        <v>0</v>
      </c>
      <c r="AH1271" s="15">
        <v>0</v>
      </c>
    </row>
    <row r="1272" spans="2:34" hidden="1" outlineLevel="1">
      <c r="B1272" t="str">
        <f t="shared" si="885"/>
        <v>LSFO - Energy cost - Americas - USD/ton fuel</v>
      </c>
      <c r="C1272" s="2" t="str">
        <f>C1255</f>
        <v>LSFO</v>
      </c>
      <c r="D1272" s="2" t="s">
        <v>43</v>
      </c>
      <c r="E1272" s="2" t="s">
        <v>56</v>
      </c>
      <c r="F1272" s="2" t="s">
        <v>31</v>
      </c>
      <c r="G1272" s="16">
        <v>0</v>
      </c>
      <c r="H1272" s="16">
        <v>0</v>
      </c>
      <c r="I1272" s="16">
        <v>0</v>
      </c>
      <c r="J1272" s="16">
        <v>0</v>
      </c>
      <c r="K1272" s="16">
        <v>0</v>
      </c>
      <c r="L1272" s="16">
        <v>0</v>
      </c>
      <c r="M1272" s="16">
        <v>0</v>
      </c>
      <c r="N1272" s="16">
        <v>0</v>
      </c>
      <c r="O1272" s="16">
        <v>0</v>
      </c>
      <c r="P1272" s="16">
        <v>0</v>
      </c>
      <c r="Q1272" s="16">
        <v>0</v>
      </c>
      <c r="R1272" s="16">
        <v>0</v>
      </c>
      <c r="S1272" s="16">
        <v>0</v>
      </c>
      <c r="T1272" s="16">
        <v>0</v>
      </c>
      <c r="U1272" s="16">
        <v>0</v>
      </c>
      <c r="V1272" s="16">
        <v>0</v>
      </c>
      <c r="W1272" s="16">
        <v>0</v>
      </c>
      <c r="X1272" s="16">
        <v>0</v>
      </c>
      <c r="Y1272" s="16">
        <v>0</v>
      </c>
      <c r="Z1272" s="16">
        <v>0</v>
      </c>
      <c r="AA1272" s="16">
        <v>0</v>
      </c>
      <c r="AB1272" s="16">
        <v>0</v>
      </c>
      <c r="AC1272" s="16">
        <v>0</v>
      </c>
      <c r="AD1272" s="16">
        <v>0</v>
      </c>
      <c r="AE1272" s="16">
        <v>0</v>
      </c>
      <c r="AF1272" s="16">
        <v>0</v>
      </c>
      <c r="AG1272" s="16">
        <v>0</v>
      </c>
      <c r="AH1272" s="16">
        <v>0</v>
      </c>
    </row>
    <row r="1273" spans="2:34" hidden="1" outlineLevel="1">
      <c r="B1273" t="str">
        <f t="shared" si="885"/>
        <v>LSFO - Energy cost - Asia - USD/ton fuel</v>
      </c>
      <c r="C1273" s="2" t="str">
        <f>C1255</f>
        <v>LSFO</v>
      </c>
      <c r="D1273" s="2" t="s">
        <v>43</v>
      </c>
      <c r="E1273" s="2" t="s">
        <v>57</v>
      </c>
      <c r="F1273" s="2" t="s">
        <v>31</v>
      </c>
      <c r="G1273" s="16">
        <v>0</v>
      </c>
      <c r="H1273" s="16">
        <v>0</v>
      </c>
      <c r="I1273" s="16">
        <v>0</v>
      </c>
      <c r="J1273" s="16">
        <v>0</v>
      </c>
      <c r="K1273" s="16">
        <v>0</v>
      </c>
      <c r="L1273" s="16">
        <v>0</v>
      </c>
      <c r="M1273" s="16">
        <v>0</v>
      </c>
      <c r="N1273" s="16">
        <v>0</v>
      </c>
      <c r="O1273" s="16">
        <v>0</v>
      </c>
      <c r="P1273" s="16">
        <v>0</v>
      </c>
      <c r="Q1273" s="16">
        <v>0</v>
      </c>
      <c r="R1273" s="16">
        <v>0</v>
      </c>
      <c r="S1273" s="16">
        <v>0</v>
      </c>
      <c r="T1273" s="16">
        <v>0</v>
      </c>
      <c r="U1273" s="16">
        <v>0</v>
      </c>
      <c r="V1273" s="16">
        <v>0</v>
      </c>
      <c r="W1273" s="16">
        <v>0</v>
      </c>
      <c r="X1273" s="16">
        <v>0</v>
      </c>
      <c r="Y1273" s="16">
        <v>0</v>
      </c>
      <c r="Z1273" s="16">
        <v>0</v>
      </c>
      <c r="AA1273" s="16">
        <v>0</v>
      </c>
      <c r="AB1273" s="16">
        <v>0</v>
      </c>
      <c r="AC1273" s="16">
        <v>0</v>
      </c>
      <c r="AD1273" s="16">
        <v>0</v>
      </c>
      <c r="AE1273" s="16">
        <v>0</v>
      </c>
      <c r="AF1273" s="16">
        <v>0</v>
      </c>
      <c r="AG1273" s="16">
        <v>0</v>
      </c>
      <c r="AH1273" s="16">
        <v>0</v>
      </c>
    </row>
    <row r="1274" spans="2:34" hidden="1" outlineLevel="1">
      <c r="B1274" t="str">
        <f t="shared" si="885"/>
        <v>LSFO - Energy cost - Europe - USD/ton fuel</v>
      </c>
      <c r="C1274" s="2" t="str">
        <f>C1255</f>
        <v>LSFO</v>
      </c>
      <c r="D1274" s="2" t="s">
        <v>43</v>
      </c>
      <c r="E1274" s="2" t="s">
        <v>8</v>
      </c>
      <c r="F1274" s="2" t="s">
        <v>31</v>
      </c>
      <c r="G1274" s="16">
        <v>0</v>
      </c>
      <c r="H1274" s="16">
        <v>0</v>
      </c>
      <c r="I1274" s="16">
        <v>0</v>
      </c>
      <c r="J1274" s="16">
        <v>0</v>
      </c>
      <c r="K1274" s="16">
        <v>0</v>
      </c>
      <c r="L1274" s="16">
        <v>0</v>
      </c>
      <c r="M1274" s="16">
        <v>0</v>
      </c>
      <c r="N1274" s="16">
        <v>0</v>
      </c>
      <c r="O1274" s="16">
        <v>0</v>
      </c>
      <c r="P1274" s="16">
        <v>0</v>
      </c>
      <c r="Q1274" s="16">
        <v>0</v>
      </c>
      <c r="R1274" s="16">
        <v>0</v>
      </c>
      <c r="S1274" s="16">
        <v>0</v>
      </c>
      <c r="T1274" s="16">
        <v>0</v>
      </c>
      <c r="U1274" s="16">
        <v>0</v>
      </c>
      <c r="V1274" s="16">
        <v>0</v>
      </c>
      <c r="W1274" s="16">
        <v>0</v>
      </c>
      <c r="X1274" s="16">
        <v>0</v>
      </c>
      <c r="Y1274" s="16">
        <v>0</v>
      </c>
      <c r="Z1274" s="16">
        <v>0</v>
      </c>
      <c r="AA1274" s="16">
        <v>0</v>
      </c>
      <c r="AB1274" s="16">
        <v>0</v>
      </c>
      <c r="AC1274" s="16">
        <v>0</v>
      </c>
      <c r="AD1274" s="16">
        <v>0</v>
      </c>
      <c r="AE1274" s="16">
        <v>0</v>
      </c>
      <c r="AF1274" s="16">
        <v>0</v>
      </c>
      <c r="AG1274" s="16">
        <v>0</v>
      </c>
      <c r="AH1274" s="16">
        <v>0</v>
      </c>
    </row>
    <row r="1275" spans="2:34" hidden="1" outlineLevel="1">
      <c r="B1275" t="str">
        <f t="shared" si="885"/>
        <v>LSFO - Energy cost - Middle East - USD/ton fuel</v>
      </c>
      <c r="C1275" s="13" t="str">
        <f>C1255</f>
        <v>LSFO</v>
      </c>
      <c r="D1275" s="13" t="s">
        <v>43</v>
      </c>
      <c r="E1275" s="13" t="s">
        <v>58</v>
      </c>
      <c r="F1275" s="13" t="s">
        <v>31</v>
      </c>
      <c r="G1275" s="17">
        <v>0</v>
      </c>
      <c r="H1275" s="17">
        <v>0</v>
      </c>
      <c r="I1275" s="17">
        <v>0</v>
      </c>
      <c r="J1275" s="17">
        <v>0</v>
      </c>
      <c r="K1275" s="17">
        <v>0</v>
      </c>
      <c r="L1275" s="17">
        <v>0</v>
      </c>
      <c r="M1275" s="17">
        <v>0</v>
      </c>
      <c r="N1275" s="17">
        <v>0</v>
      </c>
      <c r="O1275" s="17">
        <v>0</v>
      </c>
      <c r="P1275" s="17">
        <v>0</v>
      </c>
      <c r="Q1275" s="17">
        <v>0</v>
      </c>
      <c r="R1275" s="17">
        <v>0</v>
      </c>
      <c r="S1275" s="17">
        <v>0</v>
      </c>
      <c r="T1275" s="17">
        <v>0</v>
      </c>
      <c r="U1275" s="17">
        <v>0</v>
      </c>
      <c r="V1275" s="17">
        <v>0</v>
      </c>
      <c r="W1275" s="17">
        <v>0</v>
      </c>
      <c r="X1275" s="17">
        <v>0</v>
      </c>
      <c r="Y1275" s="17">
        <v>0</v>
      </c>
      <c r="Z1275" s="17">
        <v>0</v>
      </c>
      <c r="AA1275" s="17">
        <v>0</v>
      </c>
      <c r="AB1275" s="17">
        <v>0</v>
      </c>
      <c r="AC1275" s="17">
        <v>0</v>
      </c>
      <c r="AD1275" s="17">
        <v>0</v>
      </c>
      <c r="AE1275" s="17">
        <v>0</v>
      </c>
      <c r="AF1275" s="17">
        <v>0</v>
      </c>
      <c r="AG1275" s="17">
        <v>0</v>
      </c>
      <c r="AH1275" s="17">
        <v>0</v>
      </c>
    </row>
    <row r="1276" spans="2:34" hidden="1" outlineLevel="1">
      <c r="B1276" t="str">
        <f t="shared" si="885"/>
        <v/>
      </c>
      <c r="C1276" s="2"/>
    </row>
    <row r="1277" spans="2:34" hidden="1" outlineLevel="1">
      <c r="B1277" t="str">
        <f t="shared" si="885"/>
        <v>LSFO - Feedstock cost - Africa - USD/ton fuel</v>
      </c>
      <c r="C1277" s="10" t="str">
        <f>C1255</f>
        <v>LSFO</v>
      </c>
      <c r="D1277" s="10" t="s">
        <v>44</v>
      </c>
      <c r="E1277" s="10" t="s">
        <v>55</v>
      </c>
      <c r="F1277" s="10" t="s">
        <v>31</v>
      </c>
      <c r="G1277" s="15">
        <f>G1282*G$1287</f>
        <v>735.35</v>
      </c>
      <c r="H1277" s="15">
        <f t="shared" ref="H1277:AH1277" si="891">H1282*H$1287</f>
        <v>685.30000000000007</v>
      </c>
      <c r="I1277" s="15">
        <f t="shared" si="891"/>
        <v>635.25</v>
      </c>
      <c r="J1277" s="15">
        <f t="shared" si="891"/>
        <v>619.0799999999972</v>
      </c>
      <c r="K1277" s="15">
        <f t="shared" si="891"/>
        <v>602.91000000000145</v>
      </c>
      <c r="L1277" s="15">
        <f t="shared" si="891"/>
        <v>586.73999999999864</v>
      </c>
      <c r="M1277" s="15">
        <f t="shared" si="891"/>
        <v>570.56999999999584</v>
      </c>
      <c r="N1277" s="15">
        <f t="shared" si="891"/>
        <v>554.4</v>
      </c>
      <c r="O1277" s="15">
        <f t="shared" si="891"/>
        <v>554.4</v>
      </c>
      <c r="P1277" s="15">
        <f t="shared" si="891"/>
        <v>554.4</v>
      </c>
      <c r="Q1277" s="15">
        <f t="shared" si="891"/>
        <v>554.4</v>
      </c>
      <c r="R1277" s="15">
        <f t="shared" si="891"/>
        <v>554.4</v>
      </c>
      <c r="S1277" s="15">
        <f t="shared" si="891"/>
        <v>554.4</v>
      </c>
      <c r="T1277" s="15">
        <f t="shared" si="891"/>
        <v>554.4</v>
      </c>
      <c r="U1277" s="15">
        <f t="shared" si="891"/>
        <v>554.4</v>
      </c>
      <c r="V1277" s="15">
        <f t="shared" si="891"/>
        <v>554.4</v>
      </c>
      <c r="W1277" s="15">
        <f t="shared" si="891"/>
        <v>554.4</v>
      </c>
      <c r="X1277" s="15">
        <f t="shared" si="891"/>
        <v>554.4</v>
      </c>
      <c r="Y1277" s="15">
        <f t="shared" si="891"/>
        <v>554.4</v>
      </c>
      <c r="Z1277" s="15">
        <f t="shared" si="891"/>
        <v>554.4</v>
      </c>
      <c r="AA1277" s="15">
        <f t="shared" si="891"/>
        <v>554.4</v>
      </c>
      <c r="AB1277" s="15">
        <f t="shared" si="891"/>
        <v>554.4</v>
      </c>
      <c r="AC1277" s="15">
        <f t="shared" si="891"/>
        <v>554.4</v>
      </c>
      <c r="AD1277" s="15">
        <f t="shared" si="891"/>
        <v>554.4</v>
      </c>
      <c r="AE1277" s="15">
        <f t="shared" si="891"/>
        <v>554.4</v>
      </c>
      <c r="AF1277" s="15">
        <f t="shared" si="891"/>
        <v>554.4</v>
      </c>
      <c r="AG1277" s="15">
        <f t="shared" si="891"/>
        <v>554.4</v>
      </c>
      <c r="AH1277" s="15">
        <f t="shared" si="891"/>
        <v>554.4</v>
      </c>
    </row>
    <row r="1278" spans="2:34" hidden="1" outlineLevel="1">
      <c r="B1278" t="str">
        <f t="shared" si="885"/>
        <v>LSFO - Feedstock cost - Americas - USD/ton fuel</v>
      </c>
      <c r="C1278" s="2" t="str">
        <f>C1255</f>
        <v>LSFO</v>
      </c>
      <c r="D1278" s="2" t="s">
        <v>44</v>
      </c>
      <c r="E1278" s="2" t="s">
        <v>56</v>
      </c>
      <c r="F1278" s="2" t="s">
        <v>31</v>
      </c>
      <c r="G1278" s="16">
        <f t="shared" ref="G1278:AH1278" si="892">G1283*G$1287</f>
        <v>735.35</v>
      </c>
      <c r="H1278" s="16">
        <f t="shared" si="892"/>
        <v>685.30000000000007</v>
      </c>
      <c r="I1278" s="16">
        <f t="shared" si="892"/>
        <v>635.25</v>
      </c>
      <c r="J1278" s="16">
        <f t="shared" si="892"/>
        <v>619.0799999999972</v>
      </c>
      <c r="K1278" s="16">
        <f t="shared" si="892"/>
        <v>602.91000000000145</v>
      </c>
      <c r="L1278" s="16">
        <f t="shared" si="892"/>
        <v>586.73999999999864</v>
      </c>
      <c r="M1278" s="16">
        <f t="shared" si="892"/>
        <v>570.56999999999584</v>
      </c>
      <c r="N1278" s="16">
        <f t="shared" si="892"/>
        <v>554.4</v>
      </c>
      <c r="O1278" s="16">
        <f t="shared" si="892"/>
        <v>554.4</v>
      </c>
      <c r="P1278" s="16">
        <f t="shared" si="892"/>
        <v>554.4</v>
      </c>
      <c r="Q1278" s="16">
        <f t="shared" si="892"/>
        <v>554.4</v>
      </c>
      <c r="R1278" s="16">
        <f t="shared" si="892"/>
        <v>554.4</v>
      </c>
      <c r="S1278" s="16">
        <f t="shared" si="892"/>
        <v>554.4</v>
      </c>
      <c r="T1278" s="16">
        <f t="shared" si="892"/>
        <v>554.4</v>
      </c>
      <c r="U1278" s="16">
        <f t="shared" si="892"/>
        <v>554.4</v>
      </c>
      <c r="V1278" s="16">
        <f t="shared" si="892"/>
        <v>554.4</v>
      </c>
      <c r="W1278" s="16">
        <f t="shared" si="892"/>
        <v>554.4</v>
      </c>
      <c r="X1278" s="16">
        <f t="shared" si="892"/>
        <v>554.4</v>
      </c>
      <c r="Y1278" s="16">
        <f t="shared" si="892"/>
        <v>554.4</v>
      </c>
      <c r="Z1278" s="16">
        <f t="shared" si="892"/>
        <v>554.4</v>
      </c>
      <c r="AA1278" s="16">
        <f t="shared" si="892"/>
        <v>554.4</v>
      </c>
      <c r="AB1278" s="16">
        <f t="shared" si="892"/>
        <v>554.4</v>
      </c>
      <c r="AC1278" s="16">
        <f t="shared" si="892"/>
        <v>554.4</v>
      </c>
      <c r="AD1278" s="16">
        <f t="shared" si="892"/>
        <v>554.4</v>
      </c>
      <c r="AE1278" s="16">
        <f t="shared" si="892"/>
        <v>554.4</v>
      </c>
      <c r="AF1278" s="16">
        <f t="shared" si="892"/>
        <v>554.4</v>
      </c>
      <c r="AG1278" s="16">
        <f t="shared" si="892"/>
        <v>554.4</v>
      </c>
      <c r="AH1278" s="16">
        <f t="shared" si="892"/>
        <v>554.4</v>
      </c>
    </row>
    <row r="1279" spans="2:34" hidden="1" outlineLevel="1">
      <c r="B1279" t="str">
        <f t="shared" si="885"/>
        <v>LSFO - Feedstock cost - Asia - USD/ton fuel</v>
      </c>
      <c r="C1279" s="2" t="str">
        <f>C1255</f>
        <v>LSFO</v>
      </c>
      <c r="D1279" s="2" t="s">
        <v>44</v>
      </c>
      <c r="E1279" s="2" t="s">
        <v>57</v>
      </c>
      <c r="F1279" s="2" t="s">
        <v>31</v>
      </c>
      <c r="G1279" s="16">
        <f t="shared" ref="G1279:AH1279" si="893">G1284*G$1287</f>
        <v>735.35</v>
      </c>
      <c r="H1279" s="16">
        <f t="shared" si="893"/>
        <v>685.30000000000007</v>
      </c>
      <c r="I1279" s="16">
        <f t="shared" si="893"/>
        <v>635.25</v>
      </c>
      <c r="J1279" s="16">
        <f t="shared" si="893"/>
        <v>619.0799999999972</v>
      </c>
      <c r="K1279" s="16">
        <f t="shared" si="893"/>
        <v>602.91000000000145</v>
      </c>
      <c r="L1279" s="16">
        <f t="shared" si="893"/>
        <v>586.73999999999864</v>
      </c>
      <c r="M1279" s="16">
        <f t="shared" si="893"/>
        <v>570.56999999999584</v>
      </c>
      <c r="N1279" s="16">
        <f t="shared" si="893"/>
        <v>554.4</v>
      </c>
      <c r="O1279" s="16">
        <f t="shared" si="893"/>
        <v>554.4</v>
      </c>
      <c r="P1279" s="16">
        <f t="shared" si="893"/>
        <v>554.4</v>
      </c>
      <c r="Q1279" s="16">
        <f t="shared" si="893"/>
        <v>554.4</v>
      </c>
      <c r="R1279" s="16">
        <f t="shared" si="893"/>
        <v>554.4</v>
      </c>
      <c r="S1279" s="16">
        <f t="shared" si="893"/>
        <v>554.4</v>
      </c>
      <c r="T1279" s="16">
        <f t="shared" si="893"/>
        <v>554.4</v>
      </c>
      <c r="U1279" s="16">
        <f t="shared" si="893"/>
        <v>554.4</v>
      </c>
      <c r="V1279" s="16">
        <f t="shared" si="893"/>
        <v>554.4</v>
      </c>
      <c r="W1279" s="16">
        <f t="shared" si="893"/>
        <v>554.4</v>
      </c>
      <c r="X1279" s="16">
        <f t="shared" si="893"/>
        <v>554.4</v>
      </c>
      <c r="Y1279" s="16">
        <f t="shared" si="893"/>
        <v>554.4</v>
      </c>
      <c r="Z1279" s="16">
        <f t="shared" si="893"/>
        <v>554.4</v>
      </c>
      <c r="AA1279" s="16">
        <f t="shared" si="893"/>
        <v>554.4</v>
      </c>
      <c r="AB1279" s="16">
        <f t="shared" si="893"/>
        <v>554.4</v>
      </c>
      <c r="AC1279" s="16">
        <f t="shared" si="893"/>
        <v>554.4</v>
      </c>
      <c r="AD1279" s="16">
        <f t="shared" si="893"/>
        <v>554.4</v>
      </c>
      <c r="AE1279" s="16">
        <f t="shared" si="893"/>
        <v>554.4</v>
      </c>
      <c r="AF1279" s="16">
        <f t="shared" si="893"/>
        <v>554.4</v>
      </c>
      <c r="AG1279" s="16">
        <f t="shared" si="893"/>
        <v>554.4</v>
      </c>
      <c r="AH1279" s="16">
        <f t="shared" si="893"/>
        <v>554.4</v>
      </c>
    </row>
    <row r="1280" spans="2:34" hidden="1" outlineLevel="1">
      <c r="B1280" t="str">
        <f t="shared" si="885"/>
        <v>LSFO - Feedstock cost - Europe - USD/ton fuel</v>
      </c>
      <c r="C1280" s="2" t="str">
        <f>C1255</f>
        <v>LSFO</v>
      </c>
      <c r="D1280" s="2" t="s">
        <v>44</v>
      </c>
      <c r="E1280" s="2" t="s">
        <v>8</v>
      </c>
      <c r="F1280" s="2" t="s">
        <v>31</v>
      </c>
      <c r="G1280" s="16">
        <f t="shared" ref="G1280:AH1280" si="894">G1285*G$1287</f>
        <v>735.35</v>
      </c>
      <c r="H1280" s="16">
        <f t="shared" si="894"/>
        <v>685.30000000000007</v>
      </c>
      <c r="I1280" s="16">
        <f t="shared" si="894"/>
        <v>635.25</v>
      </c>
      <c r="J1280" s="16">
        <f t="shared" si="894"/>
        <v>619.0799999999972</v>
      </c>
      <c r="K1280" s="16">
        <f t="shared" si="894"/>
        <v>602.91000000000145</v>
      </c>
      <c r="L1280" s="16">
        <f t="shared" si="894"/>
        <v>586.73999999999864</v>
      </c>
      <c r="M1280" s="16">
        <f t="shared" si="894"/>
        <v>570.56999999999584</v>
      </c>
      <c r="N1280" s="16">
        <f t="shared" si="894"/>
        <v>554.4</v>
      </c>
      <c r="O1280" s="16">
        <f t="shared" si="894"/>
        <v>554.4</v>
      </c>
      <c r="P1280" s="16">
        <f t="shared" si="894"/>
        <v>554.4</v>
      </c>
      <c r="Q1280" s="16">
        <f t="shared" si="894"/>
        <v>554.4</v>
      </c>
      <c r="R1280" s="16">
        <f t="shared" si="894"/>
        <v>554.4</v>
      </c>
      <c r="S1280" s="16">
        <f t="shared" si="894"/>
        <v>554.4</v>
      </c>
      <c r="T1280" s="16">
        <f t="shared" si="894"/>
        <v>554.4</v>
      </c>
      <c r="U1280" s="16">
        <f t="shared" si="894"/>
        <v>554.4</v>
      </c>
      <c r="V1280" s="16">
        <f t="shared" si="894"/>
        <v>554.4</v>
      </c>
      <c r="W1280" s="16">
        <f t="shared" si="894"/>
        <v>554.4</v>
      </c>
      <c r="X1280" s="16">
        <f t="shared" si="894"/>
        <v>554.4</v>
      </c>
      <c r="Y1280" s="16">
        <f t="shared" si="894"/>
        <v>554.4</v>
      </c>
      <c r="Z1280" s="16">
        <f t="shared" si="894"/>
        <v>554.4</v>
      </c>
      <c r="AA1280" s="16">
        <f t="shared" si="894"/>
        <v>554.4</v>
      </c>
      <c r="AB1280" s="16">
        <f t="shared" si="894"/>
        <v>554.4</v>
      </c>
      <c r="AC1280" s="16">
        <f t="shared" si="894"/>
        <v>554.4</v>
      </c>
      <c r="AD1280" s="16">
        <f t="shared" si="894"/>
        <v>554.4</v>
      </c>
      <c r="AE1280" s="16">
        <f t="shared" si="894"/>
        <v>554.4</v>
      </c>
      <c r="AF1280" s="16">
        <f t="shared" si="894"/>
        <v>554.4</v>
      </c>
      <c r="AG1280" s="16">
        <f t="shared" si="894"/>
        <v>554.4</v>
      </c>
      <c r="AH1280" s="16">
        <f t="shared" si="894"/>
        <v>554.4</v>
      </c>
    </row>
    <row r="1281" spans="2:34" hidden="1" outlineLevel="1">
      <c r="B1281" t="str">
        <f t="shared" si="885"/>
        <v>LSFO - Feedstock cost - Middle East - USD/ton fuel</v>
      </c>
      <c r="C1281" s="13" t="str">
        <f>C1255</f>
        <v>LSFO</v>
      </c>
      <c r="D1281" s="13" t="s">
        <v>44</v>
      </c>
      <c r="E1281" s="13" t="s">
        <v>58</v>
      </c>
      <c r="F1281" s="13" t="s">
        <v>31</v>
      </c>
      <c r="G1281" s="17">
        <f t="shared" ref="G1281:AH1281" si="895">G1286*G$1287</f>
        <v>735.35</v>
      </c>
      <c r="H1281" s="17">
        <f t="shared" si="895"/>
        <v>685.30000000000007</v>
      </c>
      <c r="I1281" s="17">
        <f t="shared" si="895"/>
        <v>635.25</v>
      </c>
      <c r="J1281" s="17">
        <f t="shared" si="895"/>
        <v>619.0799999999972</v>
      </c>
      <c r="K1281" s="17">
        <f t="shared" si="895"/>
        <v>602.91000000000145</v>
      </c>
      <c r="L1281" s="17">
        <f t="shared" si="895"/>
        <v>586.73999999999864</v>
      </c>
      <c r="M1281" s="17">
        <f t="shared" si="895"/>
        <v>570.56999999999584</v>
      </c>
      <c r="N1281" s="17">
        <f t="shared" si="895"/>
        <v>554.4</v>
      </c>
      <c r="O1281" s="17">
        <f t="shared" si="895"/>
        <v>554.4</v>
      </c>
      <c r="P1281" s="17">
        <f t="shared" si="895"/>
        <v>554.4</v>
      </c>
      <c r="Q1281" s="17">
        <f t="shared" si="895"/>
        <v>554.4</v>
      </c>
      <c r="R1281" s="17">
        <f t="shared" si="895"/>
        <v>554.4</v>
      </c>
      <c r="S1281" s="17">
        <f t="shared" si="895"/>
        <v>554.4</v>
      </c>
      <c r="T1281" s="17">
        <f t="shared" si="895"/>
        <v>554.4</v>
      </c>
      <c r="U1281" s="17">
        <f t="shared" si="895"/>
        <v>554.4</v>
      </c>
      <c r="V1281" s="17">
        <f t="shared" si="895"/>
        <v>554.4</v>
      </c>
      <c r="W1281" s="17">
        <f t="shared" si="895"/>
        <v>554.4</v>
      </c>
      <c r="X1281" s="17">
        <f t="shared" si="895"/>
        <v>554.4</v>
      </c>
      <c r="Y1281" s="17">
        <f t="shared" si="895"/>
        <v>554.4</v>
      </c>
      <c r="Z1281" s="17">
        <f t="shared" si="895"/>
        <v>554.4</v>
      </c>
      <c r="AA1281" s="17">
        <f t="shared" si="895"/>
        <v>554.4</v>
      </c>
      <c r="AB1281" s="17">
        <f t="shared" si="895"/>
        <v>554.4</v>
      </c>
      <c r="AC1281" s="17">
        <f t="shared" si="895"/>
        <v>554.4</v>
      </c>
      <c r="AD1281" s="17">
        <f t="shared" si="895"/>
        <v>554.4</v>
      </c>
      <c r="AE1281" s="17">
        <f t="shared" si="895"/>
        <v>554.4</v>
      </c>
      <c r="AF1281" s="17">
        <f t="shared" si="895"/>
        <v>554.4</v>
      </c>
      <c r="AG1281" s="17">
        <f t="shared" si="895"/>
        <v>554.4</v>
      </c>
      <c r="AH1281" s="17">
        <f t="shared" si="895"/>
        <v>554.4</v>
      </c>
    </row>
    <row r="1282" spans="2:34" hidden="1" outlineLevel="1">
      <c r="B1282" t="str">
        <f t="shared" si="885"/>
        <v>Crude oil - Price - Africa - USD/barrel</v>
      </c>
      <c r="C1282" t="s">
        <v>164</v>
      </c>
      <c r="D1282" t="s">
        <v>100</v>
      </c>
      <c r="E1282" t="s">
        <v>55</v>
      </c>
      <c r="F1282" t="s">
        <v>165</v>
      </c>
      <c r="G1282" s="8">
        <f t="shared" ref="G1282:AH1287" si="896">INDEX(FuelData,MATCH($B1282,FuelData_Index,0),MATCH(G$4,FuelData_Year,0))</f>
        <v>95.5</v>
      </c>
      <c r="H1282" s="8">
        <f t="shared" si="896"/>
        <v>89</v>
      </c>
      <c r="I1282" s="8">
        <f t="shared" si="896"/>
        <v>82.5</v>
      </c>
      <c r="J1282" s="8">
        <f t="shared" si="896"/>
        <v>80.399999999999636</v>
      </c>
      <c r="K1282" s="8">
        <f t="shared" si="896"/>
        <v>78.300000000000182</v>
      </c>
      <c r="L1282" s="8">
        <f t="shared" si="896"/>
        <v>76.199999999999818</v>
      </c>
      <c r="M1282" s="8">
        <f t="shared" si="896"/>
        <v>74.099999999999454</v>
      </c>
      <c r="N1282" s="8">
        <f t="shared" si="896"/>
        <v>72</v>
      </c>
      <c r="O1282" s="8">
        <f t="shared" si="896"/>
        <v>72</v>
      </c>
      <c r="P1282" s="8">
        <f t="shared" si="896"/>
        <v>72</v>
      </c>
      <c r="Q1282" s="8">
        <f t="shared" si="896"/>
        <v>72</v>
      </c>
      <c r="R1282" s="8">
        <f t="shared" si="896"/>
        <v>72</v>
      </c>
      <c r="S1282" s="8">
        <f t="shared" si="896"/>
        <v>72</v>
      </c>
      <c r="T1282" s="8">
        <f t="shared" si="896"/>
        <v>72</v>
      </c>
      <c r="U1282" s="8">
        <f t="shared" si="896"/>
        <v>72</v>
      </c>
      <c r="V1282" s="8">
        <f t="shared" si="896"/>
        <v>72</v>
      </c>
      <c r="W1282" s="8">
        <f t="shared" si="896"/>
        <v>72</v>
      </c>
      <c r="X1282" s="8">
        <f t="shared" si="896"/>
        <v>72</v>
      </c>
      <c r="Y1282" s="8">
        <f t="shared" si="896"/>
        <v>72</v>
      </c>
      <c r="Z1282" s="8">
        <f t="shared" si="896"/>
        <v>72</v>
      </c>
      <c r="AA1282" s="8">
        <f t="shared" si="896"/>
        <v>72</v>
      </c>
      <c r="AB1282" s="8">
        <f t="shared" si="896"/>
        <v>72</v>
      </c>
      <c r="AC1282" s="8">
        <f t="shared" si="896"/>
        <v>72</v>
      </c>
      <c r="AD1282" s="8">
        <f t="shared" si="896"/>
        <v>72</v>
      </c>
      <c r="AE1282" s="8">
        <f t="shared" si="896"/>
        <v>72</v>
      </c>
      <c r="AF1282" s="8">
        <f t="shared" si="896"/>
        <v>72</v>
      </c>
      <c r="AG1282" s="8">
        <f t="shared" si="896"/>
        <v>72</v>
      </c>
      <c r="AH1282" s="8">
        <f t="shared" si="896"/>
        <v>72</v>
      </c>
    </row>
    <row r="1283" spans="2:34" hidden="1" outlineLevel="1">
      <c r="B1283" t="str">
        <f t="shared" si="885"/>
        <v>Crude oil - Price - Americas - USD/barrel</v>
      </c>
      <c r="C1283" t="s">
        <v>164</v>
      </c>
      <c r="D1283" t="s">
        <v>100</v>
      </c>
      <c r="E1283" t="s">
        <v>56</v>
      </c>
      <c r="F1283" t="s">
        <v>165</v>
      </c>
      <c r="G1283" s="8">
        <f t="shared" si="896"/>
        <v>95.5</v>
      </c>
      <c r="H1283" s="8">
        <f t="shared" si="896"/>
        <v>89</v>
      </c>
      <c r="I1283" s="8">
        <f t="shared" si="896"/>
        <v>82.5</v>
      </c>
      <c r="J1283" s="8">
        <f t="shared" si="896"/>
        <v>80.399999999999636</v>
      </c>
      <c r="K1283" s="8">
        <f t="shared" si="896"/>
        <v>78.300000000000182</v>
      </c>
      <c r="L1283" s="8">
        <f t="shared" si="896"/>
        <v>76.199999999999818</v>
      </c>
      <c r="M1283" s="8">
        <f t="shared" si="896"/>
        <v>74.099999999999454</v>
      </c>
      <c r="N1283" s="8">
        <f t="shared" si="896"/>
        <v>72</v>
      </c>
      <c r="O1283" s="8">
        <f t="shared" si="896"/>
        <v>72</v>
      </c>
      <c r="P1283" s="8">
        <f t="shared" si="896"/>
        <v>72</v>
      </c>
      <c r="Q1283" s="8">
        <f t="shared" si="896"/>
        <v>72</v>
      </c>
      <c r="R1283" s="8">
        <f t="shared" si="896"/>
        <v>72</v>
      </c>
      <c r="S1283" s="8">
        <f t="shared" si="896"/>
        <v>72</v>
      </c>
      <c r="T1283" s="8">
        <f t="shared" si="896"/>
        <v>72</v>
      </c>
      <c r="U1283" s="8">
        <f t="shared" si="896"/>
        <v>72</v>
      </c>
      <c r="V1283" s="8">
        <f t="shared" si="896"/>
        <v>72</v>
      </c>
      <c r="W1283" s="8">
        <f t="shared" si="896"/>
        <v>72</v>
      </c>
      <c r="X1283" s="8">
        <f t="shared" si="896"/>
        <v>72</v>
      </c>
      <c r="Y1283" s="8">
        <f t="shared" si="896"/>
        <v>72</v>
      </c>
      <c r="Z1283" s="8">
        <f t="shared" si="896"/>
        <v>72</v>
      </c>
      <c r="AA1283" s="8">
        <f t="shared" si="896"/>
        <v>72</v>
      </c>
      <c r="AB1283" s="8">
        <f t="shared" si="896"/>
        <v>72</v>
      </c>
      <c r="AC1283" s="8">
        <f t="shared" si="896"/>
        <v>72</v>
      </c>
      <c r="AD1283" s="8">
        <f t="shared" si="896"/>
        <v>72</v>
      </c>
      <c r="AE1283" s="8">
        <f t="shared" si="896"/>
        <v>72</v>
      </c>
      <c r="AF1283" s="8">
        <f t="shared" si="896"/>
        <v>72</v>
      </c>
      <c r="AG1283" s="8">
        <f t="shared" si="896"/>
        <v>72</v>
      </c>
      <c r="AH1283" s="8">
        <f t="shared" si="896"/>
        <v>72</v>
      </c>
    </row>
    <row r="1284" spans="2:34" hidden="1" outlineLevel="1">
      <c r="B1284" t="str">
        <f>_xlfn.TEXTJOIN(" - ",TRUE,C1284:F1284)</f>
        <v>Crude oil - Price - Asia - USD/barrel</v>
      </c>
      <c r="C1284" t="s">
        <v>164</v>
      </c>
      <c r="D1284" t="s">
        <v>100</v>
      </c>
      <c r="E1284" t="s">
        <v>57</v>
      </c>
      <c r="F1284" t="s">
        <v>165</v>
      </c>
      <c r="G1284" s="8">
        <f t="shared" si="896"/>
        <v>95.5</v>
      </c>
      <c r="H1284" s="8">
        <f t="shared" si="896"/>
        <v>89</v>
      </c>
      <c r="I1284" s="8">
        <f t="shared" si="896"/>
        <v>82.5</v>
      </c>
      <c r="J1284" s="8">
        <f t="shared" si="896"/>
        <v>80.399999999999636</v>
      </c>
      <c r="K1284" s="8">
        <f t="shared" si="896"/>
        <v>78.300000000000182</v>
      </c>
      <c r="L1284" s="8">
        <f t="shared" si="896"/>
        <v>76.199999999999818</v>
      </c>
      <c r="M1284" s="8">
        <f t="shared" si="896"/>
        <v>74.099999999999454</v>
      </c>
      <c r="N1284" s="8">
        <f t="shared" si="896"/>
        <v>72</v>
      </c>
      <c r="O1284" s="8">
        <f t="shared" si="896"/>
        <v>72</v>
      </c>
      <c r="P1284" s="8">
        <f t="shared" si="896"/>
        <v>72</v>
      </c>
      <c r="Q1284" s="8">
        <f t="shared" si="896"/>
        <v>72</v>
      </c>
      <c r="R1284" s="8">
        <f t="shared" si="896"/>
        <v>72</v>
      </c>
      <c r="S1284" s="8">
        <f t="shared" si="896"/>
        <v>72</v>
      </c>
      <c r="T1284" s="8">
        <f t="shared" si="896"/>
        <v>72</v>
      </c>
      <c r="U1284" s="8">
        <f t="shared" si="896"/>
        <v>72</v>
      </c>
      <c r="V1284" s="8">
        <f t="shared" si="896"/>
        <v>72</v>
      </c>
      <c r="W1284" s="8">
        <f t="shared" si="896"/>
        <v>72</v>
      </c>
      <c r="X1284" s="8">
        <f t="shared" si="896"/>
        <v>72</v>
      </c>
      <c r="Y1284" s="8">
        <f t="shared" si="896"/>
        <v>72</v>
      </c>
      <c r="Z1284" s="8">
        <f t="shared" si="896"/>
        <v>72</v>
      </c>
      <c r="AA1284" s="8">
        <f t="shared" si="896"/>
        <v>72</v>
      </c>
      <c r="AB1284" s="8">
        <f t="shared" si="896"/>
        <v>72</v>
      </c>
      <c r="AC1284" s="8">
        <f t="shared" si="896"/>
        <v>72</v>
      </c>
      <c r="AD1284" s="8">
        <f t="shared" si="896"/>
        <v>72</v>
      </c>
      <c r="AE1284" s="8">
        <f t="shared" si="896"/>
        <v>72</v>
      </c>
      <c r="AF1284" s="8">
        <f t="shared" si="896"/>
        <v>72</v>
      </c>
      <c r="AG1284" s="8">
        <f t="shared" si="896"/>
        <v>72</v>
      </c>
      <c r="AH1284" s="8">
        <f t="shared" si="896"/>
        <v>72</v>
      </c>
    </row>
    <row r="1285" spans="2:34" hidden="1" outlineLevel="1">
      <c r="B1285" t="str">
        <f t="shared" si="885"/>
        <v>Crude oil - Price - Europe - USD/barrel</v>
      </c>
      <c r="C1285" t="s">
        <v>164</v>
      </c>
      <c r="D1285" t="s">
        <v>100</v>
      </c>
      <c r="E1285" t="s">
        <v>8</v>
      </c>
      <c r="F1285" t="s">
        <v>165</v>
      </c>
      <c r="G1285" s="8">
        <f t="shared" si="896"/>
        <v>95.5</v>
      </c>
      <c r="H1285" s="8">
        <f t="shared" si="896"/>
        <v>89</v>
      </c>
      <c r="I1285" s="8">
        <f t="shared" si="896"/>
        <v>82.5</v>
      </c>
      <c r="J1285" s="8">
        <f t="shared" si="896"/>
        <v>80.399999999999636</v>
      </c>
      <c r="K1285" s="8">
        <f t="shared" si="896"/>
        <v>78.300000000000182</v>
      </c>
      <c r="L1285" s="8">
        <f t="shared" si="896"/>
        <v>76.199999999999818</v>
      </c>
      <c r="M1285" s="8">
        <f t="shared" si="896"/>
        <v>74.099999999999454</v>
      </c>
      <c r="N1285" s="8">
        <f t="shared" si="896"/>
        <v>72</v>
      </c>
      <c r="O1285" s="8">
        <f t="shared" si="896"/>
        <v>72</v>
      </c>
      <c r="P1285" s="8">
        <f t="shared" si="896"/>
        <v>72</v>
      </c>
      <c r="Q1285" s="8">
        <f t="shared" si="896"/>
        <v>72</v>
      </c>
      <c r="R1285" s="8">
        <f t="shared" si="896"/>
        <v>72</v>
      </c>
      <c r="S1285" s="8">
        <f t="shared" si="896"/>
        <v>72</v>
      </c>
      <c r="T1285" s="8">
        <f t="shared" si="896"/>
        <v>72</v>
      </c>
      <c r="U1285" s="8">
        <f t="shared" si="896"/>
        <v>72</v>
      </c>
      <c r="V1285" s="8">
        <f t="shared" si="896"/>
        <v>72</v>
      </c>
      <c r="W1285" s="8">
        <f t="shared" si="896"/>
        <v>72</v>
      </c>
      <c r="X1285" s="8">
        <f t="shared" si="896"/>
        <v>72</v>
      </c>
      <c r="Y1285" s="8">
        <f t="shared" si="896"/>
        <v>72</v>
      </c>
      <c r="Z1285" s="8">
        <f t="shared" si="896"/>
        <v>72</v>
      </c>
      <c r="AA1285" s="8">
        <f t="shared" si="896"/>
        <v>72</v>
      </c>
      <c r="AB1285" s="8">
        <f t="shared" si="896"/>
        <v>72</v>
      </c>
      <c r="AC1285" s="8">
        <f t="shared" si="896"/>
        <v>72</v>
      </c>
      <c r="AD1285" s="8">
        <f t="shared" si="896"/>
        <v>72</v>
      </c>
      <c r="AE1285" s="8">
        <f t="shared" si="896"/>
        <v>72</v>
      </c>
      <c r="AF1285" s="8">
        <f t="shared" si="896"/>
        <v>72</v>
      </c>
      <c r="AG1285" s="8">
        <f t="shared" si="896"/>
        <v>72</v>
      </c>
      <c r="AH1285" s="8">
        <f t="shared" si="896"/>
        <v>72</v>
      </c>
    </row>
    <row r="1286" spans="2:34" hidden="1" outlineLevel="1">
      <c r="B1286" t="str">
        <f>_xlfn.TEXTJOIN(" - ",TRUE,C1286:F1286)</f>
        <v>Crude oil - Price - Middle East - USD/barrel</v>
      </c>
      <c r="C1286" t="s">
        <v>164</v>
      </c>
      <c r="D1286" t="s">
        <v>100</v>
      </c>
      <c r="E1286" t="s">
        <v>58</v>
      </c>
      <c r="F1286" t="s">
        <v>165</v>
      </c>
      <c r="G1286" s="8">
        <f t="shared" si="896"/>
        <v>95.5</v>
      </c>
      <c r="H1286" s="8">
        <f t="shared" si="896"/>
        <v>89</v>
      </c>
      <c r="I1286" s="8">
        <f t="shared" si="896"/>
        <v>82.5</v>
      </c>
      <c r="J1286" s="8">
        <f t="shared" si="896"/>
        <v>80.399999999999636</v>
      </c>
      <c r="K1286" s="8">
        <f t="shared" si="896"/>
        <v>78.300000000000182</v>
      </c>
      <c r="L1286" s="8">
        <f t="shared" si="896"/>
        <v>76.199999999999818</v>
      </c>
      <c r="M1286" s="8">
        <f t="shared" si="896"/>
        <v>74.099999999999454</v>
      </c>
      <c r="N1286" s="8">
        <f t="shared" si="896"/>
        <v>72</v>
      </c>
      <c r="O1286" s="8">
        <f t="shared" si="896"/>
        <v>72</v>
      </c>
      <c r="P1286" s="8">
        <f t="shared" si="896"/>
        <v>72</v>
      </c>
      <c r="Q1286" s="8">
        <f t="shared" si="896"/>
        <v>72</v>
      </c>
      <c r="R1286" s="8">
        <f t="shared" si="896"/>
        <v>72</v>
      </c>
      <c r="S1286" s="8">
        <f t="shared" si="896"/>
        <v>72</v>
      </c>
      <c r="T1286" s="8">
        <f t="shared" si="896"/>
        <v>72</v>
      </c>
      <c r="U1286" s="8">
        <f t="shared" si="896"/>
        <v>72</v>
      </c>
      <c r="V1286" s="8">
        <f t="shared" si="896"/>
        <v>72</v>
      </c>
      <c r="W1286" s="8">
        <f t="shared" si="896"/>
        <v>72</v>
      </c>
      <c r="X1286" s="8">
        <f t="shared" si="896"/>
        <v>72</v>
      </c>
      <c r="Y1286" s="8">
        <f t="shared" si="896"/>
        <v>72</v>
      </c>
      <c r="Z1286" s="8">
        <f t="shared" si="896"/>
        <v>72</v>
      </c>
      <c r="AA1286" s="8">
        <f t="shared" si="896"/>
        <v>72</v>
      </c>
      <c r="AB1286" s="8">
        <f t="shared" si="896"/>
        <v>72</v>
      </c>
      <c r="AC1286" s="8">
        <f t="shared" si="896"/>
        <v>72</v>
      </c>
      <c r="AD1286" s="8">
        <f t="shared" si="896"/>
        <v>72</v>
      </c>
      <c r="AE1286" s="8">
        <f t="shared" si="896"/>
        <v>72</v>
      </c>
      <c r="AF1286" s="8">
        <f t="shared" si="896"/>
        <v>72</v>
      </c>
      <c r="AG1286" s="8">
        <f t="shared" si="896"/>
        <v>72</v>
      </c>
      <c r="AH1286" s="8">
        <f t="shared" si="896"/>
        <v>72</v>
      </c>
    </row>
    <row r="1287" spans="2:34" hidden="1" outlineLevel="1">
      <c r="B1287" t="str">
        <f t="shared" si="885"/>
        <v>LSFO - Cost conversion crude oil (bbl) -&gt; LSFO (ton) - Global - Multiplier</v>
      </c>
      <c r="C1287" t="str">
        <f>C1254</f>
        <v>LSFO</v>
      </c>
      <c r="D1287" t="s">
        <v>166</v>
      </c>
      <c r="E1287" t="s">
        <v>49</v>
      </c>
      <c r="F1287" t="s">
        <v>167</v>
      </c>
      <c r="G1287" s="20">
        <f t="shared" si="896"/>
        <v>7.7</v>
      </c>
      <c r="H1287" s="20">
        <f t="shared" si="896"/>
        <v>7.7</v>
      </c>
      <c r="I1287" s="20">
        <f t="shared" si="896"/>
        <v>7.7</v>
      </c>
      <c r="J1287" s="20">
        <f t="shared" si="896"/>
        <v>7.7</v>
      </c>
      <c r="K1287" s="20">
        <f t="shared" si="896"/>
        <v>7.7</v>
      </c>
      <c r="L1287" s="20">
        <f t="shared" si="896"/>
        <v>7.7</v>
      </c>
      <c r="M1287" s="20">
        <f t="shared" si="896"/>
        <v>7.7</v>
      </c>
      <c r="N1287" s="20">
        <f t="shared" si="896"/>
        <v>7.7</v>
      </c>
      <c r="O1287" s="20">
        <f t="shared" si="896"/>
        <v>7.7</v>
      </c>
      <c r="P1287" s="20">
        <f t="shared" si="896"/>
        <v>7.7</v>
      </c>
      <c r="Q1287" s="20">
        <f t="shared" si="896"/>
        <v>7.7</v>
      </c>
      <c r="R1287" s="20">
        <f t="shared" si="896"/>
        <v>7.7</v>
      </c>
      <c r="S1287" s="20">
        <f t="shared" si="896"/>
        <v>7.7</v>
      </c>
      <c r="T1287" s="20">
        <f t="shared" si="896"/>
        <v>7.7</v>
      </c>
      <c r="U1287" s="20">
        <f t="shared" si="896"/>
        <v>7.7</v>
      </c>
      <c r="V1287" s="20">
        <f t="shared" si="896"/>
        <v>7.7</v>
      </c>
      <c r="W1287" s="20">
        <f t="shared" si="896"/>
        <v>7.7</v>
      </c>
      <c r="X1287" s="20">
        <f t="shared" si="896"/>
        <v>7.7</v>
      </c>
      <c r="Y1287" s="20">
        <f t="shared" si="896"/>
        <v>7.7</v>
      </c>
      <c r="Z1287" s="20">
        <f t="shared" si="896"/>
        <v>7.7</v>
      </c>
      <c r="AA1287" s="20">
        <f t="shared" si="896"/>
        <v>7.7</v>
      </c>
      <c r="AB1287" s="20">
        <f t="shared" si="896"/>
        <v>7.7</v>
      </c>
      <c r="AC1287" s="20">
        <f t="shared" si="896"/>
        <v>7.7</v>
      </c>
      <c r="AD1287" s="20">
        <f t="shared" si="896"/>
        <v>7.7</v>
      </c>
      <c r="AE1287" s="20">
        <f t="shared" si="896"/>
        <v>7.7</v>
      </c>
      <c r="AF1287" s="20">
        <f t="shared" si="896"/>
        <v>7.7</v>
      </c>
      <c r="AG1287" s="20">
        <f t="shared" si="896"/>
        <v>7.7</v>
      </c>
      <c r="AH1287" s="20">
        <f t="shared" si="896"/>
        <v>7.7</v>
      </c>
    </row>
    <row r="1288" spans="2:34" collapsed="1"/>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27702-5DF0-4505-91A2-F81C1E6EA725}">
  <sheetPr codeName="Sheet5">
    <tabColor theme="2"/>
  </sheetPr>
  <dimension ref="B2:AH1201"/>
  <sheetViews>
    <sheetView showGridLines="0" workbookViewId="0">
      <selection activeCell="C2" sqref="C2"/>
    </sheetView>
  </sheetViews>
  <sheetFormatPr defaultRowHeight="15" outlineLevelRow="1" outlineLevelCol="1"/>
  <cols>
    <col min="1" max="1" width="4.7109375" customWidth="1"/>
    <col min="2" max="2" width="59.42578125" hidden="1" customWidth="1" outlineLevel="1"/>
    <col min="3" max="3" width="45.7109375" customWidth="1" collapsed="1"/>
    <col min="4" max="4" width="50.7109375" customWidth="1"/>
    <col min="5" max="5" width="11.140625" customWidth="1"/>
    <col min="6" max="6" width="18" customWidth="1"/>
  </cols>
  <sheetData>
    <row r="2" spans="2:34">
      <c r="C2" s="2" t="s">
        <v>168</v>
      </c>
    </row>
    <row r="4" spans="2:34">
      <c r="C4" s="51" t="s">
        <v>19</v>
      </c>
      <c r="D4" s="51" t="s">
        <v>28</v>
      </c>
      <c r="E4" s="51" t="s">
        <v>1</v>
      </c>
      <c r="F4" s="51" t="s">
        <v>29</v>
      </c>
      <c r="G4" s="51">
        <v>2023</v>
      </c>
      <c r="H4" s="51">
        <f t="shared" ref="H4:AH4" si="0">G4+1</f>
        <v>2024</v>
      </c>
      <c r="I4" s="51">
        <f t="shared" si="0"/>
        <v>2025</v>
      </c>
      <c r="J4" s="51">
        <f t="shared" si="0"/>
        <v>2026</v>
      </c>
      <c r="K4" s="51">
        <f t="shared" si="0"/>
        <v>2027</v>
      </c>
      <c r="L4" s="51">
        <f t="shared" si="0"/>
        <v>2028</v>
      </c>
      <c r="M4" s="51">
        <f t="shared" si="0"/>
        <v>2029</v>
      </c>
      <c r="N4" s="51">
        <f t="shared" si="0"/>
        <v>2030</v>
      </c>
      <c r="O4" s="51">
        <f t="shared" si="0"/>
        <v>2031</v>
      </c>
      <c r="P4" s="51">
        <f t="shared" si="0"/>
        <v>2032</v>
      </c>
      <c r="Q4" s="51">
        <f t="shared" si="0"/>
        <v>2033</v>
      </c>
      <c r="R4" s="51">
        <f t="shared" si="0"/>
        <v>2034</v>
      </c>
      <c r="S4" s="51">
        <f t="shared" si="0"/>
        <v>2035</v>
      </c>
      <c r="T4" s="51">
        <f t="shared" si="0"/>
        <v>2036</v>
      </c>
      <c r="U4" s="51">
        <f t="shared" si="0"/>
        <v>2037</v>
      </c>
      <c r="V4" s="51">
        <f t="shared" si="0"/>
        <v>2038</v>
      </c>
      <c r="W4" s="51">
        <f t="shared" si="0"/>
        <v>2039</v>
      </c>
      <c r="X4" s="51">
        <f t="shared" si="0"/>
        <v>2040</v>
      </c>
      <c r="Y4" s="51">
        <f t="shared" si="0"/>
        <v>2041</v>
      </c>
      <c r="Z4" s="51">
        <f t="shared" si="0"/>
        <v>2042</v>
      </c>
      <c r="AA4" s="51">
        <f t="shared" si="0"/>
        <v>2043</v>
      </c>
      <c r="AB4" s="51">
        <f t="shared" si="0"/>
        <v>2044</v>
      </c>
      <c r="AC4" s="51">
        <f t="shared" si="0"/>
        <v>2045</v>
      </c>
      <c r="AD4" s="51">
        <f t="shared" si="0"/>
        <v>2046</v>
      </c>
      <c r="AE4" s="51">
        <f t="shared" si="0"/>
        <v>2047</v>
      </c>
      <c r="AF4" s="51">
        <f t="shared" si="0"/>
        <v>2048</v>
      </c>
      <c r="AG4" s="51">
        <f t="shared" si="0"/>
        <v>2049</v>
      </c>
      <c r="AH4" s="51">
        <f t="shared" si="0"/>
        <v>2050</v>
      </c>
    </row>
    <row r="6" spans="2:34">
      <c r="B6" t="str">
        <f t="shared" ref="B6:B69" si="1">_xlfn.TEXTJOIN(" - ",TRUE,C6:F6)</f>
        <v>e-hydrogen (Alkaline) - Item - Region - Unit</v>
      </c>
      <c r="C6" s="52" t="s">
        <v>54</v>
      </c>
      <c r="D6" s="52" t="s">
        <v>28</v>
      </c>
      <c r="E6" s="52" t="s">
        <v>1</v>
      </c>
      <c r="F6" s="52" t="s">
        <v>29</v>
      </c>
      <c r="G6" s="3">
        <v>2023</v>
      </c>
      <c r="H6" s="3">
        <v>2024</v>
      </c>
      <c r="I6" s="3">
        <v>2025</v>
      </c>
      <c r="J6" s="3">
        <v>2026</v>
      </c>
      <c r="K6" s="3">
        <v>2027</v>
      </c>
      <c r="L6" s="3">
        <v>2028</v>
      </c>
      <c r="M6" s="3">
        <v>2029</v>
      </c>
      <c r="N6" s="3">
        <v>2030</v>
      </c>
      <c r="O6" s="3">
        <v>2031</v>
      </c>
      <c r="P6" s="3">
        <v>2032</v>
      </c>
      <c r="Q6" s="3">
        <v>2033</v>
      </c>
      <c r="R6" s="3">
        <v>2034</v>
      </c>
      <c r="S6" s="3">
        <v>2035</v>
      </c>
      <c r="T6" s="3">
        <v>2036</v>
      </c>
      <c r="U6" s="3">
        <v>2037</v>
      </c>
      <c r="V6" s="3">
        <v>2038</v>
      </c>
      <c r="W6" s="3">
        <v>2039</v>
      </c>
      <c r="X6" s="3">
        <v>2040</v>
      </c>
      <c r="Y6" s="3">
        <v>2041</v>
      </c>
      <c r="Z6" s="3">
        <v>2042</v>
      </c>
      <c r="AA6" s="3">
        <v>2043</v>
      </c>
      <c r="AB6" s="3">
        <v>2044</v>
      </c>
      <c r="AC6" s="3">
        <v>2045</v>
      </c>
      <c r="AD6" s="3">
        <v>2046</v>
      </c>
      <c r="AE6" s="3">
        <v>2047</v>
      </c>
      <c r="AF6" s="3">
        <v>2048</v>
      </c>
      <c r="AG6" s="3">
        <v>2049</v>
      </c>
      <c r="AH6" s="3">
        <v>2050</v>
      </c>
    </row>
    <row r="7" spans="2:34" hidden="1" outlineLevel="1">
      <c r="B7" t="str">
        <f t="shared" si="1"/>
        <v/>
      </c>
      <c r="C7" s="56"/>
      <c r="D7" s="56"/>
      <c r="E7" s="56"/>
      <c r="F7" s="56"/>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row>
    <row r="8" spans="2:34" hidden="1" outlineLevel="1">
      <c r="B8" t="str">
        <f t="shared" si="1"/>
        <v>e-hydrogen (Alkaline) - Total emissions - WTT - GWP100 - Global - ton CO2eq/ton fuel</v>
      </c>
      <c r="C8" s="58" t="str">
        <f>C6</f>
        <v>e-hydrogen (Alkaline)</v>
      </c>
      <c r="D8" s="10" t="s">
        <v>169</v>
      </c>
      <c r="E8" s="10" t="s">
        <v>49</v>
      </c>
      <c r="F8" s="10" t="s">
        <v>52</v>
      </c>
      <c r="G8" s="62">
        <f t="shared" ref="G8:AH8" si="2">G15+G16*G10+G17*G12</f>
        <v>0.2689348320400361</v>
      </c>
      <c r="H8" s="62">
        <f t="shared" si="2"/>
        <v>0.26871741602001809</v>
      </c>
      <c r="I8" s="62">
        <f t="shared" si="2"/>
        <v>0.26849999999999991</v>
      </c>
      <c r="J8" s="62">
        <f t="shared" si="2"/>
        <v>0.26828346068604925</v>
      </c>
      <c r="K8" s="62">
        <f t="shared" si="2"/>
        <v>0.26806692137209848</v>
      </c>
      <c r="L8" s="62">
        <f t="shared" si="2"/>
        <v>0.26785038205814782</v>
      </c>
      <c r="M8" s="62">
        <f t="shared" si="2"/>
        <v>0.2676338427441971</v>
      </c>
      <c r="N8" s="62">
        <f t="shared" si="2"/>
        <v>0.26741730343024633</v>
      </c>
      <c r="O8" s="62">
        <f t="shared" si="2"/>
        <v>0.26720163728714286</v>
      </c>
      <c r="P8" s="62">
        <f t="shared" si="2"/>
        <v>0.26698597114403916</v>
      </c>
      <c r="Q8" s="62">
        <f t="shared" si="2"/>
        <v>0.26677030500093551</v>
      </c>
      <c r="R8" s="62">
        <f t="shared" si="2"/>
        <v>0.26655463885783193</v>
      </c>
      <c r="S8" s="62">
        <f t="shared" si="2"/>
        <v>0.26633897271472823</v>
      </c>
      <c r="T8" s="62">
        <f t="shared" si="2"/>
        <v>0.26612417622150669</v>
      </c>
      <c r="U8" s="62">
        <f t="shared" si="2"/>
        <v>0.26590937972828521</v>
      </c>
      <c r="V8" s="62">
        <f t="shared" si="2"/>
        <v>0.26569458323506367</v>
      </c>
      <c r="W8" s="62">
        <f t="shared" si="2"/>
        <v>0.26547978674184214</v>
      </c>
      <c r="X8" s="62">
        <f t="shared" si="2"/>
        <v>0.26526499024862044</v>
      </c>
      <c r="Y8" s="62">
        <f t="shared" si="2"/>
        <v>0.26505105989851396</v>
      </c>
      <c r="Z8" s="62">
        <f t="shared" si="2"/>
        <v>0.26483712954840755</v>
      </c>
      <c r="AA8" s="62">
        <f t="shared" si="2"/>
        <v>0.26462319919830118</v>
      </c>
      <c r="AB8" s="62">
        <f t="shared" si="2"/>
        <v>0.26440926884819471</v>
      </c>
      <c r="AC8" s="62">
        <f t="shared" si="2"/>
        <v>0.26419533849808846</v>
      </c>
      <c r="AD8" s="62">
        <f t="shared" si="2"/>
        <v>0.26398227079847081</v>
      </c>
      <c r="AE8" s="62">
        <f t="shared" si="2"/>
        <v>0.2637692030988531</v>
      </c>
      <c r="AF8" s="62">
        <f t="shared" si="2"/>
        <v>0.26355613539923545</v>
      </c>
      <c r="AG8" s="62">
        <f t="shared" si="2"/>
        <v>0.26334306769961774</v>
      </c>
      <c r="AH8" s="62">
        <f t="shared" si="2"/>
        <v>0.26313000000000009</v>
      </c>
    </row>
    <row r="9" spans="2:34" hidden="1" outlineLevel="1">
      <c r="B9" t="str">
        <f t="shared" si="1"/>
        <v>e-hydrogen (Alkaline) - Total emissions - WTT - GWP20 - Global - ton CO2eq/ton fuel</v>
      </c>
      <c r="C9" s="59" t="str">
        <f>C6</f>
        <v>e-hydrogen (Alkaline)</v>
      </c>
      <c r="D9" s="13" t="s">
        <v>170</v>
      </c>
      <c r="E9" s="13" t="s">
        <v>49</v>
      </c>
      <c r="F9" s="13" t="s">
        <v>52</v>
      </c>
      <c r="G9" s="63">
        <f t="shared" ref="G9:AH9" si="3">G15+G16*G11+G17*G13</f>
        <v>0.2689348320400361</v>
      </c>
      <c r="H9" s="63">
        <f t="shared" si="3"/>
        <v>0.26871741602001809</v>
      </c>
      <c r="I9" s="63">
        <f t="shared" si="3"/>
        <v>0.26849999999999991</v>
      </c>
      <c r="J9" s="63">
        <f t="shared" si="3"/>
        <v>0.26828346068604925</v>
      </c>
      <c r="K9" s="63">
        <f t="shared" si="3"/>
        <v>0.26806692137209848</v>
      </c>
      <c r="L9" s="63">
        <f t="shared" si="3"/>
        <v>0.26785038205814782</v>
      </c>
      <c r="M9" s="63">
        <f t="shared" si="3"/>
        <v>0.2676338427441971</v>
      </c>
      <c r="N9" s="63">
        <f t="shared" si="3"/>
        <v>0.26741730343024633</v>
      </c>
      <c r="O9" s="63">
        <f t="shared" si="3"/>
        <v>0.26720163728714286</v>
      </c>
      <c r="P9" s="63">
        <f t="shared" si="3"/>
        <v>0.26698597114403916</v>
      </c>
      <c r="Q9" s="63">
        <f t="shared" si="3"/>
        <v>0.26677030500093551</v>
      </c>
      <c r="R9" s="63">
        <f t="shared" si="3"/>
        <v>0.26655463885783193</v>
      </c>
      <c r="S9" s="63">
        <f t="shared" si="3"/>
        <v>0.26633897271472823</v>
      </c>
      <c r="T9" s="63">
        <f t="shared" si="3"/>
        <v>0.26612417622150669</v>
      </c>
      <c r="U9" s="63">
        <f t="shared" si="3"/>
        <v>0.26590937972828521</v>
      </c>
      <c r="V9" s="63">
        <f t="shared" si="3"/>
        <v>0.26569458323506367</v>
      </c>
      <c r="W9" s="63">
        <f t="shared" si="3"/>
        <v>0.26547978674184214</v>
      </c>
      <c r="X9" s="63">
        <f t="shared" si="3"/>
        <v>0.26526499024862044</v>
      </c>
      <c r="Y9" s="63">
        <f t="shared" si="3"/>
        <v>0.26505105989851396</v>
      </c>
      <c r="Z9" s="63">
        <f t="shared" si="3"/>
        <v>0.26483712954840755</v>
      </c>
      <c r="AA9" s="63">
        <f t="shared" si="3"/>
        <v>0.26462319919830118</v>
      </c>
      <c r="AB9" s="63">
        <f t="shared" si="3"/>
        <v>0.26440926884819471</v>
      </c>
      <c r="AC9" s="63">
        <f t="shared" si="3"/>
        <v>0.26419533849808846</v>
      </c>
      <c r="AD9" s="63">
        <f t="shared" si="3"/>
        <v>0.26398227079847081</v>
      </c>
      <c r="AE9" s="63">
        <f t="shared" si="3"/>
        <v>0.2637692030988531</v>
      </c>
      <c r="AF9" s="63">
        <f t="shared" si="3"/>
        <v>0.26355613539923545</v>
      </c>
      <c r="AG9" s="63">
        <f t="shared" si="3"/>
        <v>0.26334306769961774</v>
      </c>
      <c r="AH9" s="63">
        <f t="shared" si="3"/>
        <v>0.26313000000000009</v>
      </c>
    </row>
    <row r="10" spans="2:34" hidden="1" outlineLevel="1">
      <c r="B10" t="str">
        <f t="shared" si="1"/>
        <v>General - Methane - GWP100 - Global - ton CO2eq/ton fuel</v>
      </c>
      <c r="C10" t="s">
        <v>115</v>
      </c>
      <c r="D10" t="s">
        <v>171</v>
      </c>
      <c r="E10" t="s">
        <v>49</v>
      </c>
      <c r="F10" t="s">
        <v>52</v>
      </c>
      <c r="G10" s="8">
        <f t="shared" ref="G10:AH10" si="4">Methane_GWP100</f>
        <v>29</v>
      </c>
      <c r="H10" s="8">
        <f t="shared" si="4"/>
        <v>29</v>
      </c>
      <c r="I10" s="8">
        <f t="shared" si="4"/>
        <v>29</v>
      </c>
      <c r="J10" s="8">
        <f t="shared" si="4"/>
        <v>29</v>
      </c>
      <c r="K10" s="8">
        <f t="shared" si="4"/>
        <v>29</v>
      </c>
      <c r="L10" s="8">
        <f t="shared" si="4"/>
        <v>29</v>
      </c>
      <c r="M10" s="8">
        <f t="shared" si="4"/>
        <v>29</v>
      </c>
      <c r="N10" s="8">
        <f t="shared" si="4"/>
        <v>29</v>
      </c>
      <c r="O10" s="8">
        <f t="shared" si="4"/>
        <v>29</v>
      </c>
      <c r="P10" s="8">
        <f t="shared" si="4"/>
        <v>29</v>
      </c>
      <c r="Q10" s="8">
        <f t="shared" si="4"/>
        <v>29</v>
      </c>
      <c r="R10" s="8">
        <f t="shared" si="4"/>
        <v>29</v>
      </c>
      <c r="S10" s="8">
        <f t="shared" si="4"/>
        <v>29</v>
      </c>
      <c r="T10" s="8">
        <f t="shared" si="4"/>
        <v>29</v>
      </c>
      <c r="U10" s="8">
        <f t="shared" si="4"/>
        <v>29</v>
      </c>
      <c r="V10" s="8">
        <f t="shared" si="4"/>
        <v>29</v>
      </c>
      <c r="W10" s="8">
        <f t="shared" si="4"/>
        <v>29</v>
      </c>
      <c r="X10" s="8">
        <f t="shared" si="4"/>
        <v>29</v>
      </c>
      <c r="Y10" s="8">
        <f t="shared" si="4"/>
        <v>29</v>
      </c>
      <c r="Z10" s="8">
        <f t="shared" si="4"/>
        <v>29</v>
      </c>
      <c r="AA10" s="8">
        <f t="shared" si="4"/>
        <v>29</v>
      </c>
      <c r="AB10" s="8">
        <f t="shared" si="4"/>
        <v>29</v>
      </c>
      <c r="AC10" s="8">
        <f t="shared" si="4"/>
        <v>29</v>
      </c>
      <c r="AD10" s="8">
        <f t="shared" si="4"/>
        <v>29</v>
      </c>
      <c r="AE10" s="8">
        <f t="shared" si="4"/>
        <v>29</v>
      </c>
      <c r="AF10" s="8">
        <f t="shared" si="4"/>
        <v>29</v>
      </c>
      <c r="AG10" s="8">
        <f t="shared" si="4"/>
        <v>29</v>
      </c>
      <c r="AH10" s="8">
        <f t="shared" si="4"/>
        <v>29</v>
      </c>
    </row>
    <row r="11" spans="2:34" hidden="1" outlineLevel="1">
      <c r="B11" t="str">
        <f t="shared" si="1"/>
        <v>General - Methane - GWP20 - Global - ton CO2eq/ton fuel</v>
      </c>
      <c r="C11" t="s">
        <v>115</v>
      </c>
      <c r="D11" t="s">
        <v>172</v>
      </c>
      <c r="E11" t="s">
        <v>49</v>
      </c>
      <c r="F11" t="s">
        <v>52</v>
      </c>
      <c r="G11" s="8">
        <f t="shared" ref="G11:AH11" si="5">Methane_GWP20</f>
        <v>85</v>
      </c>
      <c r="H11" s="8">
        <f t="shared" si="5"/>
        <v>85</v>
      </c>
      <c r="I11" s="8">
        <f t="shared" si="5"/>
        <v>85</v>
      </c>
      <c r="J11" s="8">
        <f t="shared" si="5"/>
        <v>85</v>
      </c>
      <c r="K11" s="8">
        <f t="shared" si="5"/>
        <v>85</v>
      </c>
      <c r="L11" s="8">
        <f t="shared" si="5"/>
        <v>85</v>
      </c>
      <c r="M11" s="8">
        <f t="shared" si="5"/>
        <v>85</v>
      </c>
      <c r="N11" s="8">
        <f t="shared" si="5"/>
        <v>85</v>
      </c>
      <c r="O11" s="8">
        <f t="shared" si="5"/>
        <v>85</v>
      </c>
      <c r="P11" s="8">
        <f t="shared" si="5"/>
        <v>85</v>
      </c>
      <c r="Q11" s="8">
        <f t="shared" si="5"/>
        <v>85</v>
      </c>
      <c r="R11" s="8">
        <f t="shared" si="5"/>
        <v>85</v>
      </c>
      <c r="S11" s="8">
        <f t="shared" si="5"/>
        <v>85</v>
      </c>
      <c r="T11" s="8">
        <f t="shared" si="5"/>
        <v>85</v>
      </c>
      <c r="U11" s="8">
        <f t="shared" si="5"/>
        <v>85</v>
      </c>
      <c r="V11" s="8">
        <f t="shared" si="5"/>
        <v>85</v>
      </c>
      <c r="W11" s="8">
        <f t="shared" si="5"/>
        <v>85</v>
      </c>
      <c r="X11" s="8">
        <f t="shared" si="5"/>
        <v>85</v>
      </c>
      <c r="Y11" s="8">
        <f t="shared" si="5"/>
        <v>85</v>
      </c>
      <c r="Z11" s="8">
        <f t="shared" si="5"/>
        <v>85</v>
      </c>
      <c r="AA11" s="8">
        <f t="shared" si="5"/>
        <v>85</v>
      </c>
      <c r="AB11" s="8">
        <f t="shared" si="5"/>
        <v>85</v>
      </c>
      <c r="AC11" s="8">
        <f t="shared" si="5"/>
        <v>85</v>
      </c>
      <c r="AD11" s="8">
        <f t="shared" si="5"/>
        <v>85</v>
      </c>
      <c r="AE11" s="8">
        <f t="shared" si="5"/>
        <v>85</v>
      </c>
      <c r="AF11" s="8">
        <f t="shared" si="5"/>
        <v>85</v>
      </c>
      <c r="AG11" s="8">
        <f t="shared" si="5"/>
        <v>85</v>
      </c>
      <c r="AH11" s="8">
        <f t="shared" si="5"/>
        <v>85</v>
      </c>
    </row>
    <row r="12" spans="2:34" hidden="1" outlineLevel="1">
      <c r="B12" t="str">
        <f t="shared" si="1"/>
        <v>General - Nitrous oxide - GWP100 - Global - ton CO2eq/ton fuel</v>
      </c>
      <c r="C12" t="s">
        <v>115</v>
      </c>
      <c r="D12" t="s">
        <v>173</v>
      </c>
      <c r="E12" t="s">
        <v>49</v>
      </c>
      <c r="F12" t="s">
        <v>52</v>
      </c>
      <c r="G12" s="8">
        <f t="shared" ref="G12:AH12" si="6">NitrousOxide_GWP100</f>
        <v>266</v>
      </c>
      <c r="H12" s="8">
        <f t="shared" si="6"/>
        <v>266</v>
      </c>
      <c r="I12" s="8">
        <f t="shared" si="6"/>
        <v>266</v>
      </c>
      <c r="J12" s="8">
        <f t="shared" si="6"/>
        <v>266</v>
      </c>
      <c r="K12" s="8">
        <f t="shared" si="6"/>
        <v>266</v>
      </c>
      <c r="L12" s="8">
        <f t="shared" si="6"/>
        <v>266</v>
      </c>
      <c r="M12" s="8">
        <f t="shared" si="6"/>
        <v>266</v>
      </c>
      <c r="N12" s="8">
        <f t="shared" si="6"/>
        <v>266</v>
      </c>
      <c r="O12" s="8">
        <f t="shared" si="6"/>
        <v>266</v>
      </c>
      <c r="P12" s="8">
        <f t="shared" si="6"/>
        <v>266</v>
      </c>
      <c r="Q12" s="8">
        <f t="shared" si="6"/>
        <v>266</v>
      </c>
      <c r="R12" s="8">
        <f t="shared" si="6"/>
        <v>266</v>
      </c>
      <c r="S12" s="8">
        <f t="shared" si="6"/>
        <v>266</v>
      </c>
      <c r="T12" s="8">
        <f t="shared" si="6"/>
        <v>266</v>
      </c>
      <c r="U12" s="8">
        <f t="shared" si="6"/>
        <v>266</v>
      </c>
      <c r="V12" s="8">
        <f t="shared" si="6"/>
        <v>266</v>
      </c>
      <c r="W12" s="8">
        <f t="shared" si="6"/>
        <v>266</v>
      </c>
      <c r="X12" s="8">
        <f t="shared" si="6"/>
        <v>266</v>
      </c>
      <c r="Y12" s="8">
        <f t="shared" si="6"/>
        <v>266</v>
      </c>
      <c r="Z12" s="8">
        <f t="shared" si="6"/>
        <v>266</v>
      </c>
      <c r="AA12" s="8">
        <f t="shared" si="6"/>
        <v>266</v>
      </c>
      <c r="AB12" s="8">
        <f t="shared" si="6"/>
        <v>266</v>
      </c>
      <c r="AC12" s="8">
        <f t="shared" si="6"/>
        <v>266</v>
      </c>
      <c r="AD12" s="8">
        <f t="shared" si="6"/>
        <v>266</v>
      </c>
      <c r="AE12" s="8">
        <f t="shared" si="6"/>
        <v>266</v>
      </c>
      <c r="AF12" s="8">
        <f t="shared" si="6"/>
        <v>266</v>
      </c>
      <c r="AG12" s="8">
        <f t="shared" si="6"/>
        <v>266</v>
      </c>
      <c r="AH12" s="8">
        <f t="shared" si="6"/>
        <v>266</v>
      </c>
    </row>
    <row r="13" spans="2:34" hidden="1" outlineLevel="1">
      <c r="B13" t="str">
        <f t="shared" si="1"/>
        <v>General - Nitrous oxide - GWP20 - Global - ton CO2eq/ton fuel</v>
      </c>
      <c r="C13" t="s">
        <v>115</v>
      </c>
      <c r="D13" t="s">
        <v>174</v>
      </c>
      <c r="E13" t="s">
        <v>49</v>
      </c>
      <c r="F13" t="s">
        <v>52</v>
      </c>
      <c r="G13" s="8">
        <f t="shared" ref="G13:AH13" si="7">NitrousOxide_GWP20</f>
        <v>251</v>
      </c>
      <c r="H13" s="8">
        <f t="shared" si="7"/>
        <v>251</v>
      </c>
      <c r="I13" s="8">
        <f t="shared" si="7"/>
        <v>251</v>
      </c>
      <c r="J13" s="8">
        <f t="shared" si="7"/>
        <v>251</v>
      </c>
      <c r="K13" s="8">
        <f t="shared" si="7"/>
        <v>251</v>
      </c>
      <c r="L13" s="8">
        <f t="shared" si="7"/>
        <v>251</v>
      </c>
      <c r="M13" s="8">
        <f t="shared" si="7"/>
        <v>251</v>
      </c>
      <c r="N13" s="8">
        <f t="shared" si="7"/>
        <v>251</v>
      </c>
      <c r="O13" s="8">
        <f t="shared" si="7"/>
        <v>251</v>
      </c>
      <c r="P13" s="8">
        <f t="shared" si="7"/>
        <v>251</v>
      </c>
      <c r="Q13" s="8">
        <f t="shared" si="7"/>
        <v>251</v>
      </c>
      <c r="R13" s="8">
        <f t="shared" si="7"/>
        <v>251</v>
      </c>
      <c r="S13" s="8">
        <f t="shared" si="7"/>
        <v>251</v>
      </c>
      <c r="T13" s="8">
        <f t="shared" si="7"/>
        <v>251</v>
      </c>
      <c r="U13" s="8">
        <f t="shared" si="7"/>
        <v>251</v>
      </c>
      <c r="V13" s="8">
        <f t="shared" si="7"/>
        <v>251</v>
      </c>
      <c r="W13" s="8">
        <f t="shared" si="7"/>
        <v>251</v>
      </c>
      <c r="X13" s="8">
        <f t="shared" si="7"/>
        <v>251</v>
      </c>
      <c r="Y13" s="8">
        <f t="shared" si="7"/>
        <v>251</v>
      </c>
      <c r="Z13" s="8">
        <f t="shared" si="7"/>
        <v>251</v>
      </c>
      <c r="AA13" s="8">
        <f t="shared" si="7"/>
        <v>251</v>
      </c>
      <c r="AB13" s="8">
        <f t="shared" si="7"/>
        <v>251</v>
      </c>
      <c r="AC13" s="8">
        <f t="shared" si="7"/>
        <v>251</v>
      </c>
      <c r="AD13" s="8">
        <f t="shared" si="7"/>
        <v>251</v>
      </c>
      <c r="AE13" s="8">
        <f t="shared" si="7"/>
        <v>251</v>
      </c>
      <c r="AF13" s="8">
        <f t="shared" si="7"/>
        <v>251</v>
      </c>
      <c r="AG13" s="8">
        <f t="shared" si="7"/>
        <v>251</v>
      </c>
      <c r="AH13" s="8">
        <f t="shared" si="7"/>
        <v>251</v>
      </c>
    </row>
    <row r="14" spans="2:34" hidden="1" outlineLevel="1">
      <c r="B14" t="str">
        <f t="shared" si="1"/>
        <v/>
      </c>
      <c r="C14" s="56"/>
      <c r="D14" s="56"/>
      <c r="E14" s="56"/>
      <c r="F14" s="56"/>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row>
    <row r="15" spans="2:34" hidden="1" outlineLevel="1">
      <c r="B15" t="str">
        <f t="shared" si="1"/>
        <v>e-hydrogen (Alkaline) - Total emissions - WTT - Global - ton CO2/ton fuel</v>
      </c>
      <c r="C15" s="10" t="str">
        <f>C6</f>
        <v>e-hydrogen (Alkaline)</v>
      </c>
      <c r="D15" s="10" t="s">
        <v>175</v>
      </c>
      <c r="E15" s="10" t="s">
        <v>49</v>
      </c>
      <c r="F15" s="10" t="s">
        <v>176</v>
      </c>
      <c r="G15" s="60">
        <f t="shared" ref="G15:AG17" si="8">G19+G26+G34</f>
        <v>0.2689348320400361</v>
      </c>
      <c r="H15" s="60">
        <f t="shared" si="8"/>
        <v>0.26871741602001809</v>
      </c>
      <c r="I15" s="60">
        <f t="shared" si="8"/>
        <v>0.26849999999999991</v>
      </c>
      <c r="J15" s="60">
        <f t="shared" si="8"/>
        <v>0.26828346068604925</v>
      </c>
      <c r="K15" s="60">
        <f t="shared" si="8"/>
        <v>0.26806692137209848</v>
      </c>
      <c r="L15" s="60">
        <f t="shared" si="8"/>
        <v>0.26785038205814782</v>
      </c>
      <c r="M15" s="60">
        <f t="shared" si="8"/>
        <v>0.2676338427441971</v>
      </c>
      <c r="N15" s="60">
        <f t="shared" si="8"/>
        <v>0.26741730343024633</v>
      </c>
      <c r="O15" s="60">
        <f t="shared" si="8"/>
        <v>0.26720163728714286</v>
      </c>
      <c r="P15" s="60">
        <f t="shared" si="8"/>
        <v>0.26698597114403916</v>
      </c>
      <c r="Q15" s="60">
        <f t="shared" si="8"/>
        <v>0.26677030500093551</v>
      </c>
      <c r="R15" s="60">
        <f t="shared" si="8"/>
        <v>0.26655463885783193</v>
      </c>
      <c r="S15" s="60">
        <f t="shared" si="8"/>
        <v>0.26633897271472823</v>
      </c>
      <c r="T15" s="60">
        <f t="shared" si="8"/>
        <v>0.26612417622150669</v>
      </c>
      <c r="U15" s="60">
        <f t="shared" si="8"/>
        <v>0.26590937972828521</v>
      </c>
      <c r="V15" s="60">
        <f t="shared" si="8"/>
        <v>0.26569458323506367</v>
      </c>
      <c r="W15" s="60">
        <f t="shared" si="8"/>
        <v>0.26547978674184214</v>
      </c>
      <c r="X15" s="60">
        <f t="shared" si="8"/>
        <v>0.26526499024862044</v>
      </c>
      <c r="Y15" s="60">
        <f t="shared" si="8"/>
        <v>0.26505105989851396</v>
      </c>
      <c r="Z15" s="60">
        <f t="shared" si="8"/>
        <v>0.26483712954840755</v>
      </c>
      <c r="AA15" s="60">
        <f t="shared" si="8"/>
        <v>0.26462319919830118</v>
      </c>
      <c r="AB15" s="60">
        <f t="shared" si="8"/>
        <v>0.26440926884819471</v>
      </c>
      <c r="AC15" s="60">
        <f t="shared" si="8"/>
        <v>0.26419533849808846</v>
      </c>
      <c r="AD15" s="60">
        <f t="shared" si="8"/>
        <v>0.26398227079847081</v>
      </c>
      <c r="AE15" s="60">
        <f t="shared" si="8"/>
        <v>0.2637692030988531</v>
      </c>
      <c r="AF15" s="60">
        <f t="shared" si="8"/>
        <v>0.26355613539923545</v>
      </c>
      <c r="AG15" s="60">
        <f t="shared" si="8"/>
        <v>0.26334306769961774</v>
      </c>
      <c r="AH15" s="60">
        <f>AH19+AH26+AH34</f>
        <v>0.26313000000000009</v>
      </c>
    </row>
    <row r="16" spans="2:34" hidden="1" outlineLevel="1">
      <c r="B16" t="str">
        <f t="shared" si="1"/>
        <v>e-hydrogen (Alkaline) - Total emissions - WTT - Global - ton CH4/ton fuel</v>
      </c>
      <c r="C16" s="2" t="str">
        <f>C6</f>
        <v>e-hydrogen (Alkaline)</v>
      </c>
      <c r="D16" s="2" t="s">
        <v>175</v>
      </c>
      <c r="E16" s="2" t="s">
        <v>49</v>
      </c>
      <c r="F16" s="2" t="s">
        <v>177</v>
      </c>
      <c r="G16" s="64">
        <f t="shared" si="8"/>
        <v>0</v>
      </c>
      <c r="H16" s="64">
        <f t="shared" si="8"/>
        <v>0</v>
      </c>
      <c r="I16" s="64">
        <f t="shared" si="8"/>
        <v>0</v>
      </c>
      <c r="J16" s="64">
        <f t="shared" si="8"/>
        <v>0</v>
      </c>
      <c r="K16" s="64">
        <f t="shared" si="8"/>
        <v>0</v>
      </c>
      <c r="L16" s="64">
        <f t="shared" si="8"/>
        <v>0</v>
      </c>
      <c r="M16" s="64">
        <f t="shared" si="8"/>
        <v>0</v>
      </c>
      <c r="N16" s="64">
        <f t="shared" si="8"/>
        <v>0</v>
      </c>
      <c r="O16" s="64">
        <f t="shared" si="8"/>
        <v>0</v>
      </c>
      <c r="P16" s="64">
        <f t="shared" si="8"/>
        <v>0</v>
      </c>
      <c r="Q16" s="64">
        <f t="shared" si="8"/>
        <v>0</v>
      </c>
      <c r="R16" s="64">
        <f t="shared" si="8"/>
        <v>0</v>
      </c>
      <c r="S16" s="64">
        <f t="shared" si="8"/>
        <v>0</v>
      </c>
      <c r="T16" s="64">
        <f t="shared" si="8"/>
        <v>0</v>
      </c>
      <c r="U16" s="64">
        <f t="shared" si="8"/>
        <v>0</v>
      </c>
      <c r="V16" s="64">
        <f t="shared" si="8"/>
        <v>0</v>
      </c>
      <c r="W16" s="64">
        <f t="shared" si="8"/>
        <v>0</v>
      </c>
      <c r="X16" s="64">
        <f t="shared" si="8"/>
        <v>0</v>
      </c>
      <c r="Y16" s="64">
        <f t="shared" si="8"/>
        <v>0</v>
      </c>
      <c r="Z16" s="64">
        <f t="shared" si="8"/>
        <v>0</v>
      </c>
      <c r="AA16" s="64">
        <f t="shared" si="8"/>
        <v>0</v>
      </c>
      <c r="AB16" s="64">
        <f t="shared" si="8"/>
        <v>0</v>
      </c>
      <c r="AC16" s="64">
        <f t="shared" si="8"/>
        <v>0</v>
      </c>
      <c r="AD16" s="64">
        <f t="shared" si="8"/>
        <v>0</v>
      </c>
      <c r="AE16" s="64">
        <f t="shared" si="8"/>
        <v>0</v>
      </c>
      <c r="AF16" s="64">
        <f t="shared" si="8"/>
        <v>0</v>
      </c>
      <c r="AG16" s="64">
        <f t="shared" si="8"/>
        <v>0</v>
      </c>
      <c r="AH16" s="64">
        <f>AH20+AH27+AH35</f>
        <v>0</v>
      </c>
    </row>
    <row r="17" spans="2:34" hidden="1" outlineLevel="1">
      <c r="B17" t="str">
        <f t="shared" si="1"/>
        <v>e-hydrogen (Alkaline) - Total emissions - WTT - Global - ton N2O/ton fuel</v>
      </c>
      <c r="C17" s="13" t="str">
        <f>C6</f>
        <v>e-hydrogen (Alkaline)</v>
      </c>
      <c r="D17" s="13" t="s">
        <v>175</v>
      </c>
      <c r="E17" s="13" t="s">
        <v>49</v>
      </c>
      <c r="F17" s="13" t="s">
        <v>178</v>
      </c>
      <c r="G17" s="61">
        <f t="shared" si="8"/>
        <v>0</v>
      </c>
      <c r="H17" s="61">
        <f t="shared" si="8"/>
        <v>0</v>
      </c>
      <c r="I17" s="61">
        <f t="shared" si="8"/>
        <v>0</v>
      </c>
      <c r="J17" s="61">
        <f t="shared" si="8"/>
        <v>0</v>
      </c>
      <c r="K17" s="61">
        <f t="shared" si="8"/>
        <v>0</v>
      </c>
      <c r="L17" s="61">
        <f t="shared" si="8"/>
        <v>0</v>
      </c>
      <c r="M17" s="61">
        <f t="shared" si="8"/>
        <v>0</v>
      </c>
      <c r="N17" s="61">
        <f t="shared" si="8"/>
        <v>0</v>
      </c>
      <c r="O17" s="61">
        <f t="shared" si="8"/>
        <v>0</v>
      </c>
      <c r="P17" s="61">
        <f t="shared" si="8"/>
        <v>0</v>
      </c>
      <c r="Q17" s="61">
        <f t="shared" si="8"/>
        <v>0</v>
      </c>
      <c r="R17" s="61">
        <f t="shared" si="8"/>
        <v>0</v>
      </c>
      <c r="S17" s="61">
        <f t="shared" si="8"/>
        <v>0</v>
      </c>
      <c r="T17" s="61">
        <f t="shared" si="8"/>
        <v>0</v>
      </c>
      <c r="U17" s="61">
        <f t="shared" si="8"/>
        <v>0</v>
      </c>
      <c r="V17" s="61">
        <f t="shared" si="8"/>
        <v>0</v>
      </c>
      <c r="W17" s="61">
        <f t="shared" si="8"/>
        <v>0</v>
      </c>
      <c r="X17" s="61">
        <f t="shared" si="8"/>
        <v>0</v>
      </c>
      <c r="Y17" s="61">
        <f t="shared" si="8"/>
        <v>0</v>
      </c>
      <c r="Z17" s="61">
        <f t="shared" si="8"/>
        <v>0</v>
      </c>
      <c r="AA17" s="61">
        <f t="shared" si="8"/>
        <v>0</v>
      </c>
      <c r="AB17" s="61">
        <f t="shared" si="8"/>
        <v>0</v>
      </c>
      <c r="AC17" s="61">
        <f t="shared" si="8"/>
        <v>0</v>
      </c>
      <c r="AD17" s="61">
        <f t="shared" si="8"/>
        <v>0</v>
      </c>
      <c r="AE17" s="61">
        <f t="shared" si="8"/>
        <v>0</v>
      </c>
      <c r="AF17" s="61">
        <f t="shared" si="8"/>
        <v>0</v>
      </c>
      <c r="AG17" s="61">
        <f t="shared" si="8"/>
        <v>0</v>
      </c>
      <c r="AH17" s="61">
        <f>AH21+AH28+AH36</f>
        <v>0</v>
      </c>
    </row>
    <row r="18" spans="2:34" hidden="1" outlineLevel="1">
      <c r="B18" t="str">
        <f t="shared" si="1"/>
        <v/>
      </c>
      <c r="C18" s="2"/>
    </row>
    <row r="19" spans="2:34" hidden="1" outlineLevel="1">
      <c r="B19" t="str">
        <f t="shared" si="1"/>
        <v>e-hydrogen (Alkaline) - Process-related emissions - WTT - Global - ton CO2/ton fuel</v>
      </c>
      <c r="C19" s="10" t="str">
        <f>C6</f>
        <v>e-hydrogen (Alkaline)</v>
      </c>
      <c r="D19" s="10" t="s">
        <v>179</v>
      </c>
      <c r="E19" s="10" t="s">
        <v>49</v>
      </c>
      <c r="F19" s="10" t="s">
        <v>176</v>
      </c>
      <c r="G19" s="60">
        <f>G22</f>
        <v>0</v>
      </c>
      <c r="H19" s="60">
        <f t="shared" ref="H19:AH19" si="9">H22</f>
        <v>0</v>
      </c>
      <c r="I19" s="60">
        <f t="shared" si="9"/>
        <v>0</v>
      </c>
      <c r="J19" s="60">
        <f t="shared" si="9"/>
        <v>0</v>
      </c>
      <c r="K19" s="60">
        <f t="shared" si="9"/>
        <v>0</v>
      </c>
      <c r="L19" s="60">
        <f t="shared" si="9"/>
        <v>0</v>
      </c>
      <c r="M19" s="60">
        <f t="shared" si="9"/>
        <v>0</v>
      </c>
      <c r="N19" s="60">
        <f t="shared" si="9"/>
        <v>0</v>
      </c>
      <c r="O19" s="60">
        <f t="shared" si="9"/>
        <v>0</v>
      </c>
      <c r="P19" s="60">
        <f t="shared" si="9"/>
        <v>0</v>
      </c>
      <c r="Q19" s="60">
        <f t="shared" si="9"/>
        <v>0</v>
      </c>
      <c r="R19" s="60">
        <f t="shared" si="9"/>
        <v>0</v>
      </c>
      <c r="S19" s="60">
        <f t="shared" si="9"/>
        <v>0</v>
      </c>
      <c r="T19" s="60">
        <f t="shared" si="9"/>
        <v>0</v>
      </c>
      <c r="U19" s="60">
        <f t="shared" si="9"/>
        <v>0</v>
      </c>
      <c r="V19" s="60">
        <f t="shared" si="9"/>
        <v>0</v>
      </c>
      <c r="W19" s="60">
        <f t="shared" si="9"/>
        <v>0</v>
      </c>
      <c r="X19" s="60">
        <f t="shared" si="9"/>
        <v>0</v>
      </c>
      <c r="Y19" s="60">
        <f t="shared" si="9"/>
        <v>0</v>
      </c>
      <c r="Z19" s="60">
        <f t="shared" si="9"/>
        <v>0</v>
      </c>
      <c r="AA19" s="60">
        <f t="shared" si="9"/>
        <v>0</v>
      </c>
      <c r="AB19" s="60">
        <f t="shared" si="9"/>
        <v>0</v>
      </c>
      <c r="AC19" s="60">
        <f t="shared" si="9"/>
        <v>0</v>
      </c>
      <c r="AD19" s="60">
        <f t="shared" si="9"/>
        <v>0</v>
      </c>
      <c r="AE19" s="60">
        <f t="shared" si="9"/>
        <v>0</v>
      </c>
      <c r="AF19" s="60">
        <f t="shared" si="9"/>
        <v>0</v>
      </c>
      <c r="AG19" s="60">
        <f t="shared" si="9"/>
        <v>0</v>
      </c>
      <c r="AH19" s="60">
        <f t="shared" si="9"/>
        <v>0</v>
      </c>
    </row>
    <row r="20" spans="2:34" hidden="1" outlineLevel="1">
      <c r="B20" t="str">
        <f t="shared" si="1"/>
        <v>e-hydrogen (Alkaline) - Process-related emissions - WTT - Global - ton CH4/ton fuel</v>
      </c>
      <c r="C20" s="2" t="str">
        <f>C6</f>
        <v>e-hydrogen (Alkaline)</v>
      </c>
      <c r="D20" s="2" t="s">
        <v>179</v>
      </c>
      <c r="E20" s="2" t="s">
        <v>49</v>
      </c>
      <c r="F20" s="2" t="s">
        <v>177</v>
      </c>
      <c r="G20" s="64">
        <f t="shared" ref="G20:AH20" si="10">G23</f>
        <v>0</v>
      </c>
      <c r="H20" s="64">
        <f t="shared" si="10"/>
        <v>0</v>
      </c>
      <c r="I20" s="64">
        <f t="shared" si="10"/>
        <v>0</v>
      </c>
      <c r="J20" s="64">
        <f t="shared" si="10"/>
        <v>0</v>
      </c>
      <c r="K20" s="64">
        <f t="shared" si="10"/>
        <v>0</v>
      </c>
      <c r="L20" s="64">
        <f t="shared" si="10"/>
        <v>0</v>
      </c>
      <c r="M20" s="64">
        <f t="shared" si="10"/>
        <v>0</v>
      </c>
      <c r="N20" s="64">
        <f t="shared" si="10"/>
        <v>0</v>
      </c>
      <c r="O20" s="64">
        <f t="shared" si="10"/>
        <v>0</v>
      </c>
      <c r="P20" s="64">
        <f t="shared" si="10"/>
        <v>0</v>
      </c>
      <c r="Q20" s="64">
        <f t="shared" si="10"/>
        <v>0</v>
      </c>
      <c r="R20" s="64">
        <f t="shared" si="10"/>
        <v>0</v>
      </c>
      <c r="S20" s="64">
        <f t="shared" si="10"/>
        <v>0</v>
      </c>
      <c r="T20" s="64">
        <f t="shared" si="10"/>
        <v>0</v>
      </c>
      <c r="U20" s="64">
        <f t="shared" si="10"/>
        <v>0</v>
      </c>
      <c r="V20" s="64">
        <f t="shared" si="10"/>
        <v>0</v>
      </c>
      <c r="W20" s="64">
        <f t="shared" si="10"/>
        <v>0</v>
      </c>
      <c r="X20" s="64">
        <f t="shared" si="10"/>
        <v>0</v>
      </c>
      <c r="Y20" s="64">
        <f t="shared" si="10"/>
        <v>0</v>
      </c>
      <c r="Z20" s="64">
        <f t="shared" si="10"/>
        <v>0</v>
      </c>
      <c r="AA20" s="64">
        <f t="shared" si="10"/>
        <v>0</v>
      </c>
      <c r="AB20" s="64">
        <f t="shared" si="10"/>
        <v>0</v>
      </c>
      <c r="AC20" s="64">
        <f t="shared" si="10"/>
        <v>0</v>
      </c>
      <c r="AD20" s="64">
        <f t="shared" si="10"/>
        <v>0</v>
      </c>
      <c r="AE20" s="64">
        <f t="shared" si="10"/>
        <v>0</v>
      </c>
      <c r="AF20" s="64">
        <f t="shared" si="10"/>
        <v>0</v>
      </c>
      <c r="AG20" s="64">
        <f t="shared" si="10"/>
        <v>0</v>
      </c>
      <c r="AH20" s="64">
        <f t="shared" si="10"/>
        <v>0</v>
      </c>
    </row>
    <row r="21" spans="2:34" hidden="1" outlineLevel="1">
      <c r="B21" t="str">
        <f t="shared" si="1"/>
        <v>e-hydrogen (Alkaline) - Process-related emissions - WTT - Global - ton N2O/ton fuel</v>
      </c>
      <c r="C21" s="13" t="str">
        <f>C6</f>
        <v>e-hydrogen (Alkaline)</v>
      </c>
      <c r="D21" s="13" t="s">
        <v>179</v>
      </c>
      <c r="E21" s="13" t="s">
        <v>49</v>
      </c>
      <c r="F21" s="13" t="s">
        <v>178</v>
      </c>
      <c r="G21" s="61">
        <f t="shared" ref="G21:AH21" si="11">G24</f>
        <v>0</v>
      </c>
      <c r="H21" s="61">
        <f t="shared" si="11"/>
        <v>0</v>
      </c>
      <c r="I21" s="61">
        <f t="shared" si="11"/>
        <v>0</v>
      </c>
      <c r="J21" s="61">
        <f t="shared" si="11"/>
        <v>0</v>
      </c>
      <c r="K21" s="61">
        <f t="shared" si="11"/>
        <v>0</v>
      </c>
      <c r="L21" s="61">
        <f t="shared" si="11"/>
        <v>0</v>
      </c>
      <c r="M21" s="61">
        <f t="shared" si="11"/>
        <v>0</v>
      </c>
      <c r="N21" s="61">
        <f t="shared" si="11"/>
        <v>0</v>
      </c>
      <c r="O21" s="61">
        <f t="shared" si="11"/>
        <v>0</v>
      </c>
      <c r="P21" s="61">
        <f t="shared" si="11"/>
        <v>0</v>
      </c>
      <c r="Q21" s="61">
        <f t="shared" si="11"/>
        <v>0</v>
      </c>
      <c r="R21" s="61">
        <f t="shared" si="11"/>
        <v>0</v>
      </c>
      <c r="S21" s="61">
        <f t="shared" si="11"/>
        <v>0</v>
      </c>
      <c r="T21" s="61">
        <f t="shared" si="11"/>
        <v>0</v>
      </c>
      <c r="U21" s="61">
        <f t="shared" si="11"/>
        <v>0</v>
      </c>
      <c r="V21" s="61">
        <f t="shared" si="11"/>
        <v>0</v>
      </c>
      <c r="W21" s="61">
        <f t="shared" si="11"/>
        <v>0</v>
      </c>
      <c r="X21" s="61">
        <f t="shared" si="11"/>
        <v>0</v>
      </c>
      <c r="Y21" s="61">
        <f t="shared" si="11"/>
        <v>0</v>
      </c>
      <c r="Z21" s="61">
        <f t="shared" si="11"/>
        <v>0</v>
      </c>
      <c r="AA21" s="61">
        <f t="shared" si="11"/>
        <v>0</v>
      </c>
      <c r="AB21" s="61">
        <f t="shared" si="11"/>
        <v>0</v>
      </c>
      <c r="AC21" s="61">
        <f t="shared" si="11"/>
        <v>0</v>
      </c>
      <c r="AD21" s="61">
        <f t="shared" si="11"/>
        <v>0</v>
      </c>
      <c r="AE21" s="61">
        <f t="shared" si="11"/>
        <v>0</v>
      </c>
      <c r="AF21" s="61">
        <f t="shared" si="11"/>
        <v>0</v>
      </c>
      <c r="AG21" s="61">
        <f t="shared" si="11"/>
        <v>0</v>
      </c>
      <c r="AH21" s="61">
        <f t="shared" si="11"/>
        <v>0</v>
      </c>
    </row>
    <row r="22" spans="2:34" hidden="1" outlineLevel="1">
      <c r="B22" t="str">
        <f t="shared" si="1"/>
        <v>e-hydrogen (Alkaline) - Process WTT emissions (carbon dioxide) - Global - ton CO2/ton fuel</v>
      </c>
      <c r="C22" t="str">
        <f>C6</f>
        <v>e-hydrogen (Alkaline)</v>
      </c>
      <c r="D22" t="s">
        <v>180</v>
      </c>
      <c r="E22" t="s">
        <v>49</v>
      </c>
      <c r="F22" t="s">
        <v>176</v>
      </c>
      <c r="G22" s="20">
        <f t="shared" ref="G22:AH24" si="12">INDEX(FuelData,MATCH($B22,FuelData_Index,0),MATCH(G$4,FuelData_Year,0))</f>
        <v>0</v>
      </c>
      <c r="H22" s="20">
        <f t="shared" si="12"/>
        <v>0</v>
      </c>
      <c r="I22" s="20">
        <f t="shared" si="12"/>
        <v>0</v>
      </c>
      <c r="J22" s="20">
        <f t="shared" si="12"/>
        <v>0</v>
      </c>
      <c r="K22" s="20">
        <f t="shared" si="12"/>
        <v>0</v>
      </c>
      <c r="L22" s="20">
        <f t="shared" si="12"/>
        <v>0</v>
      </c>
      <c r="M22" s="20">
        <f t="shared" si="12"/>
        <v>0</v>
      </c>
      <c r="N22" s="20">
        <f t="shared" si="12"/>
        <v>0</v>
      </c>
      <c r="O22" s="20">
        <f t="shared" si="12"/>
        <v>0</v>
      </c>
      <c r="P22" s="20">
        <f t="shared" si="12"/>
        <v>0</v>
      </c>
      <c r="Q22" s="20">
        <f t="shared" si="12"/>
        <v>0</v>
      </c>
      <c r="R22" s="20">
        <f t="shared" si="12"/>
        <v>0</v>
      </c>
      <c r="S22" s="20">
        <f t="shared" si="12"/>
        <v>0</v>
      </c>
      <c r="T22" s="20">
        <f t="shared" si="12"/>
        <v>0</v>
      </c>
      <c r="U22" s="20">
        <f t="shared" si="12"/>
        <v>0</v>
      </c>
      <c r="V22" s="20">
        <f t="shared" si="12"/>
        <v>0</v>
      </c>
      <c r="W22" s="20">
        <f t="shared" si="12"/>
        <v>0</v>
      </c>
      <c r="X22" s="20">
        <f t="shared" si="12"/>
        <v>0</v>
      </c>
      <c r="Y22" s="20">
        <f t="shared" si="12"/>
        <v>0</v>
      </c>
      <c r="Z22" s="20">
        <f t="shared" si="12"/>
        <v>0</v>
      </c>
      <c r="AA22" s="20">
        <f t="shared" si="12"/>
        <v>0</v>
      </c>
      <c r="AB22" s="20">
        <f t="shared" si="12"/>
        <v>0</v>
      </c>
      <c r="AC22" s="20">
        <f t="shared" si="12"/>
        <v>0</v>
      </c>
      <c r="AD22" s="20">
        <f t="shared" si="12"/>
        <v>0</v>
      </c>
      <c r="AE22" s="20">
        <f t="shared" si="12"/>
        <v>0</v>
      </c>
      <c r="AF22" s="20">
        <f t="shared" si="12"/>
        <v>0</v>
      </c>
      <c r="AG22" s="20">
        <f t="shared" si="12"/>
        <v>0</v>
      </c>
      <c r="AH22" s="20">
        <f t="shared" si="12"/>
        <v>0</v>
      </c>
    </row>
    <row r="23" spans="2:34" hidden="1" outlineLevel="1">
      <c r="B23" t="str">
        <f t="shared" si="1"/>
        <v>e-hydrogen (Alkaline) - Process WTT emissions (methane) - Global - ton CH4/ton fuel</v>
      </c>
      <c r="C23" t="str">
        <f>C6</f>
        <v>e-hydrogen (Alkaline)</v>
      </c>
      <c r="D23" t="s">
        <v>181</v>
      </c>
      <c r="E23" t="s">
        <v>49</v>
      </c>
      <c r="F23" t="s">
        <v>177</v>
      </c>
      <c r="G23" s="20">
        <f t="shared" si="12"/>
        <v>0</v>
      </c>
      <c r="H23" s="20">
        <f t="shared" si="12"/>
        <v>0</v>
      </c>
      <c r="I23" s="20">
        <f t="shared" si="12"/>
        <v>0</v>
      </c>
      <c r="J23" s="20">
        <f t="shared" si="12"/>
        <v>0</v>
      </c>
      <c r="K23" s="20">
        <f t="shared" si="12"/>
        <v>0</v>
      </c>
      <c r="L23" s="20">
        <f t="shared" si="12"/>
        <v>0</v>
      </c>
      <c r="M23" s="20">
        <f t="shared" si="12"/>
        <v>0</v>
      </c>
      <c r="N23" s="20">
        <f t="shared" si="12"/>
        <v>0</v>
      </c>
      <c r="O23" s="20">
        <f t="shared" si="12"/>
        <v>0</v>
      </c>
      <c r="P23" s="20">
        <f t="shared" si="12"/>
        <v>0</v>
      </c>
      <c r="Q23" s="20">
        <f t="shared" si="12"/>
        <v>0</v>
      </c>
      <c r="R23" s="20">
        <f t="shared" si="12"/>
        <v>0</v>
      </c>
      <c r="S23" s="20">
        <f t="shared" si="12"/>
        <v>0</v>
      </c>
      <c r="T23" s="20">
        <f t="shared" si="12"/>
        <v>0</v>
      </c>
      <c r="U23" s="20">
        <f t="shared" si="12"/>
        <v>0</v>
      </c>
      <c r="V23" s="20">
        <f t="shared" si="12"/>
        <v>0</v>
      </c>
      <c r="W23" s="20">
        <f t="shared" si="12"/>
        <v>0</v>
      </c>
      <c r="X23" s="20">
        <f t="shared" si="12"/>
        <v>0</v>
      </c>
      <c r="Y23" s="20">
        <f t="shared" si="12"/>
        <v>0</v>
      </c>
      <c r="Z23" s="20">
        <f t="shared" si="12"/>
        <v>0</v>
      </c>
      <c r="AA23" s="20">
        <f t="shared" si="12"/>
        <v>0</v>
      </c>
      <c r="AB23" s="20">
        <f t="shared" si="12"/>
        <v>0</v>
      </c>
      <c r="AC23" s="20">
        <f t="shared" si="12"/>
        <v>0</v>
      </c>
      <c r="AD23" s="20">
        <f t="shared" si="12"/>
        <v>0</v>
      </c>
      <c r="AE23" s="20">
        <f t="shared" si="12"/>
        <v>0</v>
      </c>
      <c r="AF23" s="20">
        <f t="shared" si="12"/>
        <v>0</v>
      </c>
      <c r="AG23" s="20">
        <f t="shared" si="12"/>
        <v>0</v>
      </c>
      <c r="AH23" s="20">
        <f t="shared" si="12"/>
        <v>0</v>
      </c>
    </row>
    <row r="24" spans="2:34" hidden="1" outlineLevel="1">
      <c r="B24" t="str">
        <f t="shared" si="1"/>
        <v>e-hydrogen (Alkaline) - Process WTT emissions (nitrous oxide) - Global - ton N2O/ton fuel</v>
      </c>
      <c r="C24" t="str">
        <f>C6</f>
        <v>e-hydrogen (Alkaline)</v>
      </c>
      <c r="D24" t="s">
        <v>182</v>
      </c>
      <c r="E24" t="s">
        <v>49</v>
      </c>
      <c r="F24" t="s">
        <v>178</v>
      </c>
      <c r="G24" s="20">
        <f t="shared" si="12"/>
        <v>0</v>
      </c>
      <c r="H24" s="20">
        <f t="shared" si="12"/>
        <v>0</v>
      </c>
      <c r="I24" s="20">
        <f t="shared" si="12"/>
        <v>0</v>
      </c>
      <c r="J24" s="20">
        <f t="shared" si="12"/>
        <v>0</v>
      </c>
      <c r="K24" s="20">
        <f t="shared" si="12"/>
        <v>0</v>
      </c>
      <c r="L24" s="20">
        <f t="shared" si="12"/>
        <v>0</v>
      </c>
      <c r="M24" s="20">
        <f t="shared" si="12"/>
        <v>0</v>
      </c>
      <c r="N24" s="20">
        <f t="shared" si="12"/>
        <v>0</v>
      </c>
      <c r="O24" s="20">
        <f t="shared" si="12"/>
        <v>0</v>
      </c>
      <c r="P24" s="20">
        <f t="shared" si="12"/>
        <v>0</v>
      </c>
      <c r="Q24" s="20">
        <f t="shared" si="12"/>
        <v>0</v>
      </c>
      <c r="R24" s="20">
        <f t="shared" si="12"/>
        <v>0</v>
      </c>
      <c r="S24" s="20">
        <f t="shared" si="12"/>
        <v>0</v>
      </c>
      <c r="T24" s="20">
        <f t="shared" si="12"/>
        <v>0</v>
      </c>
      <c r="U24" s="20">
        <f t="shared" si="12"/>
        <v>0</v>
      </c>
      <c r="V24" s="20">
        <f t="shared" si="12"/>
        <v>0</v>
      </c>
      <c r="W24" s="20">
        <f t="shared" si="12"/>
        <v>0</v>
      </c>
      <c r="X24" s="20">
        <f t="shared" si="12"/>
        <v>0</v>
      </c>
      <c r="Y24" s="20">
        <f t="shared" si="12"/>
        <v>0</v>
      </c>
      <c r="Z24" s="20">
        <f t="shared" si="12"/>
        <v>0</v>
      </c>
      <c r="AA24" s="20">
        <f t="shared" si="12"/>
        <v>0</v>
      </c>
      <c r="AB24" s="20">
        <f t="shared" si="12"/>
        <v>0</v>
      </c>
      <c r="AC24" s="20">
        <f t="shared" si="12"/>
        <v>0</v>
      </c>
      <c r="AD24" s="20">
        <f t="shared" si="12"/>
        <v>0</v>
      </c>
      <c r="AE24" s="20">
        <f t="shared" si="12"/>
        <v>0</v>
      </c>
      <c r="AF24" s="20">
        <f t="shared" si="12"/>
        <v>0</v>
      </c>
      <c r="AG24" s="20">
        <f t="shared" si="12"/>
        <v>0</v>
      </c>
      <c r="AH24" s="20">
        <f t="shared" si="12"/>
        <v>0</v>
      </c>
    </row>
    <row r="25" spans="2:34" hidden="1" outlineLevel="1">
      <c r="B25" t="str">
        <f t="shared" si="1"/>
        <v/>
      </c>
      <c r="G25" s="7"/>
    </row>
    <row r="26" spans="2:34" hidden="1" outlineLevel="1">
      <c r="B26" t="str">
        <f t="shared" si="1"/>
        <v>e-hydrogen (Alkaline) - Energy-related emissions - WTT - Global - ton CO2/ton fuel</v>
      </c>
      <c r="C26" s="10" t="str">
        <f>C6</f>
        <v>e-hydrogen (Alkaline)</v>
      </c>
      <c r="D26" s="10" t="s">
        <v>183</v>
      </c>
      <c r="E26" s="10" t="s">
        <v>49</v>
      </c>
      <c r="F26" s="10" t="s">
        <v>176</v>
      </c>
      <c r="G26" s="67">
        <f t="shared" ref="G26:AH26" si="13">G29*G$32</f>
        <v>0.2689348320400361</v>
      </c>
      <c r="H26" s="67">
        <f t="shared" si="13"/>
        <v>0.26871741602001809</v>
      </c>
      <c r="I26" s="67">
        <f t="shared" si="13"/>
        <v>0.26849999999999991</v>
      </c>
      <c r="J26" s="67">
        <f t="shared" si="13"/>
        <v>0.26828346068604925</v>
      </c>
      <c r="K26" s="67">
        <f t="shared" si="13"/>
        <v>0.26806692137209848</v>
      </c>
      <c r="L26" s="67">
        <f t="shared" si="13"/>
        <v>0.26785038205814782</v>
      </c>
      <c r="M26" s="67">
        <f t="shared" si="13"/>
        <v>0.2676338427441971</v>
      </c>
      <c r="N26" s="67">
        <f t="shared" si="13"/>
        <v>0.26741730343024633</v>
      </c>
      <c r="O26" s="67">
        <f t="shared" si="13"/>
        <v>0.26720163728714286</v>
      </c>
      <c r="P26" s="67">
        <f t="shared" si="13"/>
        <v>0.26698597114403916</v>
      </c>
      <c r="Q26" s="67">
        <f t="shared" si="13"/>
        <v>0.26677030500093551</v>
      </c>
      <c r="R26" s="67">
        <f t="shared" si="13"/>
        <v>0.26655463885783193</v>
      </c>
      <c r="S26" s="67">
        <f t="shared" si="13"/>
        <v>0.26633897271472823</v>
      </c>
      <c r="T26" s="67">
        <f t="shared" si="13"/>
        <v>0.26612417622150669</v>
      </c>
      <c r="U26" s="67">
        <f t="shared" si="13"/>
        <v>0.26590937972828521</v>
      </c>
      <c r="V26" s="67">
        <f t="shared" si="13"/>
        <v>0.26569458323506367</v>
      </c>
      <c r="W26" s="67">
        <f t="shared" si="13"/>
        <v>0.26547978674184214</v>
      </c>
      <c r="X26" s="67">
        <f t="shared" si="13"/>
        <v>0.26526499024862044</v>
      </c>
      <c r="Y26" s="67">
        <f t="shared" si="13"/>
        <v>0.26505105989851396</v>
      </c>
      <c r="Z26" s="67">
        <f t="shared" si="13"/>
        <v>0.26483712954840755</v>
      </c>
      <c r="AA26" s="67">
        <f t="shared" si="13"/>
        <v>0.26462319919830118</v>
      </c>
      <c r="AB26" s="67">
        <f t="shared" si="13"/>
        <v>0.26440926884819471</v>
      </c>
      <c r="AC26" s="67">
        <f t="shared" si="13"/>
        <v>0.26419533849808846</v>
      </c>
      <c r="AD26" s="67">
        <f t="shared" si="13"/>
        <v>0.26398227079847081</v>
      </c>
      <c r="AE26" s="67">
        <f t="shared" si="13"/>
        <v>0.2637692030988531</v>
      </c>
      <c r="AF26" s="67">
        <f t="shared" si="13"/>
        <v>0.26355613539923545</v>
      </c>
      <c r="AG26" s="67">
        <f t="shared" si="13"/>
        <v>0.26334306769961774</v>
      </c>
      <c r="AH26" s="67">
        <f t="shared" si="13"/>
        <v>0.26313000000000009</v>
      </c>
    </row>
    <row r="27" spans="2:34" hidden="1" outlineLevel="1">
      <c r="B27" t="str">
        <f t="shared" si="1"/>
        <v>e-hydrogen (Alkaline) - Energy-related emissions - WTT - Global - ton CH4/ton fuel</v>
      </c>
      <c r="C27" s="2" t="str">
        <f>C6</f>
        <v>e-hydrogen (Alkaline)</v>
      </c>
      <c r="D27" s="2" t="s">
        <v>183</v>
      </c>
      <c r="E27" s="2" t="s">
        <v>49</v>
      </c>
      <c r="F27" s="2" t="s">
        <v>177</v>
      </c>
      <c r="G27" s="68">
        <f t="shared" ref="G27:AH27" si="14">G30*G$32</f>
        <v>0</v>
      </c>
      <c r="H27" s="68">
        <f t="shared" si="14"/>
        <v>0</v>
      </c>
      <c r="I27" s="68">
        <f t="shared" si="14"/>
        <v>0</v>
      </c>
      <c r="J27" s="68">
        <f t="shared" si="14"/>
        <v>0</v>
      </c>
      <c r="K27" s="68">
        <f t="shared" si="14"/>
        <v>0</v>
      </c>
      <c r="L27" s="68">
        <f t="shared" si="14"/>
        <v>0</v>
      </c>
      <c r="M27" s="68">
        <f t="shared" si="14"/>
        <v>0</v>
      </c>
      <c r="N27" s="68">
        <f t="shared" si="14"/>
        <v>0</v>
      </c>
      <c r="O27" s="68">
        <f t="shared" si="14"/>
        <v>0</v>
      </c>
      <c r="P27" s="68">
        <f t="shared" si="14"/>
        <v>0</v>
      </c>
      <c r="Q27" s="68">
        <f t="shared" si="14"/>
        <v>0</v>
      </c>
      <c r="R27" s="68">
        <f t="shared" si="14"/>
        <v>0</v>
      </c>
      <c r="S27" s="68">
        <f t="shared" si="14"/>
        <v>0</v>
      </c>
      <c r="T27" s="68">
        <f t="shared" si="14"/>
        <v>0</v>
      </c>
      <c r="U27" s="68">
        <f t="shared" si="14"/>
        <v>0</v>
      </c>
      <c r="V27" s="68">
        <f t="shared" si="14"/>
        <v>0</v>
      </c>
      <c r="W27" s="68">
        <f t="shared" si="14"/>
        <v>0</v>
      </c>
      <c r="X27" s="68">
        <f t="shared" si="14"/>
        <v>0</v>
      </c>
      <c r="Y27" s="68">
        <f t="shared" si="14"/>
        <v>0</v>
      </c>
      <c r="Z27" s="68">
        <f t="shared" si="14"/>
        <v>0</v>
      </c>
      <c r="AA27" s="68">
        <f t="shared" si="14"/>
        <v>0</v>
      </c>
      <c r="AB27" s="68">
        <f t="shared" si="14"/>
        <v>0</v>
      </c>
      <c r="AC27" s="68">
        <f t="shared" si="14"/>
        <v>0</v>
      </c>
      <c r="AD27" s="68">
        <f t="shared" si="14"/>
        <v>0</v>
      </c>
      <c r="AE27" s="68">
        <f t="shared" si="14"/>
        <v>0</v>
      </c>
      <c r="AF27" s="68">
        <f t="shared" si="14"/>
        <v>0</v>
      </c>
      <c r="AG27" s="68">
        <f t="shared" si="14"/>
        <v>0</v>
      </c>
      <c r="AH27" s="68">
        <f t="shared" si="14"/>
        <v>0</v>
      </c>
    </row>
    <row r="28" spans="2:34" hidden="1" outlineLevel="1">
      <c r="B28" t="str">
        <f t="shared" si="1"/>
        <v>e-hydrogen (Alkaline) - Energy-related emissions - WTT - Global - ton N2O/ton fuel</v>
      </c>
      <c r="C28" s="13" t="str">
        <f>C6</f>
        <v>e-hydrogen (Alkaline)</v>
      </c>
      <c r="D28" s="13" t="s">
        <v>183</v>
      </c>
      <c r="E28" s="13" t="s">
        <v>49</v>
      </c>
      <c r="F28" s="13" t="s">
        <v>178</v>
      </c>
      <c r="G28" s="69">
        <f t="shared" ref="G28:AH28" si="15">G31*G$32</f>
        <v>0</v>
      </c>
      <c r="H28" s="69">
        <f t="shared" si="15"/>
        <v>0</v>
      </c>
      <c r="I28" s="69">
        <f t="shared" si="15"/>
        <v>0</v>
      </c>
      <c r="J28" s="69">
        <f t="shared" si="15"/>
        <v>0</v>
      </c>
      <c r="K28" s="69">
        <f t="shared" si="15"/>
        <v>0</v>
      </c>
      <c r="L28" s="69">
        <f t="shared" si="15"/>
        <v>0</v>
      </c>
      <c r="M28" s="69">
        <f t="shared" si="15"/>
        <v>0</v>
      </c>
      <c r="N28" s="69">
        <f t="shared" si="15"/>
        <v>0</v>
      </c>
      <c r="O28" s="69">
        <f t="shared" si="15"/>
        <v>0</v>
      </c>
      <c r="P28" s="69">
        <f t="shared" si="15"/>
        <v>0</v>
      </c>
      <c r="Q28" s="69">
        <f t="shared" si="15"/>
        <v>0</v>
      </c>
      <c r="R28" s="69">
        <f t="shared" si="15"/>
        <v>0</v>
      </c>
      <c r="S28" s="69">
        <f t="shared" si="15"/>
        <v>0</v>
      </c>
      <c r="T28" s="69">
        <f t="shared" si="15"/>
        <v>0</v>
      </c>
      <c r="U28" s="69">
        <f t="shared" si="15"/>
        <v>0</v>
      </c>
      <c r="V28" s="69">
        <f t="shared" si="15"/>
        <v>0</v>
      </c>
      <c r="W28" s="69">
        <f t="shared" si="15"/>
        <v>0</v>
      </c>
      <c r="X28" s="69">
        <f t="shared" si="15"/>
        <v>0</v>
      </c>
      <c r="Y28" s="69">
        <f t="shared" si="15"/>
        <v>0</v>
      </c>
      <c r="Z28" s="69">
        <f t="shared" si="15"/>
        <v>0</v>
      </c>
      <c r="AA28" s="69">
        <f t="shared" si="15"/>
        <v>0</v>
      </c>
      <c r="AB28" s="69">
        <f t="shared" si="15"/>
        <v>0</v>
      </c>
      <c r="AC28" s="69">
        <f t="shared" si="15"/>
        <v>0</v>
      </c>
      <c r="AD28" s="69">
        <f t="shared" si="15"/>
        <v>0</v>
      </c>
      <c r="AE28" s="69">
        <f t="shared" si="15"/>
        <v>0</v>
      </c>
      <c r="AF28" s="69">
        <f t="shared" si="15"/>
        <v>0</v>
      </c>
      <c r="AG28" s="69">
        <f t="shared" si="15"/>
        <v>0</v>
      </c>
      <c r="AH28" s="69">
        <f t="shared" si="15"/>
        <v>0</v>
      </c>
    </row>
    <row r="29" spans="2:34" hidden="1" outlineLevel="1">
      <c r="B29" t="str">
        <f t="shared" si="1"/>
        <v>Renewable electricity - Feedstock WTT emissions (carbon dioxide) - Global - ton CO2/MWh</v>
      </c>
      <c r="C29" t="s">
        <v>118</v>
      </c>
      <c r="D29" t="s">
        <v>184</v>
      </c>
      <c r="E29" t="s">
        <v>49</v>
      </c>
      <c r="F29" t="s">
        <v>185</v>
      </c>
      <c r="G29" s="24">
        <f t="shared" ref="G29:V32" si="16">INDEX(FuelData,MATCH($B29,FuelData_Index,0),MATCH(G$4,FuelData_Year,0))</f>
        <v>5.3699999999999998E-3</v>
      </c>
      <c r="H29" s="24">
        <f t="shared" si="16"/>
        <v>5.3699999999999998E-3</v>
      </c>
      <c r="I29" s="24">
        <f t="shared" si="16"/>
        <v>5.3699999999999998E-3</v>
      </c>
      <c r="J29" s="24">
        <f t="shared" si="16"/>
        <v>5.3699999999999998E-3</v>
      </c>
      <c r="K29" s="24">
        <f t="shared" si="16"/>
        <v>5.3699999999999998E-3</v>
      </c>
      <c r="L29" s="24">
        <f t="shared" si="16"/>
        <v>5.3699999999999998E-3</v>
      </c>
      <c r="M29" s="24">
        <f t="shared" si="16"/>
        <v>5.3699999999999998E-3</v>
      </c>
      <c r="N29" s="24">
        <f t="shared" si="16"/>
        <v>5.3699999999999998E-3</v>
      </c>
      <c r="O29" s="24">
        <f t="shared" si="16"/>
        <v>5.3699999999999998E-3</v>
      </c>
      <c r="P29" s="24">
        <f t="shared" si="16"/>
        <v>5.3699999999999998E-3</v>
      </c>
      <c r="Q29" s="24">
        <f t="shared" si="16"/>
        <v>5.3699999999999998E-3</v>
      </c>
      <c r="R29" s="24">
        <f t="shared" si="16"/>
        <v>5.3699999999999998E-3</v>
      </c>
      <c r="S29" s="24">
        <f t="shared" si="16"/>
        <v>5.3699999999999998E-3</v>
      </c>
      <c r="T29" s="24">
        <f t="shared" si="16"/>
        <v>5.3699999999999998E-3</v>
      </c>
      <c r="U29" s="24">
        <f t="shared" si="16"/>
        <v>5.3699999999999998E-3</v>
      </c>
      <c r="V29" s="24">
        <f t="shared" si="16"/>
        <v>5.3699999999999998E-3</v>
      </c>
      <c r="W29" s="24">
        <f t="shared" ref="W29:AH32" si="17">INDEX(FuelData,MATCH($B29,FuelData_Index,0),MATCH(W$4,FuelData_Year,0))</f>
        <v>5.3699999999999998E-3</v>
      </c>
      <c r="X29" s="24">
        <f t="shared" si="17"/>
        <v>5.3699999999999998E-3</v>
      </c>
      <c r="Y29" s="24">
        <f t="shared" si="17"/>
        <v>5.3699999999999998E-3</v>
      </c>
      <c r="Z29" s="24">
        <f t="shared" si="17"/>
        <v>5.3699999999999998E-3</v>
      </c>
      <c r="AA29" s="24">
        <f t="shared" si="17"/>
        <v>5.3699999999999998E-3</v>
      </c>
      <c r="AB29" s="24">
        <f t="shared" si="17"/>
        <v>5.3699999999999998E-3</v>
      </c>
      <c r="AC29" s="24">
        <f t="shared" si="17"/>
        <v>5.3699999999999998E-3</v>
      </c>
      <c r="AD29" s="24">
        <f t="shared" si="17"/>
        <v>5.3699999999999998E-3</v>
      </c>
      <c r="AE29" s="24">
        <f t="shared" si="17"/>
        <v>5.3699999999999998E-3</v>
      </c>
      <c r="AF29" s="24">
        <f t="shared" si="17"/>
        <v>5.3699999999999998E-3</v>
      </c>
      <c r="AG29" s="24">
        <f t="shared" si="17"/>
        <v>5.3699999999999998E-3</v>
      </c>
      <c r="AH29" s="24">
        <f t="shared" si="17"/>
        <v>5.3699999999999998E-3</v>
      </c>
    </row>
    <row r="30" spans="2:34" hidden="1" outlineLevel="1">
      <c r="B30" t="str">
        <f t="shared" si="1"/>
        <v>Renewable electricity - Feedstock WTT emissions (methane) - Global - ton CH4/MWh</v>
      </c>
      <c r="C30" t="s">
        <v>118</v>
      </c>
      <c r="D30" t="s">
        <v>186</v>
      </c>
      <c r="E30" t="s">
        <v>49</v>
      </c>
      <c r="F30" t="s">
        <v>187</v>
      </c>
      <c r="G30" s="24">
        <f t="shared" si="16"/>
        <v>0</v>
      </c>
      <c r="H30" s="24">
        <f t="shared" si="16"/>
        <v>0</v>
      </c>
      <c r="I30" s="24">
        <f t="shared" si="16"/>
        <v>0</v>
      </c>
      <c r="J30" s="24">
        <f t="shared" si="16"/>
        <v>0</v>
      </c>
      <c r="K30" s="24">
        <f t="shared" si="16"/>
        <v>0</v>
      </c>
      <c r="L30" s="24">
        <f t="shared" si="16"/>
        <v>0</v>
      </c>
      <c r="M30" s="24">
        <f t="shared" si="16"/>
        <v>0</v>
      </c>
      <c r="N30" s="24">
        <f t="shared" si="16"/>
        <v>0</v>
      </c>
      <c r="O30" s="24">
        <f t="shared" si="16"/>
        <v>0</v>
      </c>
      <c r="P30" s="24">
        <f t="shared" si="16"/>
        <v>0</v>
      </c>
      <c r="Q30" s="24">
        <f t="shared" si="16"/>
        <v>0</v>
      </c>
      <c r="R30" s="24">
        <f t="shared" si="16"/>
        <v>0</v>
      </c>
      <c r="S30" s="24">
        <f t="shared" si="16"/>
        <v>0</v>
      </c>
      <c r="T30" s="24">
        <f t="shared" si="16"/>
        <v>0</v>
      </c>
      <c r="U30" s="24">
        <f t="shared" si="16"/>
        <v>0</v>
      </c>
      <c r="V30" s="24">
        <f t="shared" si="16"/>
        <v>0</v>
      </c>
      <c r="W30" s="24">
        <f t="shared" si="17"/>
        <v>0</v>
      </c>
      <c r="X30" s="24">
        <f t="shared" si="17"/>
        <v>0</v>
      </c>
      <c r="Y30" s="24">
        <f t="shared" si="17"/>
        <v>0</v>
      </c>
      <c r="Z30" s="24">
        <f t="shared" si="17"/>
        <v>0</v>
      </c>
      <c r="AA30" s="24">
        <f t="shared" si="17"/>
        <v>0</v>
      </c>
      <c r="AB30" s="24">
        <f t="shared" si="17"/>
        <v>0</v>
      </c>
      <c r="AC30" s="24">
        <f t="shared" si="17"/>
        <v>0</v>
      </c>
      <c r="AD30" s="24">
        <f t="shared" si="17"/>
        <v>0</v>
      </c>
      <c r="AE30" s="24">
        <f t="shared" si="17"/>
        <v>0</v>
      </c>
      <c r="AF30" s="24">
        <f t="shared" si="17"/>
        <v>0</v>
      </c>
      <c r="AG30" s="24">
        <f t="shared" si="17"/>
        <v>0</v>
      </c>
      <c r="AH30" s="24">
        <f t="shared" si="17"/>
        <v>0</v>
      </c>
    </row>
    <row r="31" spans="2:34" hidden="1" outlineLevel="1">
      <c r="B31" t="str">
        <f t="shared" si="1"/>
        <v>Renewable electricity - Feedstock WTT emissions (nitrous oxide) - Global - ton N2O/MWh</v>
      </c>
      <c r="C31" t="s">
        <v>118</v>
      </c>
      <c r="D31" t="s">
        <v>188</v>
      </c>
      <c r="E31" t="s">
        <v>49</v>
      </c>
      <c r="F31" t="s">
        <v>189</v>
      </c>
      <c r="G31" s="24">
        <f t="shared" si="16"/>
        <v>0</v>
      </c>
      <c r="H31" s="24">
        <f t="shared" si="16"/>
        <v>0</v>
      </c>
      <c r="I31" s="24">
        <f t="shared" si="16"/>
        <v>0</v>
      </c>
      <c r="J31" s="24">
        <f t="shared" si="16"/>
        <v>0</v>
      </c>
      <c r="K31" s="24">
        <f t="shared" si="16"/>
        <v>0</v>
      </c>
      <c r="L31" s="24">
        <f t="shared" si="16"/>
        <v>0</v>
      </c>
      <c r="M31" s="24">
        <f t="shared" si="16"/>
        <v>0</v>
      </c>
      <c r="N31" s="24">
        <f t="shared" si="16"/>
        <v>0</v>
      </c>
      <c r="O31" s="24">
        <f t="shared" si="16"/>
        <v>0</v>
      </c>
      <c r="P31" s="24">
        <f t="shared" si="16"/>
        <v>0</v>
      </c>
      <c r="Q31" s="24">
        <f t="shared" si="16"/>
        <v>0</v>
      </c>
      <c r="R31" s="24">
        <f t="shared" si="16"/>
        <v>0</v>
      </c>
      <c r="S31" s="24">
        <f t="shared" si="16"/>
        <v>0</v>
      </c>
      <c r="T31" s="24">
        <f t="shared" si="16"/>
        <v>0</v>
      </c>
      <c r="U31" s="24">
        <f t="shared" si="16"/>
        <v>0</v>
      </c>
      <c r="V31" s="24">
        <f t="shared" si="16"/>
        <v>0</v>
      </c>
      <c r="W31" s="24">
        <f t="shared" si="17"/>
        <v>0</v>
      </c>
      <c r="X31" s="24">
        <f t="shared" si="17"/>
        <v>0</v>
      </c>
      <c r="Y31" s="24">
        <f t="shared" si="17"/>
        <v>0</v>
      </c>
      <c r="Z31" s="24">
        <f t="shared" si="17"/>
        <v>0</v>
      </c>
      <c r="AA31" s="24">
        <f t="shared" si="17"/>
        <v>0</v>
      </c>
      <c r="AB31" s="24">
        <f t="shared" si="17"/>
        <v>0</v>
      </c>
      <c r="AC31" s="24">
        <f t="shared" si="17"/>
        <v>0</v>
      </c>
      <c r="AD31" s="24">
        <f t="shared" si="17"/>
        <v>0</v>
      </c>
      <c r="AE31" s="24">
        <f t="shared" si="17"/>
        <v>0</v>
      </c>
      <c r="AF31" s="24">
        <f t="shared" si="17"/>
        <v>0</v>
      </c>
      <c r="AG31" s="24">
        <f t="shared" si="17"/>
        <v>0</v>
      </c>
      <c r="AH31" s="24">
        <f t="shared" si="17"/>
        <v>0</v>
      </c>
    </row>
    <row r="32" spans="2:34" hidden="1" outlineLevel="1">
      <c r="B32" t="str">
        <f t="shared" si="1"/>
        <v>e-hydrogen (Alkaline) - Energy demand - Electrolysis - Global - MWh/ton fuel</v>
      </c>
      <c r="C32" t="str">
        <f>C6</f>
        <v>e-hydrogen (Alkaline)</v>
      </c>
      <c r="D32" t="s">
        <v>121</v>
      </c>
      <c r="E32" t="s">
        <v>49</v>
      </c>
      <c r="F32" t="s">
        <v>122</v>
      </c>
      <c r="G32" s="8">
        <f t="shared" si="16"/>
        <v>50.080974309131491</v>
      </c>
      <c r="H32" s="8">
        <f t="shared" si="16"/>
        <v>50.040487154565753</v>
      </c>
      <c r="I32" s="8">
        <f t="shared" si="16"/>
        <v>49.999999999999986</v>
      </c>
      <c r="J32" s="8">
        <f t="shared" si="16"/>
        <v>49.959676105409542</v>
      </c>
      <c r="K32" s="8">
        <f t="shared" si="16"/>
        <v>49.919352210819085</v>
      </c>
      <c r="L32" s="8">
        <f t="shared" si="16"/>
        <v>49.879028316228641</v>
      </c>
      <c r="M32" s="8">
        <f t="shared" si="16"/>
        <v>49.838704421638198</v>
      </c>
      <c r="N32" s="8">
        <f t="shared" si="16"/>
        <v>49.79838052704774</v>
      </c>
      <c r="O32" s="8">
        <f t="shared" si="16"/>
        <v>49.758219234104814</v>
      </c>
      <c r="P32" s="8">
        <f t="shared" si="16"/>
        <v>49.71805794116186</v>
      </c>
      <c r="Q32" s="8">
        <f t="shared" si="16"/>
        <v>49.677896648218905</v>
      </c>
      <c r="R32" s="8">
        <f t="shared" si="16"/>
        <v>49.637735355275964</v>
      </c>
      <c r="S32" s="8">
        <f t="shared" si="16"/>
        <v>49.59757406233301</v>
      </c>
      <c r="T32" s="8">
        <f t="shared" si="16"/>
        <v>49.557574715364382</v>
      </c>
      <c r="U32" s="8">
        <f t="shared" si="16"/>
        <v>49.517575368395754</v>
      </c>
      <c r="V32" s="8">
        <f t="shared" si="16"/>
        <v>49.477576021427126</v>
      </c>
      <c r="W32" s="8">
        <f t="shared" si="17"/>
        <v>49.437576674458498</v>
      </c>
      <c r="X32" s="8">
        <f t="shared" si="17"/>
        <v>49.397577327489842</v>
      </c>
      <c r="Y32" s="8">
        <f t="shared" si="17"/>
        <v>49.357739273466294</v>
      </c>
      <c r="Z32" s="8">
        <f t="shared" si="17"/>
        <v>49.317901219442746</v>
      </c>
      <c r="AA32" s="8">
        <f t="shared" si="17"/>
        <v>49.278063165419212</v>
      </c>
      <c r="AB32" s="8">
        <f t="shared" si="17"/>
        <v>49.238225111395664</v>
      </c>
      <c r="AC32" s="8">
        <f t="shared" si="17"/>
        <v>49.198387057372159</v>
      </c>
      <c r="AD32" s="8">
        <f t="shared" si="17"/>
        <v>49.15870964589773</v>
      </c>
      <c r="AE32" s="8">
        <f t="shared" si="17"/>
        <v>49.119032234423301</v>
      </c>
      <c r="AF32" s="8">
        <f t="shared" si="17"/>
        <v>49.079354822948872</v>
      </c>
      <c r="AG32" s="8">
        <f t="shared" si="17"/>
        <v>49.039677411474443</v>
      </c>
      <c r="AH32" s="8">
        <f t="shared" si="17"/>
        <v>49.000000000000014</v>
      </c>
    </row>
    <row r="33" spans="2:34" hidden="1" outlineLevel="1">
      <c r="B33" t="str">
        <f t="shared" si="1"/>
        <v/>
      </c>
      <c r="C33" s="2"/>
    </row>
    <row r="34" spans="2:34" hidden="1" outlineLevel="1">
      <c r="B34" t="str">
        <f t="shared" si="1"/>
        <v>e-hydrogen (Alkaline) - Feedstock-related emissions - WTT - Global - ton CO2/ton fuel</v>
      </c>
      <c r="C34" s="10" t="str">
        <f>C6</f>
        <v>e-hydrogen (Alkaline)</v>
      </c>
      <c r="D34" s="10" t="s">
        <v>190</v>
      </c>
      <c r="E34" s="10" t="s">
        <v>49</v>
      </c>
      <c r="F34" s="10" t="s">
        <v>176</v>
      </c>
      <c r="G34" s="67">
        <f t="shared" ref="G34:AH34" si="18">G$40*G37</f>
        <v>0</v>
      </c>
      <c r="H34" s="67">
        <f t="shared" si="18"/>
        <v>0</v>
      </c>
      <c r="I34" s="67">
        <f t="shared" si="18"/>
        <v>0</v>
      </c>
      <c r="J34" s="67">
        <f t="shared" si="18"/>
        <v>0</v>
      </c>
      <c r="K34" s="67">
        <f t="shared" si="18"/>
        <v>0</v>
      </c>
      <c r="L34" s="67">
        <f t="shared" si="18"/>
        <v>0</v>
      </c>
      <c r="M34" s="67">
        <f t="shared" si="18"/>
        <v>0</v>
      </c>
      <c r="N34" s="67">
        <f t="shared" si="18"/>
        <v>0</v>
      </c>
      <c r="O34" s="67">
        <f t="shared" si="18"/>
        <v>0</v>
      </c>
      <c r="P34" s="67">
        <f t="shared" si="18"/>
        <v>0</v>
      </c>
      <c r="Q34" s="67">
        <f t="shared" si="18"/>
        <v>0</v>
      </c>
      <c r="R34" s="67">
        <f t="shared" si="18"/>
        <v>0</v>
      </c>
      <c r="S34" s="67">
        <f t="shared" si="18"/>
        <v>0</v>
      </c>
      <c r="T34" s="67">
        <f t="shared" si="18"/>
        <v>0</v>
      </c>
      <c r="U34" s="67">
        <f t="shared" si="18"/>
        <v>0</v>
      </c>
      <c r="V34" s="67">
        <f t="shared" si="18"/>
        <v>0</v>
      </c>
      <c r="W34" s="67">
        <f t="shared" si="18"/>
        <v>0</v>
      </c>
      <c r="X34" s="67">
        <f t="shared" si="18"/>
        <v>0</v>
      </c>
      <c r="Y34" s="67">
        <f t="shared" si="18"/>
        <v>0</v>
      </c>
      <c r="Z34" s="67">
        <f t="shared" si="18"/>
        <v>0</v>
      </c>
      <c r="AA34" s="67">
        <f t="shared" si="18"/>
        <v>0</v>
      </c>
      <c r="AB34" s="67">
        <f t="shared" si="18"/>
        <v>0</v>
      </c>
      <c r="AC34" s="67">
        <f t="shared" si="18"/>
        <v>0</v>
      </c>
      <c r="AD34" s="67">
        <f t="shared" si="18"/>
        <v>0</v>
      </c>
      <c r="AE34" s="67">
        <f t="shared" si="18"/>
        <v>0</v>
      </c>
      <c r="AF34" s="67">
        <f t="shared" si="18"/>
        <v>0</v>
      </c>
      <c r="AG34" s="67">
        <f t="shared" si="18"/>
        <v>0</v>
      </c>
      <c r="AH34" s="67">
        <f t="shared" si="18"/>
        <v>0</v>
      </c>
    </row>
    <row r="35" spans="2:34" hidden="1" outlineLevel="1">
      <c r="B35" t="str">
        <f t="shared" si="1"/>
        <v>e-hydrogen (Alkaline) - Feedstock-related emissions - WTT - Global - ton CH4/ton fuel</v>
      </c>
      <c r="C35" s="2" t="str">
        <f>C6</f>
        <v>e-hydrogen (Alkaline)</v>
      </c>
      <c r="D35" s="2" t="s">
        <v>190</v>
      </c>
      <c r="E35" s="2" t="s">
        <v>49</v>
      </c>
      <c r="F35" s="2" t="s">
        <v>177</v>
      </c>
      <c r="G35" s="68">
        <f t="shared" ref="G35:AH35" si="19">G$40*G38</f>
        <v>0</v>
      </c>
      <c r="H35" s="68">
        <f t="shared" si="19"/>
        <v>0</v>
      </c>
      <c r="I35" s="68">
        <f t="shared" si="19"/>
        <v>0</v>
      </c>
      <c r="J35" s="68">
        <f t="shared" si="19"/>
        <v>0</v>
      </c>
      <c r="K35" s="68">
        <f t="shared" si="19"/>
        <v>0</v>
      </c>
      <c r="L35" s="68">
        <f t="shared" si="19"/>
        <v>0</v>
      </c>
      <c r="M35" s="68">
        <f t="shared" si="19"/>
        <v>0</v>
      </c>
      <c r="N35" s="68">
        <f t="shared" si="19"/>
        <v>0</v>
      </c>
      <c r="O35" s="68">
        <f t="shared" si="19"/>
        <v>0</v>
      </c>
      <c r="P35" s="68">
        <f t="shared" si="19"/>
        <v>0</v>
      </c>
      <c r="Q35" s="68">
        <f t="shared" si="19"/>
        <v>0</v>
      </c>
      <c r="R35" s="68">
        <f t="shared" si="19"/>
        <v>0</v>
      </c>
      <c r="S35" s="68">
        <f t="shared" si="19"/>
        <v>0</v>
      </c>
      <c r="T35" s="68">
        <f t="shared" si="19"/>
        <v>0</v>
      </c>
      <c r="U35" s="68">
        <f t="shared" si="19"/>
        <v>0</v>
      </c>
      <c r="V35" s="68">
        <f t="shared" si="19"/>
        <v>0</v>
      </c>
      <c r="W35" s="68">
        <f t="shared" si="19"/>
        <v>0</v>
      </c>
      <c r="X35" s="68">
        <f t="shared" si="19"/>
        <v>0</v>
      </c>
      <c r="Y35" s="68">
        <f t="shared" si="19"/>
        <v>0</v>
      </c>
      <c r="Z35" s="68">
        <f t="shared" si="19"/>
        <v>0</v>
      </c>
      <c r="AA35" s="68">
        <f t="shared" si="19"/>
        <v>0</v>
      </c>
      <c r="AB35" s="68">
        <f t="shared" si="19"/>
        <v>0</v>
      </c>
      <c r="AC35" s="68">
        <f t="shared" si="19"/>
        <v>0</v>
      </c>
      <c r="AD35" s="68">
        <f t="shared" si="19"/>
        <v>0</v>
      </c>
      <c r="AE35" s="68">
        <f t="shared" si="19"/>
        <v>0</v>
      </c>
      <c r="AF35" s="68">
        <f t="shared" si="19"/>
        <v>0</v>
      </c>
      <c r="AG35" s="68">
        <f t="shared" si="19"/>
        <v>0</v>
      </c>
      <c r="AH35" s="68">
        <f t="shared" si="19"/>
        <v>0</v>
      </c>
    </row>
    <row r="36" spans="2:34" hidden="1" outlineLevel="1">
      <c r="B36" t="str">
        <f t="shared" si="1"/>
        <v>e-hydrogen (Alkaline) - Feedstock-related emissions - WTT - Global - ton N2O/ton fuel</v>
      </c>
      <c r="C36" s="13" t="str">
        <f>C6</f>
        <v>e-hydrogen (Alkaline)</v>
      </c>
      <c r="D36" s="13" t="s">
        <v>190</v>
      </c>
      <c r="E36" s="13" t="s">
        <v>49</v>
      </c>
      <c r="F36" s="13" t="s">
        <v>178</v>
      </c>
      <c r="G36" s="69">
        <f t="shared" ref="G36:AH36" si="20">G$40*G39</f>
        <v>0</v>
      </c>
      <c r="H36" s="69">
        <f t="shared" si="20"/>
        <v>0</v>
      </c>
      <c r="I36" s="69">
        <f t="shared" si="20"/>
        <v>0</v>
      </c>
      <c r="J36" s="69">
        <f t="shared" si="20"/>
        <v>0</v>
      </c>
      <c r="K36" s="69">
        <f t="shared" si="20"/>
        <v>0</v>
      </c>
      <c r="L36" s="69">
        <f t="shared" si="20"/>
        <v>0</v>
      </c>
      <c r="M36" s="69">
        <f t="shared" si="20"/>
        <v>0</v>
      </c>
      <c r="N36" s="69">
        <f t="shared" si="20"/>
        <v>0</v>
      </c>
      <c r="O36" s="69">
        <f t="shared" si="20"/>
        <v>0</v>
      </c>
      <c r="P36" s="69">
        <f t="shared" si="20"/>
        <v>0</v>
      </c>
      <c r="Q36" s="69">
        <f t="shared" si="20"/>
        <v>0</v>
      </c>
      <c r="R36" s="69">
        <f t="shared" si="20"/>
        <v>0</v>
      </c>
      <c r="S36" s="69">
        <f t="shared" si="20"/>
        <v>0</v>
      </c>
      <c r="T36" s="69">
        <f t="shared" si="20"/>
        <v>0</v>
      </c>
      <c r="U36" s="69">
        <f t="shared" si="20"/>
        <v>0</v>
      </c>
      <c r="V36" s="69">
        <f t="shared" si="20"/>
        <v>0</v>
      </c>
      <c r="W36" s="69">
        <f t="shared" si="20"/>
        <v>0</v>
      </c>
      <c r="X36" s="69">
        <f t="shared" si="20"/>
        <v>0</v>
      </c>
      <c r="Y36" s="69">
        <f t="shared" si="20"/>
        <v>0</v>
      </c>
      <c r="Z36" s="69">
        <f t="shared" si="20"/>
        <v>0</v>
      </c>
      <c r="AA36" s="69">
        <f t="shared" si="20"/>
        <v>0</v>
      </c>
      <c r="AB36" s="69">
        <f t="shared" si="20"/>
        <v>0</v>
      </c>
      <c r="AC36" s="69">
        <f t="shared" si="20"/>
        <v>0</v>
      </c>
      <c r="AD36" s="69">
        <f t="shared" si="20"/>
        <v>0</v>
      </c>
      <c r="AE36" s="69">
        <f t="shared" si="20"/>
        <v>0</v>
      </c>
      <c r="AF36" s="69">
        <f t="shared" si="20"/>
        <v>0</v>
      </c>
      <c r="AG36" s="69">
        <f t="shared" si="20"/>
        <v>0</v>
      </c>
      <c r="AH36" s="69">
        <f t="shared" si="20"/>
        <v>0</v>
      </c>
    </row>
    <row r="37" spans="2:34" hidden="1" outlineLevel="1">
      <c r="B37" t="str">
        <f t="shared" si="1"/>
        <v>Demineralized water - Feedstock WTT emissions (carbon dioxide) - Global - ton CO2/ton feedstock</v>
      </c>
      <c r="C37" t="s">
        <v>125</v>
      </c>
      <c r="D37" t="s">
        <v>184</v>
      </c>
      <c r="E37" t="s">
        <v>49</v>
      </c>
      <c r="F37" t="s">
        <v>191</v>
      </c>
      <c r="G37" s="20">
        <f t="shared" ref="G37:V39" si="21">INDEX(FuelData,MATCH($B37,FuelData_Index,0),MATCH(G$4,FuelData_Year,0))</f>
        <v>0</v>
      </c>
      <c r="H37" s="20">
        <f t="shared" si="21"/>
        <v>0</v>
      </c>
      <c r="I37" s="20">
        <f t="shared" si="21"/>
        <v>0</v>
      </c>
      <c r="J37" s="20">
        <f t="shared" si="21"/>
        <v>0</v>
      </c>
      <c r="K37" s="20">
        <f t="shared" si="21"/>
        <v>0</v>
      </c>
      <c r="L37" s="20">
        <f t="shared" si="21"/>
        <v>0</v>
      </c>
      <c r="M37" s="20">
        <f t="shared" si="21"/>
        <v>0</v>
      </c>
      <c r="N37" s="20">
        <f t="shared" si="21"/>
        <v>0</v>
      </c>
      <c r="O37" s="20">
        <f t="shared" si="21"/>
        <v>0</v>
      </c>
      <c r="P37" s="20">
        <f t="shared" si="21"/>
        <v>0</v>
      </c>
      <c r="Q37" s="20">
        <f t="shared" si="21"/>
        <v>0</v>
      </c>
      <c r="R37" s="20">
        <f t="shared" si="21"/>
        <v>0</v>
      </c>
      <c r="S37" s="20">
        <f t="shared" si="21"/>
        <v>0</v>
      </c>
      <c r="T37" s="20">
        <f t="shared" si="21"/>
        <v>0</v>
      </c>
      <c r="U37" s="20">
        <f t="shared" si="21"/>
        <v>0</v>
      </c>
      <c r="V37" s="20">
        <f t="shared" si="21"/>
        <v>0</v>
      </c>
      <c r="W37" s="20">
        <f t="shared" ref="W37:AH39" si="22">INDEX(FuelData,MATCH($B37,FuelData_Index,0),MATCH(W$4,FuelData_Year,0))</f>
        <v>0</v>
      </c>
      <c r="X37" s="20">
        <f t="shared" si="22"/>
        <v>0</v>
      </c>
      <c r="Y37" s="20">
        <f t="shared" si="22"/>
        <v>0</v>
      </c>
      <c r="Z37" s="20">
        <f t="shared" si="22"/>
        <v>0</v>
      </c>
      <c r="AA37" s="20">
        <f t="shared" si="22"/>
        <v>0</v>
      </c>
      <c r="AB37" s="20">
        <f t="shared" si="22"/>
        <v>0</v>
      </c>
      <c r="AC37" s="20">
        <f t="shared" si="22"/>
        <v>0</v>
      </c>
      <c r="AD37" s="20">
        <f t="shared" si="22"/>
        <v>0</v>
      </c>
      <c r="AE37" s="20">
        <f t="shared" si="22"/>
        <v>0</v>
      </c>
      <c r="AF37" s="20">
        <f t="shared" si="22"/>
        <v>0</v>
      </c>
      <c r="AG37" s="20">
        <f t="shared" si="22"/>
        <v>0</v>
      </c>
      <c r="AH37" s="20">
        <f t="shared" si="22"/>
        <v>0</v>
      </c>
    </row>
    <row r="38" spans="2:34" hidden="1" outlineLevel="1">
      <c r="B38" t="str">
        <f t="shared" si="1"/>
        <v>Demineralized water - Feedstock WTT emissions (methane) - Global - ton CH4/ton feedstock</v>
      </c>
      <c r="C38" t="s">
        <v>125</v>
      </c>
      <c r="D38" t="s">
        <v>186</v>
      </c>
      <c r="E38" t="s">
        <v>49</v>
      </c>
      <c r="F38" t="s">
        <v>192</v>
      </c>
      <c r="G38" s="20">
        <f t="shared" si="21"/>
        <v>0</v>
      </c>
      <c r="H38" s="20">
        <f t="shared" si="21"/>
        <v>0</v>
      </c>
      <c r="I38" s="20">
        <f t="shared" si="21"/>
        <v>0</v>
      </c>
      <c r="J38" s="20">
        <f t="shared" si="21"/>
        <v>0</v>
      </c>
      <c r="K38" s="20">
        <f t="shared" si="21"/>
        <v>0</v>
      </c>
      <c r="L38" s="20">
        <f t="shared" si="21"/>
        <v>0</v>
      </c>
      <c r="M38" s="20">
        <f t="shared" si="21"/>
        <v>0</v>
      </c>
      <c r="N38" s="20">
        <f t="shared" si="21"/>
        <v>0</v>
      </c>
      <c r="O38" s="20">
        <f t="shared" si="21"/>
        <v>0</v>
      </c>
      <c r="P38" s="20">
        <f t="shared" si="21"/>
        <v>0</v>
      </c>
      <c r="Q38" s="20">
        <f t="shared" si="21"/>
        <v>0</v>
      </c>
      <c r="R38" s="20">
        <f t="shared" si="21"/>
        <v>0</v>
      </c>
      <c r="S38" s="20">
        <f t="shared" si="21"/>
        <v>0</v>
      </c>
      <c r="T38" s="20">
        <f t="shared" si="21"/>
        <v>0</v>
      </c>
      <c r="U38" s="20">
        <f t="shared" si="21"/>
        <v>0</v>
      </c>
      <c r="V38" s="20">
        <f t="shared" si="21"/>
        <v>0</v>
      </c>
      <c r="W38" s="20">
        <f t="shared" si="22"/>
        <v>0</v>
      </c>
      <c r="X38" s="20">
        <f t="shared" si="22"/>
        <v>0</v>
      </c>
      <c r="Y38" s="20">
        <f t="shared" si="22"/>
        <v>0</v>
      </c>
      <c r="Z38" s="20">
        <f t="shared" si="22"/>
        <v>0</v>
      </c>
      <c r="AA38" s="20">
        <f t="shared" si="22"/>
        <v>0</v>
      </c>
      <c r="AB38" s="20">
        <f t="shared" si="22"/>
        <v>0</v>
      </c>
      <c r="AC38" s="20">
        <f t="shared" si="22"/>
        <v>0</v>
      </c>
      <c r="AD38" s="20">
        <f t="shared" si="22"/>
        <v>0</v>
      </c>
      <c r="AE38" s="20">
        <f t="shared" si="22"/>
        <v>0</v>
      </c>
      <c r="AF38" s="20">
        <f t="shared" si="22"/>
        <v>0</v>
      </c>
      <c r="AG38" s="20">
        <f t="shared" si="22"/>
        <v>0</v>
      </c>
      <c r="AH38" s="20">
        <f t="shared" si="22"/>
        <v>0</v>
      </c>
    </row>
    <row r="39" spans="2:34" hidden="1" outlineLevel="1">
      <c r="B39" t="str">
        <f t="shared" si="1"/>
        <v>Demineralized water - Feedstock WTT emissions (nitrous oxide) - Global - ton N2O/ton feedstock</v>
      </c>
      <c r="C39" t="s">
        <v>125</v>
      </c>
      <c r="D39" t="s">
        <v>188</v>
      </c>
      <c r="E39" t="s">
        <v>49</v>
      </c>
      <c r="F39" t="s">
        <v>193</v>
      </c>
      <c r="G39" s="20">
        <f t="shared" si="21"/>
        <v>0</v>
      </c>
      <c r="H39" s="20">
        <f t="shared" si="21"/>
        <v>0</v>
      </c>
      <c r="I39" s="20">
        <f t="shared" si="21"/>
        <v>0</v>
      </c>
      <c r="J39" s="20">
        <f t="shared" si="21"/>
        <v>0</v>
      </c>
      <c r="K39" s="20">
        <f t="shared" si="21"/>
        <v>0</v>
      </c>
      <c r="L39" s="20">
        <f t="shared" si="21"/>
        <v>0</v>
      </c>
      <c r="M39" s="20">
        <f t="shared" si="21"/>
        <v>0</v>
      </c>
      <c r="N39" s="20">
        <f t="shared" si="21"/>
        <v>0</v>
      </c>
      <c r="O39" s="20">
        <f t="shared" si="21"/>
        <v>0</v>
      </c>
      <c r="P39" s="20">
        <f t="shared" si="21"/>
        <v>0</v>
      </c>
      <c r="Q39" s="20">
        <f t="shared" si="21"/>
        <v>0</v>
      </c>
      <c r="R39" s="20">
        <f t="shared" si="21"/>
        <v>0</v>
      </c>
      <c r="S39" s="20">
        <f t="shared" si="21"/>
        <v>0</v>
      </c>
      <c r="T39" s="20">
        <f t="shared" si="21"/>
        <v>0</v>
      </c>
      <c r="U39" s="20">
        <f t="shared" si="21"/>
        <v>0</v>
      </c>
      <c r="V39" s="20">
        <f t="shared" si="21"/>
        <v>0</v>
      </c>
      <c r="W39" s="20">
        <f t="shared" si="22"/>
        <v>0</v>
      </c>
      <c r="X39" s="20">
        <f t="shared" si="22"/>
        <v>0</v>
      </c>
      <c r="Y39" s="20">
        <f t="shared" si="22"/>
        <v>0</v>
      </c>
      <c r="Z39" s="20">
        <f t="shared" si="22"/>
        <v>0</v>
      </c>
      <c r="AA39" s="20">
        <f t="shared" si="22"/>
        <v>0</v>
      </c>
      <c r="AB39" s="20">
        <f t="shared" si="22"/>
        <v>0</v>
      </c>
      <c r="AC39" s="20">
        <f t="shared" si="22"/>
        <v>0</v>
      </c>
      <c r="AD39" s="20">
        <f t="shared" si="22"/>
        <v>0</v>
      </c>
      <c r="AE39" s="20">
        <f t="shared" si="22"/>
        <v>0</v>
      </c>
      <c r="AF39" s="20">
        <f t="shared" si="22"/>
        <v>0</v>
      </c>
      <c r="AG39" s="20">
        <f t="shared" si="22"/>
        <v>0</v>
      </c>
      <c r="AH39" s="20">
        <f t="shared" si="22"/>
        <v>0</v>
      </c>
    </row>
    <row r="40" spans="2:34" hidden="1" outlineLevel="1">
      <c r="B40" t="str">
        <f t="shared" si="1"/>
        <v>e-hydrogen - Conversion H2O -&gt; H2 - Global - ton H2O/ton H2</v>
      </c>
      <c r="C40" t="s">
        <v>59</v>
      </c>
      <c r="D40" t="s">
        <v>123</v>
      </c>
      <c r="E40" t="s">
        <v>49</v>
      </c>
      <c r="F40" t="s">
        <v>124</v>
      </c>
      <c r="G40" s="20">
        <f t="shared" ref="G40:AH40" si="23">INDEX(FuelData,MATCH($B40,FuelData_Index,0),MATCH(G$4,FuelData_Year,0))</f>
        <v>9</v>
      </c>
      <c r="H40" s="20">
        <f t="shared" si="23"/>
        <v>9</v>
      </c>
      <c r="I40" s="20">
        <f t="shared" si="23"/>
        <v>9</v>
      </c>
      <c r="J40" s="20">
        <f t="shared" si="23"/>
        <v>9</v>
      </c>
      <c r="K40" s="20">
        <f t="shared" si="23"/>
        <v>9</v>
      </c>
      <c r="L40" s="20">
        <f t="shared" si="23"/>
        <v>9</v>
      </c>
      <c r="M40" s="20">
        <f t="shared" si="23"/>
        <v>9</v>
      </c>
      <c r="N40" s="20">
        <f t="shared" si="23"/>
        <v>9</v>
      </c>
      <c r="O40" s="20">
        <f t="shared" si="23"/>
        <v>9</v>
      </c>
      <c r="P40" s="20">
        <f t="shared" si="23"/>
        <v>9</v>
      </c>
      <c r="Q40" s="20">
        <f t="shared" si="23"/>
        <v>9</v>
      </c>
      <c r="R40" s="20">
        <f t="shared" si="23"/>
        <v>9</v>
      </c>
      <c r="S40" s="20">
        <f t="shared" si="23"/>
        <v>9</v>
      </c>
      <c r="T40" s="20">
        <f t="shared" si="23"/>
        <v>9</v>
      </c>
      <c r="U40" s="20">
        <f t="shared" si="23"/>
        <v>9</v>
      </c>
      <c r="V40" s="20">
        <f t="shared" si="23"/>
        <v>9</v>
      </c>
      <c r="W40" s="20">
        <f t="shared" si="23"/>
        <v>9</v>
      </c>
      <c r="X40" s="20">
        <f t="shared" si="23"/>
        <v>9</v>
      </c>
      <c r="Y40" s="20">
        <f t="shared" si="23"/>
        <v>9</v>
      </c>
      <c r="Z40" s="20">
        <f t="shared" si="23"/>
        <v>9</v>
      </c>
      <c r="AA40" s="20">
        <f t="shared" si="23"/>
        <v>9</v>
      </c>
      <c r="AB40" s="20">
        <f t="shared" si="23"/>
        <v>9</v>
      </c>
      <c r="AC40" s="20">
        <f t="shared" si="23"/>
        <v>9</v>
      </c>
      <c r="AD40" s="20">
        <f t="shared" si="23"/>
        <v>9</v>
      </c>
      <c r="AE40" s="20">
        <f t="shared" si="23"/>
        <v>9</v>
      </c>
      <c r="AF40" s="20">
        <f t="shared" si="23"/>
        <v>9</v>
      </c>
      <c r="AG40" s="20">
        <f t="shared" si="23"/>
        <v>9</v>
      </c>
      <c r="AH40" s="20">
        <f t="shared" si="23"/>
        <v>9</v>
      </c>
    </row>
    <row r="41" spans="2:34" collapsed="1">
      <c r="B41" t="str">
        <f t="shared" si="1"/>
        <v/>
      </c>
    </row>
    <row r="42" spans="2:34">
      <c r="B42" t="str">
        <f t="shared" si="1"/>
        <v>e-hydrogen (PEM) - Item - Region - Unit</v>
      </c>
      <c r="C42" s="52" t="s">
        <v>60</v>
      </c>
      <c r="D42" s="52" t="s">
        <v>28</v>
      </c>
      <c r="E42" s="52" t="s">
        <v>1</v>
      </c>
      <c r="F42" s="52" t="s">
        <v>29</v>
      </c>
      <c r="G42" s="3">
        <v>2023</v>
      </c>
      <c r="H42" s="3">
        <v>2024</v>
      </c>
      <c r="I42" s="3">
        <v>2025</v>
      </c>
      <c r="J42" s="3">
        <v>2026</v>
      </c>
      <c r="K42" s="3">
        <v>2027</v>
      </c>
      <c r="L42" s="3">
        <v>2028</v>
      </c>
      <c r="M42" s="3">
        <v>2029</v>
      </c>
      <c r="N42" s="3">
        <v>2030</v>
      </c>
      <c r="O42" s="3">
        <v>2031</v>
      </c>
      <c r="P42" s="3">
        <v>2032</v>
      </c>
      <c r="Q42" s="3">
        <v>2033</v>
      </c>
      <c r="R42" s="3">
        <v>2034</v>
      </c>
      <c r="S42" s="3">
        <v>2035</v>
      </c>
      <c r="T42" s="3">
        <v>2036</v>
      </c>
      <c r="U42" s="3">
        <v>2037</v>
      </c>
      <c r="V42" s="3">
        <v>2038</v>
      </c>
      <c r="W42" s="3">
        <v>2039</v>
      </c>
      <c r="X42" s="3">
        <v>2040</v>
      </c>
      <c r="Y42" s="3">
        <v>2041</v>
      </c>
      <c r="Z42" s="3">
        <v>2042</v>
      </c>
      <c r="AA42" s="3">
        <v>2043</v>
      </c>
      <c r="AB42" s="3">
        <v>2044</v>
      </c>
      <c r="AC42" s="3">
        <v>2045</v>
      </c>
      <c r="AD42" s="3">
        <v>2046</v>
      </c>
      <c r="AE42" s="3">
        <v>2047</v>
      </c>
      <c r="AF42" s="3">
        <v>2048</v>
      </c>
      <c r="AG42" s="3">
        <v>2049</v>
      </c>
      <c r="AH42" s="3">
        <v>2050</v>
      </c>
    </row>
    <row r="43" spans="2:34" hidden="1" outlineLevel="1">
      <c r="B43" t="str">
        <f t="shared" si="1"/>
        <v/>
      </c>
      <c r="C43" s="56"/>
      <c r="D43" s="56"/>
      <c r="E43" s="56"/>
      <c r="F43" s="56"/>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row>
    <row r="44" spans="2:34" hidden="1" outlineLevel="1">
      <c r="B44" t="str">
        <f t="shared" si="1"/>
        <v>e-hydrogen (PEM) - Total emissions - WTT - GWP100 - Global - ton CO2eq/ton fuel</v>
      </c>
      <c r="C44" s="58" t="str">
        <f>C42</f>
        <v>e-hydrogen (PEM)</v>
      </c>
      <c r="D44" s="10" t="s">
        <v>169</v>
      </c>
      <c r="E44" s="10" t="s">
        <v>49</v>
      </c>
      <c r="F44" s="10" t="s">
        <v>52</v>
      </c>
      <c r="G44" s="62">
        <f>G51+G52*G46+G53*G48</f>
        <v>0.34306975106041321</v>
      </c>
      <c r="H44" s="62">
        <f t="shared" ref="H44:AH44" si="24">H51+H52*H46+H53*H48</f>
        <v>0.34068987553020658</v>
      </c>
      <c r="I44" s="62">
        <f t="shared" si="24"/>
        <v>0.33831000000000061</v>
      </c>
      <c r="J44" s="62">
        <f t="shared" si="24"/>
        <v>0.33601098763195769</v>
      </c>
      <c r="K44" s="62">
        <f t="shared" si="24"/>
        <v>0.33371197526391472</v>
      </c>
      <c r="L44" s="62">
        <f t="shared" si="24"/>
        <v>0.33141296289587241</v>
      </c>
      <c r="M44" s="62">
        <f t="shared" si="24"/>
        <v>0.3291139505278301</v>
      </c>
      <c r="N44" s="62">
        <f t="shared" si="24"/>
        <v>0.32681493815978718</v>
      </c>
      <c r="O44" s="62">
        <f t="shared" si="24"/>
        <v>0.32459404139383091</v>
      </c>
      <c r="P44" s="62">
        <f t="shared" si="24"/>
        <v>0.32237314462787525</v>
      </c>
      <c r="Q44" s="62">
        <f t="shared" si="24"/>
        <v>0.32015224786191959</v>
      </c>
      <c r="R44" s="62">
        <f t="shared" si="24"/>
        <v>0.31793135109596393</v>
      </c>
      <c r="S44" s="62">
        <f t="shared" si="24"/>
        <v>0.31571045433000949</v>
      </c>
      <c r="T44" s="62">
        <f t="shared" si="24"/>
        <v>0.31356501896237288</v>
      </c>
      <c r="U44" s="62">
        <f t="shared" si="24"/>
        <v>0.31141958359473632</v>
      </c>
      <c r="V44" s="62">
        <f t="shared" si="24"/>
        <v>0.30927414822710037</v>
      </c>
      <c r="W44" s="62">
        <f t="shared" si="24"/>
        <v>0.30712871285946375</v>
      </c>
      <c r="X44" s="62">
        <f t="shared" si="24"/>
        <v>0.3049832774918278</v>
      </c>
      <c r="Y44" s="62">
        <f t="shared" si="24"/>
        <v>0.30291073950300124</v>
      </c>
      <c r="Z44" s="62">
        <f t="shared" si="24"/>
        <v>0.30083820151417467</v>
      </c>
      <c r="AA44" s="62">
        <f t="shared" si="24"/>
        <v>0.29876566352534811</v>
      </c>
      <c r="AB44" s="62">
        <f t="shared" si="24"/>
        <v>0.29669312553652155</v>
      </c>
      <c r="AC44" s="62">
        <f t="shared" si="24"/>
        <v>0.29462058754769499</v>
      </c>
      <c r="AD44" s="62">
        <f t="shared" si="24"/>
        <v>0.2926184700381555</v>
      </c>
      <c r="AE44" s="62">
        <f t="shared" si="24"/>
        <v>0.29061635252861662</v>
      </c>
      <c r="AF44" s="62">
        <f t="shared" si="24"/>
        <v>0.28861423501907774</v>
      </c>
      <c r="AG44" s="62">
        <f t="shared" si="24"/>
        <v>0.28661211750953886</v>
      </c>
      <c r="AH44" s="62">
        <f t="shared" si="24"/>
        <v>0.28460999999999997</v>
      </c>
    </row>
    <row r="45" spans="2:34" hidden="1" outlineLevel="1">
      <c r="B45" t="str">
        <f t="shared" si="1"/>
        <v>e-hydrogen (PEM) - Total emissions - WTT - GWP20 - Global - ton CO2eq/ton fuel</v>
      </c>
      <c r="C45" s="59" t="str">
        <f>C42</f>
        <v>e-hydrogen (PEM)</v>
      </c>
      <c r="D45" s="13" t="s">
        <v>170</v>
      </c>
      <c r="E45" s="13" t="s">
        <v>49</v>
      </c>
      <c r="F45" s="13" t="s">
        <v>52</v>
      </c>
      <c r="G45" s="63">
        <f>G51+G52*G47+G53*G49</f>
        <v>0.34306975106041321</v>
      </c>
      <c r="H45" s="63">
        <f t="shared" ref="H45:AH45" si="25">H51+H52*H47+H53*H49</f>
        <v>0.34068987553020658</v>
      </c>
      <c r="I45" s="63">
        <f t="shared" si="25"/>
        <v>0.33831000000000061</v>
      </c>
      <c r="J45" s="63">
        <f t="shared" si="25"/>
        <v>0.33601098763195769</v>
      </c>
      <c r="K45" s="63">
        <f t="shared" si="25"/>
        <v>0.33371197526391472</v>
      </c>
      <c r="L45" s="63">
        <f t="shared" si="25"/>
        <v>0.33141296289587241</v>
      </c>
      <c r="M45" s="63">
        <f t="shared" si="25"/>
        <v>0.3291139505278301</v>
      </c>
      <c r="N45" s="63">
        <f t="shared" si="25"/>
        <v>0.32681493815978718</v>
      </c>
      <c r="O45" s="63">
        <f t="shared" si="25"/>
        <v>0.32459404139383091</v>
      </c>
      <c r="P45" s="63">
        <f t="shared" si="25"/>
        <v>0.32237314462787525</v>
      </c>
      <c r="Q45" s="63">
        <f t="shared" si="25"/>
        <v>0.32015224786191959</v>
      </c>
      <c r="R45" s="63">
        <f t="shared" si="25"/>
        <v>0.31793135109596393</v>
      </c>
      <c r="S45" s="63">
        <f t="shared" si="25"/>
        <v>0.31571045433000949</v>
      </c>
      <c r="T45" s="63">
        <f t="shared" si="25"/>
        <v>0.31356501896237288</v>
      </c>
      <c r="U45" s="63">
        <f t="shared" si="25"/>
        <v>0.31141958359473632</v>
      </c>
      <c r="V45" s="63">
        <f t="shared" si="25"/>
        <v>0.30927414822710037</v>
      </c>
      <c r="W45" s="63">
        <f t="shared" si="25"/>
        <v>0.30712871285946375</v>
      </c>
      <c r="X45" s="63">
        <f t="shared" si="25"/>
        <v>0.3049832774918278</v>
      </c>
      <c r="Y45" s="63">
        <f t="shared" si="25"/>
        <v>0.30291073950300124</v>
      </c>
      <c r="Z45" s="63">
        <f t="shared" si="25"/>
        <v>0.30083820151417467</v>
      </c>
      <c r="AA45" s="63">
        <f t="shared" si="25"/>
        <v>0.29876566352534811</v>
      </c>
      <c r="AB45" s="63">
        <f t="shared" si="25"/>
        <v>0.29669312553652155</v>
      </c>
      <c r="AC45" s="63">
        <f t="shared" si="25"/>
        <v>0.29462058754769499</v>
      </c>
      <c r="AD45" s="63">
        <f t="shared" si="25"/>
        <v>0.2926184700381555</v>
      </c>
      <c r="AE45" s="63">
        <f t="shared" si="25"/>
        <v>0.29061635252861662</v>
      </c>
      <c r="AF45" s="63">
        <f t="shared" si="25"/>
        <v>0.28861423501907774</v>
      </c>
      <c r="AG45" s="63">
        <f t="shared" si="25"/>
        <v>0.28661211750953886</v>
      </c>
      <c r="AH45" s="63">
        <f t="shared" si="25"/>
        <v>0.28460999999999997</v>
      </c>
    </row>
    <row r="46" spans="2:34" hidden="1" outlineLevel="1">
      <c r="B46" t="str">
        <f t="shared" si="1"/>
        <v>General - Methane - GWP100 - Global - ton CO2eq/ton fuel</v>
      </c>
      <c r="C46" t="s">
        <v>115</v>
      </c>
      <c r="D46" t="s">
        <v>171</v>
      </c>
      <c r="E46" t="s">
        <v>49</v>
      </c>
      <c r="F46" t="s">
        <v>52</v>
      </c>
      <c r="G46" s="8">
        <f t="shared" ref="G46:AH46" si="26">Methane_GWP100</f>
        <v>29</v>
      </c>
      <c r="H46" s="8">
        <f t="shared" si="26"/>
        <v>29</v>
      </c>
      <c r="I46" s="8">
        <f t="shared" si="26"/>
        <v>29</v>
      </c>
      <c r="J46" s="8">
        <f t="shared" si="26"/>
        <v>29</v>
      </c>
      <c r="K46" s="8">
        <f t="shared" si="26"/>
        <v>29</v>
      </c>
      <c r="L46" s="8">
        <f t="shared" si="26"/>
        <v>29</v>
      </c>
      <c r="M46" s="8">
        <f t="shared" si="26"/>
        <v>29</v>
      </c>
      <c r="N46" s="8">
        <f t="shared" si="26"/>
        <v>29</v>
      </c>
      <c r="O46" s="8">
        <f t="shared" si="26"/>
        <v>29</v>
      </c>
      <c r="P46" s="8">
        <f t="shared" si="26"/>
        <v>29</v>
      </c>
      <c r="Q46" s="8">
        <f t="shared" si="26"/>
        <v>29</v>
      </c>
      <c r="R46" s="8">
        <f t="shared" si="26"/>
        <v>29</v>
      </c>
      <c r="S46" s="8">
        <f t="shared" si="26"/>
        <v>29</v>
      </c>
      <c r="T46" s="8">
        <f t="shared" si="26"/>
        <v>29</v>
      </c>
      <c r="U46" s="8">
        <f t="shared" si="26"/>
        <v>29</v>
      </c>
      <c r="V46" s="8">
        <f t="shared" si="26"/>
        <v>29</v>
      </c>
      <c r="W46" s="8">
        <f t="shared" si="26"/>
        <v>29</v>
      </c>
      <c r="X46" s="8">
        <f t="shared" si="26"/>
        <v>29</v>
      </c>
      <c r="Y46" s="8">
        <f t="shared" si="26"/>
        <v>29</v>
      </c>
      <c r="Z46" s="8">
        <f t="shared" si="26"/>
        <v>29</v>
      </c>
      <c r="AA46" s="8">
        <f t="shared" si="26"/>
        <v>29</v>
      </c>
      <c r="AB46" s="8">
        <f t="shared" si="26"/>
        <v>29</v>
      </c>
      <c r="AC46" s="8">
        <f t="shared" si="26"/>
        <v>29</v>
      </c>
      <c r="AD46" s="8">
        <f t="shared" si="26"/>
        <v>29</v>
      </c>
      <c r="AE46" s="8">
        <f t="shared" si="26"/>
        <v>29</v>
      </c>
      <c r="AF46" s="8">
        <f t="shared" si="26"/>
        <v>29</v>
      </c>
      <c r="AG46" s="8">
        <f t="shared" si="26"/>
        <v>29</v>
      </c>
      <c r="AH46" s="8">
        <f t="shared" si="26"/>
        <v>29</v>
      </c>
    </row>
    <row r="47" spans="2:34" hidden="1" outlineLevel="1">
      <c r="B47" t="str">
        <f t="shared" si="1"/>
        <v>General - Methane - GWP20 - Global - ton CO2eq/ton fuel</v>
      </c>
      <c r="C47" t="s">
        <v>115</v>
      </c>
      <c r="D47" t="s">
        <v>172</v>
      </c>
      <c r="E47" t="s">
        <v>49</v>
      </c>
      <c r="F47" t="s">
        <v>52</v>
      </c>
      <c r="G47" s="8">
        <f t="shared" ref="G47:AH47" si="27">Methane_GWP20</f>
        <v>85</v>
      </c>
      <c r="H47" s="8">
        <f t="shared" si="27"/>
        <v>85</v>
      </c>
      <c r="I47" s="8">
        <f t="shared" si="27"/>
        <v>85</v>
      </c>
      <c r="J47" s="8">
        <f t="shared" si="27"/>
        <v>85</v>
      </c>
      <c r="K47" s="8">
        <f t="shared" si="27"/>
        <v>85</v>
      </c>
      <c r="L47" s="8">
        <f t="shared" si="27"/>
        <v>85</v>
      </c>
      <c r="M47" s="8">
        <f t="shared" si="27"/>
        <v>85</v>
      </c>
      <c r="N47" s="8">
        <f t="shared" si="27"/>
        <v>85</v>
      </c>
      <c r="O47" s="8">
        <f t="shared" si="27"/>
        <v>85</v>
      </c>
      <c r="P47" s="8">
        <f t="shared" si="27"/>
        <v>85</v>
      </c>
      <c r="Q47" s="8">
        <f t="shared" si="27"/>
        <v>85</v>
      </c>
      <c r="R47" s="8">
        <f t="shared" si="27"/>
        <v>85</v>
      </c>
      <c r="S47" s="8">
        <f t="shared" si="27"/>
        <v>85</v>
      </c>
      <c r="T47" s="8">
        <f t="shared" si="27"/>
        <v>85</v>
      </c>
      <c r="U47" s="8">
        <f t="shared" si="27"/>
        <v>85</v>
      </c>
      <c r="V47" s="8">
        <f t="shared" si="27"/>
        <v>85</v>
      </c>
      <c r="W47" s="8">
        <f t="shared" si="27"/>
        <v>85</v>
      </c>
      <c r="X47" s="8">
        <f t="shared" si="27"/>
        <v>85</v>
      </c>
      <c r="Y47" s="8">
        <f t="shared" si="27"/>
        <v>85</v>
      </c>
      <c r="Z47" s="8">
        <f t="shared" si="27"/>
        <v>85</v>
      </c>
      <c r="AA47" s="8">
        <f t="shared" si="27"/>
        <v>85</v>
      </c>
      <c r="AB47" s="8">
        <f t="shared" si="27"/>
        <v>85</v>
      </c>
      <c r="AC47" s="8">
        <f t="shared" si="27"/>
        <v>85</v>
      </c>
      <c r="AD47" s="8">
        <f t="shared" si="27"/>
        <v>85</v>
      </c>
      <c r="AE47" s="8">
        <f t="shared" si="27"/>
        <v>85</v>
      </c>
      <c r="AF47" s="8">
        <f t="shared" si="27"/>
        <v>85</v>
      </c>
      <c r="AG47" s="8">
        <f t="shared" si="27"/>
        <v>85</v>
      </c>
      <c r="AH47" s="8">
        <f t="shared" si="27"/>
        <v>85</v>
      </c>
    </row>
    <row r="48" spans="2:34" hidden="1" outlineLevel="1">
      <c r="B48" t="str">
        <f t="shared" si="1"/>
        <v>General - Nitrous oxide - GWP100 - Global - ton CO2eq/ton fuel</v>
      </c>
      <c r="C48" t="s">
        <v>115</v>
      </c>
      <c r="D48" t="s">
        <v>173</v>
      </c>
      <c r="E48" t="s">
        <v>49</v>
      </c>
      <c r="F48" t="s">
        <v>52</v>
      </c>
      <c r="G48" s="8">
        <f t="shared" ref="G48:AH48" si="28">NitrousOxide_GWP100</f>
        <v>266</v>
      </c>
      <c r="H48" s="8">
        <f t="shared" si="28"/>
        <v>266</v>
      </c>
      <c r="I48" s="8">
        <f t="shared" si="28"/>
        <v>266</v>
      </c>
      <c r="J48" s="8">
        <f t="shared" si="28"/>
        <v>266</v>
      </c>
      <c r="K48" s="8">
        <f t="shared" si="28"/>
        <v>266</v>
      </c>
      <c r="L48" s="8">
        <f t="shared" si="28"/>
        <v>266</v>
      </c>
      <c r="M48" s="8">
        <f t="shared" si="28"/>
        <v>266</v>
      </c>
      <c r="N48" s="8">
        <f t="shared" si="28"/>
        <v>266</v>
      </c>
      <c r="O48" s="8">
        <f t="shared" si="28"/>
        <v>266</v>
      </c>
      <c r="P48" s="8">
        <f t="shared" si="28"/>
        <v>266</v>
      </c>
      <c r="Q48" s="8">
        <f t="shared" si="28"/>
        <v>266</v>
      </c>
      <c r="R48" s="8">
        <f t="shared" si="28"/>
        <v>266</v>
      </c>
      <c r="S48" s="8">
        <f t="shared" si="28"/>
        <v>266</v>
      </c>
      <c r="T48" s="8">
        <f t="shared" si="28"/>
        <v>266</v>
      </c>
      <c r="U48" s="8">
        <f t="shared" si="28"/>
        <v>266</v>
      </c>
      <c r="V48" s="8">
        <f t="shared" si="28"/>
        <v>266</v>
      </c>
      <c r="W48" s="8">
        <f t="shared" si="28"/>
        <v>266</v>
      </c>
      <c r="X48" s="8">
        <f t="shared" si="28"/>
        <v>266</v>
      </c>
      <c r="Y48" s="8">
        <f t="shared" si="28"/>
        <v>266</v>
      </c>
      <c r="Z48" s="8">
        <f t="shared" si="28"/>
        <v>266</v>
      </c>
      <c r="AA48" s="8">
        <f t="shared" si="28"/>
        <v>266</v>
      </c>
      <c r="AB48" s="8">
        <f t="shared" si="28"/>
        <v>266</v>
      </c>
      <c r="AC48" s="8">
        <f t="shared" si="28"/>
        <v>266</v>
      </c>
      <c r="AD48" s="8">
        <f t="shared" si="28"/>
        <v>266</v>
      </c>
      <c r="AE48" s="8">
        <f t="shared" si="28"/>
        <v>266</v>
      </c>
      <c r="AF48" s="8">
        <f t="shared" si="28"/>
        <v>266</v>
      </c>
      <c r="AG48" s="8">
        <f t="shared" si="28"/>
        <v>266</v>
      </c>
      <c r="AH48" s="8">
        <f t="shared" si="28"/>
        <v>266</v>
      </c>
    </row>
    <row r="49" spans="2:34" hidden="1" outlineLevel="1">
      <c r="B49" t="str">
        <f t="shared" si="1"/>
        <v>General - Nitrous oxide - GWP20 - Global - ton CO2eq/ton fuel</v>
      </c>
      <c r="C49" t="s">
        <v>115</v>
      </c>
      <c r="D49" t="s">
        <v>174</v>
      </c>
      <c r="E49" t="s">
        <v>49</v>
      </c>
      <c r="F49" t="s">
        <v>52</v>
      </c>
      <c r="G49" s="8">
        <f t="shared" ref="G49:AH49" si="29">NitrousOxide_GWP20</f>
        <v>251</v>
      </c>
      <c r="H49" s="8">
        <f t="shared" si="29"/>
        <v>251</v>
      </c>
      <c r="I49" s="8">
        <f t="shared" si="29"/>
        <v>251</v>
      </c>
      <c r="J49" s="8">
        <f t="shared" si="29"/>
        <v>251</v>
      </c>
      <c r="K49" s="8">
        <f t="shared" si="29"/>
        <v>251</v>
      </c>
      <c r="L49" s="8">
        <f t="shared" si="29"/>
        <v>251</v>
      </c>
      <c r="M49" s="8">
        <f t="shared" si="29"/>
        <v>251</v>
      </c>
      <c r="N49" s="8">
        <f t="shared" si="29"/>
        <v>251</v>
      </c>
      <c r="O49" s="8">
        <f t="shared" si="29"/>
        <v>251</v>
      </c>
      <c r="P49" s="8">
        <f t="shared" si="29"/>
        <v>251</v>
      </c>
      <c r="Q49" s="8">
        <f t="shared" si="29"/>
        <v>251</v>
      </c>
      <c r="R49" s="8">
        <f t="shared" si="29"/>
        <v>251</v>
      </c>
      <c r="S49" s="8">
        <f t="shared" si="29"/>
        <v>251</v>
      </c>
      <c r="T49" s="8">
        <f t="shared" si="29"/>
        <v>251</v>
      </c>
      <c r="U49" s="8">
        <f t="shared" si="29"/>
        <v>251</v>
      </c>
      <c r="V49" s="8">
        <f t="shared" si="29"/>
        <v>251</v>
      </c>
      <c r="W49" s="8">
        <f t="shared" si="29"/>
        <v>251</v>
      </c>
      <c r="X49" s="8">
        <f t="shared" si="29"/>
        <v>251</v>
      </c>
      <c r="Y49" s="8">
        <f t="shared" si="29"/>
        <v>251</v>
      </c>
      <c r="Z49" s="8">
        <f t="shared" si="29"/>
        <v>251</v>
      </c>
      <c r="AA49" s="8">
        <f t="shared" si="29"/>
        <v>251</v>
      </c>
      <c r="AB49" s="8">
        <f t="shared" si="29"/>
        <v>251</v>
      </c>
      <c r="AC49" s="8">
        <f t="shared" si="29"/>
        <v>251</v>
      </c>
      <c r="AD49" s="8">
        <f t="shared" si="29"/>
        <v>251</v>
      </c>
      <c r="AE49" s="8">
        <f t="shared" si="29"/>
        <v>251</v>
      </c>
      <c r="AF49" s="8">
        <f t="shared" si="29"/>
        <v>251</v>
      </c>
      <c r="AG49" s="8">
        <f t="shared" si="29"/>
        <v>251</v>
      </c>
      <c r="AH49" s="8">
        <f t="shared" si="29"/>
        <v>251</v>
      </c>
    </row>
    <row r="50" spans="2:34" hidden="1" outlineLevel="1">
      <c r="B50" t="str">
        <f t="shared" si="1"/>
        <v/>
      </c>
      <c r="C50" s="56"/>
      <c r="D50" s="56"/>
      <c r="E50" s="56"/>
      <c r="F50" s="56"/>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row>
    <row r="51" spans="2:34" hidden="1" outlineLevel="1">
      <c r="B51" t="str">
        <f t="shared" si="1"/>
        <v>e-hydrogen (PEM) - Total emissions - WTT - Global - ton CO2eq/ton fuel</v>
      </c>
      <c r="C51" s="10" t="str">
        <f>C42</f>
        <v>e-hydrogen (PEM)</v>
      </c>
      <c r="D51" s="10" t="s">
        <v>175</v>
      </c>
      <c r="E51" s="10" t="s">
        <v>49</v>
      </c>
      <c r="F51" s="10" t="s">
        <v>52</v>
      </c>
      <c r="G51" s="60">
        <f t="shared" ref="G51:AH51" si="30">G55+G62+G70</f>
        <v>0.34306975106041321</v>
      </c>
      <c r="H51" s="60">
        <f t="shared" si="30"/>
        <v>0.34068987553020658</v>
      </c>
      <c r="I51" s="60">
        <f t="shared" si="30"/>
        <v>0.33831000000000061</v>
      </c>
      <c r="J51" s="60">
        <f t="shared" si="30"/>
        <v>0.33601098763195769</v>
      </c>
      <c r="K51" s="60">
        <f t="shared" si="30"/>
        <v>0.33371197526391472</v>
      </c>
      <c r="L51" s="60">
        <f t="shared" si="30"/>
        <v>0.33141296289587241</v>
      </c>
      <c r="M51" s="60">
        <f t="shared" si="30"/>
        <v>0.3291139505278301</v>
      </c>
      <c r="N51" s="60">
        <f t="shared" si="30"/>
        <v>0.32681493815978718</v>
      </c>
      <c r="O51" s="60">
        <f t="shared" si="30"/>
        <v>0.32459404139383091</v>
      </c>
      <c r="P51" s="60">
        <f t="shared" si="30"/>
        <v>0.32237314462787525</v>
      </c>
      <c r="Q51" s="60">
        <f t="shared" si="30"/>
        <v>0.32015224786191959</v>
      </c>
      <c r="R51" s="60">
        <f t="shared" si="30"/>
        <v>0.31793135109596393</v>
      </c>
      <c r="S51" s="60">
        <f t="shared" si="30"/>
        <v>0.31571045433000949</v>
      </c>
      <c r="T51" s="60">
        <f t="shared" si="30"/>
        <v>0.31356501896237288</v>
      </c>
      <c r="U51" s="60">
        <f t="shared" si="30"/>
        <v>0.31141958359473632</v>
      </c>
      <c r="V51" s="60">
        <f t="shared" si="30"/>
        <v>0.30927414822710037</v>
      </c>
      <c r="W51" s="60">
        <f t="shared" si="30"/>
        <v>0.30712871285946375</v>
      </c>
      <c r="X51" s="60">
        <f t="shared" si="30"/>
        <v>0.3049832774918278</v>
      </c>
      <c r="Y51" s="60">
        <f t="shared" si="30"/>
        <v>0.30291073950300124</v>
      </c>
      <c r="Z51" s="60">
        <f t="shared" si="30"/>
        <v>0.30083820151417467</v>
      </c>
      <c r="AA51" s="60">
        <f t="shared" si="30"/>
        <v>0.29876566352534811</v>
      </c>
      <c r="AB51" s="60">
        <f t="shared" si="30"/>
        <v>0.29669312553652155</v>
      </c>
      <c r="AC51" s="60">
        <f t="shared" si="30"/>
        <v>0.29462058754769499</v>
      </c>
      <c r="AD51" s="60">
        <f t="shared" si="30"/>
        <v>0.2926184700381555</v>
      </c>
      <c r="AE51" s="60">
        <f t="shared" si="30"/>
        <v>0.29061635252861662</v>
      </c>
      <c r="AF51" s="60">
        <f t="shared" si="30"/>
        <v>0.28861423501907774</v>
      </c>
      <c r="AG51" s="60">
        <f t="shared" si="30"/>
        <v>0.28661211750953886</v>
      </c>
      <c r="AH51" s="60">
        <f t="shared" si="30"/>
        <v>0.28460999999999997</v>
      </c>
    </row>
    <row r="52" spans="2:34" hidden="1" outlineLevel="1">
      <c r="B52" t="str">
        <f t="shared" si="1"/>
        <v>e-hydrogen (PEM) - Total emissions - WTT - Global - ton CO2eq/ton fuel</v>
      </c>
      <c r="C52" s="2" t="str">
        <f>C42</f>
        <v>e-hydrogen (PEM)</v>
      </c>
      <c r="D52" s="2" t="s">
        <v>175</v>
      </c>
      <c r="E52" s="2" t="s">
        <v>49</v>
      </c>
      <c r="F52" s="2" t="s">
        <v>52</v>
      </c>
      <c r="G52" s="64">
        <f t="shared" ref="G52:AG52" si="31">G56+G63+G71</f>
        <v>0</v>
      </c>
      <c r="H52" s="64">
        <f t="shared" si="31"/>
        <v>0</v>
      </c>
      <c r="I52" s="64">
        <f t="shared" si="31"/>
        <v>0</v>
      </c>
      <c r="J52" s="64">
        <f t="shared" si="31"/>
        <v>0</v>
      </c>
      <c r="K52" s="64">
        <f t="shared" si="31"/>
        <v>0</v>
      </c>
      <c r="L52" s="64">
        <f t="shared" si="31"/>
        <v>0</v>
      </c>
      <c r="M52" s="64">
        <f t="shared" si="31"/>
        <v>0</v>
      </c>
      <c r="N52" s="64">
        <f t="shared" si="31"/>
        <v>0</v>
      </c>
      <c r="O52" s="64">
        <f t="shared" si="31"/>
        <v>0</v>
      </c>
      <c r="P52" s="64">
        <f t="shared" si="31"/>
        <v>0</v>
      </c>
      <c r="Q52" s="64">
        <f t="shared" si="31"/>
        <v>0</v>
      </c>
      <c r="R52" s="64">
        <f t="shared" si="31"/>
        <v>0</v>
      </c>
      <c r="S52" s="64">
        <f t="shared" si="31"/>
        <v>0</v>
      </c>
      <c r="T52" s="64">
        <f t="shared" si="31"/>
        <v>0</v>
      </c>
      <c r="U52" s="64">
        <f t="shared" si="31"/>
        <v>0</v>
      </c>
      <c r="V52" s="64">
        <f t="shared" si="31"/>
        <v>0</v>
      </c>
      <c r="W52" s="64">
        <f t="shared" si="31"/>
        <v>0</v>
      </c>
      <c r="X52" s="64">
        <f t="shared" si="31"/>
        <v>0</v>
      </c>
      <c r="Y52" s="64">
        <f t="shared" si="31"/>
        <v>0</v>
      </c>
      <c r="Z52" s="64">
        <f t="shared" si="31"/>
        <v>0</v>
      </c>
      <c r="AA52" s="64">
        <f t="shared" si="31"/>
        <v>0</v>
      </c>
      <c r="AB52" s="64">
        <f t="shared" si="31"/>
        <v>0</v>
      </c>
      <c r="AC52" s="64">
        <f t="shared" si="31"/>
        <v>0</v>
      </c>
      <c r="AD52" s="64">
        <f t="shared" si="31"/>
        <v>0</v>
      </c>
      <c r="AE52" s="64">
        <f t="shared" si="31"/>
        <v>0</v>
      </c>
      <c r="AF52" s="64">
        <f t="shared" si="31"/>
        <v>0</v>
      </c>
      <c r="AG52" s="64">
        <f t="shared" si="31"/>
        <v>0</v>
      </c>
      <c r="AH52" s="64">
        <f>AH56+AH63+AH71</f>
        <v>0</v>
      </c>
    </row>
    <row r="53" spans="2:34" hidden="1" outlineLevel="1">
      <c r="B53" t="str">
        <f t="shared" si="1"/>
        <v>e-hydrogen (PEM) - Total emissions - WTT - Global - ton CO2eq/ton fuel</v>
      </c>
      <c r="C53" s="13" t="str">
        <f>C42</f>
        <v>e-hydrogen (PEM)</v>
      </c>
      <c r="D53" s="13" t="s">
        <v>175</v>
      </c>
      <c r="E53" s="13" t="s">
        <v>49</v>
      </c>
      <c r="F53" s="13" t="s">
        <v>52</v>
      </c>
      <c r="G53" s="61">
        <f t="shared" ref="G53:AG53" si="32">G57+G64+G72</f>
        <v>0</v>
      </c>
      <c r="H53" s="61">
        <f t="shared" si="32"/>
        <v>0</v>
      </c>
      <c r="I53" s="61">
        <f t="shared" si="32"/>
        <v>0</v>
      </c>
      <c r="J53" s="61">
        <f t="shared" si="32"/>
        <v>0</v>
      </c>
      <c r="K53" s="61">
        <f t="shared" si="32"/>
        <v>0</v>
      </c>
      <c r="L53" s="61">
        <f t="shared" si="32"/>
        <v>0</v>
      </c>
      <c r="M53" s="61">
        <f t="shared" si="32"/>
        <v>0</v>
      </c>
      <c r="N53" s="61">
        <f t="shared" si="32"/>
        <v>0</v>
      </c>
      <c r="O53" s="61">
        <f t="shared" si="32"/>
        <v>0</v>
      </c>
      <c r="P53" s="61">
        <f t="shared" si="32"/>
        <v>0</v>
      </c>
      <c r="Q53" s="61">
        <f t="shared" si="32"/>
        <v>0</v>
      </c>
      <c r="R53" s="61">
        <f t="shared" si="32"/>
        <v>0</v>
      </c>
      <c r="S53" s="61">
        <f t="shared" si="32"/>
        <v>0</v>
      </c>
      <c r="T53" s="61">
        <f t="shared" si="32"/>
        <v>0</v>
      </c>
      <c r="U53" s="61">
        <f t="shared" si="32"/>
        <v>0</v>
      </c>
      <c r="V53" s="61">
        <f t="shared" si="32"/>
        <v>0</v>
      </c>
      <c r="W53" s="61">
        <f t="shared" si="32"/>
        <v>0</v>
      </c>
      <c r="X53" s="61">
        <f t="shared" si="32"/>
        <v>0</v>
      </c>
      <c r="Y53" s="61">
        <f t="shared" si="32"/>
        <v>0</v>
      </c>
      <c r="Z53" s="61">
        <f t="shared" si="32"/>
        <v>0</v>
      </c>
      <c r="AA53" s="61">
        <f t="shared" si="32"/>
        <v>0</v>
      </c>
      <c r="AB53" s="61">
        <f t="shared" si="32"/>
        <v>0</v>
      </c>
      <c r="AC53" s="61">
        <f t="shared" si="32"/>
        <v>0</v>
      </c>
      <c r="AD53" s="61">
        <f t="shared" si="32"/>
        <v>0</v>
      </c>
      <c r="AE53" s="61">
        <f t="shared" si="32"/>
        <v>0</v>
      </c>
      <c r="AF53" s="61">
        <f t="shared" si="32"/>
        <v>0</v>
      </c>
      <c r="AG53" s="61">
        <f t="shared" si="32"/>
        <v>0</v>
      </c>
      <c r="AH53" s="61">
        <f>AH57+AH64+AH72</f>
        <v>0</v>
      </c>
    </row>
    <row r="54" spans="2:34" hidden="1" outlineLevel="1">
      <c r="B54" t="str">
        <f t="shared" si="1"/>
        <v/>
      </c>
      <c r="C54" s="2"/>
    </row>
    <row r="55" spans="2:34" hidden="1" outlineLevel="1">
      <c r="B55" t="str">
        <f t="shared" si="1"/>
        <v>e-hydrogen (PEM) - Process-related emissions - WTT - Global - ton CO2/ton fuel</v>
      </c>
      <c r="C55" s="10" t="str">
        <f>C42</f>
        <v>e-hydrogen (PEM)</v>
      </c>
      <c r="D55" s="10" t="s">
        <v>179</v>
      </c>
      <c r="E55" s="10" t="s">
        <v>49</v>
      </c>
      <c r="F55" s="10" t="s">
        <v>176</v>
      </c>
      <c r="G55" s="60">
        <f>G58</f>
        <v>0</v>
      </c>
      <c r="H55" s="60">
        <f t="shared" ref="H55:AH55" si="33">H58</f>
        <v>0</v>
      </c>
      <c r="I55" s="60">
        <f t="shared" si="33"/>
        <v>0</v>
      </c>
      <c r="J55" s="60">
        <f t="shared" si="33"/>
        <v>0</v>
      </c>
      <c r="K55" s="60">
        <f t="shared" si="33"/>
        <v>0</v>
      </c>
      <c r="L55" s="60">
        <f t="shared" si="33"/>
        <v>0</v>
      </c>
      <c r="M55" s="60">
        <f t="shared" si="33"/>
        <v>0</v>
      </c>
      <c r="N55" s="60">
        <f t="shared" si="33"/>
        <v>0</v>
      </c>
      <c r="O55" s="60">
        <f t="shared" si="33"/>
        <v>0</v>
      </c>
      <c r="P55" s="60">
        <f t="shared" si="33"/>
        <v>0</v>
      </c>
      <c r="Q55" s="60">
        <f t="shared" si="33"/>
        <v>0</v>
      </c>
      <c r="R55" s="60">
        <f t="shared" si="33"/>
        <v>0</v>
      </c>
      <c r="S55" s="60">
        <f t="shared" si="33"/>
        <v>0</v>
      </c>
      <c r="T55" s="60">
        <f t="shared" si="33"/>
        <v>0</v>
      </c>
      <c r="U55" s="60">
        <f t="shared" si="33"/>
        <v>0</v>
      </c>
      <c r="V55" s="60">
        <f t="shared" si="33"/>
        <v>0</v>
      </c>
      <c r="W55" s="60">
        <f t="shared" si="33"/>
        <v>0</v>
      </c>
      <c r="X55" s="60">
        <f t="shared" si="33"/>
        <v>0</v>
      </c>
      <c r="Y55" s="60">
        <f t="shared" si="33"/>
        <v>0</v>
      </c>
      <c r="Z55" s="60">
        <f t="shared" si="33"/>
        <v>0</v>
      </c>
      <c r="AA55" s="60">
        <f t="shared" si="33"/>
        <v>0</v>
      </c>
      <c r="AB55" s="60">
        <f t="shared" si="33"/>
        <v>0</v>
      </c>
      <c r="AC55" s="60">
        <f t="shared" si="33"/>
        <v>0</v>
      </c>
      <c r="AD55" s="60">
        <f t="shared" si="33"/>
        <v>0</v>
      </c>
      <c r="AE55" s="60">
        <f t="shared" si="33"/>
        <v>0</v>
      </c>
      <c r="AF55" s="60">
        <f t="shared" si="33"/>
        <v>0</v>
      </c>
      <c r="AG55" s="60">
        <f t="shared" si="33"/>
        <v>0</v>
      </c>
      <c r="AH55" s="60">
        <f t="shared" si="33"/>
        <v>0</v>
      </c>
    </row>
    <row r="56" spans="2:34" hidden="1" outlineLevel="1">
      <c r="B56" t="str">
        <f t="shared" si="1"/>
        <v>e-hydrogen (PEM) - Process-related emissions - WTT - Global - ton CH4/ton fuel</v>
      </c>
      <c r="C56" s="2" t="str">
        <f>C42</f>
        <v>e-hydrogen (PEM)</v>
      </c>
      <c r="D56" s="2" t="s">
        <v>179</v>
      </c>
      <c r="E56" s="2" t="s">
        <v>49</v>
      </c>
      <c r="F56" s="2" t="s">
        <v>177</v>
      </c>
      <c r="G56" s="64">
        <f t="shared" ref="G56:AH56" si="34">G59</f>
        <v>0</v>
      </c>
      <c r="H56" s="64">
        <f t="shared" si="34"/>
        <v>0</v>
      </c>
      <c r="I56" s="64">
        <f t="shared" si="34"/>
        <v>0</v>
      </c>
      <c r="J56" s="64">
        <f t="shared" si="34"/>
        <v>0</v>
      </c>
      <c r="K56" s="64">
        <f t="shared" si="34"/>
        <v>0</v>
      </c>
      <c r="L56" s="64">
        <f t="shared" si="34"/>
        <v>0</v>
      </c>
      <c r="M56" s="64">
        <f t="shared" si="34"/>
        <v>0</v>
      </c>
      <c r="N56" s="64">
        <f t="shared" si="34"/>
        <v>0</v>
      </c>
      <c r="O56" s="64">
        <f t="shared" si="34"/>
        <v>0</v>
      </c>
      <c r="P56" s="64">
        <f t="shared" si="34"/>
        <v>0</v>
      </c>
      <c r="Q56" s="64">
        <f t="shared" si="34"/>
        <v>0</v>
      </c>
      <c r="R56" s="64">
        <f t="shared" si="34"/>
        <v>0</v>
      </c>
      <c r="S56" s="64">
        <f t="shared" si="34"/>
        <v>0</v>
      </c>
      <c r="T56" s="64">
        <f t="shared" si="34"/>
        <v>0</v>
      </c>
      <c r="U56" s="64">
        <f t="shared" si="34"/>
        <v>0</v>
      </c>
      <c r="V56" s="64">
        <f t="shared" si="34"/>
        <v>0</v>
      </c>
      <c r="W56" s="64">
        <f t="shared" si="34"/>
        <v>0</v>
      </c>
      <c r="X56" s="64">
        <f t="shared" si="34"/>
        <v>0</v>
      </c>
      <c r="Y56" s="64">
        <f t="shared" si="34"/>
        <v>0</v>
      </c>
      <c r="Z56" s="64">
        <f t="shared" si="34"/>
        <v>0</v>
      </c>
      <c r="AA56" s="64">
        <f t="shared" si="34"/>
        <v>0</v>
      </c>
      <c r="AB56" s="64">
        <f t="shared" si="34"/>
        <v>0</v>
      </c>
      <c r="AC56" s="64">
        <f t="shared" si="34"/>
        <v>0</v>
      </c>
      <c r="AD56" s="64">
        <f t="shared" si="34"/>
        <v>0</v>
      </c>
      <c r="AE56" s="64">
        <f t="shared" si="34"/>
        <v>0</v>
      </c>
      <c r="AF56" s="64">
        <f t="shared" si="34"/>
        <v>0</v>
      </c>
      <c r="AG56" s="64">
        <f t="shared" si="34"/>
        <v>0</v>
      </c>
      <c r="AH56" s="64">
        <f t="shared" si="34"/>
        <v>0</v>
      </c>
    </row>
    <row r="57" spans="2:34" hidden="1" outlineLevel="1">
      <c r="B57" t="str">
        <f t="shared" si="1"/>
        <v>e-hydrogen (PEM) - Process-related emissions - WTT - Global - ton N2O/ton fuel</v>
      </c>
      <c r="C57" s="13" t="str">
        <f>C42</f>
        <v>e-hydrogen (PEM)</v>
      </c>
      <c r="D57" s="13" t="s">
        <v>179</v>
      </c>
      <c r="E57" s="13" t="s">
        <v>49</v>
      </c>
      <c r="F57" s="13" t="s">
        <v>178</v>
      </c>
      <c r="G57" s="61">
        <f t="shared" ref="G57:AH57" si="35">G60</f>
        <v>0</v>
      </c>
      <c r="H57" s="61">
        <f t="shared" si="35"/>
        <v>0</v>
      </c>
      <c r="I57" s="61">
        <f t="shared" si="35"/>
        <v>0</v>
      </c>
      <c r="J57" s="61">
        <f t="shared" si="35"/>
        <v>0</v>
      </c>
      <c r="K57" s="61">
        <f t="shared" si="35"/>
        <v>0</v>
      </c>
      <c r="L57" s="61">
        <f t="shared" si="35"/>
        <v>0</v>
      </c>
      <c r="M57" s="61">
        <f t="shared" si="35"/>
        <v>0</v>
      </c>
      <c r="N57" s="61">
        <f t="shared" si="35"/>
        <v>0</v>
      </c>
      <c r="O57" s="61">
        <f t="shared" si="35"/>
        <v>0</v>
      </c>
      <c r="P57" s="61">
        <f t="shared" si="35"/>
        <v>0</v>
      </c>
      <c r="Q57" s="61">
        <f t="shared" si="35"/>
        <v>0</v>
      </c>
      <c r="R57" s="61">
        <f t="shared" si="35"/>
        <v>0</v>
      </c>
      <c r="S57" s="61">
        <f t="shared" si="35"/>
        <v>0</v>
      </c>
      <c r="T57" s="61">
        <f t="shared" si="35"/>
        <v>0</v>
      </c>
      <c r="U57" s="61">
        <f t="shared" si="35"/>
        <v>0</v>
      </c>
      <c r="V57" s="61">
        <f t="shared" si="35"/>
        <v>0</v>
      </c>
      <c r="W57" s="61">
        <f t="shared" si="35"/>
        <v>0</v>
      </c>
      <c r="X57" s="61">
        <f t="shared" si="35"/>
        <v>0</v>
      </c>
      <c r="Y57" s="61">
        <f t="shared" si="35"/>
        <v>0</v>
      </c>
      <c r="Z57" s="61">
        <f t="shared" si="35"/>
        <v>0</v>
      </c>
      <c r="AA57" s="61">
        <f t="shared" si="35"/>
        <v>0</v>
      </c>
      <c r="AB57" s="61">
        <f t="shared" si="35"/>
        <v>0</v>
      </c>
      <c r="AC57" s="61">
        <f t="shared" si="35"/>
        <v>0</v>
      </c>
      <c r="AD57" s="61">
        <f t="shared" si="35"/>
        <v>0</v>
      </c>
      <c r="AE57" s="61">
        <f t="shared" si="35"/>
        <v>0</v>
      </c>
      <c r="AF57" s="61">
        <f t="shared" si="35"/>
        <v>0</v>
      </c>
      <c r="AG57" s="61">
        <f t="shared" si="35"/>
        <v>0</v>
      </c>
      <c r="AH57" s="61">
        <f t="shared" si="35"/>
        <v>0</v>
      </c>
    </row>
    <row r="58" spans="2:34" hidden="1" outlineLevel="1">
      <c r="B58" t="str">
        <f t="shared" si="1"/>
        <v>e-hydrogen (PEM) - Process WTT emissions (carbon dioxide) - Global - ton CO2/ton fuel</v>
      </c>
      <c r="C58" t="str">
        <f>C42</f>
        <v>e-hydrogen (PEM)</v>
      </c>
      <c r="D58" t="s">
        <v>180</v>
      </c>
      <c r="E58" t="s">
        <v>49</v>
      </c>
      <c r="F58" t="s">
        <v>176</v>
      </c>
      <c r="G58" s="20">
        <f t="shared" ref="G58:AH60" si="36">INDEX(FuelData,MATCH($B58,FuelData_Index,0),MATCH(G$4,FuelData_Year,0))</f>
        <v>0</v>
      </c>
      <c r="H58" s="20">
        <f t="shared" si="36"/>
        <v>0</v>
      </c>
      <c r="I58" s="20">
        <f t="shared" si="36"/>
        <v>0</v>
      </c>
      <c r="J58" s="20">
        <f t="shared" si="36"/>
        <v>0</v>
      </c>
      <c r="K58" s="20">
        <f t="shared" si="36"/>
        <v>0</v>
      </c>
      <c r="L58" s="20">
        <f t="shared" si="36"/>
        <v>0</v>
      </c>
      <c r="M58" s="20">
        <f t="shared" si="36"/>
        <v>0</v>
      </c>
      <c r="N58" s="20">
        <f t="shared" si="36"/>
        <v>0</v>
      </c>
      <c r="O58" s="20">
        <f t="shared" si="36"/>
        <v>0</v>
      </c>
      <c r="P58" s="20">
        <f t="shared" si="36"/>
        <v>0</v>
      </c>
      <c r="Q58" s="20">
        <f t="shared" si="36"/>
        <v>0</v>
      </c>
      <c r="R58" s="20">
        <f t="shared" si="36"/>
        <v>0</v>
      </c>
      <c r="S58" s="20">
        <f t="shared" si="36"/>
        <v>0</v>
      </c>
      <c r="T58" s="20">
        <f t="shared" si="36"/>
        <v>0</v>
      </c>
      <c r="U58" s="20">
        <f t="shared" si="36"/>
        <v>0</v>
      </c>
      <c r="V58" s="20">
        <f t="shared" si="36"/>
        <v>0</v>
      </c>
      <c r="W58" s="20">
        <f t="shared" si="36"/>
        <v>0</v>
      </c>
      <c r="X58" s="20">
        <f t="shared" si="36"/>
        <v>0</v>
      </c>
      <c r="Y58" s="20">
        <f t="shared" si="36"/>
        <v>0</v>
      </c>
      <c r="Z58" s="20">
        <f t="shared" si="36"/>
        <v>0</v>
      </c>
      <c r="AA58" s="20">
        <f t="shared" si="36"/>
        <v>0</v>
      </c>
      <c r="AB58" s="20">
        <f t="shared" si="36"/>
        <v>0</v>
      </c>
      <c r="AC58" s="20">
        <f t="shared" si="36"/>
        <v>0</v>
      </c>
      <c r="AD58" s="20">
        <f t="shared" si="36"/>
        <v>0</v>
      </c>
      <c r="AE58" s="20">
        <f t="shared" si="36"/>
        <v>0</v>
      </c>
      <c r="AF58" s="20">
        <f t="shared" si="36"/>
        <v>0</v>
      </c>
      <c r="AG58" s="20">
        <f t="shared" si="36"/>
        <v>0</v>
      </c>
      <c r="AH58" s="20">
        <f t="shared" si="36"/>
        <v>0</v>
      </c>
    </row>
    <row r="59" spans="2:34" hidden="1" outlineLevel="1">
      <c r="B59" t="str">
        <f t="shared" si="1"/>
        <v>e-hydrogen (PEM) - Process WTT emissions (methane) - Global - ton CH4/ton fuel</v>
      </c>
      <c r="C59" t="str">
        <f>C42</f>
        <v>e-hydrogen (PEM)</v>
      </c>
      <c r="D59" t="s">
        <v>181</v>
      </c>
      <c r="E59" t="s">
        <v>49</v>
      </c>
      <c r="F59" t="s">
        <v>177</v>
      </c>
      <c r="G59" s="20">
        <f t="shared" si="36"/>
        <v>0</v>
      </c>
      <c r="H59" s="20">
        <f t="shared" si="36"/>
        <v>0</v>
      </c>
      <c r="I59" s="20">
        <f t="shared" si="36"/>
        <v>0</v>
      </c>
      <c r="J59" s="20">
        <f t="shared" si="36"/>
        <v>0</v>
      </c>
      <c r="K59" s="20">
        <f t="shared" si="36"/>
        <v>0</v>
      </c>
      <c r="L59" s="20">
        <f t="shared" si="36"/>
        <v>0</v>
      </c>
      <c r="M59" s="20">
        <f t="shared" si="36"/>
        <v>0</v>
      </c>
      <c r="N59" s="20">
        <f t="shared" si="36"/>
        <v>0</v>
      </c>
      <c r="O59" s="20">
        <f t="shared" si="36"/>
        <v>0</v>
      </c>
      <c r="P59" s="20">
        <f t="shared" si="36"/>
        <v>0</v>
      </c>
      <c r="Q59" s="20">
        <f t="shared" si="36"/>
        <v>0</v>
      </c>
      <c r="R59" s="20">
        <f t="shared" si="36"/>
        <v>0</v>
      </c>
      <c r="S59" s="20">
        <f t="shared" si="36"/>
        <v>0</v>
      </c>
      <c r="T59" s="20">
        <f t="shared" si="36"/>
        <v>0</v>
      </c>
      <c r="U59" s="20">
        <f t="shared" si="36"/>
        <v>0</v>
      </c>
      <c r="V59" s="20">
        <f t="shared" si="36"/>
        <v>0</v>
      </c>
      <c r="W59" s="20">
        <f t="shared" si="36"/>
        <v>0</v>
      </c>
      <c r="X59" s="20">
        <f t="shared" si="36"/>
        <v>0</v>
      </c>
      <c r="Y59" s="20">
        <f t="shared" si="36"/>
        <v>0</v>
      </c>
      <c r="Z59" s="20">
        <f t="shared" si="36"/>
        <v>0</v>
      </c>
      <c r="AA59" s="20">
        <f t="shared" si="36"/>
        <v>0</v>
      </c>
      <c r="AB59" s="20">
        <f t="shared" si="36"/>
        <v>0</v>
      </c>
      <c r="AC59" s="20">
        <f t="shared" si="36"/>
        <v>0</v>
      </c>
      <c r="AD59" s="20">
        <f t="shared" si="36"/>
        <v>0</v>
      </c>
      <c r="AE59" s="20">
        <f t="shared" si="36"/>
        <v>0</v>
      </c>
      <c r="AF59" s="20">
        <f t="shared" si="36"/>
        <v>0</v>
      </c>
      <c r="AG59" s="20">
        <f t="shared" si="36"/>
        <v>0</v>
      </c>
      <c r="AH59" s="20">
        <f t="shared" si="36"/>
        <v>0</v>
      </c>
    </row>
    <row r="60" spans="2:34" hidden="1" outlineLevel="1">
      <c r="B60" t="str">
        <f t="shared" si="1"/>
        <v>e-hydrogen (PEM) - Process WTT emissions (nitrous oxide) - Global - ton N2O/ton fuel</v>
      </c>
      <c r="C60" t="str">
        <f>C42</f>
        <v>e-hydrogen (PEM)</v>
      </c>
      <c r="D60" t="s">
        <v>182</v>
      </c>
      <c r="E60" t="s">
        <v>49</v>
      </c>
      <c r="F60" t="s">
        <v>178</v>
      </c>
      <c r="G60" s="20">
        <f t="shared" si="36"/>
        <v>0</v>
      </c>
      <c r="H60" s="20">
        <f t="shared" si="36"/>
        <v>0</v>
      </c>
      <c r="I60" s="20">
        <f t="shared" si="36"/>
        <v>0</v>
      </c>
      <c r="J60" s="20">
        <f t="shared" si="36"/>
        <v>0</v>
      </c>
      <c r="K60" s="20">
        <f t="shared" si="36"/>
        <v>0</v>
      </c>
      <c r="L60" s="20">
        <f t="shared" si="36"/>
        <v>0</v>
      </c>
      <c r="M60" s="20">
        <f t="shared" si="36"/>
        <v>0</v>
      </c>
      <c r="N60" s="20">
        <f t="shared" si="36"/>
        <v>0</v>
      </c>
      <c r="O60" s="20">
        <f t="shared" si="36"/>
        <v>0</v>
      </c>
      <c r="P60" s="20">
        <f t="shared" si="36"/>
        <v>0</v>
      </c>
      <c r="Q60" s="20">
        <f t="shared" si="36"/>
        <v>0</v>
      </c>
      <c r="R60" s="20">
        <f t="shared" si="36"/>
        <v>0</v>
      </c>
      <c r="S60" s="20">
        <f t="shared" si="36"/>
        <v>0</v>
      </c>
      <c r="T60" s="20">
        <f t="shared" si="36"/>
        <v>0</v>
      </c>
      <c r="U60" s="20">
        <f t="shared" si="36"/>
        <v>0</v>
      </c>
      <c r="V60" s="20">
        <f t="shared" si="36"/>
        <v>0</v>
      </c>
      <c r="W60" s="20">
        <f t="shared" si="36"/>
        <v>0</v>
      </c>
      <c r="X60" s="20">
        <f t="shared" si="36"/>
        <v>0</v>
      </c>
      <c r="Y60" s="20">
        <f t="shared" si="36"/>
        <v>0</v>
      </c>
      <c r="Z60" s="20">
        <f t="shared" si="36"/>
        <v>0</v>
      </c>
      <c r="AA60" s="20">
        <f t="shared" si="36"/>
        <v>0</v>
      </c>
      <c r="AB60" s="20">
        <f t="shared" si="36"/>
        <v>0</v>
      </c>
      <c r="AC60" s="20">
        <f t="shared" si="36"/>
        <v>0</v>
      </c>
      <c r="AD60" s="20">
        <f t="shared" si="36"/>
        <v>0</v>
      </c>
      <c r="AE60" s="20">
        <f t="shared" si="36"/>
        <v>0</v>
      </c>
      <c r="AF60" s="20">
        <f t="shared" si="36"/>
        <v>0</v>
      </c>
      <c r="AG60" s="20">
        <f t="shared" si="36"/>
        <v>0</v>
      </c>
      <c r="AH60" s="20">
        <f t="shared" si="36"/>
        <v>0</v>
      </c>
    </row>
    <row r="61" spans="2:34" hidden="1" outlineLevel="1">
      <c r="B61" t="str">
        <f t="shared" si="1"/>
        <v/>
      </c>
      <c r="G61" s="7"/>
    </row>
    <row r="62" spans="2:34" hidden="1" outlineLevel="1">
      <c r="B62" t="str">
        <f t="shared" si="1"/>
        <v>e-hydrogen (PEM) - Energy-related emissions - WTT - Global - ton CO2/ton fuel</v>
      </c>
      <c r="C62" s="10" t="str">
        <f>C42</f>
        <v>e-hydrogen (PEM)</v>
      </c>
      <c r="D62" s="10" t="s">
        <v>183</v>
      </c>
      <c r="E62" s="10" t="s">
        <v>49</v>
      </c>
      <c r="F62" s="10" t="s">
        <v>176</v>
      </c>
      <c r="G62" s="67">
        <f>G65*G$68</f>
        <v>0.34306975106041321</v>
      </c>
      <c r="H62" s="67">
        <f t="shared" ref="H62:AH62" si="37">H65*H$68</f>
        <v>0.34068987553020658</v>
      </c>
      <c r="I62" s="67">
        <f t="shared" si="37"/>
        <v>0.33831000000000061</v>
      </c>
      <c r="J62" s="67">
        <f t="shared" si="37"/>
        <v>0.33601098763195769</v>
      </c>
      <c r="K62" s="67">
        <f t="shared" si="37"/>
        <v>0.33371197526391472</v>
      </c>
      <c r="L62" s="67">
        <f t="shared" si="37"/>
        <v>0.33141296289587241</v>
      </c>
      <c r="M62" s="67">
        <f t="shared" si="37"/>
        <v>0.3291139505278301</v>
      </c>
      <c r="N62" s="67">
        <f t="shared" si="37"/>
        <v>0.32681493815978718</v>
      </c>
      <c r="O62" s="67">
        <f t="shared" si="37"/>
        <v>0.32459404139383091</v>
      </c>
      <c r="P62" s="67">
        <f t="shared" si="37"/>
        <v>0.32237314462787525</v>
      </c>
      <c r="Q62" s="67">
        <f t="shared" si="37"/>
        <v>0.32015224786191959</v>
      </c>
      <c r="R62" s="67">
        <f t="shared" si="37"/>
        <v>0.31793135109596393</v>
      </c>
      <c r="S62" s="67">
        <f t="shared" si="37"/>
        <v>0.31571045433000949</v>
      </c>
      <c r="T62" s="67">
        <f t="shared" si="37"/>
        <v>0.31356501896237288</v>
      </c>
      <c r="U62" s="67">
        <f t="shared" si="37"/>
        <v>0.31141958359473632</v>
      </c>
      <c r="V62" s="67">
        <f t="shared" si="37"/>
        <v>0.30927414822710037</v>
      </c>
      <c r="W62" s="67">
        <f t="shared" si="37"/>
        <v>0.30712871285946375</v>
      </c>
      <c r="X62" s="67">
        <f t="shared" si="37"/>
        <v>0.3049832774918278</v>
      </c>
      <c r="Y62" s="67">
        <f t="shared" si="37"/>
        <v>0.30291073950300124</v>
      </c>
      <c r="Z62" s="67">
        <f t="shared" si="37"/>
        <v>0.30083820151417467</v>
      </c>
      <c r="AA62" s="67">
        <f t="shared" si="37"/>
        <v>0.29876566352534811</v>
      </c>
      <c r="AB62" s="67">
        <f t="shared" si="37"/>
        <v>0.29669312553652155</v>
      </c>
      <c r="AC62" s="67">
        <f t="shared" si="37"/>
        <v>0.29462058754769499</v>
      </c>
      <c r="AD62" s="67">
        <f t="shared" si="37"/>
        <v>0.2926184700381555</v>
      </c>
      <c r="AE62" s="67">
        <f t="shared" si="37"/>
        <v>0.29061635252861662</v>
      </c>
      <c r="AF62" s="67">
        <f t="shared" si="37"/>
        <v>0.28861423501907774</v>
      </c>
      <c r="AG62" s="67">
        <f t="shared" si="37"/>
        <v>0.28661211750953886</v>
      </c>
      <c r="AH62" s="67">
        <f t="shared" si="37"/>
        <v>0.28460999999999997</v>
      </c>
    </row>
    <row r="63" spans="2:34" hidden="1" outlineLevel="1">
      <c r="B63" t="str">
        <f t="shared" si="1"/>
        <v>e-hydrogen (PEM) - Energy-related emissions - WTT - Global - ton CH4/ton fuel</v>
      </c>
      <c r="C63" s="2" t="str">
        <f>C42</f>
        <v>e-hydrogen (PEM)</v>
      </c>
      <c r="D63" s="2" t="s">
        <v>183</v>
      </c>
      <c r="E63" s="2" t="s">
        <v>49</v>
      </c>
      <c r="F63" s="2" t="s">
        <v>177</v>
      </c>
      <c r="G63" s="68">
        <f t="shared" ref="G63:AH63" si="38">G66*G$68</f>
        <v>0</v>
      </c>
      <c r="H63" s="68">
        <f t="shared" si="38"/>
        <v>0</v>
      </c>
      <c r="I63" s="68">
        <f t="shared" si="38"/>
        <v>0</v>
      </c>
      <c r="J63" s="68">
        <f t="shared" si="38"/>
        <v>0</v>
      </c>
      <c r="K63" s="68">
        <f t="shared" si="38"/>
        <v>0</v>
      </c>
      <c r="L63" s="68">
        <f t="shared" si="38"/>
        <v>0</v>
      </c>
      <c r="M63" s="68">
        <f t="shared" si="38"/>
        <v>0</v>
      </c>
      <c r="N63" s="68">
        <f t="shared" si="38"/>
        <v>0</v>
      </c>
      <c r="O63" s="68">
        <f t="shared" si="38"/>
        <v>0</v>
      </c>
      <c r="P63" s="68">
        <f t="shared" si="38"/>
        <v>0</v>
      </c>
      <c r="Q63" s="68">
        <f t="shared" si="38"/>
        <v>0</v>
      </c>
      <c r="R63" s="68">
        <f t="shared" si="38"/>
        <v>0</v>
      </c>
      <c r="S63" s="68">
        <f t="shared" si="38"/>
        <v>0</v>
      </c>
      <c r="T63" s="68">
        <f t="shared" si="38"/>
        <v>0</v>
      </c>
      <c r="U63" s="68">
        <f t="shared" si="38"/>
        <v>0</v>
      </c>
      <c r="V63" s="68">
        <f t="shared" si="38"/>
        <v>0</v>
      </c>
      <c r="W63" s="68">
        <f t="shared" si="38"/>
        <v>0</v>
      </c>
      <c r="X63" s="68">
        <f t="shared" si="38"/>
        <v>0</v>
      </c>
      <c r="Y63" s="68">
        <f t="shared" si="38"/>
        <v>0</v>
      </c>
      <c r="Z63" s="68">
        <f t="shared" si="38"/>
        <v>0</v>
      </c>
      <c r="AA63" s="68">
        <f t="shared" si="38"/>
        <v>0</v>
      </c>
      <c r="AB63" s="68">
        <f t="shared" si="38"/>
        <v>0</v>
      </c>
      <c r="AC63" s="68">
        <f t="shared" si="38"/>
        <v>0</v>
      </c>
      <c r="AD63" s="68">
        <f t="shared" si="38"/>
        <v>0</v>
      </c>
      <c r="AE63" s="68">
        <f t="shared" si="38"/>
        <v>0</v>
      </c>
      <c r="AF63" s="68">
        <f t="shared" si="38"/>
        <v>0</v>
      </c>
      <c r="AG63" s="68">
        <f t="shared" si="38"/>
        <v>0</v>
      </c>
      <c r="AH63" s="68">
        <f t="shared" si="38"/>
        <v>0</v>
      </c>
    </row>
    <row r="64" spans="2:34" hidden="1" outlineLevel="1">
      <c r="B64" t="str">
        <f t="shared" si="1"/>
        <v>e-hydrogen (PEM) - Energy-related emissions - WTT - Global - ton N2O/ton fuel</v>
      </c>
      <c r="C64" s="13" t="str">
        <f>C42</f>
        <v>e-hydrogen (PEM)</v>
      </c>
      <c r="D64" s="13" t="s">
        <v>183</v>
      </c>
      <c r="E64" s="13" t="s">
        <v>49</v>
      </c>
      <c r="F64" s="13" t="s">
        <v>178</v>
      </c>
      <c r="G64" s="69">
        <f t="shared" ref="G64:AH64" si="39">G67*G$68</f>
        <v>0</v>
      </c>
      <c r="H64" s="69">
        <f t="shared" si="39"/>
        <v>0</v>
      </c>
      <c r="I64" s="69">
        <f t="shared" si="39"/>
        <v>0</v>
      </c>
      <c r="J64" s="69">
        <f t="shared" si="39"/>
        <v>0</v>
      </c>
      <c r="K64" s="69">
        <f t="shared" si="39"/>
        <v>0</v>
      </c>
      <c r="L64" s="69">
        <f t="shared" si="39"/>
        <v>0</v>
      </c>
      <c r="M64" s="69">
        <f t="shared" si="39"/>
        <v>0</v>
      </c>
      <c r="N64" s="69">
        <f t="shared" si="39"/>
        <v>0</v>
      </c>
      <c r="O64" s="69">
        <f t="shared" si="39"/>
        <v>0</v>
      </c>
      <c r="P64" s="69">
        <f t="shared" si="39"/>
        <v>0</v>
      </c>
      <c r="Q64" s="69">
        <f t="shared" si="39"/>
        <v>0</v>
      </c>
      <c r="R64" s="69">
        <f t="shared" si="39"/>
        <v>0</v>
      </c>
      <c r="S64" s="69">
        <f t="shared" si="39"/>
        <v>0</v>
      </c>
      <c r="T64" s="69">
        <f t="shared" si="39"/>
        <v>0</v>
      </c>
      <c r="U64" s="69">
        <f t="shared" si="39"/>
        <v>0</v>
      </c>
      <c r="V64" s="69">
        <f t="shared" si="39"/>
        <v>0</v>
      </c>
      <c r="W64" s="69">
        <f t="shared" si="39"/>
        <v>0</v>
      </c>
      <c r="X64" s="69">
        <f t="shared" si="39"/>
        <v>0</v>
      </c>
      <c r="Y64" s="69">
        <f t="shared" si="39"/>
        <v>0</v>
      </c>
      <c r="Z64" s="69">
        <f t="shared" si="39"/>
        <v>0</v>
      </c>
      <c r="AA64" s="69">
        <f t="shared" si="39"/>
        <v>0</v>
      </c>
      <c r="AB64" s="69">
        <f t="shared" si="39"/>
        <v>0</v>
      </c>
      <c r="AC64" s="69">
        <f t="shared" si="39"/>
        <v>0</v>
      </c>
      <c r="AD64" s="69">
        <f t="shared" si="39"/>
        <v>0</v>
      </c>
      <c r="AE64" s="69">
        <f t="shared" si="39"/>
        <v>0</v>
      </c>
      <c r="AF64" s="69">
        <f t="shared" si="39"/>
        <v>0</v>
      </c>
      <c r="AG64" s="69">
        <f t="shared" si="39"/>
        <v>0</v>
      </c>
      <c r="AH64" s="69">
        <f t="shared" si="39"/>
        <v>0</v>
      </c>
    </row>
    <row r="65" spans="2:34" hidden="1" outlineLevel="1">
      <c r="B65" t="str">
        <f t="shared" si="1"/>
        <v>Renewable electricity - Feedstock WTT emissions (carbon dioxide) - Global - ton CO2/MWh</v>
      </c>
      <c r="C65" t="s">
        <v>118</v>
      </c>
      <c r="D65" t="s">
        <v>184</v>
      </c>
      <c r="E65" t="s">
        <v>49</v>
      </c>
      <c r="F65" t="s">
        <v>185</v>
      </c>
      <c r="G65" s="24">
        <f t="shared" ref="G65:V68" si="40">INDEX(FuelData,MATCH($B65,FuelData_Index,0),MATCH(G$4,FuelData_Year,0))</f>
        <v>5.3699999999999998E-3</v>
      </c>
      <c r="H65" s="24">
        <f t="shared" si="40"/>
        <v>5.3699999999999998E-3</v>
      </c>
      <c r="I65" s="24">
        <f t="shared" si="40"/>
        <v>5.3699999999999998E-3</v>
      </c>
      <c r="J65" s="24">
        <f t="shared" si="40"/>
        <v>5.3699999999999998E-3</v>
      </c>
      <c r="K65" s="24">
        <f t="shared" si="40"/>
        <v>5.3699999999999998E-3</v>
      </c>
      <c r="L65" s="24">
        <f t="shared" si="40"/>
        <v>5.3699999999999998E-3</v>
      </c>
      <c r="M65" s="24">
        <f t="shared" si="40"/>
        <v>5.3699999999999998E-3</v>
      </c>
      <c r="N65" s="24">
        <f t="shared" si="40"/>
        <v>5.3699999999999998E-3</v>
      </c>
      <c r="O65" s="24">
        <f t="shared" si="40"/>
        <v>5.3699999999999998E-3</v>
      </c>
      <c r="P65" s="24">
        <f t="shared" si="40"/>
        <v>5.3699999999999998E-3</v>
      </c>
      <c r="Q65" s="24">
        <f t="shared" si="40"/>
        <v>5.3699999999999998E-3</v>
      </c>
      <c r="R65" s="24">
        <f t="shared" si="40"/>
        <v>5.3699999999999998E-3</v>
      </c>
      <c r="S65" s="24">
        <f t="shared" si="40"/>
        <v>5.3699999999999998E-3</v>
      </c>
      <c r="T65" s="24">
        <f t="shared" si="40"/>
        <v>5.3699999999999998E-3</v>
      </c>
      <c r="U65" s="24">
        <f t="shared" si="40"/>
        <v>5.3699999999999998E-3</v>
      </c>
      <c r="V65" s="24">
        <f t="shared" si="40"/>
        <v>5.3699999999999998E-3</v>
      </c>
      <c r="W65" s="24">
        <f t="shared" ref="W65:AH68" si="41">INDEX(FuelData,MATCH($B65,FuelData_Index,0),MATCH(W$4,FuelData_Year,0))</f>
        <v>5.3699999999999998E-3</v>
      </c>
      <c r="X65" s="24">
        <f t="shared" si="41"/>
        <v>5.3699999999999998E-3</v>
      </c>
      <c r="Y65" s="24">
        <f t="shared" si="41"/>
        <v>5.3699999999999998E-3</v>
      </c>
      <c r="Z65" s="24">
        <f t="shared" si="41"/>
        <v>5.3699999999999998E-3</v>
      </c>
      <c r="AA65" s="24">
        <f t="shared" si="41"/>
        <v>5.3699999999999998E-3</v>
      </c>
      <c r="AB65" s="24">
        <f t="shared" si="41"/>
        <v>5.3699999999999998E-3</v>
      </c>
      <c r="AC65" s="24">
        <f t="shared" si="41"/>
        <v>5.3699999999999998E-3</v>
      </c>
      <c r="AD65" s="24">
        <f t="shared" si="41"/>
        <v>5.3699999999999998E-3</v>
      </c>
      <c r="AE65" s="24">
        <f t="shared" si="41"/>
        <v>5.3699999999999998E-3</v>
      </c>
      <c r="AF65" s="24">
        <f t="shared" si="41"/>
        <v>5.3699999999999998E-3</v>
      </c>
      <c r="AG65" s="24">
        <f t="shared" si="41"/>
        <v>5.3699999999999998E-3</v>
      </c>
      <c r="AH65" s="24">
        <f t="shared" si="41"/>
        <v>5.3699999999999998E-3</v>
      </c>
    </row>
    <row r="66" spans="2:34" hidden="1" outlineLevel="1">
      <c r="B66" t="str">
        <f t="shared" si="1"/>
        <v>Renewable electricity - Feedstock WTT emissions (methane) - Global - ton CH4/MWh</v>
      </c>
      <c r="C66" t="s">
        <v>118</v>
      </c>
      <c r="D66" t="s">
        <v>186</v>
      </c>
      <c r="E66" t="s">
        <v>49</v>
      </c>
      <c r="F66" t="s">
        <v>187</v>
      </c>
      <c r="G66" s="24">
        <f t="shared" si="40"/>
        <v>0</v>
      </c>
      <c r="H66" s="24">
        <f t="shared" si="40"/>
        <v>0</v>
      </c>
      <c r="I66" s="24">
        <f t="shared" si="40"/>
        <v>0</v>
      </c>
      <c r="J66" s="24">
        <f t="shared" si="40"/>
        <v>0</v>
      </c>
      <c r="K66" s="24">
        <f t="shared" si="40"/>
        <v>0</v>
      </c>
      <c r="L66" s="24">
        <f t="shared" si="40"/>
        <v>0</v>
      </c>
      <c r="M66" s="24">
        <f t="shared" si="40"/>
        <v>0</v>
      </c>
      <c r="N66" s="24">
        <f t="shared" si="40"/>
        <v>0</v>
      </c>
      <c r="O66" s="24">
        <f t="shared" si="40"/>
        <v>0</v>
      </c>
      <c r="P66" s="24">
        <f t="shared" si="40"/>
        <v>0</v>
      </c>
      <c r="Q66" s="24">
        <f t="shared" si="40"/>
        <v>0</v>
      </c>
      <c r="R66" s="24">
        <f t="shared" si="40"/>
        <v>0</v>
      </c>
      <c r="S66" s="24">
        <f t="shared" si="40"/>
        <v>0</v>
      </c>
      <c r="T66" s="24">
        <f t="shared" si="40"/>
        <v>0</v>
      </c>
      <c r="U66" s="24">
        <f t="shared" si="40"/>
        <v>0</v>
      </c>
      <c r="V66" s="24">
        <f t="shared" si="40"/>
        <v>0</v>
      </c>
      <c r="W66" s="24">
        <f t="shared" si="41"/>
        <v>0</v>
      </c>
      <c r="X66" s="24">
        <f t="shared" si="41"/>
        <v>0</v>
      </c>
      <c r="Y66" s="24">
        <f t="shared" si="41"/>
        <v>0</v>
      </c>
      <c r="Z66" s="24">
        <f t="shared" si="41"/>
        <v>0</v>
      </c>
      <c r="AA66" s="24">
        <f t="shared" si="41"/>
        <v>0</v>
      </c>
      <c r="AB66" s="24">
        <f t="shared" si="41"/>
        <v>0</v>
      </c>
      <c r="AC66" s="24">
        <f t="shared" si="41"/>
        <v>0</v>
      </c>
      <c r="AD66" s="24">
        <f t="shared" si="41"/>
        <v>0</v>
      </c>
      <c r="AE66" s="24">
        <f t="shared" si="41"/>
        <v>0</v>
      </c>
      <c r="AF66" s="24">
        <f t="shared" si="41"/>
        <v>0</v>
      </c>
      <c r="AG66" s="24">
        <f t="shared" si="41"/>
        <v>0</v>
      </c>
      <c r="AH66" s="24">
        <f t="shared" si="41"/>
        <v>0</v>
      </c>
    </row>
    <row r="67" spans="2:34" hidden="1" outlineLevel="1">
      <c r="B67" t="str">
        <f t="shared" si="1"/>
        <v>Renewable electricity - Feedstock WTT emissions (nitrous oxide) - Global - ton N2O/MWh</v>
      </c>
      <c r="C67" t="s">
        <v>118</v>
      </c>
      <c r="D67" t="s">
        <v>188</v>
      </c>
      <c r="E67" t="s">
        <v>49</v>
      </c>
      <c r="F67" t="s">
        <v>189</v>
      </c>
      <c r="G67" s="24">
        <f t="shared" si="40"/>
        <v>0</v>
      </c>
      <c r="H67" s="24">
        <f t="shared" si="40"/>
        <v>0</v>
      </c>
      <c r="I67" s="24">
        <f t="shared" si="40"/>
        <v>0</v>
      </c>
      <c r="J67" s="24">
        <f t="shared" si="40"/>
        <v>0</v>
      </c>
      <c r="K67" s="24">
        <f t="shared" si="40"/>
        <v>0</v>
      </c>
      <c r="L67" s="24">
        <f t="shared" si="40"/>
        <v>0</v>
      </c>
      <c r="M67" s="24">
        <f t="shared" si="40"/>
        <v>0</v>
      </c>
      <c r="N67" s="24">
        <f t="shared" si="40"/>
        <v>0</v>
      </c>
      <c r="O67" s="24">
        <f t="shared" si="40"/>
        <v>0</v>
      </c>
      <c r="P67" s="24">
        <f t="shared" si="40"/>
        <v>0</v>
      </c>
      <c r="Q67" s="24">
        <f t="shared" si="40"/>
        <v>0</v>
      </c>
      <c r="R67" s="24">
        <f t="shared" si="40"/>
        <v>0</v>
      </c>
      <c r="S67" s="24">
        <f t="shared" si="40"/>
        <v>0</v>
      </c>
      <c r="T67" s="24">
        <f t="shared" si="40"/>
        <v>0</v>
      </c>
      <c r="U67" s="24">
        <f t="shared" si="40"/>
        <v>0</v>
      </c>
      <c r="V67" s="24">
        <f t="shared" si="40"/>
        <v>0</v>
      </c>
      <c r="W67" s="24">
        <f t="shared" si="41"/>
        <v>0</v>
      </c>
      <c r="X67" s="24">
        <f t="shared" si="41"/>
        <v>0</v>
      </c>
      <c r="Y67" s="24">
        <f t="shared" si="41"/>
        <v>0</v>
      </c>
      <c r="Z67" s="24">
        <f t="shared" si="41"/>
        <v>0</v>
      </c>
      <c r="AA67" s="24">
        <f t="shared" si="41"/>
        <v>0</v>
      </c>
      <c r="AB67" s="24">
        <f t="shared" si="41"/>
        <v>0</v>
      </c>
      <c r="AC67" s="24">
        <f t="shared" si="41"/>
        <v>0</v>
      </c>
      <c r="AD67" s="24">
        <f t="shared" si="41"/>
        <v>0</v>
      </c>
      <c r="AE67" s="24">
        <f t="shared" si="41"/>
        <v>0</v>
      </c>
      <c r="AF67" s="24">
        <f t="shared" si="41"/>
        <v>0</v>
      </c>
      <c r="AG67" s="24">
        <f t="shared" si="41"/>
        <v>0</v>
      </c>
      <c r="AH67" s="24">
        <f t="shared" si="41"/>
        <v>0</v>
      </c>
    </row>
    <row r="68" spans="2:34" hidden="1" outlineLevel="1">
      <c r="B68" t="str">
        <f t="shared" si="1"/>
        <v>e-hydrogen (PEM) - Energy demand - Electrolysis - Global - MWh/ton fuel</v>
      </c>
      <c r="C68" t="str">
        <f>C42</f>
        <v>e-hydrogen (PEM)</v>
      </c>
      <c r="D68" t="s">
        <v>121</v>
      </c>
      <c r="E68" t="s">
        <v>49</v>
      </c>
      <c r="F68" t="s">
        <v>122</v>
      </c>
      <c r="G68" s="8">
        <f t="shared" si="40"/>
        <v>63.88635960156671</v>
      </c>
      <c r="H68" s="8">
        <f t="shared" si="40"/>
        <v>63.443179800783355</v>
      </c>
      <c r="I68" s="8">
        <f t="shared" si="40"/>
        <v>63.000000000000114</v>
      </c>
      <c r="J68" s="8">
        <f t="shared" si="40"/>
        <v>62.571878516193237</v>
      </c>
      <c r="K68" s="8">
        <f t="shared" si="40"/>
        <v>62.143757032386361</v>
      </c>
      <c r="L68" s="8">
        <f t="shared" si="40"/>
        <v>61.715635548579598</v>
      </c>
      <c r="M68" s="8">
        <f t="shared" si="40"/>
        <v>61.287514064772836</v>
      </c>
      <c r="N68" s="8">
        <f t="shared" si="40"/>
        <v>60.859392580965959</v>
      </c>
      <c r="O68" s="8">
        <f t="shared" si="40"/>
        <v>60.445817764214326</v>
      </c>
      <c r="P68" s="8">
        <f t="shared" si="40"/>
        <v>60.032242947462805</v>
      </c>
      <c r="Q68" s="8">
        <f t="shared" si="40"/>
        <v>59.618668130711285</v>
      </c>
      <c r="R68" s="8">
        <f t="shared" si="40"/>
        <v>59.205093313959765</v>
      </c>
      <c r="S68" s="8">
        <f t="shared" si="40"/>
        <v>58.791518497208472</v>
      </c>
      <c r="T68" s="8">
        <f t="shared" si="40"/>
        <v>58.391996082378569</v>
      </c>
      <c r="U68" s="8">
        <f t="shared" si="40"/>
        <v>57.992473667548666</v>
      </c>
      <c r="V68" s="8">
        <f t="shared" si="40"/>
        <v>57.592951252718876</v>
      </c>
      <c r="W68" s="8">
        <f t="shared" si="41"/>
        <v>57.193428837888973</v>
      </c>
      <c r="X68" s="8">
        <f t="shared" si="41"/>
        <v>56.793906423059184</v>
      </c>
      <c r="Y68" s="8">
        <f t="shared" si="41"/>
        <v>56.407958939106379</v>
      </c>
      <c r="Z68" s="8">
        <f t="shared" si="41"/>
        <v>56.022011455153574</v>
      </c>
      <c r="AA68" s="8">
        <f t="shared" si="41"/>
        <v>55.63606397120077</v>
      </c>
      <c r="AB68" s="8">
        <f t="shared" si="41"/>
        <v>55.250116487247965</v>
      </c>
      <c r="AC68" s="8">
        <f t="shared" si="41"/>
        <v>54.86416900329516</v>
      </c>
      <c r="AD68" s="8">
        <f t="shared" si="41"/>
        <v>54.491335202636037</v>
      </c>
      <c r="AE68" s="8">
        <f t="shared" si="41"/>
        <v>54.118501401977028</v>
      </c>
      <c r="AF68" s="8">
        <f t="shared" si="41"/>
        <v>53.745667601318019</v>
      </c>
      <c r="AG68" s="8">
        <f t="shared" si="41"/>
        <v>53.372833800659009</v>
      </c>
      <c r="AH68" s="8">
        <f t="shared" si="41"/>
        <v>53</v>
      </c>
    </row>
    <row r="69" spans="2:34" hidden="1" outlineLevel="1">
      <c r="B69" t="str">
        <f t="shared" si="1"/>
        <v/>
      </c>
      <c r="C69" s="2"/>
    </row>
    <row r="70" spans="2:34" hidden="1" outlineLevel="1">
      <c r="B70" t="str">
        <f t="shared" ref="B70:B133" si="42">_xlfn.TEXTJOIN(" - ",TRUE,C70:F70)</f>
        <v>e-hydrogen (PEM) - Feedstock-related emissions - WTT - Global - ton CO2/ton fuel</v>
      </c>
      <c r="C70" s="10" t="str">
        <f>C42</f>
        <v>e-hydrogen (PEM)</v>
      </c>
      <c r="D70" s="10" t="s">
        <v>190</v>
      </c>
      <c r="E70" s="10" t="s">
        <v>49</v>
      </c>
      <c r="F70" s="10" t="s">
        <v>176</v>
      </c>
      <c r="G70" s="67">
        <f t="shared" ref="G70:AH70" si="43">G$40*G73</f>
        <v>0</v>
      </c>
      <c r="H70" s="67">
        <f t="shared" si="43"/>
        <v>0</v>
      </c>
      <c r="I70" s="67">
        <f t="shared" si="43"/>
        <v>0</v>
      </c>
      <c r="J70" s="67">
        <f t="shared" si="43"/>
        <v>0</v>
      </c>
      <c r="K70" s="67">
        <f t="shared" si="43"/>
        <v>0</v>
      </c>
      <c r="L70" s="67">
        <f t="shared" si="43"/>
        <v>0</v>
      </c>
      <c r="M70" s="67">
        <f t="shared" si="43"/>
        <v>0</v>
      </c>
      <c r="N70" s="67">
        <f t="shared" si="43"/>
        <v>0</v>
      </c>
      <c r="O70" s="67">
        <f t="shared" si="43"/>
        <v>0</v>
      </c>
      <c r="P70" s="67">
        <f t="shared" si="43"/>
        <v>0</v>
      </c>
      <c r="Q70" s="67">
        <f t="shared" si="43"/>
        <v>0</v>
      </c>
      <c r="R70" s="67">
        <f t="shared" si="43"/>
        <v>0</v>
      </c>
      <c r="S70" s="67">
        <f t="shared" si="43"/>
        <v>0</v>
      </c>
      <c r="T70" s="67">
        <f t="shared" si="43"/>
        <v>0</v>
      </c>
      <c r="U70" s="67">
        <f t="shared" si="43"/>
        <v>0</v>
      </c>
      <c r="V70" s="67">
        <f t="shared" si="43"/>
        <v>0</v>
      </c>
      <c r="W70" s="67">
        <f t="shared" si="43"/>
        <v>0</v>
      </c>
      <c r="X70" s="67">
        <f t="shared" si="43"/>
        <v>0</v>
      </c>
      <c r="Y70" s="67">
        <f t="shared" si="43"/>
        <v>0</v>
      </c>
      <c r="Z70" s="67">
        <f t="shared" si="43"/>
        <v>0</v>
      </c>
      <c r="AA70" s="67">
        <f t="shared" si="43"/>
        <v>0</v>
      </c>
      <c r="AB70" s="67">
        <f t="shared" si="43"/>
        <v>0</v>
      </c>
      <c r="AC70" s="67">
        <f t="shared" si="43"/>
        <v>0</v>
      </c>
      <c r="AD70" s="67">
        <f t="shared" si="43"/>
        <v>0</v>
      </c>
      <c r="AE70" s="67">
        <f t="shared" si="43"/>
        <v>0</v>
      </c>
      <c r="AF70" s="67">
        <f t="shared" si="43"/>
        <v>0</v>
      </c>
      <c r="AG70" s="67">
        <f t="shared" si="43"/>
        <v>0</v>
      </c>
      <c r="AH70" s="67">
        <f t="shared" si="43"/>
        <v>0</v>
      </c>
    </row>
    <row r="71" spans="2:34" hidden="1" outlineLevel="1">
      <c r="B71" t="str">
        <f t="shared" si="42"/>
        <v>e-hydrogen (PEM) - Feedstock-related emissions - WTT - Global - ton CH4/ton fuel</v>
      </c>
      <c r="C71" s="2" t="str">
        <f>C42</f>
        <v>e-hydrogen (PEM)</v>
      </c>
      <c r="D71" s="2" t="s">
        <v>190</v>
      </c>
      <c r="E71" s="2" t="s">
        <v>49</v>
      </c>
      <c r="F71" s="2" t="s">
        <v>177</v>
      </c>
      <c r="G71" s="68">
        <f t="shared" ref="G71:AH71" si="44">G$40*G74</f>
        <v>0</v>
      </c>
      <c r="H71" s="68">
        <f t="shared" si="44"/>
        <v>0</v>
      </c>
      <c r="I71" s="68">
        <f t="shared" si="44"/>
        <v>0</v>
      </c>
      <c r="J71" s="68">
        <f t="shared" si="44"/>
        <v>0</v>
      </c>
      <c r="K71" s="68">
        <f t="shared" si="44"/>
        <v>0</v>
      </c>
      <c r="L71" s="68">
        <f t="shared" si="44"/>
        <v>0</v>
      </c>
      <c r="M71" s="68">
        <f t="shared" si="44"/>
        <v>0</v>
      </c>
      <c r="N71" s="68">
        <f t="shared" si="44"/>
        <v>0</v>
      </c>
      <c r="O71" s="68">
        <f t="shared" si="44"/>
        <v>0</v>
      </c>
      <c r="P71" s="68">
        <f t="shared" si="44"/>
        <v>0</v>
      </c>
      <c r="Q71" s="68">
        <f t="shared" si="44"/>
        <v>0</v>
      </c>
      <c r="R71" s="68">
        <f t="shared" si="44"/>
        <v>0</v>
      </c>
      <c r="S71" s="68">
        <f t="shared" si="44"/>
        <v>0</v>
      </c>
      <c r="T71" s="68">
        <f t="shared" si="44"/>
        <v>0</v>
      </c>
      <c r="U71" s="68">
        <f t="shared" si="44"/>
        <v>0</v>
      </c>
      <c r="V71" s="68">
        <f t="shared" si="44"/>
        <v>0</v>
      </c>
      <c r="W71" s="68">
        <f t="shared" si="44"/>
        <v>0</v>
      </c>
      <c r="X71" s="68">
        <f t="shared" si="44"/>
        <v>0</v>
      </c>
      <c r="Y71" s="68">
        <f t="shared" si="44"/>
        <v>0</v>
      </c>
      <c r="Z71" s="68">
        <f t="shared" si="44"/>
        <v>0</v>
      </c>
      <c r="AA71" s="68">
        <f t="shared" si="44"/>
        <v>0</v>
      </c>
      <c r="AB71" s="68">
        <f t="shared" si="44"/>
        <v>0</v>
      </c>
      <c r="AC71" s="68">
        <f t="shared" si="44"/>
        <v>0</v>
      </c>
      <c r="AD71" s="68">
        <f t="shared" si="44"/>
        <v>0</v>
      </c>
      <c r="AE71" s="68">
        <f t="shared" si="44"/>
        <v>0</v>
      </c>
      <c r="AF71" s="68">
        <f t="shared" si="44"/>
        <v>0</v>
      </c>
      <c r="AG71" s="68">
        <f t="shared" si="44"/>
        <v>0</v>
      </c>
      <c r="AH71" s="68">
        <f t="shared" si="44"/>
        <v>0</v>
      </c>
    </row>
    <row r="72" spans="2:34" hidden="1" outlineLevel="1">
      <c r="B72" t="str">
        <f t="shared" si="42"/>
        <v>e-hydrogen (PEM) - Feedstock-related emissions - WTT - Global - ton N2O/ton fuel</v>
      </c>
      <c r="C72" s="13" t="str">
        <f>C42</f>
        <v>e-hydrogen (PEM)</v>
      </c>
      <c r="D72" s="13" t="s">
        <v>190</v>
      </c>
      <c r="E72" s="13" t="s">
        <v>49</v>
      </c>
      <c r="F72" s="13" t="s">
        <v>178</v>
      </c>
      <c r="G72" s="69">
        <f t="shared" ref="G72:AH72" si="45">G$40*G75</f>
        <v>0</v>
      </c>
      <c r="H72" s="69">
        <f t="shared" si="45"/>
        <v>0</v>
      </c>
      <c r="I72" s="69">
        <f t="shared" si="45"/>
        <v>0</v>
      </c>
      <c r="J72" s="69">
        <f t="shared" si="45"/>
        <v>0</v>
      </c>
      <c r="K72" s="69">
        <f t="shared" si="45"/>
        <v>0</v>
      </c>
      <c r="L72" s="69">
        <f t="shared" si="45"/>
        <v>0</v>
      </c>
      <c r="M72" s="69">
        <f t="shared" si="45"/>
        <v>0</v>
      </c>
      <c r="N72" s="69">
        <f t="shared" si="45"/>
        <v>0</v>
      </c>
      <c r="O72" s="69">
        <f t="shared" si="45"/>
        <v>0</v>
      </c>
      <c r="P72" s="69">
        <f t="shared" si="45"/>
        <v>0</v>
      </c>
      <c r="Q72" s="69">
        <f t="shared" si="45"/>
        <v>0</v>
      </c>
      <c r="R72" s="69">
        <f t="shared" si="45"/>
        <v>0</v>
      </c>
      <c r="S72" s="69">
        <f t="shared" si="45"/>
        <v>0</v>
      </c>
      <c r="T72" s="69">
        <f t="shared" si="45"/>
        <v>0</v>
      </c>
      <c r="U72" s="69">
        <f t="shared" si="45"/>
        <v>0</v>
      </c>
      <c r="V72" s="69">
        <f t="shared" si="45"/>
        <v>0</v>
      </c>
      <c r="W72" s="69">
        <f t="shared" si="45"/>
        <v>0</v>
      </c>
      <c r="X72" s="69">
        <f t="shared" si="45"/>
        <v>0</v>
      </c>
      <c r="Y72" s="69">
        <f t="shared" si="45"/>
        <v>0</v>
      </c>
      <c r="Z72" s="69">
        <f t="shared" si="45"/>
        <v>0</v>
      </c>
      <c r="AA72" s="69">
        <f t="shared" si="45"/>
        <v>0</v>
      </c>
      <c r="AB72" s="69">
        <f t="shared" si="45"/>
        <v>0</v>
      </c>
      <c r="AC72" s="69">
        <f t="shared" si="45"/>
        <v>0</v>
      </c>
      <c r="AD72" s="69">
        <f t="shared" si="45"/>
        <v>0</v>
      </c>
      <c r="AE72" s="69">
        <f t="shared" si="45"/>
        <v>0</v>
      </c>
      <c r="AF72" s="69">
        <f t="shared" si="45"/>
        <v>0</v>
      </c>
      <c r="AG72" s="69">
        <f t="shared" si="45"/>
        <v>0</v>
      </c>
      <c r="AH72" s="69">
        <f t="shared" si="45"/>
        <v>0</v>
      </c>
    </row>
    <row r="73" spans="2:34" hidden="1" outlineLevel="1">
      <c r="B73" t="str">
        <f t="shared" si="42"/>
        <v>Demineralized water - Feedstock WTT emissions (carbon dioxide) - Global - ton CO2/ton feedstock</v>
      </c>
      <c r="C73" t="s">
        <v>125</v>
      </c>
      <c r="D73" t="s">
        <v>184</v>
      </c>
      <c r="E73" t="s">
        <v>49</v>
      </c>
      <c r="F73" t="s">
        <v>191</v>
      </c>
      <c r="G73" s="20">
        <f t="shared" ref="G73:V75" si="46">INDEX(FuelData,MATCH($B73,FuelData_Index,0),MATCH(G$4,FuelData_Year,0))</f>
        <v>0</v>
      </c>
      <c r="H73" s="20">
        <f t="shared" si="46"/>
        <v>0</v>
      </c>
      <c r="I73" s="20">
        <f t="shared" si="46"/>
        <v>0</v>
      </c>
      <c r="J73" s="20">
        <f t="shared" si="46"/>
        <v>0</v>
      </c>
      <c r="K73" s="20">
        <f t="shared" si="46"/>
        <v>0</v>
      </c>
      <c r="L73" s="20">
        <f t="shared" si="46"/>
        <v>0</v>
      </c>
      <c r="M73" s="20">
        <f t="shared" si="46"/>
        <v>0</v>
      </c>
      <c r="N73" s="20">
        <f t="shared" si="46"/>
        <v>0</v>
      </c>
      <c r="O73" s="20">
        <f t="shared" si="46"/>
        <v>0</v>
      </c>
      <c r="P73" s="20">
        <f t="shared" si="46"/>
        <v>0</v>
      </c>
      <c r="Q73" s="20">
        <f t="shared" si="46"/>
        <v>0</v>
      </c>
      <c r="R73" s="20">
        <f t="shared" si="46"/>
        <v>0</v>
      </c>
      <c r="S73" s="20">
        <f t="shared" si="46"/>
        <v>0</v>
      </c>
      <c r="T73" s="20">
        <f t="shared" si="46"/>
        <v>0</v>
      </c>
      <c r="U73" s="20">
        <f t="shared" si="46"/>
        <v>0</v>
      </c>
      <c r="V73" s="20">
        <f t="shared" si="46"/>
        <v>0</v>
      </c>
      <c r="W73" s="20">
        <f t="shared" ref="W73:AH75" si="47">INDEX(FuelData,MATCH($B73,FuelData_Index,0),MATCH(W$4,FuelData_Year,0))</f>
        <v>0</v>
      </c>
      <c r="X73" s="20">
        <f t="shared" si="47"/>
        <v>0</v>
      </c>
      <c r="Y73" s="20">
        <f t="shared" si="47"/>
        <v>0</v>
      </c>
      <c r="Z73" s="20">
        <f t="shared" si="47"/>
        <v>0</v>
      </c>
      <c r="AA73" s="20">
        <f t="shared" si="47"/>
        <v>0</v>
      </c>
      <c r="AB73" s="20">
        <f t="shared" si="47"/>
        <v>0</v>
      </c>
      <c r="AC73" s="20">
        <f t="shared" si="47"/>
        <v>0</v>
      </c>
      <c r="AD73" s="20">
        <f t="shared" si="47"/>
        <v>0</v>
      </c>
      <c r="AE73" s="20">
        <f t="shared" si="47"/>
        <v>0</v>
      </c>
      <c r="AF73" s="20">
        <f t="shared" si="47"/>
        <v>0</v>
      </c>
      <c r="AG73" s="20">
        <f t="shared" si="47"/>
        <v>0</v>
      </c>
      <c r="AH73" s="20">
        <f t="shared" si="47"/>
        <v>0</v>
      </c>
    </row>
    <row r="74" spans="2:34" hidden="1" outlineLevel="1">
      <c r="B74" t="str">
        <f t="shared" si="42"/>
        <v>Demineralized water - Feedstock WTT emissions (methane) - Global - ton CH4/ton feedstock</v>
      </c>
      <c r="C74" t="s">
        <v>125</v>
      </c>
      <c r="D74" t="s">
        <v>186</v>
      </c>
      <c r="E74" t="s">
        <v>49</v>
      </c>
      <c r="F74" t="s">
        <v>192</v>
      </c>
      <c r="G74" s="20">
        <f t="shared" si="46"/>
        <v>0</v>
      </c>
      <c r="H74" s="20">
        <f t="shared" si="46"/>
        <v>0</v>
      </c>
      <c r="I74" s="20">
        <f t="shared" si="46"/>
        <v>0</v>
      </c>
      <c r="J74" s="20">
        <f t="shared" si="46"/>
        <v>0</v>
      </c>
      <c r="K74" s="20">
        <f t="shared" si="46"/>
        <v>0</v>
      </c>
      <c r="L74" s="20">
        <f t="shared" si="46"/>
        <v>0</v>
      </c>
      <c r="M74" s="20">
        <f t="shared" si="46"/>
        <v>0</v>
      </c>
      <c r="N74" s="20">
        <f t="shared" si="46"/>
        <v>0</v>
      </c>
      <c r="O74" s="20">
        <f t="shared" si="46"/>
        <v>0</v>
      </c>
      <c r="P74" s="20">
        <f t="shared" si="46"/>
        <v>0</v>
      </c>
      <c r="Q74" s="20">
        <f t="shared" si="46"/>
        <v>0</v>
      </c>
      <c r="R74" s="20">
        <f t="shared" si="46"/>
        <v>0</v>
      </c>
      <c r="S74" s="20">
        <f t="shared" si="46"/>
        <v>0</v>
      </c>
      <c r="T74" s="20">
        <f t="shared" si="46"/>
        <v>0</v>
      </c>
      <c r="U74" s="20">
        <f t="shared" si="46"/>
        <v>0</v>
      </c>
      <c r="V74" s="20">
        <f t="shared" si="46"/>
        <v>0</v>
      </c>
      <c r="W74" s="20">
        <f t="shared" si="47"/>
        <v>0</v>
      </c>
      <c r="X74" s="20">
        <f t="shared" si="47"/>
        <v>0</v>
      </c>
      <c r="Y74" s="20">
        <f t="shared" si="47"/>
        <v>0</v>
      </c>
      <c r="Z74" s="20">
        <f t="shared" si="47"/>
        <v>0</v>
      </c>
      <c r="AA74" s="20">
        <f t="shared" si="47"/>
        <v>0</v>
      </c>
      <c r="AB74" s="20">
        <f t="shared" si="47"/>
        <v>0</v>
      </c>
      <c r="AC74" s="20">
        <f t="shared" si="47"/>
        <v>0</v>
      </c>
      <c r="AD74" s="20">
        <f t="shared" si="47"/>
        <v>0</v>
      </c>
      <c r="AE74" s="20">
        <f t="shared" si="47"/>
        <v>0</v>
      </c>
      <c r="AF74" s="20">
        <f t="shared" si="47"/>
        <v>0</v>
      </c>
      <c r="AG74" s="20">
        <f t="shared" si="47"/>
        <v>0</v>
      </c>
      <c r="AH74" s="20">
        <f t="shared" si="47"/>
        <v>0</v>
      </c>
    </row>
    <row r="75" spans="2:34" hidden="1" outlineLevel="1">
      <c r="B75" t="str">
        <f t="shared" si="42"/>
        <v>Demineralized water - Feedstock WTT emissions (nitrous oxide) - Global - ton N2O/ton feedstock</v>
      </c>
      <c r="C75" t="s">
        <v>125</v>
      </c>
      <c r="D75" t="s">
        <v>188</v>
      </c>
      <c r="E75" t="s">
        <v>49</v>
      </c>
      <c r="F75" t="s">
        <v>193</v>
      </c>
      <c r="G75" s="20">
        <f t="shared" si="46"/>
        <v>0</v>
      </c>
      <c r="H75" s="20">
        <f t="shared" si="46"/>
        <v>0</v>
      </c>
      <c r="I75" s="20">
        <f t="shared" si="46"/>
        <v>0</v>
      </c>
      <c r="J75" s="20">
        <f t="shared" si="46"/>
        <v>0</v>
      </c>
      <c r="K75" s="20">
        <f t="shared" si="46"/>
        <v>0</v>
      </c>
      <c r="L75" s="20">
        <f t="shared" si="46"/>
        <v>0</v>
      </c>
      <c r="M75" s="20">
        <f t="shared" si="46"/>
        <v>0</v>
      </c>
      <c r="N75" s="20">
        <f t="shared" si="46"/>
        <v>0</v>
      </c>
      <c r="O75" s="20">
        <f t="shared" si="46"/>
        <v>0</v>
      </c>
      <c r="P75" s="20">
        <f t="shared" si="46"/>
        <v>0</v>
      </c>
      <c r="Q75" s="20">
        <f t="shared" si="46"/>
        <v>0</v>
      </c>
      <c r="R75" s="20">
        <f t="shared" si="46"/>
        <v>0</v>
      </c>
      <c r="S75" s="20">
        <f t="shared" si="46"/>
        <v>0</v>
      </c>
      <c r="T75" s="20">
        <f t="shared" si="46"/>
        <v>0</v>
      </c>
      <c r="U75" s="20">
        <f t="shared" si="46"/>
        <v>0</v>
      </c>
      <c r="V75" s="20">
        <f t="shared" si="46"/>
        <v>0</v>
      </c>
      <c r="W75" s="20">
        <f t="shared" si="47"/>
        <v>0</v>
      </c>
      <c r="X75" s="20">
        <f t="shared" si="47"/>
        <v>0</v>
      </c>
      <c r="Y75" s="20">
        <f t="shared" si="47"/>
        <v>0</v>
      </c>
      <c r="Z75" s="20">
        <f t="shared" si="47"/>
        <v>0</v>
      </c>
      <c r="AA75" s="20">
        <f t="shared" si="47"/>
        <v>0</v>
      </c>
      <c r="AB75" s="20">
        <f t="shared" si="47"/>
        <v>0</v>
      </c>
      <c r="AC75" s="20">
        <f t="shared" si="47"/>
        <v>0</v>
      </c>
      <c r="AD75" s="20">
        <f t="shared" si="47"/>
        <v>0</v>
      </c>
      <c r="AE75" s="20">
        <f t="shared" si="47"/>
        <v>0</v>
      </c>
      <c r="AF75" s="20">
        <f t="shared" si="47"/>
        <v>0</v>
      </c>
      <c r="AG75" s="20">
        <f t="shared" si="47"/>
        <v>0</v>
      </c>
      <c r="AH75" s="20">
        <f t="shared" si="47"/>
        <v>0</v>
      </c>
    </row>
    <row r="76" spans="2:34" hidden="1" outlineLevel="1">
      <c r="B76" t="str">
        <f t="shared" si="42"/>
        <v>e-hydrogen - Conversion H2O -&gt; H2 - Global - ton H2O/ton H2</v>
      </c>
      <c r="C76" t="s">
        <v>59</v>
      </c>
      <c r="D76" t="s">
        <v>123</v>
      </c>
      <c r="E76" t="s">
        <v>49</v>
      </c>
      <c r="F76" t="s">
        <v>124</v>
      </c>
      <c r="G76" s="20">
        <f t="shared" ref="G76:AH76" si="48">INDEX(FuelData,MATCH($B76,FuelData_Index,0),MATCH(G$4,FuelData_Year,0))</f>
        <v>9</v>
      </c>
      <c r="H76" s="20">
        <f t="shared" si="48"/>
        <v>9</v>
      </c>
      <c r="I76" s="20">
        <f t="shared" si="48"/>
        <v>9</v>
      </c>
      <c r="J76" s="20">
        <f t="shared" si="48"/>
        <v>9</v>
      </c>
      <c r="K76" s="20">
        <f t="shared" si="48"/>
        <v>9</v>
      </c>
      <c r="L76" s="20">
        <f t="shared" si="48"/>
        <v>9</v>
      </c>
      <c r="M76" s="20">
        <f t="shared" si="48"/>
        <v>9</v>
      </c>
      <c r="N76" s="20">
        <f t="shared" si="48"/>
        <v>9</v>
      </c>
      <c r="O76" s="20">
        <f t="shared" si="48"/>
        <v>9</v>
      </c>
      <c r="P76" s="20">
        <f t="shared" si="48"/>
        <v>9</v>
      </c>
      <c r="Q76" s="20">
        <f t="shared" si="48"/>
        <v>9</v>
      </c>
      <c r="R76" s="20">
        <f t="shared" si="48"/>
        <v>9</v>
      </c>
      <c r="S76" s="20">
        <f t="shared" si="48"/>
        <v>9</v>
      </c>
      <c r="T76" s="20">
        <f t="shared" si="48"/>
        <v>9</v>
      </c>
      <c r="U76" s="20">
        <f t="shared" si="48"/>
        <v>9</v>
      </c>
      <c r="V76" s="20">
        <f t="shared" si="48"/>
        <v>9</v>
      </c>
      <c r="W76" s="20">
        <f t="shared" si="48"/>
        <v>9</v>
      </c>
      <c r="X76" s="20">
        <f t="shared" si="48"/>
        <v>9</v>
      </c>
      <c r="Y76" s="20">
        <f t="shared" si="48"/>
        <v>9</v>
      </c>
      <c r="Z76" s="20">
        <f t="shared" si="48"/>
        <v>9</v>
      </c>
      <c r="AA76" s="20">
        <f t="shared" si="48"/>
        <v>9</v>
      </c>
      <c r="AB76" s="20">
        <f t="shared" si="48"/>
        <v>9</v>
      </c>
      <c r="AC76" s="20">
        <f t="shared" si="48"/>
        <v>9</v>
      </c>
      <c r="AD76" s="20">
        <f t="shared" si="48"/>
        <v>9</v>
      </c>
      <c r="AE76" s="20">
        <f t="shared" si="48"/>
        <v>9</v>
      </c>
      <c r="AF76" s="20">
        <f t="shared" si="48"/>
        <v>9</v>
      </c>
      <c r="AG76" s="20">
        <f t="shared" si="48"/>
        <v>9</v>
      </c>
      <c r="AH76" s="20">
        <f t="shared" si="48"/>
        <v>9</v>
      </c>
    </row>
    <row r="77" spans="2:34" collapsed="1">
      <c r="B77" t="str">
        <f t="shared" si="42"/>
        <v/>
      </c>
    </row>
    <row r="78" spans="2:34">
      <c r="B78" t="str">
        <f t="shared" si="42"/>
        <v>e-hydrogen (Solid oxide) - Item - Region - Unit</v>
      </c>
      <c r="C78" s="52" t="s">
        <v>61</v>
      </c>
      <c r="D78" s="52" t="s">
        <v>28</v>
      </c>
      <c r="E78" s="52" t="s">
        <v>1</v>
      </c>
      <c r="F78" s="52" t="s">
        <v>29</v>
      </c>
      <c r="G78" s="3">
        <v>2023</v>
      </c>
      <c r="H78" s="3">
        <v>2024</v>
      </c>
      <c r="I78" s="3">
        <v>2025</v>
      </c>
      <c r="J78" s="3">
        <v>2026</v>
      </c>
      <c r="K78" s="3">
        <v>2027</v>
      </c>
      <c r="L78" s="3">
        <v>2028</v>
      </c>
      <c r="M78" s="3">
        <v>2029</v>
      </c>
      <c r="N78" s="3">
        <v>2030</v>
      </c>
      <c r="O78" s="3">
        <v>2031</v>
      </c>
      <c r="P78" s="3">
        <v>2032</v>
      </c>
      <c r="Q78" s="3">
        <v>2033</v>
      </c>
      <c r="R78" s="3">
        <v>2034</v>
      </c>
      <c r="S78" s="3">
        <v>2035</v>
      </c>
      <c r="T78" s="3">
        <v>2036</v>
      </c>
      <c r="U78" s="3">
        <v>2037</v>
      </c>
      <c r="V78" s="3">
        <v>2038</v>
      </c>
      <c r="W78" s="3">
        <v>2039</v>
      </c>
      <c r="X78" s="3">
        <v>2040</v>
      </c>
      <c r="Y78" s="3">
        <v>2041</v>
      </c>
      <c r="Z78" s="3">
        <v>2042</v>
      </c>
      <c r="AA78" s="3">
        <v>2043</v>
      </c>
      <c r="AB78" s="3">
        <v>2044</v>
      </c>
      <c r="AC78" s="3">
        <v>2045</v>
      </c>
      <c r="AD78" s="3">
        <v>2046</v>
      </c>
      <c r="AE78" s="3">
        <v>2047</v>
      </c>
      <c r="AF78" s="3">
        <v>2048</v>
      </c>
      <c r="AG78" s="3">
        <v>2049</v>
      </c>
      <c r="AH78" s="3">
        <v>2050</v>
      </c>
    </row>
    <row r="79" spans="2:34" hidden="1" outlineLevel="1">
      <c r="B79" t="str">
        <f t="shared" si="42"/>
        <v/>
      </c>
      <c r="C79" s="56"/>
      <c r="D79" s="56"/>
      <c r="E79" s="56"/>
      <c r="F79" s="56"/>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row>
    <row r="80" spans="2:34" hidden="1" outlineLevel="1">
      <c r="B80" t="str">
        <f t="shared" si="42"/>
        <v>e-hydrogen (Solid oxide) - Total emissions - WTT - GWP100 - Global - ton CO2eq/ton fuel</v>
      </c>
      <c r="C80" s="58" t="str">
        <f>C78</f>
        <v>e-hydrogen (Solid oxide)</v>
      </c>
      <c r="D80" s="10" t="s">
        <v>169</v>
      </c>
      <c r="E80" s="10" t="s">
        <v>49</v>
      </c>
      <c r="F80" s="10" t="s">
        <v>52</v>
      </c>
      <c r="G80" s="62">
        <f>G87+G88*G82+G89*G84</f>
        <v>0.2380988717669604</v>
      </c>
      <c r="H80" s="62">
        <f t="shared" ref="H80:AH80" si="49">H87+H88*H82+H89*H84</f>
        <v>0.23718943588348004</v>
      </c>
      <c r="I80" s="62">
        <f t="shared" si="49"/>
        <v>0.23627999999999999</v>
      </c>
      <c r="J80" s="62">
        <f t="shared" si="49"/>
        <v>0.2353877356340402</v>
      </c>
      <c r="K80" s="62">
        <f t="shared" si="49"/>
        <v>0.23449547126808071</v>
      </c>
      <c r="L80" s="62">
        <f t="shared" si="49"/>
        <v>0.23360320690212091</v>
      </c>
      <c r="M80" s="62">
        <f t="shared" si="49"/>
        <v>0.23271094253616112</v>
      </c>
      <c r="N80" s="62">
        <f t="shared" si="49"/>
        <v>0.23181867817020163</v>
      </c>
      <c r="O80" s="62">
        <f t="shared" si="49"/>
        <v>0.2309432610976811</v>
      </c>
      <c r="P80" s="62">
        <f t="shared" si="49"/>
        <v>0.23006784402516053</v>
      </c>
      <c r="Q80" s="62">
        <f t="shared" si="49"/>
        <v>0.22919242695264028</v>
      </c>
      <c r="R80" s="62">
        <f t="shared" si="49"/>
        <v>0.22831700988011974</v>
      </c>
      <c r="S80" s="62">
        <f t="shared" si="49"/>
        <v>0.22744159280759918</v>
      </c>
      <c r="T80" s="62">
        <f t="shared" si="49"/>
        <v>0.22658270492627497</v>
      </c>
      <c r="U80" s="62">
        <f t="shared" si="49"/>
        <v>0.22572381704495045</v>
      </c>
      <c r="V80" s="62">
        <f t="shared" si="49"/>
        <v>0.22486492916362624</v>
      </c>
      <c r="W80" s="62">
        <f t="shared" si="49"/>
        <v>0.22400604128230173</v>
      </c>
      <c r="X80" s="62">
        <f t="shared" si="49"/>
        <v>0.22314715340097721</v>
      </c>
      <c r="Y80" s="62">
        <f t="shared" si="49"/>
        <v>0.22230448261485494</v>
      </c>
      <c r="Z80" s="62">
        <f t="shared" si="49"/>
        <v>0.2214618118287324</v>
      </c>
      <c r="AA80" s="62">
        <f t="shared" si="49"/>
        <v>0.22061914104260982</v>
      </c>
      <c r="AB80" s="62">
        <f t="shared" si="49"/>
        <v>0.21977647025648728</v>
      </c>
      <c r="AC80" s="62">
        <f t="shared" si="49"/>
        <v>0.2189337994703647</v>
      </c>
      <c r="AD80" s="62">
        <f t="shared" si="49"/>
        <v>0.21810703957629177</v>
      </c>
      <c r="AE80" s="62">
        <f t="shared" si="49"/>
        <v>0.21728027968221883</v>
      </c>
      <c r="AF80" s="62">
        <f t="shared" si="49"/>
        <v>0.21645351978814589</v>
      </c>
      <c r="AG80" s="62">
        <f t="shared" si="49"/>
        <v>0.21562675989407293</v>
      </c>
      <c r="AH80" s="62">
        <f t="shared" si="49"/>
        <v>0.21479999999999999</v>
      </c>
    </row>
    <row r="81" spans="2:34" hidden="1" outlineLevel="1">
      <c r="B81" t="str">
        <f t="shared" si="42"/>
        <v>e-hydrogen (Solid oxide) - Total emissions - WTT - GWP20 - Global - ton CO2eq/ton fuel</v>
      </c>
      <c r="C81" s="59" t="str">
        <f>C78</f>
        <v>e-hydrogen (Solid oxide)</v>
      </c>
      <c r="D81" s="13" t="s">
        <v>170</v>
      </c>
      <c r="E81" s="13" t="s">
        <v>49</v>
      </c>
      <c r="F81" s="13" t="s">
        <v>52</v>
      </c>
      <c r="G81" s="63">
        <f>G87+G88*G83+G89*G85</f>
        <v>0.2380988717669604</v>
      </c>
      <c r="H81" s="63">
        <f t="shared" ref="H81:AH81" si="50">H87+H88*H83+H89*H85</f>
        <v>0.23718943588348004</v>
      </c>
      <c r="I81" s="63">
        <f t="shared" si="50"/>
        <v>0.23627999999999999</v>
      </c>
      <c r="J81" s="63">
        <f t="shared" si="50"/>
        <v>0.2353877356340402</v>
      </c>
      <c r="K81" s="63">
        <f t="shared" si="50"/>
        <v>0.23449547126808071</v>
      </c>
      <c r="L81" s="63">
        <f t="shared" si="50"/>
        <v>0.23360320690212091</v>
      </c>
      <c r="M81" s="63">
        <f t="shared" si="50"/>
        <v>0.23271094253616112</v>
      </c>
      <c r="N81" s="63">
        <f t="shared" si="50"/>
        <v>0.23181867817020163</v>
      </c>
      <c r="O81" s="63">
        <f t="shared" si="50"/>
        <v>0.2309432610976811</v>
      </c>
      <c r="P81" s="63">
        <f t="shared" si="50"/>
        <v>0.23006784402516053</v>
      </c>
      <c r="Q81" s="63">
        <f t="shared" si="50"/>
        <v>0.22919242695264028</v>
      </c>
      <c r="R81" s="63">
        <f t="shared" si="50"/>
        <v>0.22831700988011974</v>
      </c>
      <c r="S81" s="63">
        <f t="shared" si="50"/>
        <v>0.22744159280759918</v>
      </c>
      <c r="T81" s="63">
        <f t="shared" si="50"/>
        <v>0.22658270492627497</v>
      </c>
      <c r="U81" s="63">
        <f t="shared" si="50"/>
        <v>0.22572381704495045</v>
      </c>
      <c r="V81" s="63">
        <f t="shared" si="50"/>
        <v>0.22486492916362624</v>
      </c>
      <c r="W81" s="63">
        <f t="shared" si="50"/>
        <v>0.22400604128230173</v>
      </c>
      <c r="X81" s="63">
        <f t="shared" si="50"/>
        <v>0.22314715340097721</v>
      </c>
      <c r="Y81" s="63">
        <f t="shared" si="50"/>
        <v>0.22230448261485494</v>
      </c>
      <c r="Z81" s="63">
        <f t="shared" si="50"/>
        <v>0.2214618118287324</v>
      </c>
      <c r="AA81" s="63">
        <f t="shared" si="50"/>
        <v>0.22061914104260982</v>
      </c>
      <c r="AB81" s="63">
        <f t="shared" si="50"/>
        <v>0.21977647025648728</v>
      </c>
      <c r="AC81" s="63">
        <f t="shared" si="50"/>
        <v>0.2189337994703647</v>
      </c>
      <c r="AD81" s="63">
        <f t="shared" si="50"/>
        <v>0.21810703957629177</v>
      </c>
      <c r="AE81" s="63">
        <f t="shared" si="50"/>
        <v>0.21728027968221883</v>
      </c>
      <c r="AF81" s="63">
        <f t="shared" si="50"/>
        <v>0.21645351978814589</v>
      </c>
      <c r="AG81" s="63">
        <f t="shared" si="50"/>
        <v>0.21562675989407293</v>
      </c>
      <c r="AH81" s="63">
        <f t="shared" si="50"/>
        <v>0.21479999999999999</v>
      </c>
    </row>
    <row r="82" spans="2:34" hidden="1" outlineLevel="1">
      <c r="B82" t="str">
        <f t="shared" si="42"/>
        <v>General - Methane - GWP100 - Global - ton CO2eq/ton fuel</v>
      </c>
      <c r="C82" t="s">
        <v>115</v>
      </c>
      <c r="D82" t="s">
        <v>171</v>
      </c>
      <c r="E82" t="s">
        <v>49</v>
      </c>
      <c r="F82" t="s">
        <v>52</v>
      </c>
      <c r="G82" s="8">
        <f t="shared" ref="G82:AH82" si="51">Methane_GWP100</f>
        <v>29</v>
      </c>
      <c r="H82" s="8">
        <f t="shared" si="51"/>
        <v>29</v>
      </c>
      <c r="I82" s="8">
        <f t="shared" si="51"/>
        <v>29</v>
      </c>
      <c r="J82" s="8">
        <f t="shared" si="51"/>
        <v>29</v>
      </c>
      <c r="K82" s="8">
        <f t="shared" si="51"/>
        <v>29</v>
      </c>
      <c r="L82" s="8">
        <f t="shared" si="51"/>
        <v>29</v>
      </c>
      <c r="M82" s="8">
        <f t="shared" si="51"/>
        <v>29</v>
      </c>
      <c r="N82" s="8">
        <f t="shared" si="51"/>
        <v>29</v>
      </c>
      <c r="O82" s="8">
        <f t="shared" si="51"/>
        <v>29</v>
      </c>
      <c r="P82" s="8">
        <f t="shared" si="51"/>
        <v>29</v>
      </c>
      <c r="Q82" s="8">
        <f t="shared" si="51"/>
        <v>29</v>
      </c>
      <c r="R82" s="8">
        <f t="shared" si="51"/>
        <v>29</v>
      </c>
      <c r="S82" s="8">
        <f t="shared" si="51"/>
        <v>29</v>
      </c>
      <c r="T82" s="8">
        <f t="shared" si="51"/>
        <v>29</v>
      </c>
      <c r="U82" s="8">
        <f t="shared" si="51"/>
        <v>29</v>
      </c>
      <c r="V82" s="8">
        <f t="shared" si="51"/>
        <v>29</v>
      </c>
      <c r="W82" s="8">
        <f t="shared" si="51"/>
        <v>29</v>
      </c>
      <c r="X82" s="8">
        <f t="shared" si="51"/>
        <v>29</v>
      </c>
      <c r="Y82" s="8">
        <f t="shared" si="51"/>
        <v>29</v>
      </c>
      <c r="Z82" s="8">
        <f t="shared" si="51"/>
        <v>29</v>
      </c>
      <c r="AA82" s="8">
        <f t="shared" si="51"/>
        <v>29</v>
      </c>
      <c r="AB82" s="8">
        <f t="shared" si="51"/>
        <v>29</v>
      </c>
      <c r="AC82" s="8">
        <f t="shared" si="51"/>
        <v>29</v>
      </c>
      <c r="AD82" s="8">
        <f t="shared" si="51"/>
        <v>29</v>
      </c>
      <c r="AE82" s="8">
        <f t="shared" si="51"/>
        <v>29</v>
      </c>
      <c r="AF82" s="8">
        <f t="shared" si="51"/>
        <v>29</v>
      </c>
      <c r="AG82" s="8">
        <f t="shared" si="51"/>
        <v>29</v>
      </c>
      <c r="AH82" s="8">
        <f t="shared" si="51"/>
        <v>29</v>
      </c>
    </row>
    <row r="83" spans="2:34" hidden="1" outlineLevel="1">
      <c r="B83" t="str">
        <f t="shared" si="42"/>
        <v>General - Methane - GWP20 - Global - ton CO2eq/ton fuel</v>
      </c>
      <c r="C83" t="s">
        <v>115</v>
      </c>
      <c r="D83" t="s">
        <v>172</v>
      </c>
      <c r="E83" t="s">
        <v>49</v>
      </c>
      <c r="F83" t="s">
        <v>52</v>
      </c>
      <c r="G83" s="8">
        <f t="shared" ref="G83:AH83" si="52">Methane_GWP20</f>
        <v>85</v>
      </c>
      <c r="H83" s="8">
        <f t="shared" si="52"/>
        <v>85</v>
      </c>
      <c r="I83" s="8">
        <f t="shared" si="52"/>
        <v>85</v>
      </c>
      <c r="J83" s="8">
        <f t="shared" si="52"/>
        <v>85</v>
      </c>
      <c r="K83" s="8">
        <f t="shared" si="52"/>
        <v>85</v>
      </c>
      <c r="L83" s="8">
        <f t="shared" si="52"/>
        <v>85</v>
      </c>
      <c r="M83" s="8">
        <f t="shared" si="52"/>
        <v>85</v>
      </c>
      <c r="N83" s="8">
        <f t="shared" si="52"/>
        <v>85</v>
      </c>
      <c r="O83" s="8">
        <f t="shared" si="52"/>
        <v>85</v>
      </c>
      <c r="P83" s="8">
        <f t="shared" si="52"/>
        <v>85</v>
      </c>
      <c r="Q83" s="8">
        <f t="shared" si="52"/>
        <v>85</v>
      </c>
      <c r="R83" s="8">
        <f t="shared" si="52"/>
        <v>85</v>
      </c>
      <c r="S83" s="8">
        <f t="shared" si="52"/>
        <v>85</v>
      </c>
      <c r="T83" s="8">
        <f t="shared" si="52"/>
        <v>85</v>
      </c>
      <c r="U83" s="8">
        <f t="shared" si="52"/>
        <v>85</v>
      </c>
      <c r="V83" s="8">
        <f t="shared" si="52"/>
        <v>85</v>
      </c>
      <c r="W83" s="8">
        <f t="shared" si="52"/>
        <v>85</v>
      </c>
      <c r="X83" s="8">
        <f t="shared" si="52"/>
        <v>85</v>
      </c>
      <c r="Y83" s="8">
        <f t="shared" si="52"/>
        <v>85</v>
      </c>
      <c r="Z83" s="8">
        <f t="shared" si="52"/>
        <v>85</v>
      </c>
      <c r="AA83" s="8">
        <f t="shared" si="52"/>
        <v>85</v>
      </c>
      <c r="AB83" s="8">
        <f t="shared" si="52"/>
        <v>85</v>
      </c>
      <c r="AC83" s="8">
        <f t="shared" si="52"/>
        <v>85</v>
      </c>
      <c r="AD83" s="8">
        <f t="shared" si="52"/>
        <v>85</v>
      </c>
      <c r="AE83" s="8">
        <f t="shared" si="52"/>
        <v>85</v>
      </c>
      <c r="AF83" s="8">
        <f t="shared" si="52"/>
        <v>85</v>
      </c>
      <c r="AG83" s="8">
        <f t="shared" si="52"/>
        <v>85</v>
      </c>
      <c r="AH83" s="8">
        <f t="shared" si="52"/>
        <v>85</v>
      </c>
    </row>
    <row r="84" spans="2:34" hidden="1" outlineLevel="1">
      <c r="B84" t="str">
        <f t="shared" si="42"/>
        <v>General - Nitrous oxide - GWP100 - Global - ton CO2eq/ton fuel</v>
      </c>
      <c r="C84" t="s">
        <v>115</v>
      </c>
      <c r="D84" t="s">
        <v>173</v>
      </c>
      <c r="E84" t="s">
        <v>49</v>
      </c>
      <c r="F84" t="s">
        <v>52</v>
      </c>
      <c r="G84" s="8">
        <f t="shared" ref="G84:AH84" si="53">NitrousOxide_GWP100</f>
        <v>266</v>
      </c>
      <c r="H84" s="8">
        <f t="shared" si="53"/>
        <v>266</v>
      </c>
      <c r="I84" s="8">
        <f t="shared" si="53"/>
        <v>266</v>
      </c>
      <c r="J84" s="8">
        <f t="shared" si="53"/>
        <v>266</v>
      </c>
      <c r="K84" s="8">
        <f t="shared" si="53"/>
        <v>266</v>
      </c>
      <c r="L84" s="8">
        <f t="shared" si="53"/>
        <v>266</v>
      </c>
      <c r="M84" s="8">
        <f t="shared" si="53"/>
        <v>266</v>
      </c>
      <c r="N84" s="8">
        <f t="shared" si="53"/>
        <v>266</v>
      </c>
      <c r="O84" s="8">
        <f t="shared" si="53"/>
        <v>266</v>
      </c>
      <c r="P84" s="8">
        <f t="shared" si="53"/>
        <v>266</v>
      </c>
      <c r="Q84" s="8">
        <f t="shared" si="53"/>
        <v>266</v>
      </c>
      <c r="R84" s="8">
        <f t="shared" si="53"/>
        <v>266</v>
      </c>
      <c r="S84" s="8">
        <f t="shared" si="53"/>
        <v>266</v>
      </c>
      <c r="T84" s="8">
        <f t="shared" si="53"/>
        <v>266</v>
      </c>
      <c r="U84" s="8">
        <f t="shared" si="53"/>
        <v>266</v>
      </c>
      <c r="V84" s="8">
        <f t="shared" si="53"/>
        <v>266</v>
      </c>
      <c r="W84" s="8">
        <f t="shared" si="53"/>
        <v>266</v>
      </c>
      <c r="X84" s="8">
        <f t="shared" si="53"/>
        <v>266</v>
      </c>
      <c r="Y84" s="8">
        <f t="shared" si="53"/>
        <v>266</v>
      </c>
      <c r="Z84" s="8">
        <f t="shared" si="53"/>
        <v>266</v>
      </c>
      <c r="AA84" s="8">
        <f t="shared" si="53"/>
        <v>266</v>
      </c>
      <c r="AB84" s="8">
        <f t="shared" si="53"/>
        <v>266</v>
      </c>
      <c r="AC84" s="8">
        <f t="shared" si="53"/>
        <v>266</v>
      </c>
      <c r="AD84" s="8">
        <f t="shared" si="53"/>
        <v>266</v>
      </c>
      <c r="AE84" s="8">
        <f t="shared" si="53"/>
        <v>266</v>
      </c>
      <c r="AF84" s="8">
        <f t="shared" si="53"/>
        <v>266</v>
      </c>
      <c r="AG84" s="8">
        <f t="shared" si="53"/>
        <v>266</v>
      </c>
      <c r="AH84" s="8">
        <f t="shared" si="53"/>
        <v>266</v>
      </c>
    </row>
    <row r="85" spans="2:34" hidden="1" outlineLevel="1">
      <c r="B85" t="str">
        <f t="shared" si="42"/>
        <v>General - Nitrous oxide - GWP20 - Global - ton CO2eq/ton fuel</v>
      </c>
      <c r="C85" t="s">
        <v>115</v>
      </c>
      <c r="D85" t="s">
        <v>174</v>
      </c>
      <c r="E85" t="s">
        <v>49</v>
      </c>
      <c r="F85" t="s">
        <v>52</v>
      </c>
      <c r="G85" s="8">
        <f t="shared" ref="G85:AH85" si="54">NitrousOxide_GWP20</f>
        <v>251</v>
      </c>
      <c r="H85" s="8">
        <f t="shared" si="54"/>
        <v>251</v>
      </c>
      <c r="I85" s="8">
        <f t="shared" si="54"/>
        <v>251</v>
      </c>
      <c r="J85" s="8">
        <f t="shared" si="54"/>
        <v>251</v>
      </c>
      <c r="K85" s="8">
        <f t="shared" si="54"/>
        <v>251</v>
      </c>
      <c r="L85" s="8">
        <f t="shared" si="54"/>
        <v>251</v>
      </c>
      <c r="M85" s="8">
        <f t="shared" si="54"/>
        <v>251</v>
      </c>
      <c r="N85" s="8">
        <f t="shared" si="54"/>
        <v>251</v>
      </c>
      <c r="O85" s="8">
        <f t="shared" si="54"/>
        <v>251</v>
      </c>
      <c r="P85" s="8">
        <f t="shared" si="54"/>
        <v>251</v>
      </c>
      <c r="Q85" s="8">
        <f t="shared" si="54"/>
        <v>251</v>
      </c>
      <c r="R85" s="8">
        <f t="shared" si="54"/>
        <v>251</v>
      </c>
      <c r="S85" s="8">
        <f t="shared" si="54"/>
        <v>251</v>
      </c>
      <c r="T85" s="8">
        <f t="shared" si="54"/>
        <v>251</v>
      </c>
      <c r="U85" s="8">
        <f t="shared" si="54"/>
        <v>251</v>
      </c>
      <c r="V85" s="8">
        <f t="shared" si="54"/>
        <v>251</v>
      </c>
      <c r="W85" s="8">
        <f t="shared" si="54"/>
        <v>251</v>
      </c>
      <c r="X85" s="8">
        <f t="shared" si="54"/>
        <v>251</v>
      </c>
      <c r="Y85" s="8">
        <f t="shared" si="54"/>
        <v>251</v>
      </c>
      <c r="Z85" s="8">
        <f t="shared" si="54"/>
        <v>251</v>
      </c>
      <c r="AA85" s="8">
        <f t="shared" si="54"/>
        <v>251</v>
      </c>
      <c r="AB85" s="8">
        <f t="shared" si="54"/>
        <v>251</v>
      </c>
      <c r="AC85" s="8">
        <f t="shared" si="54"/>
        <v>251</v>
      </c>
      <c r="AD85" s="8">
        <f t="shared" si="54"/>
        <v>251</v>
      </c>
      <c r="AE85" s="8">
        <f t="shared" si="54"/>
        <v>251</v>
      </c>
      <c r="AF85" s="8">
        <f t="shared" si="54"/>
        <v>251</v>
      </c>
      <c r="AG85" s="8">
        <f t="shared" si="54"/>
        <v>251</v>
      </c>
      <c r="AH85" s="8">
        <f t="shared" si="54"/>
        <v>251</v>
      </c>
    </row>
    <row r="86" spans="2:34" hidden="1" outlineLevel="1">
      <c r="B86" t="str">
        <f t="shared" si="42"/>
        <v/>
      </c>
      <c r="C86" s="56"/>
      <c r="D86" s="56"/>
      <c r="E86" s="56"/>
      <c r="F86" s="56"/>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row>
    <row r="87" spans="2:34" hidden="1" outlineLevel="1">
      <c r="B87" t="str">
        <f t="shared" si="42"/>
        <v>e-hydrogen (Solid oxide) - Total emissions - WTT - Global - ton CO2eq/ton fuel</v>
      </c>
      <c r="C87" s="10" t="str">
        <f>C78</f>
        <v>e-hydrogen (Solid oxide)</v>
      </c>
      <c r="D87" s="10" t="s">
        <v>175</v>
      </c>
      <c r="E87" s="10" t="s">
        <v>49</v>
      </c>
      <c r="F87" s="10" t="s">
        <v>52</v>
      </c>
      <c r="G87" s="60">
        <f t="shared" ref="G87:AH87" si="55">G91+G98+G106</f>
        <v>0.2380988717669604</v>
      </c>
      <c r="H87" s="60">
        <f t="shared" si="55"/>
        <v>0.23718943588348004</v>
      </c>
      <c r="I87" s="60">
        <f t="shared" si="55"/>
        <v>0.23627999999999999</v>
      </c>
      <c r="J87" s="60">
        <f t="shared" si="55"/>
        <v>0.2353877356340402</v>
      </c>
      <c r="K87" s="60">
        <f t="shared" si="55"/>
        <v>0.23449547126808071</v>
      </c>
      <c r="L87" s="60">
        <f t="shared" si="55"/>
        <v>0.23360320690212091</v>
      </c>
      <c r="M87" s="60">
        <f t="shared" si="55"/>
        <v>0.23271094253616112</v>
      </c>
      <c r="N87" s="60">
        <f t="shared" si="55"/>
        <v>0.23181867817020163</v>
      </c>
      <c r="O87" s="60">
        <f t="shared" si="55"/>
        <v>0.2309432610976811</v>
      </c>
      <c r="P87" s="60">
        <f t="shared" si="55"/>
        <v>0.23006784402516053</v>
      </c>
      <c r="Q87" s="60">
        <f t="shared" si="55"/>
        <v>0.22919242695264028</v>
      </c>
      <c r="R87" s="60">
        <f t="shared" si="55"/>
        <v>0.22831700988011974</v>
      </c>
      <c r="S87" s="60">
        <f t="shared" si="55"/>
        <v>0.22744159280759918</v>
      </c>
      <c r="T87" s="60">
        <f t="shared" si="55"/>
        <v>0.22658270492627497</v>
      </c>
      <c r="U87" s="60">
        <f t="shared" si="55"/>
        <v>0.22572381704495045</v>
      </c>
      <c r="V87" s="60">
        <f t="shared" si="55"/>
        <v>0.22486492916362624</v>
      </c>
      <c r="W87" s="60">
        <f t="shared" si="55"/>
        <v>0.22400604128230173</v>
      </c>
      <c r="X87" s="60">
        <f t="shared" si="55"/>
        <v>0.22314715340097721</v>
      </c>
      <c r="Y87" s="60">
        <f t="shared" si="55"/>
        <v>0.22230448261485494</v>
      </c>
      <c r="Z87" s="60">
        <f t="shared" si="55"/>
        <v>0.2214618118287324</v>
      </c>
      <c r="AA87" s="60">
        <f t="shared" si="55"/>
        <v>0.22061914104260982</v>
      </c>
      <c r="AB87" s="60">
        <f t="shared" si="55"/>
        <v>0.21977647025648728</v>
      </c>
      <c r="AC87" s="60">
        <f t="shared" si="55"/>
        <v>0.2189337994703647</v>
      </c>
      <c r="AD87" s="60">
        <f t="shared" si="55"/>
        <v>0.21810703957629177</v>
      </c>
      <c r="AE87" s="60">
        <f t="shared" si="55"/>
        <v>0.21728027968221883</v>
      </c>
      <c r="AF87" s="60">
        <f t="shared" si="55"/>
        <v>0.21645351978814589</v>
      </c>
      <c r="AG87" s="60">
        <f t="shared" si="55"/>
        <v>0.21562675989407293</v>
      </c>
      <c r="AH87" s="60">
        <f t="shared" si="55"/>
        <v>0.21479999999999999</v>
      </c>
    </row>
    <row r="88" spans="2:34" hidden="1" outlineLevel="1">
      <c r="B88" t="str">
        <f t="shared" si="42"/>
        <v>e-hydrogen (Solid oxide) - Total emissions - WTT - Global - ton CO2eq/ton fuel</v>
      </c>
      <c r="C88" s="2" t="str">
        <f>C78</f>
        <v>e-hydrogen (Solid oxide)</v>
      </c>
      <c r="D88" s="2" t="s">
        <v>175</v>
      </c>
      <c r="E88" s="2" t="s">
        <v>49</v>
      </c>
      <c r="F88" s="2" t="s">
        <v>52</v>
      </c>
      <c r="G88" s="64">
        <f t="shared" ref="G88:AH88" si="56">G92+G99+G107</f>
        <v>0</v>
      </c>
      <c r="H88" s="64">
        <f t="shared" si="56"/>
        <v>0</v>
      </c>
      <c r="I88" s="64">
        <f t="shared" si="56"/>
        <v>0</v>
      </c>
      <c r="J88" s="64">
        <f t="shared" si="56"/>
        <v>0</v>
      </c>
      <c r="K88" s="64">
        <f t="shared" si="56"/>
        <v>0</v>
      </c>
      <c r="L88" s="64">
        <f t="shared" si="56"/>
        <v>0</v>
      </c>
      <c r="M88" s="64">
        <f t="shared" si="56"/>
        <v>0</v>
      </c>
      <c r="N88" s="64">
        <f t="shared" si="56"/>
        <v>0</v>
      </c>
      <c r="O88" s="64">
        <f t="shared" si="56"/>
        <v>0</v>
      </c>
      <c r="P88" s="64">
        <f t="shared" si="56"/>
        <v>0</v>
      </c>
      <c r="Q88" s="64">
        <f t="shared" si="56"/>
        <v>0</v>
      </c>
      <c r="R88" s="64">
        <f t="shared" si="56"/>
        <v>0</v>
      </c>
      <c r="S88" s="64">
        <f t="shared" si="56"/>
        <v>0</v>
      </c>
      <c r="T88" s="64">
        <f t="shared" si="56"/>
        <v>0</v>
      </c>
      <c r="U88" s="64">
        <f t="shared" si="56"/>
        <v>0</v>
      </c>
      <c r="V88" s="64">
        <f t="shared" si="56"/>
        <v>0</v>
      </c>
      <c r="W88" s="64">
        <f t="shared" si="56"/>
        <v>0</v>
      </c>
      <c r="X88" s="64">
        <f t="shared" si="56"/>
        <v>0</v>
      </c>
      <c r="Y88" s="64">
        <f t="shared" si="56"/>
        <v>0</v>
      </c>
      <c r="Z88" s="64">
        <f t="shared" si="56"/>
        <v>0</v>
      </c>
      <c r="AA88" s="64">
        <f t="shared" si="56"/>
        <v>0</v>
      </c>
      <c r="AB88" s="64">
        <f t="shared" si="56"/>
        <v>0</v>
      </c>
      <c r="AC88" s="64">
        <f t="shared" si="56"/>
        <v>0</v>
      </c>
      <c r="AD88" s="64">
        <f t="shared" si="56"/>
        <v>0</v>
      </c>
      <c r="AE88" s="64">
        <f t="shared" si="56"/>
        <v>0</v>
      </c>
      <c r="AF88" s="64">
        <f t="shared" si="56"/>
        <v>0</v>
      </c>
      <c r="AG88" s="64">
        <f t="shared" si="56"/>
        <v>0</v>
      </c>
      <c r="AH88" s="64">
        <f t="shared" si="56"/>
        <v>0</v>
      </c>
    </row>
    <row r="89" spans="2:34" hidden="1" outlineLevel="1">
      <c r="B89" t="str">
        <f t="shared" si="42"/>
        <v>e-hydrogen (Solid oxide) - Total emissions - WTT - Global - ton CO2eq/ton fuel</v>
      </c>
      <c r="C89" s="13" t="str">
        <f>C78</f>
        <v>e-hydrogen (Solid oxide)</v>
      </c>
      <c r="D89" s="13" t="s">
        <v>175</v>
      </c>
      <c r="E89" s="13" t="s">
        <v>49</v>
      </c>
      <c r="F89" s="13" t="s">
        <v>52</v>
      </c>
      <c r="G89" s="61">
        <f t="shared" ref="G89:AH89" si="57">G93+G100+G108</f>
        <v>0</v>
      </c>
      <c r="H89" s="61">
        <f t="shared" si="57"/>
        <v>0</v>
      </c>
      <c r="I89" s="61">
        <f t="shared" si="57"/>
        <v>0</v>
      </c>
      <c r="J89" s="61">
        <f t="shared" si="57"/>
        <v>0</v>
      </c>
      <c r="K89" s="61">
        <f t="shared" si="57"/>
        <v>0</v>
      </c>
      <c r="L89" s="61">
        <f t="shared" si="57"/>
        <v>0</v>
      </c>
      <c r="M89" s="61">
        <f t="shared" si="57"/>
        <v>0</v>
      </c>
      <c r="N89" s="61">
        <f t="shared" si="57"/>
        <v>0</v>
      </c>
      <c r="O89" s="61">
        <f t="shared" si="57"/>
        <v>0</v>
      </c>
      <c r="P89" s="61">
        <f t="shared" si="57"/>
        <v>0</v>
      </c>
      <c r="Q89" s="61">
        <f t="shared" si="57"/>
        <v>0</v>
      </c>
      <c r="R89" s="61">
        <f t="shared" si="57"/>
        <v>0</v>
      </c>
      <c r="S89" s="61">
        <f t="shared" si="57"/>
        <v>0</v>
      </c>
      <c r="T89" s="61">
        <f t="shared" si="57"/>
        <v>0</v>
      </c>
      <c r="U89" s="61">
        <f t="shared" si="57"/>
        <v>0</v>
      </c>
      <c r="V89" s="61">
        <f t="shared" si="57"/>
        <v>0</v>
      </c>
      <c r="W89" s="61">
        <f t="shared" si="57"/>
        <v>0</v>
      </c>
      <c r="X89" s="61">
        <f t="shared" si="57"/>
        <v>0</v>
      </c>
      <c r="Y89" s="61">
        <f t="shared" si="57"/>
        <v>0</v>
      </c>
      <c r="Z89" s="61">
        <f t="shared" si="57"/>
        <v>0</v>
      </c>
      <c r="AA89" s="61">
        <f t="shared" si="57"/>
        <v>0</v>
      </c>
      <c r="AB89" s="61">
        <f t="shared" si="57"/>
        <v>0</v>
      </c>
      <c r="AC89" s="61">
        <f t="shared" si="57"/>
        <v>0</v>
      </c>
      <c r="AD89" s="61">
        <f t="shared" si="57"/>
        <v>0</v>
      </c>
      <c r="AE89" s="61">
        <f t="shared" si="57"/>
        <v>0</v>
      </c>
      <c r="AF89" s="61">
        <f t="shared" si="57"/>
        <v>0</v>
      </c>
      <c r="AG89" s="61">
        <f t="shared" si="57"/>
        <v>0</v>
      </c>
      <c r="AH89" s="61">
        <f t="shared" si="57"/>
        <v>0</v>
      </c>
    </row>
    <row r="90" spans="2:34" hidden="1" outlineLevel="1">
      <c r="B90" t="str">
        <f t="shared" si="42"/>
        <v/>
      </c>
      <c r="C90" s="2"/>
    </row>
    <row r="91" spans="2:34" hidden="1" outlineLevel="1">
      <c r="B91" t="str">
        <f t="shared" si="42"/>
        <v>e-hydrogen (Solid oxide) - Process-related emissions - WTT - Global - ton CO2/ton fuel</v>
      </c>
      <c r="C91" s="10" t="str">
        <f>C78</f>
        <v>e-hydrogen (Solid oxide)</v>
      </c>
      <c r="D91" s="10" t="s">
        <v>179</v>
      </c>
      <c r="E91" s="10" t="s">
        <v>49</v>
      </c>
      <c r="F91" s="10" t="s">
        <v>176</v>
      </c>
      <c r="G91" s="60">
        <f>G94</f>
        <v>0</v>
      </c>
      <c r="H91" s="60">
        <f t="shared" ref="H91:AH91" si="58">H94</f>
        <v>0</v>
      </c>
      <c r="I91" s="60">
        <f t="shared" si="58"/>
        <v>0</v>
      </c>
      <c r="J91" s="60">
        <f t="shared" si="58"/>
        <v>0</v>
      </c>
      <c r="K91" s="60">
        <f t="shared" si="58"/>
        <v>0</v>
      </c>
      <c r="L91" s="60">
        <f t="shared" si="58"/>
        <v>0</v>
      </c>
      <c r="M91" s="60">
        <f t="shared" si="58"/>
        <v>0</v>
      </c>
      <c r="N91" s="60">
        <f t="shared" si="58"/>
        <v>0</v>
      </c>
      <c r="O91" s="60">
        <f t="shared" si="58"/>
        <v>0</v>
      </c>
      <c r="P91" s="60">
        <f t="shared" si="58"/>
        <v>0</v>
      </c>
      <c r="Q91" s="60">
        <f t="shared" si="58"/>
        <v>0</v>
      </c>
      <c r="R91" s="60">
        <f t="shared" si="58"/>
        <v>0</v>
      </c>
      <c r="S91" s="60">
        <f t="shared" si="58"/>
        <v>0</v>
      </c>
      <c r="T91" s="60">
        <f t="shared" si="58"/>
        <v>0</v>
      </c>
      <c r="U91" s="60">
        <f t="shared" si="58"/>
        <v>0</v>
      </c>
      <c r="V91" s="60">
        <f t="shared" si="58"/>
        <v>0</v>
      </c>
      <c r="W91" s="60">
        <f t="shared" si="58"/>
        <v>0</v>
      </c>
      <c r="X91" s="60">
        <f t="shared" si="58"/>
        <v>0</v>
      </c>
      <c r="Y91" s="60">
        <f t="shared" si="58"/>
        <v>0</v>
      </c>
      <c r="Z91" s="60">
        <f t="shared" si="58"/>
        <v>0</v>
      </c>
      <c r="AA91" s="60">
        <f t="shared" si="58"/>
        <v>0</v>
      </c>
      <c r="AB91" s="60">
        <f t="shared" si="58"/>
        <v>0</v>
      </c>
      <c r="AC91" s="60">
        <f t="shared" si="58"/>
        <v>0</v>
      </c>
      <c r="AD91" s="60">
        <f t="shared" si="58"/>
        <v>0</v>
      </c>
      <c r="AE91" s="60">
        <f t="shared" si="58"/>
        <v>0</v>
      </c>
      <c r="AF91" s="60">
        <f t="shared" si="58"/>
        <v>0</v>
      </c>
      <c r="AG91" s="60">
        <f t="shared" si="58"/>
        <v>0</v>
      </c>
      <c r="AH91" s="60">
        <f t="shared" si="58"/>
        <v>0</v>
      </c>
    </row>
    <row r="92" spans="2:34" hidden="1" outlineLevel="1">
      <c r="B92" t="str">
        <f t="shared" si="42"/>
        <v>e-hydrogen (Solid oxide) - Process-related emissions - WTT - Global - ton CH4/ton fuel</v>
      </c>
      <c r="C92" s="2" t="str">
        <f>C78</f>
        <v>e-hydrogen (Solid oxide)</v>
      </c>
      <c r="D92" s="2" t="s">
        <v>179</v>
      </c>
      <c r="E92" s="2" t="s">
        <v>49</v>
      </c>
      <c r="F92" s="2" t="s">
        <v>177</v>
      </c>
      <c r="G92" s="64">
        <f t="shared" ref="G92:AH92" si="59">G95</f>
        <v>0</v>
      </c>
      <c r="H92" s="64">
        <f t="shared" si="59"/>
        <v>0</v>
      </c>
      <c r="I92" s="64">
        <f t="shared" si="59"/>
        <v>0</v>
      </c>
      <c r="J92" s="64">
        <f t="shared" si="59"/>
        <v>0</v>
      </c>
      <c r="K92" s="64">
        <f t="shared" si="59"/>
        <v>0</v>
      </c>
      <c r="L92" s="64">
        <f t="shared" si="59"/>
        <v>0</v>
      </c>
      <c r="M92" s="64">
        <f t="shared" si="59"/>
        <v>0</v>
      </c>
      <c r="N92" s="64">
        <f t="shared" si="59"/>
        <v>0</v>
      </c>
      <c r="O92" s="64">
        <f t="shared" si="59"/>
        <v>0</v>
      </c>
      <c r="P92" s="64">
        <f t="shared" si="59"/>
        <v>0</v>
      </c>
      <c r="Q92" s="64">
        <f t="shared" si="59"/>
        <v>0</v>
      </c>
      <c r="R92" s="64">
        <f t="shared" si="59"/>
        <v>0</v>
      </c>
      <c r="S92" s="64">
        <f t="shared" si="59"/>
        <v>0</v>
      </c>
      <c r="T92" s="64">
        <f t="shared" si="59"/>
        <v>0</v>
      </c>
      <c r="U92" s="64">
        <f t="shared" si="59"/>
        <v>0</v>
      </c>
      <c r="V92" s="64">
        <f t="shared" si="59"/>
        <v>0</v>
      </c>
      <c r="W92" s="64">
        <f t="shared" si="59"/>
        <v>0</v>
      </c>
      <c r="X92" s="64">
        <f t="shared" si="59"/>
        <v>0</v>
      </c>
      <c r="Y92" s="64">
        <f t="shared" si="59"/>
        <v>0</v>
      </c>
      <c r="Z92" s="64">
        <f t="shared" si="59"/>
        <v>0</v>
      </c>
      <c r="AA92" s="64">
        <f t="shared" si="59"/>
        <v>0</v>
      </c>
      <c r="AB92" s="64">
        <f t="shared" si="59"/>
        <v>0</v>
      </c>
      <c r="AC92" s="64">
        <f t="shared" si="59"/>
        <v>0</v>
      </c>
      <c r="AD92" s="64">
        <f t="shared" si="59"/>
        <v>0</v>
      </c>
      <c r="AE92" s="64">
        <f t="shared" si="59"/>
        <v>0</v>
      </c>
      <c r="AF92" s="64">
        <f t="shared" si="59"/>
        <v>0</v>
      </c>
      <c r="AG92" s="64">
        <f t="shared" si="59"/>
        <v>0</v>
      </c>
      <c r="AH92" s="64">
        <f t="shared" si="59"/>
        <v>0</v>
      </c>
    </row>
    <row r="93" spans="2:34" hidden="1" outlineLevel="1">
      <c r="B93" t="str">
        <f t="shared" si="42"/>
        <v>e-hydrogen (Solid oxide) - Process-related emissions - WTT - Global - ton N2O/ton fuel</v>
      </c>
      <c r="C93" s="13" t="str">
        <f>C78</f>
        <v>e-hydrogen (Solid oxide)</v>
      </c>
      <c r="D93" s="13" t="s">
        <v>179</v>
      </c>
      <c r="E93" s="13" t="s">
        <v>49</v>
      </c>
      <c r="F93" s="13" t="s">
        <v>178</v>
      </c>
      <c r="G93" s="61">
        <f t="shared" ref="G93:AH93" si="60">G96</f>
        <v>0</v>
      </c>
      <c r="H93" s="61">
        <f t="shared" si="60"/>
        <v>0</v>
      </c>
      <c r="I93" s="61">
        <f t="shared" si="60"/>
        <v>0</v>
      </c>
      <c r="J93" s="61">
        <f t="shared" si="60"/>
        <v>0</v>
      </c>
      <c r="K93" s="61">
        <f t="shared" si="60"/>
        <v>0</v>
      </c>
      <c r="L93" s="61">
        <f t="shared" si="60"/>
        <v>0</v>
      </c>
      <c r="M93" s="61">
        <f t="shared" si="60"/>
        <v>0</v>
      </c>
      <c r="N93" s="61">
        <f t="shared" si="60"/>
        <v>0</v>
      </c>
      <c r="O93" s="61">
        <f t="shared" si="60"/>
        <v>0</v>
      </c>
      <c r="P93" s="61">
        <f t="shared" si="60"/>
        <v>0</v>
      </c>
      <c r="Q93" s="61">
        <f t="shared" si="60"/>
        <v>0</v>
      </c>
      <c r="R93" s="61">
        <f t="shared" si="60"/>
        <v>0</v>
      </c>
      <c r="S93" s="61">
        <f t="shared" si="60"/>
        <v>0</v>
      </c>
      <c r="T93" s="61">
        <f t="shared" si="60"/>
        <v>0</v>
      </c>
      <c r="U93" s="61">
        <f t="shared" si="60"/>
        <v>0</v>
      </c>
      <c r="V93" s="61">
        <f t="shared" si="60"/>
        <v>0</v>
      </c>
      <c r="W93" s="61">
        <f t="shared" si="60"/>
        <v>0</v>
      </c>
      <c r="X93" s="61">
        <f t="shared" si="60"/>
        <v>0</v>
      </c>
      <c r="Y93" s="61">
        <f t="shared" si="60"/>
        <v>0</v>
      </c>
      <c r="Z93" s="61">
        <f t="shared" si="60"/>
        <v>0</v>
      </c>
      <c r="AA93" s="61">
        <f t="shared" si="60"/>
        <v>0</v>
      </c>
      <c r="AB93" s="61">
        <f t="shared" si="60"/>
        <v>0</v>
      </c>
      <c r="AC93" s="61">
        <f t="shared" si="60"/>
        <v>0</v>
      </c>
      <c r="AD93" s="61">
        <f t="shared" si="60"/>
        <v>0</v>
      </c>
      <c r="AE93" s="61">
        <f t="shared" si="60"/>
        <v>0</v>
      </c>
      <c r="AF93" s="61">
        <f t="shared" si="60"/>
        <v>0</v>
      </c>
      <c r="AG93" s="61">
        <f t="shared" si="60"/>
        <v>0</v>
      </c>
      <c r="AH93" s="61">
        <f t="shared" si="60"/>
        <v>0</v>
      </c>
    </row>
    <row r="94" spans="2:34" hidden="1" outlineLevel="1">
      <c r="B94" t="str">
        <f t="shared" si="42"/>
        <v>e-hydrogen (Solid oxide) - Process WTT emissions (carbon dioxide) - Global - ton CO2/ton fuel</v>
      </c>
      <c r="C94" t="str">
        <f>C78</f>
        <v>e-hydrogen (Solid oxide)</v>
      </c>
      <c r="D94" t="s">
        <v>180</v>
      </c>
      <c r="E94" t="s">
        <v>49</v>
      </c>
      <c r="F94" t="s">
        <v>176</v>
      </c>
      <c r="G94" s="20">
        <f t="shared" ref="G94:AH96" si="61">INDEX(FuelData,MATCH($B94,FuelData_Index,0),MATCH(G$4,FuelData_Year,0))</f>
        <v>0</v>
      </c>
      <c r="H94" s="20">
        <f t="shared" si="61"/>
        <v>0</v>
      </c>
      <c r="I94" s="20">
        <f t="shared" si="61"/>
        <v>0</v>
      </c>
      <c r="J94" s="20">
        <f t="shared" si="61"/>
        <v>0</v>
      </c>
      <c r="K94" s="20">
        <f t="shared" si="61"/>
        <v>0</v>
      </c>
      <c r="L94" s="20">
        <f t="shared" si="61"/>
        <v>0</v>
      </c>
      <c r="M94" s="20">
        <f t="shared" si="61"/>
        <v>0</v>
      </c>
      <c r="N94" s="20">
        <f t="shared" si="61"/>
        <v>0</v>
      </c>
      <c r="O94" s="20">
        <f t="shared" si="61"/>
        <v>0</v>
      </c>
      <c r="P94" s="20">
        <f t="shared" si="61"/>
        <v>0</v>
      </c>
      <c r="Q94" s="20">
        <f t="shared" si="61"/>
        <v>0</v>
      </c>
      <c r="R94" s="20">
        <f t="shared" si="61"/>
        <v>0</v>
      </c>
      <c r="S94" s="20">
        <f t="shared" si="61"/>
        <v>0</v>
      </c>
      <c r="T94" s="20">
        <f t="shared" si="61"/>
        <v>0</v>
      </c>
      <c r="U94" s="20">
        <f t="shared" si="61"/>
        <v>0</v>
      </c>
      <c r="V94" s="20">
        <f t="shared" si="61"/>
        <v>0</v>
      </c>
      <c r="W94" s="20">
        <f t="shared" si="61"/>
        <v>0</v>
      </c>
      <c r="X94" s="20">
        <f t="shared" si="61"/>
        <v>0</v>
      </c>
      <c r="Y94" s="20">
        <f t="shared" si="61"/>
        <v>0</v>
      </c>
      <c r="Z94" s="20">
        <f t="shared" si="61"/>
        <v>0</v>
      </c>
      <c r="AA94" s="20">
        <f t="shared" si="61"/>
        <v>0</v>
      </c>
      <c r="AB94" s="20">
        <f t="shared" si="61"/>
        <v>0</v>
      </c>
      <c r="AC94" s="20">
        <f t="shared" si="61"/>
        <v>0</v>
      </c>
      <c r="AD94" s="20">
        <f t="shared" si="61"/>
        <v>0</v>
      </c>
      <c r="AE94" s="20">
        <f t="shared" si="61"/>
        <v>0</v>
      </c>
      <c r="AF94" s="20">
        <f t="shared" si="61"/>
        <v>0</v>
      </c>
      <c r="AG94" s="20">
        <f t="shared" si="61"/>
        <v>0</v>
      </c>
      <c r="AH94" s="20">
        <f t="shared" si="61"/>
        <v>0</v>
      </c>
    </row>
    <row r="95" spans="2:34" hidden="1" outlineLevel="1">
      <c r="B95" t="str">
        <f t="shared" si="42"/>
        <v>e-hydrogen (Solid oxide) - Process WTT emissions (methane) - Global - ton CH4/ton fuel</v>
      </c>
      <c r="C95" t="str">
        <f>C78</f>
        <v>e-hydrogen (Solid oxide)</v>
      </c>
      <c r="D95" t="s">
        <v>181</v>
      </c>
      <c r="E95" t="s">
        <v>49</v>
      </c>
      <c r="F95" t="s">
        <v>177</v>
      </c>
      <c r="G95" s="20">
        <f t="shared" si="61"/>
        <v>0</v>
      </c>
      <c r="H95" s="20">
        <f t="shared" si="61"/>
        <v>0</v>
      </c>
      <c r="I95" s="20">
        <f t="shared" si="61"/>
        <v>0</v>
      </c>
      <c r="J95" s="20">
        <f t="shared" si="61"/>
        <v>0</v>
      </c>
      <c r="K95" s="20">
        <f t="shared" si="61"/>
        <v>0</v>
      </c>
      <c r="L95" s="20">
        <f t="shared" si="61"/>
        <v>0</v>
      </c>
      <c r="M95" s="20">
        <f t="shared" si="61"/>
        <v>0</v>
      </c>
      <c r="N95" s="20">
        <f t="shared" si="61"/>
        <v>0</v>
      </c>
      <c r="O95" s="20">
        <f t="shared" si="61"/>
        <v>0</v>
      </c>
      <c r="P95" s="20">
        <f t="shared" si="61"/>
        <v>0</v>
      </c>
      <c r="Q95" s="20">
        <f t="shared" si="61"/>
        <v>0</v>
      </c>
      <c r="R95" s="20">
        <f t="shared" si="61"/>
        <v>0</v>
      </c>
      <c r="S95" s="20">
        <f t="shared" si="61"/>
        <v>0</v>
      </c>
      <c r="T95" s="20">
        <f t="shared" si="61"/>
        <v>0</v>
      </c>
      <c r="U95" s="20">
        <f t="shared" si="61"/>
        <v>0</v>
      </c>
      <c r="V95" s="20">
        <f t="shared" si="61"/>
        <v>0</v>
      </c>
      <c r="W95" s="20">
        <f t="shared" si="61"/>
        <v>0</v>
      </c>
      <c r="X95" s="20">
        <f t="shared" si="61"/>
        <v>0</v>
      </c>
      <c r="Y95" s="20">
        <f t="shared" si="61"/>
        <v>0</v>
      </c>
      <c r="Z95" s="20">
        <f t="shared" si="61"/>
        <v>0</v>
      </c>
      <c r="AA95" s="20">
        <f t="shared" si="61"/>
        <v>0</v>
      </c>
      <c r="AB95" s="20">
        <f t="shared" si="61"/>
        <v>0</v>
      </c>
      <c r="AC95" s="20">
        <f t="shared" si="61"/>
        <v>0</v>
      </c>
      <c r="AD95" s="20">
        <f t="shared" si="61"/>
        <v>0</v>
      </c>
      <c r="AE95" s="20">
        <f t="shared" si="61"/>
        <v>0</v>
      </c>
      <c r="AF95" s="20">
        <f t="shared" si="61"/>
        <v>0</v>
      </c>
      <c r="AG95" s="20">
        <f t="shared" si="61"/>
        <v>0</v>
      </c>
      <c r="AH95" s="20">
        <f t="shared" si="61"/>
        <v>0</v>
      </c>
    </row>
    <row r="96" spans="2:34" hidden="1" outlineLevel="1">
      <c r="B96" t="str">
        <f t="shared" si="42"/>
        <v>e-hydrogen (Solid oxide) - Process WTT emissions (nitrous oxide) - Global - ton N2O/ton fuel</v>
      </c>
      <c r="C96" t="str">
        <f>C78</f>
        <v>e-hydrogen (Solid oxide)</v>
      </c>
      <c r="D96" t="s">
        <v>182</v>
      </c>
      <c r="E96" t="s">
        <v>49</v>
      </c>
      <c r="F96" t="s">
        <v>178</v>
      </c>
      <c r="G96" s="20">
        <f t="shared" si="61"/>
        <v>0</v>
      </c>
      <c r="H96" s="20">
        <f t="shared" si="61"/>
        <v>0</v>
      </c>
      <c r="I96" s="20">
        <f t="shared" si="61"/>
        <v>0</v>
      </c>
      <c r="J96" s="20">
        <f t="shared" si="61"/>
        <v>0</v>
      </c>
      <c r="K96" s="20">
        <f t="shared" si="61"/>
        <v>0</v>
      </c>
      <c r="L96" s="20">
        <f t="shared" si="61"/>
        <v>0</v>
      </c>
      <c r="M96" s="20">
        <f t="shared" si="61"/>
        <v>0</v>
      </c>
      <c r="N96" s="20">
        <f t="shared" si="61"/>
        <v>0</v>
      </c>
      <c r="O96" s="20">
        <f t="shared" si="61"/>
        <v>0</v>
      </c>
      <c r="P96" s="20">
        <f t="shared" si="61"/>
        <v>0</v>
      </c>
      <c r="Q96" s="20">
        <f t="shared" si="61"/>
        <v>0</v>
      </c>
      <c r="R96" s="20">
        <f t="shared" si="61"/>
        <v>0</v>
      </c>
      <c r="S96" s="20">
        <f t="shared" si="61"/>
        <v>0</v>
      </c>
      <c r="T96" s="20">
        <f t="shared" si="61"/>
        <v>0</v>
      </c>
      <c r="U96" s="20">
        <f t="shared" si="61"/>
        <v>0</v>
      </c>
      <c r="V96" s="20">
        <f t="shared" si="61"/>
        <v>0</v>
      </c>
      <c r="W96" s="20">
        <f t="shared" si="61"/>
        <v>0</v>
      </c>
      <c r="X96" s="20">
        <f t="shared" si="61"/>
        <v>0</v>
      </c>
      <c r="Y96" s="20">
        <f t="shared" si="61"/>
        <v>0</v>
      </c>
      <c r="Z96" s="20">
        <f t="shared" si="61"/>
        <v>0</v>
      </c>
      <c r="AA96" s="20">
        <f t="shared" si="61"/>
        <v>0</v>
      </c>
      <c r="AB96" s="20">
        <f t="shared" si="61"/>
        <v>0</v>
      </c>
      <c r="AC96" s="20">
        <f t="shared" si="61"/>
        <v>0</v>
      </c>
      <c r="AD96" s="20">
        <f t="shared" si="61"/>
        <v>0</v>
      </c>
      <c r="AE96" s="20">
        <f t="shared" si="61"/>
        <v>0</v>
      </c>
      <c r="AF96" s="20">
        <f t="shared" si="61"/>
        <v>0</v>
      </c>
      <c r="AG96" s="20">
        <f t="shared" si="61"/>
        <v>0</v>
      </c>
      <c r="AH96" s="20">
        <f t="shared" si="61"/>
        <v>0</v>
      </c>
    </row>
    <row r="97" spans="2:34" hidden="1" outlineLevel="1">
      <c r="B97" t="str">
        <f t="shared" si="42"/>
        <v/>
      </c>
      <c r="G97" s="7"/>
    </row>
    <row r="98" spans="2:34" hidden="1" outlineLevel="1">
      <c r="B98" t="str">
        <f t="shared" si="42"/>
        <v>e-hydrogen (Solid oxide) - Energy-related emissions - WTT - Global - ton CO2/ton fuel</v>
      </c>
      <c r="C98" s="10" t="str">
        <f>C78</f>
        <v>e-hydrogen (Solid oxide)</v>
      </c>
      <c r="D98" s="10" t="s">
        <v>183</v>
      </c>
      <c r="E98" s="10" t="s">
        <v>49</v>
      </c>
      <c r="F98" s="10" t="s">
        <v>176</v>
      </c>
      <c r="G98" s="67">
        <f>G101*G$104</f>
        <v>0.2380988717669604</v>
      </c>
      <c r="H98" s="67">
        <f t="shared" ref="H98:AH98" si="62">H101*H$104</f>
        <v>0.23718943588348004</v>
      </c>
      <c r="I98" s="67">
        <f t="shared" si="62"/>
        <v>0.23627999999999999</v>
      </c>
      <c r="J98" s="67">
        <f t="shared" si="62"/>
        <v>0.2353877356340402</v>
      </c>
      <c r="K98" s="67">
        <f t="shared" si="62"/>
        <v>0.23449547126808071</v>
      </c>
      <c r="L98" s="67">
        <f t="shared" si="62"/>
        <v>0.23360320690212091</v>
      </c>
      <c r="M98" s="67">
        <f t="shared" si="62"/>
        <v>0.23271094253616112</v>
      </c>
      <c r="N98" s="67">
        <f t="shared" si="62"/>
        <v>0.23181867817020163</v>
      </c>
      <c r="O98" s="67">
        <f t="shared" si="62"/>
        <v>0.2309432610976811</v>
      </c>
      <c r="P98" s="67">
        <f t="shared" si="62"/>
        <v>0.23006784402516053</v>
      </c>
      <c r="Q98" s="67">
        <f t="shared" si="62"/>
        <v>0.22919242695264028</v>
      </c>
      <c r="R98" s="67">
        <f t="shared" si="62"/>
        <v>0.22831700988011974</v>
      </c>
      <c r="S98" s="67">
        <f t="shared" si="62"/>
        <v>0.22744159280759918</v>
      </c>
      <c r="T98" s="67">
        <f t="shared" si="62"/>
        <v>0.22658270492627497</v>
      </c>
      <c r="U98" s="67">
        <f t="shared" si="62"/>
        <v>0.22572381704495045</v>
      </c>
      <c r="V98" s="67">
        <f t="shared" si="62"/>
        <v>0.22486492916362624</v>
      </c>
      <c r="W98" s="67">
        <f t="shared" si="62"/>
        <v>0.22400604128230173</v>
      </c>
      <c r="X98" s="67">
        <f t="shared" si="62"/>
        <v>0.22314715340097721</v>
      </c>
      <c r="Y98" s="67">
        <f t="shared" si="62"/>
        <v>0.22230448261485494</v>
      </c>
      <c r="Z98" s="67">
        <f t="shared" si="62"/>
        <v>0.2214618118287324</v>
      </c>
      <c r="AA98" s="67">
        <f t="shared" si="62"/>
        <v>0.22061914104260982</v>
      </c>
      <c r="AB98" s="67">
        <f t="shared" si="62"/>
        <v>0.21977647025648728</v>
      </c>
      <c r="AC98" s="67">
        <f t="shared" si="62"/>
        <v>0.2189337994703647</v>
      </c>
      <c r="AD98" s="67">
        <f t="shared" si="62"/>
        <v>0.21810703957629177</v>
      </c>
      <c r="AE98" s="67">
        <f t="shared" si="62"/>
        <v>0.21728027968221883</v>
      </c>
      <c r="AF98" s="67">
        <f t="shared" si="62"/>
        <v>0.21645351978814589</v>
      </c>
      <c r="AG98" s="67">
        <f t="shared" si="62"/>
        <v>0.21562675989407293</v>
      </c>
      <c r="AH98" s="67">
        <f t="shared" si="62"/>
        <v>0.21479999999999999</v>
      </c>
    </row>
    <row r="99" spans="2:34" hidden="1" outlineLevel="1">
      <c r="B99" t="str">
        <f t="shared" si="42"/>
        <v>e-hydrogen (Solid oxide) - Energy-related emissions - WTT - Global - ton CH4/ton fuel</v>
      </c>
      <c r="C99" s="2" t="str">
        <f>C78</f>
        <v>e-hydrogen (Solid oxide)</v>
      </c>
      <c r="D99" s="2" t="s">
        <v>183</v>
      </c>
      <c r="E99" s="2" t="s">
        <v>49</v>
      </c>
      <c r="F99" s="2" t="s">
        <v>177</v>
      </c>
      <c r="G99" s="68">
        <f t="shared" ref="G99:AH99" si="63">G102*G$104</f>
        <v>0</v>
      </c>
      <c r="H99" s="68">
        <f t="shared" si="63"/>
        <v>0</v>
      </c>
      <c r="I99" s="68">
        <f t="shared" si="63"/>
        <v>0</v>
      </c>
      <c r="J99" s="68">
        <f t="shared" si="63"/>
        <v>0</v>
      </c>
      <c r="K99" s="68">
        <f t="shared" si="63"/>
        <v>0</v>
      </c>
      <c r="L99" s="68">
        <f t="shared" si="63"/>
        <v>0</v>
      </c>
      <c r="M99" s="68">
        <f t="shared" si="63"/>
        <v>0</v>
      </c>
      <c r="N99" s="68">
        <f t="shared" si="63"/>
        <v>0</v>
      </c>
      <c r="O99" s="68">
        <f t="shared" si="63"/>
        <v>0</v>
      </c>
      <c r="P99" s="68">
        <f t="shared" si="63"/>
        <v>0</v>
      </c>
      <c r="Q99" s="68">
        <f t="shared" si="63"/>
        <v>0</v>
      </c>
      <c r="R99" s="68">
        <f t="shared" si="63"/>
        <v>0</v>
      </c>
      <c r="S99" s="68">
        <f t="shared" si="63"/>
        <v>0</v>
      </c>
      <c r="T99" s="68">
        <f t="shared" si="63"/>
        <v>0</v>
      </c>
      <c r="U99" s="68">
        <f t="shared" si="63"/>
        <v>0</v>
      </c>
      <c r="V99" s="68">
        <f t="shared" si="63"/>
        <v>0</v>
      </c>
      <c r="W99" s="68">
        <f t="shared" si="63"/>
        <v>0</v>
      </c>
      <c r="X99" s="68">
        <f t="shared" si="63"/>
        <v>0</v>
      </c>
      <c r="Y99" s="68">
        <f t="shared" si="63"/>
        <v>0</v>
      </c>
      <c r="Z99" s="68">
        <f t="shared" si="63"/>
        <v>0</v>
      </c>
      <c r="AA99" s="68">
        <f t="shared" si="63"/>
        <v>0</v>
      </c>
      <c r="AB99" s="68">
        <f t="shared" si="63"/>
        <v>0</v>
      </c>
      <c r="AC99" s="68">
        <f t="shared" si="63"/>
        <v>0</v>
      </c>
      <c r="AD99" s="68">
        <f t="shared" si="63"/>
        <v>0</v>
      </c>
      <c r="AE99" s="68">
        <f t="shared" si="63"/>
        <v>0</v>
      </c>
      <c r="AF99" s="68">
        <f t="shared" si="63"/>
        <v>0</v>
      </c>
      <c r="AG99" s="68">
        <f t="shared" si="63"/>
        <v>0</v>
      </c>
      <c r="AH99" s="68">
        <f t="shared" si="63"/>
        <v>0</v>
      </c>
    </row>
    <row r="100" spans="2:34" hidden="1" outlineLevel="1">
      <c r="B100" t="str">
        <f t="shared" si="42"/>
        <v>e-hydrogen (Solid oxide) - Energy-related emissions - WTT - Global - ton N2O/ton fuel</v>
      </c>
      <c r="C100" s="13" t="str">
        <f>C78</f>
        <v>e-hydrogen (Solid oxide)</v>
      </c>
      <c r="D100" s="13" t="s">
        <v>183</v>
      </c>
      <c r="E100" s="13" t="s">
        <v>49</v>
      </c>
      <c r="F100" s="13" t="s">
        <v>178</v>
      </c>
      <c r="G100" s="69">
        <f t="shared" ref="G100:AH100" si="64">G103*G$104</f>
        <v>0</v>
      </c>
      <c r="H100" s="69">
        <f t="shared" si="64"/>
        <v>0</v>
      </c>
      <c r="I100" s="69">
        <f t="shared" si="64"/>
        <v>0</v>
      </c>
      <c r="J100" s="69">
        <f t="shared" si="64"/>
        <v>0</v>
      </c>
      <c r="K100" s="69">
        <f t="shared" si="64"/>
        <v>0</v>
      </c>
      <c r="L100" s="69">
        <f t="shared" si="64"/>
        <v>0</v>
      </c>
      <c r="M100" s="69">
        <f t="shared" si="64"/>
        <v>0</v>
      </c>
      <c r="N100" s="69">
        <f t="shared" si="64"/>
        <v>0</v>
      </c>
      <c r="O100" s="69">
        <f t="shared" si="64"/>
        <v>0</v>
      </c>
      <c r="P100" s="69">
        <f t="shared" si="64"/>
        <v>0</v>
      </c>
      <c r="Q100" s="69">
        <f t="shared" si="64"/>
        <v>0</v>
      </c>
      <c r="R100" s="69">
        <f t="shared" si="64"/>
        <v>0</v>
      </c>
      <c r="S100" s="69">
        <f t="shared" si="64"/>
        <v>0</v>
      </c>
      <c r="T100" s="69">
        <f t="shared" si="64"/>
        <v>0</v>
      </c>
      <c r="U100" s="69">
        <f t="shared" si="64"/>
        <v>0</v>
      </c>
      <c r="V100" s="69">
        <f t="shared" si="64"/>
        <v>0</v>
      </c>
      <c r="W100" s="69">
        <f t="shared" si="64"/>
        <v>0</v>
      </c>
      <c r="X100" s="69">
        <f t="shared" si="64"/>
        <v>0</v>
      </c>
      <c r="Y100" s="69">
        <f t="shared" si="64"/>
        <v>0</v>
      </c>
      <c r="Z100" s="69">
        <f t="shared" si="64"/>
        <v>0</v>
      </c>
      <c r="AA100" s="69">
        <f t="shared" si="64"/>
        <v>0</v>
      </c>
      <c r="AB100" s="69">
        <f t="shared" si="64"/>
        <v>0</v>
      </c>
      <c r="AC100" s="69">
        <f t="shared" si="64"/>
        <v>0</v>
      </c>
      <c r="AD100" s="69">
        <f t="shared" si="64"/>
        <v>0</v>
      </c>
      <c r="AE100" s="69">
        <f t="shared" si="64"/>
        <v>0</v>
      </c>
      <c r="AF100" s="69">
        <f t="shared" si="64"/>
        <v>0</v>
      </c>
      <c r="AG100" s="69">
        <f t="shared" si="64"/>
        <v>0</v>
      </c>
      <c r="AH100" s="69">
        <f t="shared" si="64"/>
        <v>0</v>
      </c>
    </row>
    <row r="101" spans="2:34" hidden="1" outlineLevel="1">
      <c r="B101" t="str">
        <f t="shared" si="42"/>
        <v>Renewable electricity - Feedstock WTT emissions (carbon dioxide) - Global - ton CO2/MWh</v>
      </c>
      <c r="C101" t="s">
        <v>118</v>
      </c>
      <c r="D101" t="s">
        <v>184</v>
      </c>
      <c r="E101" t="s">
        <v>49</v>
      </c>
      <c r="F101" t="s">
        <v>185</v>
      </c>
      <c r="G101" s="24">
        <f t="shared" ref="G101:V104" si="65">INDEX(FuelData,MATCH($B101,FuelData_Index,0),MATCH(G$4,FuelData_Year,0))</f>
        <v>5.3699999999999998E-3</v>
      </c>
      <c r="H101" s="24">
        <f t="shared" si="65"/>
        <v>5.3699999999999998E-3</v>
      </c>
      <c r="I101" s="24">
        <f t="shared" si="65"/>
        <v>5.3699999999999998E-3</v>
      </c>
      <c r="J101" s="24">
        <f t="shared" si="65"/>
        <v>5.3699999999999998E-3</v>
      </c>
      <c r="K101" s="24">
        <f t="shared" si="65"/>
        <v>5.3699999999999998E-3</v>
      </c>
      <c r="L101" s="24">
        <f t="shared" si="65"/>
        <v>5.3699999999999998E-3</v>
      </c>
      <c r="M101" s="24">
        <f t="shared" si="65"/>
        <v>5.3699999999999998E-3</v>
      </c>
      <c r="N101" s="24">
        <f t="shared" si="65"/>
        <v>5.3699999999999998E-3</v>
      </c>
      <c r="O101" s="24">
        <f t="shared" si="65"/>
        <v>5.3699999999999998E-3</v>
      </c>
      <c r="P101" s="24">
        <f t="shared" si="65"/>
        <v>5.3699999999999998E-3</v>
      </c>
      <c r="Q101" s="24">
        <f t="shared" si="65"/>
        <v>5.3699999999999998E-3</v>
      </c>
      <c r="R101" s="24">
        <f t="shared" si="65"/>
        <v>5.3699999999999998E-3</v>
      </c>
      <c r="S101" s="24">
        <f t="shared" si="65"/>
        <v>5.3699999999999998E-3</v>
      </c>
      <c r="T101" s="24">
        <f t="shared" si="65"/>
        <v>5.3699999999999998E-3</v>
      </c>
      <c r="U101" s="24">
        <f t="shared" si="65"/>
        <v>5.3699999999999998E-3</v>
      </c>
      <c r="V101" s="24">
        <f t="shared" si="65"/>
        <v>5.3699999999999998E-3</v>
      </c>
      <c r="W101" s="24">
        <f t="shared" ref="W101:AH104" si="66">INDEX(FuelData,MATCH($B101,FuelData_Index,0),MATCH(W$4,FuelData_Year,0))</f>
        <v>5.3699999999999998E-3</v>
      </c>
      <c r="X101" s="24">
        <f t="shared" si="66"/>
        <v>5.3699999999999998E-3</v>
      </c>
      <c r="Y101" s="24">
        <f t="shared" si="66"/>
        <v>5.3699999999999998E-3</v>
      </c>
      <c r="Z101" s="24">
        <f t="shared" si="66"/>
        <v>5.3699999999999998E-3</v>
      </c>
      <c r="AA101" s="24">
        <f t="shared" si="66"/>
        <v>5.3699999999999998E-3</v>
      </c>
      <c r="AB101" s="24">
        <f t="shared" si="66"/>
        <v>5.3699999999999998E-3</v>
      </c>
      <c r="AC101" s="24">
        <f t="shared" si="66"/>
        <v>5.3699999999999998E-3</v>
      </c>
      <c r="AD101" s="24">
        <f t="shared" si="66"/>
        <v>5.3699999999999998E-3</v>
      </c>
      <c r="AE101" s="24">
        <f t="shared" si="66"/>
        <v>5.3699999999999998E-3</v>
      </c>
      <c r="AF101" s="24">
        <f t="shared" si="66"/>
        <v>5.3699999999999998E-3</v>
      </c>
      <c r="AG101" s="24">
        <f t="shared" si="66"/>
        <v>5.3699999999999998E-3</v>
      </c>
      <c r="AH101" s="24">
        <f t="shared" si="66"/>
        <v>5.3699999999999998E-3</v>
      </c>
    </row>
    <row r="102" spans="2:34" hidden="1" outlineLevel="1">
      <c r="B102" t="str">
        <f t="shared" si="42"/>
        <v>Renewable electricity - Feedstock WTT emissions (methane) - Global - ton CH4/MWh</v>
      </c>
      <c r="C102" t="s">
        <v>118</v>
      </c>
      <c r="D102" t="s">
        <v>186</v>
      </c>
      <c r="E102" t="s">
        <v>49</v>
      </c>
      <c r="F102" t="s">
        <v>187</v>
      </c>
      <c r="G102" s="24">
        <f t="shared" si="65"/>
        <v>0</v>
      </c>
      <c r="H102" s="24">
        <f t="shared" si="65"/>
        <v>0</v>
      </c>
      <c r="I102" s="24">
        <f t="shared" si="65"/>
        <v>0</v>
      </c>
      <c r="J102" s="24">
        <f t="shared" si="65"/>
        <v>0</v>
      </c>
      <c r="K102" s="24">
        <f t="shared" si="65"/>
        <v>0</v>
      </c>
      <c r="L102" s="24">
        <f t="shared" si="65"/>
        <v>0</v>
      </c>
      <c r="M102" s="24">
        <f t="shared" si="65"/>
        <v>0</v>
      </c>
      <c r="N102" s="24">
        <f t="shared" si="65"/>
        <v>0</v>
      </c>
      <c r="O102" s="24">
        <f t="shared" si="65"/>
        <v>0</v>
      </c>
      <c r="P102" s="24">
        <f t="shared" si="65"/>
        <v>0</v>
      </c>
      <c r="Q102" s="24">
        <f t="shared" si="65"/>
        <v>0</v>
      </c>
      <c r="R102" s="24">
        <f t="shared" si="65"/>
        <v>0</v>
      </c>
      <c r="S102" s="24">
        <f t="shared" si="65"/>
        <v>0</v>
      </c>
      <c r="T102" s="24">
        <f t="shared" si="65"/>
        <v>0</v>
      </c>
      <c r="U102" s="24">
        <f t="shared" si="65"/>
        <v>0</v>
      </c>
      <c r="V102" s="24">
        <f t="shared" si="65"/>
        <v>0</v>
      </c>
      <c r="W102" s="24">
        <f t="shared" si="66"/>
        <v>0</v>
      </c>
      <c r="X102" s="24">
        <f t="shared" si="66"/>
        <v>0</v>
      </c>
      <c r="Y102" s="24">
        <f t="shared" si="66"/>
        <v>0</v>
      </c>
      <c r="Z102" s="24">
        <f t="shared" si="66"/>
        <v>0</v>
      </c>
      <c r="AA102" s="24">
        <f t="shared" si="66"/>
        <v>0</v>
      </c>
      <c r="AB102" s="24">
        <f t="shared" si="66"/>
        <v>0</v>
      </c>
      <c r="AC102" s="24">
        <f t="shared" si="66"/>
        <v>0</v>
      </c>
      <c r="AD102" s="24">
        <f t="shared" si="66"/>
        <v>0</v>
      </c>
      <c r="AE102" s="24">
        <f t="shared" si="66"/>
        <v>0</v>
      </c>
      <c r="AF102" s="24">
        <f t="shared" si="66"/>
        <v>0</v>
      </c>
      <c r="AG102" s="24">
        <f t="shared" si="66"/>
        <v>0</v>
      </c>
      <c r="AH102" s="24">
        <f t="shared" si="66"/>
        <v>0</v>
      </c>
    </row>
    <row r="103" spans="2:34" hidden="1" outlineLevel="1">
      <c r="B103" t="str">
        <f t="shared" si="42"/>
        <v>Renewable electricity - Feedstock WTT emissions (nitrous oxide) - Global - ton N2O/MWh</v>
      </c>
      <c r="C103" t="s">
        <v>118</v>
      </c>
      <c r="D103" t="s">
        <v>188</v>
      </c>
      <c r="E103" t="s">
        <v>49</v>
      </c>
      <c r="F103" t="s">
        <v>189</v>
      </c>
      <c r="G103" s="24">
        <f t="shared" si="65"/>
        <v>0</v>
      </c>
      <c r="H103" s="24">
        <f t="shared" si="65"/>
        <v>0</v>
      </c>
      <c r="I103" s="24">
        <f t="shared" si="65"/>
        <v>0</v>
      </c>
      <c r="J103" s="24">
        <f t="shared" si="65"/>
        <v>0</v>
      </c>
      <c r="K103" s="24">
        <f t="shared" si="65"/>
        <v>0</v>
      </c>
      <c r="L103" s="24">
        <f t="shared" si="65"/>
        <v>0</v>
      </c>
      <c r="M103" s="24">
        <f t="shared" si="65"/>
        <v>0</v>
      </c>
      <c r="N103" s="24">
        <f t="shared" si="65"/>
        <v>0</v>
      </c>
      <c r="O103" s="24">
        <f t="shared" si="65"/>
        <v>0</v>
      </c>
      <c r="P103" s="24">
        <f t="shared" si="65"/>
        <v>0</v>
      </c>
      <c r="Q103" s="24">
        <f t="shared" si="65"/>
        <v>0</v>
      </c>
      <c r="R103" s="24">
        <f t="shared" si="65"/>
        <v>0</v>
      </c>
      <c r="S103" s="24">
        <f t="shared" si="65"/>
        <v>0</v>
      </c>
      <c r="T103" s="24">
        <f t="shared" si="65"/>
        <v>0</v>
      </c>
      <c r="U103" s="24">
        <f t="shared" si="65"/>
        <v>0</v>
      </c>
      <c r="V103" s="24">
        <f t="shared" si="65"/>
        <v>0</v>
      </c>
      <c r="W103" s="24">
        <f t="shared" si="66"/>
        <v>0</v>
      </c>
      <c r="X103" s="24">
        <f t="shared" si="66"/>
        <v>0</v>
      </c>
      <c r="Y103" s="24">
        <f t="shared" si="66"/>
        <v>0</v>
      </c>
      <c r="Z103" s="24">
        <f t="shared" si="66"/>
        <v>0</v>
      </c>
      <c r="AA103" s="24">
        <f t="shared" si="66"/>
        <v>0</v>
      </c>
      <c r="AB103" s="24">
        <f t="shared" si="66"/>
        <v>0</v>
      </c>
      <c r="AC103" s="24">
        <f t="shared" si="66"/>
        <v>0</v>
      </c>
      <c r="AD103" s="24">
        <f t="shared" si="66"/>
        <v>0</v>
      </c>
      <c r="AE103" s="24">
        <f t="shared" si="66"/>
        <v>0</v>
      </c>
      <c r="AF103" s="24">
        <f t="shared" si="66"/>
        <v>0</v>
      </c>
      <c r="AG103" s="24">
        <f t="shared" si="66"/>
        <v>0</v>
      </c>
      <c r="AH103" s="24">
        <f t="shared" si="66"/>
        <v>0</v>
      </c>
    </row>
    <row r="104" spans="2:34" hidden="1" outlineLevel="1">
      <c r="B104" t="str">
        <f t="shared" si="42"/>
        <v>e-hydrogen (Solid oxide) - Energy demand - Electrolysis - Global - MWh/ton fuel</v>
      </c>
      <c r="C104" t="str">
        <f>C78</f>
        <v>e-hydrogen (Solid oxide)</v>
      </c>
      <c r="D104" t="s">
        <v>121</v>
      </c>
      <c r="E104" t="s">
        <v>49</v>
      </c>
      <c r="F104" t="s">
        <v>122</v>
      </c>
      <c r="G104" s="8">
        <f t="shared" si="65"/>
        <v>44.338709826249612</v>
      </c>
      <c r="H104" s="8">
        <f t="shared" si="65"/>
        <v>44.169354913124778</v>
      </c>
      <c r="I104" s="8">
        <f t="shared" si="65"/>
        <v>44</v>
      </c>
      <c r="J104" s="8">
        <f t="shared" si="65"/>
        <v>43.8338427623911</v>
      </c>
      <c r="K104" s="8">
        <f t="shared" si="65"/>
        <v>43.667685524782257</v>
      </c>
      <c r="L104" s="8">
        <f t="shared" si="65"/>
        <v>43.501528287173358</v>
      </c>
      <c r="M104" s="8">
        <f t="shared" si="65"/>
        <v>43.335371049564458</v>
      </c>
      <c r="N104" s="8">
        <f t="shared" si="65"/>
        <v>43.169213811955615</v>
      </c>
      <c r="O104" s="8">
        <f t="shared" si="65"/>
        <v>43.006193872938752</v>
      </c>
      <c r="P104" s="8">
        <f t="shared" si="65"/>
        <v>42.843173933921889</v>
      </c>
      <c r="Q104" s="8">
        <f t="shared" si="65"/>
        <v>42.680153994905083</v>
      </c>
      <c r="R104" s="8">
        <f t="shared" si="65"/>
        <v>42.517134055888221</v>
      </c>
      <c r="S104" s="8">
        <f t="shared" si="65"/>
        <v>42.354114116871358</v>
      </c>
      <c r="T104" s="8">
        <f t="shared" si="65"/>
        <v>42.194172239529792</v>
      </c>
      <c r="U104" s="8">
        <f t="shared" si="65"/>
        <v>42.034230362188168</v>
      </c>
      <c r="V104" s="8">
        <f t="shared" si="65"/>
        <v>41.874288484846602</v>
      </c>
      <c r="W104" s="8">
        <f t="shared" si="66"/>
        <v>41.714346607504979</v>
      </c>
      <c r="X104" s="8">
        <f t="shared" si="66"/>
        <v>41.554404730163355</v>
      </c>
      <c r="Y104" s="8">
        <f t="shared" si="66"/>
        <v>41.397482796062377</v>
      </c>
      <c r="Z104" s="8">
        <f t="shared" si="66"/>
        <v>41.240560861961342</v>
      </c>
      <c r="AA104" s="8">
        <f t="shared" si="66"/>
        <v>41.083638927860306</v>
      </c>
      <c r="AB104" s="8">
        <f t="shared" si="66"/>
        <v>40.926716993759271</v>
      </c>
      <c r="AC104" s="8">
        <f t="shared" si="66"/>
        <v>40.769795059658236</v>
      </c>
      <c r="AD104" s="8">
        <f t="shared" si="66"/>
        <v>40.615836047726589</v>
      </c>
      <c r="AE104" s="8">
        <f t="shared" si="66"/>
        <v>40.461877035794942</v>
      </c>
      <c r="AF104" s="8">
        <f t="shared" si="66"/>
        <v>40.307918023863294</v>
      </c>
      <c r="AG104" s="8">
        <f t="shared" si="66"/>
        <v>40.153959011931647</v>
      </c>
      <c r="AH104" s="8">
        <f t="shared" si="66"/>
        <v>40</v>
      </c>
    </row>
    <row r="105" spans="2:34" hidden="1" outlineLevel="1">
      <c r="B105" t="str">
        <f t="shared" si="42"/>
        <v/>
      </c>
      <c r="C105" s="2"/>
    </row>
    <row r="106" spans="2:34" hidden="1" outlineLevel="1">
      <c r="B106" t="str">
        <f t="shared" si="42"/>
        <v>e-hydrogen (Solid oxide) - Feedstock-related emissions - WTT - Global - ton CO2/ton fuel</v>
      </c>
      <c r="C106" s="10" t="str">
        <f>C78</f>
        <v>e-hydrogen (Solid oxide)</v>
      </c>
      <c r="D106" s="10" t="s">
        <v>190</v>
      </c>
      <c r="E106" s="10" t="s">
        <v>49</v>
      </c>
      <c r="F106" s="10" t="s">
        <v>176</v>
      </c>
      <c r="G106" s="67">
        <f t="shared" ref="G106:AH106" si="67">G$40*G109</f>
        <v>0</v>
      </c>
      <c r="H106" s="67">
        <f t="shared" si="67"/>
        <v>0</v>
      </c>
      <c r="I106" s="67">
        <f t="shared" si="67"/>
        <v>0</v>
      </c>
      <c r="J106" s="67">
        <f t="shared" si="67"/>
        <v>0</v>
      </c>
      <c r="K106" s="67">
        <f t="shared" si="67"/>
        <v>0</v>
      </c>
      <c r="L106" s="67">
        <f t="shared" si="67"/>
        <v>0</v>
      </c>
      <c r="M106" s="67">
        <f t="shared" si="67"/>
        <v>0</v>
      </c>
      <c r="N106" s="67">
        <f t="shared" si="67"/>
        <v>0</v>
      </c>
      <c r="O106" s="67">
        <f t="shared" si="67"/>
        <v>0</v>
      </c>
      <c r="P106" s="67">
        <f t="shared" si="67"/>
        <v>0</v>
      </c>
      <c r="Q106" s="67">
        <f t="shared" si="67"/>
        <v>0</v>
      </c>
      <c r="R106" s="67">
        <f t="shared" si="67"/>
        <v>0</v>
      </c>
      <c r="S106" s="67">
        <f t="shared" si="67"/>
        <v>0</v>
      </c>
      <c r="T106" s="67">
        <f t="shared" si="67"/>
        <v>0</v>
      </c>
      <c r="U106" s="67">
        <f t="shared" si="67"/>
        <v>0</v>
      </c>
      <c r="V106" s="67">
        <f t="shared" si="67"/>
        <v>0</v>
      </c>
      <c r="W106" s="67">
        <f t="shared" si="67"/>
        <v>0</v>
      </c>
      <c r="X106" s="67">
        <f t="shared" si="67"/>
        <v>0</v>
      </c>
      <c r="Y106" s="67">
        <f t="shared" si="67"/>
        <v>0</v>
      </c>
      <c r="Z106" s="67">
        <f t="shared" si="67"/>
        <v>0</v>
      </c>
      <c r="AA106" s="67">
        <f t="shared" si="67"/>
        <v>0</v>
      </c>
      <c r="AB106" s="67">
        <f t="shared" si="67"/>
        <v>0</v>
      </c>
      <c r="AC106" s="67">
        <f t="shared" si="67"/>
        <v>0</v>
      </c>
      <c r="AD106" s="67">
        <f t="shared" si="67"/>
        <v>0</v>
      </c>
      <c r="AE106" s="67">
        <f t="shared" si="67"/>
        <v>0</v>
      </c>
      <c r="AF106" s="67">
        <f t="shared" si="67"/>
        <v>0</v>
      </c>
      <c r="AG106" s="67">
        <f t="shared" si="67"/>
        <v>0</v>
      </c>
      <c r="AH106" s="67">
        <f t="shared" si="67"/>
        <v>0</v>
      </c>
    </row>
    <row r="107" spans="2:34" hidden="1" outlineLevel="1">
      <c r="B107" t="str">
        <f t="shared" si="42"/>
        <v>e-hydrogen (Solid oxide) - Feedstock-related emissions - WTT - Global - ton CH4/ton fuel</v>
      </c>
      <c r="C107" s="2" t="str">
        <f>C78</f>
        <v>e-hydrogen (Solid oxide)</v>
      </c>
      <c r="D107" s="2" t="s">
        <v>190</v>
      </c>
      <c r="E107" s="2" t="s">
        <v>49</v>
      </c>
      <c r="F107" s="2" t="s">
        <v>177</v>
      </c>
      <c r="G107" s="68">
        <f t="shared" ref="G107:AH107" si="68">G$40*G110</f>
        <v>0</v>
      </c>
      <c r="H107" s="68">
        <f t="shared" si="68"/>
        <v>0</v>
      </c>
      <c r="I107" s="68">
        <f t="shared" si="68"/>
        <v>0</v>
      </c>
      <c r="J107" s="68">
        <f t="shared" si="68"/>
        <v>0</v>
      </c>
      <c r="K107" s="68">
        <f t="shared" si="68"/>
        <v>0</v>
      </c>
      <c r="L107" s="68">
        <f t="shared" si="68"/>
        <v>0</v>
      </c>
      <c r="M107" s="68">
        <f t="shared" si="68"/>
        <v>0</v>
      </c>
      <c r="N107" s="68">
        <f t="shared" si="68"/>
        <v>0</v>
      </c>
      <c r="O107" s="68">
        <f t="shared" si="68"/>
        <v>0</v>
      </c>
      <c r="P107" s="68">
        <f t="shared" si="68"/>
        <v>0</v>
      </c>
      <c r="Q107" s="68">
        <f t="shared" si="68"/>
        <v>0</v>
      </c>
      <c r="R107" s="68">
        <f t="shared" si="68"/>
        <v>0</v>
      </c>
      <c r="S107" s="68">
        <f t="shared" si="68"/>
        <v>0</v>
      </c>
      <c r="T107" s="68">
        <f t="shared" si="68"/>
        <v>0</v>
      </c>
      <c r="U107" s="68">
        <f t="shared" si="68"/>
        <v>0</v>
      </c>
      <c r="V107" s="68">
        <f t="shared" si="68"/>
        <v>0</v>
      </c>
      <c r="W107" s="68">
        <f t="shared" si="68"/>
        <v>0</v>
      </c>
      <c r="X107" s="68">
        <f t="shared" si="68"/>
        <v>0</v>
      </c>
      <c r="Y107" s="68">
        <f t="shared" si="68"/>
        <v>0</v>
      </c>
      <c r="Z107" s="68">
        <f t="shared" si="68"/>
        <v>0</v>
      </c>
      <c r="AA107" s="68">
        <f t="shared" si="68"/>
        <v>0</v>
      </c>
      <c r="AB107" s="68">
        <f t="shared" si="68"/>
        <v>0</v>
      </c>
      <c r="AC107" s="68">
        <f t="shared" si="68"/>
        <v>0</v>
      </c>
      <c r="AD107" s="68">
        <f t="shared" si="68"/>
        <v>0</v>
      </c>
      <c r="AE107" s="68">
        <f t="shared" si="68"/>
        <v>0</v>
      </c>
      <c r="AF107" s="68">
        <f t="shared" si="68"/>
        <v>0</v>
      </c>
      <c r="AG107" s="68">
        <f t="shared" si="68"/>
        <v>0</v>
      </c>
      <c r="AH107" s="68">
        <f t="shared" si="68"/>
        <v>0</v>
      </c>
    </row>
    <row r="108" spans="2:34" hidden="1" outlineLevel="1">
      <c r="B108" t="str">
        <f t="shared" si="42"/>
        <v>e-hydrogen (Solid oxide) - Feedstock-related emissions - WTT - Global - ton N2O/ton fuel</v>
      </c>
      <c r="C108" s="13" t="str">
        <f>C78</f>
        <v>e-hydrogen (Solid oxide)</v>
      </c>
      <c r="D108" s="13" t="s">
        <v>190</v>
      </c>
      <c r="E108" s="13" t="s">
        <v>49</v>
      </c>
      <c r="F108" s="13" t="s">
        <v>178</v>
      </c>
      <c r="G108" s="69">
        <f t="shared" ref="G108:AH108" si="69">G$40*G111</f>
        <v>0</v>
      </c>
      <c r="H108" s="69">
        <f t="shared" si="69"/>
        <v>0</v>
      </c>
      <c r="I108" s="69">
        <f t="shared" si="69"/>
        <v>0</v>
      </c>
      <c r="J108" s="69">
        <f t="shared" si="69"/>
        <v>0</v>
      </c>
      <c r="K108" s="69">
        <f t="shared" si="69"/>
        <v>0</v>
      </c>
      <c r="L108" s="69">
        <f t="shared" si="69"/>
        <v>0</v>
      </c>
      <c r="M108" s="69">
        <f t="shared" si="69"/>
        <v>0</v>
      </c>
      <c r="N108" s="69">
        <f t="shared" si="69"/>
        <v>0</v>
      </c>
      <c r="O108" s="69">
        <f t="shared" si="69"/>
        <v>0</v>
      </c>
      <c r="P108" s="69">
        <f t="shared" si="69"/>
        <v>0</v>
      </c>
      <c r="Q108" s="69">
        <f t="shared" si="69"/>
        <v>0</v>
      </c>
      <c r="R108" s="69">
        <f t="shared" si="69"/>
        <v>0</v>
      </c>
      <c r="S108" s="69">
        <f t="shared" si="69"/>
        <v>0</v>
      </c>
      <c r="T108" s="69">
        <f t="shared" si="69"/>
        <v>0</v>
      </c>
      <c r="U108" s="69">
        <f t="shared" si="69"/>
        <v>0</v>
      </c>
      <c r="V108" s="69">
        <f t="shared" si="69"/>
        <v>0</v>
      </c>
      <c r="W108" s="69">
        <f t="shared" si="69"/>
        <v>0</v>
      </c>
      <c r="X108" s="69">
        <f t="shared" si="69"/>
        <v>0</v>
      </c>
      <c r="Y108" s="69">
        <f t="shared" si="69"/>
        <v>0</v>
      </c>
      <c r="Z108" s="69">
        <f t="shared" si="69"/>
        <v>0</v>
      </c>
      <c r="AA108" s="69">
        <f t="shared" si="69"/>
        <v>0</v>
      </c>
      <c r="AB108" s="69">
        <f t="shared" si="69"/>
        <v>0</v>
      </c>
      <c r="AC108" s="69">
        <f t="shared" si="69"/>
        <v>0</v>
      </c>
      <c r="AD108" s="69">
        <f t="shared" si="69"/>
        <v>0</v>
      </c>
      <c r="AE108" s="69">
        <f t="shared" si="69"/>
        <v>0</v>
      </c>
      <c r="AF108" s="69">
        <f t="shared" si="69"/>
        <v>0</v>
      </c>
      <c r="AG108" s="69">
        <f t="shared" si="69"/>
        <v>0</v>
      </c>
      <c r="AH108" s="69">
        <f t="shared" si="69"/>
        <v>0</v>
      </c>
    </row>
    <row r="109" spans="2:34" hidden="1" outlineLevel="1">
      <c r="B109" t="str">
        <f t="shared" si="42"/>
        <v>Demineralized water - Feedstock WTT emissions (carbon dioxide) - Global - ton CO2/ton feedstock</v>
      </c>
      <c r="C109" t="s">
        <v>125</v>
      </c>
      <c r="D109" t="s">
        <v>184</v>
      </c>
      <c r="E109" t="s">
        <v>49</v>
      </c>
      <c r="F109" t="s">
        <v>191</v>
      </c>
      <c r="G109" s="20">
        <f t="shared" ref="G109:V111" si="70">INDEX(FuelData,MATCH($B109,FuelData_Index,0),MATCH(G$4,FuelData_Year,0))</f>
        <v>0</v>
      </c>
      <c r="H109" s="20">
        <f t="shared" si="70"/>
        <v>0</v>
      </c>
      <c r="I109" s="20">
        <f t="shared" si="70"/>
        <v>0</v>
      </c>
      <c r="J109" s="20">
        <f t="shared" si="70"/>
        <v>0</v>
      </c>
      <c r="K109" s="20">
        <f t="shared" si="70"/>
        <v>0</v>
      </c>
      <c r="L109" s="20">
        <f t="shared" si="70"/>
        <v>0</v>
      </c>
      <c r="M109" s="20">
        <f t="shared" si="70"/>
        <v>0</v>
      </c>
      <c r="N109" s="20">
        <f t="shared" si="70"/>
        <v>0</v>
      </c>
      <c r="O109" s="20">
        <f t="shared" si="70"/>
        <v>0</v>
      </c>
      <c r="P109" s="20">
        <f t="shared" si="70"/>
        <v>0</v>
      </c>
      <c r="Q109" s="20">
        <f t="shared" si="70"/>
        <v>0</v>
      </c>
      <c r="R109" s="20">
        <f t="shared" si="70"/>
        <v>0</v>
      </c>
      <c r="S109" s="20">
        <f t="shared" si="70"/>
        <v>0</v>
      </c>
      <c r="T109" s="20">
        <f t="shared" si="70"/>
        <v>0</v>
      </c>
      <c r="U109" s="20">
        <f t="shared" si="70"/>
        <v>0</v>
      </c>
      <c r="V109" s="20">
        <f t="shared" si="70"/>
        <v>0</v>
      </c>
      <c r="W109" s="20">
        <f t="shared" ref="W109:AH111" si="71">INDEX(FuelData,MATCH($B109,FuelData_Index,0),MATCH(W$4,FuelData_Year,0))</f>
        <v>0</v>
      </c>
      <c r="X109" s="20">
        <f t="shared" si="71"/>
        <v>0</v>
      </c>
      <c r="Y109" s="20">
        <f t="shared" si="71"/>
        <v>0</v>
      </c>
      <c r="Z109" s="20">
        <f t="shared" si="71"/>
        <v>0</v>
      </c>
      <c r="AA109" s="20">
        <f t="shared" si="71"/>
        <v>0</v>
      </c>
      <c r="AB109" s="20">
        <f t="shared" si="71"/>
        <v>0</v>
      </c>
      <c r="AC109" s="20">
        <f t="shared" si="71"/>
        <v>0</v>
      </c>
      <c r="AD109" s="20">
        <f t="shared" si="71"/>
        <v>0</v>
      </c>
      <c r="AE109" s="20">
        <f t="shared" si="71"/>
        <v>0</v>
      </c>
      <c r="AF109" s="20">
        <f t="shared" si="71"/>
        <v>0</v>
      </c>
      <c r="AG109" s="20">
        <f t="shared" si="71"/>
        <v>0</v>
      </c>
      <c r="AH109" s="20">
        <f t="shared" si="71"/>
        <v>0</v>
      </c>
    </row>
    <row r="110" spans="2:34" hidden="1" outlineLevel="1">
      <c r="B110" t="str">
        <f t="shared" si="42"/>
        <v>Demineralized water - Feedstock WTT emissions (methane) - Global - ton CH4/ton feedstock</v>
      </c>
      <c r="C110" t="s">
        <v>125</v>
      </c>
      <c r="D110" t="s">
        <v>186</v>
      </c>
      <c r="E110" t="s">
        <v>49</v>
      </c>
      <c r="F110" t="s">
        <v>192</v>
      </c>
      <c r="G110" s="20">
        <f t="shared" si="70"/>
        <v>0</v>
      </c>
      <c r="H110" s="20">
        <f t="shared" si="70"/>
        <v>0</v>
      </c>
      <c r="I110" s="20">
        <f t="shared" si="70"/>
        <v>0</v>
      </c>
      <c r="J110" s="20">
        <f t="shared" si="70"/>
        <v>0</v>
      </c>
      <c r="K110" s="20">
        <f t="shared" si="70"/>
        <v>0</v>
      </c>
      <c r="L110" s="20">
        <f t="shared" si="70"/>
        <v>0</v>
      </c>
      <c r="M110" s="20">
        <f t="shared" si="70"/>
        <v>0</v>
      </c>
      <c r="N110" s="20">
        <f t="shared" si="70"/>
        <v>0</v>
      </c>
      <c r="O110" s="20">
        <f t="shared" si="70"/>
        <v>0</v>
      </c>
      <c r="P110" s="20">
        <f t="shared" si="70"/>
        <v>0</v>
      </c>
      <c r="Q110" s="20">
        <f t="shared" si="70"/>
        <v>0</v>
      </c>
      <c r="R110" s="20">
        <f t="shared" si="70"/>
        <v>0</v>
      </c>
      <c r="S110" s="20">
        <f t="shared" si="70"/>
        <v>0</v>
      </c>
      <c r="T110" s="20">
        <f t="shared" si="70"/>
        <v>0</v>
      </c>
      <c r="U110" s="20">
        <f t="shared" si="70"/>
        <v>0</v>
      </c>
      <c r="V110" s="20">
        <f t="shared" si="70"/>
        <v>0</v>
      </c>
      <c r="W110" s="20">
        <f t="shared" si="71"/>
        <v>0</v>
      </c>
      <c r="X110" s="20">
        <f t="shared" si="71"/>
        <v>0</v>
      </c>
      <c r="Y110" s="20">
        <f t="shared" si="71"/>
        <v>0</v>
      </c>
      <c r="Z110" s="20">
        <f t="shared" si="71"/>
        <v>0</v>
      </c>
      <c r="AA110" s="20">
        <f t="shared" si="71"/>
        <v>0</v>
      </c>
      <c r="AB110" s="20">
        <f t="shared" si="71"/>
        <v>0</v>
      </c>
      <c r="AC110" s="20">
        <f t="shared" si="71"/>
        <v>0</v>
      </c>
      <c r="AD110" s="20">
        <f t="shared" si="71"/>
        <v>0</v>
      </c>
      <c r="AE110" s="20">
        <f t="shared" si="71"/>
        <v>0</v>
      </c>
      <c r="AF110" s="20">
        <f t="shared" si="71"/>
        <v>0</v>
      </c>
      <c r="AG110" s="20">
        <f t="shared" si="71"/>
        <v>0</v>
      </c>
      <c r="AH110" s="20">
        <f t="shared" si="71"/>
        <v>0</v>
      </c>
    </row>
    <row r="111" spans="2:34" hidden="1" outlineLevel="1">
      <c r="B111" t="str">
        <f t="shared" si="42"/>
        <v>Demineralized water - Feedstock WTT emissions (nitrous oxide) - Global - ton N2O/ton feedstock</v>
      </c>
      <c r="C111" t="s">
        <v>125</v>
      </c>
      <c r="D111" t="s">
        <v>188</v>
      </c>
      <c r="E111" t="s">
        <v>49</v>
      </c>
      <c r="F111" t="s">
        <v>193</v>
      </c>
      <c r="G111" s="20">
        <f t="shared" si="70"/>
        <v>0</v>
      </c>
      <c r="H111" s="20">
        <f t="shared" si="70"/>
        <v>0</v>
      </c>
      <c r="I111" s="20">
        <f t="shared" si="70"/>
        <v>0</v>
      </c>
      <c r="J111" s="20">
        <f t="shared" si="70"/>
        <v>0</v>
      </c>
      <c r="K111" s="20">
        <f t="shared" si="70"/>
        <v>0</v>
      </c>
      <c r="L111" s="20">
        <f t="shared" si="70"/>
        <v>0</v>
      </c>
      <c r="M111" s="20">
        <f t="shared" si="70"/>
        <v>0</v>
      </c>
      <c r="N111" s="20">
        <f t="shared" si="70"/>
        <v>0</v>
      </c>
      <c r="O111" s="20">
        <f t="shared" si="70"/>
        <v>0</v>
      </c>
      <c r="P111" s="20">
        <f t="shared" si="70"/>
        <v>0</v>
      </c>
      <c r="Q111" s="20">
        <f t="shared" si="70"/>
        <v>0</v>
      </c>
      <c r="R111" s="20">
        <f t="shared" si="70"/>
        <v>0</v>
      </c>
      <c r="S111" s="20">
        <f t="shared" si="70"/>
        <v>0</v>
      </c>
      <c r="T111" s="20">
        <f t="shared" si="70"/>
        <v>0</v>
      </c>
      <c r="U111" s="20">
        <f t="shared" si="70"/>
        <v>0</v>
      </c>
      <c r="V111" s="20">
        <f t="shared" si="70"/>
        <v>0</v>
      </c>
      <c r="W111" s="20">
        <f t="shared" si="71"/>
        <v>0</v>
      </c>
      <c r="X111" s="20">
        <f t="shared" si="71"/>
        <v>0</v>
      </c>
      <c r="Y111" s="20">
        <f t="shared" si="71"/>
        <v>0</v>
      </c>
      <c r="Z111" s="20">
        <f t="shared" si="71"/>
        <v>0</v>
      </c>
      <c r="AA111" s="20">
        <f t="shared" si="71"/>
        <v>0</v>
      </c>
      <c r="AB111" s="20">
        <f t="shared" si="71"/>
        <v>0</v>
      </c>
      <c r="AC111" s="20">
        <f t="shared" si="71"/>
        <v>0</v>
      </c>
      <c r="AD111" s="20">
        <f t="shared" si="71"/>
        <v>0</v>
      </c>
      <c r="AE111" s="20">
        <f t="shared" si="71"/>
        <v>0</v>
      </c>
      <c r="AF111" s="20">
        <f t="shared" si="71"/>
        <v>0</v>
      </c>
      <c r="AG111" s="20">
        <f t="shared" si="71"/>
        <v>0</v>
      </c>
      <c r="AH111" s="20">
        <f t="shared" si="71"/>
        <v>0</v>
      </c>
    </row>
    <row r="112" spans="2:34" hidden="1" outlineLevel="1">
      <c r="B112" t="str">
        <f t="shared" si="42"/>
        <v>e-hydrogen - Conversion H2O -&gt; H2 - Global - ton H2O/ton H2</v>
      </c>
      <c r="C112" t="s">
        <v>59</v>
      </c>
      <c r="D112" t="s">
        <v>123</v>
      </c>
      <c r="E112" t="s">
        <v>49</v>
      </c>
      <c r="F112" t="s">
        <v>124</v>
      </c>
      <c r="G112" s="20">
        <f t="shared" ref="G112:AH112" si="72">INDEX(FuelData,MATCH($B112,FuelData_Index,0),MATCH(G$4,FuelData_Year,0))</f>
        <v>9</v>
      </c>
      <c r="H112" s="20">
        <f t="shared" si="72"/>
        <v>9</v>
      </c>
      <c r="I112" s="20">
        <f t="shared" si="72"/>
        <v>9</v>
      </c>
      <c r="J112" s="20">
        <f t="shared" si="72"/>
        <v>9</v>
      </c>
      <c r="K112" s="20">
        <f t="shared" si="72"/>
        <v>9</v>
      </c>
      <c r="L112" s="20">
        <f t="shared" si="72"/>
        <v>9</v>
      </c>
      <c r="M112" s="20">
        <f t="shared" si="72"/>
        <v>9</v>
      </c>
      <c r="N112" s="20">
        <f t="shared" si="72"/>
        <v>9</v>
      </c>
      <c r="O112" s="20">
        <f t="shared" si="72"/>
        <v>9</v>
      </c>
      <c r="P112" s="20">
        <f t="shared" si="72"/>
        <v>9</v>
      </c>
      <c r="Q112" s="20">
        <f t="shared" si="72"/>
        <v>9</v>
      </c>
      <c r="R112" s="20">
        <f t="shared" si="72"/>
        <v>9</v>
      </c>
      <c r="S112" s="20">
        <f t="shared" si="72"/>
        <v>9</v>
      </c>
      <c r="T112" s="20">
        <f t="shared" si="72"/>
        <v>9</v>
      </c>
      <c r="U112" s="20">
        <f t="shared" si="72"/>
        <v>9</v>
      </c>
      <c r="V112" s="20">
        <f t="shared" si="72"/>
        <v>9</v>
      </c>
      <c r="W112" s="20">
        <f t="shared" si="72"/>
        <v>9</v>
      </c>
      <c r="X112" s="20">
        <f t="shared" si="72"/>
        <v>9</v>
      </c>
      <c r="Y112" s="20">
        <f t="shared" si="72"/>
        <v>9</v>
      </c>
      <c r="Z112" s="20">
        <f t="shared" si="72"/>
        <v>9</v>
      </c>
      <c r="AA112" s="20">
        <f t="shared" si="72"/>
        <v>9</v>
      </c>
      <c r="AB112" s="20">
        <f t="shared" si="72"/>
        <v>9</v>
      </c>
      <c r="AC112" s="20">
        <f t="shared" si="72"/>
        <v>9</v>
      </c>
      <c r="AD112" s="20">
        <f t="shared" si="72"/>
        <v>9</v>
      </c>
      <c r="AE112" s="20">
        <f t="shared" si="72"/>
        <v>9</v>
      </c>
      <c r="AF112" s="20">
        <f t="shared" si="72"/>
        <v>9</v>
      </c>
      <c r="AG112" s="20">
        <f t="shared" si="72"/>
        <v>9</v>
      </c>
      <c r="AH112" s="20">
        <f t="shared" si="72"/>
        <v>9</v>
      </c>
    </row>
    <row r="113" spans="2:34" collapsed="1">
      <c r="B113" t="str">
        <f t="shared" si="42"/>
        <v/>
      </c>
    </row>
    <row r="114" spans="2:34">
      <c r="B114" t="str">
        <f t="shared" si="42"/>
        <v>e-hydrogen - Item - Region - Unit</v>
      </c>
      <c r="C114" s="52" t="s">
        <v>59</v>
      </c>
      <c r="D114" s="52" t="s">
        <v>28</v>
      </c>
      <c r="E114" s="52" t="s">
        <v>1</v>
      </c>
      <c r="F114" s="52" t="s">
        <v>29</v>
      </c>
      <c r="G114" s="3">
        <v>2023</v>
      </c>
      <c r="H114" s="3">
        <v>2024</v>
      </c>
      <c r="I114" s="3">
        <v>2025</v>
      </c>
      <c r="J114" s="3">
        <v>2026</v>
      </c>
      <c r="K114" s="3">
        <v>2027</v>
      </c>
      <c r="L114" s="3">
        <v>2028</v>
      </c>
      <c r="M114" s="3">
        <v>2029</v>
      </c>
      <c r="N114" s="3">
        <v>2030</v>
      </c>
      <c r="O114" s="3">
        <v>2031</v>
      </c>
      <c r="P114" s="3">
        <v>2032</v>
      </c>
      <c r="Q114" s="3">
        <v>2033</v>
      </c>
      <c r="R114" s="3">
        <v>2034</v>
      </c>
      <c r="S114" s="3">
        <v>2035</v>
      </c>
      <c r="T114" s="3">
        <v>2036</v>
      </c>
      <c r="U114" s="3">
        <v>2037</v>
      </c>
      <c r="V114" s="3">
        <v>2038</v>
      </c>
      <c r="W114" s="3">
        <v>2039</v>
      </c>
      <c r="X114" s="3">
        <v>2040</v>
      </c>
      <c r="Y114" s="3">
        <v>2041</v>
      </c>
      <c r="Z114" s="3">
        <v>2042</v>
      </c>
      <c r="AA114" s="3">
        <v>2043</v>
      </c>
      <c r="AB114" s="3">
        <v>2044</v>
      </c>
      <c r="AC114" s="3">
        <v>2045</v>
      </c>
      <c r="AD114" s="3">
        <v>2046</v>
      </c>
      <c r="AE114" s="3">
        <v>2047</v>
      </c>
      <c r="AF114" s="3">
        <v>2048</v>
      </c>
      <c r="AG114" s="3">
        <v>2049</v>
      </c>
      <c r="AH114" s="3">
        <v>2050</v>
      </c>
    </row>
    <row r="115" spans="2:34" hidden="1" outlineLevel="1">
      <c r="B115" t="str">
        <f t="shared" si="42"/>
        <v/>
      </c>
      <c r="C115" s="56"/>
      <c r="D115" s="56"/>
      <c r="E115" s="56"/>
      <c r="F115" s="56"/>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row>
    <row r="116" spans="2:34" hidden="1" outlineLevel="1">
      <c r="B116" t="str">
        <f t="shared" si="42"/>
        <v>e-hydrogen - Total emissions - WTT - GWP100 - Global - ton CO2eq/ton fuel</v>
      </c>
      <c r="C116" s="58" t="str">
        <f>C114</f>
        <v>e-hydrogen</v>
      </c>
      <c r="D116" s="10" t="s">
        <v>169</v>
      </c>
      <c r="E116" s="10" t="s">
        <v>49</v>
      </c>
      <c r="F116" s="10" t="s">
        <v>52</v>
      </c>
      <c r="G116" s="62">
        <f>G123+G124*G118+G125*G120</f>
        <v>0.28506078460653067</v>
      </c>
      <c r="H116" s="62">
        <f t="shared" ref="H116:AH116" si="73">H123+H124*H118+H125*H120</f>
        <v>0.28472968709700269</v>
      </c>
      <c r="I116" s="62">
        <f t="shared" si="73"/>
        <v>0.28434150000000136</v>
      </c>
      <c r="J116" s="62">
        <f t="shared" si="73"/>
        <v>0.28376407594781539</v>
      </c>
      <c r="K116" s="62">
        <f t="shared" si="73"/>
        <v>0.28309039145140719</v>
      </c>
      <c r="L116" s="62">
        <f t="shared" si="73"/>
        <v>0.28232044651077332</v>
      </c>
      <c r="M116" s="62">
        <f t="shared" si="73"/>
        <v>0.28145424112591999</v>
      </c>
      <c r="N116" s="62">
        <f t="shared" si="73"/>
        <v>0.28049177529683955</v>
      </c>
      <c r="O116" s="62">
        <f t="shared" si="73"/>
        <v>0.27863254178214714</v>
      </c>
      <c r="P116" s="62">
        <f t="shared" si="73"/>
        <v>0.27668042358064926</v>
      </c>
      <c r="Q116" s="62">
        <f t="shared" si="73"/>
        <v>0.2746354206923412</v>
      </c>
      <c r="R116" s="62">
        <f t="shared" si="73"/>
        <v>0.27249753311721825</v>
      </c>
      <c r="S116" s="62">
        <f t="shared" si="73"/>
        <v>0.27026676085528856</v>
      </c>
      <c r="T116" s="62">
        <f t="shared" si="73"/>
        <v>0.26793969323199507</v>
      </c>
      <c r="U116" s="62">
        <f t="shared" si="73"/>
        <v>0.265548232822787</v>
      </c>
      <c r="V116" s="62">
        <f t="shared" si="73"/>
        <v>0.26309237962767429</v>
      </c>
      <c r="W116" s="62">
        <f t="shared" si="73"/>
        <v>0.26057213364664344</v>
      </c>
      <c r="X116" s="62">
        <f t="shared" si="73"/>
        <v>0.2579874948796978</v>
      </c>
      <c r="Y116" s="62">
        <f t="shared" si="73"/>
        <v>0.25464472332369703</v>
      </c>
      <c r="Z116" s="62">
        <f t="shared" si="73"/>
        <v>0.25133857164708095</v>
      </c>
      <c r="AA116" s="62">
        <f t="shared" si="73"/>
        <v>0.2480690398498557</v>
      </c>
      <c r="AB116" s="62">
        <f t="shared" si="73"/>
        <v>0.24483612793201526</v>
      </c>
      <c r="AC116" s="62">
        <f t="shared" si="73"/>
        <v>0.24163983589356411</v>
      </c>
      <c r="AD116" s="62">
        <f t="shared" si="73"/>
        <v>0.23897024010561368</v>
      </c>
      <c r="AE116" s="62">
        <f t="shared" si="73"/>
        <v>0.23634765862228263</v>
      </c>
      <c r="AF116" s="62">
        <f t="shared" si="73"/>
        <v>0.23377209144356967</v>
      </c>
      <c r="AG116" s="62">
        <f t="shared" si="73"/>
        <v>0.23124353856947533</v>
      </c>
      <c r="AH116" s="62">
        <f t="shared" si="73"/>
        <v>0.22876200000000019</v>
      </c>
    </row>
    <row r="117" spans="2:34" hidden="1" outlineLevel="1">
      <c r="B117" t="str">
        <f t="shared" si="42"/>
        <v>e-hydrogen - Total emissions - WTT - GWP20 - Global - ton CO2eq/ton fuel</v>
      </c>
      <c r="C117" s="59" t="str">
        <f>C114</f>
        <v>e-hydrogen</v>
      </c>
      <c r="D117" s="13" t="s">
        <v>170</v>
      </c>
      <c r="E117" s="13" t="s">
        <v>49</v>
      </c>
      <c r="F117" s="13" t="s">
        <v>52</v>
      </c>
      <c r="G117" s="63">
        <f>G123+G124*G119+G125*G121</f>
        <v>0.28506078460653067</v>
      </c>
      <c r="H117" s="63">
        <f t="shared" ref="H117:AH117" si="74">H123+H124*H119+H125*H121</f>
        <v>0.28472968709700269</v>
      </c>
      <c r="I117" s="63">
        <f t="shared" si="74"/>
        <v>0.28434150000000136</v>
      </c>
      <c r="J117" s="63">
        <f t="shared" si="74"/>
        <v>0.28376407594781539</v>
      </c>
      <c r="K117" s="63">
        <f t="shared" si="74"/>
        <v>0.28309039145140719</v>
      </c>
      <c r="L117" s="63">
        <f t="shared" si="74"/>
        <v>0.28232044651077332</v>
      </c>
      <c r="M117" s="63">
        <f t="shared" si="74"/>
        <v>0.28145424112591999</v>
      </c>
      <c r="N117" s="63">
        <f t="shared" si="74"/>
        <v>0.28049177529683955</v>
      </c>
      <c r="O117" s="63">
        <f t="shared" si="74"/>
        <v>0.27863254178214714</v>
      </c>
      <c r="P117" s="63">
        <f t="shared" si="74"/>
        <v>0.27668042358064926</v>
      </c>
      <c r="Q117" s="63">
        <f t="shared" si="74"/>
        <v>0.2746354206923412</v>
      </c>
      <c r="R117" s="63">
        <f t="shared" si="74"/>
        <v>0.27249753311721825</v>
      </c>
      <c r="S117" s="63">
        <f t="shared" si="74"/>
        <v>0.27026676085528856</v>
      </c>
      <c r="T117" s="63">
        <f t="shared" si="74"/>
        <v>0.26793969323199507</v>
      </c>
      <c r="U117" s="63">
        <f t="shared" si="74"/>
        <v>0.265548232822787</v>
      </c>
      <c r="V117" s="63">
        <f t="shared" si="74"/>
        <v>0.26309237962767429</v>
      </c>
      <c r="W117" s="63">
        <f t="shared" si="74"/>
        <v>0.26057213364664344</v>
      </c>
      <c r="X117" s="63">
        <f t="shared" si="74"/>
        <v>0.2579874948796978</v>
      </c>
      <c r="Y117" s="63">
        <f t="shared" si="74"/>
        <v>0.25464472332369703</v>
      </c>
      <c r="Z117" s="63">
        <f t="shared" si="74"/>
        <v>0.25133857164708095</v>
      </c>
      <c r="AA117" s="63">
        <f t="shared" si="74"/>
        <v>0.2480690398498557</v>
      </c>
      <c r="AB117" s="63">
        <f t="shared" si="74"/>
        <v>0.24483612793201526</v>
      </c>
      <c r="AC117" s="63">
        <f t="shared" si="74"/>
        <v>0.24163983589356411</v>
      </c>
      <c r="AD117" s="63">
        <f t="shared" si="74"/>
        <v>0.23897024010561368</v>
      </c>
      <c r="AE117" s="63">
        <f t="shared" si="74"/>
        <v>0.23634765862228263</v>
      </c>
      <c r="AF117" s="63">
        <f t="shared" si="74"/>
        <v>0.23377209144356967</v>
      </c>
      <c r="AG117" s="63">
        <f t="shared" si="74"/>
        <v>0.23124353856947533</v>
      </c>
      <c r="AH117" s="63">
        <f t="shared" si="74"/>
        <v>0.22876200000000019</v>
      </c>
    </row>
    <row r="118" spans="2:34" hidden="1" outlineLevel="1">
      <c r="B118" t="str">
        <f t="shared" si="42"/>
        <v>General - Methane - GWP100 - Global - ton CO2eq/ton fuel</v>
      </c>
      <c r="C118" t="s">
        <v>115</v>
      </c>
      <c r="D118" t="s">
        <v>171</v>
      </c>
      <c r="E118" t="s">
        <v>49</v>
      </c>
      <c r="F118" t="s">
        <v>52</v>
      </c>
      <c r="G118" s="8">
        <f t="shared" ref="G118:AH118" si="75">Methane_GWP100</f>
        <v>29</v>
      </c>
      <c r="H118" s="8">
        <f t="shared" si="75"/>
        <v>29</v>
      </c>
      <c r="I118" s="8">
        <f t="shared" si="75"/>
        <v>29</v>
      </c>
      <c r="J118" s="8">
        <f t="shared" si="75"/>
        <v>29</v>
      </c>
      <c r="K118" s="8">
        <f t="shared" si="75"/>
        <v>29</v>
      </c>
      <c r="L118" s="8">
        <f t="shared" si="75"/>
        <v>29</v>
      </c>
      <c r="M118" s="8">
        <f t="shared" si="75"/>
        <v>29</v>
      </c>
      <c r="N118" s="8">
        <f t="shared" si="75"/>
        <v>29</v>
      </c>
      <c r="O118" s="8">
        <f t="shared" si="75"/>
        <v>29</v>
      </c>
      <c r="P118" s="8">
        <f t="shared" si="75"/>
        <v>29</v>
      </c>
      <c r="Q118" s="8">
        <f t="shared" si="75"/>
        <v>29</v>
      </c>
      <c r="R118" s="8">
        <f t="shared" si="75"/>
        <v>29</v>
      </c>
      <c r="S118" s="8">
        <f t="shared" si="75"/>
        <v>29</v>
      </c>
      <c r="T118" s="8">
        <f t="shared" si="75"/>
        <v>29</v>
      </c>
      <c r="U118" s="8">
        <f t="shared" si="75"/>
        <v>29</v>
      </c>
      <c r="V118" s="8">
        <f t="shared" si="75"/>
        <v>29</v>
      </c>
      <c r="W118" s="8">
        <f t="shared" si="75"/>
        <v>29</v>
      </c>
      <c r="X118" s="8">
        <f t="shared" si="75"/>
        <v>29</v>
      </c>
      <c r="Y118" s="8">
        <f t="shared" si="75"/>
        <v>29</v>
      </c>
      <c r="Z118" s="8">
        <f t="shared" si="75"/>
        <v>29</v>
      </c>
      <c r="AA118" s="8">
        <f t="shared" si="75"/>
        <v>29</v>
      </c>
      <c r="AB118" s="8">
        <f t="shared" si="75"/>
        <v>29</v>
      </c>
      <c r="AC118" s="8">
        <f t="shared" si="75"/>
        <v>29</v>
      </c>
      <c r="AD118" s="8">
        <f t="shared" si="75"/>
        <v>29</v>
      </c>
      <c r="AE118" s="8">
        <f t="shared" si="75"/>
        <v>29</v>
      </c>
      <c r="AF118" s="8">
        <f t="shared" si="75"/>
        <v>29</v>
      </c>
      <c r="AG118" s="8">
        <f t="shared" si="75"/>
        <v>29</v>
      </c>
      <c r="AH118" s="8">
        <f t="shared" si="75"/>
        <v>29</v>
      </c>
    </row>
    <row r="119" spans="2:34" hidden="1" outlineLevel="1">
      <c r="B119" t="str">
        <f t="shared" si="42"/>
        <v>General - Methane - GWP20 - Global - ton CO2eq/ton fuel</v>
      </c>
      <c r="C119" t="s">
        <v>115</v>
      </c>
      <c r="D119" t="s">
        <v>172</v>
      </c>
      <c r="E119" t="s">
        <v>49</v>
      </c>
      <c r="F119" t="s">
        <v>52</v>
      </c>
      <c r="G119" s="8">
        <f t="shared" ref="G119:AH119" si="76">Methane_GWP20</f>
        <v>85</v>
      </c>
      <c r="H119" s="8">
        <f t="shared" si="76"/>
        <v>85</v>
      </c>
      <c r="I119" s="8">
        <f t="shared" si="76"/>
        <v>85</v>
      </c>
      <c r="J119" s="8">
        <f t="shared" si="76"/>
        <v>85</v>
      </c>
      <c r="K119" s="8">
        <f t="shared" si="76"/>
        <v>85</v>
      </c>
      <c r="L119" s="8">
        <f t="shared" si="76"/>
        <v>85</v>
      </c>
      <c r="M119" s="8">
        <f t="shared" si="76"/>
        <v>85</v>
      </c>
      <c r="N119" s="8">
        <f t="shared" si="76"/>
        <v>85</v>
      </c>
      <c r="O119" s="8">
        <f t="shared" si="76"/>
        <v>85</v>
      </c>
      <c r="P119" s="8">
        <f t="shared" si="76"/>
        <v>85</v>
      </c>
      <c r="Q119" s="8">
        <f t="shared" si="76"/>
        <v>85</v>
      </c>
      <c r="R119" s="8">
        <f t="shared" si="76"/>
        <v>85</v>
      </c>
      <c r="S119" s="8">
        <f t="shared" si="76"/>
        <v>85</v>
      </c>
      <c r="T119" s="8">
        <f t="shared" si="76"/>
        <v>85</v>
      </c>
      <c r="U119" s="8">
        <f t="shared" si="76"/>
        <v>85</v>
      </c>
      <c r="V119" s="8">
        <f t="shared" si="76"/>
        <v>85</v>
      </c>
      <c r="W119" s="8">
        <f t="shared" si="76"/>
        <v>85</v>
      </c>
      <c r="X119" s="8">
        <f t="shared" si="76"/>
        <v>85</v>
      </c>
      <c r="Y119" s="8">
        <f t="shared" si="76"/>
        <v>85</v>
      </c>
      <c r="Z119" s="8">
        <f t="shared" si="76"/>
        <v>85</v>
      </c>
      <c r="AA119" s="8">
        <f t="shared" si="76"/>
        <v>85</v>
      </c>
      <c r="AB119" s="8">
        <f t="shared" si="76"/>
        <v>85</v>
      </c>
      <c r="AC119" s="8">
        <f t="shared" si="76"/>
        <v>85</v>
      </c>
      <c r="AD119" s="8">
        <f t="shared" si="76"/>
        <v>85</v>
      </c>
      <c r="AE119" s="8">
        <f t="shared" si="76"/>
        <v>85</v>
      </c>
      <c r="AF119" s="8">
        <f t="shared" si="76"/>
        <v>85</v>
      </c>
      <c r="AG119" s="8">
        <f t="shared" si="76"/>
        <v>85</v>
      </c>
      <c r="AH119" s="8">
        <f t="shared" si="76"/>
        <v>85</v>
      </c>
    </row>
    <row r="120" spans="2:34" hidden="1" outlineLevel="1">
      <c r="B120" t="str">
        <f t="shared" si="42"/>
        <v>General - Nitrous oxide - GWP100 - Global - ton CO2eq/ton fuel</v>
      </c>
      <c r="C120" t="s">
        <v>115</v>
      </c>
      <c r="D120" t="s">
        <v>173</v>
      </c>
      <c r="E120" t="s">
        <v>49</v>
      </c>
      <c r="F120" t="s">
        <v>52</v>
      </c>
      <c r="G120" s="8">
        <f t="shared" ref="G120:AH120" si="77">NitrousOxide_GWP100</f>
        <v>266</v>
      </c>
      <c r="H120" s="8">
        <f t="shared" si="77"/>
        <v>266</v>
      </c>
      <c r="I120" s="8">
        <f t="shared" si="77"/>
        <v>266</v>
      </c>
      <c r="J120" s="8">
        <f t="shared" si="77"/>
        <v>266</v>
      </c>
      <c r="K120" s="8">
        <f t="shared" si="77"/>
        <v>266</v>
      </c>
      <c r="L120" s="8">
        <f t="shared" si="77"/>
        <v>266</v>
      </c>
      <c r="M120" s="8">
        <f t="shared" si="77"/>
        <v>266</v>
      </c>
      <c r="N120" s="8">
        <f t="shared" si="77"/>
        <v>266</v>
      </c>
      <c r="O120" s="8">
        <f t="shared" si="77"/>
        <v>266</v>
      </c>
      <c r="P120" s="8">
        <f t="shared" si="77"/>
        <v>266</v>
      </c>
      <c r="Q120" s="8">
        <f t="shared" si="77"/>
        <v>266</v>
      </c>
      <c r="R120" s="8">
        <f t="shared" si="77"/>
        <v>266</v>
      </c>
      <c r="S120" s="8">
        <f t="shared" si="77"/>
        <v>266</v>
      </c>
      <c r="T120" s="8">
        <f t="shared" si="77"/>
        <v>266</v>
      </c>
      <c r="U120" s="8">
        <f t="shared" si="77"/>
        <v>266</v>
      </c>
      <c r="V120" s="8">
        <f t="shared" si="77"/>
        <v>266</v>
      </c>
      <c r="W120" s="8">
        <f t="shared" si="77"/>
        <v>266</v>
      </c>
      <c r="X120" s="8">
        <f t="shared" si="77"/>
        <v>266</v>
      </c>
      <c r="Y120" s="8">
        <f t="shared" si="77"/>
        <v>266</v>
      </c>
      <c r="Z120" s="8">
        <f t="shared" si="77"/>
        <v>266</v>
      </c>
      <c r="AA120" s="8">
        <f t="shared" si="77"/>
        <v>266</v>
      </c>
      <c r="AB120" s="8">
        <f t="shared" si="77"/>
        <v>266</v>
      </c>
      <c r="AC120" s="8">
        <f t="shared" si="77"/>
        <v>266</v>
      </c>
      <c r="AD120" s="8">
        <f t="shared" si="77"/>
        <v>266</v>
      </c>
      <c r="AE120" s="8">
        <f t="shared" si="77"/>
        <v>266</v>
      </c>
      <c r="AF120" s="8">
        <f t="shared" si="77"/>
        <v>266</v>
      </c>
      <c r="AG120" s="8">
        <f t="shared" si="77"/>
        <v>266</v>
      </c>
      <c r="AH120" s="8">
        <f t="shared" si="77"/>
        <v>266</v>
      </c>
    </row>
    <row r="121" spans="2:34" hidden="1" outlineLevel="1">
      <c r="B121" t="str">
        <f t="shared" si="42"/>
        <v>General - Nitrous oxide - GWP20 - Global - ton CO2eq/ton fuel</v>
      </c>
      <c r="C121" t="s">
        <v>115</v>
      </c>
      <c r="D121" t="s">
        <v>174</v>
      </c>
      <c r="E121" t="s">
        <v>49</v>
      </c>
      <c r="F121" t="s">
        <v>52</v>
      </c>
      <c r="G121" s="8">
        <f t="shared" ref="G121:AH121" si="78">NitrousOxide_GWP20</f>
        <v>251</v>
      </c>
      <c r="H121" s="8">
        <f t="shared" si="78"/>
        <v>251</v>
      </c>
      <c r="I121" s="8">
        <f t="shared" si="78"/>
        <v>251</v>
      </c>
      <c r="J121" s="8">
        <f t="shared" si="78"/>
        <v>251</v>
      </c>
      <c r="K121" s="8">
        <f t="shared" si="78"/>
        <v>251</v>
      </c>
      <c r="L121" s="8">
        <f t="shared" si="78"/>
        <v>251</v>
      </c>
      <c r="M121" s="8">
        <f t="shared" si="78"/>
        <v>251</v>
      </c>
      <c r="N121" s="8">
        <f t="shared" si="78"/>
        <v>251</v>
      </c>
      <c r="O121" s="8">
        <f t="shared" si="78"/>
        <v>251</v>
      </c>
      <c r="P121" s="8">
        <f t="shared" si="78"/>
        <v>251</v>
      </c>
      <c r="Q121" s="8">
        <f t="shared" si="78"/>
        <v>251</v>
      </c>
      <c r="R121" s="8">
        <f t="shared" si="78"/>
        <v>251</v>
      </c>
      <c r="S121" s="8">
        <f t="shared" si="78"/>
        <v>251</v>
      </c>
      <c r="T121" s="8">
        <f t="shared" si="78"/>
        <v>251</v>
      </c>
      <c r="U121" s="8">
        <f t="shared" si="78"/>
        <v>251</v>
      </c>
      <c r="V121" s="8">
        <f t="shared" si="78"/>
        <v>251</v>
      </c>
      <c r="W121" s="8">
        <f t="shared" si="78"/>
        <v>251</v>
      </c>
      <c r="X121" s="8">
        <f t="shared" si="78"/>
        <v>251</v>
      </c>
      <c r="Y121" s="8">
        <f t="shared" si="78"/>
        <v>251</v>
      </c>
      <c r="Z121" s="8">
        <f t="shared" si="78"/>
        <v>251</v>
      </c>
      <c r="AA121" s="8">
        <f t="shared" si="78"/>
        <v>251</v>
      </c>
      <c r="AB121" s="8">
        <f t="shared" si="78"/>
        <v>251</v>
      </c>
      <c r="AC121" s="8">
        <f t="shared" si="78"/>
        <v>251</v>
      </c>
      <c r="AD121" s="8">
        <f t="shared" si="78"/>
        <v>251</v>
      </c>
      <c r="AE121" s="8">
        <f t="shared" si="78"/>
        <v>251</v>
      </c>
      <c r="AF121" s="8">
        <f t="shared" si="78"/>
        <v>251</v>
      </c>
      <c r="AG121" s="8">
        <f t="shared" si="78"/>
        <v>251</v>
      </c>
      <c r="AH121" s="8">
        <f t="shared" si="78"/>
        <v>251</v>
      </c>
    </row>
    <row r="122" spans="2:34" hidden="1" outlineLevel="1">
      <c r="B122" t="str">
        <f t="shared" si="42"/>
        <v/>
      </c>
      <c r="C122" s="56"/>
      <c r="D122" s="56"/>
      <c r="E122" s="56"/>
      <c r="F122" s="56"/>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row>
    <row r="123" spans="2:34" hidden="1" outlineLevel="1">
      <c r="B123" t="str">
        <f t="shared" si="42"/>
        <v>e-hydrogen - Total emissions - WTT - Global - ton CO2eq/ton fuel</v>
      </c>
      <c r="C123" s="10" t="str">
        <f>C114</f>
        <v>e-hydrogen</v>
      </c>
      <c r="D123" s="10" t="s">
        <v>175</v>
      </c>
      <c r="E123" s="10" t="s">
        <v>49</v>
      </c>
      <c r="F123" s="10" t="s">
        <v>52</v>
      </c>
      <c r="G123" s="60">
        <f>G127+G140+G153</f>
        <v>0.28506078460653067</v>
      </c>
      <c r="H123" s="60">
        <f t="shared" ref="H123:AH123" si="79">H127+H140+H153</f>
        <v>0.28472968709700269</v>
      </c>
      <c r="I123" s="60">
        <f t="shared" si="79"/>
        <v>0.28434150000000136</v>
      </c>
      <c r="J123" s="60">
        <f t="shared" si="79"/>
        <v>0.28376407594781539</v>
      </c>
      <c r="K123" s="60">
        <f t="shared" si="79"/>
        <v>0.28309039145140719</v>
      </c>
      <c r="L123" s="60">
        <f t="shared" si="79"/>
        <v>0.28232044651077332</v>
      </c>
      <c r="M123" s="60">
        <f t="shared" si="79"/>
        <v>0.28145424112591999</v>
      </c>
      <c r="N123" s="60">
        <f t="shared" si="79"/>
        <v>0.28049177529683955</v>
      </c>
      <c r="O123" s="60">
        <f t="shared" si="79"/>
        <v>0.27863254178214714</v>
      </c>
      <c r="P123" s="60">
        <f t="shared" si="79"/>
        <v>0.27668042358064926</v>
      </c>
      <c r="Q123" s="60">
        <f t="shared" si="79"/>
        <v>0.2746354206923412</v>
      </c>
      <c r="R123" s="60">
        <f t="shared" si="79"/>
        <v>0.27249753311721825</v>
      </c>
      <c r="S123" s="60">
        <f t="shared" si="79"/>
        <v>0.27026676085528856</v>
      </c>
      <c r="T123" s="60">
        <f t="shared" si="79"/>
        <v>0.26793969323199507</v>
      </c>
      <c r="U123" s="60">
        <f t="shared" si="79"/>
        <v>0.265548232822787</v>
      </c>
      <c r="V123" s="60">
        <f t="shared" si="79"/>
        <v>0.26309237962767429</v>
      </c>
      <c r="W123" s="60">
        <f t="shared" si="79"/>
        <v>0.26057213364664344</v>
      </c>
      <c r="X123" s="60">
        <f t="shared" si="79"/>
        <v>0.2579874948796978</v>
      </c>
      <c r="Y123" s="60">
        <f t="shared" si="79"/>
        <v>0.25464472332369703</v>
      </c>
      <c r="Z123" s="60">
        <f t="shared" si="79"/>
        <v>0.25133857164708095</v>
      </c>
      <c r="AA123" s="60">
        <f t="shared" si="79"/>
        <v>0.2480690398498557</v>
      </c>
      <c r="AB123" s="60">
        <f t="shared" si="79"/>
        <v>0.24483612793201526</v>
      </c>
      <c r="AC123" s="60">
        <f t="shared" si="79"/>
        <v>0.24163983589356411</v>
      </c>
      <c r="AD123" s="60">
        <f t="shared" si="79"/>
        <v>0.23897024010561368</v>
      </c>
      <c r="AE123" s="60">
        <f t="shared" si="79"/>
        <v>0.23634765862228263</v>
      </c>
      <c r="AF123" s="60">
        <f t="shared" si="79"/>
        <v>0.23377209144356967</v>
      </c>
      <c r="AG123" s="60">
        <f t="shared" si="79"/>
        <v>0.23124353856947533</v>
      </c>
      <c r="AH123" s="60">
        <f t="shared" si="79"/>
        <v>0.22876200000000019</v>
      </c>
    </row>
    <row r="124" spans="2:34" hidden="1" outlineLevel="1">
      <c r="B124" t="str">
        <f t="shared" si="42"/>
        <v>e-hydrogen - Total emissions - WTT - Global - ton CO2eq/ton fuel</v>
      </c>
      <c r="C124" s="2" t="str">
        <f>C114</f>
        <v>e-hydrogen</v>
      </c>
      <c r="D124" s="2" t="s">
        <v>175</v>
      </c>
      <c r="E124" s="2" t="s">
        <v>49</v>
      </c>
      <c r="F124" s="2" t="s">
        <v>52</v>
      </c>
      <c r="G124" s="64">
        <f t="shared" ref="G124:AH124" si="80">G128+G141+G154</f>
        <v>0</v>
      </c>
      <c r="H124" s="64">
        <f t="shared" si="80"/>
        <v>0</v>
      </c>
      <c r="I124" s="64">
        <f t="shared" si="80"/>
        <v>0</v>
      </c>
      <c r="J124" s="64">
        <f t="shared" si="80"/>
        <v>0</v>
      </c>
      <c r="K124" s="64">
        <f t="shared" si="80"/>
        <v>0</v>
      </c>
      <c r="L124" s="64">
        <f t="shared" si="80"/>
        <v>0</v>
      </c>
      <c r="M124" s="64">
        <f t="shared" si="80"/>
        <v>0</v>
      </c>
      <c r="N124" s="64">
        <f t="shared" si="80"/>
        <v>0</v>
      </c>
      <c r="O124" s="64">
        <f t="shared" si="80"/>
        <v>0</v>
      </c>
      <c r="P124" s="64">
        <f t="shared" si="80"/>
        <v>0</v>
      </c>
      <c r="Q124" s="64">
        <f t="shared" si="80"/>
        <v>0</v>
      </c>
      <c r="R124" s="64">
        <f t="shared" si="80"/>
        <v>0</v>
      </c>
      <c r="S124" s="64">
        <f t="shared" si="80"/>
        <v>0</v>
      </c>
      <c r="T124" s="64">
        <f t="shared" si="80"/>
        <v>0</v>
      </c>
      <c r="U124" s="64">
        <f t="shared" si="80"/>
        <v>0</v>
      </c>
      <c r="V124" s="64">
        <f t="shared" si="80"/>
        <v>0</v>
      </c>
      <c r="W124" s="64">
        <f t="shared" si="80"/>
        <v>0</v>
      </c>
      <c r="X124" s="64">
        <f t="shared" si="80"/>
        <v>0</v>
      </c>
      <c r="Y124" s="64">
        <f t="shared" si="80"/>
        <v>0</v>
      </c>
      <c r="Z124" s="64">
        <f t="shared" si="80"/>
        <v>0</v>
      </c>
      <c r="AA124" s="64">
        <f t="shared" si="80"/>
        <v>0</v>
      </c>
      <c r="AB124" s="64">
        <f t="shared" si="80"/>
        <v>0</v>
      </c>
      <c r="AC124" s="64">
        <f t="shared" si="80"/>
        <v>0</v>
      </c>
      <c r="AD124" s="64">
        <f t="shared" si="80"/>
        <v>0</v>
      </c>
      <c r="AE124" s="64">
        <f t="shared" si="80"/>
        <v>0</v>
      </c>
      <c r="AF124" s="64">
        <f t="shared" si="80"/>
        <v>0</v>
      </c>
      <c r="AG124" s="64">
        <f t="shared" si="80"/>
        <v>0</v>
      </c>
      <c r="AH124" s="64">
        <f t="shared" si="80"/>
        <v>0</v>
      </c>
    </row>
    <row r="125" spans="2:34" hidden="1" outlineLevel="1">
      <c r="B125" t="str">
        <f t="shared" si="42"/>
        <v>e-hydrogen - Total emissions - WTT - Global - ton CO2eq/ton fuel</v>
      </c>
      <c r="C125" s="13" t="str">
        <f>C114</f>
        <v>e-hydrogen</v>
      </c>
      <c r="D125" s="13" t="s">
        <v>175</v>
      </c>
      <c r="E125" s="13" t="s">
        <v>49</v>
      </c>
      <c r="F125" s="13" t="s">
        <v>52</v>
      </c>
      <c r="G125" s="61">
        <f t="shared" ref="G125:AH125" si="81">G129+G142+G155</f>
        <v>0</v>
      </c>
      <c r="H125" s="61">
        <f t="shared" si="81"/>
        <v>0</v>
      </c>
      <c r="I125" s="61">
        <f t="shared" si="81"/>
        <v>0</v>
      </c>
      <c r="J125" s="61">
        <f t="shared" si="81"/>
        <v>0</v>
      </c>
      <c r="K125" s="61">
        <f t="shared" si="81"/>
        <v>0</v>
      </c>
      <c r="L125" s="61">
        <f t="shared" si="81"/>
        <v>0</v>
      </c>
      <c r="M125" s="61">
        <f t="shared" si="81"/>
        <v>0</v>
      </c>
      <c r="N125" s="61">
        <f t="shared" si="81"/>
        <v>0</v>
      </c>
      <c r="O125" s="61">
        <f t="shared" si="81"/>
        <v>0</v>
      </c>
      <c r="P125" s="61">
        <f t="shared" si="81"/>
        <v>0</v>
      </c>
      <c r="Q125" s="61">
        <f t="shared" si="81"/>
        <v>0</v>
      </c>
      <c r="R125" s="61">
        <f t="shared" si="81"/>
        <v>0</v>
      </c>
      <c r="S125" s="61">
        <f t="shared" si="81"/>
        <v>0</v>
      </c>
      <c r="T125" s="61">
        <f t="shared" si="81"/>
        <v>0</v>
      </c>
      <c r="U125" s="61">
        <f t="shared" si="81"/>
        <v>0</v>
      </c>
      <c r="V125" s="61">
        <f t="shared" si="81"/>
        <v>0</v>
      </c>
      <c r="W125" s="61">
        <f t="shared" si="81"/>
        <v>0</v>
      </c>
      <c r="X125" s="61">
        <f t="shared" si="81"/>
        <v>0</v>
      </c>
      <c r="Y125" s="61">
        <f t="shared" si="81"/>
        <v>0</v>
      </c>
      <c r="Z125" s="61">
        <f t="shared" si="81"/>
        <v>0</v>
      </c>
      <c r="AA125" s="61">
        <f t="shared" si="81"/>
        <v>0</v>
      </c>
      <c r="AB125" s="61">
        <f t="shared" si="81"/>
        <v>0</v>
      </c>
      <c r="AC125" s="61">
        <f t="shared" si="81"/>
        <v>0</v>
      </c>
      <c r="AD125" s="61">
        <f t="shared" si="81"/>
        <v>0</v>
      </c>
      <c r="AE125" s="61">
        <f t="shared" si="81"/>
        <v>0</v>
      </c>
      <c r="AF125" s="61">
        <f t="shared" si="81"/>
        <v>0</v>
      </c>
      <c r="AG125" s="61">
        <f t="shared" si="81"/>
        <v>0</v>
      </c>
      <c r="AH125" s="61">
        <f t="shared" si="81"/>
        <v>0</v>
      </c>
    </row>
    <row r="126" spans="2:34" hidden="1" outlineLevel="1">
      <c r="B126" t="str">
        <f t="shared" si="42"/>
        <v/>
      </c>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row>
    <row r="127" spans="2:34" hidden="1" outlineLevel="1">
      <c r="B127" t="str">
        <f t="shared" si="42"/>
        <v>e-hydrogen - Process-related emissions - WTT - Global - ton CO2/ton fuel</v>
      </c>
      <c r="C127" s="10" t="str">
        <f>C114</f>
        <v>e-hydrogen</v>
      </c>
      <c r="D127" s="10" t="s">
        <v>179</v>
      </c>
      <c r="E127" s="10" t="s">
        <v>49</v>
      </c>
      <c r="F127" s="10" t="s">
        <v>176</v>
      </c>
      <c r="G127" s="60">
        <f t="shared" ref="G127:AH127" si="82">G130*G$166+G133*G$167+G136*G$168</f>
        <v>0</v>
      </c>
      <c r="H127" s="60">
        <f t="shared" si="82"/>
        <v>0</v>
      </c>
      <c r="I127" s="60">
        <f t="shared" si="82"/>
        <v>0</v>
      </c>
      <c r="J127" s="60">
        <f t="shared" si="82"/>
        <v>0</v>
      </c>
      <c r="K127" s="60">
        <f t="shared" si="82"/>
        <v>0</v>
      </c>
      <c r="L127" s="60">
        <f t="shared" si="82"/>
        <v>0</v>
      </c>
      <c r="M127" s="60">
        <f t="shared" si="82"/>
        <v>0</v>
      </c>
      <c r="N127" s="60">
        <f t="shared" si="82"/>
        <v>0</v>
      </c>
      <c r="O127" s="60">
        <f t="shared" si="82"/>
        <v>0</v>
      </c>
      <c r="P127" s="60">
        <f t="shared" si="82"/>
        <v>0</v>
      </c>
      <c r="Q127" s="60">
        <f t="shared" si="82"/>
        <v>0</v>
      </c>
      <c r="R127" s="60">
        <f t="shared" si="82"/>
        <v>0</v>
      </c>
      <c r="S127" s="60">
        <f t="shared" si="82"/>
        <v>0</v>
      </c>
      <c r="T127" s="60">
        <f t="shared" si="82"/>
        <v>0</v>
      </c>
      <c r="U127" s="60">
        <f t="shared" si="82"/>
        <v>0</v>
      </c>
      <c r="V127" s="60">
        <f t="shared" si="82"/>
        <v>0</v>
      </c>
      <c r="W127" s="60">
        <f t="shared" si="82"/>
        <v>0</v>
      </c>
      <c r="X127" s="60">
        <f t="shared" si="82"/>
        <v>0</v>
      </c>
      <c r="Y127" s="60">
        <f t="shared" si="82"/>
        <v>0</v>
      </c>
      <c r="Z127" s="60">
        <f t="shared" si="82"/>
        <v>0</v>
      </c>
      <c r="AA127" s="60">
        <f t="shared" si="82"/>
        <v>0</v>
      </c>
      <c r="AB127" s="60">
        <f t="shared" si="82"/>
        <v>0</v>
      </c>
      <c r="AC127" s="60">
        <f t="shared" si="82"/>
        <v>0</v>
      </c>
      <c r="AD127" s="60">
        <f t="shared" si="82"/>
        <v>0</v>
      </c>
      <c r="AE127" s="60">
        <f t="shared" si="82"/>
        <v>0</v>
      </c>
      <c r="AF127" s="60">
        <f t="shared" si="82"/>
        <v>0</v>
      </c>
      <c r="AG127" s="60">
        <f t="shared" si="82"/>
        <v>0</v>
      </c>
      <c r="AH127" s="60">
        <f t="shared" si="82"/>
        <v>0</v>
      </c>
    </row>
    <row r="128" spans="2:34" hidden="1" outlineLevel="1">
      <c r="B128" t="str">
        <f t="shared" si="42"/>
        <v>e-hydrogen - Process-related emissions - WTT - Global - ton CH4/ton fuel</v>
      </c>
      <c r="C128" s="2" t="str">
        <f>C114</f>
        <v>e-hydrogen</v>
      </c>
      <c r="D128" s="2" t="s">
        <v>179</v>
      </c>
      <c r="E128" s="2" t="s">
        <v>49</v>
      </c>
      <c r="F128" s="2" t="s">
        <v>177</v>
      </c>
      <c r="G128" s="64">
        <f t="shared" ref="G128:AH128" si="83">G131*G$166+G134*G$167+G137*G$168</f>
        <v>0</v>
      </c>
      <c r="H128" s="64">
        <f t="shared" si="83"/>
        <v>0</v>
      </c>
      <c r="I128" s="64">
        <f t="shared" si="83"/>
        <v>0</v>
      </c>
      <c r="J128" s="64">
        <f t="shared" si="83"/>
        <v>0</v>
      </c>
      <c r="K128" s="64">
        <f t="shared" si="83"/>
        <v>0</v>
      </c>
      <c r="L128" s="64">
        <f t="shared" si="83"/>
        <v>0</v>
      </c>
      <c r="M128" s="64">
        <f t="shared" si="83"/>
        <v>0</v>
      </c>
      <c r="N128" s="64">
        <f t="shared" si="83"/>
        <v>0</v>
      </c>
      <c r="O128" s="64">
        <f t="shared" si="83"/>
        <v>0</v>
      </c>
      <c r="P128" s="64">
        <f t="shared" si="83"/>
        <v>0</v>
      </c>
      <c r="Q128" s="64">
        <f t="shared" si="83"/>
        <v>0</v>
      </c>
      <c r="R128" s="64">
        <f t="shared" si="83"/>
        <v>0</v>
      </c>
      <c r="S128" s="64">
        <f t="shared" si="83"/>
        <v>0</v>
      </c>
      <c r="T128" s="64">
        <f t="shared" si="83"/>
        <v>0</v>
      </c>
      <c r="U128" s="64">
        <f t="shared" si="83"/>
        <v>0</v>
      </c>
      <c r="V128" s="64">
        <f t="shared" si="83"/>
        <v>0</v>
      </c>
      <c r="W128" s="64">
        <f t="shared" si="83"/>
        <v>0</v>
      </c>
      <c r="X128" s="64">
        <f t="shared" si="83"/>
        <v>0</v>
      </c>
      <c r="Y128" s="64">
        <f t="shared" si="83"/>
        <v>0</v>
      </c>
      <c r="Z128" s="64">
        <f t="shared" si="83"/>
        <v>0</v>
      </c>
      <c r="AA128" s="64">
        <f t="shared" si="83"/>
        <v>0</v>
      </c>
      <c r="AB128" s="64">
        <f t="shared" si="83"/>
        <v>0</v>
      </c>
      <c r="AC128" s="64">
        <f t="shared" si="83"/>
        <v>0</v>
      </c>
      <c r="AD128" s="64">
        <f t="shared" si="83"/>
        <v>0</v>
      </c>
      <c r="AE128" s="64">
        <f t="shared" si="83"/>
        <v>0</v>
      </c>
      <c r="AF128" s="64">
        <f t="shared" si="83"/>
        <v>0</v>
      </c>
      <c r="AG128" s="64">
        <f t="shared" si="83"/>
        <v>0</v>
      </c>
      <c r="AH128" s="64">
        <f t="shared" si="83"/>
        <v>0</v>
      </c>
    </row>
    <row r="129" spans="2:34" hidden="1" outlineLevel="1">
      <c r="B129" t="str">
        <f t="shared" si="42"/>
        <v>e-hydrogen - Process-related emissions - WTT - Global - ton N2O/ton fuel</v>
      </c>
      <c r="C129" s="13" t="str">
        <f>C114</f>
        <v>e-hydrogen</v>
      </c>
      <c r="D129" s="13" t="s">
        <v>179</v>
      </c>
      <c r="E129" s="13" t="s">
        <v>49</v>
      </c>
      <c r="F129" s="13" t="s">
        <v>178</v>
      </c>
      <c r="G129" s="61">
        <f t="shared" ref="G129:AH129" si="84">G132*G$166+G135*G$167+G138*G$168</f>
        <v>0</v>
      </c>
      <c r="H129" s="61">
        <f t="shared" si="84"/>
        <v>0</v>
      </c>
      <c r="I129" s="61">
        <f t="shared" si="84"/>
        <v>0</v>
      </c>
      <c r="J129" s="61">
        <f t="shared" si="84"/>
        <v>0</v>
      </c>
      <c r="K129" s="61">
        <f t="shared" si="84"/>
        <v>0</v>
      </c>
      <c r="L129" s="61">
        <f t="shared" si="84"/>
        <v>0</v>
      </c>
      <c r="M129" s="61">
        <f t="shared" si="84"/>
        <v>0</v>
      </c>
      <c r="N129" s="61">
        <f t="shared" si="84"/>
        <v>0</v>
      </c>
      <c r="O129" s="61">
        <f t="shared" si="84"/>
        <v>0</v>
      </c>
      <c r="P129" s="61">
        <f t="shared" si="84"/>
        <v>0</v>
      </c>
      <c r="Q129" s="61">
        <f t="shared" si="84"/>
        <v>0</v>
      </c>
      <c r="R129" s="61">
        <f t="shared" si="84"/>
        <v>0</v>
      </c>
      <c r="S129" s="61">
        <f t="shared" si="84"/>
        <v>0</v>
      </c>
      <c r="T129" s="61">
        <f t="shared" si="84"/>
        <v>0</v>
      </c>
      <c r="U129" s="61">
        <f t="shared" si="84"/>
        <v>0</v>
      </c>
      <c r="V129" s="61">
        <f t="shared" si="84"/>
        <v>0</v>
      </c>
      <c r="W129" s="61">
        <f t="shared" si="84"/>
        <v>0</v>
      </c>
      <c r="X129" s="61">
        <f t="shared" si="84"/>
        <v>0</v>
      </c>
      <c r="Y129" s="61">
        <f t="shared" si="84"/>
        <v>0</v>
      </c>
      <c r="Z129" s="61">
        <f t="shared" si="84"/>
        <v>0</v>
      </c>
      <c r="AA129" s="61">
        <f t="shared" si="84"/>
        <v>0</v>
      </c>
      <c r="AB129" s="61">
        <f t="shared" si="84"/>
        <v>0</v>
      </c>
      <c r="AC129" s="61">
        <f t="shared" si="84"/>
        <v>0</v>
      </c>
      <c r="AD129" s="61">
        <f t="shared" si="84"/>
        <v>0</v>
      </c>
      <c r="AE129" s="61">
        <f t="shared" si="84"/>
        <v>0</v>
      </c>
      <c r="AF129" s="61">
        <f t="shared" si="84"/>
        <v>0</v>
      </c>
      <c r="AG129" s="61">
        <f t="shared" si="84"/>
        <v>0</v>
      </c>
      <c r="AH129" s="61">
        <f t="shared" si="84"/>
        <v>0</v>
      </c>
    </row>
    <row r="130" spans="2:34" hidden="1" outlineLevel="1">
      <c r="B130" t="str">
        <f t="shared" si="42"/>
        <v>e-hydrogen (Alkaline) - Process-related emissions - Global - ton CO2/ton fuel</v>
      </c>
      <c r="C130" t="s">
        <v>54</v>
      </c>
      <c r="D130" t="s">
        <v>194</v>
      </c>
      <c r="E130" t="s">
        <v>49</v>
      </c>
      <c r="F130" t="s">
        <v>176</v>
      </c>
      <c r="G130" s="70">
        <f t="shared" ref="G130:AH130" si="85">G19</f>
        <v>0</v>
      </c>
      <c r="H130" s="70">
        <f t="shared" si="85"/>
        <v>0</v>
      </c>
      <c r="I130" s="70">
        <f t="shared" si="85"/>
        <v>0</v>
      </c>
      <c r="J130" s="70">
        <f t="shared" si="85"/>
        <v>0</v>
      </c>
      <c r="K130" s="70">
        <f t="shared" si="85"/>
        <v>0</v>
      </c>
      <c r="L130" s="70">
        <f t="shared" si="85"/>
        <v>0</v>
      </c>
      <c r="M130" s="70">
        <f t="shared" si="85"/>
        <v>0</v>
      </c>
      <c r="N130" s="70">
        <f t="shared" si="85"/>
        <v>0</v>
      </c>
      <c r="O130" s="70">
        <f t="shared" si="85"/>
        <v>0</v>
      </c>
      <c r="P130" s="70">
        <f t="shared" si="85"/>
        <v>0</v>
      </c>
      <c r="Q130" s="70">
        <f t="shared" si="85"/>
        <v>0</v>
      </c>
      <c r="R130" s="70">
        <f t="shared" si="85"/>
        <v>0</v>
      </c>
      <c r="S130" s="70">
        <f t="shared" si="85"/>
        <v>0</v>
      </c>
      <c r="T130" s="70">
        <f t="shared" si="85"/>
        <v>0</v>
      </c>
      <c r="U130" s="70">
        <f t="shared" si="85"/>
        <v>0</v>
      </c>
      <c r="V130" s="70">
        <f t="shared" si="85"/>
        <v>0</v>
      </c>
      <c r="W130" s="70">
        <f t="shared" si="85"/>
        <v>0</v>
      </c>
      <c r="X130" s="70">
        <f t="shared" si="85"/>
        <v>0</v>
      </c>
      <c r="Y130" s="70">
        <f t="shared" si="85"/>
        <v>0</v>
      </c>
      <c r="Z130" s="70">
        <f t="shared" si="85"/>
        <v>0</v>
      </c>
      <c r="AA130" s="70">
        <f t="shared" si="85"/>
        <v>0</v>
      </c>
      <c r="AB130" s="70">
        <f t="shared" si="85"/>
        <v>0</v>
      </c>
      <c r="AC130" s="70">
        <f t="shared" si="85"/>
        <v>0</v>
      </c>
      <c r="AD130" s="70">
        <f t="shared" si="85"/>
        <v>0</v>
      </c>
      <c r="AE130" s="70">
        <f t="shared" si="85"/>
        <v>0</v>
      </c>
      <c r="AF130" s="70">
        <f t="shared" si="85"/>
        <v>0</v>
      </c>
      <c r="AG130" s="70">
        <f t="shared" si="85"/>
        <v>0</v>
      </c>
      <c r="AH130" s="70">
        <f t="shared" si="85"/>
        <v>0</v>
      </c>
    </row>
    <row r="131" spans="2:34" hidden="1" outlineLevel="1">
      <c r="B131" t="str">
        <f t="shared" si="42"/>
        <v>e-hydrogen (Alkaline) - Process-related emissions - Global - ton CH4/ton fuel</v>
      </c>
      <c r="C131" t="s">
        <v>54</v>
      </c>
      <c r="D131" t="s">
        <v>194</v>
      </c>
      <c r="E131" t="s">
        <v>49</v>
      </c>
      <c r="F131" t="s">
        <v>177</v>
      </c>
      <c r="G131" s="70">
        <f t="shared" ref="G131:AH131" si="86">G20</f>
        <v>0</v>
      </c>
      <c r="H131" s="70">
        <f t="shared" si="86"/>
        <v>0</v>
      </c>
      <c r="I131" s="70">
        <f t="shared" si="86"/>
        <v>0</v>
      </c>
      <c r="J131" s="70">
        <f t="shared" si="86"/>
        <v>0</v>
      </c>
      <c r="K131" s="70">
        <f t="shared" si="86"/>
        <v>0</v>
      </c>
      <c r="L131" s="70">
        <f t="shared" si="86"/>
        <v>0</v>
      </c>
      <c r="M131" s="70">
        <f t="shared" si="86"/>
        <v>0</v>
      </c>
      <c r="N131" s="70">
        <f t="shared" si="86"/>
        <v>0</v>
      </c>
      <c r="O131" s="70">
        <f t="shared" si="86"/>
        <v>0</v>
      </c>
      <c r="P131" s="70">
        <f t="shared" si="86"/>
        <v>0</v>
      </c>
      <c r="Q131" s="70">
        <f t="shared" si="86"/>
        <v>0</v>
      </c>
      <c r="R131" s="70">
        <f t="shared" si="86"/>
        <v>0</v>
      </c>
      <c r="S131" s="70">
        <f t="shared" si="86"/>
        <v>0</v>
      </c>
      <c r="T131" s="70">
        <f t="shared" si="86"/>
        <v>0</v>
      </c>
      <c r="U131" s="70">
        <f t="shared" si="86"/>
        <v>0</v>
      </c>
      <c r="V131" s="70">
        <f t="shared" si="86"/>
        <v>0</v>
      </c>
      <c r="W131" s="70">
        <f t="shared" si="86"/>
        <v>0</v>
      </c>
      <c r="X131" s="70">
        <f t="shared" si="86"/>
        <v>0</v>
      </c>
      <c r="Y131" s="70">
        <f t="shared" si="86"/>
        <v>0</v>
      </c>
      <c r="Z131" s="70">
        <f t="shared" si="86"/>
        <v>0</v>
      </c>
      <c r="AA131" s="70">
        <f t="shared" si="86"/>
        <v>0</v>
      </c>
      <c r="AB131" s="70">
        <f t="shared" si="86"/>
        <v>0</v>
      </c>
      <c r="AC131" s="70">
        <f t="shared" si="86"/>
        <v>0</v>
      </c>
      <c r="AD131" s="70">
        <f t="shared" si="86"/>
        <v>0</v>
      </c>
      <c r="AE131" s="70">
        <f t="shared" si="86"/>
        <v>0</v>
      </c>
      <c r="AF131" s="70">
        <f t="shared" si="86"/>
        <v>0</v>
      </c>
      <c r="AG131" s="70">
        <f t="shared" si="86"/>
        <v>0</v>
      </c>
      <c r="AH131" s="70">
        <f t="shared" si="86"/>
        <v>0</v>
      </c>
    </row>
    <row r="132" spans="2:34" hidden="1" outlineLevel="1">
      <c r="B132" t="str">
        <f t="shared" si="42"/>
        <v>e-hydrogen (Alkaline) - Process-related emissions - Global - ton N2O/ton fuel</v>
      </c>
      <c r="C132" t="s">
        <v>54</v>
      </c>
      <c r="D132" t="s">
        <v>194</v>
      </c>
      <c r="E132" t="s">
        <v>49</v>
      </c>
      <c r="F132" t="s">
        <v>178</v>
      </c>
      <c r="G132" s="70">
        <f t="shared" ref="G132:AH132" si="87">G21</f>
        <v>0</v>
      </c>
      <c r="H132" s="70">
        <f t="shared" si="87"/>
        <v>0</v>
      </c>
      <c r="I132" s="70">
        <f t="shared" si="87"/>
        <v>0</v>
      </c>
      <c r="J132" s="70">
        <f t="shared" si="87"/>
        <v>0</v>
      </c>
      <c r="K132" s="70">
        <f t="shared" si="87"/>
        <v>0</v>
      </c>
      <c r="L132" s="70">
        <f t="shared" si="87"/>
        <v>0</v>
      </c>
      <c r="M132" s="70">
        <f t="shared" si="87"/>
        <v>0</v>
      </c>
      <c r="N132" s="70">
        <f t="shared" si="87"/>
        <v>0</v>
      </c>
      <c r="O132" s="70">
        <f t="shared" si="87"/>
        <v>0</v>
      </c>
      <c r="P132" s="70">
        <f t="shared" si="87"/>
        <v>0</v>
      </c>
      <c r="Q132" s="70">
        <f t="shared" si="87"/>
        <v>0</v>
      </c>
      <c r="R132" s="70">
        <f t="shared" si="87"/>
        <v>0</v>
      </c>
      <c r="S132" s="70">
        <f t="shared" si="87"/>
        <v>0</v>
      </c>
      <c r="T132" s="70">
        <f t="shared" si="87"/>
        <v>0</v>
      </c>
      <c r="U132" s="70">
        <f t="shared" si="87"/>
        <v>0</v>
      </c>
      <c r="V132" s="70">
        <f t="shared" si="87"/>
        <v>0</v>
      </c>
      <c r="W132" s="70">
        <f t="shared" si="87"/>
        <v>0</v>
      </c>
      <c r="X132" s="70">
        <f t="shared" si="87"/>
        <v>0</v>
      </c>
      <c r="Y132" s="70">
        <f t="shared" si="87"/>
        <v>0</v>
      </c>
      <c r="Z132" s="70">
        <f t="shared" si="87"/>
        <v>0</v>
      </c>
      <c r="AA132" s="70">
        <f t="shared" si="87"/>
        <v>0</v>
      </c>
      <c r="AB132" s="70">
        <f t="shared" si="87"/>
        <v>0</v>
      </c>
      <c r="AC132" s="70">
        <f t="shared" si="87"/>
        <v>0</v>
      </c>
      <c r="AD132" s="70">
        <f t="shared" si="87"/>
        <v>0</v>
      </c>
      <c r="AE132" s="70">
        <f t="shared" si="87"/>
        <v>0</v>
      </c>
      <c r="AF132" s="70">
        <f t="shared" si="87"/>
        <v>0</v>
      </c>
      <c r="AG132" s="70">
        <f t="shared" si="87"/>
        <v>0</v>
      </c>
      <c r="AH132" s="70">
        <f t="shared" si="87"/>
        <v>0</v>
      </c>
    </row>
    <row r="133" spans="2:34" hidden="1" outlineLevel="1">
      <c r="B133" t="str">
        <f t="shared" si="42"/>
        <v>e-hydrogen (PEM) - Process-related emissions - Global - ton CO2/ton fuel</v>
      </c>
      <c r="C133" t="s">
        <v>60</v>
      </c>
      <c r="D133" t="s">
        <v>194</v>
      </c>
      <c r="E133" t="s">
        <v>49</v>
      </c>
      <c r="F133" t="s">
        <v>176</v>
      </c>
      <c r="G133" s="70">
        <f t="shared" ref="G133:AH133" si="88">G55</f>
        <v>0</v>
      </c>
      <c r="H133" s="70">
        <f t="shared" si="88"/>
        <v>0</v>
      </c>
      <c r="I133" s="70">
        <f t="shared" si="88"/>
        <v>0</v>
      </c>
      <c r="J133" s="70">
        <f t="shared" si="88"/>
        <v>0</v>
      </c>
      <c r="K133" s="70">
        <f t="shared" si="88"/>
        <v>0</v>
      </c>
      <c r="L133" s="70">
        <f t="shared" si="88"/>
        <v>0</v>
      </c>
      <c r="M133" s="70">
        <f t="shared" si="88"/>
        <v>0</v>
      </c>
      <c r="N133" s="70">
        <f t="shared" si="88"/>
        <v>0</v>
      </c>
      <c r="O133" s="70">
        <f t="shared" si="88"/>
        <v>0</v>
      </c>
      <c r="P133" s="70">
        <f t="shared" si="88"/>
        <v>0</v>
      </c>
      <c r="Q133" s="70">
        <f t="shared" si="88"/>
        <v>0</v>
      </c>
      <c r="R133" s="70">
        <f t="shared" si="88"/>
        <v>0</v>
      </c>
      <c r="S133" s="70">
        <f t="shared" si="88"/>
        <v>0</v>
      </c>
      <c r="T133" s="70">
        <f t="shared" si="88"/>
        <v>0</v>
      </c>
      <c r="U133" s="70">
        <f t="shared" si="88"/>
        <v>0</v>
      </c>
      <c r="V133" s="70">
        <f t="shared" si="88"/>
        <v>0</v>
      </c>
      <c r="W133" s="70">
        <f t="shared" si="88"/>
        <v>0</v>
      </c>
      <c r="X133" s="70">
        <f t="shared" si="88"/>
        <v>0</v>
      </c>
      <c r="Y133" s="70">
        <f t="shared" si="88"/>
        <v>0</v>
      </c>
      <c r="Z133" s="70">
        <f t="shared" si="88"/>
        <v>0</v>
      </c>
      <c r="AA133" s="70">
        <f t="shared" si="88"/>
        <v>0</v>
      </c>
      <c r="AB133" s="70">
        <f t="shared" si="88"/>
        <v>0</v>
      </c>
      <c r="AC133" s="70">
        <f t="shared" si="88"/>
        <v>0</v>
      </c>
      <c r="AD133" s="70">
        <f t="shared" si="88"/>
        <v>0</v>
      </c>
      <c r="AE133" s="70">
        <f t="shared" si="88"/>
        <v>0</v>
      </c>
      <c r="AF133" s="70">
        <f t="shared" si="88"/>
        <v>0</v>
      </c>
      <c r="AG133" s="70">
        <f t="shared" si="88"/>
        <v>0</v>
      </c>
      <c r="AH133" s="70">
        <f t="shared" si="88"/>
        <v>0</v>
      </c>
    </row>
    <row r="134" spans="2:34" hidden="1" outlineLevel="1">
      <c r="B134" t="str">
        <f t="shared" ref="B134:B169" si="89">_xlfn.TEXTJOIN(" - ",TRUE,C134:F134)</f>
        <v>e-hydrogen (PEM) - Process-related emissions - Global - ton CH4/ton fuel</v>
      </c>
      <c r="C134" t="s">
        <v>60</v>
      </c>
      <c r="D134" t="s">
        <v>194</v>
      </c>
      <c r="E134" t="s">
        <v>49</v>
      </c>
      <c r="F134" t="s">
        <v>177</v>
      </c>
      <c r="G134" s="70">
        <f t="shared" ref="G134:AH134" si="90">G56</f>
        <v>0</v>
      </c>
      <c r="H134" s="70">
        <f t="shared" si="90"/>
        <v>0</v>
      </c>
      <c r="I134" s="70">
        <f t="shared" si="90"/>
        <v>0</v>
      </c>
      <c r="J134" s="70">
        <f t="shared" si="90"/>
        <v>0</v>
      </c>
      <c r="K134" s="70">
        <f t="shared" si="90"/>
        <v>0</v>
      </c>
      <c r="L134" s="70">
        <f t="shared" si="90"/>
        <v>0</v>
      </c>
      <c r="M134" s="70">
        <f t="shared" si="90"/>
        <v>0</v>
      </c>
      <c r="N134" s="70">
        <f t="shared" si="90"/>
        <v>0</v>
      </c>
      <c r="O134" s="70">
        <f t="shared" si="90"/>
        <v>0</v>
      </c>
      <c r="P134" s="70">
        <f t="shared" si="90"/>
        <v>0</v>
      </c>
      <c r="Q134" s="70">
        <f t="shared" si="90"/>
        <v>0</v>
      </c>
      <c r="R134" s="70">
        <f t="shared" si="90"/>
        <v>0</v>
      </c>
      <c r="S134" s="70">
        <f t="shared" si="90"/>
        <v>0</v>
      </c>
      <c r="T134" s="70">
        <f t="shared" si="90"/>
        <v>0</v>
      </c>
      <c r="U134" s="70">
        <f t="shared" si="90"/>
        <v>0</v>
      </c>
      <c r="V134" s="70">
        <f t="shared" si="90"/>
        <v>0</v>
      </c>
      <c r="W134" s="70">
        <f t="shared" si="90"/>
        <v>0</v>
      </c>
      <c r="X134" s="70">
        <f t="shared" si="90"/>
        <v>0</v>
      </c>
      <c r="Y134" s="70">
        <f t="shared" si="90"/>
        <v>0</v>
      </c>
      <c r="Z134" s="70">
        <f t="shared" si="90"/>
        <v>0</v>
      </c>
      <c r="AA134" s="70">
        <f t="shared" si="90"/>
        <v>0</v>
      </c>
      <c r="AB134" s="70">
        <f t="shared" si="90"/>
        <v>0</v>
      </c>
      <c r="AC134" s="70">
        <f t="shared" si="90"/>
        <v>0</v>
      </c>
      <c r="AD134" s="70">
        <f t="shared" si="90"/>
        <v>0</v>
      </c>
      <c r="AE134" s="70">
        <f t="shared" si="90"/>
        <v>0</v>
      </c>
      <c r="AF134" s="70">
        <f t="shared" si="90"/>
        <v>0</v>
      </c>
      <c r="AG134" s="70">
        <f t="shared" si="90"/>
        <v>0</v>
      </c>
      <c r="AH134" s="70">
        <f t="shared" si="90"/>
        <v>0</v>
      </c>
    </row>
    <row r="135" spans="2:34" hidden="1" outlineLevel="1">
      <c r="B135" t="str">
        <f t="shared" si="89"/>
        <v>e-hydrogen (PEM) - Process-related emissions - Global - ton N2O/ton fuel</v>
      </c>
      <c r="C135" t="s">
        <v>60</v>
      </c>
      <c r="D135" t="s">
        <v>194</v>
      </c>
      <c r="E135" t="s">
        <v>49</v>
      </c>
      <c r="F135" t="s">
        <v>178</v>
      </c>
      <c r="G135" s="70">
        <f t="shared" ref="G135:AH135" si="91">G57</f>
        <v>0</v>
      </c>
      <c r="H135" s="70">
        <f t="shared" si="91"/>
        <v>0</v>
      </c>
      <c r="I135" s="70">
        <f t="shared" si="91"/>
        <v>0</v>
      </c>
      <c r="J135" s="70">
        <f t="shared" si="91"/>
        <v>0</v>
      </c>
      <c r="K135" s="70">
        <f t="shared" si="91"/>
        <v>0</v>
      </c>
      <c r="L135" s="70">
        <f t="shared" si="91"/>
        <v>0</v>
      </c>
      <c r="M135" s="70">
        <f t="shared" si="91"/>
        <v>0</v>
      </c>
      <c r="N135" s="70">
        <f t="shared" si="91"/>
        <v>0</v>
      </c>
      <c r="O135" s="70">
        <f t="shared" si="91"/>
        <v>0</v>
      </c>
      <c r="P135" s="70">
        <f t="shared" si="91"/>
        <v>0</v>
      </c>
      <c r="Q135" s="70">
        <f t="shared" si="91"/>
        <v>0</v>
      </c>
      <c r="R135" s="70">
        <f t="shared" si="91"/>
        <v>0</v>
      </c>
      <c r="S135" s="70">
        <f t="shared" si="91"/>
        <v>0</v>
      </c>
      <c r="T135" s="70">
        <f t="shared" si="91"/>
        <v>0</v>
      </c>
      <c r="U135" s="70">
        <f t="shared" si="91"/>
        <v>0</v>
      </c>
      <c r="V135" s="70">
        <f t="shared" si="91"/>
        <v>0</v>
      </c>
      <c r="W135" s="70">
        <f t="shared" si="91"/>
        <v>0</v>
      </c>
      <c r="X135" s="70">
        <f t="shared" si="91"/>
        <v>0</v>
      </c>
      <c r="Y135" s="70">
        <f t="shared" si="91"/>
        <v>0</v>
      </c>
      <c r="Z135" s="70">
        <f t="shared" si="91"/>
        <v>0</v>
      </c>
      <c r="AA135" s="70">
        <f t="shared" si="91"/>
        <v>0</v>
      </c>
      <c r="AB135" s="70">
        <f t="shared" si="91"/>
        <v>0</v>
      </c>
      <c r="AC135" s="70">
        <f t="shared" si="91"/>
        <v>0</v>
      </c>
      <c r="AD135" s="70">
        <f t="shared" si="91"/>
        <v>0</v>
      </c>
      <c r="AE135" s="70">
        <f t="shared" si="91"/>
        <v>0</v>
      </c>
      <c r="AF135" s="70">
        <f t="shared" si="91"/>
        <v>0</v>
      </c>
      <c r="AG135" s="70">
        <f t="shared" si="91"/>
        <v>0</v>
      </c>
      <c r="AH135" s="70">
        <f t="shared" si="91"/>
        <v>0</v>
      </c>
    </row>
    <row r="136" spans="2:34" hidden="1" outlineLevel="1">
      <c r="B136" t="str">
        <f t="shared" si="89"/>
        <v>e-hydrogen (Solid oxide) - Process-related emissions - Global - ton CO2/ton fuel</v>
      </c>
      <c r="C136" t="s">
        <v>61</v>
      </c>
      <c r="D136" t="s">
        <v>194</v>
      </c>
      <c r="E136" t="s">
        <v>49</v>
      </c>
      <c r="F136" t="s">
        <v>176</v>
      </c>
      <c r="G136" s="70">
        <f t="shared" ref="G136:AH136" si="92">G91</f>
        <v>0</v>
      </c>
      <c r="H136" s="70">
        <f t="shared" si="92"/>
        <v>0</v>
      </c>
      <c r="I136" s="70">
        <f t="shared" si="92"/>
        <v>0</v>
      </c>
      <c r="J136" s="70">
        <f t="shared" si="92"/>
        <v>0</v>
      </c>
      <c r="K136" s="70">
        <f t="shared" si="92"/>
        <v>0</v>
      </c>
      <c r="L136" s="70">
        <f t="shared" si="92"/>
        <v>0</v>
      </c>
      <c r="M136" s="70">
        <f t="shared" si="92"/>
        <v>0</v>
      </c>
      <c r="N136" s="70">
        <f t="shared" si="92"/>
        <v>0</v>
      </c>
      <c r="O136" s="70">
        <f t="shared" si="92"/>
        <v>0</v>
      </c>
      <c r="P136" s="70">
        <f t="shared" si="92"/>
        <v>0</v>
      </c>
      <c r="Q136" s="70">
        <f t="shared" si="92"/>
        <v>0</v>
      </c>
      <c r="R136" s="70">
        <f t="shared" si="92"/>
        <v>0</v>
      </c>
      <c r="S136" s="70">
        <f t="shared" si="92"/>
        <v>0</v>
      </c>
      <c r="T136" s="70">
        <f t="shared" si="92"/>
        <v>0</v>
      </c>
      <c r="U136" s="70">
        <f t="shared" si="92"/>
        <v>0</v>
      </c>
      <c r="V136" s="70">
        <f t="shared" si="92"/>
        <v>0</v>
      </c>
      <c r="W136" s="70">
        <f t="shared" si="92"/>
        <v>0</v>
      </c>
      <c r="X136" s="70">
        <f t="shared" si="92"/>
        <v>0</v>
      </c>
      <c r="Y136" s="70">
        <f t="shared" si="92"/>
        <v>0</v>
      </c>
      <c r="Z136" s="70">
        <f t="shared" si="92"/>
        <v>0</v>
      </c>
      <c r="AA136" s="70">
        <f t="shared" si="92"/>
        <v>0</v>
      </c>
      <c r="AB136" s="70">
        <f t="shared" si="92"/>
        <v>0</v>
      </c>
      <c r="AC136" s="70">
        <f t="shared" si="92"/>
        <v>0</v>
      </c>
      <c r="AD136" s="70">
        <f t="shared" si="92"/>
        <v>0</v>
      </c>
      <c r="AE136" s="70">
        <f t="shared" si="92"/>
        <v>0</v>
      </c>
      <c r="AF136" s="70">
        <f t="shared" si="92"/>
        <v>0</v>
      </c>
      <c r="AG136" s="70">
        <f t="shared" si="92"/>
        <v>0</v>
      </c>
      <c r="AH136" s="70">
        <f t="shared" si="92"/>
        <v>0</v>
      </c>
    </row>
    <row r="137" spans="2:34" hidden="1" outlineLevel="1">
      <c r="B137" t="str">
        <f t="shared" si="89"/>
        <v>e-hydrogen (Solid oxide) - Process-related emissions - Global - ton CH4/ton fuel</v>
      </c>
      <c r="C137" t="s">
        <v>61</v>
      </c>
      <c r="D137" t="s">
        <v>194</v>
      </c>
      <c r="E137" t="s">
        <v>49</v>
      </c>
      <c r="F137" t="s">
        <v>177</v>
      </c>
      <c r="G137" s="70">
        <f t="shared" ref="G137:AH137" si="93">G92</f>
        <v>0</v>
      </c>
      <c r="H137" s="70">
        <f t="shared" si="93"/>
        <v>0</v>
      </c>
      <c r="I137" s="70">
        <f t="shared" si="93"/>
        <v>0</v>
      </c>
      <c r="J137" s="70">
        <f t="shared" si="93"/>
        <v>0</v>
      </c>
      <c r="K137" s="70">
        <f t="shared" si="93"/>
        <v>0</v>
      </c>
      <c r="L137" s="70">
        <f t="shared" si="93"/>
        <v>0</v>
      </c>
      <c r="M137" s="70">
        <f t="shared" si="93"/>
        <v>0</v>
      </c>
      <c r="N137" s="70">
        <f t="shared" si="93"/>
        <v>0</v>
      </c>
      <c r="O137" s="70">
        <f t="shared" si="93"/>
        <v>0</v>
      </c>
      <c r="P137" s="70">
        <f t="shared" si="93"/>
        <v>0</v>
      </c>
      <c r="Q137" s="70">
        <f t="shared" si="93"/>
        <v>0</v>
      </c>
      <c r="R137" s="70">
        <f t="shared" si="93"/>
        <v>0</v>
      </c>
      <c r="S137" s="70">
        <f t="shared" si="93"/>
        <v>0</v>
      </c>
      <c r="T137" s="70">
        <f t="shared" si="93"/>
        <v>0</v>
      </c>
      <c r="U137" s="70">
        <f t="shared" si="93"/>
        <v>0</v>
      </c>
      <c r="V137" s="70">
        <f t="shared" si="93"/>
        <v>0</v>
      </c>
      <c r="W137" s="70">
        <f t="shared" si="93"/>
        <v>0</v>
      </c>
      <c r="X137" s="70">
        <f t="shared" si="93"/>
        <v>0</v>
      </c>
      <c r="Y137" s="70">
        <f t="shared" si="93"/>
        <v>0</v>
      </c>
      <c r="Z137" s="70">
        <f t="shared" si="93"/>
        <v>0</v>
      </c>
      <c r="AA137" s="70">
        <f t="shared" si="93"/>
        <v>0</v>
      </c>
      <c r="AB137" s="70">
        <f t="shared" si="93"/>
        <v>0</v>
      </c>
      <c r="AC137" s="70">
        <f t="shared" si="93"/>
        <v>0</v>
      </c>
      <c r="AD137" s="70">
        <f t="shared" si="93"/>
        <v>0</v>
      </c>
      <c r="AE137" s="70">
        <f t="shared" si="93"/>
        <v>0</v>
      </c>
      <c r="AF137" s="70">
        <f t="shared" si="93"/>
        <v>0</v>
      </c>
      <c r="AG137" s="70">
        <f t="shared" si="93"/>
        <v>0</v>
      </c>
      <c r="AH137" s="70">
        <f t="shared" si="93"/>
        <v>0</v>
      </c>
    </row>
    <row r="138" spans="2:34" hidden="1" outlineLevel="1">
      <c r="B138" t="str">
        <f t="shared" si="89"/>
        <v>e-hydrogen (Solid oxide) - Process-related emissions - Global - ton N2O/ton fuel</v>
      </c>
      <c r="C138" t="s">
        <v>61</v>
      </c>
      <c r="D138" t="s">
        <v>194</v>
      </c>
      <c r="E138" t="s">
        <v>49</v>
      </c>
      <c r="F138" t="s">
        <v>178</v>
      </c>
      <c r="G138" s="70">
        <f t="shared" ref="G138:AH138" si="94">G93</f>
        <v>0</v>
      </c>
      <c r="H138" s="70">
        <f t="shared" si="94"/>
        <v>0</v>
      </c>
      <c r="I138" s="70">
        <f t="shared" si="94"/>
        <v>0</v>
      </c>
      <c r="J138" s="70">
        <f t="shared" si="94"/>
        <v>0</v>
      </c>
      <c r="K138" s="70">
        <f t="shared" si="94"/>
        <v>0</v>
      </c>
      <c r="L138" s="70">
        <f t="shared" si="94"/>
        <v>0</v>
      </c>
      <c r="M138" s="70">
        <f t="shared" si="94"/>
        <v>0</v>
      </c>
      <c r="N138" s="70">
        <f t="shared" si="94"/>
        <v>0</v>
      </c>
      <c r="O138" s="70">
        <f t="shared" si="94"/>
        <v>0</v>
      </c>
      <c r="P138" s="70">
        <f t="shared" si="94"/>
        <v>0</v>
      </c>
      <c r="Q138" s="70">
        <f t="shared" si="94"/>
        <v>0</v>
      </c>
      <c r="R138" s="70">
        <f t="shared" si="94"/>
        <v>0</v>
      </c>
      <c r="S138" s="70">
        <f t="shared" si="94"/>
        <v>0</v>
      </c>
      <c r="T138" s="70">
        <f t="shared" si="94"/>
        <v>0</v>
      </c>
      <c r="U138" s="70">
        <f t="shared" si="94"/>
        <v>0</v>
      </c>
      <c r="V138" s="70">
        <f t="shared" si="94"/>
        <v>0</v>
      </c>
      <c r="W138" s="70">
        <f t="shared" si="94"/>
        <v>0</v>
      </c>
      <c r="X138" s="70">
        <f t="shared" si="94"/>
        <v>0</v>
      </c>
      <c r="Y138" s="70">
        <f t="shared" si="94"/>
        <v>0</v>
      </c>
      <c r="Z138" s="70">
        <f t="shared" si="94"/>
        <v>0</v>
      </c>
      <c r="AA138" s="70">
        <f t="shared" si="94"/>
        <v>0</v>
      </c>
      <c r="AB138" s="70">
        <f t="shared" si="94"/>
        <v>0</v>
      </c>
      <c r="AC138" s="70">
        <f t="shared" si="94"/>
        <v>0</v>
      </c>
      <c r="AD138" s="70">
        <f t="shared" si="94"/>
        <v>0</v>
      </c>
      <c r="AE138" s="70">
        <f t="shared" si="94"/>
        <v>0</v>
      </c>
      <c r="AF138" s="70">
        <f t="shared" si="94"/>
        <v>0</v>
      </c>
      <c r="AG138" s="70">
        <f t="shared" si="94"/>
        <v>0</v>
      </c>
      <c r="AH138" s="70">
        <f t="shared" si="94"/>
        <v>0</v>
      </c>
    </row>
    <row r="139" spans="2:34" hidden="1" outlineLevel="1">
      <c r="B139" t="str">
        <f t="shared" si="89"/>
        <v/>
      </c>
      <c r="C139" s="2"/>
    </row>
    <row r="140" spans="2:34" hidden="1" outlineLevel="1">
      <c r="B140" t="str">
        <f t="shared" si="89"/>
        <v>e-hydrogen - Energy-related emissions - WTT - Global - ton CO2/ton fuel</v>
      </c>
      <c r="C140" s="10" t="str">
        <f>C114</f>
        <v>e-hydrogen</v>
      </c>
      <c r="D140" s="10" t="s">
        <v>183</v>
      </c>
      <c r="E140" s="10" t="s">
        <v>49</v>
      </c>
      <c r="F140" s="10" t="s">
        <v>176</v>
      </c>
      <c r="G140" s="60">
        <f>G143*G$166+G146*G$167+G149*G$168</f>
        <v>0.28506078460653067</v>
      </c>
      <c r="H140" s="60">
        <f t="shared" ref="H140:AH140" si="95">H143*H$166+H146*H$167+H149*H$168</f>
        <v>0.28472968709700269</v>
      </c>
      <c r="I140" s="60">
        <f t="shared" si="95"/>
        <v>0.28434150000000136</v>
      </c>
      <c r="J140" s="60">
        <f t="shared" si="95"/>
        <v>0.28376407594781539</v>
      </c>
      <c r="K140" s="60">
        <f t="shared" si="95"/>
        <v>0.28309039145140719</v>
      </c>
      <c r="L140" s="60">
        <f t="shared" si="95"/>
        <v>0.28232044651077332</v>
      </c>
      <c r="M140" s="60">
        <f t="shared" si="95"/>
        <v>0.28145424112591999</v>
      </c>
      <c r="N140" s="60">
        <f t="shared" si="95"/>
        <v>0.28049177529683955</v>
      </c>
      <c r="O140" s="60">
        <f t="shared" si="95"/>
        <v>0.27863254178214714</v>
      </c>
      <c r="P140" s="60">
        <f t="shared" si="95"/>
        <v>0.27668042358064926</v>
      </c>
      <c r="Q140" s="60">
        <f t="shared" si="95"/>
        <v>0.2746354206923412</v>
      </c>
      <c r="R140" s="60">
        <f t="shared" si="95"/>
        <v>0.27249753311721825</v>
      </c>
      <c r="S140" s="60">
        <f t="shared" si="95"/>
        <v>0.27026676085528856</v>
      </c>
      <c r="T140" s="60">
        <f t="shared" si="95"/>
        <v>0.26793969323199507</v>
      </c>
      <c r="U140" s="60">
        <f t="shared" si="95"/>
        <v>0.265548232822787</v>
      </c>
      <c r="V140" s="60">
        <f t="shared" si="95"/>
        <v>0.26309237962767429</v>
      </c>
      <c r="W140" s="60">
        <f t="shared" si="95"/>
        <v>0.26057213364664344</v>
      </c>
      <c r="X140" s="60">
        <f t="shared" si="95"/>
        <v>0.2579874948796978</v>
      </c>
      <c r="Y140" s="60">
        <f t="shared" si="95"/>
        <v>0.25464472332369703</v>
      </c>
      <c r="Z140" s="60">
        <f t="shared" si="95"/>
        <v>0.25133857164708095</v>
      </c>
      <c r="AA140" s="60">
        <f t="shared" si="95"/>
        <v>0.2480690398498557</v>
      </c>
      <c r="AB140" s="60">
        <f t="shared" si="95"/>
        <v>0.24483612793201526</v>
      </c>
      <c r="AC140" s="60">
        <f t="shared" si="95"/>
        <v>0.24163983589356411</v>
      </c>
      <c r="AD140" s="60">
        <f t="shared" si="95"/>
        <v>0.23897024010561368</v>
      </c>
      <c r="AE140" s="60">
        <f t="shared" si="95"/>
        <v>0.23634765862228263</v>
      </c>
      <c r="AF140" s="60">
        <f t="shared" si="95"/>
        <v>0.23377209144356967</v>
      </c>
      <c r="AG140" s="60">
        <f t="shared" si="95"/>
        <v>0.23124353856947533</v>
      </c>
      <c r="AH140" s="60">
        <f t="shared" si="95"/>
        <v>0.22876200000000019</v>
      </c>
    </row>
    <row r="141" spans="2:34" hidden="1" outlineLevel="1">
      <c r="B141" t="str">
        <f t="shared" si="89"/>
        <v>e-hydrogen - Energy-related emissions - WTT - Global - ton CH4/ton fuel</v>
      </c>
      <c r="C141" s="2" t="str">
        <f>C114</f>
        <v>e-hydrogen</v>
      </c>
      <c r="D141" s="2" t="s">
        <v>183</v>
      </c>
      <c r="E141" s="2" t="s">
        <v>49</v>
      </c>
      <c r="F141" s="2" t="s">
        <v>177</v>
      </c>
      <c r="G141" s="64">
        <f t="shared" ref="G141:AH141" si="96">G144*G$166+G147*G$167+G150*G$168</f>
        <v>0</v>
      </c>
      <c r="H141" s="64">
        <f t="shared" si="96"/>
        <v>0</v>
      </c>
      <c r="I141" s="64">
        <f t="shared" si="96"/>
        <v>0</v>
      </c>
      <c r="J141" s="64">
        <f t="shared" si="96"/>
        <v>0</v>
      </c>
      <c r="K141" s="64">
        <f t="shared" si="96"/>
        <v>0</v>
      </c>
      <c r="L141" s="64">
        <f t="shared" si="96"/>
        <v>0</v>
      </c>
      <c r="M141" s="64">
        <f t="shared" si="96"/>
        <v>0</v>
      </c>
      <c r="N141" s="64">
        <f t="shared" si="96"/>
        <v>0</v>
      </c>
      <c r="O141" s="64">
        <f t="shared" si="96"/>
        <v>0</v>
      </c>
      <c r="P141" s="64">
        <f t="shared" si="96"/>
        <v>0</v>
      </c>
      <c r="Q141" s="64">
        <f t="shared" si="96"/>
        <v>0</v>
      </c>
      <c r="R141" s="64">
        <f t="shared" si="96"/>
        <v>0</v>
      </c>
      <c r="S141" s="64">
        <f t="shared" si="96"/>
        <v>0</v>
      </c>
      <c r="T141" s="64">
        <f t="shared" si="96"/>
        <v>0</v>
      </c>
      <c r="U141" s="64">
        <f t="shared" si="96"/>
        <v>0</v>
      </c>
      <c r="V141" s="64">
        <f t="shared" si="96"/>
        <v>0</v>
      </c>
      <c r="W141" s="64">
        <f t="shared" si="96"/>
        <v>0</v>
      </c>
      <c r="X141" s="64">
        <f t="shared" si="96"/>
        <v>0</v>
      </c>
      <c r="Y141" s="64">
        <f t="shared" si="96"/>
        <v>0</v>
      </c>
      <c r="Z141" s="64">
        <f t="shared" si="96"/>
        <v>0</v>
      </c>
      <c r="AA141" s="64">
        <f t="shared" si="96"/>
        <v>0</v>
      </c>
      <c r="AB141" s="64">
        <f t="shared" si="96"/>
        <v>0</v>
      </c>
      <c r="AC141" s="64">
        <f t="shared" si="96"/>
        <v>0</v>
      </c>
      <c r="AD141" s="64">
        <f t="shared" si="96"/>
        <v>0</v>
      </c>
      <c r="AE141" s="64">
        <f t="shared" si="96"/>
        <v>0</v>
      </c>
      <c r="AF141" s="64">
        <f t="shared" si="96"/>
        <v>0</v>
      </c>
      <c r="AG141" s="64">
        <f t="shared" si="96"/>
        <v>0</v>
      </c>
      <c r="AH141" s="64">
        <f t="shared" si="96"/>
        <v>0</v>
      </c>
    </row>
    <row r="142" spans="2:34" hidden="1" outlineLevel="1">
      <c r="B142" t="str">
        <f t="shared" si="89"/>
        <v>e-hydrogen - Energy-related emissions - WTT - Global - ton N2O/ton fuel</v>
      </c>
      <c r="C142" s="13" t="str">
        <f>C114</f>
        <v>e-hydrogen</v>
      </c>
      <c r="D142" s="13" t="s">
        <v>183</v>
      </c>
      <c r="E142" s="13" t="s">
        <v>49</v>
      </c>
      <c r="F142" s="13" t="s">
        <v>178</v>
      </c>
      <c r="G142" s="61">
        <f t="shared" ref="G142:AH142" si="97">G145*G$166+G148*G$167+G151*G$168</f>
        <v>0</v>
      </c>
      <c r="H142" s="61">
        <f t="shared" si="97"/>
        <v>0</v>
      </c>
      <c r="I142" s="61">
        <f t="shared" si="97"/>
        <v>0</v>
      </c>
      <c r="J142" s="61">
        <f t="shared" si="97"/>
        <v>0</v>
      </c>
      <c r="K142" s="61">
        <f t="shared" si="97"/>
        <v>0</v>
      </c>
      <c r="L142" s="61">
        <f t="shared" si="97"/>
        <v>0</v>
      </c>
      <c r="M142" s="61">
        <f t="shared" si="97"/>
        <v>0</v>
      </c>
      <c r="N142" s="61">
        <f t="shared" si="97"/>
        <v>0</v>
      </c>
      <c r="O142" s="61">
        <f t="shared" si="97"/>
        <v>0</v>
      </c>
      <c r="P142" s="61">
        <f t="shared" si="97"/>
        <v>0</v>
      </c>
      <c r="Q142" s="61">
        <f t="shared" si="97"/>
        <v>0</v>
      </c>
      <c r="R142" s="61">
        <f t="shared" si="97"/>
        <v>0</v>
      </c>
      <c r="S142" s="61">
        <f t="shared" si="97"/>
        <v>0</v>
      </c>
      <c r="T142" s="61">
        <f t="shared" si="97"/>
        <v>0</v>
      </c>
      <c r="U142" s="61">
        <f t="shared" si="97"/>
        <v>0</v>
      </c>
      <c r="V142" s="61">
        <f t="shared" si="97"/>
        <v>0</v>
      </c>
      <c r="W142" s="61">
        <f t="shared" si="97"/>
        <v>0</v>
      </c>
      <c r="X142" s="61">
        <f t="shared" si="97"/>
        <v>0</v>
      </c>
      <c r="Y142" s="61">
        <f t="shared" si="97"/>
        <v>0</v>
      </c>
      <c r="Z142" s="61">
        <f t="shared" si="97"/>
        <v>0</v>
      </c>
      <c r="AA142" s="61">
        <f t="shared" si="97"/>
        <v>0</v>
      </c>
      <c r="AB142" s="61">
        <f t="shared" si="97"/>
        <v>0</v>
      </c>
      <c r="AC142" s="61">
        <f t="shared" si="97"/>
        <v>0</v>
      </c>
      <c r="AD142" s="61">
        <f t="shared" si="97"/>
        <v>0</v>
      </c>
      <c r="AE142" s="61">
        <f t="shared" si="97"/>
        <v>0</v>
      </c>
      <c r="AF142" s="61">
        <f t="shared" si="97"/>
        <v>0</v>
      </c>
      <c r="AG142" s="61">
        <f t="shared" si="97"/>
        <v>0</v>
      </c>
      <c r="AH142" s="61">
        <f t="shared" si="97"/>
        <v>0</v>
      </c>
    </row>
    <row r="143" spans="2:34" hidden="1" outlineLevel="1">
      <c r="B143" t="str">
        <f t="shared" si="89"/>
        <v>e-hydrogen (Alkaline) - Energy-related emissions - Global - ton CO2/ton fuel</v>
      </c>
      <c r="C143" t="s">
        <v>54</v>
      </c>
      <c r="D143" t="s">
        <v>195</v>
      </c>
      <c r="E143" t="s">
        <v>49</v>
      </c>
      <c r="F143" t="s">
        <v>176</v>
      </c>
      <c r="G143" s="70">
        <f t="shared" ref="G143:AH143" si="98">G26</f>
        <v>0.2689348320400361</v>
      </c>
      <c r="H143" s="70">
        <f t="shared" si="98"/>
        <v>0.26871741602001809</v>
      </c>
      <c r="I143" s="70">
        <f t="shared" si="98"/>
        <v>0.26849999999999991</v>
      </c>
      <c r="J143" s="70">
        <f t="shared" si="98"/>
        <v>0.26828346068604925</v>
      </c>
      <c r="K143" s="70">
        <f t="shared" si="98"/>
        <v>0.26806692137209848</v>
      </c>
      <c r="L143" s="70">
        <f t="shared" si="98"/>
        <v>0.26785038205814782</v>
      </c>
      <c r="M143" s="70">
        <f t="shared" si="98"/>
        <v>0.2676338427441971</v>
      </c>
      <c r="N143" s="70">
        <f t="shared" si="98"/>
        <v>0.26741730343024633</v>
      </c>
      <c r="O143" s="70">
        <f t="shared" si="98"/>
        <v>0.26720163728714286</v>
      </c>
      <c r="P143" s="70">
        <f t="shared" si="98"/>
        <v>0.26698597114403916</v>
      </c>
      <c r="Q143" s="70">
        <f t="shared" si="98"/>
        <v>0.26677030500093551</v>
      </c>
      <c r="R143" s="70">
        <f t="shared" si="98"/>
        <v>0.26655463885783193</v>
      </c>
      <c r="S143" s="70">
        <f t="shared" si="98"/>
        <v>0.26633897271472823</v>
      </c>
      <c r="T143" s="70">
        <f t="shared" si="98"/>
        <v>0.26612417622150669</v>
      </c>
      <c r="U143" s="70">
        <f t="shared" si="98"/>
        <v>0.26590937972828521</v>
      </c>
      <c r="V143" s="70">
        <f t="shared" si="98"/>
        <v>0.26569458323506367</v>
      </c>
      <c r="W143" s="70">
        <f t="shared" si="98"/>
        <v>0.26547978674184214</v>
      </c>
      <c r="X143" s="70">
        <f t="shared" si="98"/>
        <v>0.26526499024862044</v>
      </c>
      <c r="Y143" s="70">
        <f t="shared" si="98"/>
        <v>0.26505105989851396</v>
      </c>
      <c r="Z143" s="70">
        <f t="shared" si="98"/>
        <v>0.26483712954840755</v>
      </c>
      <c r="AA143" s="70">
        <f t="shared" si="98"/>
        <v>0.26462319919830118</v>
      </c>
      <c r="AB143" s="70">
        <f t="shared" si="98"/>
        <v>0.26440926884819471</v>
      </c>
      <c r="AC143" s="70">
        <f t="shared" si="98"/>
        <v>0.26419533849808846</v>
      </c>
      <c r="AD143" s="70">
        <f t="shared" si="98"/>
        <v>0.26398227079847081</v>
      </c>
      <c r="AE143" s="70">
        <f t="shared" si="98"/>
        <v>0.2637692030988531</v>
      </c>
      <c r="AF143" s="70">
        <f t="shared" si="98"/>
        <v>0.26355613539923545</v>
      </c>
      <c r="AG143" s="70">
        <f t="shared" si="98"/>
        <v>0.26334306769961774</v>
      </c>
      <c r="AH143" s="70">
        <f t="shared" si="98"/>
        <v>0.26313000000000009</v>
      </c>
    </row>
    <row r="144" spans="2:34" hidden="1" outlineLevel="1">
      <c r="B144" t="str">
        <f t="shared" si="89"/>
        <v>e-hydrogen (Alkaline) - Energy-related emissions - Global - ton CH4/ton fuel</v>
      </c>
      <c r="C144" t="s">
        <v>54</v>
      </c>
      <c r="D144" t="s">
        <v>195</v>
      </c>
      <c r="E144" t="s">
        <v>49</v>
      </c>
      <c r="F144" t="s">
        <v>177</v>
      </c>
      <c r="G144" s="70">
        <f t="shared" ref="G144:AH144" si="99">G27</f>
        <v>0</v>
      </c>
      <c r="H144" s="70">
        <f t="shared" si="99"/>
        <v>0</v>
      </c>
      <c r="I144" s="70">
        <f t="shared" si="99"/>
        <v>0</v>
      </c>
      <c r="J144" s="70">
        <f t="shared" si="99"/>
        <v>0</v>
      </c>
      <c r="K144" s="70">
        <f t="shared" si="99"/>
        <v>0</v>
      </c>
      <c r="L144" s="70">
        <f t="shared" si="99"/>
        <v>0</v>
      </c>
      <c r="M144" s="70">
        <f t="shared" si="99"/>
        <v>0</v>
      </c>
      <c r="N144" s="70">
        <f t="shared" si="99"/>
        <v>0</v>
      </c>
      <c r="O144" s="70">
        <f t="shared" si="99"/>
        <v>0</v>
      </c>
      <c r="P144" s="70">
        <f t="shared" si="99"/>
        <v>0</v>
      </c>
      <c r="Q144" s="70">
        <f t="shared" si="99"/>
        <v>0</v>
      </c>
      <c r="R144" s="70">
        <f t="shared" si="99"/>
        <v>0</v>
      </c>
      <c r="S144" s="70">
        <f t="shared" si="99"/>
        <v>0</v>
      </c>
      <c r="T144" s="70">
        <f t="shared" si="99"/>
        <v>0</v>
      </c>
      <c r="U144" s="70">
        <f t="shared" si="99"/>
        <v>0</v>
      </c>
      <c r="V144" s="70">
        <f t="shared" si="99"/>
        <v>0</v>
      </c>
      <c r="W144" s="70">
        <f t="shared" si="99"/>
        <v>0</v>
      </c>
      <c r="X144" s="70">
        <f t="shared" si="99"/>
        <v>0</v>
      </c>
      <c r="Y144" s="70">
        <f t="shared" si="99"/>
        <v>0</v>
      </c>
      <c r="Z144" s="70">
        <f t="shared" si="99"/>
        <v>0</v>
      </c>
      <c r="AA144" s="70">
        <f t="shared" si="99"/>
        <v>0</v>
      </c>
      <c r="AB144" s="70">
        <f t="shared" si="99"/>
        <v>0</v>
      </c>
      <c r="AC144" s="70">
        <f t="shared" si="99"/>
        <v>0</v>
      </c>
      <c r="AD144" s="70">
        <f t="shared" si="99"/>
        <v>0</v>
      </c>
      <c r="AE144" s="70">
        <f t="shared" si="99"/>
        <v>0</v>
      </c>
      <c r="AF144" s="70">
        <f t="shared" si="99"/>
        <v>0</v>
      </c>
      <c r="AG144" s="70">
        <f t="shared" si="99"/>
        <v>0</v>
      </c>
      <c r="AH144" s="70">
        <f t="shared" si="99"/>
        <v>0</v>
      </c>
    </row>
    <row r="145" spans="2:34" hidden="1" outlineLevel="1">
      <c r="B145" t="str">
        <f t="shared" si="89"/>
        <v>e-hydrogen (Alkaline) - Energy-related emissions - Global - ton N2O/ton fuel</v>
      </c>
      <c r="C145" t="s">
        <v>54</v>
      </c>
      <c r="D145" t="s">
        <v>195</v>
      </c>
      <c r="E145" t="s">
        <v>49</v>
      </c>
      <c r="F145" t="s">
        <v>178</v>
      </c>
      <c r="G145" s="70">
        <f t="shared" ref="G145:AH145" si="100">G28</f>
        <v>0</v>
      </c>
      <c r="H145" s="70">
        <f t="shared" si="100"/>
        <v>0</v>
      </c>
      <c r="I145" s="70">
        <f t="shared" si="100"/>
        <v>0</v>
      </c>
      <c r="J145" s="70">
        <f t="shared" si="100"/>
        <v>0</v>
      </c>
      <c r="K145" s="70">
        <f t="shared" si="100"/>
        <v>0</v>
      </c>
      <c r="L145" s="70">
        <f t="shared" si="100"/>
        <v>0</v>
      </c>
      <c r="M145" s="70">
        <f t="shared" si="100"/>
        <v>0</v>
      </c>
      <c r="N145" s="70">
        <f t="shared" si="100"/>
        <v>0</v>
      </c>
      <c r="O145" s="70">
        <f t="shared" si="100"/>
        <v>0</v>
      </c>
      <c r="P145" s="70">
        <f t="shared" si="100"/>
        <v>0</v>
      </c>
      <c r="Q145" s="70">
        <f t="shared" si="100"/>
        <v>0</v>
      </c>
      <c r="R145" s="70">
        <f t="shared" si="100"/>
        <v>0</v>
      </c>
      <c r="S145" s="70">
        <f t="shared" si="100"/>
        <v>0</v>
      </c>
      <c r="T145" s="70">
        <f t="shared" si="100"/>
        <v>0</v>
      </c>
      <c r="U145" s="70">
        <f t="shared" si="100"/>
        <v>0</v>
      </c>
      <c r="V145" s="70">
        <f t="shared" si="100"/>
        <v>0</v>
      </c>
      <c r="W145" s="70">
        <f t="shared" si="100"/>
        <v>0</v>
      </c>
      <c r="X145" s="70">
        <f t="shared" si="100"/>
        <v>0</v>
      </c>
      <c r="Y145" s="70">
        <f t="shared" si="100"/>
        <v>0</v>
      </c>
      <c r="Z145" s="70">
        <f t="shared" si="100"/>
        <v>0</v>
      </c>
      <c r="AA145" s="70">
        <f t="shared" si="100"/>
        <v>0</v>
      </c>
      <c r="AB145" s="70">
        <f t="shared" si="100"/>
        <v>0</v>
      </c>
      <c r="AC145" s="70">
        <f t="shared" si="100"/>
        <v>0</v>
      </c>
      <c r="AD145" s="70">
        <f t="shared" si="100"/>
        <v>0</v>
      </c>
      <c r="AE145" s="70">
        <f t="shared" si="100"/>
        <v>0</v>
      </c>
      <c r="AF145" s="70">
        <f t="shared" si="100"/>
        <v>0</v>
      </c>
      <c r="AG145" s="70">
        <f t="shared" si="100"/>
        <v>0</v>
      </c>
      <c r="AH145" s="70">
        <f t="shared" si="100"/>
        <v>0</v>
      </c>
    </row>
    <row r="146" spans="2:34" hidden="1" outlineLevel="1">
      <c r="B146" t="str">
        <f t="shared" si="89"/>
        <v>e-hydrogen (PEM) - Energy-related emissions - Global - ton CO2/ton fuel</v>
      </c>
      <c r="C146" t="s">
        <v>60</v>
      </c>
      <c r="D146" t="s">
        <v>195</v>
      </c>
      <c r="E146" t="s">
        <v>49</v>
      </c>
      <c r="F146" t="s">
        <v>176</v>
      </c>
      <c r="G146" s="70">
        <f t="shared" ref="G146:AH146" si="101">G62</f>
        <v>0.34306975106041321</v>
      </c>
      <c r="H146" s="70">
        <f t="shared" si="101"/>
        <v>0.34068987553020658</v>
      </c>
      <c r="I146" s="70">
        <f t="shared" si="101"/>
        <v>0.33831000000000061</v>
      </c>
      <c r="J146" s="70">
        <f t="shared" si="101"/>
        <v>0.33601098763195769</v>
      </c>
      <c r="K146" s="70">
        <f t="shared" si="101"/>
        <v>0.33371197526391472</v>
      </c>
      <c r="L146" s="70">
        <f t="shared" si="101"/>
        <v>0.33141296289587241</v>
      </c>
      <c r="M146" s="70">
        <f t="shared" si="101"/>
        <v>0.3291139505278301</v>
      </c>
      <c r="N146" s="70">
        <f t="shared" si="101"/>
        <v>0.32681493815978718</v>
      </c>
      <c r="O146" s="70">
        <f t="shared" si="101"/>
        <v>0.32459404139383091</v>
      </c>
      <c r="P146" s="70">
        <f t="shared" si="101"/>
        <v>0.32237314462787525</v>
      </c>
      <c r="Q146" s="70">
        <f t="shared" si="101"/>
        <v>0.32015224786191959</v>
      </c>
      <c r="R146" s="70">
        <f t="shared" si="101"/>
        <v>0.31793135109596393</v>
      </c>
      <c r="S146" s="70">
        <f t="shared" si="101"/>
        <v>0.31571045433000949</v>
      </c>
      <c r="T146" s="70">
        <f t="shared" si="101"/>
        <v>0.31356501896237288</v>
      </c>
      <c r="U146" s="70">
        <f t="shared" si="101"/>
        <v>0.31141958359473632</v>
      </c>
      <c r="V146" s="70">
        <f t="shared" si="101"/>
        <v>0.30927414822710037</v>
      </c>
      <c r="W146" s="70">
        <f t="shared" si="101"/>
        <v>0.30712871285946375</v>
      </c>
      <c r="X146" s="70">
        <f t="shared" si="101"/>
        <v>0.3049832774918278</v>
      </c>
      <c r="Y146" s="70">
        <f t="shared" si="101"/>
        <v>0.30291073950300124</v>
      </c>
      <c r="Z146" s="70">
        <f t="shared" si="101"/>
        <v>0.30083820151417467</v>
      </c>
      <c r="AA146" s="70">
        <f t="shared" si="101"/>
        <v>0.29876566352534811</v>
      </c>
      <c r="AB146" s="70">
        <f t="shared" si="101"/>
        <v>0.29669312553652155</v>
      </c>
      <c r="AC146" s="70">
        <f t="shared" si="101"/>
        <v>0.29462058754769499</v>
      </c>
      <c r="AD146" s="70">
        <f t="shared" si="101"/>
        <v>0.2926184700381555</v>
      </c>
      <c r="AE146" s="70">
        <f t="shared" si="101"/>
        <v>0.29061635252861662</v>
      </c>
      <c r="AF146" s="70">
        <f t="shared" si="101"/>
        <v>0.28861423501907774</v>
      </c>
      <c r="AG146" s="70">
        <f t="shared" si="101"/>
        <v>0.28661211750953886</v>
      </c>
      <c r="AH146" s="70">
        <f t="shared" si="101"/>
        <v>0.28460999999999997</v>
      </c>
    </row>
    <row r="147" spans="2:34" hidden="1" outlineLevel="1">
      <c r="B147" t="str">
        <f t="shared" si="89"/>
        <v>e-hydrogen (PEM) - Energy-related emissions - Global - ton CH4/ton fuel</v>
      </c>
      <c r="C147" t="s">
        <v>60</v>
      </c>
      <c r="D147" t="s">
        <v>195</v>
      </c>
      <c r="E147" t="s">
        <v>49</v>
      </c>
      <c r="F147" t="s">
        <v>177</v>
      </c>
      <c r="G147" s="70">
        <f t="shared" ref="G147:AH147" si="102">G63</f>
        <v>0</v>
      </c>
      <c r="H147" s="70">
        <f t="shared" si="102"/>
        <v>0</v>
      </c>
      <c r="I147" s="70">
        <f t="shared" si="102"/>
        <v>0</v>
      </c>
      <c r="J147" s="70">
        <f t="shared" si="102"/>
        <v>0</v>
      </c>
      <c r="K147" s="70">
        <f t="shared" si="102"/>
        <v>0</v>
      </c>
      <c r="L147" s="70">
        <f t="shared" si="102"/>
        <v>0</v>
      </c>
      <c r="M147" s="70">
        <f t="shared" si="102"/>
        <v>0</v>
      </c>
      <c r="N147" s="70">
        <f t="shared" si="102"/>
        <v>0</v>
      </c>
      <c r="O147" s="70">
        <f t="shared" si="102"/>
        <v>0</v>
      </c>
      <c r="P147" s="70">
        <f t="shared" si="102"/>
        <v>0</v>
      </c>
      <c r="Q147" s="70">
        <f t="shared" si="102"/>
        <v>0</v>
      </c>
      <c r="R147" s="70">
        <f t="shared" si="102"/>
        <v>0</v>
      </c>
      <c r="S147" s="70">
        <f t="shared" si="102"/>
        <v>0</v>
      </c>
      <c r="T147" s="70">
        <f t="shared" si="102"/>
        <v>0</v>
      </c>
      <c r="U147" s="70">
        <f t="shared" si="102"/>
        <v>0</v>
      </c>
      <c r="V147" s="70">
        <f t="shared" si="102"/>
        <v>0</v>
      </c>
      <c r="W147" s="70">
        <f t="shared" si="102"/>
        <v>0</v>
      </c>
      <c r="X147" s="70">
        <f t="shared" si="102"/>
        <v>0</v>
      </c>
      <c r="Y147" s="70">
        <f t="shared" si="102"/>
        <v>0</v>
      </c>
      <c r="Z147" s="70">
        <f t="shared" si="102"/>
        <v>0</v>
      </c>
      <c r="AA147" s="70">
        <f t="shared" si="102"/>
        <v>0</v>
      </c>
      <c r="AB147" s="70">
        <f t="shared" si="102"/>
        <v>0</v>
      </c>
      <c r="AC147" s="70">
        <f t="shared" si="102"/>
        <v>0</v>
      </c>
      <c r="AD147" s="70">
        <f t="shared" si="102"/>
        <v>0</v>
      </c>
      <c r="AE147" s="70">
        <f t="shared" si="102"/>
        <v>0</v>
      </c>
      <c r="AF147" s="70">
        <f t="shared" si="102"/>
        <v>0</v>
      </c>
      <c r="AG147" s="70">
        <f t="shared" si="102"/>
        <v>0</v>
      </c>
      <c r="AH147" s="70">
        <f t="shared" si="102"/>
        <v>0</v>
      </c>
    </row>
    <row r="148" spans="2:34" hidden="1" outlineLevel="1">
      <c r="B148" t="str">
        <f t="shared" si="89"/>
        <v>e-hydrogen (PEM) - Energy-related emissions - Global - ton N2O/ton fuel</v>
      </c>
      <c r="C148" t="s">
        <v>60</v>
      </c>
      <c r="D148" t="s">
        <v>195</v>
      </c>
      <c r="E148" t="s">
        <v>49</v>
      </c>
      <c r="F148" t="s">
        <v>178</v>
      </c>
      <c r="G148" s="70">
        <f t="shared" ref="G148:AH148" si="103">G64</f>
        <v>0</v>
      </c>
      <c r="H148" s="70">
        <f t="shared" si="103"/>
        <v>0</v>
      </c>
      <c r="I148" s="70">
        <f t="shared" si="103"/>
        <v>0</v>
      </c>
      <c r="J148" s="70">
        <f t="shared" si="103"/>
        <v>0</v>
      </c>
      <c r="K148" s="70">
        <f t="shared" si="103"/>
        <v>0</v>
      </c>
      <c r="L148" s="70">
        <f t="shared" si="103"/>
        <v>0</v>
      </c>
      <c r="M148" s="70">
        <f t="shared" si="103"/>
        <v>0</v>
      </c>
      <c r="N148" s="70">
        <f t="shared" si="103"/>
        <v>0</v>
      </c>
      <c r="O148" s="70">
        <f t="shared" si="103"/>
        <v>0</v>
      </c>
      <c r="P148" s="70">
        <f t="shared" si="103"/>
        <v>0</v>
      </c>
      <c r="Q148" s="70">
        <f t="shared" si="103"/>
        <v>0</v>
      </c>
      <c r="R148" s="70">
        <f t="shared" si="103"/>
        <v>0</v>
      </c>
      <c r="S148" s="70">
        <f t="shared" si="103"/>
        <v>0</v>
      </c>
      <c r="T148" s="70">
        <f t="shared" si="103"/>
        <v>0</v>
      </c>
      <c r="U148" s="70">
        <f t="shared" si="103"/>
        <v>0</v>
      </c>
      <c r="V148" s="70">
        <f t="shared" si="103"/>
        <v>0</v>
      </c>
      <c r="W148" s="70">
        <f t="shared" si="103"/>
        <v>0</v>
      </c>
      <c r="X148" s="70">
        <f t="shared" si="103"/>
        <v>0</v>
      </c>
      <c r="Y148" s="70">
        <f t="shared" si="103"/>
        <v>0</v>
      </c>
      <c r="Z148" s="70">
        <f t="shared" si="103"/>
        <v>0</v>
      </c>
      <c r="AA148" s="70">
        <f t="shared" si="103"/>
        <v>0</v>
      </c>
      <c r="AB148" s="70">
        <f t="shared" si="103"/>
        <v>0</v>
      </c>
      <c r="AC148" s="70">
        <f t="shared" si="103"/>
        <v>0</v>
      </c>
      <c r="AD148" s="70">
        <f t="shared" si="103"/>
        <v>0</v>
      </c>
      <c r="AE148" s="70">
        <f t="shared" si="103"/>
        <v>0</v>
      </c>
      <c r="AF148" s="70">
        <f t="shared" si="103"/>
        <v>0</v>
      </c>
      <c r="AG148" s="70">
        <f t="shared" si="103"/>
        <v>0</v>
      </c>
      <c r="AH148" s="70">
        <f t="shared" si="103"/>
        <v>0</v>
      </c>
    </row>
    <row r="149" spans="2:34" hidden="1" outlineLevel="1">
      <c r="B149" t="str">
        <f t="shared" si="89"/>
        <v>e-hydrogen (Solid oxide) - Energy-related emissions - Global - ton CO2/ton fuel</v>
      </c>
      <c r="C149" t="s">
        <v>61</v>
      </c>
      <c r="D149" t="s">
        <v>195</v>
      </c>
      <c r="E149" t="s">
        <v>49</v>
      </c>
      <c r="F149" t="s">
        <v>176</v>
      </c>
      <c r="G149" s="70">
        <f t="shared" ref="G149:AH149" si="104">G98</f>
        <v>0.2380988717669604</v>
      </c>
      <c r="H149" s="70">
        <f t="shared" si="104"/>
        <v>0.23718943588348004</v>
      </c>
      <c r="I149" s="70">
        <f t="shared" si="104"/>
        <v>0.23627999999999999</v>
      </c>
      <c r="J149" s="70">
        <f t="shared" si="104"/>
        <v>0.2353877356340402</v>
      </c>
      <c r="K149" s="70">
        <f t="shared" si="104"/>
        <v>0.23449547126808071</v>
      </c>
      <c r="L149" s="70">
        <f t="shared" si="104"/>
        <v>0.23360320690212091</v>
      </c>
      <c r="M149" s="70">
        <f t="shared" si="104"/>
        <v>0.23271094253616112</v>
      </c>
      <c r="N149" s="70">
        <f t="shared" si="104"/>
        <v>0.23181867817020163</v>
      </c>
      <c r="O149" s="70">
        <f t="shared" si="104"/>
        <v>0.2309432610976811</v>
      </c>
      <c r="P149" s="70">
        <f t="shared" si="104"/>
        <v>0.23006784402516053</v>
      </c>
      <c r="Q149" s="70">
        <f t="shared" si="104"/>
        <v>0.22919242695264028</v>
      </c>
      <c r="R149" s="70">
        <f t="shared" si="104"/>
        <v>0.22831700988011974</v>
      </c>
      <c r="S149" s="70">
        <f t="shared" si="104"/>
        <v>0.22744159280759918</v>
      </c>
      <c r="T149" s="70">
        <f t="shared" si="104"/>
        <v>0.22658270492627497</v>
      </c>
      <c r="U149" s="70">
        <f t="shared" si="104"/>
        <v>0.22572381704495045</v>
      </c>
      <c r="V149" s="70">
        <f t="shared" si="104"/>
        <v>0.22486492916362624</v>
      </c>
      <c r="W149" s="70">
        <f t="shared" si="104"/>
        <v>0.22400604128230173</v>
      </c>
      <c r="X149" s="70">
        <f t="shared" si="104"/>
        <v>0.22314715340097721</v>
      </c>
      <c r="Y149" s="70">
        <f t="shared" si="104"/>
        <v>0.22230448261485494</v>
      </c>
      <c r="Z149" s="70">
        <f t="shared" si="104"/>
        <v>0.2214618118287324</v>
      </c>
      <c r="AA149" s="70">
        <f t="shared" si="104"/>
        <v>0.22061914104260982</v>
      </c>
      <c r="AB149" s="70">
        <f t="shared" si="104"/>
        <v>0.21977647025648728</v>
      </c>
      <c r="AC149" s="70">
        <f t="shared" si="104"/>
        <v>0.2189337994703647</v>
      </c>
      <c r="AD149" s="70">
        <f t="shared" si="104"/>
        <v>0.21810703957629177</v>
      </c>
      <c r="AE149" s="70">
        <f t="shared" si="104"/>
        <v>0.21728027968221883</v>
      </c>
      <c r="AF149" s="70">
        <f t="shared" si="104"/>
        <v>0.21645351978814589</v>
      </c>
      <c r="AG149" s="70">
        <f t="shared" si="104"/>
        <v>0.21562675989407293</v>
      </c>
      <c r="AH149" s="70">
        <f t="shared" si="104"/>
        <v>0.21479999999999999</v>
      </c>
    </row>
    <row r="150" spans="2:34" hidden="1" outlineLevel="1">
      <c r="B150" t="str">
        <f t="shared" si="89"/>
        <v>e-hydrogen (Solid oxide) - Energy-related emissions - Global - ton CH4/ton fuel</v>
      </c>
      <c r="C150" t="s">
        <v>61</v>
      </c>
      <c r="D150" t="s">
        <v>195</v>
      </c>
      <c r="E150" t="s">
        <v>49</v>
      </c>
      <c r="F150" t="s">
        <v>177</v>
      </c>
      <c r="G150" s="70">
        <f t="shared" ref="G150:AH150" si="105">G99</f>
        <v>0</v>
      </c>
      <c r="H150" s="70">
        <f t="shared" si="105"/>
        <v>0</v>
      </c>
      <c r="I150" s="70">
        <f t="shared" si="105"/>
        <v>0</v>
      </c>
      <c r="J150" s="70">
        <f t="shared" si="105"/>
        <v>0</v>
      </c>
      <c r="K150" s="70">
        <f t="shared" si="105"/>
        <v>0</v>
      </c>
      <c r="L150" s="70">
        <f t="shared" si="105"/>
        <v>0</v>
      </c>
      <c r="M150" s="70">
        <f t="shared" si="105"/>
        <v>0</v>
      </c>
      <c r="N150" s="70">
        <f t="shared" si="105"/>
        <v>0</v>
      </c>
      <c r="O150" s="70">
        <f t="shared" si="105"/>
        <v>0</v>
      </c>
      <c r="P150" s="70">
        <f t="shared" si="105"/>
        <v>0</v>
      </c>
      <c r="Q150" s="70">
        <f t="shared" si="105"/>
        <v>0</v>
      </c>
      <c r="R150" s="70">
        <f t="shared" si="105"/>
        <v>0</v>
      </c>
      <c r="S150" s="70">
        <f t="shared" si="105"/>
        <v>0</v>
      </c>
      <c r="T150" s="70">
        <f t="shared" si="105"/>
        <v>0</v>
      </c>
      <c r="U150" s="70">
        <f t="shared" si="105"/>
        <v>0</v>
      </c>
      <c r="V150" s="70">
        <f t="shared" si="105"/>
        <v>0</v>
      </c>
      <c r="W150" s="70">
        <f t="shared" si="105"/>
        <v>0</v>
      </c>
      <c r="X150" s="70">
        <f t="shared" si="105"/>
        <v>0</v>
      </c>
      <c r="Y150" s="70">
        <f t="shared" si="105"/>
        <v>0</v>
      </c>
      <c r="Z150" s="70">
        <f t="shared" si="105"/>
        <v>0</v>
      </c>
      <c r="AA150" s="70">
        <f t="shared" si="105"/>
        <v>0</v>
      </c>
      <c r="AB150" s="70">
        <f t="shared" si="105"/>
        <v>0</v>
      </c>
      <c r="AC150" s="70">
        <f t="shared" si="105"/>
        <v>0</v>
      </c>
      <c r="AD150" s="70">
        <f t="shared" si="105"/>
        <v>0</v>
      </c>
      <c r="AE150" s="70">
        <f t="shared" si="105"/>
        <v>0</v>
      </c>
      <c r="AF150" s="70">
        <f t="shared" si="105"/>
        <v>0</v>
      </c>
      <c r="AG150" s="70">
        <f t="shared" si="105"/>
        <v>0</v>
      </c>
      <c r="AH150" s="70">
        <f t="shared" si="105"/>
        <v>0</v>
      </c>
    </row>
    <row r="151" spans="2:34" hidden="1" outlineLevel="1">
      <c r="B151" t="str">
        <f t="shared" si="89"/>
        <v>e-hydrogen (Solid oxide) - Energy-related emissions - Global - ton N2O/ton fuel</v>
      </c>
      <c r="C151" t="s">
        <v>61</v>
      </c>
      <c r="D151" t="s">
        <v>195</v>
      </c>
      <c r="E151" t="s">
        <v>49</v>
      </c>
      <c r="F151" t="s">
        <v>178</v>
      </c>
      <c r="G151" s="70">
        <f t="shared" ref="G151:AH151" si="106">G100</f>
        <v>0</v>
      </c>
      <c r="H151" s="70">
        <f t="shared" si="106"/>
        <v>0</v>
      </c>
      <c r="I151" s="70">
        <f t="shared" si="106"/>
        <v>0</v>
      </c>
      <c r="J151" s="70">
        <f t="shared" si="106"/>
        <v>0</v>
      </c>
      <c r="K151" s="70">
        <f t="shared" si="106"/>
        <v>0</v>
      </c>
      <c r="L151" s="70">
        <f t="shared" si="106"/>
        <v>0</v>
      </c>
      <c r="M151" s="70">
        <f t="shared" si="106"/>
        <v>0</v>
      </c>
      <c r="N151" s="70">
        <f t="shared" si="106"/>
        <v>0</v>
      </c>
      <c r="O151" s="70">
        <f t="shared" si="106"/>
        <v>0</v>
      </c>
      <c r="P151" s="70">
        <f t="shared" si="106"/>
        <v>0</v>
      </c>
      <c r="Q151" s="70">
        <f t="shared" si="106"/>
        <v>0</v>
      </c>
      <c r="R151" s="70">
        <f t="shared" si="106"/>
        <v>0</v>
      </c>
      <c r="S151" s="70">
        <f t="shared" si="106"/>
        <v>0</v>
      </c>
      <c r="T151" s="70">
        <f t="shared" si="106"/>
        <v>0</v>
      </c>
      <c r="U151" s="70">
        <f t="shared" si="106"/>
        <v>0</v>
      </c>
      <c r="V151" s="70">
        <f t="shared" si="106"/>
        <v>0</v>
      </c>
      <c r="W151" s="70">
        <f t="shared" si="106"/>
        <v>0</v>
      </c>
      <c r="X151" s="70">
        <f t="shared" si="106"/>
        <v>0</v>
      </c>
      <c r="Y151" s="70">
        <f t="shared" si="106"/>
        <v>0</v>
      </c>
      <c r="Z151" s="70">
        <f t="shared" si="106"/>
        <v>0</v>
      </c>
      <c r="AA151" s="70">
        <f t="shared" si="106"/>
        <v>0</v>
      </c>
      <c r="AB151" s="70">
        <f t="shared" si="106"/>
        <v>0</v>
      </c>
      <c r="AC151" s="70">
        <f t="shared" si="106"/>
        <v>0</v>
      </c>
      <c r="AD151" s="70">
        <f t="shared" si="106"/>
        <v>0</v>
      </c>
      <c r="AE151" s="70">
        <f t="shared" si="106"/>
        <v>0</v>
      </c>
      <c r="AF151" s="70">
        <f t="shared" si="106"/>
        <v>0</v>
      </c>
      <c r="AG151" s="70">
        <f t="shared" si="106"/>
        <v>0</v>
      </c>
      <c r="AH151" s="70">
        <f t="shared" si="106"/>
        <v>0</v>
      </c>
    </row>
    <row r="152" spans="2:34" hidden="1" outlineLevel="1">
      <c r="B152" t="str">
        <f t="shared" si="89"/>
        <v/>
      </c>
      <c r="C152" s="2"/>
    </row>
    <row r="153" spans="2:34" hidden="1" outlineLevel="1">
      <c r="B153" t="str">
        <f t="shared" si="89"/>
        <v>e-hydrogen - Feedstock-related emissions - WTT - Global - ton CO2/ton fuel</v>
      </c>
      <c r="C153" s="10" t="str">
        <f>C114</f>
        <v>e-hydrogen</v>
      </c>
      <c r="D153" s="10" t="s">
        <v>190</v>
      </c>
      <c r="E153" s="10" t="s">
        <v>49</v>
      </c>
      <c r="F153" s="10" t="s">
        <v>176</v>
      </c>
      <c r="G153" s="60">
        <f>G156*G$166+G159*G$167+G162*G$168</f>
        <v>0</v>
      </c>
      <c r="H153" s="60">
        <f t="shared" ref="H153:AH153" si="107">H156*H$166+H159*H$167+H162*H$168</f>
        <v>0</v>
      </c>
      <c r="I153" s="60">
        <f t="shared" si="107"/>
        <v>0</v>
      </c>
      <c r="J153" s="60">
        <f t="shared" si="107"/>
        <v>0</v>
      </c>
      <c r="K153" s="60">
        <f t="shared" si="107"/>
        <v>0</v>
      </c>
      <c r="L153" s="60">
        <f t="shared" si="107"/>
        <v>0</v>
      </c>
      <c r="M153" s="60">
        <f t="shared" si="107"/>
        <v>0</v>
      </c>
      <c r="N153" s="60">
        <f t="shared" si="107"/>
        <v>0</v>
      </c>
      <c r="O153" s="60">
        <f t="shared" si="107"/>
        <v>0</v>
      </c>
      <c r="P153" s="60">
        <f t="shared" si="107"/>
        <v>0</v>
      </c>
      <c r="Q153" s="60">
        <f t="shared" si="107"/>
        <v>0</v>
      </c>
      <c r="R153" s="60">
        <f t="shared" si="107"/>
        <v>0</v>
      </c>
      <c r="S153" s="60">
        <f t="shared" si="107"/>
        <v>0</v>
      </c>
      <c r="T153" s="60">
        <f t="shared" si="107"/>
        <v>0</v>
      </c>
      <c r="U153" s="60">
        <f t="shared" si="107"/>
        <v>0</v>
      </c>
      <c r="V153" s="60">
        <f t="shared" si="107"/>
        <v>0</v>
      </c>
      <c r="W153" s="60">
        <f t="shared" si="107"/>
        <v>0</v>
      </c>
      <c r="X153" s="60">
        <f t="shared" si="107"/>
        <v>0</v>
      </c>
      <c r="Y153" s="60">
        <f t="shared" si="107"/>
        <v>0</v>
      </c>
      <c r="Z153" s="60">
        <f t="shared" si="107"/>
        <v>0</v>
      </c>
      <c r="AA153" s="60">
        <f t="shared" si="107"/>
        <v>0</v>
      </c>
      <c r="AB153" s="60">
        <f t="shared" si="107"/>
        <v>0</v>
      </c>
      <c r="AC153" s="60">
        <f t="shared" si="107"/>
        <v>0</v>
      </c>
      <c r="AD153" s="60">
        <f t="shared" si="107"/>
        <v>0</v>
      </c>
      <c r="AE153" s="60">
        <f t="shared" si="107"/>
        <v>0</v>
      </c>
      <c r="AF153" s="60">
        <f t="shared" si="107"/>
        <v>0</v>
      </c>
      <c r="AG153" s="60">
        <f t="shared" si="107"/>
        <v>0</v>
      </c>
      <c r="AH153" s="60">
        <f t="shared" si="107"/>
        <v>0</v>
      </c>
    </row>
    <row r="154" spans="2:34" hidden="1" outlineLevel="1">
      <c r="B154" t="str">
        <f t="shared" si="89"/>
        <v>e-hydrogen - Feedstock-related emissions - WTT - Global - ton CH4/ton fuel</v>
      </c>
      <c r="C154" s="2" t="str">
        <f>C114</f>
        <v>e-hydrogen</v>
      </c>
      <c r="D154" s="2" t="s">
        <v>190</v>
      </c>
      <c r="E154" s="2" t="s">
        <v>49</v>
      </c>
      <c r="F154" s="2" t="s">
        <v>177</v>
      </c>
      <c r="G154" s="64">
        <f t="shared" ref="G154:AH154" si="108">G157*G$166+G160*G$167+G163*G$168</f>
        <v>0</v>
      </c>
      <c r="H154" s="64">
        <f t="shared" si="108"/>
        <v>0</v>
      </c>
      <c r="I154" s="64">
        <f t="shared" si="108"/>
        <v>0</v>
      </c>
      <c r="J154" s="64">
        <f t="shared" si="108"/>
        <v>0</v>
      </c>
      <c r="K154" s="64">
        <f t="shared" si="108"/>
        <v>0</v>
      </c>
      <c r="L154" s="64">
        <f t="shared" si="108"/>
        <v>0</v>
      </c>
      <c r="M154" s="64">
        <f t="shared" si="108"/>
        <v>0</v>
      </c>
      <c r="N154" s="64">
        <f t="shared" si="108"/>
        <v>0</v>
      </c>
      <c r="O154" s="64">
        <f t="shared" si="108"/>
        <v>0</v>
      </c>
      <c r="P154" s="64">
        <f t="shared" si="108"/>
        <v>0</v>
      </c>
      <c r="Q154" s="64">
        <f t="shared" si="108"/>
        <v>0</v>
      </c>
      <c r="R154" s="64">
        <f t="shared" si="108"/>
        <v>0</v>
      </c>
      <c r="S154" s="64">
        <f t="shared" si="108"/>
        <v>0</v>
      </c>
      <c r="T154" s="64">
        <f t="shared" si="108"/>
        <v>0</v>
      </c>
      <c r="U154" s="64">
        <f t="shared" si="108"/>
        <v>0</v>
      </c>
      <c r="V154" s="64">
        <f t="shared" si="108"/>
        <v>0</v>
      </c>
      <c r="W154" s="64">
        <f t="shared" si="108"/>
        <v>0</v>
      </c>
      <c r="X154" s="64">
        <f t="shared" si="108"/>
        <v>0</v>
      </c>
      <c r="Y154" s="64">
        <f t="shared" si="108"/>
        <v>0</v>
      </c>
      <c r="Z154" s="64">
        <f t="shared" si="108"/>
        <v>0</v>
      </c>
      <c r="AA154" s="64">
        <f t="shared" si="108"/>
        <v>0</v>
      </c>
      <c r="AB154" s="64">
        <f t="shared" si="108"/>
        <v>0</v>
      </c>
      <c r="AC154" s="64">
        <f t="shared" si="108"/>
        <v>0</v>
      </c>
      <c r="AD154" s="64">
        <f t="shared" si="108"/>
        <v>0</v>
      </c>
      <c r="AE154" s="64">
        <f t="shared" si="108"/>
        <v>0</v>
      </c>
      <c r="AF154" s="64">
        <f t="shared" si="108"/>
        <v>0</v>
      </c>
      <c r="AG154" s="64">
        <f t="shared" si="108"/>
        <v>0</v>
      </c>
      <c r="AH154" s="64">
        <f t="shared" si="108"/>
        <v>0</v>
      </c>
    </row>
    <row r="155" spans="2:34" hidden="1" outlineLevel="1">
      <c r="B155" t="str">
        <f t="shared" si="89"/>
        <v>e-hydrogen - Feedstock-related emissions - WTT - Global - ton N2O/ton fuel</v>
      </c>
      <c r="C155" s="13" t="str">
        <f>C114</f>
        <v>e-hydrogen</v>
      </c>
      <c r="D155" s="13" t="s">
        <v>190</v>
      </c>
      <c r="E155" s="13" t="s">
        <v>49</v>
      </c>
      <c r="F155" s="13" t="s">
        <v>178</v>
      </c>
      <c r="G155" s="61">
        <f t="shared" ref="G155:AH155" si="109">G158*G$166+G161*G$167+G164*G$168</f>
        <v>0</v>
      </c>
      <c r="H155" s="61">
        <f t="shared" si="109"/>
        <v>0</v>
      </c>
      <c r="I155" s="61">
        <f t="shared" si="109"/>
        <v>0</v>
      </c>
      <c r="J155" s="61">
        <f t="shared" si="109"/>
        <v>0</v>
      </c>
      <c r="K155" s="61">
        <f t="shared" si="109"/>
        <v>0</v>
      </c>
      <c r="L155" s="61">
        <f t="shared" si="109"/>
        <v>0</v>
      </c>
      <c r="M155" s="61">
        <f t="shared" si="109"/>
        <v>0</v>
      </c>
      <c r="N155" s="61">
        <f t="shared" si="109"/>
        <v>0</v>
      </c>
      <c r="O155" s="61">
        <f t="shared" si="109"/>
        <v>0</v>
      </c>
      <c r="P155" s="61">
        <f t="shared" si="109"/>
        <v>0</v>
      </c>
      <c r="Q155" s="61">
        <f t="shared" si="109"/>
        <v>0</v>
      </c>
      <c r="R155" s="61">
        <f t="shared" si="109"/>
        <v>0</v>
      </c>
      <c r="S155" s="61">
        <f t="shared" si="109"/>
        <v>0</v>
      </c>
      <c r="T155" s="61">
        <f t="shared" si="109"/>
        <v>0</v>
      </c>
      <c r="U155" s="61">
        <f t="shared" si="109"/>
        <v>0</v>
      </c>
      <c r="V155" s="61">
        <f t="shared" si="109"/>
        <v>0</v>
      </c>
      <c r="W155" s="61">
        <f t="shared" si="109"/>
        <v>0</v>
      </c>
      <c r="X155" s="61">
        <f t="shared" si="109"/>
        <v>0</v>
      </c>
      <c r="Y155" s="61">
        <f t="shared" si="109"/>
        <v>0</v>
      </c>
      <c r="Z155" s="61">
        <f t="shared" si="109"/>
        <v>0</v>
      </c>
      <c r="AA155" s="61">
        <f t="shared" si="109"/>
        <v>0</v>
      </c>
      <c r="AB155" s="61">
        <f t="shared" si="109"/>
        <v>0</v>
      </c>
      <c r="AC155" s="61">
        <f t="shared" si="109"/>
        <v>0</v>
      </c>
      <c r="AD155" s="61">
        <f t="shared" si="109"/>
        <v>0</v>
      </c>
      <c r="AE155" s="61">
        <f t="shared" si="109"/>
        <v>0</v>
      </c>
      <c r="AF155" s="61">
        <f t="shared" si="109"/>
        <v>0</v>
      </c>
      <c r="AG155" s="61">
        <f t="shared" si="109"/>
        <v>0</v>
      </c>
      <c r="AH155" s="61">
        <f t="shared" si="109"/>
        <v>0</v>
      </c>
    </row>
    <row r="156" spans="2:34" hidden="1" outlineLevel="1">
      <c r="B156" t="str">
        <f t="shared" si="89"/>
        <v>e-hydrogen (Alkaline) - Feedstock WTT emissions (carbon dioxide) - Global - ton CO2/ton fuel</v>
      </c>
      <c r="C156" t="s">
        <v>54</v>
      </c>
      <c r="D156" t="s">
        <v>184</v>
      </c>
      <c r="E156" t="s">
        <v>49</v>
      </c>
      <c r="F156" t="s">
        <v>176</v>
      </c>
      <c r="G156" s="70">
        <f t="shared" ref="G156:AH156" si="110">G34</f>
        <v>0</v>
      </c>
      <c r="H156" s="70">
        <f t="shared" si="110"/>
        <v>0</v>
      </c>
      <c r="I156" s="70">
        <f t="shared" si="110"/>
        <v>0</v>
      </c>
      <c r="J156" s="70">
        <f t="shared" si="110"/>
        <v>0</v>
      </c>
      <c r="K156" s="70">
        <f t="shared" si="110"/>
        <v>0</v>
      </c>
      <c r="L156" s="70">
        <f t="shared" si="110"/>
        <v>0</v>
      </c>
      <c r="M156" s="70">
        <f t="shared" si="110"/>
        <v>0</v>
      </c>
      <c r="N156" s="70">
        <f t="shared" si="110"/>
        <v>0</v>
      </c>
      <c r="O156" s="70">
        <f t="shared" si="110"/>
        <v>0</v>
      </c>
      <c r="P156" s="70">
        <f t="shared" si="110"/>
        <v>0</v>
      </c>
      <c r="Q156" s="70">
        <f t="shared" si="110"/>
        <v>0</v>
      </c>
      <c r="R156" s="70">
        <f t="shared" si="110"/>
        <v>0</v>
      </c>
      <c r="S156" s="70">
        <f t="shared" si="110"/>
        <v>0</v>
      </c>
      <c r="T156" s="70">
        <f t="shared" si="110"/>
        <v>0</v>
      </c>
      <c r="U156" s="70">
        <f t="shared" si="110"/>
        <v>0</v>
      </c>
      <c r="V156" s="70">
        <f t="shared" si="110"/>
        <v>0</v>
      </c>
      <c r="W156" s="70">
        <f t="shared" si="110"/>
        <v>0</v>
      </c>
      <c r="X156" s="70">
        <f t="shared" si="110"/>
        <v>0</v>
      </c>
      <c r="Y156" s="70">
        <f t="shared" si="110"/>
        <v>0</v>
      </c>
      <c r="Z156" s="70">
        <f t="shared" si="110"/>
        <v>0</v>
      </c>
      <c r="AA156" s="70">
        <f t="shared" si="110"/>
        <v>0</v>
      </c>
      <c r="AB156" s="70">
        <f t="shared" si="110"/>
        <v>0</v>
      </c>
      <c r="AC156" s="70">
        <f t="shared" si="110"/>
        <v>0</v>
      </c>
      <c r="AD156" s="70">
        <f t="shared" si="110"/>
        <v>0</v>
      </c>
      <c r="AE156" s="70">
        <f t="shared" si="110"/>
        <v>0</v>
      </c>
      <c r="AF156" s="70">
        <f t="shared" si="110"/>
        <v>0</v>
      </c>
      <c r="AG156" s="70">
        <f t="shared" si="110"/>
        <v>0</v>
      </c>
      <c r="AH156" s="70">
        <f t="shared" si="110"/>
        <v>0</v>
      </c>
    </row>
    <row r="157" spans="2:34" hidden="1" outlineLevel="1">
      <c r="B157" t="str">
        <f t="shared" si="89"/>
        <v>e-hydrogen (Alkaline) - Feedstock WTT emissions (methane) - Global - ton CH4/ton fuel</v>
      </c>
      <c r="C157" t="s">
        <v>54</v>
      </c>
      <c r="D157" t="s">
        <v>186</v>
      </c>
      <c r="E157" t="s">
        <v>49</v>
      </c>
      <c r="F157" t="s">
        <v>177</v>
      </c>
      <c r="G157" s="70">
        <f t="shared" ref="G157:AH157" si="111">G35</f>
        <v>0</v>
      </c>
      <c r="H157" s="70">
        <f t="shared" si="111"/>
        <v>0</v>
      </c>
      <c r="I157" s="70">
        <f t="shared" si="111"/>
        <v>0</v>
      </c>
      <c r="J157" s="70">
        <f t="shared" si="111"/>
        <v>0</v>
      </c>
      <c r="K157" s="70">
        <f t="shared" si="111"/>
        <v>0</v>
      </c>
      <c r="L157" s="70">
        <f t="shared" si="111"/>
        <v>0</v>
      </c>
      <c r="M157" s="70">
        <f t="shared" si="111"/>
        <v>0</v>
      </c>
      <c r="N157" s="70">
        <f t="shared" si="111"/>
        <v>0</v>
      </c>
      <c r="O157" s="70">
        <f t="shared" si="111"/>
        <v>0</v>
      </c>
      <c r="P157" s="70">
        <f t="shared" si="111"/>
        <v>0</v>
      </c>
      <c r="Q157" s="70">
        <f t="shared" si="111"/>
        <v>0</v>
      </c>
      <c r="R157" s="70">
        <f t="shared" si="111"/>
        <v>0</v>
      </c>
      <c r="S157" s="70">
        <f t="shared" si="111"/>
        <v>0</v>
      </c>
      <c r="T157" s="70">
        <f t="shared" si="111"/>
        <v>0</v>
      </c>
      <c r="U157" s="70">
        <f t="shared" si="111"/>
        <v>0</v>
      </c>
      <c r="V157" s="70">
        <f t="shared" si="111"/>
        <v>0</v>
      </c>
      <c r="W157" s="70">
        <f t="shared" si="111"/>
        <v>0</v>
      </c>
      <c r="X157" s="70">
        <f t="shared" si="111"/>
        <v>0</v>
      </c>
      <c r="Y157" s="70">
        <f t="shared" si="111"/>
        <v>0</v>
      </c>
      <c r="Z157" s="70">
        <f t="shared" si="111"/>
        <v>0</v>
      </c>
      <c r="AA157" s="70">
        <f t="shared" si="111"/>
        <v>0</v>
      </c>
      <c r="AB157" s="70">
        <f t="shared" si="111"/>
        <v>0</v>
      </c>
      <c r="AC157" s="70">
        <f t="shared" si="111"/>
        <v>0</v>
      </c>
      <c r="AD157" s="70">
        <f t="shared" si="111"/>
        <v>0</v>
      </c>
      <c r="AE157" s="70">
        <f t="shared" si="111"/>
        <v>0</v>
      </c>
      <c r="AF157" s="70">
        <f t="shared" si="111"/>
        <v>0</v>
      </c>
      <c r="AG157" s="70">
        <f t="shared" si="111"/>
        <v>0</v>
      </c>
      <c r="AH157" s="70">
        <f t="shared" si="111"/>
        <v>0</v>
      </c>
    </row>
    <row r="158" spans="2:34" hidden="1" outlineLevel="1">
      <c r="B158" t="str">
        <f t="shared" si="89"/>
        <v>e-hydrogen (Alkaline) - Feedstock WTT emissions (nitrous oxide) - Global - ton N2O/ton fuel</v>
      </c>
      <c r="C158" t="s">
        <v>54</v>
      </c>
      <c r="D158" t="s">
        <v>188</v>
      </c>
      <c r="E158" t="s">
        <v>49</v>
      </c>
      <c r="F158" t="s">
        <v>178</v>
      </c>
      <c r="G158" s="70">
        <f t="shared" ref="G158:AH158" si="112">G36</f>
        <v>0</v>
      </c>
      <c r="H158" s="70">
        <f t="shared" si="112"/>
        <v>0</v>
      </c>
      <c r="I158" s="70">
        <f t="shared" si="112"/>
        <v>0</v>
      </c>
      <c r="J158" s="70">
        <f t="shared" si="112"/>
        <v>0</v>
      </c>
      <c r="K158" s="70">
        <f t="shared" si="112"/>
        <v>0</v>
      </c>
      <c r="L158" s="70">
        <f t="shared" si="112"/>
        <v>0</v>
      </c>
      <c r="M158" s="70">
        <f t="shared" si="112"/>
        <v>0</v>
      </c>
      <c r="N158" s="70">
        <f t="shared" si="112"/>
        <v>0</v>
      </c>
      <c r="O158" s="70">
        <f t="shared" si="112"/>
        <v>0</v>
      </c>
      <c r="P158" s="70">
        <f t="shared" si="112"/>
        <v>0</v>
      </c>
      <c r="Q158" s="70">
        <f t="shared" si="112"/>
        <v>0</v>
      </c>
      <c r="R158" s="70">
        <f t="shared" si="112"/>
        <v>0</v>
      </c>
      <c r="S158" s="70">
        <f t="shared" si="112"/>
        <v>0</v>
      </c>
      <c r="T158" s="70">
        <f t="shared" si="112"/>
        <v>0</v>
      </c>
      <c r="U158" s="70">
        <f t="shared" si="112"/>
        <v>0</v>
      </c>
      <c r="V158" s="70">
        <f t="shared" si="112"/>
        <v>0</v>
      </c>
      <c r="W158" s="70">
        <f t="shared" si="112"/>
        <v>0</v>
      </c>
      <c r="X158" s="70">
        <f t="shared" si="112"/>
        <v>0</v>
      </c>
      <c r="Y158" s="70">
        <f t="shared" si="112"/>
        <v>0</v>
      </c>
      <c r="Z158" s="70">
        <f t="shared" si="112"/>
        <v>0</v>
      </c>
      <c r="AA158" s="70">
        <f t="shared" si="112"/>
        <v>0</v>
      </c>
      <c r="AB158" s="70">
        <f t="shared" si="112"/>
        <v>0</v>
      </c>
      <c r="AC158" s="70">
        <f t="shared" si="112"/>
        <v>0</v>
      </c>
      <c r="AD158" s="70">
        <f t="shared" si="112"/>
        <v>0</v>
      </c>
      <c r="AE158" s="70">
        <f t="shared" si="112"/>
        <v>0</v>
      </c>
      <c r="AF158" s="70">
        <f t="shared" si="112"/>
        <v>0</v>
      </c>
      <c r="AG158" s="70">
        <f t="shared" si="112"/>
        <v>0</v>
      </c>
      <c r="AH158" s="70">
        <f t="shared" si="112"/>
        <v>0</v>
      </c>
    </row>
    <row r="159" spans="2:34" hidden="1" outlineLevel="1">
      <c r="B159" t="str">
        <f t="shared" si="89"/>
        <v>e-hydrogen (PEM) - Feedstock WTT emissions (carbon dioxide) - Global - ton CO2/ton fuel</v>
      </c>
      <c r="C159" t="s">
        <v>60</v>
      </c>
      <c r="D159" t="s">
        <v>184</v>
      </c>
      <c r="E159" t="s">
        <v>49</v>
      </c>
      <c r="F159" t="s">
        <v>176</v>
      </c>
      <c r="G159" s="70">
        <f t="shared" ref="G159:AH159" si="113">G70</f>
        <v>0</v>
      </c>
      <c r="H159" s="70">
        <f t="shared" si="113"/>
        <v>0</v>
      </c>
      <c r="I159" s="70">
        <f t="shared" si="113"/>
        <v>0</v>
      </c>
      <c r="J159" s="70">
        <f t="shared" si="113"/>
        <v>0</v>
      </c>
      <c r="K159" s="70">
        <f t="shared" si="113"/>
        <v>0</v>
      </c>
      <c r="L159" s="70">
        <f t="shared" si="113"/>
        <v>0</v>
      </c>
      <c r="M159" s="70">
        <f t="shared" si="113"/>
        <v>0</v>
      </c>
      <c r="N159" s="70">
        <f t="shared" si="113"/>
        <v>0</v>
      </c>
      <c r="O159" s="70">
        <f t="shared" si="113"/>
        <v>0</v>
      </c>
      <c r="P159" s="70">
        <f t="shared" si="113"/>
        <v>0</v>
      </c>
      <c r="Q159" s="70">
        <f t="shared" si="113"/>
        <v>0</v>
      </c>
      <c r="R159" s="70">
        <f t="shared" si="113"/>
        <v>0</v>
      </c>
      <c r="S159" s="70">
        <f t="shared" si="113"/>
        <v>0</v>
      </c>
      <c r="T159" s="70">
        <f t="shared" si="113"/>
        <v>0</v>
      </c>
      <c r="U159" s="70">
        <f t="shared" si="113"/>
        <v>0</v>
      </c>
      <c r="V159" s="70">
        <f t="shared" si="113"/>
        <v>0</v>
      </c>
      <c r="W159" s="70">
        <f t="shared" si="113"/>
        <v>0</v>
      </c>
      <c r="X159" s="70">
        <f t="shared" si="113"/>
        <v>0</v>
      </c>
      <c r="Y159" s="70">
        <f t="shared" si="113"/>
        <v>0</v>
      </c>
      <c r="Z159" s="70">
        <f t="shared" si="113"/>
        <v>0</v>
      </c>
      <c r="AA159" s="70">
        <f t="shared" si="113"/>
        <v>0</v>
      </c>
      <c r="AB159" s="70">
        <f t="shared" si="113"/>
        <v>0</v>
      </c>
      <c r="AC159" s="70">
        <f t="shared" si="113"/>
        <v>0</v>
      </c>
      <c r="AD159" s="70">
        <f t="shared" si="113"/>
        <v>0</v>
      </c>
      <c r="AE159" s="70">
        <f t="shared" si="113"/>
        <v>0</v>
      </c>
      <c r="AF159" s="70">
        <f t="shared" si="113"/>
        <v>0</v>
      </c>
      <c r="AG159" s="70">
        <f t="shared" si="113"/>
        <v>0</v>
      </c>
      <c r="AH159" s="70">
        <f t="shared" si="113"/>
        <v>0</v>
      </c>
    </row>
    <row r="160" spans="2:34" hidden="1" outlineLevel="1">
      <c r="B160" t="str">
        <f t="shared" si="89"/>
        <v>e-hydrogen (PEM) - Feedstock WTT emissions (methane) - Global - ton CH4/ton fuel</v>
      </c>
      <c r="C160" t="s">
        <v>60</v>
      </c>
      <c r="D160" t="s">
        <v>186</v>
      </c>
      <c r="E160" t="s">
        <v>49</v>
      </c>
      <c r="F160" t="s">
        <v>177</v>
      </c>
      <c r="G160" s="70">
        <f t="shared" ref="G160:AH160" si="114">G71</f>
        <v>0</v>
      </c>
      <c r="H160" s="70">
        <f t="shared" si="114"/>
        <v>0</v>
      </c>
      <c r="I160" s="70">
        <f t="shared" si="114"/>
        <v>0</v>
      </c>
      <c r="J160" s="70">
        <f t="shared" si="114"/>
        <v>0</v>
      </c>
      <c r="K160" s="70">
        <f t="shared" si="114"/>
        <v>0</v>
      </c>
      <c r="L160" s="70">
        <f t="shared" si="114"/>
        <v>0</v>
      </c>
      <c r="M160" s="70">
        <f t="shared" si="114"/>
        <v>0</v>
      </c>
      <c r="N160" s="70">
        <f t="shared" si="114"/>
        <v>0</v>
      </c>
      <c r="O160" s="70">
        <f t="shared" si="114"/>
        <v>0</v>
      </c>
      <c r="P160" s="70">
        <f t="shared" si="114"/>
        <v>0</v>
      </c>
      <c r="Q160" s="70">
        <f t="shared" si="114"/>
        <v>0</v>
      </c>
      <c r="R160" s="70">
        <f t="shared" si="114"/>
        <v>0</v>
      </c>
      <c r="S160" s="70">
        <f t="shared" si="114"/>
        <v>0</v>
      </c>
      <c r="T160" s="70">
        <f t="shared" si="114"/>
        <v>0</v>
      </c>
      <c r="U160" s="70">
        <f t="shared" si="114"/>
        <v>0</v>
      </c>
      <c r="V160" s="70">
        <f t="shared" si="114"/>
        <v>0</v>
      </c>
      <c r="W160" s="70">
        <f t="shared" si="114"/>
        <v>0</v>
      </c>
      <c r="X160" s="70">
        <f t="shared" si="114"/>
        <v>0</v>
      </c>
      <c r="Y160" s="70">
        <f t="shared" si="114"/>
        <v>0</v>
      </c>
      <c r="Z160" s="70">
        <f t="shared" si="114"/>
        <v>0</v>
      </c>
      <c r="AA160" s="70">
        <f t="shared" si="114"/>
        <v>0</v>
      </c>
      <c r="AB160" s="70">
        <f t="shared" si="114"/>
        <v>0</v>
      </c>
      <c r="AC160" s="70">
        <f t="shared" si="114"/>
        <v>0</v>
      </c>
      <c r="AD160" s="70">
        <f t="shared" si="114"/>
        <v>0</v>
      </c>
      <c r="AE160" s="70">
        <f t="shared" si="114"/>
        <v>0</v>
      </c>
      <c r="AF160" s="70">
        <f t="shared" si="114"/>
        <v>0</v>
      </c>
      <c r="AG160" s="70">
        <f t="shared" si="114"/>
        <v>0</v>
      </c>
      <c r="AH160" s="70">
        <f t="shared" si="114"/>
        <v>0</v>
      </c>
    </row>
    <row r="161" spans="2:34" hidden="1" outlineLevel="1">
      <c r="B161" t="str">
        <f t="shared" si="89"/>
        <v>e-hydrogen (PEM) - Feedstock WTT emissions (nitrous oxide) - Global - ton N2O/ton fuel</v>
      </c>
      <c r="C161" t="s">
        <v>60</v>
      </c>
      <c r="D161" t="s">
        <v>188</v>
      </c>
      <c r="E161" t="s">
        <v>49</v>
      </c>
      <c r="F161" t="s">
        <v>178</v>
      </c>
      <c r="G161" s="70">
        <f t="shared" ref="G161:AH161" si="115">G72</f>
        <v>0</v>
      </c>
      <c r="H161" s="70">
        <f t="shared" si="115"/>
        <v>0</v>
      </c>
      <c r="I161" s="70">
        <f t="shared" si="115"/>
        <v>0</v>
      </c>
      <c r="J161" s="70">
        <f t="shared" si="115"/>
        <v>0</v>
      </c>
      <c r="K161" s="70">
        <f t="shared" si="115"/>
        <v>0</v>
      </c>
      <c r="L161" s="70">
        <f t="shared" si="115"/>
        <v>0</v>
      </c>
      <c r="M161" s="70">
        <f t="shared" si="115"/>
        <v>0</v>
      </c>
      <c r="N161" s="70">
        <f t="shared" si="115"/>
        <v>0</v>
      </c>
      <c r="O161" s="70">
        <f t="shared" si="115"/>
        <v>0</v>
      </c>
      <c r="P161" s="70">
        <f t="shared" si="115"/>
        <v>0</v>
      </c>
      <c r="Q161" s="70">
        <f t="shared" si="115"/>
        <v>0</v>
      </c>
      <c r="R161" s="70">
        <f t="shared" si="115"/>
        <v>0</v>
      </c>
      <c r="S161" s="70">
        <f t="shared" si="115"/>
        <v>0</v>
      </c>
      <c r="T161" s="70">
        <f t="shared" si="115"/>
        <v>0</v>
      </c>
      <c r="U161" s="70">
        <f t="shared" si="115"/>
        <v>0</v>
      </c>
      <c r="V161" s="70">
        <f t="shared" si="115"/>
        <v>0</v>
      </c>
      <c r="W161" s="70">
        <f t="shared" si="115"/>
        <v>0</v>
      </c>
      <c r="X161" s="70">
        <f t="shared" si="115"/>
        <v>0</v>
      </c>
      <c r="Y161" s="70">
        <f t="shared" si="115"/>
        <v>0</v>
      </c>
      <c r="Z161" s="70">
        <f t="shared" si="115"/>
        <v>0</v>
      </c>
      <c r="AA161" s="70">
        <f t="shared" si="115"/>
        <v>0</v>
      </c>
      <c r="AB161" s="70">
        <f t="shared" si="115"/>
        <v>0</v>
      </c>
      <c r="AC161" s="70">
        <f t="shared" si="115"/>
        <v>0</v>
      </c>
      <c r="AD161" s="70">
        <f t="shared" si="115"/>
        <v>0</v>
      </c>
      <c r="AE161" s="70">
        <f t="shared" si="115"/>
        <v>0</v>
      </c>
      <c r="AF161" s="70">
        <f t="shared" si="115"/>
        <v>0</v>
      </c>
      <c r="AG161" s="70">
        <f t="shared" si="115"/>
        <v>0</v>
      </c>
      <c r="AH161" s="70">
        <f t="shared" si="115"/>
        <v>0</v>
      </c>
    </row>
    <row r="162" spans="2:34" hidden="1" outlineLevel="1">
      <c r="B162" t="str">
        <f t="shared" si="89"/>
        <v>e-hydrogen (Solid oxide) - Feedstock WTT emissions (carbon dioxide) - Global - ton CO2/ton fuel</v>
      </c>
      <c r="C162" t="s">
        <v>61</v>
      </c>
      <c r="D162" t="s">
        <v>184</v>
      </c>
      <c r="E162" t="s">
        <v>49</v>
      </c>
      <c r="F162" t="s">
        <v>176</v>
      </c>
      <c r="G162" s="70">
        <f t="shared" ref="G162:AH162" si="116">G106</f>
        <v>0</v>
      </c>
      <c r="H162" s="70">
        <f t="shared" si="116"/>
        <v>0</v>
      </c>
      <c r="I162" s="70">
        <f t="shared" si="116"/>
        <v>0</v>
      </c>
      <c r="J162" s="70">
        <f t="shared" si="116"/>
        <v>0</v>
      </c>
      <c r="K162" s="70">
        <f t="shared" si="116"/>
        <v>0</v>
      </c>
      <c r="L162" s="70">
        <f t="shared" si="116"/>
        <v>0</v>
      </c>
      <c r="M162" s="70">
        <f t="shared" si="116"/>
        <v>0</v>
      </c>
      <c r="N162" s="70">
        <f t="shared" si="116"/>
        <v>0</v>
      </c>
      <c r="O162" s="70">
        <f t="shared" si="116"/>
        <v>0</v>
      </c>
      <c r="P162" s="70">
        <f t="shared" si="116"/>
        <v>0</v>
      </c>
      <c r="Q162" s="70">
        <f t="shared" si="116"/>
        <v>0</v>
      </c>
      <c r="R162" s="70">
        <f t="shared" si="116"/>
        <v>0</v>
      </c>
      <c r="S162" s="70">
        <f t="shared" si="116"/>
        <v>0</v>
      </c>
      <c r="T162" s="70">
        <f t="shared" si="116"/>
        <v>0</v>
      </c>
      <c r="U162" s="70">
        <f t="shared" si="116"/>
        <v>0</v>
      </c>
      <c r="V162" s="70">
        <f t="shared" si="116"/>
        <v>0</v>
      </c>
      <c r="W162" s="70">
        <f t="shared" si="116"/>
        <v>0</v>
      </c>
      <c r="X162" s="70">
        <f t="shared" si="116"/>
        <v>0</v>
      </c>
      <c r="Y162" s="70">
        <f t="shared" si="116"/>
        <v>0</v>
      </c>
      <c r="Z162" s="70">
        <f t="shared" si="116"/>
        <v>0</v>
      </c>
      <c r="AA162" s="70">
        <f t="shared" si="116"/>
        <v>0</v>
      </c>
      <c r="AB162" s="70">
        <f t="shared" si="116"/>
        <v>0</v>
      </c>
      <c r="AC162" s="70">
        <f t="shared" si="116"/>
        <v>0</v>
      </c>
      <c r="AD162" s="70">
        <f t="shared" si="116"/>
        <v>0</v>
      </c>
      <c r="AE162" s="70">
        <f t="shared" si="116"/>
        <v>0</v>
      </c>
      <c r="AF162" s="70">
        <f t="shared" si="116"/>
        <v>0</v>
      </c>
      <c r="AG162" s="70">
        <f t="shared" si="116"/>
        <v>0</v>
      </c>
      <c r="AH162" s="70">
        <f t="shared" si="116"/>
        <v>0</v>
      </c>
    </row>
    <row r="163" spans="2:34" hidden="1" outlineLevel="1">
      <c r="B163" t="str">
        <f t="shared" si="89"/>
        <v>e-hydrogen (Solid oxide) - Feedstock WTT emissions (methane) - Global - ton CH4/ton fuel</v>
      </c>
      <c r="C163" t="s">
        <v>61</v>
      </c>
      <c r="D163" t="s">
        <v>186</v>
      </c>
      <c r="E163" t="s">
        <v>49</v>
      </c>
      <c r="F163" t="s">
        <v>177</v>
      </c>
      <c r="G163" s="70">
        <f t="shared" ref="G163:AH163" si="117">G107</f>
        <v>0</v>
      </c>
      <c r="H163" s="70">
        <f t="shared" si="117"/>
        <v>0</v>
      </c>
      <c r="I163" s="70">
        <f t="shared" si="117"/>
        <v>0</v>
      </c>
      <c r="J163" s="70">
        <f t="shared" si="117"/>
        <v>0</v>
      </c>
      <c r="K163" s="70">
        <f t="shared" si="117"/>
        <v>0</v>
      </c>
      <c r="L163" s="70">
        <f t="shared" si="117"/>
        <v>0</v>
      </c>
      <c r="M163" s="70">
        <f t="shared" si="117"/>
        <v>0</v>
      </c>
      <c r="N163" s="70">
        <f t="shared" si="117"/>
        <v>0</v>
      </c>
      <c r="O163" s="70">
        <f t="shared" si="117"/>
        <v>0</v>
      </c>
      <c r="P163" s="70">
        <f t="shared" si="117"/>
        <v>0</v>
      </c>
      <c r="Q163" s="70">
        <f t="shared" si="117"/>
        <v>0</v>
      </c>
      <c r="R163" s="70">
        <f t="shared" si="117"/>
        <v>0</v>
      </c>
      <c r="S163" s="70">
        <f t="shared" si="117"/>
        <v>0</v>
      </c>
      <c r="T163" s="70">
        <f t="shared" si="117"/>
        <v>0</v>
      </c>
      <c r="U163" s="70">
        <f t="shared" si="117"/>
        <v>0</v>
      </c>
      <c r="V163" s="70">
        <f t="shared" si="117"/>
        <v>0</v>
      </c>
      <c r="W163" s="70">
        <f t="shared" si="117"/>
        <v>0</v>
      </c>
      <c r="X163" s="70">
        <f t="shared" si="117"/>
        <v>0</v>
      </c>
      <c r="Y163" s="70">
        <f t="shared" si="117"/>
        <v>0</v>
      </c>
      <c r="Z163" s="70">
        <f t="shared" si="117"/>
        <v>0</v>
      </c>
      <c r="AA163" s="70">
        <f t="shared" si="117"/>
        <v>0</v>
      </c>
      <c r="AB163" s="70">
        <f t="shared" si="117"/>
        <v>0</v>
      </c>
      <c r="AC163" s="70">
        <f t="shared" si="117"/>
        <v>0</v>
      </c>
      <c r="AD163" s="70">
        <f t="shared" si="117"/>
        <v>0</v>
      </c>
      <c r="AE163" s="70">
        <f t="shared" si="117"/>
        <v>0</v>
      </c>
      <c r="AF163" s="70">
        <f t="shared" si="117"/>
        <v>0</v>
      </c>
      <c r="AG163" s="70">
        <f t="shared" si="117"/>
        <v>0</v>
      </c>
      <c r="AH163" s="70">
        <f t="shared" si="117"/>
        <v>0</v>
      </c>
    </row>
    <row r="164" spans="2:34" hidden="1" outlineLevel="1">
      <c r="B164" t="str">
        <f t="shared" si="89"/>
        <v>e-hydrogen (Solid oxide) - Feedstock WTT emissions (nitrous oxide) - Global - ton N2O/ton fuel</v>
      </c>
      <c r="C164" t="s">
        <v>61</v>
      </c>
      <c r="D164" t="s">
        <v>188</v>
      </c>
      <c r="E164" t="s">
        <v>49</v>
      </c>
      <c r="F164" t="s">
        <v>178</v>
      </c>
      <c r="G164" s="70">
        <f t="shared" ref="G164:AH164" si="118">G108</f>
        <v>0</v>
      </c>
      <c r="H164" s="70">
        <f t="shared" si="118"/>
        <v>0</v>
      </c>
      <c r="I164" s="70">
        <f t="shared" si="118"/>
        <v>0</v>
      </c>
      <c r="J164" s="70">
        <f t="shared" si="118"/>
        <v>0</v>
      </c>
      <c r="K164" s="70">
        <f t="shared" si="118"/>
        <v>0</v>
      </c>
      <c r="L164" s="70">
        <f t="shared" si="118"/>
        <v>0</v>
      </c>
      <c r="M164" s="70">
        <f t="shared" si="118"/>
        <v>0</v>
      </c>
      <c r="N164" s="70">
        <f t="shared" si="118"/>
        <v>0</v>
      </c>
      <c r="O164" s="70">
        <f t="shared" si="118"/>
        <v>0</v>
      </c>
      <c r="P164" s="70">
        <f t="shared" si="118"/>
        <v>0</v>
      </c>
      <c r="Q164" s="70">
        <f t="shared" si="118"/>
        <v>0</v>
      </c>
      <c r="R164" s="70">
        <f t="shared" si="118"/>
        <v>0</v>
      </c>
      <c r="S164" s="70">
        <f t="shared" si="118"/>
        <v>0</v>
      </c>
      <c r="T164" s="70">
        <f t="shared" si="118"/>
        <v>0</v>
      </c>
      <c r="U164" s="70">
        <f t="shared" si="118"/>
        <v>0</v>
      </c>
      <c r="V164" s="70">
        <f t="shared" si="118"/>
        <v>0</v>
      </c>
      <c r="W164" s="70">
        <f t="shared" si="118"/>
        <v>0</v>
      </c>
      <c r="X164" s="70">
        <f t="shared" si="118"/>
        <v>0</v>
      </c>
      <c r="Y164" s="70">
        <f t="shared" si="118"/>
        <v>0</v>
      </c>
      <c r="Z164" s="70">
        <f t="shared" si="118"/>
        <v>0</v>
      </c>
      <c r="AA164" s="70">
        <f t="shared" si="118"/>
        <v>0</v>
      </c>
      <c r="AB164" s="70">
        <f t="shared" si="118"/>
        <v>0</v>
      </c>
      <c r="AC164" s="70">
        <f t="shared" si="118"/>
        <v>0</v>
      </c>
      <c r="AD164" s="70">
        <f t="shared" si="118"/>
        <v>0</v>
      </c>
      <c r="AE164" s="70">
        <f t="shared" si="118"/>
        <v>0</v>
      </c>
      <c r="AF164" s="70">
        <f t="shared" si="118"/>
        <v>0</v>
      </c>
      <c r="AG164" s="70">
        <f t="shared" si="118"/>
        <v>0</v>
      </c>
      <c r="AH164" s="70">
        <f t="shared" si="118"/>
        <v>0</v>
      </c>
    </row>
    <row r="165" spans="2:34" hidden="1" outlineLevel="1">
      <c r="B165" t="str">
        <f t="shared" si="89"/>
        <v/>
      </c>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row>
    <row r="166" spans="2:34" hidden="1" outlineLevel="1">
      <c r="B166" t="str">
        <f t="shared" si="89"/>
        <v>e-hydrogen (Alkaline) - Market share - Global - %</v>
      </c>
      <c r="C166" t="s">
        <v>54</v>
      </c>
      <c r="D166" t="s">
        <v>129</v>
      </c>
      <c r="E166" t="s">
        <v>49</v>
      </c>
      <c r="F166" t="s">
        <v>117</v>
      </c>
      <c r="G166" s="9">
        <f t="shared" ref="G166:V168" si="119">INDEX(FuelData,MATCH($B166,FuelData_Index,0),MATCH(G$4,FuelData_Year,0))</f>
        <v>0.74000000000000199</v>
      </c>
      <c r="H166" s="9">
        <f t="shared" si="119"/>
        <v>0.72000000000000597</v>
      </c>
      <c r="I166" s="9">
        <f t="shared" si="119"/>
        <v>0.70000000000000284</v>
      </c>
      <c r="J166" s="9">
        <f t="shared" si="119"/>
        <v>0.65999999999999659</v>
      </c>
      <c r="K166" s="9">
        <f t="shared" si="119"/>
        <v>0.62000000000000455</v>
      </c>
      <c r="L166" s="9">
        <f t="shared" si="119"/>
        <v>0.57999999999999829</v>
      </c>
      <c r="M166" s="9">
        <f t="shared" si="119"/>
        <v>0.54000000000000625</v>
      </c>
      <c r="N166" s="9">
        <f t="shared" si="119"/>
        <v>0.5</v>
      </c>
      <c r="O166" s="9">
        <f t="shared" si="119"/>
        <v>0.44999999999998863</v>
      </c>
      <c r="P166" s="9">
        <f t="shared" si="119"/>
        <v>0.39999999999999147</v>
      </c>
      <c r="Q166" s="9">
        <f t="shared" si="119"/>
        <v>0.34999999999999432</v>
      </c>
      <c r="R166" s="9">
        <f t="shared" si="119"/>
        <v>0.29999999999999716</v>
      </c>
      <c r="S166" s="9">
        <f t="shared" si="119"/>
        <v>0.25</v>
      </c>
      <c r="T166" s="9">
        <f t="shared" si="119"/>
        <v>0.21000000000000796</v>
      </c>
      <c r="U166" s="9">
        <f t="shared" si="119"/>
        <v>0.17000000000000171</v>
      </c>
      <c r="V166" s="9">
        <f t="shared" si="119"/>
        <v>0.13000000000000966</v>
      </c>
      <c r="W166" s="9">
        <f t="shared" ref="W166:AH168" si="120">INDEX(FuelData,MATCH($B166,FuelData_Index,0),MATCH(W$4,FuelData_Year,0))</f>
        <v>9.0000000000003411E-2</v>
      </c>
      <c r="X166" s="9">
        <f t="shared" si="120"/>
        <v>4.9999999999997158E-2</v>
      </c>
      <c r="Y166" s="9">
        <f t="shared" si="120"/>
        <v>3.9999999999999147E-2</v>
      </c>
      <c r="Z166" s="9">
        <f t="shared" si="120"/>
        <v>2.9999999999997584E-2</v>
      </c>
      <c r="AA166" s="9">
        <f t="shared" si="120"/>
        <v>1.9999999999999574E-2</v>
      </c>
      <c r="AB166" s="9">
        <f t="shared" si="120"/>
        <v>9.9999999999980105E-3</v>
      </c>
      <c r="AC166" s="9">
        <f t="shared" si="120"/>
        <v>0</v>
      </c>
      <c r="AD166" s="9">
        <f t="shared" si="120"/>
        <v>0</v>
      </c>
      <c r="AE166" s="9">
        <f t="shared" si="120"/>
        <v>0</v>
      </c>
      <c r="AF166" s="9">
        <f t="shared" si="120"/>
        <v>0</v>
      </c>
      <c r="AG166" s="9">
        <f t="shared" si="120"/>
        <v>0</v>
      </c>
      <c r="AH166" s="9">
        <f t="shared" si="120"/>
        <v>0</v>
      </c>
    </row>
    <row r="167" spans="2:34" hidden="1" outlineLevel="1">
      <c r="B167" t="str">
        <f t="shared" si="89"/>
        <v>e-hydrogen (PEM) - Market share - Global - %</v>
      </c>
      <c r="C167" t="s">
        <v>60</v>
      </c>
      <c r="D167" t="s">
        <v>129</v>
      </c>
      <c r="E167" t="s">
        <v>49</v>
      </c>
      <c r="F167" t="s">
        <v>117</v>
      </c>
      <c r="G167" s="9">
        <f t="shared" si="119"/>
        <v>0.23000000000000043</v>
      </c>
      <c r="H167" s="9">
        <f t="shared" si="119"/>
        <v>0.23999999999999844</v>
      </c>
      <c r="I167" s="9">
        <f t="shared" si="119"/>
        <v>0.25000000000000355</v>
      </c>
      <c r="J167" s="9">
        <f t="shared" si="119"/>
        <v>0.26500000000000412</v>
      </c>
      <c r="K167" s="9">
        <f t="shared" si="119"/>
        <v>0.28000000000000114</v>
      </c>
      <c r="L167" s="9">
        <f t="shared" si="119"/>
        <v>0.29500000000000171</v>
      </c>
      <c r="M167" s="9">
        <f t="shared" si="119"/>
        <v>0.31000000000000227</v>
      </c>
      <c r="N167" s="9">
        <f t="shared" si="119"/>
        <v>0.32500000000000284</v>
      </c>
      <c r="O167" s="9">
        <f t="shared" si="119"/>
        <v>0.33500000000000085</v>
      </c>
      <c r="P167" s="9">
        <f t="shared" si="119"/>
        <v>0.34500000000000242</v>
      </c>
      <c r="Q167" s="9">
        <f t="shared" si="119"/>
        <v>0.35500000000000398</v>
      </c>
      <c r="R167" s="9">
        <f t="shared" si="119"/>
        <v>0.36500000000000199</v>
      </c>
      <c r="S167" s="9">
        <f t="shared" si="119"/>
        <v>0.375</v>
      </c>
      <c r="T167" s="9">
        <f t="shared" si="119"/>
        <v>0.37999999999999901</v>
      </c>
      <c r="U167" s="9">
        <f t="shared" si="119"/>
        <v>0.38499999999999979</v>
      </c>
      <c r="V167" s="9">
        <f t="shared" si="119"/>
        <v>0.38999999999999879</v>
      </c>
      <c r="W167" s="9">
        <f t="shared" si="120"/>
        <v>0.39499999999999957</v>
      </c>
      <c r="X167" s="9">
        <f t="shared" si="120"/>
        <v>0.39999999999999858</v>
      </c>
      <c r="Y167" s="9">
        <f t="shared" si="120"/>
        <v>0.38000000000000256</v>
      </c>
      <c r="Z167" s="9">
        <f t="shared" si="120"/>
        <v>0.35999999999999943</v>
      </c>
      <c r="AA167" s="9">
        <f t="shared" si="120"/>
        <v>0.34000000000000341</v>
      </c>
      <c r="AB167" s="9">
        <f t="shared" si="120"/>
        <v>0.32000000000000028</v>
      </c>
      <c r="AC167" s="9">
        <f t="shared" si="120"/>
        <v>0.30000000000000426</v>
      </c>
      <c r="AD167" s="9">
        <f t="shared" si="120"/>
        <v>0.28000000000000114</v>
      </c>
      <c r="AE167" s="9">
        <f t="shared" si="120"/>
        <v>0.26000000000000512</v>
      </c>
      <c r="AF167" s="9">
        <f t="shared" si="120"/>
        <v>0.24000000000000199</v>
      </c>
      <c r="AG167" s="9">
        <f t="shared" si="120"/>
        <v>0.21999999999999886</v>
      </c>
      <c r="AH167" s="9">
        <f t="shared" si="120"/>
        <v>0.20000000000000284</v>
      </c>
    </row>
    <row r="168" spans="2:34" hidden="1" outlineLevel="1">
      <c r="B168" t="str">
        <f t="shared" si="89"/>
        <v>e-hydrogen (Solid oxide) - Market share - Global - %</v>
      </c>
      <c r="C168" t="s">
        <v>61</v>
      </c>
      <c r="D168" t="s">
        <v>129</v>
      </c>
      <c r="E168" t="s">
        <v>49</v>
      </c>
      <c r="F168" t="s">
        <v>117</v>
      </c>
      <c r="G168" s="9">
        <f t="shared" si="119"/>
        <v>2.9999999999997584E-2</v>
      </c>
      <c r="H168" s="9">
        <f t="shared" si="119"/>
        <v>3.9999999999999147E-2</v>
      </c>
      <c r="I168" s="9">
        <f t="shared" si="119"/>
        <v>4.9999999999997158E-2</v>
      </c>
      <c r="J168" s="9">
        <f t="shared" si="119"/>
        <v>7.5000000000002842E-2</v>
      </c>
      <c r="K168" s="9">
        <f t="shared" si="119"/>
        <v>0.10000000000000142</v>
      </c>
      <c r="L168" s="9">
        <f t="shared" si="119"/>
        <v>0.125</v>
      </c>
      <c r="M168" s="9">
        <f t="shared" si="119"/>
        <v>0.14999999999999858</v>
      </c>
      <c r="N168" s="9">
        <f t="shared" si="119"/>
        <v>0.17499999999999716</v>
      </c>
      <c r="O168" s="9">
        <f t="shared" si="119"/>
        <v>0.21500000000000341</v>
      </c>
      <c r="P168" s="9">
        <f t="shared" si="119"/>
        <v>0.25500000000000966</v>
      </c>
      <c r="Q168" s="9">
        <f t="shared" si="119"/>
        <v>0.29500000000001592</v>
      </c>
      <c r="R168" s="9">
        <f t="shared" si="119"/>
        <v>0.33500000000000796</v>
      </c>
      <c r="S168" s="9">
        <f t="shared" si="119"/>
        <v>0.37500000000001421</v>
      </c>
      <c r="T168" s="9">
        <f t="shared" si="119"/>
        <v>0.4100000000000108</v>
      </c>
      <c r="U168" s="9">
        <f t="shared" si="119"/>
        <v>0.44500000000000739</v>
      </c>
      <c r="V168" s="9">
        <f t="shared" si="119"/>
        <v>0.48000000000001819</v>
      </c>
      <c r="W168" s="9">
        <f t="shared" si="120"/>
        <v>0.51500000000001478</v>
      </c>
      <c r="X168" s="9">
        <f t="shared" si="120"/>
        <v>0.54999999999999716</v>
      </c>
      <c r="Y168" s="9">
        <f t="shared" si="120"/>
        <v>0.57999999999999829</v>
      </c>
      <c r="Z168" s="9">
        <f t="shared" si="120"/>
        <v>0.60999999999999943</v>
      </c>
      <c r="AA168" s="9">
        <f t="shared" si="120"/>
        <v>0.64000000000000057</v>
      </c>
      <c r="AB168" s="9">
        <f t="shared" si="120"/>
        <v>0.67000000000000171</v>
      </c>
      <c r="AC168" s="9">
        <f t="shared" si="120"/>
        <v>0.69999999999999574</v>
      </c>
      <c r="AD168" s="9">
        <f t="shared" si="120"/>
        <v>0.71999999999999886</v>
      </c>
      <c r="AE168" s="9">
        <f t="shared" si="120"/>
        <v>0.73999999999999488</v>
      </c>
      <c r="AF168" s="9">
        <f t="shared" si="120"/>
        <v>0.75999999999999801</v>
      </c>
      <c r="AG168" s="9">
        <f t="shared" si="120"/>
        <v>0.78000000000000114</v>
      </c>
      <c r="AH168" s="9">
        <f t="shared" si="120"/>
        <v>0.79999999999999716</v>
      </c>
    </row>
    <row r="169" spans="2:34" collapsed="1">
      <c r="B169" t="str">
        <f t="shared" si="89"/>
        <v/>
      </c>
    </row>
    <row r="170" spans="2:34">
      <c r="B170" t="str">
        <f t="shared" ref="B170:B211" si="121">_xlfn.TEXTJOIN(" - ",TRUE,C170:F170)</f>
        <v>e-hydrogen (compressed) - Item - Region - Unit</v>
      </c>
      <c r="C170" s="52" t="s">
        <v>62</v>
      </c>
      <c r="D170" s="52" t="s">
        <v>28</v>
      </c>
      <c r="E170" s="52" t="s">
        <v>1</v>
      </c>
      <c r="F170" s="52" t="s">
        <v>29</v>
      </c>
      <c r="G170" s="3">
        <v>2023</v>
      </c>
      <c r="H170" s="3">
        <v>2024</v>
      </c>
      <c r="I170" s="3">
        <v>2025</v>
      </c>
      <c r="J170" s="3">
        <v>2026</v>
      </c>
      <c r="K170" s="3">
        <v>2027</v>
      </c>
      <c r="L170" s="3">
        <v>2028</v>
      </c>
      <c r="M170" s="3">
        <v>2029</v>
      </c>
      <c r="N170" s="3">
        <v>2030</v>
      </c>
      <c r="O170" s="3">
        <v>2031</v>
      </c>
      <c r="P170" s="3">
        <v>2032</v>
      </c>
      <c r="Q170" s="3">
        <v>2033</v>
      </c>
      <c r="R170" s="3">
        <v>2034</v>
      </c>
      <c r="S170" s="3">
        <v>2035</v>
      </c>
      <c r="T170" s="3">
        <v>2036</v>
      </c>
      <c r="U170" s="3">
        <v>2037</v>
      </c>
      <c r="V170" s="3">
        <v>2038</v>
      </c>
      <c r="W170" s="3">
        <v>2039</v>
      </c>
      <c r="X170" s="3">
        <v>2040</v>
      </c>
      <c r="Y170" s="3">
        <v>2041</v>
      </c>
      <c r="Z170" s="3">
        <v>2042</v>
      </c>
      <c r="AA170" s="3">
        <v>2043</v>
      </c>
      <c r="AB170" s="3">
        <v>2044</v>
      </c>
      <c r="AC170" s="3">
        <v>2045</v>
      </c>
      <c r="AD170" s="3">
        <v>2046</v>
      </c>
      <c r="AE170" s="3">
        <v>2047</v>
      </c>
      <c r="AF170" s="3">
        <v>2048</v>
      </c>
      <c r="AG170" s="3">
        <v>2049</v>
      </c>
      <c r="AH170" s="3">
        <v>2050</v>
      </c>
    </row>
    <row r="171" spans="2:34" hidden="1" outlineLevel="1">
      <c r="B171" t="str">
        <f t="shared" si="121"/>
        <v/>
      </c>
      <c r="C171" s="56"/>
      <c r="D171" s="56"/>
      <c r="E171" s="56"/>
      <c r="F171" s="56"/>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row>
    <row r="172" spans="2:34" hidden="1" outlineLevel="1">
      <c r="B172" t="str">
        <f t="shared" si="121"/>
        <v>e-hydrogen (compressed) - Total emissions - WTW - GWP100 - Global - ton CO2eq/ton fuel</v>
      </c>
      <c r="C172" s="58" t="str">
        <f>C170</f>
        <v>e-hydrogen (compressed)</v>
      </c>
      <c r="D172" s="10" t="s">
        <v>196</v>
      </c>
      <c r="E172" s="10" t="s">
        <v>49</v>
      </c>
      <c r="F172" s="10" t="s">
        <v>52</v>
      </c>
      <c r="G172" s="62">
        <f>G174+G176</f>
        <v>0.29069928460653066</v>
      </c>
      <c r="H172" s="62">
        <f t="shared" ref="H172:AH172" si="122">H174+H176</f>
        <v>0.29036818709700268</v>
      </c>
      <c r="I172" s="62">
        <f t="shared" si="122"/>
        <v>0.28998000000000135</v>
      </c>
      <c r="J172" s="62">
        <f t="shared" si="122"/>
        <v>0.28940257594781538</v>
      </c>
      <c r="K172" s="62">
        <f t="shared" si="122"/>
        <v>0.28872889145140718</v>
      </c>
      <c r="L172" s="62">
        <f t="shared" si="122"/>
        <v>0.28795894651077331</v>
      </c>
      <c r="M172" s="62">
        <f t="shared" si="122"/>
        <v>0.28709274112591998</v>
      </c>
      <c r="N172" s="62">
        <f t="shared" si="122"/>
        <v>0.28613027529683954</v>
      </c>
      <c r="O172" s="62">
        <f t="shared" si="122"/>
        <v>0.28427104178214713</v>
      </c>
      <c r="P172" s="62">
        <f t="shared" si="122"/>
        <v>0.28231892358064925</v>
      </c>
      <c r="Q172" s="62">
        <f t="shared" si="122"/>
        <v>0.28027392069234119</v>
      </c>
      <c r="R172" s="62">
        <f t="shared" si="122"/>
        <v>0.27813603311721824</v>
      </c>
      <c r="S172" s="62">
        <f t="shared" si="122"/>
        <v>0.27590526085528855</v>
      </c>
      <c r="T172" s="62">
        <f t="shared" si="122"/>
        <v>0.27357819323199506</v>
      </c>
      <c r="U172" s="62">
        <f t="shared" si="122"/>
        <v>0.27118673282278699</v>
      </c>
      <c r="V172" s="62">
        <f t="shared" si="122"/>
        <v>0.26873087962767428</v>
      </c>
      <c r="W172" s="62">
        <f t="shared" si="122"/>
        <v>0.26621063364664344</v>
      </c>
      <c r="X172" s="62">
        <f t="shared" si="122"/>
        <v>0.26362599487969779</v>
      </c>
      <c r="Y172" s="62">
        <f t="shared" si="122"/>
        <v>0.26028322332369702</v>
      </c>
      <c r="Z172" s="62">
        <f t="shared" si="122"/>
        <v>0.25697707164708095</v>
      </c>
      <c r="AA172" s="62">
        <f t="shared" si="122"/>
        <v>0.25370753984985572</v>
      </c>
      <c r="AB172" s="62">
        <f t="shared" si="122"/>
        <v>0.25047462793201525</v>
      </c>
      <c r="AC172" s="62">
        <f t="shared" si="122"/>
        <v>0.2472783358935641</v>
      </c>
      <c r="AD172" s="62">
        <f t="shared" si="122"/>
        <v>0.24460874010561368</v>
      </c>
      <c r="AE172" s="62">
        <f t="shared" si="122"/>
        <v>0.24198615862228262</v>
      </c>
      <c r="AF172" s="62">
        <f t="shared" si="122"/>
        <v>0.23941059144356966</v>
      </c>
      <c r="AG172" s="62">
        <f t="shared" si="122"/>
        <v>0.23688203856947532</v>
      </c>
      <c r="AH172" s="62">
        <f t="shared" si="122"/>
        <v>0.23440050000000018</v>
      </c>
    </row>
    <row r="173" spans="2:34" hidden="1" outlineLevel="1">
      <c r="B173" t="str">
        <f t="shared" si="121"/>
        <v>e-hydrogen (compressed) - Total emissions - WTW - GWP20 - Global - ton CO2eq/ton fuel</v>
      </c>
      <c r="C173" s="59" t="str">
        <f>C170</f>
        <v>e-hydrogen (compressed)</v>
      </c>
      <c r="D173" s="13" t="s">
        <v>197</v>
      </c>
      <c r="E173" s="13" t="s">
        <v>49</v>
      </c>
      <c r="F173" s="13" t="s">
        <v>52</v>
      </c>
      <c r="G173" s="63">
        <f t="shared" ref="G173:AH173" si="123">G175+G177</f>
        <v>0.29069928460653066</v>
      </c>
      <c r="H173" s="63">
        <f t="shared" si="123"/>
        <v>0.29036818709700268</v>
      </c>
      <c r="I173" s="63">
        <f t="shared" si="123"/>
        <v>0.28998000000000135</v>
      </c>
      <c r="J173" s="63">
        <f t="shared" si="123"/>
        <v>0.28940257594781538</v>
      </c>
      <c r="K173" s="63">
        <f t="shared" si="123"/>
        <v>0.28872889145140718</v>
      </c>
      <c r="L173" s="63">
        <f t="shared" si="123"/>
        <v>0.28795894651077331</v>
      </c>
      <c r="M173" s="63">
        <f t="shared" si="123"/>
        <v>0.28709274112591998</v>
      </c>
      <c r="N173" s="63">
        <f t="shared" si="123"/>
        <v>0.28613027529683954</v>
      </c>
      <c r="O173" s="63">
        <f t="shared" si="123"/>
        <v>0.28427104178214713</v>
      </c>
      <c r="P173" s="63">
        <f t="shared" si="123"/>
        <v>0.28231892358064925</v>
      </c>
      <c r="Q173" s="63">
        <f t="shared" si="123"/>
        <v>0.28027392069234119</v>
      </c>
      <c r="R173" s="63">
        <f t="shared" si="123"/>
        <v>0.27813603311721824</v>
      </c>
      <c r="S173" s="63">
        <f t="shared" si="123"/>
        <v>0.27590526085528855</v>
      </c>
      <c r="T173" s="63">
        <f t="shared" si="123"/>
        <v>0.27357819323199506</v>
      </c>
      <c r="U173" s="63">
        <f t="shared" si="123"/>
        <v>0.27118673282278699</v>
      </c>
      <c r="V173" s="63">
        <f t="shared" si="123"/>
        <v>0.26873087962767428</v>
      </c>
      <c r="W173" s="63">
        <f t="shared" si="123"/>
        <v>0.26621063364664344</v>
      </c>
      <c r="X173" s="63">
        <f t="shared" si="123"/>
        <v>0.26362599487969779</v>
      </c>
      <c r="Y173" s="63">
        <f t="shared" si="123"/>
        <v>0.26028322332369702</v>
      </c>
      <c r="Z173" s="63">
        <f t="shared" si="123"/>
        <v>0.25697707164708095</v>
      </c>
      <c r="AA173" s="63">
        <f t="shared" si="123"/>
        <v>0.25370753984985572</v>
      </c>
      <c r="AB173" s="63">
        <f t="shared" si="123"/>
        <v>0.25047462793201525</v>
      </c>
      <c r="AC173" s="63">
        <f t="shared" si="123"/>
        <v>0.2472783358935641</v>
      </c>
      <c r="AD173" s="63">
        <f t="shared" si="123"/>
        <v>0.24460874010561368</v>
      </c>
      <c r="AE173" s="63">
        <f t="shared" si="123"/>
        <v>0.24198615862228262</v>
      </c>
      <c r="AF173" s="63">
        <f t="shared" si="123"/>
        <v>0.23941059144356966</v>
      </c>
      <c r="AG173" s="63">
        <f t="shared" si="123"/>
        <v>0.23688203856947532</v>
      </c>
      <c r="AH173" s="63">
        <f t="shared" si="123"/>
        <v>0.23440050000000018</v>
      </c>
    </row>
    <row r="174" spans="2:34" hidden="1" outlineLevel="1">
      <c r="B174" t="str">
        <f t="shared" si="121"/>
        <v>e-hydrogen (compressed) - Total emissions - TTW - GWP100 - Global - ton CO2eq/ton fuel</v>
      </c>
      <c r="C174" s="58" t="str">
        <f>C170</f>
        <v>e-hydrogen (compressed)</v>
      </c>
      <c r="D174" s="10" t="s">
        <v>198</v>
      </c>
      <c r="E174" s="10" t="s">
        <v>49</v>
      </c>
      <c r="F174" s="10" t="s">
        <v>52</v>
      </c>
      <c r="G174" s="62">
        <f>G187+G188*G178+G189*G180</f>
        <v>0</v>
      </c>
      <c r="H174" s="62">
        <f t="shared" ref="H174:AH174" si="124">H187+H188*H178+H189*H180</f>
        <v>0</v>
      </c>
      <c r="I174" s="62">
        <f t="shared" si="124"/>
        <v>0</v>
      </c>
      <c r="J174" s="62">
        <f t="shared" si="124"/>
        <v>0</v>
      </c>
      <c r="K174" s="62">
        <f t="shared" si="124"/>
        <v>0</v>
      </c>
      <c r="L174" s="62">
        <f t="shared" si="124"/>
        <v>0</v>
      </c>
      <c r="M174" s="62">
        <f t="shared" si="124"/>
        <v>0</v>
      </c>
      <c r="N174" s="62">
        <f t="shared" si="124"/>
        <v>0</v>
      </c>
      <c r="O174" s="62">
        <f t="shared" si="124"/>
        <v>0</v>
      </c>
      <c r="P174" s="62">
        <f t="shared" si="124"/>
        <v>0</v>
      </c>
      <c r="Q174" s="62">
        <f t="shared" si="124"/>
        <v>0</v>
      </c>
      <c r="R174" s="62">
        <f t="shared" si="124"/>
        <v>0</v>
      </c>
      <c r="S174" s="62">
        <f t="shared" si="124"/>
        <v>0</v>
      </c>
      <c r="T174" s="62">
        <f t="shared" si="124"/>
        <v>0</v>
      </c>
      <c r="U174" s="62">
        <f t="shared" si="124"/>
        <v>0</v>
      </c>
      <c r="V174" s="62">
        <f t="shared" si="124"/>
        <v>0</v>
      </c>
      <c r="W174" s="62">
        <f t="shared" si="124"/>
        <v>0</v>
      </c>
      <c r="X174" s="62">
        <f t="shared" si="124"/>
        <v>0</v>
      </c>
      <c r="Y174" s="62">
        <f t="shared" si="124"/>
        <v>0</v>
      </c>
      <c r="Z174" s="62">
        <f t="shared" si="124"/>
        <v>0</v>
      </c>
      <c r="AA174" s="62">
        <f t="shared" si="124"/>
        <v>0</v>
      </c>
      <c r="AB174" s="62">
        <f t="shared" si="124"/>
        <v>0</v>
      </c>
      <c r="AC174" s="62">
        <f t="shared" si="124"/>
        <v>0</v>
      </c>
      <c r="AD174" s="62">
        <f t="shared" si="124"/>
        <v>0</v>
      </c>
      <c r="AE174" s="62">
        <f t="shared" si="124"/>
        <v>0</v>
      </c>
      <c r="AF174" s="62">
        <f t="shared" si="124"/>
        <v>0</v>
      </c>
      <c r="AG174" s="62">
        <f t="shared" si="124"/>
        <v>0</v>
      </c>
      <c r="AH174" s="62">
        <f t="shared" si="124"/>
        <v>0</v>
      </c>
    </row>
    <row r="175" spans="2:34" hidden="1" outlineLevel="1">
      <c r="B175" t="str">
        <f t="shared" si="121"/>
        <v>e-hydrogen (compressed) - Total emissions - TTW - GWP20 - Global - ton CO2eq/ton fuel</v>
      </c>
      <c r="C175" s="56" t="str">
        <f>C170</f>
        <v>e-hydrogen (compressed)</v>
      </c>
      <c r="D175" s="2" t="s">
        <v>199</v>
      </c>
      <c r="E175" s="2" t="s">
        <v>49</v>
      </c>
      <c r="F175" s="2" t="s">
        <v>52</v>
      </c>
      <c r="G175" s="89">
        <f>G187+G188*G179+G189*G181</f>
        <v>0</v>
      </c>
      <c r="H175" s="89">
        <f t="shared" ref="H175:AH175" si="125">H187+H188*H179+H189*H181</f>
        <v>0</v>
      </c>
      <c r="I175" s="89">
        <f t="shared" si="125"/>
        <v>0</v>
      </c>
      <c r="J175" s="89">
        <f t="shared" si="125"/>
        <v>0</v>
      </c>
      <c r="K175" s="89">
        <f t="shared" si="125"/>
        <v>0</v>
      </c>
      <c r="L175" s="89">
        <f t="shared" si="125"/>
        <v>0</v>
      </c>
      <c r="M175" s="89">
        <f t="shared" si="125"/>
        <v>0</v>
      </c>
      <c r="N175" s="89">
        <f t="shared" si="125"/>
        <v>0</v>
      </c>
      <c r="O175" s="89">
        <f t="shared" si="125"/>
        <v>0</v>
      </c>
      <c r="P175" s="89">
        <f t="shared" si="125"/>
        <v>0</v>
      </c>
      <c r="Q175" s="89">
        <f t="shared" si="125"/>
        <v>0</v>
      </c>
      <c r="R175" s="89">
        <f t="shared" si="125"/>
        <v>0</v>
      </c>
      <c r="S175" s="89">
        <f t="shared" si="125"/>
        <v>0</v>
      </c>
      <c r="T175" s="89">
        <f t="shared" si="125"/>
        <v>0</v>
      </c>
      <c r="U175" s="89">
        <f t="shared" si="125"/>
        <v>0</v>
      </c>
      <c r="V175" s="89">
        <f t="shared" si="125"/>
        <v>0</v>
      </c>
      <c r="W175" s="89">
        <f t="shared" si="125"/>
        <v>0</v>
      </c>
      <c r="X175" s="89">
        <f t="shared" si="125"/>
        <v>0</v>
      </c>
      <c r="Y175" s="89">
        <f t="shared" si="125"/>
        <v>0</v>
      </c>
      <c r="Z175" s="89">
        <f t="shared" si="125"/>
        <v>0</v>
      </c>
      <c r="AA175" s="89">
        <f t="shared" si="125"/>
        <v>0</v>
      </c>
      <c r="AB175" s="89">
        <f t="shared" si="125"/>
        <v>0</v>
      </c>
      <c r="AC175" s="89">
        <f t="shared" si="125"/>
        <v>0</v>
      </c>
      <c r="AD175" s="89">
        <f t="shared" si="125"/>
        <v>0</v>
      </c>
      <c r="AE175" s="89">
        <f t="shared" si="125"/>
        <v>0</v>
      </c>
      <c r="AF175" s="89">
        <f t="shared" si="125"/>
        <v>0</v>
      </c>
      <c r="AG175" s="89">
        <f t="shared" si="125"/>
        <v>0</v>
      </c>
      <c r="AH175" s="89">
        <f t="shared" si="125"/>
        <v>0</v>
      </c>
    </row>
    <row r="176" spans="2:34" hidden="1" outlineLevel="1">
      <c r="B176" t="str">
        <f t="shared" si="121"/>
        <v>e-hydrogen (compressed) - Total emissions - WTT - GWP100 - Global - ton CO2eq/ton fuel</v>
      </c>
      <c r="C176" s="58" t="str">
        <f>C170</f>
        <v>e-hydrogen (compressed)</v>
      </c>
      <c r="D176" s="10" t="s">
        <v>169</v>
      </c>
      <c r="E176" s="10" t="s">
        <v>49</v>
      </c>
      <c r="F176" s="10" t="s">
        <v>52</v>
      </c>
      <c r="G176" s="62">
        <f>G194+G195*G178+G196*G180</f>
        <v>0.29069928460653066</v>
      </c>
      <c r="H176" s="62">
        <f t="shared" ref="H176:AH176" si="126">H194+H195*H178+H196*H180</f>
        <v>0.29036818709700268</v>
      </c>
      <c r="I176" s="62">
        <f t="shared" si="126"/>
        <v>0.28998000000000135</v>
      </c>
      <c r="J176" s="62">
        <f t="shared" si="126"/>
        <v>0.28940257594781538</v>
      </c>
      <c r="K176" s="62">
        <f t="shared" si="126"/>
        <v>0.28872889145140718</v>
      </c>
      <c r="L176" s="62">
        <f t="shared" si="126"/>
        <v>0.28795894651077331</v>
      </c>
      <c r="M176" s="62">
        <f t="shared" si="126"/>
        <v>0.28709274112591998</v>
      </c>
      <c r="N176" s="62">
        <f t="shared" si="126"/>
        <v>0.28613027529683954</v>
      </c>
      <c r="O176" s="62">
        <f t="shared" si="126"/>
        <v>0.28427104178214713</v>
      </c>
      <c r="P176" s="62">
        <f t="shared" si="126"/>
        <v>0.28231892358064925</v>
      </c>
      <c r="Q176" s="62">
        <f t="shared" si="126"/>
        <v>0.28027392069234119</v>
      </c>
      <c r="R176" s="62">
        <f t="shared" si="126"/>
        <v>0.27813603311721824</v>
      </c>
      <c r="S176" s="62">
        <f t="shared" si="126"/>
        <v>0.27590526085528855</v>
      </c>
      <c r="T176" s="62">
        <f t="shared" si="126"/>
        <v>0.27357819323199506</v>
      </c>
      <c r="U176" s="62">
        <f t="shared" si="126"/>
        <v>0.27118673282278699</v>
      </c>
      <c r="V176" s="62">
        <f t="shared" si="126"/>
        <v>0.26873087962767428</v>
      </c>
      <c r="W176" s="62">
        <f t="shared" si="126"/>
        <v>0.26621063364664344</v>
      </c>
      <c r="X176" s="62">
        <f t="shared" si="126"/>
        <v>0.26362599487969779</v>
      </c>
      <c r="Y176" s="62">
        <f t="shared" si="126"/>
        <v>0.26028322332369702</v>
      </c>
      <c r="Z176" s="62">
        <f t="shared" si="126"/>
        <v>0.25697707164708095</v>
      </c>
      <c r="AA176" s="62">
        <f t="shared" si="126"/>
        <v>0.25370753984985572</v>
      </c>
      <c r="AB176" s="62">
        <f t="shared" si="126"/>
        <v>0.25047462793201525</v>
      </c>
      <c r="AC176" s="62">
        <f t="shared" si="126"/>
        <v>0.2472783358935641</v>
      </c>
      <c r="AD176" s="62">
        <f t="shared" si="126"/>
        <v>0.24460874010561368</v>
      </c>
      <c r="AE176" s="62">
        <f t="shared" si="126"/>
        <v>0.24198615862228262</v>
      </c>
      <c r="AF176" s="62">
        <f t="shared" si="126"/>
        <v>0.23941059144356966</v>
      </c>
      <c r="AG176" s="62">
        <f t="shared" si="126"/>
        <v>0.23688203856947532</v>
      </c>
      <c r="AH176" s="62">
        <f t="shared" si="126"/>
        <v>0.23440050000000018</v>
      </c>
    </row>
    <row r="177" spans="2:34" hidden="1" outlineLevel="1">
      <c r="B177" t="str">
        <f t="shared" si="121"/>
        <v>e-hydrogen (compressed) - Total emissions - WTT - GWP20 - Global - ton CO2eq/ton fuel</v>
      </c>
      <c r="C177" s="59" t="str">
        <f>C170</f>
        <v>e-hydrogen (compressed)</v>
      </c>
      <c r="D177" s="13" t="s">
        <v>170</v>
      </c>
      <c r="E177" s="13" t="s">
        <v>49</v>
      </c>
      <c r="F177" s="13" t="s">
        <v>52</v>
      </c>
      <c r="G177" s="63">
        <f>G194+G195*G179+G196*G181</f>
        <v>0.29069928460653066</v>
      </c>
      <c r="H177" s="63">
        <f t="shared" ref="H177:AH177" si="127">H194+H195*H179+H196*H181</f>
        <v>0.29036818709700268</v>
      </c>
      <c r="I177" s="63">
        <f t="shared" si="127"/>
        <v>0.28998000000000135</v>
      </c>
      <c r="J177" s="63">
        <f t="shared" si="127"/>
        <v>0.28940257594781538</v>
      </c>
      <c r="K177" s="63">
        <f t="shared" si="127"/>
        <v>0.28872889145140718</v>
      </c>
      <c r="L177" s="63">
        <f t="shared" si="127"/>
        <v>0.28795894651077331</v>
      </c>
      <c r="M177" s="63">
        <f t="shared" si="127"/>
        <v>0.28709274112591998</v>
      </c>
      <c r="N177" s="63">
        <f t="shared" si="127"/>
        <v>0.28613027529683954</v>
      </c>
      <c r="O177" s="63">
        <f t="shared" si="127"/>
        <v>0.28427104178214713</v>
      </c>
      <c r="P177" s="63">
        <f t="shared" si="127"/>
        <v>0.28231892358064925</v>
      </c>
      <c r="Q177" s="63">
        <f t="shared" si="127"/>
        <v>0.28027392069234119</v>
      </c>
      <c r="R177" s="63">
        <f t="shared" si="127"/>
        <v>0.27813603311721824</v>
      </c>
      <c r="S177" s="63">
        <f t="shared" si="127"/>
        <v>0.27590526085528855</v>
      </c>
      <c r="T177" s="63">
        <f t="shared" si="127"/>
        <v>0.27357819323199506</v>
      </c>
      <c r="U177" s="63">
        <f t="shared" si="127"/>
        <v>0.27118673282278699</v>
      </c>
      <c r="V177" s="63">
        <f t="shared" si="127"/>
        <v>0.26873087962767428</v>
      </c>
      <c r="W177" s="63">
        <f t="shared" si="127"/>
        <v>0.26621063364664344</v>
      </c>
      <c r="X177" s="63">
        <f t="shared" si="127"/>
        <v>0.26362599487969779</v>
      </c>
      <c r="Y177" s="63">
        <f t="shared" si="127"/>
        <v>0.26028322332369702</v>
      </c>
      <c r="Z177" s="63">
        <f t="shared" si="127"/>
        <v>0.25697707164708095</v>
      </c>
      <c r="AA177" s="63">
        <f t="shared" si="127"/>
        <v>0.25370753984985572</v>
      </c>
      <c r="AB177" s="63">
        <f t="shared" si="127"/>
        <v>0.25047462793201525</v>
      </c>
      <c r="AC177" s="63">
        <f t="shared" si="127"/>
        <v>0.2472783358935641</v>
      </c>
      <c r="AD177" s="63">
        <f t="shared" si="127"/>
        <v>0.24460874010561368</v>
      </c>
      <c r="AE177" s="63">
        <f t="shared" si="127"/>
        <v>0.24198615862228262</v>
      </c>
      <c r="AF177" s="63">
        <f t="shared" si="127"/>
        <v>0.23941059144356966</v>
      </c>
      <c r="AG177" s="63">
        <f t="shared" si="127"/>
        <v>0.23688203856947532</v>
      </c>
      <c r="AH177" s="63">
        <f t="shared" si="127"/>
        <v>0.23440050000000018</v>
      </c>
    </row>
    <row r="178" spans="2:34" hidden="1" outlineLevel="1">
      <c r="B178" t="str">
        <f t="shared" si="121"/>
        <v>General - Methane - GWP100 - Global - ton CO2eq/ton fuel</v>
      </c>
      <c r="C178" t="s">
        <v>115</v>
      </c>
      <c r="D178" t="s">
        <v>171</v>
      </c>
      <c r="E178" t="s">
        <v>49</v>
      </c>
      <c r="F178" t="s">
        <v>52</v>
      </c>
      <c r="G178" s="8">
        <f t="shared" ref="G178:AH178" si="128">Methane_GWP100</f>
        <v>29</v>
      </c>
      <c r="H178" s="8">
        <f t="shared" si="128"/>
        <v>29</v>
      </c>
      <c r="I178" s="8">
        <f t="shared" si="128"/>
        <v>29</v>
      </c>
      <c r="J178" s="8">
        <f t="shared" si="128"/>
        <v>29</v>
      </c>
      <c r="K178" s="8">
        <f t="shared" si="128"/>
        <v>29</v>
      </c>
      <c r="L178" s="8">
        <f t="shared" si="128"/>
        <v>29</v>
      </c>
      <c r="M178" s="8">
        <f t="shared" si="128"/>
        <v>29</v>
      </c>
      <c r="N178" s="8">
        <f t="shared" si="128"/>
        <v>29</v>
      </c>
      <c r="O178" s="8">
        <f t="shared" si="128"/>
        <v>29</v>
      </c>
      <c r="P178" s="8">
        <f t="shared" si="128"/>
        <v>29</v>
      </c>
      <c r="Q178" s="8">
        <f t="shared" si="128"/>
        <v>29</v>
      </c>
      <c r="R178" s="8">
        <f t="shared" si="128"/>
        <v>29</v>
      </c>
      <c r="S178" s="8">
        <f t="shared" si="128"/>
        <v>29</v>
      </c>
      <c r="T178" s="8">
        <f t="shared" si="128"/>
        <v>29</v>
      </c>
      <c r="U178" s="8">
        <f t="shared" si="128"/>
        <v>29</v>
      </c>
      <c r="V178" s="8">
        <f t="shared" si="128"/>
        <v>29</v>
      </c>
      <c r="W178" s="8">
        <f t="shared" si="128"/>
        <v>29</v>
      </c>
      <c r="X178" s="8">
        <f t="shared" si="128"/>
        <v>29</v>
      </c>
      <c r="Y178" s="8">
        <f t="shared" si="128"/>
        <v>29</v>
      </c>
      <c r="Z178" s="8">
        <f t="shared" si="128"/>
        <v>29</v>
      </c>
      <c r="AA178" s="8">
        <f t="shared" si="128"/>
        <v>29</v>
      </c>
      <c r="AB178" s="8">
        <f t="shared" si="128"/>
        <v>29</v>
      </c>
      <c r="AC178" s="8">
        <f t="shared" si="128"/>
        <v>29</v>
      </c>
      <c r="AD178" s="8">
        <f t="shared" si="128"/>
        <v>29</v>
      </c>
      <c r="AE178" s="8">
        <f t="shared" si="128"/>
        <v>29</v>
      </c>
      <c r="AF178" s="8">
        <f t="shared" si="128"/>
        <v>29</v>
      </c>
      <c r="AG178" s="8">
        <f t="shared" si="128"/>
        <v>29</v>
      </c>
      <c r="AH178" s="8">
        <f t="shared" si="128"/>
        <v>29</v>
      </c>
    </row>
    <row r="179" spans="2:34" hidden="1" outlineLevel="1">
      <c r="B179" t="str">
        <f t="shared" si="121"/>
        <v>General - Methane - GWP20 - Global - ton CO2eq/ton fuel</v>
      </c>
      <c r="C179" t="s">
        <v>115</v>
      </c>
      <c r="D179" t="s">
        <v>172</v>
      </c>
      <c r="E179" t="s">
        <v>49</v>
      </c>
      <c r="F179" t="s">
        <v>52</v>
      </c>
      <c r="G179" s="8">
        <f t="shared" ref="G179:AH179" si="129">Methane_GWP20</f>
        <v>85</v>
      </c>
      <c r="H179" s="8">
        <f t="shared" si="129"/>
        <v>85</v>
      </c>
      <c r="I179" s="8">
        <f t="shared" si="129"/>
        <v>85</v>
      </c>
      <c r="J179" s="8">
        <f t="shared" si="129"/>
        <v>85</v>
      </c>
      <c r="K179" s="8">
        <f t="shared" si="129"/>
        <v>85</v>
      </c>
      <c r="L179" s="8">
        <f t="shared" si="129"/>
        <v>85</v>
      </c>
      <c r="M179" s="8">
        <f t="shared" si="129"/>
        <v>85</v>
      </c>
      <c r="N179" s="8">
        <f t="shared" si="129"/>
        <v>85</v>
      </c>
      <c r="O179" s="8">
        <f t="shared" si="129"/>
        <v>85</v>
      </c>
      <c r="P179" s="8">
        <f t="shared" si="129"/>
        <v>85</v>
      </c>
      <c r="Q179" s="8">
        <f t="shared" si="129"/>
        <v>85</v>
      </c>
      <c r="R179" s="8">
        <f t="shared" si="129"/>
        <v>85</v>
      </c>
      <c r="S179" s="8">
        <f t="shared" si="129"/>
        <v>85</v>
      </c>
      <c r="T179" s="8">
        <f t="shared" si="129"/>
        <v>85</v>
      </c>
      <c r="U179" s="8">
        <f t="shared" si="129"/>
        <v>85</v>
      </c>
      <c r="V179" s="8">
        <f t="shared" si="129"/>
        <v>85</v>
      </c>
      <c r="W179" s="8">
        <f t="shared" si="129"/>
        <v>85</v>
      </c>
      <c r="X179" s="8">
        <f t="shared" si="129"/>
        <v>85</v>
      </c>
      <c r="Y179" s="8">
        <f t="shared" si="129"/>
        <v>85</v>
      </c>
      <c r="Z179" s="8">
        <f t="shared" si="129"/>
        <v>85</v>
      </c>
      <c r="AA179" s="8">
        <f t="shared" si="129"/>
        <v>85</v>
      </c>
      <c r="AB179" s="8">
        <f t="shared" si="129"/>
        <v>85</v>
      </c>
      <c r="AC179" s="8">
        <f t="shared" si="129"/>
        <v>85</v>
      </c>
      <c r="AD179" s="8">
        <f t="shared" si="129"/>
        <v>85</v>
      </c>
      <c r="AE179" s="8">
        <f t="shared" si="129"/>
        <v>85</v>
      </c>
      <c r="AF179" s="8">
        <f t="shared" si="129"/>
        <v>85</v>
      </c>
      <c r="AG179" s="8">
        <f t="shared" si="129"/>
        <v>85</v>
      </c>
      <c r="AH179" s="8">
        <f t="shared" si="129"/>
        <v>85</v>
      </c>
    </row>
    <row r="180" spans="2:34" hidden="1" outlineLevel="1">
      <c r="B180" t="str">
        <f t="shared" si="121"/>
        <v>General - Nitrous oxide - GWP100 - Global - ton CO2eq/ton fuel</v>
      </c>
      <c r="C180" t="s">
        <v>115</v>
      </c>
      <c r="D180" t="s">
        <v>173</v>
      </c>
      <c r="E180" t="s">
        <v>49</v>
      </c>
      <c r="F180" t="s">
        <v>52</v>
      </c>
      <c r="G180" s="8">
        <f t="shared" ref="G180:AH180" si="130">NitrousOxide_GWP100</f>
        <v>266</v>
      </c>
      <c r="H180" s="8">
        <f t="shared" si="130"/>
        <v>266</v>
      </c>
      <c r="I180" s="8">
        <f t="shared" si="130"/>
        <v>266</v>
      </c>
      <c r="J180" s="8">
        <f t="shared" si="130"/>
        <v>266</v>
      </c>
      <c r="K180" s="8">
        <f t="shared" si="130"/>
        <v>266</v>
      </c>
      <c r="L180" s="8">
        <f t="shared" si="130"/>
        <v>266</v>
      </c>
      <c r="M180" s="8">
        <f t="shared" si="130"/>
        <v>266</v>
      </c>
      <c r="N180" s="8">
        <f t="shared" si="130"/>
        <v>266</v>
      </c>
      <c r="O180" s="8">
        <f t="shared" si="130"/>
        <v>266</v>
      </c>
      <c r="P180" s="8">
        <f t="shared" si="130"/>
        <v>266</v>
      </c>
      <c r="Q180" s="8">
        <f t="shared" si="130"/>
        <v>266</v>
      </c>
      <c r="R180" s="8">
        <f t="shared" si="130"/>
        <v>266</v>
      </c>
      <c r="S180" s="8">
        <f t="shared" si="130"/>
        <v>266</v>
      </c>
      <c r="T180" s="8">
        <f t="shared" si="130"/>
        <v>266</v>
      </c>
      <c r="U180" s="8">
        <f t="shared" si="130"/>
        <v>266</v>
      </c>
      <c r="V180" s="8">
        <f t="shared" si="130"/>
        <v>266</v>
      </c>
      <c r="W180" s="8">
        <f t="shared" si="130"/>
        <v>266</v>
      </c>
      <c r="X180" s="8">
        <f t="shared" si="130"/>
        <v>266</v>
      </c>
      <c r="Y180" s="8">
        <f t="shared" si="130"/>
        <v>266</v>
      </c>
      <c r="Z180" s="8">
        <f t="shared" si="130"/>
        <v>266</v>
      </c>
      <c r="AA180" s="8">
        <f t="shared" si="130"/>
        <v>266</v>
      </c>
      <c r="AB180" s="8">
        <f t="shared" si="130"/>
        <v>266</v>
      </c>
      <c r="AC180" s="8">
        <f t="shared" si="130"/>
        <v>266</v>
      </c>
      <c r="AD180" s="8">
        <f t="shared" si="130"/>
        <v>266</v>
      </c>
      <c r="AE180" s="8">
        <f t="shared" si="130"/>
        <v>266</v>
      </c>
      <c r="AF180" s="8">
        <f t="shared" si="130"/>
        <v>266</v>
      </c>
      <c r="AG180" s="8">
        <f t="shared" si="130"/>
        <v>266</v>
      </c>
      <c r="AH180" s="8">
        <f t="shared" si="130"/>
        <v>266</v>
      </c>
    </row>
    <row r="181" spans="2:34" hidden="1" outlineLevel="1">
      <c r="B181" t="str">
        <f t="shared" si="121"/>
        <v>General - Nitrous oxide - GWP20 - Global - ton CO2eq/ton fuel</v>
      </c>
      <c r="C181" t="s">
        <v>115</v>
      </c>
      <c r="D181" t="s">
        <v>174</v>
      </c>
      <c r="E181" t="s">
        <v>49</v>
      </c>
      <c r="F181" t="s">
        <v>52</v>
      </c>
      <c r="G181" s="8">
        <f t="shared" ref="G181:AH181" si="131">NitrousOxide_GWP20</f>
        <v>251</v>
      </c>
      <c r="H181" s="8">
        <f t="shared" si="131"/>
        <v>251</v>
      </c>
      <c r="I181" s="8">
        <f t="shared" si="131"/>
        <v>251</v>
      </c>
      <c r="J181" s="8">
        <f t="shared" si="131"/>
        <v>251</v>
      </c>
      <c r="K181" s="8">
        <f t="shared" si="131"/>
        <v>251</v>
      </c>
      <c r="L181" s="8">
        <f t="shared" si="131"/>
        <v>251</v>
      </c>
      <c r="M181" s="8">
        <f t="shared" si="131"/>
        <v>251</v>
      </c>
      <c r="N181" s="8">
        <f t="shared" si="131"/>
        <v>251</v>
      </c>
      <c r="O181" s="8">
        <f t="shared" si="131"/>
        <v>251</v>
      </c>
      <c r="P181" s="8">
        <f t="shared" si="131"/>
        <v>251</v>
      </c>
      <c r="Q181" s="8">
        <f t="shared" si="131"/>
        <v>251</v>
      </c>
      <c r="R181" s="8">
        <f t="shared" si="131"/>
        <v>251</v>
      </c>
      <c r="S181" s="8">
        <f t="shared" si="131"/>
        <v>251</v>
      </c>
      <c r="T181" s="8">
        <f t="shared" si="131"/>
        <v>251</v>
      </c>
      <c r="U181" s="8">
        <f t="shared" si="131"/>
        <v>251</v>
      </c>
      <c r="V181" s="8">
        <f t="shared" si="131"/>
        <v>251</v>
      </c>
      <c r="W181" s="8">
        <f t="shared" si="131"/>
        <v>251</v>
      </c>
      <c r="X181" s="8">
        <f t="shared" si="131"/>
        <v>251</v>
      </c>
      <c r="Y181" s="8">
        <f t="shared" si="131"/>
        <v>251</v>
      </c>
      <c r="Z181" s="8">
        <f t="shared" si="131"/>
        <v>251</v>
      </c>
      <c r="AA181" s="8">
        <f t="shared" si="131"/>
        <v>251</v>
      </c>
      <c r="AB181" s="8">
        <f t="shared" si="131"/>
        <v>251</v>
      </c>
      <c r="AC181" s="8">
        <f t="shared" si="131"/>
        <v>251</v>
      </c>
      <c r="AD181" s="8">
        <f t="shared" si="131"/>
        <v>251</v>
      </c>
      <c r="AE181" s="8">
        <f t="shared" si="131"/>
        <v>251</v>
      </c>
      <c r="AF181" s="8">
        <f t="shared" si="131"/>
        <v>251</v>
      </c>
      <c r="AG181" s="8">
        <f t="shared" si="131"/>
        <v>251</v>
      </c>
      <c r="AH181" s="8">
        <f t="shared" si="131"/>
        <v>251</v>
      </c>
    </row>
    <row r="182" spans="2:34" hidden="1" outlineLevel="1">
      <c r="B182" t="str">
        <f t="shared" si="121"/>
        <v/>
      </c>
      <c r="C182" s="56"/>
      <c r="D182" s="56"/>
      <c r="E182" s="56"/>
      <c r="F182" s="56"/>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row>
    <row r="183" spans="2:34" hidden="1" outlineLevel="1">
      <c r="B183" t="str">
        <f t="shared" si="121"/>
        <v>e-hydrogen (compressed) - Total emissions - WTW - Global - ton CO2/ton fuel</v>
      </c>
      <c r="C183" s="10" t="str">
        <f>C170</f>
        <v>e-hydrogen (compressed)</v>
      </c>
      <c r="D183" s="10" t="s">
        <v>200</v>
      </c>
      <c r="E183" s="10" t="s">
        <v>49</v>
      </c>
      <c r="F183" s="10" t="s">
        <v>176</v>
      </c>
      <c r="G183" s="60">
        <f>G187+G194</f>
        <v>0.29069928460653066</v>
      </c>
      <c r="H183" s="60">
        <f t="shared" ref="H183:AH183" si="132">H187+H194</f>
        <v>0.29036818709700268</v>
      </c>
      <c r="I183" s="60">
        <f t="shared" si="132"/>
        <v>0.28998000000000135</v>
      </c>
      <c r="J183" s="60">
        <f t="shared" si="132"/>
        <v>0.28940257594781538</v>
      </c>
      <c r="K183" s="60">
        <f t="shared" si="132"/>
        <v>0.28872889145140718</v>
      </c>
      <c r="L183" s="60">
        <f t="shared" si="132"/>
        <v>0.28795894651077331</v>
      </c>
      <c r="M183" s="60">
        <f t="shared" si="132"/>
        <v>0.28709274112591998</v>
      </c>
      <c r="N183" s="60">
        <f t="shared" si="132"/>
        <v>0.28613027529683954</v>
      </c>
      <c r="O183" s="60">
        <f t="shared" si="132"/>
        <v>0.28427104178214713</v>
      </c>
      <c r="P183" s="60">
        <f t="shared" si="132"/>
        <v>0.28231892358064925</v>
      </c>
      <c r="Q183" s="60">
        <f t="shared" si="132"/>
        <v>0.28027392069234119</v>
      </c>
      <c r="R183" s="60">
        <f t="shared" si="132"/>
        <v>0.27813603311721824</v>
      </c>
      <c r="S183" s="60">
        <f t="shared" si="132"/>
        <v>0.27590526085528855</v>
      </c>
      <c r="T183" s="60">
        <f t="shared" si="132"/>
        <v>0.27357819323199506</v>
      </c>
      <c r="U183" s="60">
        <f t="shared" si="132"/>
        <v>0.27118673282278699</v>
      </c>
      <c r="V183" s="60">
        <f t="shared" si="132"/>
        <v>0.26873087962767428</v>
      </c>
      <c r="W183" s="60">
        <f t="shared" si="132"/>
        <v>0.26621063364664344</v>
      </c>
      <c r="X183" s="60">
        <f t="shared" si="132"/>
        <v>0.26362599487969779</v>
      </c>
      <c r="Y183" s="60">
        <f t="shared" si="132"/>
        <v>0.26028322332369702</v>
      </c>
      <c r="Z183" s="60">
        <f t="shared" si="132"/>
        <v>0.25697707164708095</v>
      </c>
      <c r="AA183" s="60">
        <f t="shared" si="132"/>
        <v>0.25370753984985572</v>
      </c>
      <c r="AB183" s="60">
        <f t="shared" si="132"/>
        <v>0.25047462793201525</v>
      </c>
      <c r="AC183" s="60">
        <f t="shared" si="132"/>
        <v>0.2472783358935641</v>
      </c>
      <c r="AD183" s="60">
        <f t="shared" si="132"/>
        <v>0.24460874010561368</v>
      </c>
      <c r="AE183" s="60">
        <f t="shared" si="132"/>
        <v>0.24198615862228262</v>
      </c>
      <c r="AF183" s="60">
        <f t="shared" si="132"/>
        <v>0.23941059144356966</v>
      </c>
      <c r="AG183" s="60">
        <f t="shared" si="132"/>
        <v>0.23688203856947532</v>
      </c>
      <c r="AH183" s="60">
        <f t="shared" si="132"/>
        <v>0.23440050000000018</v>
      </c>
    </row>
    <row r="184" spans="2:34" hidden="1" outlineLevel="1">
      <c r="B184" t="str">
        <f t="shared" si="121"/>
        <v>e-hydrogen (compressed) - Total emissions - WTW - Global - ton CH4/ton fuel</v>
      </c>
      <c r="C184" s="2" t="str">
        <f>C170</f>
        <v>e-hydrogen (compressed)</v>
      </c>
      <c r="D184" s="2" t="s">
        <v>200</v>
      </c>
      <c r="E184" s="2" t="s">
        <v>49</v>
      </c>
      <c r="F184" s="2" t="s">
        <v>177</v>
      </c>
      <c r="G184" s="64">
        <f t="shared" ref="G184:AH184" si="133">G188+G195</f>
        <v>0</v>
      </c>
      <c r="H184" s="64">
        <f t="shared" si="133"/>
        <v>0</v>
      </c>
      <c r="I184" s="64">
        <f t="shared" si="133"/>
        <v>0</v>
      </c>
      <c r="J184" s="64">
        <f t="shared" si="133"/>
        <v>0</v>
      </c>
      <c r="K184" s="64">
        <f t="shared" si="133"/>
        <v>0</v>
      </c>
      <c r="L184" s="64">
        <f t="shared" si="133"/>
        <v>0</v>
      </c>
      <c r="M184" s="64">
        <f t="shared" si="133"/>
        <v>0</v>
      </c>
      <c r="N184" s="64">
        <f t="shared" si="133"/>
        <v>0</v>
      </c>
      <c r="O184" s="64">
        <f t="shared" si="133"/>
        <v>0</v>
      </c>
      <c r="P184" s="64">
        <f t="shared" si="133"/>
        <v>0</v>
      </c>
      <c r="Q184" s="64">
        <f t="shared" si="133"/>
        <v>0</v>
      </c>
      <c r="R184" s="64">
        <f t="shared" si="133"/>
        <v>0</v>
      </c>
      <c r="S184" s="64">
        <f t="shared" si="133"/>
        <v>0</v>
      </c>
      <c r="T184" s="64">
        <f t="shared" si="133"/>
        <v>0</v>
      </c>
      <c r="U184" s="64">
        <f t="shared" si="133"/>
        <v>0</v>
      </c>
      <c r="V184" s="64">
        <f t="shared" si="133"/>
        <v>0</v>
      </c>
      <c r="W184" s="64">
        <f t="shared" si="133"/>
        <v>0</v>
      </c>
      <c r="X184" s="64">
        <f t="shared" si="133"/>
        <v>0</v>
      </c>
      <c r="Y184" s="64">
        <f t="shared" si="133"/>
        <v>0</v>
      </c>
      <c r="Z184" s="64">
        <f t="shared" si="133"/>
        <v>0</v>
      </c>
      <c r="AA184" s="64">
        <f t="shared" si="133"/>
        <v>0</v>
      </c>
      <c r="AB184" s="64">
        <f t="shared" si="133"/>
        <v>0</v>
      </c>
      <c r="AC184" s="64">
        <f t="shared" si="133"/>
        <v>0</v>
      </c>
      <c r="AD184" s="64">
        <f t="shared" si="133"/>
        <v>0</v>
      </c>
      <c r="AE184" s="64">
        <f t="shared" si="133"/>
        <v>0</v>
      </c>
      <c r="AF184" s="64">
        <f t="shared" si="133"/>
        <v>0</v>
      </c>
      <c r="AG184" s="64">
        <f t="shared" si="133"/>
        <v>0</v>
      </c>
      <c r="AH184" s="64">
        <f t="shared" si="133"/>
        <v>0</v>
      </c>
    </row>
    <row r="185" spans="2:34" hidden="1" outlineLevel="1">
      <c r="B185" t="str">
        <f t="shared" si="121"/>
        <v>e-hydrogen (compressed) - Total emissions - WTW - Global - ton N2O/ton fuel</v>
      </c>
      <c r="C185" s="13" t="str">
        <f>C170</f>
        <v>e-hydrogen (compressed)</v>
      </c>
      <c r="D185" s="13" t="s">
        <v>200</v>
      </c>
      <c r="E185" s="13" t="s">
        <v>49</v>
      </c>
      <c r="F185" s="13" t="s">
        <v>178</v>
      </c>
      <c r="G185" s="61">
        <f t="shared" ref="G185:AH185" si="134">G189+G196</f>
        <v>0</v>
      </c>
      <c r="H185" s="61">
        <f t="shared" si="134"/>
        <v>0</v>
      </c>
      <c r="I185" s="61">
        <f t="shared" si="134"/>
        <v>0</v>
      </c>
      <c r="J185" s="61">
        <f t="shared" si="134"/>
        <v>0</v>
      </c>
      <c r="K185" s="61">
        <f t="shared" si="134"/>
        <v>0</v>
      </c>
      <c r="L185" s="61">
        <f t="shared" si="134"/>
        <v>0</v>
      </c>
      <c r="M185" s="61">
        <f t="shared" si="134"/>
        <v>0</v>
      </c>
      <c r="N185" s="61">
        <f t="shared" si="134"/>
        <v>0</v>
      </c>
      <c r="O185" s="61">
        <f t="shared" si="134"/>
        <v>0</v>
      </c>
      <c r="P185" s="61">
        <f t="shared" si="134"/>
        <v>0</v>
      </c>
      <c r="Q185" s="61">
        <f t="shared" si="134"/>
        <v>0</v>
      </c>
      <c r="R185" s="61">
        <f t="shared" si="134"/>
        <v>0</v>
      </c>
      <c r="S185" s="61">
        <f t="shared" si="134"/>
        <v>0</v>
      </c>
      <c r="T185" s="61">
        <f t="shared" si="134"/>
        <v>0</v>
      </c>
      <c r="U185" s="61">
        <f t="shared" si="134"/>
        <v>0</v>
      </c>
      <c r="V185" s="61">
        <f t="shared" si="134"/>
        <v>0</v>
      </c>
      <c r="W185" s="61">
        <f t="shared" si="134"/>
        <v>0</v>
      </c>
      <c r="X185" s="61">
        <f t="shared" si="134"/>
        <v>0</v>
      </c>
      <c r="Y185" s="61">
        <f t="shared" si="134"/>
        <v>0</v>
      </c>
      <c r="Z185" s="61">
        <f t="shared" si="134"/>
        <v>0</v>
      </c>
      <c r="AA185" s="61">
        <f t="shared" si="134"/>
        <v>0</v>
      </c>
      <c r="AB185" s="61">
        <f t="shared" si="134"/>
        <v>0</v>
      </c>
      <c r="AC185" s="61">
        <f t="shared" si="134"/>
        <v>0</v>
      </c>
      <c r="AD185" s="61">
        <f t="shared" si="134"/>
        <v>0</v>
      </c>
      <c r="AE185" s="61">
        <f t="shared" si="134"/>
        <v>0</v>
      </c>
      <c r="AF185" s="61">
        <f t="shared" si="134"/>
        <v>0</v>
      </c>
      <c r="AG185" s="61">
        <f t="shared" si="134"/>
        <v>0</v>
      </c>
      <c r="AH185" s="61">
        <f t="shared" si="134"/>
        <v>0</v>
      </c>
    </row>
    <row r="186" spans="2:34" hidden="1" outlineLevel="1">
      <c r="B186" t="str">
        <f t="shared" si="121"/>
        <v/>
      </c>
      <c r="C186" s="56"/>
      <c r="D186" s="56"/>
      <c r="E186" s="56"/>
      <c r="F186" s="56"/>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row>
    <row r="187" spans="2:34" hidden="1" outlineLevel="1">
      <c r="B187" t="str">
        <f t="shared" si="121"/>
        <v>e-hydrogen (compressed) - Total emissions - TTW - Global - ton CO2/ton fuel</v>
      </c>
      <c r="C187" s="10" t="str">
        <f>C170</f>
        <v>e-hydrogen (compressed)</v>
      </c>
      <c r="D187" s="10" t="s">
        <v>201</v>
      </c>
      <c r="E187" s="10" t="s">
        <v>49</v>
      </c>
      <c r="F187" s="10" t="s">
        <v>176</v>
      </c>
      <c r="G187" s="60">
        <f>G190</f>
        <v>0</v>
      </c>
      <c r="H187" s="60">
        <f t="shared" ref="H187:AH187" si="135">H190</f>
        <v>0</v>
      </c>
      <c r="I187" s="60">
        <f t="shared" si="135"/>
        <v>0</v>
      </c>
      <c r="J187" s="60">
        <f t="shared" si="135"/>
        <v>0</v>
      </c>
      <c r="K187" s="60">
        <f t="shared" si="135"/>
        <v>0</v>
      </c>
      <c r="L187" s="60">
        <f t="shared" si="135"/>
        <v>0</v>
      </c>
      <c r="M187" s="60">
        <f t="shared" si="135"/>
        <v>0</v>
      </c>
      <c r="N187" s="60">
        <f t="shared" si="135"/>
        <v>0</v>
      </c>
      <c r="O187" s="60">
        <f t="shared" si="135"/>
        <v>0</v>
      </c>
      <c r="P187" s="60">
        <f t="shared" si="135"/>
        <v>0</v>
      </c>
      <c r="Q187" s="60">
        <f t="shared" si="135"/>
        <v>0</v>
      </c>
      <c r="R187" s="60">
        <f t="shared" si="135"/>
        <v>0</v>
      </c>
      <c r="S187" s="60">
        <f t="shared" si="135"/>
        <v>0</v>
      </c>
      <c r="T187" s="60">
        <f t="shared" si="135"/>
        <v>0</v>
      </c>
      <c r="U187" s="60">
        <f t="shared" si="135"/>
        <v>0</v>
      </c>
      <c r="V187" s="60">
        <f t="shared" si="135"/>
        <v>0</v>
      </c>
      <c r="W187" s="60">
        <f t="shared" si="135"/>
        <v>0</v>
      </c>
      <c r="X187" s="60">
        <f t="shared" si="135"/>
        <v>0</v>
      </c>
      <c r="Y187" s="60">
        <f t="shared" si="135"/>
        <v>0</v>
      </c>
      <c r="Z187" s="60">
        <f t="shared" si="135"/>
        <v>0</v>
      </c>
      <c r="AA187" s="60">
        <f t="shared" si="135"/>
        <v>0</v>
      </c>
      <c r="AB187" s="60">
        <f t="shared" si="135"/>
        <v>0</v>
      </c>
      <c r="AC187" s="60">
        <f t="shared" si="135"/>
        <v>0</v>
      </c>
      <c r="AD187" s="60">
        <f t="shared" si="135"/>
        <v>0</v>
      </c>
      <c r="AE187" s="60">
        <f t="shared" si="135"/>
        <v>0</v>
      </c>
      <c r="AF187" s="60">
        <f t="shared" si="135"/>
        <v>0</v>
      </c>
      <c r="AG187" s="60">
        <f t="shared" si="135"/>
        <v>0</v>
      </c>
      <c r="AH187" s="60">
        <f t="shared" si="135"/>
        <v>0</v>
      </c>
    </row>
    <row r="188" spans="2:34" hidden="1" outlineLevel="1">
      <c r="B188" t="str">
        <f t="shared" si="121"/>
        <v>e-hydrogen (compressed) - Total emissions - TTW - Global - ton CH4/ton fuel</v>
      </c>
      <c r="C188" s="2" t="str">
        <f>C170</f>
        <v>e-hydrogen (compressed)</v>
      </c>
      <c r="D188" s="2" t="s">
        <v>201</v>
      </c>
      <c r="E188" s="2" t="s">
        <v>49</v>
      </c>
      <c r="F188" s="2" t="s">
        <v>177</v>
      </c>
      <c r="G188" s="64">
        <f t="shared" ref="G188:AH188" si="136">G191</f>
        <v>0</v>
      </c>
      <c r="H188" s="64">
        <f t="shared" si="136"/>
        <v>0</v>
      </c>
      <c r="I188" s="64">
        <f t="shared" si="136"/>
        <v>0</v>
      </c>
      <c r="J188" s="64">
        <f t="shared" si="136"/>
        <v>0</v>
      </c>
      <c r="K188" s="64">
        <f t="shared" si="136"/>
        <v>0</v>
      </c>
      <c r="L188" s="64">
        <f t="shared" si="136"/>
        <v>0</v>
      </c>
      <c r="M188" s="64">
        <f t="shared" si="136"/>
        <v>0</v>
      </c>
      <c r="N188" s="64">
        <f t="shared" si="136"/>
        <v>0</v>
      </c>
      <c r="O188" s="64">
        <f t="shared" si="136"/>
        <v>0</v>
      </c>
      <c r="P188" s="64">
        <f t="shared" si="136"/>
        <v>0</v>
      </c>
      <c r="Q188" s="64">
        <f t="shared" si="136"/>
        <v>0</v>
      </c>
      <c r="R188" s="64">
        <f t="shared" si="136"/>
        <v>0</v>
      </c>
      <c r="S188" s="64">
        <f t="shared" si="136"/>
        <v>0</v>
      </c>
      <c r="T188" s="64">
        <f t="shared" si="136"/>
        <v>0</v>
      </c>
      <c r="U188" s="64">
        <f t="shared" si="136"/>
        <v>0</v>
      </c>
      <c r="V188" s="64">
        <f t="shared" si="136"/>
        <v>0</v>
      </c>
      <c r="W188" s="64">
        <f t="shared" si="136"/>
        <v>0</v>
      </c>
      <c r="X188" s="64">
        <f t="shared" si="136"/>
        <v>0</v>
      </c>
      <c r="Y188" s="64">
        <f t="shared" si="136"/>
        <v>0</v>
      </c>
      <c r="Z188" s="64">
        <f t="shared" si="136"/>
        <v>0</v>
      </c>
      <c r="AA188" s="64">
        <f t="shared" si="136"/>
        <v>0</v>
      </c>
      <c r="AB188" s="64">
        <f t="shared" si="136"/>
        <v>0</v>
      </c>
      <c r="AC188" s="64">
        <f t="shared" si="136"/>
        <v>0</v>
      </c>
      <c r="AD188" s="64">
        <f t="shared" si="136"/>
        <v>0</v>
      </c>
      <c r="AE188" s="64">
        <f t="shared" si="136"/>
        <v>0</v>
      </c>
      <c r="AF188" s="64">
        <f t="shared" si="136"/>
        <v>0</v>
      </c>
      <c r="AG188" s="64">
        <f t="shared" si="136"/>
        <v>0</v>
      </c>
      <c r="AH188" s="64">
        <f t="shared" si="136"/>
        <v>0</v>
      </c>
    </row>
    <row r="189" spans="2:34" hidden="1" outlineLevel="1">
      <c r="B189" t="str">
        <f t="shared" si="121"/>
        <v>e-hydrogen (compressed) - Total emissions - TTW - Global - ton N2O/ton fuel</v>
      </c>
      <c r="C189" s="13" t="str">
        <f>C170</f>
        <v>e-hydrogen (compressed)</v>
      </c>
      <c r="D189" s="13" t="s">
        <v>201</v>
      </c>
      <c r="E189" s="13" t="s">
        <v>49</v>
      </c>
      <c r="F189" s="13" t="s">
        <v>178</v>
      </c>
      <c r="G189" s="61">
        <f t="shared" ref="G189:AH189" si="137">G192</f>
        <v>0</v>
      </c>
      <c r="H189" s="61">
        <f t="shared" si="137"/>
        <v>0</v>
      </c>
      <c r="I189" s="61">
        <f t="shared" si="137"/>
        <v>0</v>
      </c>
      <c r="J189" s="61">
        <f t="shared" si="137"/>
        <v>0</v>
      </c>
      <c r="K189" s="61">
        <f t="shared" si="137"/>
        <v>0</v>
      </c>
      <c r="L189" s="61">
        <f t="shared" si="137"/>
        <v>0</v>
      </c>
      <c r="M189" s="61">
        <f t="shared" si="137"/>
        <v>0</v>
      </c>
      <c r="N189" s="61">
        <f t="shared" si="137"/>
        <v>0</v>
      </c>
      <c r="O189" s="61">
        <f t="shared" si="137"/>
        <v>0</v>
      </c>
      <c r="P189" s="61">
        <f t="shared" si="137"/>
        <v>0</v>
      </c>
      <c r="Q189" s="61">
        <f t="shared" si="137"/>
        <v>0</v>
      </c>
      <c r="R189" s="61">
        <f t="shared" si="137"/>
        <v>0</v>
      </c>
      <c r="S189" s="61">
        <f t="shared" si="137"/>
        <v>0</v>
      </c>
      <c r="T189" s="61">
        <f t="shared" si="137"/>
        <v>0</v>
      </c>
      <c r="U189" s="61">
        <f t="shared" si="137"/>
        <v>0</v>
      </c>
      <c r="V189" s="61">
        <f t="shared" si="137"/>
        <v>0</v>
      </c>
      <c r="W189" s="61">
        <f t="shared" si="137"/>
        <v>0</v>
      </c>
      <c r="X189" s="61">
        <f t="shared" si="137"/>
        <v>0</v>
      </c>
      <c r="Y189" s="61">
        <f t="shared" si="137"/>
        <v>0</v>
      </c>
      <c r="Z189" s="61">
        <f t="shared" si="137"/>
        <v>0</v>
      </c>
      <c r="AA189" s="61">
        <f t="shared" si="137"/>
        <v>0</v>
      </c>
      <c r="AB189" s="61">
        <f t="shared" si="137"/>
        <v>0</v>
      </c>
      <c r="AC189" s="61">
        <f t="shared" si="137"/>
        <v>0</v>
      </c>
      <c r="AD189" s="61">
        <f t="shared" si="137"/>
        <v>0</v>
      </c>
      <c r="AE189" s="61">
        <f t="shared" si="137"/>
        <v>0</v>
      </c>
      <c r="AF189" s="61">
        <f t="shared" si="137"/>
        <v>0</v>
      </c>
      <c r="AG189" s="61">
        <f t="shared" si="137"/>
        <v>0</v>
      </c>
      <c r="AH189" s="61">
        <f t="shared" si="137"/>
        <v>0</v>
      </c>
    </row>
    <row r="190" spans="2:34" hidden="1" outlineLevel="1">
      <c r="B190" t="str">
        <f t="shared" si="121"/>
        <v>e-hydrogen (compressed) - TTW emissions (carbon dioxide) - Global - ton CO2/ton fuel</v>
      </c>
      <c r="C190" t="str">
        <f>C170</f>
        <v>e-hydrogen (compressed)</v>
      </c>
      <c r="D190" t="s">
        <v>202</v>
      </c>
      <c r="E190" t="s">
        <v>49</v>
      </c>
      <c r="F190" t="s">
        <v>176</v>
      </c>
      <c r="G190" s="20">
        <f t="shared" ref="G190:AH192" si="138">INDEX(FuelData,MATCH($B190,FuelData_Index,0),MATCH(G$4,FuelData_Year,0))</f>
        <v>0</v>
      </c>
      <c r="H190" s="20">
        <f t="shared" si="138"/>
        <v>0</v>
      </c>
      <c r="I190" s="20">
        <f t="shared" si="138"/>
        <v>0</v>
      </c>
      <c r="J190" s="20">
        <f t="shared" si="138"/>
        <v>0</v>
      </c>
      <c r="K190" s="20">
        <f t="shared" si="138"/>
        <v>0</v>
      </c>
      <c r="L190" s="20">
        <f t="shared" si="138"/>
        <v>0</v>
      </c>
      <c r="M190" s="20">
        <f t="shared" si="138"/>
        <v>0</v>
      </c>
      <c r="N190" s="20">
        <f t="shared" si="138"/>
        <v>0</v>
      </c>
      <c r="O190" s="20">
        <f t="shared" si="138"/>
        <v>0</v>
      </c>
      <c r="P190" s="20">
        <f t="shared" si="138"/>
        <v>0</v>
      </c>
      <c r="Q190" s="20">
        <f t="shared" si="138"/>
        <v>0</v>
      </c>
      <c r="R190" s="20">
        <f t="shared" si="138"/>
        <v>0</v>
      </c>
      <c r="S190" s="20">
        <f t="shared" si="138"/>
        <v>0</v>
      </c>
      <c r="T190" s="20">
        <f t="shared" si="138"/>
        <v>0</v>
      </c>
      <c r="U190" s="20">
        <f t="shared" si="138"/>
        <v>0</v>
      </c>
      <c r="V190" s="20">
        <f t="shared" si="138"/>
        <v>0</v>
      </c>
      <c r="W190" s="20">
        <f t="shared" si="138"/>
        <v>0</v>
      </c>
      <c r="X190" s="20">
        <f t="shared" si="138"/>
        <v>0</v>
      </c>
      <c r="Y190" s="20">
        <f t="shared" si="138"/>
        <v>0</v>
      </c>
      <c r="Z190" s="20">
        <f t="shared" si="138"/>
        <v>0</v>
      </c>
      <c r="AA190" s="20">
        <f t="shared" si="138"/>
        <v>0</v>
      </c>
      <c r="AB190" s="20">
        <f t="shared" si="138"/>
        <v>0</v>
      </c>
      <c r="AC190" s="20">
        <f t="shared" si="138"/>
        <v>0</v>
      </c>
      <c r="AD190" s="20">
        <f t="shared" si="138"/>
        <v>0</v>
      </c>
      <c r="AE190" s="20">
        <f t="shared" si="138"/>
        <v>0</v>
      </c>
      <c r="AF190" s="20">
        <f t="shared" si="138"/>
        <v>0</v>
      </c>
      <c r="AG190" s="20">
        <f t="shared" si="138"/>
        <v>0</v>
      </c>
      <c r="AH190" s="20">
        <f t="shared" si="138"/>
        <v>0</v>
      </c>
    </row>
    <row r="191" spans="2:34" hidden="1" outlineLevel="1">
      <c r="B191" t="str">
        <f t="shared" si="121"/>
        <v>e-hydrogen (compressed) - TTW emissions (methane) - Global - ton CH4/ton fuel</v>
      </c>
      <c r="C191" t="str">
        <f>C170</f>
        <v>e-hydrogen (compressed)</v>
      </c>
      <c r="D191" t="s">
        <v>203</v>
      </c>
      <c r="E191" t="s">
        <v>49</v>
      </c>
      <c r="F191" t="s">
        <v>177</v>
      </c>
      <c r="G191" s="20">
        <f t="shared" si="138"/>
        <v>0</v>
      </c>
      <c r="H191" s="20">
        <f t="shared" si="138"/>
        <v>0</v>
      </c>
      <c r="I191" s="20">
        <f t="shared" si="138"/>
        <v>0</v>
      </c>
      <c r="J191" s="20">
        <f t="shared" si="138"/>
        <v>0</v>
      </c>
      <c r="K191" s="20">
        <f t="shared" si="138"/>
        <v>0</v>
      </c>
      <c r="L191" s="20">
        <f t="shared" si="138"/>
        <v>0</v>
      </c>
      <c r="M191" s="20">
        <f t="shared" si="138"/>
        <v>0</v>
      </c>
      <c r="N191" s="20">
        <f t="shared" si="138"/>
        <v>0</v>
      </c>
      <c r="O191" s="20">
        <f t="shared" si="138"/>
        <v>0</v>
      </c>
      <c r="P191" s="20">
        <f t="shared" si="138"/>
        <v>0</v>
      </c>
      <c r="Q191" s="20">
        <f t="shared" si="138"/>
        <v>0</v>
      </c>
      <c r="R191" s="20">
        <f t="shared" si="138"/>
        <v>0</v>
      </c>
      <c r="S191" s="20">
        <f t="shared" si="138"/>
        <v>0</v>
      </c>
      <c r="T191" s="20">
        <f t="shared" si="138"/>
        <v>0</v>
      </c>
      <c r="U191" s="20">
        <f t="shared" si="138"/>
        <v>0</v>
      </c>
      <c r="V191" s="20">
        <f t="shared" si="138"/>
        <v>0</v>
      </c>
      <c r="W191" s="20">
        <f t="shared" si="138"/>
        <v>0</v>
      </c>
      <c r="X191" s="20">
        <f t="shared" si="138"/>
        <v>0</v>
      </c>
      <c r="Y191" s="20">
        <f t="shared" si="138"/>
        <v>0</v>
      </c>
      <c r="Z191" s="20">
        <f t="shared" si="138"/>
        <v>0</v>
      </c>
      <c r="AA191" s="20">
        <f t="shared" si="138"/>
        <v>0</v>
      </c>
      <c r="AB191" s="20">
        <f t="shared" si="138"/>
        <v>0</v>
      </c>
      <c r="AC191" s="20">
        <f t="shared" si="138"/>
        <v>0</v>
      </c>
      <c r="AD191" s="20">
        <f t="shared" si="138"/>
        <v>0</v>
      </c>
      <c r="AE191" s="20">
        <f t="shared" si="138"/>
        <v>0</v>
      </c>
      <c r="AF191" s="20">
        <f t="shared" si="138"/>
        <v>0</v>
      </c>
      <c r="AG191" s="20">
        <f t="shared" si="138"/>
        <v>0</v>
      </c>
      <c r="AH191" s="20">
        <f t="shared" si="138"/>
        <v>0</v>
      </c>
    </row>
    <row r="192" spans="2:34" hidden="1" outlineLevel="1">
      <c r="B192" t="str">
        <f t="shared" si="121"/>
        <v>e-hydrogen (compressed) - TTW emissions (nitrous oxide) - Global - ton N2O/ton fuel</v>
      </c>
      <c r="C192" t="str">
        <f>C170</f>
        <v>e-hydrogen (compressed)</v>
      </c>
      <c r="D192" t="s">
        <v>204</v>
      </c>
      <c r="E192" t="s">
        <v>49</v>
      </c>
      <c r="F192" t="s">
        <v>178</v>
      </c>
      <c r="G192" s="20">
        <f t="shared" si="138"/>
        <v>0</v>
      </c>
      <c r="H192" s="20">
        <f t="shared" si="138"/>
        <v>0</v>
      </c>
      <c r="I192" s="20">
        <f t="shared" si="138"/>
        <v>0</v>
      </c>
      <c r="J192" s="20">
        <f t="shared" si="138"/>
        <v>0</v>
      </c>
      <c r="K192" s="20">
        <f t="shared" si="138"/>
        <v>0</v>
      </c>
      <c r="L192" s="20">
        <f t="shared" si="138"/>
        <v>0</v>
      </c>
      <c r="M192" s="20">
        <f t="shared" si="138"/>
        <v>0</v>
      </c>
      <c r="N192" s="20">
        <f t="shared" si="138"/>
        <v>0</v>
      </c>
      <c r="O192" s="20">
        <f t="shared" si="138"/>
        <v>0</v>
      </c>
      <c r="P192" s="20">
        <f t="shared" si="138"/>
        <v>0</v>
      </c>
      <c r="Q192" s="20">
        <f t="shared" si="138"/>
        <v>0</v>
      </c>
      <c r="R192" s="20">
        <f t="shared" si="138"/>
        <v>0</v>
      </c>
      <c r="S192" s="20">
        <f t="shared" si="138"/>
        <v>0</v>
      </c>
      <c r="T192" s="20">
        <f t="shared" si="138"/>
        <v>0</v>
      </c>
      <c r="U192" s="20">
        <f t="shared" si="138"/>
        <v>0</v>
      </c>
      <c r="V192" s="20">
        <f t="shared" si="138"/>
        <v>0</v>
      </c>
      <c r="W192" s="20">
        <f t="shared" si="138"/>
        <v>0</v>
      </c>
      <c r="X192" s="20">
        <f t="shared" si="138"/>
        <v>0</v>
      </c>
      <c r="Y192" s="20">
        <f t="shared" si="138"/>
        <v>0</v>
      </c>
      <c r="Z192" s="20">
        <f t="shared" si="138"/>
        <v>0</v>
      </c>
      <c r="AA192" s="20">
        <f t="shared" si="138"/>
        <v>0</v>
      </c>
      <c r="AB192" s="20">
        <f t="shared" si="138"/>
        <v>0</v>
      </c>
      <c r="AC192" s="20">
        <f t="shared" si="138"/>
        <v>0</v>
      </c>
      <c r="AD192" s="20">
        <f t="shared" si="138"/>
        <v>0</v>
      </c>
      <c r="AE192" s="20">
        <f t="shared" si="138"/>
        <v>0</v>
      </c>
      <c r="AF192" s="20">
        <f t="shared" si="138"/>
        <v>0</v>
      </c>
      <c r="AG192" s="20">
        <f t="shared" si="138"/>
        <v>0</v>
      </c>
      <c r="AH192" s="20">
        <f t="shared" si="138"/>
        <v>0</v>
      </c>
    </row>
    <row r="193" spans="2:34" hidden="1" outlineLevel="1">
      <c r="B193" t="str">
        <f t="shared" si="121"/>
        <v/>
      </c>
      <c r="C193" s="56"/>
      <c r="D193" s="56"/>
      <c r="E193" s="56"/>
      <c r="F193" s="56"/>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row>
    <row r="194" spans="2:34" hidden="1" outlineLevel="1">
      <c r="B194" t="str">
        <f t="shared" si="121"/>
        <v>e-hydrogen (compressed) - Total emissions - WTT - Global - ton CO2eq/ton fuel</v>
      </c>
      <c r="C194" s="10" t="str">
        <f>C170</f>
        <v>e-hydrogen (compressed)</v>
      </c>
      <c r="D194" s="10" t="s">
        <v>175</v>
      </c>
      <c r="E194" s="10" t="s">
        <v>49</v>
      </c>
      <c r="F194" s="10" t="s">
        <v>52</v>
      </c>
      <c r="G194" s="60">
        <f t="shared" ref="G194:AH194" si="139">G198+G205+G213</f>
        <v>0.29069928460653066</v>
      </c>
      <c r="H194" s="60">
        <f t="shared" si="139"/>
        <v>0.29036818709700268</v>
      </c>
      <c r="I194" s="60">
        <f t="shared" si="139"/>
        <v>0.28998000000000135</v>
      </c>
      <c r="J194" s="60">
        <f t="shared" si="139"/>
        <v>0.28940257594781538</v>
      </c>
      <c r="K194" s="60">
        <f t="shared" si="139"/>
        <v>0.28872889145140718</v>
      </c>
      <c r="L194" s="60">
        <f t="shared" si="139"/>
        <v>0.28795894651077331</v>
      </c>
      <c r="M194" s="60">
        <f t="shared" si="139"/>
        <v>0.28709274112591998</v>
      </c>
      <c r="N194" s="60">
        <f t="shared" si="139"/>
        <v>0.28613027529683954</v>
      </c>
      <c r="O194" s="60">
        <f t="shared" si="139"/>
        <v>0.28427104178214713</v>
      </c>
      <c r="P194" s="60">
        <f t="shared" si="139"/>
        <v>0.28231892358064925</v>
      </c>
      <c r="Q194" s="60">
        <f t="shared" si="139"/>
        <v>0.28027392069234119</v>
      </c>
      <c r="R194" s="60">
        <f t="shared" si="139"/>
        <v>0.27813603311721824</v>
      </c>
      <c r="S194" s="60">
        <f t="shared" si="139"/>
        <v>0.27590526085528855</v>
      </c>
      <c r="T194" s="60">
        <f t="shared" si="139"/>
        <v>0.27357819323199506</v>
      </c>
      <c r="U194" s="60">
        <f t="shared" si="139"/>
        <v>0.27118673282278699</v>
      </c>
      <c r="V194" s="60">
        <f t="shared" si="139"/>
        <v>0.26873087962767428</v>
      </c>
      <c r="W194" s="60">
        <f t="shared" si="139"/>
        <v>0.26621063364664344</v>
      </c>
      <c r="X194" s="60">
        <f t="shared" si="139"/>
        <v>0.26362599487969779</v>
      </c>
      <c r="Y194" s="60">
        <f t="shared" si="139"/>
        <v>0.26028322332369702</v>
      </c>
      <c r="Z194" s="60">
        <f t="shared" si="139"/>
        <v>0.25697707164708095</v>
      </c>
      <c r="AA194" s="60">
        <f t="shared" si="139"/>
        <v>0.25370753984985572</v>
      </c>
      <c r="AB194" s="60">
        <f t="shared" si="139"/>
        <v>0.25047462793201525</v>
      </c>
      <c r="AC194" s="60">
        <f t="shared" si="139"/>
        <v>0.2472783358935641</v>
      </c>
      <c r="AD194" s="60">
        <f t="shared" si="139"/>
        <v>0.24460874010561368</v>
      </c>
      <c r="AE194" s="60">
        <f t="shared" si="139"/>
        <v>0.24198615862228262</v>
      </c>
      <c r="AF194" s="60">
        <f t="shared" si="139"/>
        <v>0.23941059144356966</v>
      </c>
      <c r="AG194" s="60">
        <f t="shared" si="139"/>
        <v>0.23688203856947532</v>
      </c>
      <c r="AH194" s="60">
        <f t="shared" si="139"/>
        <v>0.23440050000000018</v>
      </c>
    </row>
    <row r="195" spans="2:34" hidden="1" outlineLevel="1">
      <c r="B195" t="str">
        <f t="shared" si="121"/>
        <v>e-hydrogen (compressed) - Total emissions - WTT - Global - ton CO2eq/ton fuel</v>
      </c>
      <c r="C195" s="2" t="str">
        <f>C170</f>
        <v>e-hydrogen (compressed)</v>
      </c>
      <c r="D195" s="2" t="s">
        <v>175</v>
      </c>
      <c r="E195" s="2" t="s">
        <v>49</v>
      </c>
      <c r="F195" s="2" t="s">
        <v>52</v>
      </c>
      <c r="G195" s="64">
        <f t="shared" ref="G195:AH195" si="140">G199+G206+G214</f>
        <v>0</v>
      </c>
      <c r="H195" s="64">
        <f t="shared" si="140"/>
        <v>0</v>
      </c>
      <c r="I195" s="64">
        <f t="shared" si="140"/>
        <v>0</v>
      </c>
      <c r="J195" s="64">
        <f t="shared" si="140"/>
        <v>0</v>
      </c>
      <c r="K195" s="64">
        <f t="shared" si="140"/>
        <v>0</v>
      </c>
      <c r="L195" s="64">
        <f t="shared" si="140"/>
        <v>0</v>
      </c>
      <c r="M195" s="64">
        <f t="shared" si="140"/>
        <v>0</v>
      </c>
      <c r="N195" s="64">
        <f t="shared" si="140"/>
        <v>0</v>
      </c>
      <c r="O195" s="64">
        <f t="shared" si="140"/>
        <v>0</v>
      </c>
      <c r="P195" s="64">
        <f t="shared" si="140"/>
        <v>0</v>
      </c>
      <c r="Q195" s="64">
        <f t="shared" si="140"/>
        <v>0</v>
      </c>
      <c r="R195" s="64">
        <f t="shared" si="140"/>
        <v>0</v>
      </c>
      <c r="S195" s="64">
        <f t="shared" si="140"/>
        <v>0</v>
      </c>
      <c r="T195" s="64">
        <f t="shared" si="140"/>
        <v>0</v>
      </c>
      <c r="U195" s="64">
        <f t="shared" si="140"/>
        <v>0</v>
      </c>
      <c r="V195" s="64">
        <f t="shared" si="140"/>
        <v>0</v>
      </c>
      <c r="W195" s="64">
        <f t="shared" si="140"/>
        <v>0</v>
      </c>
      <c r="X195" s="64">
        <f t="shared" si="140"/>
        <v>0</v>
      </c>
      <c r="Y195" s="64">
        <f t="shared" si="140"/>
        <v>0</v>
      </c>
      <c r="Z195" s="64">
        <f t="shared" si="140"/>
        <v>0</v>
      </c>
      <c r="AA195" s="64">
        <f t="shared" si="140"/>
        <v>0</v>
      </c>
      <c r="AB195" s="64">
        <f t="shared" si="140"/>
        <v>0</v>
      </c>
      <c r="AC195" s="64">
        <f t="shared" si="140"/>
        <v>0</v>
      </c>
      <c r="AD195" s="64">
        <f t="shared" si="140"/>
        <v>0</v>
      </c>
      <c r="AE195" s="64">
        <f t="shared" si="140"/>
        <v>0</v>
      </c>
      <c r="AF195" s="64">
        <f t="shared" si="140"/>
        <v>0</v>
      </c>
      <c r="AG195" s="64">
        <f t="shared" si="140"/>
        <v>0</v>
      </c>
      <c r="AH195" s="64">
        <f t="shared" si="140"/>
        <v>0</v>
      </c>
    </row>
    <row r="196" spans="2:34" hidden="1" outlineLevel="1">
      <c r="B196" t="str">
        <f t="shared" si="121"/>
        <v>e-hydrogen (compressed) - Total emissions - WTT - Global - ton CO2eq/ton fuel</v>
      </c>
      <c r="C196" s="13" t="str">
        <f>C170</f>
        <v>e-hydrogen (compressed)</v>
      </c>
      <c r="D196" s="13" t="s">
        <v>175</v>
      </c>
      <c r="E196" s="13" t="s">
        <v>49</v>
      </c>
      <c r="F196" s="13" t="s">
        <v>52</v>
      </c>
      <c r="G196" s="61">
        <f t="shared" ref="G196:AH196" si="141">G200+G207+G215</f>
        <v>0</v>
      </c>
      <c r="H196" s="61">
        <f t="shared" si="141"/>
        <v>0</v>
      </c>
      <c r="I196" s="61">
        <f t="shared" si="141"/>
        <v>0</v>
      </c>
      <c r="J196" s="61">
        <f t="shared" si="141"/>
        <v>0</v>
      </c>
      <c r="K196" s="61">
        <f t="shared" si="141"/>
        <v>0</v>
      </c>
      <c r="L196" s="61">
        <f t="shared" si="141"/>
        <v>0</v>
      </c>
      <c r="M196" s="61">
        <f t="shared" si="141"/>
        <v>0</v>
      </c>
      <c r="N196" s="61">
        <f t="shared" si="141"/>
        <v>0</v>
      </c>
      <c r="O196" s="61">
        <f t="shared" si="141"/>
        <v>0</v>
      </c>
      <c r="P196" s="61">
        <f t="shared" si="141"/>
        <v>0</v>
      </c>
      <c r="Q196" s="61">
        <f t="shared" si="141"/>
        <v>0</v>
      </c>
      <c r="R196" s="61">
        <f t="shared" si="141"/>
        <v>0</v>
      </c>
      <c r="S196" s="61">
        <f t="shared" si="141"/>
        <v>0</v>
      </c>
      <c r="T196" s="61">
        <f t="shared" si="141"/>
        <v>0</v>
      </c>
      <c r="U196" s="61">
        <f t="shared" si="141"/>
        <v>0</v>
      </c>
      <c r="V196" s="61">
        <f t="shared" si="141"/>
        <v>0</v>
      </c>
      <c r="W196" s="61">
        <f t="shared" si="141"/>
        <v>0</v>
      </c>
      <c r="X196" s="61">
        <f t="shared" si="141"/>
        <v>0</v>
      </c>
      <c r="Y196" s="61">
        <f t="shared" si="141"/>
        <v>0</v>
      </c>
      <c r="Z196" s="61">
        <f t="shared" si="141"/>
        <v>0</v>
      </c>
      <c r="AA196" s="61">
        <f t="shared" si="141"/>
        <v>0</v>
      </c>
      <c r="AB196" s="61">
        <f t="shared" si="141"/>
        <v>0</v>
      </c>
      <c r="AC196" s="61">
        <f t="shared" si="141"/>
        <v>0</v>
      </c>
      <c r="AD196" s="61">
        <f t="shared" si="141"/>
        <v>0</v>
      </c>
      <c r="AE196" s="61">
        <f t="shared" si="141"/>
        <v>0</v>
      </c>
      <c r="AF196" s="61">
        <f t="shared" si="141"/>
        <v>0</v>
      </c>
      <c r="AG196" s="61">
        <f t="shared" si="141"/>
        <v>0</v>
      </c>
      <c r="AH196" s="61">
        <f t="shared" si="141"/>
        <v>0</v>
      </c>
    </row>
    <row r="197" spans="2:34" hidden="1" outlineLevel="1">
      <c r="B197" t="str">
        <f t="shared" si="121"/>
        <v/>
      </c>
      <c r="C197" s="2"/>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row>
    <row r="198" spans="2:34" hidden="1" outlineLevel="1">
      <c r="B198" t="str">
        <f t="shared" si="121"/>
        <v>e-hydrogen (compressed) - Process-related emissions - WTT - Global - ton CO2/ton fuel</v>
      </c>
      <c r="C198" s="10" t="str">
        <f>C170</f>
        <v>e-hydrogen (compressed)</v>
      </c>
      <c r="D198" s="10" t="s">
        <v>179</v>
      </c>
      <c r="E198" s="10" t="s">
        <v>49</v>
      </c>
      <c r="F198" s="10" t="s">
        <v>176</v>
      </c>
      <c r="G198" s="60">
        <f>G201</f>
        <v>0</v>
      </c>
      <c r="H198" s="60">
        <f t="shared" ref="H198:AH198" si="142">H201</f>
        <v>0</v>
      </c>
      <c r="I198" s="60">
        <f t="shared" si="142"/>
        <v>0</v>
      </c>
      <c r="J198" s="60">
        <f t="shared" si="142"/>
        <v>0</v>
      </c>
      <c r="K198" s="60">
        <f t="shared" si="142"/>
        <v>0</v>
      </c>
      <c r="L198" s="60">
        <f t="shared" si="142"/>
        <v>0</v>
      </c>
      <c r="M198" s="60">
        <f t="shared" si="142"/>
        <v>0</v>
      </c>
      <c r="N198" s="60">
        <f t="shared" si="142"/>
        <v>0</v>
      </c>
      <c r="O198" s="60">
        <f t="shared" si="142"/>
        <v>0</v>
      </c>
      <c r="P198" s="60">
        <f t="shared" si="142"/>
        <v>0</v>
      </c>
      <c r="Q198" s="60">
        <f t="shared" si="142"/>
        <v>0</v>
      </c>
      <c r="R198" s="60">
        <f t="shared" si="142"/>
        <v>0</v>
      </c>
      <c r="S198" s="60">
        <f t="shared" si="142"/>
        <v>0</v>
      </c>
      <c r="T198" s="60">
        <f t="shared" si="142"/>
        <v>0</v>
      </c>
      <c r="U198" s="60">
        <f t="shared" si="142"/>
        <v>0</v>
      </c>
      <c r="V198" s="60">
        <f t="shared" si="142"/>
        <v>0</v>
      </c>
      <c r="W198" s="60">
        <f t="shared" si="142"/>
        <v>0</v>
      </c>
      <c r="X198" s="60">
        <f t="shared" si="142"/>
        <v>0</v>
      </c>
      <c r="Y198" s="60">
        <f t="shared" si="142"/>
        <v>0</v>
      </c>
      <c r="Z198" s="60">
        <f t="shared" si="142"/>
        <v>0</v>
      </c>
      <c r="AA198" s="60">
        <f t="shared" si="142"/>
        <v>0</v>
      </c>
      <c r="AB198" s="60">
        <f t="shared" si="142"/>
        <v>0</v>
      </c>
      <c r="AC198" s="60">
        <f t="shared" si="142"/>
        <v>0</v>
      </c>
      <c r="AD198" s="60">
        <f t="shared" si="142"/>
        <v>0</v>
      </c>
      <c r="AE198" s="60">
        <f t="shared" si="142"/>
        <v>0</v>
      </c>
      <c r="AF198" s="60">
        <f t="shared" si="142"/>
        <v>0</v>
      </c>
      <c r="AG198" s="60">
        <f t="shared" si="142"/>
        <v>0</v>
      </c>
      <c r="AH198" s="60">
        <f t="shared" si="142"/>
        <v>0</v>
      </c>
    </row>
    <row r="199" spans="2:34" hidden="1" outlineLevel="1">
      <c r="B199" t="str">
        <f t="shared" si="121"/>
        <v>e-hydrogen (compressed) - Process-related emissions - WTT - Global - ton CH4/ton fuel</v>
      </c>
      <c r="C199" s="2" t="str">
        <f>C170</f>
        <v>e-hydrogen (compressed)</v>
      </c>
      <c r="D199" s="2" t="s">
        <v>179</v>
      </c>
      <c r="E199" s="2" t="s">
        <v>49</v>
      </c>
      <c r="F199" s="2" t="s">
        <v>177</v>
      </c>
      <c r="G199" s="64">
        <f t="shared" ref="G199:AH199" si="143">G202</f>
        <v>0</v>
      </c>
      <c r="H199" s="64">
        <f t="shared" si="143"/>
        <v>0</v>
      </c>
      <c r="I199" s="64">
        <f t="shared" si="143"/>
        <v>0</v>
      </c>
      <c r="J199" s="64">
        <f t="shared" si="143"/>
        <v>0</v>
      </c>
      <c r="K199" s="64">
        <f t="shared" si="143"/>
        <v>0</v>
      </c>
      <c r="L199" s="64">
        <f t="shared" si="143"/>
        <v>0</v>
      </c>
      <c r="M199" s="64">
        <f t="shared" si="143"/>
        <v>0</v>
      </c>
      <c r="N199" s="64">
        <f t="shared" si="143"/>
        <v>0</v>
      </c>
      <c r="O199" s="64">
        <f t="shared" si="143"/>
        <v>0</v>
      </c>
      <c r="P199" s="64">
        <f t="shared" si="143"/>
        <v>0</v>
      </c>
      <c r="Q199" s="64">
        <f t="shared" si="143"/>
        <v>0</v>
      </c>
      <c r="R199" s="64">
        <f t="shared" si="143"/>
        <v>0</v>
      </c>
      <c r="S199" s="64">
        <f t="shared" si="143"/>
        <v>0</v>
      </c>
      <c r="T199" s="64">
        <f t="shared" si="143"/>
        <v>0</v>
      </c>
      <c r="U199" s="64">
        <f t="shared" si="143"/>
        <v>0</v>
      </c>
      <c r="V199" s="64">
        <f t="shared" si="143"/>
        <v>0</v>
      </c>
      <c r="W199" s="64">
        <f t="shared" si="143"/>
        <v>0</v>
      </c>
      <c r="X199" s="64">
        <f t="shared" si="143"/>
        <v>0</v>
      </c>
      <c r="Y199" s="64">
        <f t="shared" si="143"/>
        <v>0</v>
      </c>
      <c r="Z199" s="64">
        <f t="shared" si="143"/>
        <v>0</v>
      </c>
      <c r="AA199" s="64">
        <f t="shared" si="143"/>
        <v>0</v>
      </c>
      <c r="AB199" s="64">
        <f t="shared" si="143"/>
        <v>0</v>
      </c>
      <c r="AC199" s="64">
        <f t="shared" si="143"/>
        <v>0</v>
      </c>
      <c r="AD199" s="64">
        <f t="shared" si="143"/>
        <v>0</v>
      </c>
      <c r="AE199" s="64">
        <f t="shared" si="143"/>
        <v>0</v>
      </c>
      <c r="AF199" s="64">
        <f t="shared" si="143"/>
        <v>0</v>
      </c>
      <c r="AG199" s="64">
        <f t="shared" si="143"/>
        <v>0</v>
      </c>
      <c r="AH199" s="64">
        <f t="shared" si="143"/>
        <v>0</v>
      </c>
    </row>
    <row r="200" spans="2:34" hidden="1" outlineLevel="1">
      <c r="B200" t="str">
        <f t="shared" si="121"/>
        <v>e-hydrogen (compressed) - Process-related emissions - WTT - Global - ton N2O/ton fuel</v>
      </c>
      <c r="C200" s="13" t="str">
        <f>C170</f>
        <v>e-hydrogen (compressed)</v>
      </c>
      <c r="D200" s="13" t="s">
        <v>179</v>
      </c>
      <c r="E200" s="13" t="s">
        <v>49</v>
      </c>
      <c r="F200" s="13" t="s">
        <v>178</v>
      </c>
      <c r="G200" s="61">
        <f t="shared" ref="G200:AH200" si="144">G203</f>
        <v>0</v>
      </c>
      <c r="H200" s="61">
        <f t="shared" si="144"/>
        <v>0</v>
      </c>
      <c r="I200" s="61">
        <f t="shared" si="144"/>
        <v>0</v>
      </c>
      <c r="J200" s="61">
        <f t="shared" si="144"/>
        <v>0</v>
      </c>
      <c r="K200" s="61">
        <f t="shared" si="144"/>
        <v>0</v>
      </c>
      <c r="L200" s="61">
        <f t="shared" si="144"/>
        <v>0</v>
      </c>
      <c r="M200" s="61">
        <f t="shared" si="144"/>
        <v>0</v>
      </c>
      <c r="N200" s="61">
        <f t="shared" si="144"/>
        <v>0</v>
      </c>
      <c r="O200" s="61">
        <f t="shared" si="144"/>
        <v>0</v>
      </c>
      <c r="P200" s="61">
        <f t="shared" si="144"/>
        <v>0</v>
      </c>
      <c r="Q200" s="61">
        <f t="shared" si="144"/>
        <v>0</v>
      </c>
      <c r="R200" s="61">
        <f t="shared" si="144"/>
        <v>0</v>
      </c>
      <c r="S200" s="61">
        <f t="shared" si="144"/>
        <v>0</v>
      </c>
      <c r="T200" s="61">
        <f t="shared" si="144"/>
        <v>0</v>
      </c>
      <c r="U200" s="61">
        <f t="shared" si="144"/>
        <v>0</v>
      </c>
      <c r="V200" s="61">
        <f t="shared" si="144"/>
        <v>0</v>
      </c>
      <c r="W200" s="61">
        <f t="shared" si="144"/>
        <v>0</v>
      </c>
      <c r="X200" s="61">
        <f t="shared" si="144"/>
        <v>0</v>
      </c>
      <c r="Y200" s="61">
        <f t="shared" si="144"/>
        <v>0</v>
      </c>
      <c r="Z200" s="61">
        <f t="shared" si="144"/>
        <v>0</v>
      </c>
      <c r="AA200" s="61">
        <f t="shared" si="144"/>
        <v>0</v>
      </c>
      <c r="AB200" s="61">
        <f t="shared" si="144"/>
        <v>0</v>
      </c>
      <c r="AC200" s="61">
        <f t="shared" si="144"/>
        <v>0</v>
      </c>
      <c r="AD200" s="61">
        <f t="shared" si="144"/>
        <v>0</v>
      </c>
      <c r="AE200" s="61">
        <f t="shared" si="144"/>
        <v>0</v>
      </c>
      <c r="AF200" s="61">
        <f t="shared" si="144"/>
        <v>0</v>
      </c>
      <c r="AG200" s="61">
        <f t="shared" si="144"/>
        <v>0</v>
      </c>
      <c r="AH200" s="61">
        <f t="shared" si="144"/>
        <v>0</v>
      </c>
    </row>
    <row r="201" spans="2:34" hidden="1" outlineLevel="1">
      <c r="B201" t="str">
        <f t="shared" si="121"/>
        <v>e-hydrogen (compressed) - Process WTT emissions (carbon dioxide) - Global - ton CO2/ton fuel</v>
      </c>
      <c r="C201" t="str">
        <f>C170</f>
        <v>e-hydrogen (compressed)</v>
      </c>
      <c r="D201" t="s">
        <v>180</v>
      </c>
      <c r="E201" t="s">
        <v>49</v>
      </c>
      <c r="F201" t="s">
        <v>176</v>
      </c>
      <c r="G201" s="20">
        <f t="shared" ref="G201:AH203" si="145">INDEX(FuelData,MATCH($B201,FuelData_Index,0),MATCH(G$4,FuelData_Year,0))</f>
        <v>0</v>
      </c>
      <c r="H201" s="20">
        <f t="shared" si="145"/>
        <v>0</v>
      </c>
      <c r="I201" s="20">
        <f t="shared" si="145"/>
        <v>0</v>
      </c>
      <c r="J201" s="20">
        <f t="shared" si="145"/>
        <v>0</v>
      </c>
      <c r="K201" s="20">
        <f t="shared" si="145"/>
        <v>0</v>
      </c>
      <c r="L201" s="20">
        <f t="shared" si="145"/>
        <v>0</v>
      </c>
      <c r="M201" s="20">
        <f t="shared" si="145"/>
        <v>0</v>
      </c>
      <c r="N201" s="20">
        <f t="shared" si="145"/>
        <v>0</v>
      </c>
      <c r="O201" s="20">
        <f t="shared" si="145"/>
        <v>0</v>
      </c>
      <c r="P201" s="20">
        <f t="shared" si="145"/>
        <v>0</v>
      </c>
      <c r="Q201" s="20">
        <f t="shared" si="145"/>
        <v>0</v>
      </c>
      <c r="R201" s="20">
        <f t="shared" si="145"/>
        <v>0</v>
      </c>
      <c r="S201" s="20">
        <f t="shared" si="145"/>
        <v>0</v>
      </c>
      <c r="T201" s="20">
        <f t="shared" si="145"/>
        <v>0</v>
      </c>
      <c r="U201" s="20">
        <f t="shared" si="145"/>
        <v>0</v>
      </c>
      <c r="V201" s="20">
        <f t="shared" si="145"/>
        <v>0</v>
      </c>
      <c r="W201" s="20">
        <f t="shared" si="145"/>
        <v>0</v>
      </c>
      <c r="X201" s="20">
        <f t="shared" si="145"/>
        <v>0</v>
      </c>
      <c r="Y201" s="20">
        <f t="shared" si="145"/>
        <v>0</v>
      </c>
      <c r="Z201" s="20">
        <f t="shared" si="145"/>
        <v>0</v>
      </c>
      <c r="AA201" s="20">
        <f t="shared" si="145"/>
        <v>0</v>
      </c>
      <c r="AB201" s="20">
        <f t="shared" si="145"/>
        <v>0</v>
      </c>
      <c r="AC201" s="20">
        <f t="shared" si="145"/>
        <v>0</v>
      </c>
      <c r="AD201" s="20">
        <f t="shared" si="145"/>
        <v>0</v>
      </c>
      <c r="AE201" s="20">
        <f t="shared" si="145"/>
        <v>0</v>
      </c>
      <c r="AF201" s="20">
        <f t="shared" si="145"/>
        <v>0</v>
      </c>
      <c r="AG201" s="20">
        <f t="shared" si="145"/>
        <v>0</v>
      </c>
      <c r="AH201" s="20">
        <f t="shared" si="145"/>
        <v>0</v>
      </c>
    </row>
    <row r="202" spans="2:34" hidden="1" outlineLevel="1">
      <c r="B202" t="str">
        <f t="shared" si="121"/>
        <v>e-hydrogen (compressed) - Process WTT emissions (methane) - Global - ton CH4/ton fuel</v>
      </c>
      <c r="C202" t="str">
        <f>C170</f>
        <v>e-hydrogen (compressed)</v>
      </c>
      <c r="D202" t="s">
        <v>181</v>
      </c>
      <c r="E202" t="s">
        <v>49</v>
      </c>
      <c r="F202" t="s">
        <v>177</v>
      </c>
      <c r="G202" s="20">
        <f t="shared" si="145"/>
        <v>0</v>
      </c>
      <c r="H202" s="20">
        <f t="shared" si="145"/>
        <v>0</v>
      </c>
      <c r="I202" s="20">
        <f t="shared" si="145"/>
        <v>0</v>
      </c>
      <c r="J202" s="20">
        <f t="shared" si="145"/>
        <v>0</v>
      </c>
      <c r="K202" s="20">
        <f t="shared" si="145"/>
        <v>0</v>
      </c>
      <c r="L202" s="20">
        <f t="shared" si="145"/>
        <v>0</v>
      </c>
      <c r="M202" s="20">
        <f t="shared" si="145"/>
        <v>0</v>
      </c>
      <c r="N202" s="20">
        <f t="shared" si="145"/>
        <v>0</v>
      </c>
      <c r="O202" s="20">
        <f t="shared" si="145"/>
        <v>0</v>
      </c>
      <c r="P202" s="20">
        <f t="shared" si="145"/>
        <v>0</v>
      </c>
      <c r="Q202" s="20">
        <f t="shared" si="145"/>
        <v>0</v>
      </c>
      <c r="R202" s="20">
        <f t="shared" si="145"/>
        <v>0</v>
      </c>
      <c r="S202" s="20">
        <f t="shared" si="145"/>
        <v>0</v>
      </c>
      <c r="T202" s="20">
        <f t="shared" si="145"/>
        <v>0</v>
      </c>
      <c r="U202" s="20">
        <f t="shared" si="145"/>
        <v>0</v>
      </c>
      <c r="V202" s="20">
        <f t="shared" si="145"/>
        <v>0</v>
      </c>
      <c r="W202" s="20">
        <f t="shared" si="145"/>
        <v>0</v>
      </c>
      <c r="X202" s="20">
        <f t="shared" si="145"/>
        <v>0</v>
      </c>
      <c r="Y202" s="20">
        <f t="shared" si="145"/>
        <v>0</v>
      </c>
      <c r="Z202" s="20">
        <f t="shared" si="145"/>
        <v>0</v>
      </c>
      <c r="AA202" s="20">
        <f t="shared" si="145"/>
        <v>0</v>
      </c>
      <c r="AB202" s="20">
        <f t="shared" si="145"/>
        <v>0</v>
      </c>
      <c r="AC202" s="20">
        <f t="shared" si="145"/>
        <v>0</v>
      </c>
      <c r="AD202" s="20">
        <f t="shared" si="145"/>
        <v>0</v>
      </c>
      <c r="AE202" s="20">
        <f t="shared" si="145"/>
        <v>0</v>
      </c>
      <c r="AF202" s="20">
        <f t="shared" si="145"/>
        <v>0</v>
      </c>
      <c r="AG202" s="20">
        <f t="shared" si="145"/>
        <v>0</v>
      </c>
      <c r="AH202" s="20">
        <f t="shared" si="145"/>
        <v>0</v>
      </c>
    </row>
    <row r="203" spans="2:34" hidden="1" outlineLevel="1">
      <c r="B203" t="str">
        <f t="shared" si="121"/>
        <v>e-hydrogen (compressed) - Process WTT emissions (nitrous oxide) - Global - ton N2O/ton fuel</v>
      </c>
      <c r="C203" t="str">
        <f>C170</f>
        <v>e-hydrogen (compressed)</v>
      </c>
      <c r="D203" t="s">
        <v>182</v>
      </c>
      <c r="E203" t="s">
        <v>49</v>
      </c>
      <c r="F203" t="s">
        <v>178</v>
      </c>
      <c r="G203" s="20">
        <f t="shared" si="145"/>
        <v>0</v>
      </c>
      <c r="H203" s="20">
        <f t="shared" si="145"/>
        <v>0</v>
      </c>
      <c r="I203" s="20">
        <f t="shared" si="145"/>
        <v>0</v>
      </c>
      <c r="J203" s="20">
        <f t="shared" si="145"/>
        <v>0</v>
      </c>
      <c r="K203" s="20">
        <f t="shared" si="145"/>
        <v>0</v>
      </c>
      <c r="L203" s="20">
        <f t="shared" si="145"/>
        <v>0</v>
      </c>
      <c r="M203" s="20">
        <f t="shared" si="145"/>
        <v>0</v>
      </c>
      <c r="N203" s="20">
        <f t="shared" si="145"/>
        <v>0</v>
      </c>
      <c r="O203" s="20">
        <f t="shared" si="145"/>
        <v>0</v>
      </c>
      <c r="P203" s="20">
        <f t="shared" si="145"/>
        <v>0</v>
      </c>
      <c r="Q203" s="20">
        <f t="shared" si="145"/>
        <v>0</v>
      </c>
      <c r="R203" s="20">
        <f t="shared" si="145"/>
        <v>0</v>
      </c>
      <c r="S203" s="20">
        <f t="shared" si="145"/>
        <v>0</v>
      </c>
      <c r="T203" s="20">
        <f t="shared" si="145"/>
        <v>0</v>
      </c>
      <c r="U203" s="20">
        <f t="shared" si="145"/>
        <v>0</v>
      </c>
      <c r="V203" s="20">
        <f t="shared" si="145"/>
        <v>0</v>
      </c>
      <c r="W203" s="20">
        <f t="shared" si="145"/>
        <v>0</v>
      </c>
      <c r="X203" s="20">
        <f t="shared" si="145"/>
        <v>0</v>
      </c>
      <c r="Y203" s="20">
        <f t="shared" si="145"/>
        <v>0</v>
      </c>
      <c r="Z203" s="20">
        <f t="shared" si="145"/>
        <v>0</v>
      </c>
      <c r="AA203" s="20">
        <f t="shared" si="145"/>
        <v>0</v>
      </c>
      <c r="AB203" s="20">
        <f t="shared" si="145"/>
        <v>0</v>
      </c>
      <c r="AC203" s="20">
        <f t="shared" si="145"/>
        <v>0</v>
      </c>
      <c r="AD203" s="20">
        <f t="shared" si="145"/>
        <v>0</v>
      </c>
      <c r="AE203" s="20">
        <f t="shared" si="145"/>
        <v>0</v>
      </c>
      <c r="AF203" s="20">
        <f t="shared" si="145"/>
        <v>0</v>
      </c>
      <c r="AG203" s="20">
        <f t="shared" si="145"/>
        <v>0</v>
      </c>
      <c r="AH203" s="20">
        <f t="shared" si="145"/>
        <v>0</v>
      </c>
    </row>
    <row r="204" spans="2:34" hidden="1" outlineLevel="1">
      <c r="B204" t="str">
        <f t="shared" si="121"/>
        <v/>
      </c>
      <c r="G204" s="66"/>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row>
    <row r="205" spans="2:34" hidden="1" outlineLevel="1">
      <c r="B205" t="str">
        <f t="shared" si="121"/>
        <v>e-hydrogen (compressed) - Energy-related emissions - WTT - Global - ton CO2/ton fuel</v>
      </c>
      <c r="C205" s="10" t="str">
        <f>C170</f>
        <v>e-hydrogen (compressed)</v>
      </c>
      <c r="D205" s="10" t="s">
        <v>183</v>
      </c>
      <c r="E205" s="10" t="s">
        <v>49</v>
      </c>
      <c r="F205" s="10" t="s">
        <v>176</v>
      </c>
      <c r="G205" s="67">
        <f>G208*G$211</f>
        <v>5.6385000000000003E-3</v>
      </c>
      <c r="H205" s="67">
        <f t="shared" ref="H205:AH205" si="146">H208*H$211</f>
        <v>5.6385000000000003E-3</v>
      </c>
      <c r="I205" s="67">
        <f t="shared" si="146"/>
        <v>5.6385000000000003E-3</v>
      </c>
      <c r="J205" s="67">
        <f t="shared" si="146"/>
        <v>5.6385000000000003E-3</v>
      </c>
      <c r="K205" s="67">
        <f t="shared" si="146"/>
        <v>5.6385000000000003E-3</v>
      </c>
      <c r="L205" s="67">
        <f t="shared" si="146"/>
        <v>5.6385000000000003E-3</v>
      </c>
      <c r="M205" s="67">
        <f t="shared" si="146"/>
        <v>5.6385000000000003E-3</v>
      </c>
      <c r="N205" s="67">
        <f t="shared" si="146"/>
        <v>5.6385000000000003E-3</v>
      </c>
      <c r="O205" s="67">
        <f t="shared" si="146"/>
        <v>5.6385000000000003E-3</v>
      </c>
      <c r="P205" s="67">
        <f t="shared" si="146"/>
        <v>5.6385000000000003E-3</v>
      </c>
      <c r="Q205" s="67">
        <f t="shared" si="146"/>
        <v>5.6385000000000003E-3</v>
      </c>
      <c r="R205" s="67">
        <f t="shared" si="146"/>
        <v>5.6385000000000003E-3</v>
      </c>
      <c r="S205" s="67">
        <f t="shared" si="146"/>
        <v>5.6385000000000003E-3</v>
      </c>
      <c r="T205" s="67">
        <f t="shared" si="146"/>
        <v>5.6385000000000003E-3</v>
      </c>
      <c r="U205" s="67">
        <f t="shared" si="146"/>
        <v>5.6385000000000003E-3</v>
      </c>
      <c r="V205" s="67">
        <f t="shared" si="146"/>
        <v>5.6385000000000003E-3</v>
      </c>
      <c r="W205" s="67">
        <f t="shared" si="146"/>
        <v>5.6385000000000003E-3</v>
      </c>
      <c r="X205" s="67">
        <f t="shared" si="146"/>
        <v>5.6385000000000003E-3</v>
      </c>
      <c r="Y205" s="67">
        <f t="shared" si="146"/>
        <v>5.6385000000000003E-3</v>
      </c>
      <c r="Z205" s="67">
        <f t="shared" si="146"/>
        <v>5.6385000000000003E-3</v>
      </c>
      <c r="AA205" s="67">
        <f t="shared" si="146"/>
        <v>5.6385000000000003E-3</v>
      </c>
      <c r="AB205" s="67">
        <f t="shared" si="146"/>
        <v>5.6385000000000003E-3</v>
      </c>
      <c r="AC205" s="67">
        <f t="shared" si="146"/>
        <v>5.6385000000000003E-3</v>
      </c>
      <c r="AD205" s="67">
        <f t="shared" si="146"/>
        <v>5.6385000000000003E-3</v>
      </c>
      <c r="AE205" s="67">
        <f t="shared" si="146"/>
        <v>5.6385000000000003E-3</v>
      </c>
      <c r="AF205" s="67">
        <f t="shared" si="146"/>
        <v>5.6385000000000003E-3</v>
      </c>
      <c r="AG205" s="67">
        <f t="shared" si="146"/>
        <v>5.6385000000000003E-3</v>
      </c>
      <c r="AH205" s="67">
        <f t="shared" si="146"/>
        <v>5.6385000000000003E-3</v>
      </c>
    </row>
    <row r="206" spans="2:34" hidden="1" outlineLevel="1">
      <c r="B206" t="str">
        <f t="shared" si="121"/>
        <v>e-hydrogen (compressed) - Energy-related emissions - WTT - Global - ton CH4/ton fuel</v>
      </c>
      <c r="C206" s="2" t="str">
        <f>C170</f>
        <v>e-hydrogen (compressed)</v>
      </c>
      <c r="D206" s="2" t="s">
        <v>183</v>
      </c>
      <c r="E206" s="2" t="s">
        <v>49</v>
      </c>
      <c r="F206" s="2" t="s">
        <v>177</v>
      </c>
      <c r="G206" s="68">
        <f t="shared" ref="G206:AH206" si="147">G209*G$211</f>
        <v>0</v>
      </c>
      <c r="H206" s="68">
        <f t="shared" si="147"/>
        <v>0</v>
      </c>
      <c r="I206" s="68">
        <f t="shared" si="147"/>
        <v>0</v>
      </c>
      <c r="J206" s="68">
        <f t="shared" si="147"/>
        <v>0</v>
      </c>
      <c r="K206" s="68">
        <f t="shared" si="147"/>
        <v>0</v>
      </c>
      <c r="L206" s="68">
        <f t="shared" si="147"/>
        <v>0</v>
      </c>
      <c r="M206" s="68">
        <f t="shared" si="147"/>
        <v>0</v>
      </c>
      <c r="N206" s="68">
        <f t="shared" si="147"/>
        <v>0</v>
      </c>
      <c r="O206" s="68">
        <f t="shared" si="147"/>
        <v>0</v>
      </c>
      <c r="P206" s="68">
        <f t="shared" si="147"/>
        <v>0</v>
      </c>
      <c r="Q206" s="68">
        <f t="shared" si="147"/>
        <v>0</v>
      </c>
      <c r="R206" s="68">
        <f t="shared" si="147"/>
        <v>0</v>
      </c>
      <c r="S206" s="68">
        <f t="shared" si="147"/>
        <v>0</v>
      </c>
      <c r="T206" s="68">
        <f t="shared" si="147"/>
        <v>0</v>
      </c>
      <c r="U206" s="68">
        <f t="shared" si="147"/>
        <v>0</v>
      </c>
      <c r="V206" s="68">
        <f t="shared" si="147"/>
        <v>0</v>
      </c>
      <c r="W206" s="68">
        <f t="shared" si="147"/>
        <v>0</v>
      </c>
      <c r="X206" s="68">
        <f t="shared" si="147"/>
        <v>0</v>
      </c>
      <c r="Y206" s="68">
        <f t="shared" si="147"/>
        <v>0</v>
      </c>
      <c r="Z206" s="68">
        <f t="shared" si="147"/>
        <v>0</v>
      </c>
      <c r="AA206" s="68">
        <f t="shared" si="147"/>
        <v>0</v>
      </c>
      <c r="AB206" s="68">
        <f t="shared" si="147"/>
        <v>0</v>
      </c>
      <c r="AC206" s="68">
        <f t="shared" si="147"/>
        <v>0</v>
      </c>
      <c r="AD206" s="68">
        <f t="shared" si="147"/>
        <v>0</v>
      </c>
      <c r="AE206" s="68">
        <f t="shared" si="147"/>
        <v>0</v>
      </c>
      <c r="AF206" s="68">
        <f t="shared" si="147"/>
        <v>0</v>
      </c>
      <c r="AG206" s="68">
        <f t="shared" si="147"/>
        <v>0</v>
      </c>
      <c r="AH206" s="68">
        <f t="shared" si="147"/>
        <v>0</v>
      </c>
    </row>
    <row r="207" spans="2:34" hidden="1" outlineLevel="1">
      <c r="B207" t="str">
        <f t="shared" si="121"/>
        <v>e-hydrogen (compressed) - Energy-related emissions - WTT - Global - ton N2O/ton fuel</v>
      </c>
      <c r="C207" s="13" t="str">
        <f>C170</f>
        <v>e-hydrogen (compressed)</v>
      </c>
      <c r="D207" s="13" t="s">
        <v>183</v>
      </c>
      <c r="E207" s="13" t="s">
        <v>49</v>
      </c>
      <c r="F207" s="13" t="s">
        <v>178</v>
      </c>
      <c r="G207" s="69">
        <f t="shared" ref="G207:AH207" si="148">G210*G$211</f>
        <v>0</v>
      </c>
      <c r="H207" s="69">
        <f t="shared" si="148"/>
        <v>0</v>
      </c>
      <c r="I207" s="69">
        <f t="shared" si="148"/>
        <v>0</v>
      </c>
      <c r="J207" s="69">
        <f t="shared" si="148"/>
        <v>0</v>
      </c>
      <c r="K207" s="69">
        <f t="shared" si="148"/>
        <v>0</v>
      </c>
      <c r="L207" s="69">
        <f t="shared" si="148"/>
        <v>0</v>
      </c>
      <c r="M207" s="69">
        <f t="shared" si="148"/>
        <v>0</v>
      </c>
      <c r="N207" s="69">
        <f t="shared" si="148"/>
        <v>0</v>
      </c>
      <c r="O207" s="69">
        <f t="shared" si="148"/>
        <v>0</v>
      </c>
      <c r="P207" s="69">
        <f t="shared" si="148"/>
        <v>0</v>
      </c>
      <c r="Q207" s="69">
        <f t="shared" si="148"/>
        <v>0</v>
      </c>
      <c r="R207" s="69">
        <f t="shared" si="148"/>
        <v>0</v>
      </c>
      <c r="S207" s="69">
        <f t="shared" si="148"/>
        <v>0</v>
      </c>
      <c r="T207" s="69">
        <f t="shared" si="148"/>
        <v>0</v>
      </c>
      <c r="U207" s="69">
        <f t="shared" si="148"/>
        <v>0</v>
      </c>
      <c r="V207" s="69">
        <f t="shared" si="148"/>
        <v>0</v>
      </c>
      <c r="W207" s="69">
        <f t="shared" si="148"/>
        <v>0</v>
      </c>
      <c r="X207" s="69">
        <f t="shared" si="148"/>
        <v>0</v>
      </c>
      <c r="Y207" s="69">
        <f t="shared" si="148"/>
        <v>0</v>
      </c>
      <c r="Z207" s="69">
        <f t="shared" si="148"/>
        <v>0</v>
      </c>
      <c r="AA207" s="69">
        <f t="shared" si="148"/>
        <v>0</v>
      </c>
      <c r="AB207" s="69">
        <f t="shared" si="148"/>
        <v>0</v>
      </c>
      <c r="AC207" s="69">
        <f t="shared" si="148"/>
        <v>0</v>
      </c>
      <c r="AD207" s="69">
        <f t="shared" si="148"/>
        <v>0</v>
      </c>
      <c r="AE207" s="69">
        <f t="shared" si="148"/>
        <v>0</v>
      </c>
      <c r="AF207" s="69">
        <f t="shared" si="148"/>
        <v>0</v>
      </c>
      <c r="AG207" s="69">
        <f t="shared" si="148"/>
        <v>0</v>
      </c>
      <c r="AH207" s="69">
        <f t="shared" si="148"/>
        <v>0</v>
      </c>
    </row>
    <row r="208" spans="2:34" hidden="1" outlineLevel="1">
      <c r="B208" t="str">
        <f t="shared" si="121"/>
        <v>Renewable electricity - Feedstock WTT emissions (carbon dioxide) - Global - ton CO2/MWh</v>
      </c>
      <c r="C208" t="s">
        <v>118</v>
      </c>
      <c r="D208" t="s">
        <v>184</v>
      </c>
      <c r="E208" t="s">
        <v>49</v>
      </c>
      <c r="F208" t="s">
        <v>185</v>
      </c>
      <c r="G208" s="24">
        <f t="shared" ref="G208:V211" si="149">INDEX(FuelData,MATCH($B208,FuelData_Index,0),MATCH(G$4,FuelData_Year,0))</f>
        <v>5.3699999999999998E-3</v>
      </c>
      <c r="H208" s="24">
        <f t="shared" si="149"/>
        <v>5.3699999999999998E-3</v>
      </c>
      <c r="I208" s="24">
        <f t="shared" si="149"/>
        <v>5.3699999999999998E-3</v>
      </c>
      <c r="J208" s="24">
        <f t="shared" si="149"/>
        <v>5.3699999999999998E-3</v>
      </c>
      <c r="K208" s="24">
        <f t="shared" si="149"/>
        <v>5.3699999999999998E-3</v>
      </c>
      <c r="L208" s="24">
        <f t="shared" si="149"/>
        <v>5.3699999999999998E-3</v>
      </c>
      <c r="M208" s="24">
        <f t="shared" si="149"/>
        <v>5.3699999999999998E-3</v>
      </c>
      <c r="N208" s="24">
        <f t="shared" si="149"/>
        <v>5.3699999999999998E-3</v>
      </c>
      <c r="O208" s="24">
        <f t="shared" si="149"/>
        <v>5.3699999999999998E-3</v>
      </c>
      <c r="P208" s="24">
        <f t="shared" si="149"/>
        <v>5.3699999999999998E-3</v>
      </c>
      <c r="Q208" s="24">
        <f t="shared" si="149"/>
        <v>5.3699999999999998E-3</v>
      </c>
      <c r="R208" s="24">
        <f t="shared" si="149"/>
        <v>5.3699999999999998E-3</v>
      </c>
      <c r="S208" s="24">
        <f t="shared" si="149"/>
        <v>5.3699999999999998E-3</v>
      </c>
      <c r="T208" s="24">
        <f t="shared" si="149"/>
        <v>5.3699999999999998E-3</v>
      </c>
      <c r="U208" s="24">
        <f t="shared" si="149"/>
        <v>5.3699999999999998E-3</v>
      </c>
      <c r="V208" s="24">
        <f t="shared" si="149"/>
        <v>5.3699999999999998E-3</v>
      </c>
      <c r="W208" s="24">
        <f t="shared" ref="W208:AH211" si="150">INDEX(FuelData,MATCH($B208,FuelData_Index,0),MATCH(W$4,FuelData_Year,0))</f>
        <v>5.3699999999999998E-3</v>
      </c>
      <c r="X208" s="24">
        <f t="shared" si="150"/>
        <v>5.3699999999999998E-3</v>
      </c>
      <c r="Y208" s="24">
        <f t="shared" si="150"/>
        <v>5.3699999999999998E-3</v>
      </c>
      <c r="Z208" s="24">
        <f t="shared" si="150"/>
        <v>5.3699999999999998E-3</v>
      </c>
      <c r="AA208" s="24">
        <f t="shared" si="150"/>
        <v>5.3699999999999998E-3</v>
      </c>
      <c r="AB208" s="24">
        <f t="shared" si="150"/>
        <v>5.3699999999999998E-3</v>
      </c>
      <c r="AC208" s="24">
        <f t="shared" si="150"/>
        <v>5.3699999999999998E-3</v>
      </c>
      <c r="AD208" s="24">
        <f t="shared" si="150"/>
        <v>5.3699999999999998E-3</v>
      </c>
      <c r="AE208" s="24">
        <f t="shared" si="150"/>
        <v>5.3699999999999998E-3</v>
      </c>
      <c r="AF208" s="24">
        <f t="shared" si="150"/>
        <v>5.3699999999999998E-3</v>
      </c>
      <c r="AG208" s="24">
        <f t="shared" si="150"/>
        <v>5.3699999999999998E-3</v>
      </c>
      <c r="AH208" s="24">
        <f t="shared" si="150"/>
        <v>5.3699999999999998E-3</v>
      </c>
    </row>
    <row r="209" spans="2:34" hidden="1" outlineLevel="1">
      <c r="B209" t="str">
        <f t="shared" si="121"/>
        <v>Renewable electricity - Feedstock WTT emissions (methane) - Global - ton CH4/MWh</v>
      </c>
      <c r="C209" t="s">
        <v>118</v>
      </c>
      <c r="D209" t="s">
        <v>186</v>
      </c>
      <c r="E209" t="s">
        <v>49</v>
      </c>
      <c r="F209" t="s">
        <v>187</v>
      </c>
      <c r="G209" s="24">
        <f t="shared" si="149"/>
        <v>0</v>
      </c>
      <c r="H209" s="24">
        <f t="shared" si="149"/>
        <v>0</v>
      </c>
      <c r="I209" s="24">
        <f t="shared" si="149"/>
        <v>0</v>
      </c>
      <c r="J209" s="24">
        <f t="shared" si="149"/>
        <v>0</v>
      </c>
      <c r="K209" s="24">
        <f t="shared" si="149"/>
        <v>0</v>
      </c>
      <c r="L209" s="24">
        <f t="shared" si="149"/>
        <v>0</v>
      </c>
      <c r="M209" s="24">
        <f t="shared" si="149"/>
        <v>0</v>
      </c>
      <c r="N209" s="24">
        <f t="shared" si="149"/>
        <v>0</v>
      </c>
      <c r="O209" s="24">
        <f t="shared" si="149"/>
        <v>0</v>
      </c>
      <c r="P209" s="24">
        <f t="shared" si="149"/>
        <v>0</v>
      </c>
      <c r="Q209" s="24">
        <f t="shared" si="149"/>
        <v>0</v>
      </c>
      <c r="R209" s="24">
        <f t="shared" si="149"/>
        <v>0</v>
      </c>
      <c r="S209" s="24">
        <f t="shared" si="149"/>
        <v>0</v>
      </c>
      <c r="T209" s="24">
        <f t="shared" si="149"/>
        <v>0</v>
      </c>
      <c r="U209" s="24">
        <f t="shared" si="149"/>
        <v>0</v>
      </c>
      <c r="V209" s="24">
        <f t="shared" si="149"/>
        <v>0</v>
      </c>
      <c r="W209" s="24">
        <f t="shared" si="150"/>
        <v>0</v>
      </c>
      <c r="X209" s="24">
        <f t="shared" si="150"/>
        <v>0</v>
      </c>
      <c r="Y209" s="24">
        <f t="shared" si="150"/>
        <v>0</v>
      </c>
      <c r="Z209" s="24">
        <f t="shared" si="150"/>
        <v>0</v>
      </c>
      <c r="AA209" s="24">
        <f t="shared" si="150"/>
        <v>0</v>
      </c>
      <c r="AB209" s="24">
        <f t="shared" si="150"/>
        <v>0</v>
      </c>
      <c r="AC209" s="24">
        <f t="shared" si="150"/>
        <v>0</v>
      </c>
      <c r="AD209" s="24">
        <f t="shared" si="150"/>
        <v>0</v>
      </c>
      <c r="AE209" s="24">
        <f t="shared" si="150"/>
        <v>0</v>
      </c>
      <c r="AF209" s="24">
        <f t="shared" si="150"/>
        <v>0</v>
      </c>
      <c r="AG209" s="24">
        <f t="shared" si="150"/>
        <v>0</v>
      </c>
      <c r="AH209" s="24">
        <f t="shared" si="150"/>
        <v>0</v>
      </c>
    </row>
    <row r="210" spans="2:34" hidden="1" outlineLevel="1">
      <c r="B210" t="str">
        <f t="shared" si="121"/>
        <v>Renewable electricity - Feedstock WTT emissions (nitrous oxide) - Global - ton N2O/MWh</v>
      </c>
      <c r="C210" t="s">
        <v>118</v>
      </c>
      <c r="D210" t="s">
        <v>188</v>
      </c>
      <c r="E210" t="s">
        <v>49</v>
      </c>
      <c r="F210" t="s">
        <v>189</v>
      </c>
      <c r="G210" s="24">
        <f t="shared" si="149"/>
        <v>0</v>
      </c>
      <c r="H210" s="24">
        <f t="shared" si="149"/>
        <v>0</v>
      </c>
      <c r="I210" s="24">
        <f t="shared" si="149"/>
        <v>0</v>
      </c>
      <c r="J210" s="24">
        <f t="shared" si="149"/>
        <v>0</v>
      </c>
      <c r="K210" s="24">
        <f t="shared" si="149"/>
        <v>0</v>
      </c>
      <c r="L210" s="24">
        <f t="shared" si="149"/>
        <v>0</v>
      </c>
      <c r="M210" s="24">
        <f t="shared" si="149"/>
        <v>0</v>
      </c>
      <c r="N210" s="24">
        <f t="shared" si="149"/>
        <v>0</v>
      </c>
      <c r="O210" s="24">
        <f t="shared" si="149"/>
        <v>0</v>
      </c>
      <c r="P210" s="24">
        <f t="shared" si="149"/>
        <v>0</v>
      </c>
      <c r="Q210" s="24">
        <f t="shared" si="149"/>
        <v>0</v>
      </c>
      <c r="R210" s="24">
        <f t="shared" si="149"/>
        <v>0</v>
      </c>
      <c r="S210" s="24">
        <f t="shared" si="149"/>
        <v>0</v>
      </c>
      <c r="T210" s="24">
        <f t="shared" si="149"/>
        <v>0</v>
      </c>
      <c r="U210" s="24">
        <f t="shared" si="149"/>
        <v>0</v>
      </c>
      <c r="V210" s="24">
        <f t="shared" si="149"/>
        <v>0</v>
      </c>
      <c r="W210" s="24">
        <f t="shared" si="150"/>
        <v>0</v>
      </c>
      <c r="X210" s="24">
        <f t="shared" si="150"/>
        <v>0</v>
      </c>
      <c r="Y210" s="24">
        <f t="shared" si="150"/>
        <v>0</v>
      </c>
      <c r="Z210" s="24">
        <f t="shared" si="150"/>
        <v>0</v>
      </c>
      <c r="AA210" s="24">
        <f t="shared" si="150"/>
        <v>0</v>
      </c>
      <c r="AB210" s="24">
        <f t="shared" si="150"/>
        <v>0</v>
      </c>
      <c r="AC210" s="24">
        <f t="shared" si="150"/>
        <v>0</v>
      </c>
      <c r="AD210" s="24">
        <f t="shared" si="150"/>
        <v>0</v>
      </c>
      <c r="AE210" s="24">
        <f t="shared" si="150"/>
        <v>0</v>
      </c>
      <c r="AF210" s="24">
        <f t="shared" si="150"/>
        <v>0</v>
      </c>
      <c r="AG210" s="24">
        <f t="shared" si="150"/>
        <v>0</v>
      </c>
      <c r="AH210" s="24">
        <f t="shared" si="150"/>
        <v>0</v>
      </c>
    </row>
    <row r="211" spans="2:34" hidden="1" outlineLevel="1">
      <c r="B211" t="str">
        <f t="shared" si="121"/>
        <v>e-hydrogen (compressed) - Energy demand - Compression - Global - MWh/ton fuel</v>
      </c>
      <c r="C211" t="str">
        <f>C170</f>
        <v>e-hydrogen (compressed)</v>
      </c>
      <c r="D211" t="s">
        <v>135</v>
      </c>
      <c r="E211" t="s">
        <v>49</v>
      </c>
      <c r="F211" t="s">
        <v>122</v>
      </c>
      <c r="G211" s="20">
        <f t="shared" si="149"/>
        <v>1.05</v>
      </c>
      <c r="H211" s="20">
        <f t="shared" si="149"/>
        <v>1.05</v>
      </c>
      <c r="I211" s="20">
        <f t="shared" si="149"/>
        <v>1.05</v>
      </c>
      <c r="J211" s="20">
        <f t="shared" si="149"/>
        <v>1.05</v>
      </c>
      <c r="K211" s="20">
        <f t="shared" si="149"/>
        <v>1.05</v>
      </c>
      <c r="L211" s="20">
        <f t="shared" si="149"/>
        <v>1.05</v>
      </c>
      <c r="M211" s="20">
        <f t="shared" si="149"/>
        <v>1.05</v>
      </c>
      <c r="N211" s="20">
        <f t="shared" si="149"/>
        <v>1.05</v>
      </c>
      <c r="O211" s="20">
        <f t="shared" si="149"/>
        <v>1.05</v>
      </c>
      <c r="P211" s="20">
        <f t="shared" si="149"/>
        <v>1.05</v>
      </c>
      <c r="Q211" s="20">
        <f t="shared" si="149"/>
        <v>1.05</v>
      </c>
      <c r="R211" s="20">
        <f t="shared" si="149"/>
        <v>1.05</v>
      </c>
      <c r="S211" s="20">
        <f t="shared" si="149"/>
        <v>1.05</v>
      </c>
      <c r="T211" s="20">
        <f t="shared" si="149"/>
        <v>1.05</v>
      </c>
      <c r="U211" s="20">
        <f t="shared" si="149"/>
        <v>1.05</v>
      </c>
      <c r="V211" s="20">
        <f t="shared" si="149"/>
        <v>1.05</v>
      </c>
      <c r="W211" s="20">
        <f t="shared" si="150"/>
        <v>1.05</v>
      </c>
      <c r="X211" s="20">
        <f t="shared" si="150"/>
        <v>1.05</v>
      </c>
      <c r="Y211" s="20">
        <f t="shared" si="150"/>
        <v>1.05</v>
      </c>
      <c r="Z211" s="20">
        <f t="shared" si="150"/>
        <v>1.05</v>
      </c>
      <c r="AA211" s="20">
        <f t="shared" si="150"/>
        <v>1.05</v>
      </c>
      <c r="AB211" s="20">
        <f t="shared" si="150"/>
        <v>1.05</v>
      </c>
      <c r="AC211" s="20">
        <f t="shared" si="150"/>
        <v>1.05</v>
      </c>
      <c r="AD211" s="20">
        <f t="shared" si="150"/>
        <v>1.05</v>
      </c>
      <c r="AE211" s="20">
        <f t="shared" si="150"/>
        <v>1.05</v>
      </c>
      <c r="AF211" s="20">
        <f t="shared" si="150"/>
        <v>1.05</v>
      </c>
      <c r="AG211" s="20">
        <f t="shared" si="150"/>
        <v>1.05</v>
      </c>
      <c r="AH211" s="20">
        <f t="shared" si="150"/>
        <v>1.05</v>
      </c>
    </row>
    <row r="212" spans="2:34" hidden="1" outlineLevel="1">
      <c r="B212" t="str">
        <f t="shared" ref="B212:B275" si="151">_xlfn.TEXTJOIN(" - ",TRUE,C212:F212)</f>
        <v/>
      </c>
      <c r="C212" s="2"/>
    </row>
    <row r="213" spans="2:34" hidden="1" outlineLevel="1">
      <c r="B213" t="str">
        <f t="shared" si="151"/>
        <v>e-hydrogen (compressed) - Feedstock-related emissions - WTT - Global - ton CO2/ton fuel</v>
      </c>
      <c r="C213" s="10" t="str">
        <f>C170</f>
        <v>e-hydrogen (compressed)</v>
      </c>
      <c r="D213" s="10" t="s">
        <v>190</v>
      </c>
      <c r="E213" s="10" t="s">
        <v>49</v>
      </c>
      <c r="F213" s="10" t="s">
        <v>176</v>
      </c>
      <c r="G213" s="67">
        <f>G216</f>
        <v>0.28506078460653067</v>
      </c>
      <c r="H213" s="67">
        <f t="shared" ref="H213:AH213" si="152">H216</f>
        <v>0.28472968709700269</v>
      </c>
      <c r="I213" s="67">
        <f t="shared" si="152"/>
        <v>0.28434150000000136</v>
      </c>
      <c r="J213" s="67">
        <f t="shared" si="152"/>
        <v>0.28376407594781539</v>
      </c>
      <c r="K213" s="67">
        <f t="shared" si="152"/>
        <v>0.28309039145140719</v>
      </c>
      <c r="L213" s="67">
        <f t="shared" si="152"/>
        <v>0.28232044651077332</v>
      </c>
      <c r="M213" s="67">
        <f t="shared" si="152"/>
        <v>0.28145424112591999</v>
      </c>
      <c r="N213" s="67">
        <f t="shared" si="152"/>
        <v>0.28049177529683955</v>
      </c>
      <c r="O213" s="67">
        <f t="shared" si="152"/>
        <v>0.27863254178214714</v>
      </c>
      <c r="P213" s="67">
        <f t="shared" si="152"/>
        <v>0.27668042358064926</v>
      </c>
      <c r="Q213" s="67">
        <f t="shared" si="152"/>
        <v>0.2746354206923412</v>
      </c>
      <c r="R213" s="67">
        <f t="shared" si="152"/>
        <v>0.27249753311721825</v>
      </c>
      <c r="S213" s="67">
        <f t="shared" si="152"/>
        <v>0.27026676085528856</v>
      </c>
      <c r="T213" s="67">
        <f t="shared" si="152"/>
        <v>0.26793969323199507</v>
      </c>
      <c r="U213" s="67">
        <f t="shared" si="152"/>
        <v>0.265548232822787</v>
      </c>
      <c r="V213" s="67">
        <f t="shared" si="152"/>
        <v>0.26309237962767429</v>
      </c>
      <c r="W213" s="67">
        <f t="shared" si="152"/>
        <v>0.26057213364664344</v>
      </c>
      <c r="X213" s="67">
        <f t="shared" si="152"/>
        <v>0.2579874948796978</v>
      </c>
      <c r="Y213" s="67">
        <f t="shared" si="152"/>
        <v>0.25464472332369703</v>
      </c>
      <c r="Z213" s="67">
        <f t="shared" si="152"/>
        <v>0.25133857164708095</v>
      </c>
      <c r="AA213" s="67">
        <f t="shared" si="152"/>
        <v>0.2480690398498557</v>
      </c>
      <c r="AB213" s="67">
        <f t="shared" si="152"/>
        <v>0.24483612793201526</v>
      </c>
      <c r="AC213" s="67">
        <f t="shared" si="152"/>
        <v>0.24163983589356411</v>
      </c>
      <c r="AD213" s="67">
        <f t="shared" si="152"/>
        <v>0.23897024010561368</v>
      </c>
      <c r="AE213" s="67">
        <f t="shared" si="152"/>
        <v>0.23634765862228263</v>
      </c>
      <c r="AF213" s="67">
        <f t="shared" si="152"/>
        <v>0.23377209144356967</v>
      </c>
      <c r="AG213" s="67">
        <f t="shared" si="152"/>
        <v>0.23124353856947533</v>
      </c>
      <c r="AH213" s="67">
        <f t="shared" si="152"/>
        <v>0.22876200000000019</v>
      </c>
    </row>
    <row r="214" spans="2:34" hidden="1" outlineLevel="1">
      <c r="B214" t="str">
        <f t="shared" si="151"/>
        <v>e-hydrogen (compressed) - Feedstock-related emissions - WTT - Global - ton CH4/ton fuel</v>
      </c>
      <c r="C214" s="2" t="str">
        <f>C170</f>
        <v>e-hydrogen (compressed)</v>
      </c>
      <c r="D214" s="2" t="s">
        <v>190</v>
      </c>
      <c r="E214" s="2" t="s">
        <v>49</v>
      </c>
      <c r="F214" s="2" t="s">
        <v>177</v>
      </c>
      <c r="G214" s="68">
        <f t="shared" ref="G214:AH214" si="153">G217</f>
        <v>0</v>
      </c>
      <c r="H214" s="68">
        <f t="shared" si="153"/>
        <v>0</v>
      </c>
      <c r="I214" s="68">
        <f t="shared" si="153"/>
        <v>0</v>
      </c>
      <c r="J214" s="68">
        <f t="shared" si="153"/>
        <v>0</v>
      </c>
      <c r="K214" s="68">
        <f t="shared" si="153"/>
        <v>0</v>
      </c>
      <c r="L214" s="68">
        <f t="shared" si="153"/>
        <v>0</v>
      </c>
      <c r="M214" s="68">
        <f t="shared" si="153"/>
        <v>0</v>
      </c>
      <c r="N214" s="68">
        <f t="shared" si="153"/>
        <v>0</v>
      </c>
      <c r="O214" s="68">
        <f t="shared" si="153"/>
        <v>0</v>
      </c>
      <c r="P214" s="68">
        <f t="shared" si="153"/>
        <v>0</v>
      </c>
      <c r="Q214" s="68">
        <f t="shared" si="153"/>
        <v>0</v>
      </c>
      <c r="R214" s="68">
        <f t="shared" si="153"/>
        <v>0</v>
      </c>
      <c r="S214" s="68">
        <f t="shared" si="153"/>
        <v>0</v>
      </c>
      <c r="T214" s="68">
        <f t="shared" si="153"/>
        <v>0</v>
      </c>
      <c r="U214" s="68">
        <f t="shared" si="153"/>
        <v>0</v>
      </c>
      <c r="V214" s="68">
        <f t="shared" si="153"/>
        <v>0</v>
      </c>
      <c r="W214" s="68">
        <f t="shared" si="153"/>
        <v>0</v>
      </c>
      <c r="X214" s="68">
        <f t="shared" si="153"/>
        <v>0</v>
      </c>
      <c r="Y214" s="68">
        <f t="shared" si="153"/>
        <v>0</v>
      </c>
      <c r="Z214" s="68">
        <f t="shared" si="153"/>
        <v>0</v>
      </c>
      <c r="AA214" s="68">
        <f t="shared" si="153"/>
        <v>0</v>
      </c>
      <c r="AB214" s="68">
        <f t="shared" si="153"/>
        <v>0</v>
      </c>
      <c r="AC214" s="68">
        <f t="shared" si="153"/>
        <v>0</v>
      </c>
      <c r="AD214" s="68">
        <f t="shared" si="153"/>
        <v>0</v>
      </c>
      <c r="AE214" s="68">
        <f t="shared" si="153"/>
        <v>0</v>
      </c>
      <c r="AF214" s="68">
        <f t="shared" si="153"/>
        <v>0</v>
      </c>
      <c r="AG214" s="68">
        <f t="shared" si="153"/>
        <v>0</v>
      </c>
      <c r="AH214" s="68">
        <f t="shared" si="153"/>
        <v>0</v>
      </c>
    </row>
    <row r="215" spans="2:34" hidden="1" outlineLevel="1">
      <c r="B215" t="str">
        <f t="shared" si="151"/>
        <v>e-hydrogen (compressed) - Feedstock-related emissions - WTT - Global - ton N2O/ton fuel</v>
      </c>
      <c r="C215" s="13" t="str">
        <f>C170</f>
        <v>e-hydrogen (compressed)</v>
      </c>
      <c r="D215" s="13" t="s">
        <v>190</v>
      </c>
      <c r="E215" s="13" t="s">
        <v>49</v>
      </c>
      <c r="F215" s="13" t="s">
        <v>178</v>
      </c>
      <c r="G215" s="69">
        <f t="shared" ref="G215:AH215" si="154">G218</f>
        <v>0</v>
      </c>
      <c r="H215" s="69">
        <f t="shared" si="154"/>
        <v>0</v>
      </c>
      <c r="I215" s="69">
        <f t="shared" si="154"/>
        <v>0</v>
      </c>
      <c r="J215" s="69">
        <f t="shared" si="154"/>
        <v>0</v>
      </c>
      <c r="K215" s="69">
        <f t="shared" si="154"/>
        <v>0</v>
      </c>
      <c r="L215" s="69">
        <f t="shared" si="154"/>
        <v>0</v>
      </c>
      <c r="M215" s="69">
        <f t="shared" si="154"/>
        <v>0</v>
      </c>
      <c r="N215" s="69">
        <f t="shared" si="154"/>
        <v>0</v>
      </c>
      <c r="O215" s="69">
        <f t="shared" si="154"/>
        <v>0</v>
      </c>
      <c r="P215" s="69">
        <f t="shared" si="154"/>
        <v>0</v>
      </c>
      <c r="Q215" s="69">
        <f t="shared" si="154"/>
        <v>0</v>
      </c>
      <c r="R215" s="69">
        <f t="shared" si="154"/>
        <v>0</v>
      </c>
      <c r="S215" s="69">
        <f t="shared" si="154"/>
        <v>0</v>
      </c>
      <c r="T215" s="69">
        <f t="shared" si="154"/>
        <v>0</v>
      </c>
      <c r="U215" s="69">
        <f t="shared" si="154"/>
        <v>0</v>
      </c>
      <c r="V215" s="69">
        <f t="shared" si="154"/>
        <v>0</v>
      </c>
      <c r="W215" s="69">
        <f t="shared" si="154"/>
        <v>0</v>
      </c>
      <c r="X215" s="69">
        <f t="shared" si="154"/>
        <v>0</v>
      </c>
      <c r="Y215" s="69">
        <f t="shared" si="154"/>
        <v>0</v>
      </c>
      <c r="Z215" s="69">
        <f t="shared" si="154"/>
        <v>0</v>
      </c>
      <c r="AA215" s="69">
        <f t="shared" si="154"/>
        <v>0</v>
      </c>
      <c r="AB215" s="69">
        <f t="shared" si="154"/>
        <v>0</v>
      </c>
      <c r="AC215" s="69">
        <f t="shared" si="154"/>
        <v>0</v>
      </c>
      <c r="AD215" s="69">
        <f t="shared" si="154"/>
        <v>0</v>
      </c>
      <c r="AE215" s="69">
        <f t="shared" si="154"/>
        <v>0</v>
      </c>
      <c r="AF215" s="69">
        <f t="shared" si="154"/>
        <v>0</v>
      </c>
      <c r="AG215" s="69">
        <f t="shared" si="154"/>
        <v>0</v>
      </c>
      <c r="AH215" s="69">
        <f t="shared" si="154"/>
        <v>0</v>
      </c>
    </row>
    <row r="216" spans="2:34" hidden="1" outlineLevel="1">
      <c r="B216" t="str">
        <f t="shared" si="151"/>
        <v>e-hydrogen (compressed) - Feedstock WTT emissions (carbon dioxide) - Global - ton CO2/ton fuel</v>
      </c>
      <c r="C216" t="str">
        <f>C170</f>
        <v>e-hydrogen (compressed)</v>
      </c>
      <c r="D216" t="s">
        <v>184</v>
      </c>
      <c r="E216" t="s">
        <v>49</v>
      </c>
      <c r="F216" t="s">
        <v>176</v>
      </c>
      <c r="G216" s="70">
        <f t="shared" ref="G216:AH216" si="155">G123</f>
        <v>0.28506078460653067</v>
      </c>
      <c r="H216" s="70">
        <f t="shared" si="155"/>
        <v>0.28472968709700269</v>
      </c>
      <c r="I216" s="70">
        <f t="shared" si="155"/>
        <v>0.28434150000000136</v>
      </c>
      <c r="J216" s="70">
        <f t="shared" si="155"/>
        <v>0.28376407594781539</v>
      </c>
      <c r="K216" s="70">
        <f t="shared" si="155"/>
        <v>0.28309039145140719</v>
      </c>
      <c r="L216" s="70">
        <f t="shared" si="155"/>
        <v>0.28232044651077332</v>
      </c>
      <c r="M216" s="70">
        <f t="shared" si="155"/>
        <v>0.28145424112591999</v>
      </c>
      <c r="N216" s="70">
        <f t="shared" si="155"/>
        <v>0.28049177529683955</v>
      </c>
      <c r="O216" s="70">
        <f t="shared" si="155"/>
        <v>0.27863254178214714</v>
      </c>
      <c r="P216" s="70">
        <f t="shared" si="155"/>
        <v>0.27668042358064926</v>
      </c>
      <c r="Q216" s="70">
        <f t="shared" si="155"/>
        <v>0.2746354206923412</v>
      </c>
      <c r="R216" s="70">
        <f t="shared" si="155"/>
        <v>0.27249753311721825</v>
      </c>
      <c r="S216" s="70">
        <f t="shared" si="155"/>
        <v>0.27026676085528856</v>
      </c>
      <c r="T216" s="70">
        <f t="shared" si="155"/>
        <v>0.26793969323199507</v>
      </c>
      <c r="U216" s="70">
        <f t="shared" si="155"/>
        <v>0.265548232822787</v>
      </c>
      <c r="V216" s="70">
        <f t="shared" si="155"/>
        <v>0.26309237962767429</v>
      </c>
      <c r="W216" s="70">
        <f t="shared" si="155"/>
        <v>0.26057213364664344</v>
      </c>
      <c r="X216" s="70">
        <f t="shared" si="155"/>
        <v>0.2579874948796978</v>
      </c>
      <c r="Y216" s="70">
        <f t="shared" si="155"/>
        <v>0.25464472332369703</v>
      </c>
      <c r="Z216" s="70">
        <f t="shared" si="155"/>
        <v>0.25133857164708095</v>
      </c>
      <c r="AA216" s="70">
        <f t="shared" si="155"/>
        <v>0.2480690398498557</v>
      </c>
      <c r="AB216" s="70">
        <f t="shared" si="155"/>
        <v>0.24483612793201526</v>
      </c>
      <c r="AC216" s="70">
        <f t="shared" si="155"/>
        <v>0.24163983589356411</v>
      </c>
      <c r="AD216" s="70">
        <f t="shared" si="155"/>
        <v>0.23897024010561368</v>
      </c>
      <c r="AE216" s="70">
        <f t="shared" si="155"/>
        <v>0.23634765862228263</v>
      </c>
      <c r="AF216" s="70">
        <f t="shared" si="155"/>
        <v>0.23377209144356967</v>
      </c>
      <c r="AG216" s="70">
        <f t="shared" si="155"/>
        <v>0.23124353856947533</v>
      </c>
      <c r="AH216" s="70">
        <f t="shared" si="155"/>
        <v>0.22876200000000019</v>
      </c>
    </row>
    <row r="217" spans="2:34" hidden="1" outlineLevel="1">
      <c r="B217" t="str">
        <f t="shared" si="151"/>
        <v>e-hydrogen (compressed) - Feedstock WTT emissions (methane) - Global - ton CH4/ton fuel</v>
      </c>
      <c r="C217" t="str">
        <f>C170</f>
        <v>e-hydrogen (compressed)</v>
      </c>
      <c r="D217" t="s">
        <v>186</v>
      </c>
      <c r="E217" t="s">
        <v>49</v>
      </c>
      <c r="F217" t="s">
        <v>177</v>
      </c>
      <c r="G217" s="70">
        <f t="shared" ref="G217:AH217" si="156">G124</f>
        <v>0</v>
      </c>
      <c r="H217" s="70">
        <f t="shared" si="156"/>
        <v>0</v>
      </c>
      <c r="I217" s="70">
        <f t="shared" si="156"/>
        <v>0</v>
      </c>
      <c r="J217" s="70">
        <f t="shared" si="156"/>
        <v>0</v>
      </c>
      <c r="K217" s="70">
        <f t="shared" si="156"/>
        <v>0</v>
      </c>
      <c r="L217" s="70">
        <f t="shared" si="156"/>
        <v>0</v>
      </c>
      <c r="M217" s="70">
        <f t="shared" si="156"/>
        <v>0</v>
      </c>
      <c r="N217" s="70">
        <f t="shared" si="156"/>
        <v>0</v>
      </c>
      <c r="O217" s="70">
        <f t="shared" si="156"/>
        <v>0</v>
      </c>
      <c r="P217" s="70">
        <f t="shared" si="156"/>
        <v>0</v>
      </c>
      <c r="Q217" s="70">
        <f t="shared" si="156"/>
        <v>0</v>
      </c>
      <c r="R217" s="70">
        <f t="shared" si="156"/>
        <v>0</v>
      </c>
      <c r="S217" s="70">
        <f t="shared" si="156"/>
        <v>0</v>
      </c>
      <c r="T217" s="70">
        <f t="shared" si="156"/>
        <v>0</v>
      </c>
      <c r="U217" s="70">
        <f t="shared" si="156"/>
        <v>0</v>
      </c>
      <c r="V217" s="70">
        <f t="shared" si="156"/>
        <v>0</v>
      </c>
      <c r="W217" s="70">
        <f t="shared" si="156"/>
        <v>0</v>
      </c>
      <c r="X217" s="70">
        <f t="shared" si="156"/>
        <v>0</v>
      </c>
      <c r="Y217" s="70">
        <f t="shared" si="156"/>
        <v>0</v>
      </c>
      <c r="Z217" s="70">
        <f t="shared" si="156"/>
        <v>0</v>
      </c>
      <c r="AA217" s="70">
        <f t="shared" si="156"/>
        <v>0</v>
      </c>
      <c r="AB217" s="70">
        <f t="shared" si="156"/>
        <v>0</v>
      </c>
      <c r="AC217" s="70">
        <f t="shared" si="156"/>
        <v>0</v>
      </c>
      <c r="AD217" s="70">
        <f t="shared" si="156"/>
        <v>0</v>
      </c>
      <c r="AE217" s="70">
        <f t="shared" si="156"/>
        <v>0</v>
      </c>
      <c r="AF217" s="70">
        <f t="shared" si="156"/>
        <v>0</v>
      </c>
      <c r="AG217" s="70">
        <f t="shared" si="156"/>
        <v>0</v>
      </c>
      <c r="AH217" s="70">
        <f t="shared" si="156"/>
        <v>0</v>
      </c>
    </row>
    <row r="218" spans="2:34" hidden="1" outlineLevel="1">
      <c r="B218" t="str">
        <f t="shared" si="151"/>
        <v>e-hydrogen (compressed) - Feedstock WTT emissions (nitrous oxide) - Global - ton N2O/ton fuel</v>
      </c>
      <c r="C218" t="str">
        <f>C170</f>
        <v>e-hydrogen (compressed)</v>
      </c>
      <c r="D218" t="s">
        <v>188</v>
      </c>
      <c r="E218" t="s">
        <v>49</v>
      </c>
      <c r="F218" t="s">
        <v>178</v>
      </c>
      <c r="G218" s="70">
        <f t="shared" ref="G218:AH218" si="157">G125</f>
        <v>0</v>
      </c>
      <c r="H218" s="70">
        <f t="shared" si="157"/>
        <v>0</v>
      </c>
      <c r="I218" s="70">
        <f t="shared" si="157"/>
        <v>0</v>
      </c>
      <c r="J218" s="70">
        <f t="shared" si="157"/>
        <v>0</v>
      </c>
      <c r="K218" s="70">
        <f t="shared" si="157"/>
        <v>0</v>
      </c>
      <c r="L218" s="70">
        <f t="shared" si="157"/>
        <v>0</v>
      </c>
      <c r="M218" s="70">
        <f t="shared" si="157"/>
        <v>0</v>
      </c>
      <c r="N218" s="70">
        <f t="shared" si="157"/>
        <v>0</v>
      </c>
      <c r="O218" s="70">
        <f t="shared" si="157"/>
        <v>0</v>
      </c>
      <c r="P218" s="70">
        <f t="shared" si="157"/>
        <v>0</v>
      </c>
      <c r="Q218" s="70">
        <f t="shared" si="157"/>
        <v>0</v>
      </c>
      <c r="R218" s="70">
        <f t="shared" si="157"/>
        <v>0</v>
      </c>
      <c r="S218" s="70">
        <f t="shared" si="157"/>
        <v>0</v>
      </c>
      <c r="T218" s="70">
        <f t="shared" si="157"/>
        <v>0</v>
      </c>
      <c r="U218" s="70">
        <f t="shared" si="157"/>
        <v>0</v>
      </c>
      <c r="V218" s="70">
        <f t="shared" si="157"/>
        <v>0</v>
      </c>
      <c r="W218" s="70">
        <f t="shared" si="157"/>
        <v>0</v>
      </c>
      <c r="X218" s="70">
        <f t="shared" si="157"/>
        <v>0</v>
      </c>
      <c r="Y218" s="70">
        <f t="shared" si="157"/>
        <v>0</v>
      </c>
      <c r="Z218" s="70">
        <f t="shared" si="157"/>
        <v>0</v>
      </c>
      <c r="AA218" s="70">
        <f t="shared" si="157"/>
        <v>0</v>
      </c>
      <c r="AB218" s="70">
        <f t="shared" si="157"/>
        <v>0</v>
      </c>
      <c r="AC218" s="70">
        <f t="shared" si="157"/>
        <v>0</v>
      </c>
      <c r="AD218" s="70">
        <f t="shared" si="157"/>
        <v>0</v>
      </c>
      <c r="AE218" s="70">
        <f t="shared" si="157"/>
        <v>0</v>
      </c>
      <c r="AF218" s="70">
        <f t="shared" si="157"/>
        <v>0</v>
      </c>
      <c r="AG218" s="70">
        <f t="shared" si="157"/>
        <v>0</v>
      </c>
      <c r="AH218" s="70">
        <f t="shared" si="157"/>
        <v>0</v>
      </c>
    </row>
    <row r="219" spans="2:34" collapsed="1">
      <c r="B219" t="str">
        <f t="shared" si="151"/>
        <v/>
      </c>
    </row>
    <row r="220" spans="2:34">
      <c r="B220" t="str">
        <f t="shared" si="151"/>
        <v>e-ammonia - Item - Region - Unit</v>
      </c>
      <c r="C220" s="52" t="s">
        <v>22</v>
      </c>
      <c r="D220" s="52" t="s">
        <v>28</v>
      </c>
      <c r="E220" s="52" t="s">
        <v>1</v>
      </c>
      <c r="F220" s="52" t="s">
        <v>29</v>
      </c>
      <c r="G220" s="3">
        <v>2023</v>
      </c>
      <c r="H220" s="3">
        <v>2024</v>
      </c>
      <c r="I220" s="3">
        <v>2025</v>
      </c>
      <c r="J220" s="3">
        <v>2026</v>
      </c>
      <c r="K220" s="3">
        <v>2027</v>
      </c>
      <c r="L220" s="3">
        <v>2028</v>
      </c>
      <c r="M220" s="3">
        <v>2029</v>
      </c>
      <c r="N220" s="3">
        <v>2030</v>
      </c>
      <c r="O220" s="3">
        <v>2031</v>
      </c>
      <c r="P220" s="3">
        <v>2032</v>
      </c>
      <c r="Q220" s="3">
        <v>2033</v>
      </c>
      <c r="R220" s="3">
        <v>2034</v>
      </c>
      <c r="S220" s="3">
        <v>2035</v>
      </c>
      <c r="T220" s="3">
        <v>2036</v>
      </c>
      <c r="U220" s="3">
        <v>2037</v>
      </c>
      <c r="V220" s="3">
        <v>2038</v>
      </c>
      <c r="W220" s="3">
        <v>2039</v>
      </c>
      <c r="X220" s="3">
        <v>2040</v>
      </c>
      <c r="Y220" s="3">
        <v>2041</v>
      </c>
      <c r="Z220" s="3">
        <v>2042</v>
      </c>
      <c r="AA220" s="3">
        <v>2043</v>
      </c>
      <c r="AB220" s="3">
        <v>2044</v>
      </c>
      <c r="AC220" s="3">
        <v>2045</v>
      </c>
      <c r="AD220" s="3">
        <v>2046</v>
      </c>
      <c r="AE220" s="3">
        <v>2047</v>
      </c>
      <c r="AF220" s="3">
        <v>2048</v>
      </c>
      <c r="AG220" s="3">
        <v>2049</v>
      </c>
      <c r="AH220" s="3">
        <v>2050</v>
      </c>
    </row>
    <row r="221" spans="2:34" hidden="1" outlineLevel="1">
      <c r="B221" t="str">
        <f t="shared" si="151"/>
        <v/>
      </c>
      <c r="C221" s="56"/>
      <c r="D221" s="56"/>
      <c r="E221" s="56"/>
      <c r="F221" s="56"/>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c r="AH221" s="57"/>
    </row>
    <row r="222" spans="2:34" hidden="1" outlineLevel="1">
      <c r="B222" t="str">
        <f t="shared" si="151"/>
        <v>e-ammonia - Total emissions - WTW - GWP100 - Global - ton CO2eq/ton fuel</v>
      </c>
      <c r="C222" s="58" t="str">
        <f>C220</f>
        <v>e-ammonia</v>
      </c>
      <c r="D222" s="10" t="s">
        <v>196</v>
      </c>
      <c r="E222" s="10" t="s">
        <v>49</v>
      </c>
      <c r="F222" s="10" t="s">
        <v>52</v>
      </c>
      <c r="G222" s="62">
        <f>G224+G226</f>
        <v>5.4639482029175512E-2</v>
      </c>
      <c r="H222" s="62">
        <f t="shared" ref="H222:AH222" si="158">H224+H226</f>
        <v>5.4579884477460483E-2</v>
      </c>
      <c r="I222" s="62">
        <f t="shared" si="158"/>
        <v>5.4510010800000244E-2</v>
      </c>
      <c r="J222" s="62">
        <f t="shared" si="158"/>
        <v>5.4388417910606765E-2</v>
      </c>
      <c r="K222" s="62">
        <f t="shared" si="158"/>
        <v>5.424949814125328E-2</v>
      </c>
      <c r="L222" s="62">
        <f t="shared" si="158"/>
        <v>5.4093251491939193E-2</v>
      </c>
      <c r="M222" s="62">
        <f t="shared" si="158"/>
        <v>5.3919677962665599E-2</v>
      </c>
      <c r="N222" s="62">
        <f t="shared" si="158"/>
        <v>5.3728777553431112E-2</v>
      </c>
      <c r="O222" s="62">
        <f t="shared" si="158"/>
        <v>5.3394115520786489E-2</v>
      </c>
      <c r="P222" s="62">
        <f t="shared" si="158"/>
        <v>5.3042734244516859E-2</v>
      </c>
      <c r="Q222" s="62">
        <f t="shared" si="158"/>
        <v>5.2674633724621417E-2</v>
      </c>
      <c r="R222" s="62">
        <f t="shared" si="158"/>
        <v>5.2289813961099288E-2</v>
      </c>
      <c r="S222" s="62">
        <f t="shared" si="158"/>
        <v>5.1888274953951943E-2</v>
      </c>
      <c r="T222" s="62">
        <f t="shared" si="158"/>
        <v>5.1469402781759113E-2</v>
      </c>
      <c r="U222" s="62">
        <f t="shared" si="158"/>
        <v>5.1038939908101655E-2</v>
      </c>
      <c r="V222" s="62">
        <f t="shared" si="158"/>
        <v>5.0596886332981372E-2</v>
      </c>
      <c r="W222" s="62">
        <f t="shared" si="158"/>
        <v>5.0143242056395823E-2</v>
      </c>
      <c r="X222" s="62">
        <f t="shared" si="158"/>
        <v>4.9678007078345604E-2</v>
      </c>
      <c r="Y222" s="62">
        <f t="shared" si="158"/>
        <v>4.9076308198265459E-2</v>
      </c>
      <c r="Z222" s="62">
        <f t="shared" si="158"/>
        <v>4.8481200896474577E-2</v>
      </c>
      <c r="AA222" s="62">
        <f t="shared" si="158"/>
        <v>4.7892685172974028E-2</v>
      </c>
      <c r="AB222" s="62">
        <f t="shared" si="158"/>
        <v>4.7310761027762743E-2</v>
      </c>
      <c r="AC222" s="62">
        <f t="shared" si="158"/>
        <v>4.6735428460841541E-2</v>
      </c>
      <c r="AD222" s="62">
        <f t="shared" si="158"/>
        <v>4.6254901219010464E-2</v>
      </c>
      <c r="AE222" s="62">
        <f t="shared" si="158"/>
        <v>4.5782836552010875E-2</v>
      </c>
      <c r="AF222" s="62">
        <f t="shared" si="158"/>
        <v>4.5319234459842539E-2</v>
      </c>
      <c r="AG222" s="62">
        <f t="shared" si="158"/>
        <v>4.4864094942505553E-2</v>
      </c>
      <c r="AH222" s="62">
        <f t="shared" si="158"/>
        <v>4.4417418000000028E-2</v>
      </c>
    </row>
    <row r="223" spans="2:34" hidden="1" outlineLevel="1">
      <c r="B223" t="str">
        <f t="shared" si="151"/>
        <v>e-ammonia - Total emissions - WTW - GWP20 - Global - ton CO2eq/ton fuel</v>
      </c>
      <c r="C223" s="59" t="str">
        <f>C220</f>
        <v>e-ammonia</v>
      </c>
      <c r="D223" s="13" t="s">
        <v>197</v>
      </c>
      <c r="E223" s="13" t="s">
        <v>49</v>
      </c>
      <c r="F223" s="13" t="s">
        <v>52</v>
      </c>
      <c r="G223" s="63">
        <f t="shared" ref="G223:AH223" si="159">G225+G227</f>
        <v>5.4639482029175512E-2</v>
      </c>
      <c r="H223" s="63">
        <f t="shared" si="159"/>
        <v>5.4579884477460483E-2</v>
      </c>
      <c r="I223" s="63">
        <f t="shared" si="159"/>
        <v>5.4510010800000244E-2</v>
      </c>
      <c r="J223" s="63">
        <f t="shared" si="159"/>
        <v>5.4388417910606765E-2</v>
      </c>
      <c r="K223" s="63">
        <f t="shared" si="159"/>
        <v>5.424949814125328E-2</v>
      </c>
      <c r="L223" s="63">
        <f t="shared" si="159"/>
        <v>5.4093251491939193E-2</v>
      </c>
      <c r="M223" s="63">
        <f t="shared" si="159"/>
        <v>5.3919677962665599E-2</v>
      </c>
      <c r="N223" s="63">
        <f t="shared" si="159"/>
        <v>5.3728777553431112E-2</v>
      </c>
      <c r="O223" s="63">
        <f t="shared" si="159"/>
        <v>5.3394115520786489E-2</v>
      </c>
      <c r="P223" s="63">
        <f t="shared" si="159"/>
        <v>5.3042734244516859E-2</v>
      </c>
      <c r="Q223" s="63">
        <f t="shared" si="159"/>
        <v>5.2674633724621417E-2</v>
      </c>
      <c r="R223" s="63">
        <f t="shared" si="159"/>
        <v>5.2289813961099288E-2</v>
      </c>
      <c r="S223" s="63">
        <f t="shared" si="159"/>
        <v>5.1888274953951943E-2</v>
      </c>
      <c r="T223" s="63">
        <f t="shared" si="159"/>
        <v>5.1469402781759113E-2</v>
      </c>
      <c r="U223" s="63">
        <f t="shared" si="159"/>
        <v>5.1038939908101655E-2</v>
      </c>
      <c r="V223" s="63">
        <f t="shared" si="159"/>
        <v>5.0596886332981372E-2</v>
      </c>
      <c r="W223" s="63">
        <f t="shared" si="159"/>
        <v>5.0143242056395823E-2</v>
      </c>
      <c r="X223" s="63">
        <f t="shared" si="159"/>
        <v>4.9678007078345604E-2</v>
      </c>
      <c r="Y223" s="63">
        <f t="shared" si="159"/>
        <v>4.9076308198265459E-2</v>
      </c>
      <c r="Z223" s="63">
        <f t="shared" si="159"/>
        <v>4.8481200896474577E-2</v>
      </c>
      <c r="AA223" s="63">
        <f t="shared" si="159"/>
        <v>4.7892685172974028E-2</v>
      </c>
      <c r="AB223" s="63">
        <f t="shared" si="159"/>
        <v>4.7310761027762743E-2</v>
      </c>
      <c r="AC223" s="63">
        <f t="shared" si="159"/>
        <v>4.6735428460841541E-2</v>
      </c>
      <c r="AD223" s="63">
        <f t="shared" si="159"/>
        <v>4.6254901219010464E-2</v>
      </c>
      <c r="AE223" s="63">
        <f t="shared" si="159"/>
        <v>4.5782836552010875E-2</v>
      </c>
      <c r="AF223" s="63">
        <f t="shared" si="159"/>
        <v>4.5319234459842539E-2</v>
      </c>
      <c r="AG223" s="63">
        <f t="shared" si="159"/>
        <v>4.4864094942505553E-2</v>
      </c>
      <c r="AH223" s="63">
        <f t="shared" si="159"/>
        <v>4.4417418000000028E-2</v>
      </c>
    </row>
    <row r="224" spans="2:34" hidden="1" outlineLevel="1">
      <c r="B224" t="str">
        <f t="shared" si="151"/>
        <v>e-ammonia - Total emissions - TTW - GWP100 - Global - ton CO2eq/ton fuel</v>
      </c>
      <c r="C224" s="58" t="str">
        <f>C220</f>
        <v>e-ammonia</v>
      </c>
      <c r="D224" s="10" t="s">
        <v>198</v>
      </c>
      <c r="E224" s="10" t="s">
        <v>49</v>
      </c>
      <c r="F224" s="10" t="s">
        <v>52</v>
      </c>
      <c r="G224" s="62">
        <f>G237+G238*G228+G239*G230</f>
        <v>0</v>
      </c>
      <c r="H224" s="62">
        <f t="shared" ref="H224:AH224" si="160">H237+H238*H228+H239*H230</f>
        <v>0</v>
      </c>
      <c r="I224" s="62">
        <f t="shared" si="160"/>
        <v>0</v>
      </c>
      <c r="J224" s="62">
        <f t="shared" si="160"/>
        <v>0</v>
      </c>
      <c r="K224" s="62">
        <f t="shared" si="160"/>
        <v>0</v>
      </c>
      <c r="L224" s="62">
        <f t="shared" si="160"/>
        <v>0</v>
      </c>
      <c r="M224" s="62">
        <f t="shared" si="160"/>
        <v>0</v>
      </c>
      <c r="N224" s="62">
        <f t="shared" si="160"/>
        <v>0</v>
      </c>
      <c r="O224" s="62">
        <f t="shared" si="160"/>
        <v>0</v>
      </c>
      <c r="P224" s="62">
        <f t="shared" si="160"/>
        <v>0</v>
      </c>
      <c r="Q224" s="62">
        <f t="shared" si="160"/>
        <v>0</v>
      </c>
      <c r="R224" s="62">
        <f t="shared" si="160"/>
        <v>0</v>
      </c>
      <c r="S224" s="62">
        <f t="shared" si="160"/>
        <v>0</v>
      </c>
      <c r="T224" s="62">
        <f t="shared" si="160"/>
        <v>0</v>
      </c>
      <c r="U224" s="62">
        <f t="shared" si="160"/>
        <v>0</v>
      </c>
      <c r="V224" s="62">
        <f t="shared" si="160"/>
        <v>0</v>
      </c>
      <c r="W224" s="62">
        <f t="shared" si="160"/>
        <v>0</v>
      </c>
      <c r="X224" s="62">
        <f t="shared" si="160"/>
        <v>0</v>
      </c>
      <c r="Y224" s="62">
        <f t="shared" si="160"/>
        <v>0</v>
      </c>
      <c r="Z224" s="62">
        <f t="shared" si="160"/>
        <v>0</v>
      </c>
      <c r="AA224" s="62">
        <f t="shared" si="160"/>
        <v>0</v>
      </c>
      <c r="AB224" s="62">
        <f t="shared" si="160"/>
        <v>0</v>
      </c>
      <c r="AC224" s="62">
        <f t="shared" si="160"/>
        <v>0</v>
      </c>
      <c r="AD224" s="62">
        <f t="shared" si="160"/>
        <v>0</v>
      </c>
      <c r="AE224" s="62">
        <f t="shared" si="160"/>
        <v>0</v>
      </c>
      <c r="AF224" s="62">
        <f t="shared" si="160"/>
        <v>0</v>
      </c>
      <c r="AG224" s="62">
        <f t="shared" si="160"/>
        <v>0</v>
      </c>
      <c r="AH224" s="62">
        <f t="shared" si="160"/>
        <v>0</v>
      </c>
    </row>
    <row r="225" spans="2:34" hidden="1" outlineLevel="1">
      <c r="B225" t="str">
        <f t="shared" si="151"/>
        <v>e-ammonia - Total emissions - TTW - GWP20 - Global - ton CO2eq/ton fuel</v>
      </c>
      <c r="C225" s="56" t="str">
        <f>C220</f>
        <v>e-ammonia</v>
      </c>
      <c r="D225" s="2" t="s">
        <v>199</v>
      </c>
      <c r="E225" s="2" t="s">
        <v>49</v>
      </c>
      <c r="F225" s="2" t="s">
        <v>52</v>
      </c>
      <c r="G225" s="89">
        <f>G237+G238*G229+G239*G231</f>
        <v>0</v>
      </c>
      <c r="H225" s="89">
        <f t="shared" ref="H225:AH225" si="161">H237+H238*H229+H239*H231</f>
        <v>0</v>
      </c>
      <c r="I225" s="89">
        <f t="shared" si="161"/>
        <v>0</v>
      </c>
      <c r="J225" s="89">
        <f t="shared" si="161"/>
        <v>0</v>
      </c>
      <c r="K225" s="89">
        <f t="shared" si="161"/>
        <v>0</v>
      </c>
      <c r="L225" s="89">
        <f t="shared" si="161"/>
        <v>0</v>
      </c>
      <c r="M225" s="89">
        <f t="shared" si="161"/>
        <v>0</v>
      </c>
      <c r="N225" s="89">
        <f t="shared" si="161"/>
        <v>0</v>
      </c>
      <c r="O225" s="89">
        <f t="shared" si="161"/>
        <v>0</v>
      </c>
      <c r="P225" s="89">
        <f t="shared" si="161"/>
        <v>0</v>
      </c>
      <c r="Q225" s="89">
        <f t="shared" si="161"/>
        <v>0</v>
      </c>
      <c r="R225" s="89">
        <f t="shared" si="161"/>
        <v>0</v>
      </c>
      <c r="S225" s="89">
        <f t="shared" si="161"/>
        <v>0</v>
      </c>
      <c r="T225" s="89">
        <f t="shared" si="161"/>
        <v>0</v>
      </c>
      <c r="U225" s="89">
        <f t="shared" si="161"/>
        <v>0</v>
      </c>
      <c r="V225" s="89">
        <f t="shared" si="161"/>
        <v>0</v>
      </c>
      <c r="W225" s="89">
        <f t="shared" si="161"/>
        <v>0</v>
      </c>
      <c r="X225" s="89">
        <f t="shared" si="161"/>
        <v>0</v>
      </c>
      <c r="Y225" s="89">
        <f t="shared" si="161"/>
        <v>0</v>
      </c>
      <c r="Z225" s="89">
        <f t="shared" si="161"/>
        <v>0</v>
      </c>
      <c r="AA225" s="89">
        <f t="shared" si="161"/>
        <v>0</v>
      </c>
      <c r="AB225" s="89">
        <f t="shared" si="161"/>
        <v>0</v>
      </c>
      <c r="AC225" s="89">
        <f t="shared" si="161"/>
        <v>0</v>
      </c>
      <c r="AD225" s="89">
        <f t="shared" si="161"/>
        <v>0</v>
      </c>
      <c r="AE225" s="89">
        <f t="shared" si="161"/>
        <v>0</v>
      </c>
      <c r="AF225" s="89">
        <f t="shared" si="161"/>
        <v>0</v>
      </c>
      <c r="AG225" s="89">
        <f t="shared" si="161"/>
        <v>0</v>
      </c>
      <c r="AH225" s="89">
        <f t="shared" si="161"/>
        <v>0</v>
      </c>
    </row>
    <row r="226" spans="2:34" hidden="1" outlineLevel="1">
      <c r="B226" t="str">
        <f t="shared" si="151"/>
        <v>e-ammonia - Total emissions - WTT - GWP100 - Global - ton CO2eq/ton fuel</v>
      </c>
      <c r="C226" s="58" t="str">
        <f>C220</f>
        <v>e-ammonia</v>
      </c>
      <c r="D226" s="10" t="s">
        <v>169</v>
      </c>
      <c r="E226" s="10" t="s">
        <v>49</v>
      </c>
      <c r="F226" s="10" t="s">
        <v>52</v>
      </c>
      <c r="G226" s="62">
        <f>G244+G245*G228+G246*G230</f>
        <v>5.4639482029175512E-2</v>
      </c>
      <c r="H226" s="62">
        <f t="shared" ref="H226:AH226" si="162">H244+H245*H228+H246*H230</f>
        <v>5.4579884477460483E-2</v>
      </c>
      <c r="I226" s="62">
        <f t="shared" si="162"/>
        <v>5.4510010800000244E-2</v>
      </c>
      <c r="J226" s="62">
        <f t="shared" si="162"/>
        <v>5.4388417910606765E-2</v>
      </c>
      <c r="K226" s="62">
        <f t="shared" si="162"/>
        <v>5.424949814125328E-2</v>
      </c>
      <c r="L226" s="62">
        <f t="shared" si="162"/>
        <v>5.4093251491939193E-2</v>
      </c>
      <c r="M226" s="62">
        <f t="shared" si="162"/>
        <v>5.3919677962665599E-2</v>
      </c>
      <c r="N226" s="62">
        <f t="shared" si="162"/>
        <v>5.3728777553431112E-2</v>
      </c>
      <c r="O226" s="62">
        <f t="shared" si="162"/>
        <v>5.3394115520786489E-2</v>
      </c>
      <c r="P226" s="62">
        <f t="shared" si="162"/>
        <v>5.3042734244516859E-2</v>
      </c>
      <c r="Q226" s="62">
        <f t="shared" si="162"/>
        <v>5.2674633724621417E-2</v>
      </c>
      <c r="R226" s="62">
        <f t="shared" si="162"/>
        <v>5.2289813961099288E-2</v>
      </c>
      <c r="S226" s="62">
        <f t="shared" si="162"/>
        <v>5.1888274953951943E-2</v>
      </c>
      <c r="T226" s="62">
        <f t="shared" si="162"/>
        <v>5.1469402781759113E-2</v>
      </c>
      <c r="U226" s="62">
        <f t="shared" si="162"/>
        <v>5.1038939908101655E-2</v>
      </c>
      <c r="V226" s="62">
        <f t="shared" si="162"/>
        <v>5.0596886332981372E-2</v>
      </c>
      <c r="W226" s="62">
        <f t="shared" si="162"/>
        <v>5.0143242056395823E-2</v>
      </c>
      <c r="X226" s="62">
        <f t="shared" si="162"/>
        <v>4.9678007078345604E-2</v>
      </c>
      <c r="Y226" s="62">
        <f t="shared" si="162"/>
        <v>4.9076308198265459E-2</v>
      </c>
      <c r="Z226" s="62">
        <f t="shared" si="162"/>
        <v>4.8481200896474577E-2</v>
      </c>
      <c r="AA226" s="62">
        <f t="shared" si="162"/>
        <v>4.7892685172974028E-2</v>
      </c>
      <c r="AB226" s="62">
        <f t="shared" si="162"/>
        <v>4.7310761027762743E-2</v>
      </c>
      <c r="AC226" s="62">
        <f t="shared" si="162"/>
        <v>4.6735428460841541E-2</v>
      </c>
      <c r="AD226" s="62">
        <f t="shared" si="162"/>
        <v>4.6254901219010464E-2</v>
      </c>
      <c r="AE226" s="62">
        <f t="shared" si="162"/>
        <v>4.5782836552010875E-2</v>
      </c>
      <c r="AF226" s="62">
        <f t="shared" si="162"/>
        <v>4.5319234459842539E-2</v>
      </c>
      <c r="AG226" s="62">
        <f t="shared" si="162"/>
        <v>4.4864094942505553E-2</v>
      </c>
      <c r="AH226" s="62">
        <f t="shared" si="162"/>
        <v>4.4417418000000028E-2</v>
      </c>
    </row>
    <row r="227" spans="2:34" hidden="1" outlineLevel="1">
      <c r="B227" t="str">
        <f t="shared" si="151"/>
        <v>e-ammonia - Total emissions - WTT - GWP20 - Global - ton CO2eq/ton fuel</v>
      </c>
      <c r="C227" s="59" t="str">
        <f>C220</f>
        <v>e-ammonia</v>
      </c>
      <c r="D227" s="13" t="s">
        <v>170</v>
      </c>
      <c r="E227" s="13" t="s">
        <v>49</v>
      </c>
      <c r="F227" s="13" t="s">
        <v>52</v>
      </c>
      <c r="G227" s="63">
        <f>G244+G245*G229+G246*G231</f>
        <v>5.4639482029175512E-2</v>
      </c>
      <c r="H227" s="63">
        <f t="shared" ref="H227:AH227" si="163">H244+H245*H229+H246*H231</f>
        <v>5.4579884477460483E-2</v>
      </c>
      <c r="I227" s="63">
        <f t="shared" si="163"/>
        <v>5.4510010800000244E-2</v>
      </c>
      <c r="J227" s="63">
        <f t="shared" si="163"/>
        <v>5.4388417910606765E-2</v>
      </c>
      <c r="K227" s="63">
        <f t="shared" si="163"/>
        <v>5.424949814125328E-2</v>
      </c>
      <c r="L227" s="63">
        <f t="shared" si="163"/>
        <v>5.4093251491939193E-2</v>
      </c>
      <c r="M227" s="63">
        <f t="shared" si="163"/>
        <v>5.3919677962665599E-2</v>
      </c>
      <c r="N227" s="63">
        <f t="shared" si="163"/>
        <v>5.3728777553431112E-2</v>
      </c>
      <c r="O227" s="63">
        <f t="shared" si="163"/>
        <v>5.3394115520786489E-2</v>
      </c>
      <c r="P227" s="63">
        <f t="shared" si="163"/>
        <v>5.3042734244516859E-2</v>
      </c>
      <c r="Q227" s="63">
        <f t="shared" si="163"/>
        <v>5.2674633724621417E-2</v>
      </c>
      <c r="R227" s="63">
        <f t="shared" si="163"/>
        <v>5.2289813961099288E-2</v>
      </c>
      <c r="S227" s="63">
        <f t="shared" si="163"/>
        <v>5.1888274953951943E-2</v>
      </c>
      <c r="T227" s="63">
        <f t="shared" si="163"/>
        <v>5.1469402781759113E-2</v>
      </c>
      <c r="U227" s="63">
        <f t="shared" si="163"/>
        <v>5.1038939908101655E-2</v>
      </c>
      <c r="V227" s="63">
        <f t="shared" si="163"/>
        <v>5.0596886332981372E-2</v>
      </c>
      <c r="W227" s="63">
        <f t="shared" si="163"/>
        <v>5.0143242056395823E-2</v>
      </c>
      <c r="X227" s="63">
        <f t="shared" si="163"/>
        <v>4.9678007078345604E-2</v>
      </c>
      <c r="Y227" s="63">
        <f t="shared" si="163"/>
        <v>4.9076308198265459E-2</v>
      </c>
      <c r="Z227" s="63">
        <f t="shared" si="163"/>
        <v>4.8481200896474577E-2</v>
      </c>
      <c r="AA227" s="63">
        <f t="shared" si="163"/>
        <v>4.7892685172974028E-2</v>
      </c>
      <c r="AB227" s="63">
        <f t="shared" si="163"/>
        <v>4.7310761027762743E-2</v>
      </c>
      <c r="AC227" s="63">
        <f t="shared" si="163"/>
        <v>4.6735428460841541E-2</v>
      </c>
      <c r="AD227" s="63">
        <f t="shared" si="163"/>
        <v>4.6254901219010464E-2</v>
      </c>
      <c r="AE227" s="63">
        <f t="shared" si="163"/>
        <v>4.5782836552010875E-2</v>
      </c>
      <c r="AF227" s="63">
        <f t="shared" si="163"/>
        <v>4.5319234459842539E-2</v>
      </c>
      <c r="AG227" s="63">
        <f t="shared" si="163"/>
        <v>4.4864094942505553E-2</v>
      </c>
      <c r="AH227" s="63">
        <f t="shared" si="163"/>
        <v>4.4417418000000028E-2</v>
      </c>
    </row>
    <row r="228" spans="2:34" hidden="1" outlineLevel="1">
      <c r="B228" t="str">
        <f t="shared" si="151"/>
        <v>General - Methane - GWP100 - Global - ton CO2eq/ton fuel</v>
      </c>
      <c r="C228" t="s">
        <v>115</v>
      </c>
      <c r="D228" t="s">
        <v>171</v>
      </c>
      <c r="E228" t="s">
        <v>49</v>
      </c>
      <c r="F228" t="s">
        <v>52</v>
      </c>
      <c r="G228" s="8">
        <f t="shared" ref="G228:AH228" si="164">Methane_GWP100</f>
        <v>29</v>
      </c>
      <c r="H228" s="8">
        <f t="shared" si="164"/>
        <v>29</v>
      </c>
      <c r="I228" s="8">
        <f t="shared" si="164"/>
        <v>29</v>
      </c>
      <c r="J228" s="8">
        <f t="shared" si="164"/>
        <v>29</v>
      </c>
      <c r="K228" s="8">
        <f t="shared" si="164"/>
        <v>29</v>
      </c>
      <c r="L228" s="8">
        <f t="shared" si="164"/>
        <v>29</v>
      </c>
      <c r="M228" s="8">
        <f t="shared" si="164"/>
        <v>29</v>
      </c>
      <c r="N228" s="8">
        <f t="shared" si="164"/>
        <v>29</v>
      </c>
      <c r="O228" s="8">
        <f t="shared" si="164"/>
        <v>29</v>
      </c>
      <c r="P228" s="8">
        <f t="shared" si="164"/>
        <v>29</v>
      </c>
      <c r="Q228" s="8">
        <f t="shared" si="164"/>
        <v>29</v>
      </c>
      <c r="R228" s="8">
        <f t="shared" si="164"/>
        <v>29</v>
      </c>
      <c r="S228" s="8">
        <f t="shared" si="164"/>
        <v>29</v>
      </c>
      <c r="T228" s="8">
        <f t="shared" si="164"/>
        <v>29</v>
      </c>
      <c r="U228" s="8">
        <f t="shared" si="164"/>
        <v>29</v>
      </c>
      <c r="V228" s="8">
        <f t="shared" si="164"/>
        <v>29</v>
      </c>
      <c r="W228" s="8">
        <f t="shared" si="164"/>
        <v>29</v>
      </c>
      <c r="X228" s="8">
        <f t="shared" si="164"/>
        <v>29</v>
      </c>
      <c r="Y228" s="8">
        <f t="shared" si="164"/>
        <v>29</v>
      </c>
      <c r="Z228" s="8">
        <f t="shared" si="164"/>
        <v>29</v>
      </c>
      <c r="AA228" s="8">
        <f t="shared" si="164"/>
        <v>29</v>
      </c>
      <c r="AB228" s="8">
        <f t="shared" si="164"/>
        <v>29</v>
      </c>
      <c r="AC228" s="8">
        <f t="shared" si="164"/>
        <v>29</v>
      </c>
      <c r="AD228" s="8">
        <f t="shared" si="164"/>
        <v>29</v>
      </c>
      <c r="AE228" s="8">
        <f t="shared" si="164"/>
        <v>29</v>
      </c>
      <c r="AF228" s="8">
        <f t="shared" si="164"/>
        <v>29</v>
      </c>
      <c r="AG228" s="8">
        <f t="shared" si="164"/>
        <v>29</v>
      </c>
      <c r="AH228" s="8">
        <f t="shared" si="164"/>
        <v>29</v>
      </c>
    </row>
    <row r="229" spans="2:34" hidden="1" outlineLevel="1">
      <c r="B229" t="str">
        <f t="shared" si="151"/>
        <v>General - Methane - GWP20 - Global - ton CO2eq/ton fuel</v>
      </c>
      <c r="C229" t="s">
        <v>115</v>
      </c>
      <c r="D229" t="s">
        <v>172</v>
      </c>
      <c r="E229" t="s">
        <v>49</v>
      </c>
      <c r="F229" t="s">
        <v>52</v>
      </c>
      <c r="G229" s="8">
        <f t="shared" ref="G229:AH229" si="165">Methane_GWP20</f>
        <v>85</v>
      </c>
      <c r="H229" s="8">
        <f t="shared" si="165"/>
        <v>85</v>
      </c>
      <c r="I229" s="8">
        <f t="shared" si="165"/>
        <v>85</v>
      </c>
      <c r="J229" s="8">
        <f t="shared" si="165"/>
        <v>85</v>
      </c>
      <c r="K229" s="8">
        <f t="shared" si="165"/>
        <v>85</v>
      </c>
      <c r="L229" s="8">
        <f t="shared" si="165"/>
        <v>85</v>
      </c>
      <c r="M229" s="8">
        <f t="shared" si="165"/>
        <v>85</v>
      </c>
      <c r="N229" s="8">
        <f t="shared" si="165"/>
        <v>85</v>
      </c>
      <c r="O229" s="8">
        <f t="shared" si="165"/>
        <v>85</v>
      </c>
      <c r="P229" s="8">
        <f t="shared" si="165"/>
        <v>85</v>
      </c>
      <c r="Q229" s="8">
        <f t="shared" si="165"/>
        <v>85</v>
      </c>
      <c r="R229" s="8">
        <f t="shared" si="165"/>
        <v>85</v>
      </c>
      <c r="S229" s="8">
        <f t="shared" si="165"/>
        <v>85</v>
      </c>
      <c r="T229" s="8">
        <f t="shared" si="165"/>
        <v>85</v>
      </c>
      <c r="U229" s="8">
        <f t="shared" si="165"/>
        <v>85</v>
      </c>
      <c r="V229" s="8">
        <f t="shared" si="165"/>
        <v>85</v>
      </c>
      <c r="W229" s="8">
        <f t="shared" si="165"/>
        <v>85</v>
      </c>
      <c r="X229" s="8">
        <f t="shared" si="165"/>
        <v>85</v>
      </c>
      <c r="Y229" s="8">
        <f t="shared" si="165"/>
        <v>85</v>
      </c>
      <c r="Z229" s="8">
        <f t="shared" si="165"/>
        <v>85</v>
      </c>
      <c r="AA229" s="8">
        <f t="shared" si="165"/>
        <v>85</v>
      </c>
      <c r="AB229" s="8">
        <f t="shared" si="165"/>
        <v>85</v>
      </c>
      <c r="AC229" s="8">
        <f t="shared" si="165"/>
        <v>85</v>
      </c>
      <c r="AD229" s="8">
        <f t="shared" si="165"/>
        <v>85</v>
      </c>
      <c r="AE229" s="8">
        <f t="shared" si="165"/>
        <v>85</v>
      </c>
      <c r="AF229" s="8">
        <f t="shared" si="165"/>
        <v>85</v>
      </c>
      <c r="AG229" s="8">
        <f t="shared" si="165"/>
        <v>85</v>
      </c>
      <c r="AH229" s="8">
        <f t="shared" si="165"/>
        <v>85</v>
      </c>
    </row>
    <row r="230" spans="2:34" hidden="1" outlineLevel="1">
      <c r="B230" t="str">
        <f t="shared" si="151"/>
        <v>General - Nitrous oxide - GWP100 - Global - ton CO2eq/ton fuel</v>
      </c>
      <c r="C230" t="s">
        <v>115</v>
      </c>
      <c r="D230" t="s">
        <v>173</v>
      </c>
      <c r="E230" t="s">
        <v>49</v>
      </c>
      <c r="F230" t="s">
        <v>52</v>
      </c>
      <c r="G230" s="8">
        <f t="shared" ref="G230:AH230" si="166">NitrousOxide_GWP100</f>
        <v>266</v>
      </c>
      <c r="H230" s="8">
        <f t="shared" si="166"/>
        <v>266</v>
      </c>
      <c r="I230" s="8">
        <f t="shared" si="166"/>
        <v>266</v>
      </c>
      <c r="J230" s="8">
        <f t="shared" si="166"/>
        <v>266</v>
      </c>
      <c r="K230" s="8">
        <f t="shared" si="166"/>
        <v>266</v>
      </c>
      <c r="L230" s="8">
        <f t="shared" si="166"/>
        <v>266</v>
      </c>
      <c r="M230" s="8">
        <f t="shared" si="166"/>
        <v>266</v>
      </c>
      <c r="N230" s="8">
        <f t="shared" si="166"/>
        <v>266</v>
      </c>
      <c r="O230" s="8">
        <f t="shared" si="166"/>
        <v>266</v>
      </c>
      <c r="P230" s="8">
        <f t="shared" si="166"/>
        <v>266</v>
      </c>
      <c r="Q230" s="8">
        <f t="shared" si="166"/>
        <v>266</v>
      </c>
      <c r="R230" s="8">
        <f t="shared" si="166"/>
        <v>266</v>
      </c>
      <c r="S230" s="8">
        <f t="shared" si="166"/>
        <v>266</v>
      </c>
      <c r="T230" s="8">
        <f t="shared" si="166"/>
        <v>266</v>
      </c>
      <c r="U230" s="8">
        <f t="shared" si="166"/>
        <v>266</v>
      </c>
      <c r="V230" s="8">
        <f t="shared" si="166"/>
        <v>266</v>
      </c>
      <c r="W230" s="8">
        <f t="shared" si="166"/>
        <v>266</v>
      </c>
      <c r="X230" s="8">
        <f t="shared" si="166"/>
        <v>266</v>
      </c>
      <c r="Y230" s="8">
        <f t="shared" si="166"/>
        <v>266</v>
      </c>
      <c r="Z230" s="8">
        <f t="shared" si="166"/>
        <v>266</v>
      </c>
      <c r="AA230" s="8">
        <f t="shared" si="166"/>
        <v>266</v>
      </c>
      <c r="AB230" s="8">
        <f t="shared" si="166"/>
        <v>266</v>
      </c>
      <c r="AC230" s="8">
        <f t="shared" si="166"/>
        <v>266</v>
      </c>
      <c r="AD230" s="8">
        <f t="shared" si="166"/>
        <v>266</v>
      </c>
      <c r="AE230" s="8">
        <f t="shared" si="166"/>
        <v>266</v>
      </c>
      <c r="AF230" s="8">
        <f t="shared" si="166"/>
        <v>266</v>
      </c>
      <c r="AG230" s="8">
        <f t="shared" si="166"/>
        <v>266</v>
      </c>
      <c r="AH230" s="8">
        <f t="shared" si="166"/>
        <v>266</v>
      </c>
    </row>
    <row r="231" spans="2:34" hidden="1" outlineLevel="1">
      <c r="B231" t="str">
        <f t="shared" si="151"/>
        <v>General - Nitrous oxide - GWP20 - Global - ton CO2eq/ton fuel</v>
      </c>
      <c r="C231" t="s">
        <v>115</v>
      </c>
      <c r="D231" t="s">
        <v>174</v>
      </c>
      <c r="E231" t="s">
        <v>49</v>
      </c>
      <c r="F231" t="s">
        <v>52</v>
      </c>
      <c r="G231" s="8">
        <f t="shared" ref="G231:AH231" si="167">NitrousOxide_GWP20</f>
        <v>251</v>
      </c>
      <c r="H231" s="8">
        <f t="shared" si="167"/>
        <v>251</v>
      </c>
      <c r="I231" s="8">
        <f t="shared" si="167"/>
        <v>251</v>
      </c>
      <c r="J231" s="8">
        <f t="shared" si="167"/>
        <v>251</v>
      </c>
      <c r="K231" s="8">
        <f t="shared" si="167"/>
        <v>251</v>
      </c>
      <c r="L231" s="8">
        <f t="shared" si="167"/>
        <v>251</v>
      </c>
      <c r="M231" s="8">
        <f t="shared" si="167"/>
        <v>251</v>
      </c>
      <c r="N231" s="8">
        <f t="shared" si="167"/>
        <v>251</v>
      </c>
      <c r="O231" s="8">
        <f t="shared" si="167"/>
        <v>251</v>
      </c>
      <c r="P231" s="8">
        <f t="shared" si="167"/>
        <v>251</v>
      </c>
      <c r="Q231" s="8">
        <f t="shared" si="167"/>
        <v>251</v>
      </c>
      <c r="R231" s="8">
        <f t="shared" si="167"/>
        <v>251</v>
      </c>
      <c r="S231" s="8">
        <f t="shared" si="167"/>
        <v>251</v>
      </c>
      <c r="T231" s="8">
        <f t="shared" si="167"/>
        <v>251</v>
      </c>
      <c r="U231" s="8">
        <f t="shared" si="167"/>
        <v>251</v>
      </c>
      <c r="V231" s="8">
        <f t="shared" si="167"/>
        <v>251</v>
      </c>
      <c r="W231" s="8">
        <f t="shared" si="167"/>
        <v>251</v>
      </c>
      <c r="X231" s="8">
        <f t="shared" si="167"/>
        <v>251</v>
      </c>
      <c r="Y231" s="8">
        <f t="shared" si="167"/>
        <v>251</v>
      </c>
      <c r="Z231" s="8">
        <f t="shared" si="167"/>
        <v>251</v>
      </c>
      <c r="AA231" s="8">
        <f t="shared" si="167"/>
        <v>251</v>
      </c>
      <c r="AB231" s="8">
        <f t="shared" si="167"/>
        <v>251</v>
      </c>
      <c r="AC231" s="8">
        <f t="shared" si="167"/>
        <v>251</v>
      </c>
      <c r="AD231" s="8">
        <f t="shared" si="167"/>
        <v>251</v>
      </c>
      <c r="AE231" s="8">
        <f t="shared" si="167"/>
        <v>251</v>
      </c>
      <c r="AF231" s="8">
        <f t="shared" si="167"/>
        <v>251</v>
      </c>
      <c r="AG231" s="8">
        <f t="shared" si="167"/>
        <v>251</v>
      </c>
      <c r="AH231" s="8">
        <f t="shared" si="167"/>
        <v>251</v>
      </c>
    </row>
    <row r="232" spans="2:34" hidden="1" outlineLevel="1">
      <c r="B232" t="str">
        <f t="shared" si="151"/>
        <v/>
      </c>
      <c r="C232" s="56"/>
      <c r="D232" s="56"/>
      <c r="E232" s="56"/>
      <c r="F232" s="56"/>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row>
    <row r="233" spans="2:34" hidden="1" outlineLevel="1">
      <c r="B233" t="str">
        <f t="shared" si="151"/>
        <v>e-ammonia - Total emissions - WTW - Global - ton CO2/ton fuel</v>
      </c>
      <c r="C233" s="10" t="str">
        <f>C220</f>
        <v>e-ammonia</v>
      </c>
      <c r="D233" s="10" t="s">
        <v>200</v>
      </c>
      <c r="E233" s="10" t="s">
        <v>49</v>
      </c>
      <c r="F233" s="10" t="s">
        <v>176</v>
      </c>
      <c r="G233" s="60">
        <f>G237+G244</f>
        <v>5.4639482029175512E-2</v>
      </c>
      <c r="H233" s="60">
        <f t="shared" ref="H233:AH233" si="168">H237+H244</f>
        <v>5.4579884477460483E-2</v>
      </c>
      <c r="I233" s="60">
        <f t="shared" si="168"/>
        <v>5.4510010800000244E-2</v>
      </c>
      <c r="J233" s="60">
        <f t="shared" si="168"/>
        <v>5.4388417910606765E-2</v>
      </c>
      <c r="K233" s="60">
        <f t="shared" si="168"/>
        <v>5.424949814125328E-2</v>
      </c>
      <c r="L233" s="60">
        <f t="shared" si="168"/>
        <v>5.4093251491939193E-2</v>
      </c>
      <c r="M233" s="60">
        <f t="shared" si="168"/>
        <v>5.3919677962665599E-2</v>
      </c>
      <c r="N233" s="60">
        <f t="shared" si="168"/>
        <v>5.3728777553431112E-2</v>
      </c>
      <c r="O233" s="60">
        <f t="shared" si="168"/>
        <v>5.3394115520786489E-2</v>
      </c>
      <c r="P233" s="60">
        <f t="shared" si="168"/>
        <v>5.3042734244516859E-2</v>
      </c>
      <c r="Q233" s="60">
        <f t="shared" si="168"/>
        <v>5.2674633724621417E-2</v>
      </c>
      <c r="R233" s="60">
        <f t="shared" si="168"/>
        <v>5.2289813961099288E-2</v>
      </c>
      <c r="S233" s="60">
        <f t="shared" si="168"/>
        <v>5.1888274953951943E-2</v>
      </c>
      <c r="T233" s="60">
        <f t="shared" si="168"/>
        <v>5.1469402781759113E-2</v>
      </c>
      <c r="U233" s="60">
        <f t="shared" si="168"/>
        <v>5.1038939908101655E-2</v>
      </c>
      <c r="V233" s="60">
        <f t="shared" si="168"/>
        <v>5.0596886332981372E-2</v>
      </c>
      <c r="W233" s="60">
        <f t="shared" si="168"/>
        <v>5.0143242056395823E-2</v>
      </c>
      <c r="X233" s="60">
        <f t="shared" si="168"/>
        <v>4.9678007078345604E-2</v>
      </c>
      <c r="Y233" s="60">
        <f t="shared" si="168"/>
        <v>4.9076308198265459E-2</v>
      </c>
      <c r="Z233" s="60">
        <f t="shared" si="168"/>
        <v>4.8481200896474577E-2</v>
      </c>
      <c r="AA233" s="60">
        <f t="shared" si="168"/>
        <v>4.7892685172974028E-2</v>
      </c>
      <c r="AB233" s="60">
        <f t="shared" si="168"/>
        <v>4.7310761027762743E-2</v>
      </c>
      <c r="AC233" s="60">
        <f t="shared" si="168"/>
        <v>4.6735428460841541E-2</v>
      </c>
      <c r="AD233" s="60">
        <f t="shared" si="168"/>
        <v>4.6254901219010464E-2</v>
      </c>
      <c r="AE233" s="60">
        <f t="shared" si="168"/>
        <v>4.5782836552010875E-2</v>
      </c>
      <c r="AF233" s="60">
        <f t="shared" si="168"/>
        <v>4.5319234459842539E-2</v>
      </c>
      <c r="AG233" s="60">
        <f t="shared" si="168"/>
        <v>4.4864094942505553E-2</v>
      </c>
      <c r="AH233" s="60">
        <f t="shared" si="168"/>
        <v>4.4417418000000028E-2</v>
      </c>
    </row>
    <row r="234" spans="2:34" hidden="1" outlineLevel="1">
      <c r="B234" t="str">
        <f t="shared" si="151"/>
        <v>e-ammonia - Total emissions - WTW - Global - ton CH4/ton fuel</v>
      </c>
      <c r="C234" s="2" t="str">
        <f>C220</f>
        <v>e-ammonia</v>
      </c>
      <c r="D234" s="2" t="s">
        <v>200</v>
      </c>
      <c r="E234" s="2" t="s">
        <v>49</v>
      </c>
      <c r="F234" s="2" t="s">
        <v>177</v>
      </c>
      <c r="G234" s="64">
        <f t="shared" ref="G234:AH234" si="169">G238+G245</f>
        <v>0</v>
      </c>
      <c r="H234" s="64">
        <f t="shared" si="169"/>
        <v>0</v>
      </c>
      <c r="I234" s="64">
        <f t="shared" si="169"/>
        <v>0</v>
      </c>
      <c r="J234" s="64">
        <f t="shared" si="169"/>
        <v>0</v>
      </c>
      <c r="K234" s="64">
        <f t="shared" si="169"/>
        <v>0</v>
      </c>
      <c r="L234" s="64">
        <f t="shared" si="169"/>
        <v>0</v>
      </c>
      <c r="M234" s="64">
        <f t="shared" si="169"/>
        <v>0</v>
      </c>
      <c r="N234" s="64">
        <f t="shared" si="169"/>
        <v>0</v>
      </c>
      <c r="O234" s="64">
        <f t="shared" si="169"/>
        <v>0</v>
      </c>
      <c r="P234" s="64">
        <f t="shared" si="169"/>
        <v>0</v>
      </c>
      <c r="Q234" s="64">
        <f t="shared" si="169"/>
        <v>0</v>
      </c>
      <c r="R234" s="64">
        <f t="shared" si="169"/>
        <v>0</v>
      </c>
      <c r="S234" s="64">
        <f t="shared" si="169"/>
        <v>0</v>
      </c>
      <c r="T234" s="64">
        <f t="shared" si="169"/>
        <v>0</v>
      </c>
      <c r="U234" s="64">
        <f t="shared" si="169"/>
        <v>0</v>
      </c>
      <c r="V234" s="64">
        <f t="shared" si="169"/>
        <v>0</v>
      </c>
      <c r="W234" s="64">
        <f t="shared" si="169"/>
        <v>0</v>
      </c>
      <c r="X234" s="64">
        <f t="shared" si="169"/>
        <v>0</v>
      </c>
      <c r="Y234" s="64">
        <f t="shared" si="169"/>
        <v>0</v>
      </c>
      <c r="Z234" s="64">
        <f t="shared" si="169"/>
        <v>0</v>
      </c>
      <c r="AA234" s="64">
        <f t="shared" si="169"/>
        <v>0</v>
      </c>
      <c r="AB234" s="64">
        <f t="shared" si="169"/>
        <v>0</v>
      </c>
      <c r="AC234" s="64">
        <f t="shared" si="169"/>
        <v>0</v>
      </c>
      <c r="AD234" s="64">
        <f t="shared" si="169"/>
        <v>0</v>
      </c>
      <c r="AE234" s="64">
        <f t="shared" si="169"/>
        <v>0</v>
      </c>
      <c r="AF234" s="64">
        <f t="shared" si="169"/>
        <v>0</v>
      </c>
      <c r="AG234" s="64">
        <f t="shared" si="169"/>
        <v>0</v>
      </c>
      <c r="AH234" s="64">
        <f t="shared" si="169"/>
        <v>0</v>
      </c>
    </row>
    <row r="235" spans="2:34" hidden="1" outlineLevel="1">
      <c r="B235" t="str">
        <f t="shared" si="151"/>
        <v>e-ammonia - Total emissions - WTW - Global - ton N2O/ton fuel</v>
      </c>
      <c r="C235" s="13" t="str">
        <f>C220</f>
        <v>e-ammonia</v>
      </c>
      <c r="D235" s="13" t="s">
        <v>200</v>
      </c>
      <c r="E235" s="13" t="s">
        <v>49</v>
      </c>
      <c r="F235" s="13" t="s">
        <v>178</v>
      </c>
      <c r="G235" s="61">
        <f t="shared" ref="G235:AH235" si="170">G239+G246</f>
        <v>0</v>
      </c>
      <c r="H235" s="61">
        <f t="shared" si="170"/>
        <v>0</v>
      </c>
      <c r="I235" s="61">
        <f t="shared" si="170"/>
        <v>0</v>
      </c>
      <c r="J235" s="61">
        <f t="shared" si="170"/>
        <v>0</v>
      </c>
      <c r="K235" s="61">
        <f t="shared" si="170"/>
        <v>0</v>
      </c>
      <c r="L235" s="61">
        <f t="shared" si="170"/>
        <v>0</v>
      </c>
      <c r="M235" s="61">
        <f t="shared" si="170"/>
        <v>0</v>
      </c>
      <c r="N235" s="61">
        <f t="shared" si="170"/>
        <v>0</v>
      </c>
      <c r="O235" s="61">
        <f t="shared" si="170"/>
        <v>0</v>
      </c>
      <c r="P235" s="61">
        <f t="shared" si="170"/>
        <v>0</v>
      </c>
      <c r="Q235" s="61">
        <f t="shared" si="170"/>
        <v>0</v>
      </c>
      <c r="R235" s="61">
        <f t="shared" si="170"/>
        <v>0</v>
      </c>
      <c r="S235" s="61">
        <f t="shared" si="170"/>
        <v>0</v>
      </c>
      <c r="T235" s="61">
        <f t="shared" si="170"/>
        <v>0</v>
      </c>
      <c r="U235" s="61">
        <f t="shared" si="170"/>
        <v>0</v>
      </c>
      <c r="V235" s="61">
        <f t="shared" si="170"/>
        <v>0</v>
      </c>
      <c r="W235" s="61">
        <f t="shared" si="170"/>
        <v>0</v>
      </c>
      <c r="X235" s="61">
        <f t="shared" si="170"/>
        <v>0</v>
      </c>
      <c r="Y235" s="61">
        <f t="shared" si="170"/>
        <v>0</v>
      </c>
      <c r="Z235" s="61">
        <f t="shared" si="170"/>
        <v>0</v>
      </c>
      <c r="AA235" s="61">
        <f t="shared" si="170"/>
        <v>0</v>
      </c>
      <c r="AB235" s="61">
        <f t="shared" si="170"/>
        <v>0</v>
      </c>
      <c r="AC235" s="61">
        <f t="shared" si="170"/>
        <v>0</v>
      </c>
      <c r="AD235" s="61">
        <f t="shared" si="170"/>
        <v>0</v>
      </c>
      <c r="AE235" s="61">
        <f t="shared" si="170"/>
        <v>0</v>
      </c>
      <c r="AF235" s="61">
        <f t="shared" si="170"/>
        <v>0</v>
      </c>
      <c r="AG235" s="61">
        <f t="shared" si="170"/>
        <v>0</v>
      </c>
      <c r="AH235" s="61">
        <f t="shared" si="170"/>
        <v>0</v>
      </c>
    </row>
    <row r="236" spans="2:34" hidden="1" outlineLevel="1">
      <c r="B236" t="str">
        <f t="shared" si="151"/>
        <v/>
      </c>
      <c r="C236" s="56"/>
      <c r="D236" s="56"/>
      <c r="E236" s="56"/>
      <c r="F236" s="56"/>
      <c r="G236" s="57"/>
      <c r="H236" s="57"/>
      <c r="I236" s="57"/>
      <c r="J236" s="57"/>
      <c r="K236" s="57"/>
      <c r="L236" s="57"/>
      <c r="M236" s="57"/>
      <c r="N236" s="57"/>
      <c r="O236" s="57"/>
      <c r="P236" s="57"/>
      <c r="Q236" s="57"/>
      <c r="R236" s="57"/>
      <c r="S236" s="57"/>
      <c r="T236" s="57"/>
      <c r="U236" s="57"/>
      <c r="V236" s="57"/>
      <c r="W236" s="57"/>
      <c r="X236" s="57"/>
      <c r="Y236" s="57"/>
      <c r="Z236" s="57"/>
      <c r="AA236" s="57"/>
      <c r="AB236" s="57"/>
      <c r="AC236" s="57"/>
      <c r="AD236" s="57"/>
      <c r="AE236" s="57"/>
      <c r="AF236" s="57"/>
      <c r="AG236" s="57"/>
      <c r="AH236" s="57"/>
    </row>
    <row r="237" spans="2:34" hidden="1" outlineLevel="1">
      <c r="B237" t="str">
        <f t="shared" si="151"/>
        <v>e-ammonia - Total emissions - TTW - Global - ton CO2/ton fuel</v>
      </c>
      <c r="C237" s="10" t="str">
        <f>C220</f>
        <v>e-ammonia</v>
      </c>
      <c r="D237" s="10" t="s">
        <v>201</v>
      </c>
      <c r="E237" s="10" t="s">
        <v>49</v>
      </c>
      <c r="F237" s="10" t="s">
        <v>176</v>
      </c>
      <c r="G237" s="60">
        <f>G240</f>
        <v>0</v>
      </c>
      <c r="H237" s="60">
        <f t="shared" ref="H237:AH237" si="171">H240</f>
        <v>0</v>
      </c>
      <c r="I237" s="60">
        <f t="shared" si="171"/>
        <v>0</v>
      </c>
      <c r="J237" s="60">
        <f t="shared" si="171"/>
        <v>0</v>
      </c>
      <c r="K237" s="60">
        <f t="shared" si="171"/>
        <v>0</v>
      </c>
      <c r="L237" s="60">
        <f t="shared" si="171"/>
        <v>0</v>
      </c>
      <c r="M237" s="60">
        <f t="shared" si="171"/>
        <v>0</v>
      </c>
      <c r="N237" s="60">
        <f t="shared" si="171"/>
        <v>0</v>
      </c>
      <c r="O237" s="60">
        <f t="shared" si="171"/>
        <v>0</v>
      </c>
      <c r="P237" s="60">
        <f t="shared" si="171"/>
        <v>0</v>
      </c>
      <c r="Q237" s="60">
        <f t="shared" si="171"/>
        <v>0</v>
      </c>
      <c r="R237" s="60">
        <f t="shared" si="171"/>
        <v>0</v>
      </c>
      <c r="S237" s="60">
        <f t="shared" si="171"/>
        <v>0</v>
      </c>
      <c r="T237" s="60">
        <f t="shared" si="171"/>
        <v>0</v>
      </c>
      <c r="U237" s="60">
        <f t="shared" si="171"/>
        <v>0</v>
      </c>
      <c r="V237" s="60">
        <f t="shared" si="171"/>
        <v>0</v>
      </c>
      <c r="W237" s="60">
        <f t="shared" si="171"/>
        <v>0</v>
      </c>
      <c r="X237" s="60">
        <f t="shared" si="171"/>
        <v>0</v>
      </c>
      <c r="Y237" s="60">
        <f t="shared" si="171"/>
        <v>0</v>
      </c>
      <c r="Z237" s="60">
        <f t="shared" si="171"/>
        <v>0</v>
      </c>
      <c r="AA237" s="60">
        <f t="shared" si="171"/>
        <v>0</v>
      </c>
      <c r="AB237" s="60">
        <f t="shared" si="171"/>
        <v>0</v>
      </c>
      <c r="AC237" s="60">
        <f t="shared" si="171"/>
        <v>0</v>
      </c>
      <c r="AD237" s="60">
        <f t="shared" si="171"/>
        <v>0</v>
      </c>
      <c r="AE237" s="60">
        <f t="shared" si="171"/>
        <v>0</v>
      </c>
      <c r="AF237" s="60">
        <f t="shared" si="171"/>
        <v>0</v>
      </c>
      <c r="AG237" s="60">
        <f t="shared" si="171"/>
        <v>0</v>
      </c>
      <c r="AH237" s="60">
        <f t="shared" si="171"/>
        <v>0</v>
      </c>
    </row>
    <row r="238" spans="2:34" hidden="1" outlineLevel="1">
      <c r="B238" t="str">
        <f t="shared" si="151"/>
        <v>e-ammonia - Total emissions - TTW - Global - ton CH4/ton fuel</v>
      </c>
      <c r="C238" s="2" t="str">
        <f>C220</f>
        <v>e-ammonia</v>
      </c>
      <c r="D238" s="2" t="s">
        <v>201</v>
      </c>
      <c r="E238" s="2" t="s">
        <v>49</v>
      </c>
      <c r="F238" s="2" t="s">
        <v>177</v>
      </c>
      <c r="G238" s="64">
        <f t="shared" ref="G238:AH238" si="172">G241</f>
        <v>0</v>
      </c>
      <c r="H238" s="64">
        <f t="shared" si="172"/>
        <v>0</v>
      </c>
      <c r="I238" s="64">
        <f t="shared" si="172"/>
        <v>0</v>
      </c>
      <c r="J238" s="64">
        <f t="shared" si="172"/>
        <v>0</v>
      </c>
      <c r="K238" s="64">
        <f t="shared" si="172"/>
        <v>0</v>
      </c>
      <c r="L238" s="64">
        <f t="shared" si="172"/>
        <v>0</v>
      </c>
      <c r="M238" s="64">
        <f t="shared" si="172"/>
        <v>0</v>
      </c>
      <c r="N238" s="64">
        <f t="shared" si="172"/>
        <v>0</v>
      </c>
      <c r="O238" s="64">
        <f t="shared" si="172"/>
        <v>0</v>
      </c>
      <c r="P238" s="64">
        <f t="shared" si="172"/>
        <v>0</v>
      </c>
      <c r="Q238" s="64">
        <f t="shared" si="172"/>
        <v>0</v>
      </c>
      <c r="R238" s="64">
        <f t="shared" si="172"/>
        <v>0</v>
      </c>
      <c r="S238" s="64">
        <f t="shared" si="172"/>
        <v>0</v>
      </c>
      <c r="T238" s="64">
        <f t="shared" si="172"/>
        <v>0</v>
      </c>
      <c r="U238" s="64">
        <f t="shared" si="172"/>
        <v>0</v>
      </c>
      <c r="V238" s="64">
        <f t="shared" si="172"/>
        <v>0</v>
      </c>
      <c r="W238" s="64">
        <f t="shared" si="172"/>
        <v>0</v>
      </c>
      <c r="X238" s="64">
        <f t="shared" si="172"/>
        <v>0</v>
      </c>
      <c r="Y238" s="64">
        <f t="shared" si="172"/>
        <v>0</v>
      </c>
      <c r="Z238" s="64">
        <f t="shared" si="172"/>
        <v>0</v>
      </c>
      <c r="AA238" s="64">
        <f t="shared" si="172"/>
        <v>0</v>
      </c>
      <c r="AB238" s="64">
        <f t="shared" si="172"/>
        <v>0</v>
      </c>
      <c r="AC238" s="64">
        <f t="shared" si="172"/>
        <v>0</v>
      </c>
      <c r="AD238" s="64">
        <f t="shared" si="172"/>
        <v>0</v>
      </c>
      <c r="AE238" s="64">
        <f t="shared" si="172"/>
        <v>0</v>
      </c>
      <c r="AF238" s="64">
        <f t="shared" si="172"/>
        <v>0</v>
      </c>
      <c r="AG238" s="64">
        <f t="shared" si="172"/>
        <v>0</v>
      </c>
      <c r="AH238" s="64">
        <f t="shared" si="172"/>
        <v>0</v>
      </c>
    </row>
    <row r="239" spans="2:34" hidden="1" outlineLevel="1">
      <c r="B239" t="str">
        <f t="shared" si="151"/>
        <v>e-ammonia - Total emissions - TTW - Global - ton N2O/ton fuel</v>
      </c>
      <c r="C239" s="13" t="str">
        <f>C220</f>
        <v>e-ammonia</v>
      </c>
      <c r="D239" s="13" t="s">
        <v>201</v>
      </c>
      <c r="E239" s="13" t="s">
        <v>49</v>
      </c>
      <c r="F239" s="13" t="s">
        <v>178</v>
      </c>
      <c r="G239" s="61">
        <f t="shared" ref="G239:AH239" si="173">G242</f>
        <v>0</v>
      </c>
      <c r="H239" s="61">
        <f t="shared" si="173"/>
        <v>0</v>
      </c>
      <c r="I239" s="61">
        <f t="shared" si="173"/>
        <v>0</v>
      </c>
      <c r="J239" s="61">
        <f t="shared" si="173"/>
        <v>0</v>
      </c>
      <c r="K239" s="61">
        <f t="shared" si="173"/>
        <v>0</v>
      </c>
      <c r="L239" s="61">
        <f t="shared" si="173"/>
        <v>0</v>
      </c>
      <c r="M239" s="61">
        <f t="shared" si="173"/>
        <v>0</v>
      </c>
      <c r="N239" s="61">
        <f t="shared" si="173"/>
        <v>0</v>
      </c>
      <c r="O239" s="61">
        <f t="shared" si="173"/>
        <v>0</v>
      </c>
      <c r="P239" s="61">
        <f t="shared" si="173"/>
        <v>0</v>
      </c>
      <c r="Q239" s="61">
        <f t="shared" si="173"/>
        <v>0</v>
      </c>
      <c r="R239" s="61">
        <f t="shared" si="173"/>
        <v>0</v>
      </c>
      <c r="S239" s="61">
        <f t="shared" si="173"/>
        <v>0</v>
      </c>
      <c r="T239" s="61">
        <f t="shared" si="173"/>
        <v>0</v>
      </c>
      <c r="U239" s="61">
        <f t="shared" si="173"/>
        <v>0</v>
      </c>
      <c r="V239" s="61">
        <f t="shared" si="173"/>
        <v>0</v>
      </c>
      <c r="W239" s="61">
        <f t="shared" si="173"/>
        <v>0</v>
      </c>
      <c r="X239" s="61">
        <f t="shared" si="173"/>
        <v>0</v>
      </c>
      <c r="Y239" s="61">
        <f t="shared" si="173"/>
        <v>0</v>
      </c>
      <c r="Z239" s="61">
        <f t="shared" si="173"/>
        <v>0</v>
      </c>
      <c r="AA239" s="61">
        <f t="shared" si="173"/>
        <v>0</v>
      </c>
      <c r="AB239" s="61">
        <f t="shared" si="173"/>
        <v>0</v>
      </c>
      <c r="AC239" s="61">
        <f t="shared" si="173"/>
        <v>0</v>
      </c>
      <c r="AD239" s="61">
        <f t="shared" si="173"/>
        <v>0</v>
      </c>
      <c r="AE239" s="61">
        <f t="shared" si="173"/>
        <v>0</v>
      </c>
      <c r="AF239" s="61">
        <f t="shared" si="173"/>
        <v>0</v>
      </c>
      <c r="AG239" s="61">
        <f t="shared" si="173"/>
        <v>0</v>
      </c>
      <c r="AH239" s="61">
        <f t="shared" si="173"/>
        <v>0</v>
      </c>
    </row>
    <row r="240" spans="2:34" hidden="1" outlineLevel="1">
      <c r="B240" t="str">
        <f t="shared" si="151"/>
        <v>e-ammonia - TTW emissions (carbon dioxide) - Global - ton CO2/ton fuel</v>
      </c>
      <c r="C240" t="str">
        <f>C220</f>
        <v>e-ammonia</v>
      </c>
      <c r="D240" t="s">
        <v>202</v>
      </c>
      <c r="E240" t="s">
        <v>49</v>
      </c>
      <c r="F240" t="s">
        <v>176</v>
      </c>
      <c r="G240" s="20">
        <f t="shared" ref="G240:AH242" si="174">INDEX(FuelData,MATCH($B240,FuelData_Index,0),MATCH(G$4,FuelData_Year,0))</f>
        <v>0</v>
      </c>
      <c r="H240" s="20">
        <f t="shared" si="174"/>
        <v>0</v>
      </c>
      <c r="I240" s="20">
        <f t="shared" si="174"/>
        <v>0</v>
      </c>
      <c r="J240" s="20">
        <f t="shared" si="174"/>
        <v>0</v>
      </c>
      <c r="K240" s="20">
        <f t="shared" si="174"/>
        <v>0</v>
      </c>
      <c r="L240" s="20">
        <f t="shared" si="174"/>
        <v>0</v>
      </c>
      <c r="M240" s="20">
        <f t="shared" si="174"/>
        <v>0</v>
      </c>
      <c r="N240" s="20">
        <f t="shared" si="174"/>
        <v>0</v>
      </c>
      <c r="O240" s="20">
        <f t="shared" si="174"/>
        <v>0</v>
      </c>
      <c r="P240" s="20">
        <f t="shared" si="174"/>
        <v>0</v>
      </c>
      <c r="Q240" s="20">
        <f t="shared" si="174"/>
        <v>0</v>
      </c>
      <c r="R240" s="20">
        <f t="shared" si="174"/>
        <v>0</v>
      </c>
      <c r="S240" s="20">
        <f t="shared" si="174"/>
        <v>0</v>
      </c>
      <c r="T240" s="20">
        <f t="shared" si="174"/>
        <v>0</v>
      </c>
      <c r="U240" s="20">
        <f t="shared" si="174"/>
        <v>0</v>
      </c>
      <c r="V240" s="20">
        <f t="shared" si="174"/>
        <v>0</v>
      </c>
      <c r="W240" s="20">
        <f t="shared" si="174"/>
        <v>0</v>
      </c>
      <c r="X240" s="20">
        <f t="shared" si="174"/>
        <v>0</v>
      </c>
      <c r="Y240" s="20">
        <f t="shared" si="174"/>
        <v>0</v>
      </c>
      <c r="Z240" s="20">
        <f t="shared" si="174"/>
        <v>0</v>
      </c>
      <c r="AA240" s="20">
        <f t="shared" si="174"/>
        <v>0</v>
      </c>
      <c r="AB240" s="20">
        <f t="shared" si="174"/>
        <v>0</v>
      </c>
      <c r="AC240" s="20">
        <f t="shared" si="174"/>
        <v>0</v>
      </c>
      <c r="AD240" s="20">
        <f t="shared" si="174"/>
        <v>0</v>
      </c>
      <c r="AE240" s="20">
        <f t="shared" si="174"/>
        <v>0</v>
      </c>
      <c r="AF240" s="20">
        <f t="shared" si="174"/>
        <v>0</v>
      </c>
      <c r="AG240" s="20">
        <f t="shared" si="174"/>
        <v>0</v>
      </c>
      <c r="AH240" s="20">
        <f t="shared" si="174"/>
        <v>0</v>
      </c>
    </row>
    <row r="241" spans="2:34" hidden="1" outlineLevel="1">
      <c r="B241" t="str">
        <f t="shared" si="151"/>
        <v>e-ammonia - TTW emissions (methane) - Global - ton CH4/ton fuel</v>
      </c>
      <c r="C241" t="str">
        <f>C220</f>
        <v>e-ammonia</v>
      </c>
      <c r="D241" t="s">
        <v>203</v>
      </c>
      <c r="E241" t="s">
        <v>49</v>
      </c>
      <c r="F241" t="s">
        <v>177</v>
      </c>
      <c r="G241" s="20">
        <f t="shared" si="174"/>
        <v>0</v>
      </c>
      <c r="H241" s="20">
        <f t="shared" si="174"/>
        <v>0</v>
      </c>
      <c r="I241" s="20">
        <f t="shared" si="174"/>
        <v>0</v>
      </c>
      <c r="J241" s="20">
        <f t="shared" si="174"/>
        <v>0</v>
      </c>
      <c r="K241" s="20">
        <f t="shared" si="174"/>
        <v>0</v>
      </c>
      <c r="L241" s="20">
        <f t="shared" si="174"/>
        <v>0</v>
      </c>
      <c r="M241" s="20">
        <f t="shared" si="174"/>
        <v>0</v>
      </c>
      <c r="N241" s="20">
        <f t="shared" si="174"/>
        <v>0</v>
      </c>
      <c r="O241" s="20">
        <f t="shared" si="174"/>
        <v>0</v>
      </c>
      <c r="P241" s="20">
        <f t="shared" si="174"/>
        <v>0</v>
      </c>
      <c r="Q241" s="20">
        <f t="shared" si="174"/>
        <v>0</v>
      </c>
      <c r="R241" s="20">
        <f t="shared" si="174"/>
        <v>0</v>
      </c>
      <c r="S241" s="20">
        <f t="shared" si="174"/>
        <v>0</v>
      </c>
      <c r="T241" s="20">
        <f t="shared" si="174"/>
        <v>0</v>
      </c>
      <c r="U241" s="20">
        <f t="shared" si="174"/>
        <v>0</v>
      </c>
      <c r="V241" s="20">
        <f t="shared" si="174"/>
        <v>0</v>
      </c>
      <c r="W241" s="20">
        <f t="shared" si="174"/>
        <v>0</v>
      </c>
      <c r="X241" s="20">
        <f t="shared" si="174"/>
        <v>0</v>
      </c>
      <c r="Y241" s="20">
        <f t="shared" si="174"/>
        <v>0</v>
      </c>
      <c r="Z241" s="20">
        <f t="shared" si="174"/>
        <v>0</v>
      </c>
      <c r="AA241" s="20">
        <f t="shared" si="174"/>
        <v>0</v>
      </c>
      <c r="AB241" s="20">
        <f t="shared" si="174"/>
        <v>0</v>
      </c>
      <c r="AC241" s="20">
        <f t="shared" si="174"/>
        <v>0</v>
      </c>
      <c r="AD241" s="20">
        <f t="shared" si="174"/>
        <v>0</v>
      </c>
      <c r="AE241" s="20">
        <f t="shared" si="174"/>
        <v>0</v>
      </c>
      <c r="AF241" s="20">
        <f t="shared" si="174"/>
        <v>0</v>
      </c>
      <c r="AG241" s="20">
        <f t="shared" si="174"/>
        <v>0</v>
      </c>
      <c r="AH241" s="20">
        <f t="shared" si="174"/>
        <v>0</v>
      </c>
    </row>
    <row r="242" spans="2:34" hidden="1" outlineLevel="1">
      <c r="B242" t="str">
        <f t="shared" si="151"/>
        <v>e-ammonia - TTW emissions (nitrous oxide) - Global - ton N2O/ton fuel</v>
      </c>
      <c r="C242" t="str">
        <f>C220</f>
        <v>e-ammonia</v>
      </c>
      <c r="D242" t="s">
        <v>204</v>
      </c>
      <c r="E242" t="s">
        <v>49</v>
      </c>
      <c r="F242" t="s">
        <v>178</v>
      </c>
      <c r="G242" s="20">
        <f t="shared" si="174"/>
        <v>0</v>
      </c>
      <c r="H242" s="20">
        <f t="shared" si="174"/>
        <v>0</v>
      </c>
      <c r="I242" s="20">
        <f t="shared" si="174"/>
        <v>0</v>
      </c>
      <c r="J242" s="20">
        <f t="shared" si="174"/>
        <v>0</v>
      </c>
      <c r="K242" s="20">
        <f t="shared" si="174"/>
        <v>0</v>
      </c>
      <c r="L242" s="20">
        <f t="shared" si="174"/>
        <v>0</v>
      </c>
      <c r="M242" s="20">
        <f t="shared" si="174"/>
        <v>0</v>
      </c>
      <c r="N242" s="20">
        <f t="shared" si="174"/>
        <v>0</v>
      </c>
      <c r="O242" s="20">
        <f t="shared" si="174"/>
        <v>0</v>
      </c>
      <c r="P242" s="20">
        <f t="shared" si="174"/>
        <v>0</v>
      </c>
      <c r="Q242" s="20">
        <f t="shared" si="174"/>
        <v>0</v>
      </c>
      <c r="R242" s="20">
        <f t="shared" si="174"/>
        <v>0</v>
      </c>
      <c r="S242" s="20">
        <f t="shared" si="174"/>
        <v>0</v>
      </c>
      <c r="T242" s="20">
        <f t="shared" si="174"/>
        <v>0</v>
      </c>
      <c r="U242" s="20">
        <f t="shared" si="174"/>
        <v>0</v>
      </c>
      <c r="V242" s="20">
        <f t="shared" si="174"/>
        <v>0</v>
      </c>
      <c r="W242" s="20">
        <f t="shared" si="174"/>
        <v>0</v>
      </c>
      <c r="X242" s="20">
        <f t="shared" si="174"/>
        <v>0</v>
      </c>
      <c r="Y242" s="20">
        <f t="shared" si="174"/>
        <v>0</v>
      </c>
      <c r="Z242" s="20">
        <f t="shared" si="174"/>
        <v>0</v>
      </c>
      <c r="AA242" s="20">
        <f t="shared" si="174"/>
        <v>0</v>
      </c>
      <c r="AB242" s="20">
        <f t="shared" si="174"/>
        <v>0</v>
      </c>
      <c r="AC242" s="20">
        <f t="shared" si="174"/>
        <v>0</v>
      </c>
      <c r="AD242" s="20">
        <f t="shared" si="174"/>
        <v>0</v>
      </c>
      <c r="AE242" s="20">
        <f t="shared" si="174"/>
        <v>0</v>
      </c>
      <c r="AF242" s="20">
        <f t="shared" si="174"/>
        <v>0</v>
      </c>
      <c r="AG242" s="20">
        <f t="shared" si="174"/>
        <v>0</v>
      </c>
      <c r="AH242" s="20">
        <f t="shared" si="174"/>
        <v>0</v>
      </c>
    </row>
    <row r="243" spans="2:34" hidden="1" outlineLevel="1">
      <c r="B243" t="str">
        <f t="shared" si="151"/>
        <v/>
      </c>
      <c r="C243" s="56"/>
      <c r="D243" s="56"/>
      <c r="E243" s="56"/>
      <c r="F243" s="56"/>
      <c r="G243" s="57"/>
      <c r="H243" s="57"/>
      <c r="I243" s="57"/>
      <c r="J243" s="57"/>
      <c r="K243" s="57"/>
      <c r="L243" s="57"/>
      <c r="M243" s="57"/>
      <c r="N243" s="57"/>
      <c r="O243" s="57"/>
      <c r="P243" s="57"/>
      <c r="Q243" s="57"/>
      <c r="R243" s="57"/>
      <c r="S243" s="57"/>
      <c r="T243" s="57"/>
      <c r="U243" s="57"/>
      <c r="V243" s="57"/>
      <c r="W243" s="57"/>
      <c r="X243" s="57"/>
      <c r="Y243" s="57"/>
      <c r="Z243" s="57"/>
      <c r="AA243" s="57"/>
      <c r="AB243" s="57"/>
      <c r="AC243" s="57"/>
      <c r="AD243" s="57"/>
      <c r="AE243" s="57"/>
      <c r="AF243" s="57"/>
      <c r="AG243" s="57"/>
      <c r="AH243" s="57"/>
    </row>
    <row r="244" spans="2:34" hidden="1" outlineLevel="1">
      <c r="B244" t="str">
        <f t="shared" si="151"/>
        <v>e-ammonia - Total emissions - WTT - Global - ton CO2eq/ton fuel</v>
      </c>
      <c r="C244" s="10" t="str">
        <f>C220</f>
        <v>e-ammonia</v>
      </c>
      <c r="D244" s="10" t="s">
        <v>175</v>
      </c>
      <c r="E244" s="10" t="s">
        <v>49</v>
      </c>
      <c r="F244" s="10" t="s">
        <v>52</v>
      </c>
      <c r="G244" s="60">
        <f t="shared" ref="G244:AH244" si="175">G248+G255+G263</f>
        <v>5.4639482029175512E-2</v>
      </c>
      <c r="H244" s="60">
        <f t="shared" si="175"/>
        <v>5.4579884477460483E-2</v>
      </c>
      <c r="I244" s="60">
        <f t="shared" si="175"/>
        <v>5.4510010800000244E-2</v>
      </c>
      <c r="J244" s="60">
        <f t="shared" si="175"/>
        <v>5.4388417910606765E-2</v>
      </c>
      <c r="K244" s="60">
        <f t="shared" si="175"/>
        <v>5.424949814125328E-2</v>
      </c>
      <c r="L244" s="60">
        <f t="shared" si="175"/>
        <v>5.4093251491939193E-2</v>
      </c>
      <c r="M244" s="60">
        <f t="shared" si="175"/>
        <v>5.3919677962665599E-2</v>
      </c>
      <c r="N244" s="60">
        <f t="shared" si="175"/>
        <v>5.3728777553431112E-2</v>
      </c>
      <c r="O244" s="60">
        <f t="shared" si="175"/>
        <v>5.3394115520786489E-2</v>
      </c>
      <c r="P244" s="60">
        <f t="shared" si="175"/>
        <v>5.3042734244516859E-2</v>
      </c>
      <c r="Q244" s="60">
        <f t="shared" si="175"/>
        <v>5.2674633724621417E-2</v>
      </c>
      <c r="R244" s="60">
        <f t="shared" si="175"/>
        <v>5.2289813961099288E-2</v>
      </c>
      <c r="S244" s="60">
        <f t="shared" si="175"/>
        <v>5.1888274953951943E-2</v>
      </c>
      <c r="T244" s="60">
        <f t="shared" si="175"/>
        <v>5.1469402781759113E-2</v>
      </c>
      <c r="U244" s="60">
        <f t="shared" si="175"/>
        <v>5.1038939908101655E-2</v>
      </c>
      <c r="V244" s="60">
        <f t="shared" si="175"/>
        <v>5.0596886332981372E-2</v>
      </c>
      <c r="W244" s="60">
        <f t="shared" si="175"/>
        <v>5.0143242056395823E-2</v>
      </c>
      <c r="X244" s="60">
        <f t="shared" si="175"/>
        <v>4.9678007078345604E-2</v>
      </c>
      <c r="Y244" s="60">
        <f t="shared" si="175"/>
        <v>4.9076308198265459E-2</v>
      </c>
      <c r="Z244" s="60">
        <f t="shared" si="175"/>
        <v>4.8481200896474577E-2</v>
      </c>
      <c r="AA244" s="60">
        <f t="shared" si="175"/>
        <v>4.7892685172974028E-2</v>
      </c>
      <c r="AB244" s="60">
        <f t="shared" si="175"/>
        <v>4.7310761027762743E-2</v>
      </c>
      <c r="AC244" s="60">
        <f t="shared" si="175"/>
        <v>4.6735428460841541E-2</v>
      </c>
      <c r="AD244" s="60">
        <f t="shared" si="175"/>
        <v>4.6254901219010464E-2</v>
      </c>
      <c r="AE244" s="60">
        <f t="shared" si="175"/>
        <v>4.5782836552010875E-2</v>
      </c>
      <c r="AF244" s="60">
        <f t="shared" si="175"/>
        <v>4.5319234459842539E-2</v>
      </c>
      <c r="AG244" s="60">
        <f t="shared" si="175"/>
        <v>4.4864094942505553E-2</v>
      </c>
      <c r="AH244" s="60">
        <f t="shared" si="175"/>
        <v>4.4417418000000028E-2</v>
      </c>
    </row>
    <row r="245" spans="2:34" hidden="1" outlineLevel="1">
      <c r="B245" t="str">
        <f t="shared" si="151"/>
        <v>e-ammonia - Total emissions - WTT - Global - ton CO2eq/ton fuel</v>
      </c>
      <c r="C245" s="2" t="str">
        <f>C220</f>
        <v>e-ammonia</v>
      </c>
      <c r="D245" s="2" t="s">
        <v>175</v>
      </c>
      <c r="E245" s="2" t="s">
        <v>49</v>
      </c>
      <c r="F245" s="2" t="s">
        <v>52</v>
      </c>
      <c r="G245" s="64">
        <f t="shared" ref="G245:AH245" si="176">G249+G256+G264</f>
        <v>0</v>
      </c>
      <c r="H245" s="64">
        <f t="shared" si="176"/>
        <v>0</v>
      </c>
      <c r="I245" s="64">
        <f t="shared" si="176"/>
        <v>0</v>
      </c>
      <c r="J245" s="64">
        <f t="shared" si="176"/>
        <v>0</v>
      </c>
      <c r="K245" s="64">
        <f t="shared" si="176"/>
        <v>0</v>
      </c>
      <c r="L245" s="64">
        <f t="shared" si="176"/>
        <v>0</v>
      </c>
      <c r="M245" s="64">
        <f t="shared" si="176"/>
        <v>0</v>
      </c>
      <c r="N245" s="64">
        <f t="shared" si="176"/>
        <v>0</v>
      </c>
      <c r="O245" s="64">
        <f t="shared" si="176"/>
        <v>0</v>
      </c>
      <c r="P245" s="64">
        <f t="shared" si="176"/>
        <v>0</v>
      </c>
      <c r="Q245" s="64">
        <f t="shared" si="176"/>
        <v>0</v>
      </c>
      <c r="R245" s="64">
        <f t="shared" si="176"/>
        <v>0</v>
      </c>
      <c r="S245" s="64">
        <f t="shared" si="176"/>
        <v>0</v>
      </c>
      <c r="T245" s="64">
        <f t="shared" si="176"/>
        <v>0</v>
      </c>
      <c r="U245" s="64">
        <f t="shared" si="176"/>
        <v>0</v>
      </c>
      <c r="V245" s="64">
        <f t="shared" si="176"/>
        <v>0</v>
      </c>
      <c r="W245" s="64">
        <f t="shared" si="176"/>
        <v>0</v>
      </c>
      <c r="X245" s="64">
        <f t="shared" si="176"/>
        <v>0</v>
      </c>
      <c r="Y245" s="64">
        <f t="shared" si="176"/>
        <v>0</v>
      </c>
      <c r="Z245" s="64">
        <f t="shared" si="176"/>
        <v>0</v>
      </c>
      <c r="AA245" s="64">
        <f t="shared" si="176"/>
        <v>0</v>
      </c>
      <c r="AB245" s="64">
        <f t="shared" si="176"/>
        <v>0</v>
      </c>
      <c r="AC245" s="64">
        <f t="shared" si="176"/>
        <v>0</v>
      </c>
      <c r="AD245" s="64">
        <f t="shared" si="176"/>
        <v>0</v>
      </c>
      <c r="AE245" s="64">
        <f t="shared" si="176"/>
        <v>0</v>
      </c>
      <c r="AF245" s="64">
        <f t="shared" si="176"/>
        <v>0</v>
      </c>
      <c r="AG245" s="64">
        <f t="shared" si="176"/>
        <v>0</v>
      </c>
      <c r="AH245" s="64">
        <f t="shared" si="176"/>
        <v>0</v>
      </c>
    </row>
    <row r="246" spans="2:34" hidden="1" outlineLevel="1">
      <c r="B246" t="str">
        <f t="shared" si="151"/>
        <v>e-ammonia - Total emissions - WTT - Global - ton CO2eq/ton fuel</v>
      </c>
      <c r="C246" s="13" t="str">
        <f>C220</f>
        <v>e-ammonia</v>
      </c>
      <c r="D246" s="13" t="s">
        <v>175</v>
      </c>
      <c r="E246" s="13" t="s">
        <v>49</v>
      </c>
      <c r="F246" s="13" t="s">
        <v>52</v>
      </c>
      <c r="G246" s="61">
        <f t="shared" ref="G246:AH246" si="177">G250+G257+G265</f>
        <v>0</v>
      </c>
      <c r="H246" s="61">
        <f t="shared" si="177"/>
        <v>0</v>
      </c>
      <c r="I246" s="61">
        <f t="shared" si="177"/>
        <v>0</v>
      </c>
      <c r="J246" s="61">
        <f t="shared" si="177"/>
        <v>0</v>
      </c>
      <c r="K246" s="61">
        <f t="shared" si="177"/>
        <v>0</v>
      </c>
      <c r="L246" s="61">
        <f t="shared" si="177"/>
        <v>0</v>
      </c>
      <c r="M246" s="61">
        <f t="shared" si="177"/>
        <v>0</v>
      </c>
      <c r="N246" s="61">
        <f t="shared" si="177"/>
        <v>0</v>
      </c>
      <c r="O246" s="61">
        <f t="shared" si="177"/>
        <v>0</v>
      </c>
      <c r="P246" s="61">
        <f t="shared" si="177"/>
        <v>0</v>
      </c>
      <c r="Q246" s="61">
        <f t="shared" si="177"/>
        <v>0</v>
      </c>
      <c r="R246" s="61">
        <f t="shared" si="177"/>
        <v>0</v>
      </c>
      <c r="S246" s="61">
        <f t="shared" si="177"/>
        <v>0</v>
      </c>
      <c r="T246" s="61">
        <f t="shared" si="177"/>
        <v>0</v>
      </c>
      <c r="U246" s="61">
        <f t="shared" si="177"/>
        <v>0</v>
      </c>
      <c r="V246" s="61">
        <f t="shared" si="177"/>
        <v>0</v>
      </c>
      <c r="W246" s="61">
        <f t="shared" si="177"/>
        <v>0</v>
      </c>
      <c r="X246" s="61">
        <f t="shared" si="177"/>
        <v>0</v>
      </c>
      <c r="Y246" s="61">
        <f t="shared" si="177"/>
        <v>0</v>
      </c>
      <c r="Z246" s="61">
        <f t="shared" si="177"/>
        <v>0</v>
      </c>
      <c r="AA246" s="61">
        <f t="shared" si="177"/>
        <v>0</v>
      </c>
      <c r="AB246" s="61">
        <f t="shared" si="177"/>
        <v>0</v>
      </c>
      <c r="AC246" s="61">
        <f t="shared" si="177"/>
        <v>0</v>
      </c>
      <c r="AD246" s="61">
        <f t="shared" si="177"/>
        <v>0</v>
      </c>
      <c r="AE246" s="61">
        <f t="shared" si="177"/>
        <v>0</v>
      </c>
      <c r="AF246" s="61">
        <f t="shared" si="177"/>
        <v>0</v>
      </c>
      <c r="AG246" s="61">
        <f t="shared" si="177"/>
        <v>0</v>
      </c>
      <c r="AH246" s="61">
        <f t="shared" si="177"/>
        <v>0</v>
      </c>
    </row>
    <row r="247" spans="2:34" hidden="1" outlineLevel="1">
      <c r="B247" t="str">
        <f t="shared" si="151"/>
        <v/>
      </c>
      <c r="C247" s="2"/>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row>
    <row r="248" spans="2:34" hidden="1" outlineLevel="1">
      <c r="B248" t="str">
        <f t="shared" si="151"/>
        <v>e-ammonia - Process-related emissions - WTT - Global - ton CO2/ton fuel</v>
      </c>
      <c r="C248" s="10" t="str">
        <f>C220</f>
        <v>e-ammonia</v>
      </c>
      <c r="D248" s="10" t="s">
        <v>179</v>
      </c>
      <c r="E248" s="10" t="s">
        <v>49</v>
      </c>
      <c r="F248" s="10" t="s">
        <v>176</v>
      </c>
      <c r="G248" s="60">
        <f>G251</f>
        <v>0</v>
      </c>
      <c r="H248" s="60">
        <f t="shared" ref="H248:AH248" si="178">H251</f>
        <v>0</v>
      </c>
      <c r="I248" s="60">
        <f t="shared" si="178"/>
        <v>0</v>
      </c>
      <c r="J248" s="60">
        <f t="shared" si="178"/>
        <v>0</v>
      </c>
      <c r="K248" s="60">
        <f t="shared" si="178"/>
        <v>0</v>
      </c>
      <c r="L248" s="60">
        <f t="shared" si="178"/>
        <v>0</v>
      </c>
      <c r="M248" s="60">
        <f t="shared" si="178"/>
        <v>0</v>
      </c>
      <c r="N248" s="60">
        <f t="shared" si="178"/>
        <v>0</v>
      </c>
      <c r="O248" s="60">
        <f t="shared" si="178"/>
        <v>0</v>
      </c>
      <c r="P248" s="60">
        <f t="shared" si="178"/>
        <v>0</v>
      </c>
      <c r="Q248" s="60">
        <f t="shared" si="178"/>
        <v>0</v>
      </c>
      <c r="R248" s="60">
        <f t="shared" si="178"/>
        <v>0</v>
      </c>
      <c r="S248" s="60">
        <f t="shared" si="178"/>
        <v>0</v>
      </c>
      <c r="T248" s="60">
        <f t="shared" si="178"/>
        <v>0</v>
      </c>
      <c r="U248" s="60">
        <f t="shared" si="178"/>
        <v>0</v>
      </c>
      <c r="V248" s="60">
        <f t="shared" si="178"/>
        <v>0</v>
      </c>
      <c r="W248" s="60">
        <f t="shared" si="178"/>
        <v>0</v>
      </c>
      <c r="X248" s="60">
        <f t="shared" si="178"/>
        <v>0</v>
      </c>
      <c r="Y248" s="60">
        <f t="shared" si="178"/>
        <v>0</v>
      </c>
      <c r="Z248" s="60">
        <f t="shared" si="178"/>
        <v>0</v>
      </c>
      <c r="AA248" s="60">
        <f t="shared" si="178"/>
        <v>0</v>
      </c>
      <c r="AB248" s="60">
        <f t="shared" si="178"/>
        <v>0</v>
      </c>
      <c r="AC248" s="60">
        <f t="shared" si="178"/>
        <v>0</v>
      </c>
      <c r="AD248" s="60">
        <f t="shared" si="178"/>
        <v>0</v>
      </c>
      <c r="AE248" s="60">
        <f t="shared" si="178"/>
        <v>0</v>
      </c>
      <c r="AF248" s="60">
        <f t="shared" si="178"/>
        <v>0</v>
      </c>
      <c r="AG248" s="60">
        <f t="shared" si="178"/>
        <v>0</v>
      </c>
      <c r="AH248" s="60">
        <f t="shared" si="178"/>
        <v>0</v>
      </c>
    </row>
    <row r="249" spans="2:34" hidden="1" outlineLevel="1">
      <c r="B249" t="str">
        <f t="shared" si="151"/>
        <v>e-ammonia - Process-related emissions - WTT - Global - ton CH4/ton fuel</v>
      </c>
      <c r="C249" s="2" t="str">
        <f>C220</f>
        <v>e-ammonia</v>
      </c>
      <c r="D249" s="2" t="s">
        <v>179</v>
      </c>
      <c r="E249" s="2" t="s">
        <v>49</v>
      </c>
      <c r="F249" s="2" t="s">
        <v>177</v>
      </c>
      <c r="G249" s="64">
        <f t="shared" ref="G249:AH249" si="179">G252</f>
        <v>0</v>
      </c>
      <c r="H249" s="64">
        <f t="shared" si="179"/>
        <v>0</v>
      </c>
      <c r="I249" s="64">
        <f t="shared" si="179"/>
        <v>0</v>
      </c>
      <c r="J249" s="64">
        <f t="shared" si="179"/>
        <v>0</v>
      </c>
      <c r="K249" s="64">
        <f t="shared" si="179"/>
        <v>0</v>
      </c>
      <c r="L249" s="64">
        <f t="shared" si="179"/>
        <v>0</v>
      </c>
      <c r="M249" s="64">
        <f t="shared" si="179"/>
        <v>0</v>
      </c>
      <c r="N249" s="64">
        <f t="shared" si="179"/>
        <v>0</v>
      </c>
      <c r="O249" s="64">
        <f t="shared" si="179"/>
        <v>0</v>
      </c>
      <c r="P249" s="64">
        <f t="shared" si="179"/>
        <v>0</v>
      </c>
      <c r="Q249" s="64">
        <f t="shared" si="179"/>
        <v>0</v>
      </c>
      <c r="R249" s="64">
        <f t="shared" si="179"/>
        <v>0</v>
      </c>
      <c r="S249" s="64">
        <f t="shared" si="179"/>
        <v>0</v>
      </c>
      <c r="T249" s="64">
        <f t="shared" si="179"/>
        <v>0</v>
      </c>
      <c r="U249" s="64">
        <f t="shared" si="179"/>
        <v>0</v>
      </c>
      <c r="V249" s="64">
        <f t="shared" si="179"/>
        <v>0</v>
      </c>
      <c r="W249" s="64">
        <f t="shared" si="179"/>
        <v>0</v>
      </c>
      <c r="X249" s="64">
        <f t="shared" si="179"/>
        <v>0</v>
      </c>
      <c r="Y249" s="64">
        <f t="shared" si="179"/>
        <v>0</v>
      </c>
      <c r="Z249" s="64">
        <f t="shared" si="179"/>
        <v>0</v>
      </c>
      <c r="AA249" s="64">
        <f t="shared" si="179"/>
        <v>0</v>
      </c>
      <c r="AB249" s="64">
        <f t="shared" si="179"/>
        <v>0</v>
      </c>
      <c r="AC249" s="64">
        <f t="shared" si="179"/>
        <v>0</v>
      </c>
      <c r="AD249" s="64">
        <f t="shared" si="179"/>
        <v>0</v>
      </c>
      <c r="AE249" s="64">
        <f t="shared" si="179"/>
        <v>0</v>
      </c>
      <c r="AF249" s="64">
        <f t="shared" si="179"/>
        <v>0</v>
      </c>
      <c r="AG249" s="64">
        <f t="shared" si="179"/>
        <v>0</v>
      </c>
      <c r="AH249" s="64">
        <f t="shared" si="179"/>
        <v>0</v>
      </c>
    </row>
    <row r="250" spans="2:34" hidden="1" outlineLevel="1">
      <c r="B250" t="str">
        <f t="shared" si="151"/>
        <v>e-ammonia - Process-related emissions - WTT - Global - ton N2O/ton fuel</v>
      </c>
      <c r="C250" s="13" t="str">
        <f>C220</f>
        <v>e-ammonia</v>
      </c>
      <c r="D250" s="13" t="s">
        <v>179</v>
      </c>
      <c r="E250" s="13" t="s">
        <v>49</v>
      </c>
      <c r="F250" s="13" t="s">
        <v>178</v>
      </c>
      <c r="G250" s="61">
        <f t="shared" ref="G250:AH250" si="180">G253</f>
        <v>0</v>
      </c>
      <c r="H250" s="61">
        <f t="shared" si="180"/>
        <v>0</v>
      </c>
      <c r="I250" s="61">
        <f t="shared" si="180"/>
        <v>0</v>
      </c>
      <c r="J250" s="61">
        <f t="shared" si="180"/>
        <v>0</v>
      </c>
      <c r="K250" s="61">
        <f t="shared" si="180"/>
        <v>0</v>
      </c>
      <c r="L250" s="61">
        <f t="shared" si="180"/>
        <v>0</v>
      </c>
      <c r="M250" s="61">
        <f t="shared" si="180"/>
        <v>0</v>
      </c>
      <c r="N250" s="61">
        <f t="shared" si="180"/>
        <v>0</v>
      </c>
      <c r="O250" s="61">
        <f t="shared" si="180"/>
        <v>0</v>
      </c>
      <c r="P250" s="61">
        <f t="shared" si="180"/>
        <v>0</v>
      </c>
      <c r="Q250" s="61">
        <f t="shared" si="180"/>
        <v>0</v>
      </c>
      <c r="R250" s="61">
        <f t="shared" si="180"/>
        <v>0</v>
      </c>
      <c r="S250" s="61">
        <f t="shared" si="180"/>
        <v>0</v>
      </c>
      <c r="T250" s="61">
        <f t="shared" si="180"/>
        <v>0</v>
      </c>
      <c r="U250" s="61">
        <f t="shared" si="180"/>
        <v>0</v>
      </c>
      <c r="V250" s="61">
        <f t="shared" si="180"/>
        <v>0</v>
      </c>
      <c r="W250" s="61">
        <f t="shared" si="180"/>
        <v>0</v>
      </c>
      <c r="X250" s="61">
        <f t="shared" si="180"/>
        <v>0</v>
      </c>
      <c r="Y250" s="61">
        <f t="shared" si="180"/>
        <v>0</v>
      </c>
      <c r="Z250" s="61">
        <f t="shared" si="180"/>
        <v>0</v>
      </c>
      <c r="AA250" s="61">
        <f t="shared" si="180"/>
        <v>0</v>
      </c>
      <c r="AB250" s="61">
        <f t="shared" si="180"/>
        <v>0</v>
      </c>
      <c r="AC250" s="61">
        <f t="shared" si="180"/>
        <v>0</v>
      </c>
      <c r="AD250" s="61">
        <f t="shared" si="180"/>
        <v>0</v>
      </c>
      <c r="AE250" s="61">
        <f t="shared" si="180"/>
        <v>0</v>
      </c>
      <c r="AF250" s="61">
        <f t="shared" si="180"/>
        <v>0</v>
      </c>
      <c r="AG250" s="61">
        <f t="shared" si="180"/>
        <v>0</v>
      </c>
      <c r="AH250" s="61">
        <f t="shared" si="180"/>
        <v>0</v>
      </c>
    </row>
    <row r="251" spans="2:34" hidden="1" outlineLevel="1">
      <c r="B251" t="str">
        <f t="shared" si="151"/>
        <v>e-ammonia - Process WTT emissions (carbon dioxide) - Global - ton CO2/ton fuel</v>
      </c>
      <c r="C251" t="str">
        <f>C220</f>
        <v>e-ammonia</v>
      </c>
      <c r="D251" t="s">
        <v>180</v>
      </c>
      <c r="E251" t="s">
        <v>49</v>
      </c>
      <c r="F251" t="s">
        <v>176</v>
      </c>
      <c r="G251" s="20">
        <f t="shared" ref="G251:AH253" si="181">INDEX(FuelData,MATCH($B251,FuelData_Index,0),MATCH(G$4,FuelData_Year,0))</f>
        <v>0</v>
      </c>
      <c r="H251" s="20">
        <f t="shared" si="181"/>
        <v>0</v>
      </c>
      <c r="I251" s="20">
        <f t="shared" si="181"/>
        <v>0</v>
      </c>
      <c r="J251" s="20">
        <f t="shared" si="181"/>
        <v>0</v>
      </c>
      <c r="K251" s="20">
        <f t="shared" si="181"/>
        <v>0</v>
      </c>
      <c r="L251" s="20">
        <f t="shared" si="181"/>
        <v>0</v>
      </c>
      <c r="M251" s="20">
        <f t="shared" si="181"/>
        <v>0</v>
      </c>
      <c r="N251" s="20">
        <f t="shared" si="181"/>
        <v>0</v>
      </c>
      <c r="O251" s="20">
        <f t="shared" si="181"/>
        <v>0</v>
      </c>
      <c r="P251" s="20">
        <f t="shared" si="181"/>
        <v>0</v>
      </c>
      <c r="Q251" s="20">
        <f t="shared" si="181"/>
        <v>0</v>
      </c>
      <c r="R251" s="20">
        <f t="shared" si="181"/>
        <v>0</v>
      </c>
      <c r="S251" s="20">
        <f t="shared" si="181"/>
        <v>0</v>
      </c>
      <c r="T251" s="20">
        <f t="shared" si="181"/>
        <v>0</v>
      </c>
      <c r="U251" s="20">
        <f t="shared" si="181"/>
        <v>0</v>
      </c>
      <c r="V251" s="20">
        <f t="shared" si="181"/>
        <v>0</v>
      </c>
      <c r="W251" s="20">
        <f t="shared" si="181"/>
        <v>0</v>
      </c>
      <c r="X251" s="20">
        <f t="shared" si="181"/>
        <v>0</v>
      </c>
      <c r="Y251" s="20">
        <f t="shared" si="181"/>
        <v>0</v>
      </c>
      <c r="Z251" s="20">
        <f t="shared" si="181"/>
        <v>0</v>
      </c>
      <c r="AA251" s="20">
        <f t="shared" si="181"/>
        <v>0</v>
      </c>
      <c r="AB251" s="20">
        <f t="shared" si="181"/>
        <v>0</v>
      </c>
      <c r="AC251" s="20">
        <f t="shared" si="181"/>
        <v>0</v>
      </c>
      <c r="AD251" s="20">
        <f t="shared" si="181"/>
        <v>0</v>
      </c>
      <c r="AE251" s="20">
        <f t="shared" si="181"/>
        <v>0</v>
      </c>
      <c r="AF251" s="20">
        <f t="shared" si="181"/>
        <v>0</v>
      </c>
      <c r="AG251" s="20">
        <f t="shared" si="181"/>
        <v>0</v>
      </c>
      <c r="AH251" s="20">
        <f t="shared" si="181"/>
        <v>0</v>
      </c>
    </row>
    <row r="252" spans="2:34" hidden="1" outlineLevel="1">
      <c r="B252" t="str">
        <f t="shared" si="151"/>
        <v>e-ammonia - Process WTT emissions (methane) - Global - ton CH4/ton fuel</v>
      </c>
      <c r="C252" t="str">
        <f>C220</f>
        <v>e-ammonia</v>
      </c>
      <c r="D252" t="s">
        <v>181</v>
      </c>
      <c r="E252" t="s">
        <v>49</v>
      </c>
      <c r="F252" t="s">
        <v>177</v>
      </c>
      <c r="G252" s="20">
        <f t="shared" si="181"/>
        <v>0</v>
      </c>
      <c r="H252" s="20">
        <f t="shared" si="181"/>
        <v>0</v>
      </c>
      <c r="I252" s="20">
        <f t="shared" si="181"/>
        <v>0</v>
      </c>
      <c r="J252" s="20">
        <f t="shared" si="181"/>
        <v>0</v>
      </c>
      <c r="K252" s="20">
        <f t="shared" si="181"/>
        <v>0</v>
      </c>
      <c r="L252" s="20">
        <f t="shared" si="181"/>
        <v>0</v>
      </c>
      <c r="M252" s="20">
        <f t="shared" si="181"/>
        <v>0</v>
      </c>
      <c r="N252" s="20">
        <f t="shared" si="181"/>
        <v>0</v>
      </c>
      <c r="O252" s="20">
        <f t="shared" si="181"/>
        <v>0</v>
      </c>
      <c r="P252" s="20">
        <f t="shared" si="181"/>
        <v>0</v>
      </c>
      <c r="Q252" s="20">
        <f t="shared" si="181"/>
        <v>0</v>
      </c>
      <c r="R252" s="20">
        <f t="shared" si="181"/>
        <v>0</v>
      </c>
      <c r="S252" s="20">
        <f t="shared" si="181"/>
        <v>0</v>
      </c>
      <c r="T252" s="20">
        <f t="shared" si="181"/>
        <v>0</v>
      </c>
      <c r="U252" s="20">
        <f t="shared" si="181"/>
        <v>0</v>
      </c>
      <c r="V252" s="20">
        <f t="shared" si="181"/>
        <v>0</v>
      </c>
      <c r="W252" s="20">
        <f t="shared" si="181"/>
        <v>0</v>
      </c>
      <c r="X252" s="20">
        <f t="shared" si="181"/>
        <v>0</v>
      </c>
      <c r="Y252" s="20">
        <f t="shared" si="181"/>
        <v>0</v>
      </c>
      <c r="Z252" s="20">
        <f t="shared" si="181"/>
        <v>0</v>
      </c>
      <c r="AA252" s="20">
        <f t="shared" si="181"/>
        <v>0</v>
      </c>
      <c r="AB252" s="20">
        <f t="shared" si="181"/>
        <v>0</v>
      </c>
      <c r="AC252" s="20">
        <f t="shared" si="181"/>
        <v>0</v>
      </c>
      <c r="AD252" s="20">
        <f t="shared" si="181"/>
        <v>0</v>
      </c>
      <c r="AE252" s="20">
        <f t="shared" si="181"/>
        <v>0</v>
      </c>
      <c r="AF252" s="20">
        <f t="shared" si="181"/>
        <v>0</v>
      </c>
      <c r="AG252" s="20">
        <f t="shared" si="181"/>
        <v>0</v>
      </c>
      <c r="AH252" s="20">
        <f t="shared" si="181"/>
        <v>0</v>
      </c>
    </row>
    <row r="253" spans="2:34" hidden="1" outlineLevel="1">
      <c r="B253" t="str">
        <f t="shared" si="151"/>
        <v>e-ammonia - Process WTT emissions (nitrous oxide) - Global - ton N2O/ton fuel</v>
      </c>
      <c r="C253" t="str">
        <f>C220</f>
        <v>e-ammonia</v>
      </c>
      <c r="D253" t="s">
        <v>182</v>
      </c>
      <c r="E253" t="s">
        <v>49</v>
      </c>
      <c r="F253" t="s">
        <v>178</v>
      </c>
      <c r="G253" s="20">
        <f t="shared" si="181"/>
        <v>0</v>
      </c>
      <c r="H253" s="20">
        <f t="shared" si="181"/>
        <v>0</v>
      </c>
      <c r="I253" s="20">
        <f t="shared" si="181"/>
        <v>0</v>
      </c>
      <c r="J253" s="20">
        <f t="shared" si="181"/>
        <v>0</v>
      </c>
      <c r="K253" s="20">
        <f t="shared" si="181"/>
        <v>0</v>
      </c>
      <c r="L253" s="20">
        <f t="shared" si="181"/>
        <v>0</v>
      </c>
      <c r="M253" s="20">
        <f t="shared" si="181"/>
        <v>0</v>
      </c>
      <c r="N253" s="20">
        <f t="shared" si="181"/>
        <v>0</v>
      </c>
      <c r="O253" s="20">
        <f t="shared" si="181"/>
        <v>0</v>
      </c>
      <c r="P253" s="20">
        <f t="shared" si="181"/>
        <v>0</v>
      </c>
      <c r="Q253" s="20">
        <f t="shared" si="181"/>
        <v>0</v>
      </c>
      <c r="R253" s="20">
        <f t="shared" si="181"/>
        <v>0</v>
      </c>
      <c r="S253" s="20">
        <f t="shared" si="181"/>
        <v>0</v>
      </c>
      <c r="T253" s="20">
        <f t="shared" si="181"/>
        <v>0</v>
      </c>
      <c r="U253" s="20">
        <f t="shared" si="181"/>
        <v>0</v>
      </c>
      <c r="V253" s="20">
        <f t="shared" si="181"/>
        <v>0</v>
      </c>
      <c r="W253" s="20">
        <f t="shared" si="181"/>
        <v>0</v>
      </c>
      <c r="X253" s="20">
        <f t="shared" si="181"/>
        <v>0</v>
      </c>
      <c r="Y253" s="20">
        <f t="shared" si="181"/>
        <v>0</v>
      </c>
      <c r="Z253" s="20">
        <f t="shared" si="181"/>
        <v>0</v>
      </c>
      <c r="AA253" s="20">
        <f t="shared" si="181"/>
        <v>0</v>
      </c>
      <c r="AB253" s="20">
        <f t="shared" si="181"/>
        <v>0</v>
      </c>
      <c r="AC253" s="20">
        <f t="shared" si="181"/>
        <v>0</v>
      </c>
      <c r="AD253" s="20">
        <f t="shared" si="181"/>
        <v>0</v>
      </c>
      <c r="AE253" s="20">
        <f t="shared" si="181"/>
        <v>0</v>
      </c>
      <c r="AF253" s="20">
        <f t="shared" si="181"/>
        <v>0</v>
      </c>
      <c r="AG253" s="20">
        <f t="shared" si="181"/>
        <v>0</v>
      </c>
      <c r="AH253" s="20">
        <f t="shared" si="181"/>
        <v>0</v>
      </c>
    </row>
    <row r="254" spans="2:34" hidden="1" outlineLevel="1">
      <c r="B254" t="str">
        <f t="shared" si="151"/>
        <v/>
      </c>
      <c r="G254" s="66"/>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row>
    <row r="255" spans="2:34" hidden="1" outlineLevel="1">
      <c r="B255" t="str">
        <f t="shared" si="151"/>
        <v>e-ammonia - Energy-related emissions - WTT - Global - ton CO2/ton fuel</v>
      </c>
      <c r="C255" s="10" t="str">
        <f>C220</f>
        <v>e-ammonia</v>
      </c>
      <c r="D255" s="10" t="s">
        <v>183</v>
      </c>
      <c r="E255" s="10" t="s">
        <v>49</v>
      </c>
      <c r="F255" s="10" t="s">
        <v>176</v>
      </c>
      <c r="G255" s="67">
        <f>G258*G$261</f>
        <v>1.3424999999999999E-3</v>
      </c>
      <c r="H255" s="67">
        <f t="shared" ref="H255:AH255" si="182">H258*H$261</f>
        <v>1.3424999999999999E-3</v>
      </c>
      <c r="I255" s="67">
        <f t="shared" si="182"/>
        <v>1.3424999999999999E-3</v>
      </c>
      <c r="J255" s="67">
        <f t="shared" si="182"/>
        <v>1.3424999999999999E-3</v>
      </c>
      <c r="K255" s="67">
        <f t="shared" si="182"/>
        <v>1.3424999999999999E-3</v>
      </c>
      <c r="L255" s="67">
        <f t="shared" si="182"/>
        <v>1.3424999999999999E-3</v>
      </c>
      <c r="M255" s="67">
        <f t="shared" si="182"/>
        <v>1.3424999999999999E-3</v>
      </c>
      <c r="N255" s="67">
        <f t="shared" si="182"/>
        <v>1.3424999999999999E-3</v>
      </c>
      <c r="O255" s="67">
        <f t="shared" si="182"/>
        <v>1.3424999999999999E-3</v>
      </c>
      <c r="P255" s="67">
        <f t="shared" si="182"/>
        <v>1.3424999999999999E-3</v>
      </c>
      <c r="Q255" s="67">
        <f t="shared" si="182"/>
        <v>1.3424999999999999E-3</v>
      </c>
      <c r="R255" s="67">
        <f t="shared" si="182"/>
        <v>1.3424999999999999E-3</v>
      </c>
      <c r="S255" s="67">
        <f t="shared" si="182"/>
        <v>1.3424999999999999E-3</v>
      </c>
      <c r="T255" s="67">
        <f t="shared" si="182"/>
        <v>1.3424999999999999E-3</v>
      </c>
      <c r="U255" s="67">
        <f t="shared" si="182"/>
        <v>1.3424999999999999E-3</v>
      </c>
      <c r="V255" s="67">
        <f t="shared" si="182"/>
        <v>1.3424999999999999E-3</v>
      </c>
      <c r="W255" s="67">
        <f t="shared" si="182"/>
        <v>1.3424999999999999E-3</v>
      </c>
      <c r="X255" s="67">
        <f t="shared" si="182"/>
        <v>1.3424999999999999E-3</v>
      </c>
      <c r="Y255" s="67">
        <f t="shared" si="182"/>
        <v>1.3424999999999999E-3</v>
      </c>
      <c r="Z255" s="67">
        <f t="shared" si="182"/>
        <v>1.3424999999999999E-3</v>
      </c>
      <c r="AA255" s="67">
        <f t="shared" si="182"/>
        <v>1.3424999999999999E-3</v>
      </c>
      <c r="AB255" s="67">
        <f t="shared" si="182"/>
        <v>1.3424999999999999E-3</v>
      </c>
      <c r="AC255" s="67">
        <f t="shared" si="182"/>
        <v>1.3424999999999999E-3</v>
      </c>
      <c r="AD255" s="67">
        <f t="shared" si="182"/>
        <v>1.3424999999999999E-3</v>
      </c>
      <c r="AE255" s="67">
        <f t="shared" si="182"/>
        <v>1.3424999999999999E-3</v>
      </c>
      <c r="AF255" s="67">
        <f t="shared" si="182"/>
        <v>1.3424999999999999E-3</v>
      </c>
      <c r="AG255" s="67">
        <f t="shared" si="182"/>
        <v>1.3424999999999999E-3</v>
      </c>
      <c r="AH255" s="67">
        <f t="shared" si="182"/>
        <v>1.3424999999999999E-3</v>
      </c>
    </row>
    <row r="256" spans="2:34" hidden="1" outlineLevel="1">
      <c r="B256" t="str">
        <f t="shared" si="151"/>
        <v>e-ammonia - Energy-related emissions - WTT - Global - ton CH4/ton fuel</v>
      </c>
      <c r="C256" s="2" t="str">
        <f>C220</f>
        <v>e-ammonia</v>
      </c>
      <c r="D256" s="2" t="s">
        <v>183</v>
      </c>
      <c r="E256" s="2" t="s">
        <v>49</v>
      </c>
      <c r="F256" s="2" t="s">
        <v>177</v>
      </c>
      <c r="G256" s="68">
        <f t="shared" ref="G256:AH256" si="183">G259*G$261</f>
        <v>0</v>
      </c>
      <c r="H256" s="68">
        <f t="shared" si="183"/>
        <v>0</v>
      </c>
      <c r="I256" s="68">
        <f t="shared" si="183"/>
        <v>0</v>
      </c>
      <c r="J256" s="68">
        <f t="shared" si="183"/>
        <v>0</v>
      </c>
      <c r="K256" s="68">
        <f t="shared" si="183"/>
        <v>0</v>
      </c>
      <c r="L256" s="68">
        <f t="shared" si="183"/>
        <v>0</v>
      </c>
      <c r="M256" s="68">
        <f t="shared" si="183"/>
        <v>0</v>
      </c>
      <c r="N256" s="68">
        <f t="shared" si="183"/>
        <v>0</v>
      </c>
      <c r="O256" s="68">
        <f t="shared" si="183"/>
        <v>0</v>
      </c>
      <c r="P256" s="68">
        <f t="shared" si="183"/>
        <v>0</v>
      </c>
      <c r="Q256" s="68">
        <f t="shared" si="183"/>
        <v>0</v>
      </c>
      <c r="R256" s="68">
        <f t="shared" si="183"/>
        <v>0</v>
      </c>
      <c r="S256" s="68">
        <f t="shared" si="183"/>
        <v>0</v>
      </c>
      <c r="T256" s="68">
        <f t="shared" si="183"/>
        <v>0</v>
      </c>
      <c r="U256" s="68">
        <f t="shared" si="183"/>
        <v>0</v>
      </c>
      <c r="V256" s="68">
        <f t="shared" si="183"/>
        <v>0</v>
      </c>
      <c r="W256" s="68">
        <f t="shared" si="183"/>
        <v>0</v>
      </c>
      <c r="X256" s="68">
        <f t="shared" si="183"/>
        <v>0</v>
      </c>
      <c r="Y256" s="68">
        <f t="shared" si="183"/>
        <v>0</v>
      </c>
      <c r="Z256" s="68">
        <f t="shared" si="183"/>
        <v>0</v>
      </c>
      <c r="AA256" s="68">
        <f t="shared" si="183"/>
        <v>0</v>
      </c>
      <c r="AB256" s="68">
        <f t="shared" si="183"/>
        <v>0</v>
      </c>
      <c r="AC256" s="68">
        <f t="shared" si="183"/>
        <v>0</v>
      </c>
      <c r="AD256" s="68">
        <f t="shared" si="183"/>
        <v>0</v>
      </c>
      <c r="AE256" s="68">
        <f t="shared" si="183"/>
        <v>0</v>
      </c>
      <c r="AF256" s="68">
        <f t="shared" si="183"/>
        <v>0</v>
      </c>
      <c r="AG256" s="68">
        <f t="shared" si="183"/>
        <v>0</v>
      </c>
      <c r="AH256" s="68">
        <f t="shared" si="183"/>
        <v>0</v>
      </c>
    </row>
    <row r="257" spans="2:34" hidden="1" outlineLevel="1">
      <c r="B257" t="str">
        <f t="shared" si="151"/>
        <v>e-ammonia - Energy-related emissions - WTT - Global - ton N2O/ton fuel</v>
      </c>
      <c r="C257" s="13" t="str">
        <f>C220</f>
        <v>e-ammonia</v>
      </c>
      <c r="D257" s="13" t="s">
        <v>183</v>
      </c>
      <c r="E257" s="13" t="s">
        <v>49</v>
      </c>
      <c r="F257" s="13" t="s">
        <v>178</v>
      </c>
      <c r="G257" s="69">
        <f t="shared" ref="G257:AH257" si="184">G260*G$261</f>
        <v>0</v>
      </c>
      <c r="H257" s="69">
        <f t="shared" si="184"/>
        <v>0</v>
      </c>
      <c r="I257" s="69">
        <f t="shared" si="184"/>
        <v>0</v>
      </c>
      <c r="J257" s="69">
        <f t="shared" si="184"/>
        <v>0</v>
      </c>
      <c r="K257" s="69">
        <f t="shared" si="184"/>
        <v>0</v>
      </c>
      <c r="L257" s="69">
        <f t="shared" si="184"/>
        <v>0</v>
      </c>
      <c r="M257" s="69">
        <f t="shared" si="184"/>
        <v>0</v>
      </c>
      <c r="N257" s="69">
        <f t="shared" si="184"/>
        <v>0</v>
      </c>
      <c r="O257" s="69">
        <f t="shared" si="184"/>
        <v>0</v>
      </c>
      <c r="P257" s="69">
        <f t="shared" si="184"/>
        <v>0</v>
      </c>
      <c r="Q257" s="69">
        <f t="shared" si="184"/>
        <v>0</v>
      </c>
      <c r="R257" s="69">
        <f t="shared" si="184"/>
        <v>0</v>
      </c>
      <c r="S257" s="69">
        <f t="shared" si="184"/>
        <v>0</v>
      </c>
      <c r="T257" s="69">
        <f t="shared" si="184"/>
        <v>0</v>
      </c>
      <c r="U257" s="69">
        <f t="shared" si="184"/>
        <v>0</v>
      </c>
      <c r="V257" s="69">
        <f t="shared" si="184"/>
        <v>0</v>
      </c>
      <c r="W257" s="69">
        <f t="shared" si="184"/>
        <v>0</v>
      </c>
      <c r="X257" s="69">
        <f t="shared" si="184"/>
        <v>0</v>
      </c>
      <c r="Y257" s="69">
        <f t="shared" si="184"/>
        <v>0</v>
      </c>
      <c r="Z257" s="69">
        <f t="shared" si="184"/>
        <v>0</v>
      </c>
      <c r="AA257" s="69">
        <f t="shared" si="184"/>
        <v>0</v>
      </c>
      <c r="AB257" s="69">
        <f t="shared" si="184"/>
        <v>0</v>
      </c>
      <c r="AC257" s="69">
        <f t="shared" si="184"/>
        <v>0</v>
      </c>
      <c r="AD257" s="69">
        <f t="shared" si="184"/>
        <v>0</v>
      </c>
      <c r="AE257" s="69">
        <f t="shared" si="184"/>
        <v>0</v>
      </c>
      <c r="AF257" s="69">
        <f t="shared" si="184"/>
        <v>0</v>
      </c>
      <c r="AG257" s="69">
        <f t="shared" si="184"/>
        <v>0</v>
      </c>
      <c r="AH257" s="69">
        <f t="shared" si="184"/>
        <v>0</v>
      </c>
    </row>
    <row r="258" spans="2:34" hidden="1" outlineLevel="1">
      <c r="B258" t="str">
        <f t="shared" si="151"/>
        <v>Renewable electricity - Feedstock WTT emissions (carbon dioxide) - Global - ton CO2/MWh</v>
      </c>
      <c r="C258" t="s">
        <v>118</v>
      </c>
      <c r="D258" t="s">
        <v>184</v>
      </c>
      <c r="E258" t="s">
        <v>49</v>
      </c>
      <c r="F258" t="s">
        <v>185</v>
      </c>
      <c r="G258" s="24">
        <f t="shared" ref="G258:V261" si="185">INDEX(FuelData,MATCH($B258,FuelData_Index,0),MATCH(G$4,FuelData_Year,0))</f>
        <v>5.3699999999999998E-3</v>
      </c>
      <c r="H258" s="24">
        <f t="shared" si="185"/>
        <v>5.3699999999999998E-3</v>
      </c>
      <c r="I258" s="24">
        <f t="shared" si="185"/>
        <v>5.3699999999999998E-3</v>
      </c>
      <c r="J258" s="24">
        <f t="shared" si="185"/>
        <v>5.3699999999999998E-3</v>
      </c>
      <c r="K258" s="24">
        <f t="shared" si="185"/>
        <v>5.3699999999999998E-3</v>
      </c>
      <c r="L258" s="24">
        <f t="shared" si="185"/>
        <v>5.3699999999999998E-3</v>
      </c>
      <c r="M258" s="24">
        <f t="shared" si="185"/>
        <v>5.3699999999999998E-3</v>
      </c>
      <c r="N258" s="24">
        <f t="shared" si="185"/>
        <v>5.3699999999999998E-3</v>
      </c>
      <c r="O258" s="24">
        <f t="shared" si="185"/>
        <v>5.3699999999999998E-3</v>
      </c>
      <c r="P258" s="24">
        <f t="shared" si="185"/>
        <v>5.3699999999999998E-3</v>
      </c>
      <c r="Q258" s="24">
        <f t="shared" si="185"/>
        <v>5.3699999999999998E-3</v>
      </c>
      <c r="R258" s="24">
        <f t="shared" si="185"/>
        <v>5.3699999999999998E-3</v>
      </c>
      <c r="S258" s="24">
        <f t="shared" si="185"/>
        <v>5.3699999999999998E-3</v>
      </c>
      <c r="T258" s="24">
        <f t="shared" si="185"/>
        <v>5.3699999999999998E-3</v>
      </c>
      <c r="U258" s="24">
        <f t="shared" si="185"/>
        <v>5.3699999999999998E-3</v>
      </c>
      <c r="V258" s="24">
        <f t="shared" si="185"/>
        <v>5.3699999999999998E-3</v>
      </c>
      <c r="W258" s="24">
        <f t="shared" ref="W258:AH261" si="186">INDEX(FuelData,MATCH($B258,FuelData_Index,0),MATCH(W$4,FuelData_Year,0))</f>
        <v>5.3699999999999998E-3</v>
      </c>
      <c r="X258" s="24">
        <f t="shared" si="186"/>
        <v>5.3699999999999998E-3</v>
      </c>
      <c r="Y258" s="24">
        <f t="shared" si="186"/>
        <v>5.3699999999999998E-3</v>
      </c>
      <c r="Z258" s="24">
        <f t="shared" si="186"/>
        <v>5.3699999999999998E-3</v>
      </c>
      <c r="AA258" s="24">
        <f t="shared" si="186"/>
        <v>5.3699999999999998E-3</v>
      </c>
      <c r="AB258" s="24">
        <f t="shared" si="186"/>
        <v>5.3699999999999998E-3</v>
      </c>
      <c r="AC258" s="24">
        <f t="shared" si="186"/>
        <v>5.3699999999999998E-3</v>
      </c>
      <c r="AD258" s="24">
        <f t="shared" si="186"/>
        <v>5.3699999999999998E-3</v>
      </c>
      <c r="AE258" s="24">
        <f t="shared" si="186"/>
        <v>5.3699999999999998E-3</v>
      </c>
      <c r="AF258" s="24">
        <f t="shared" si="186"/>
        <v>5.3699999999999998E-3</v>
      </c>
      <c r="AG258" s="24">
        <f t="shared" si="186"/>
        <v>5.3699999999999998E-3</v>
      </c>
      <c r="AH258" s="24">
        <f t="shared" si="186"/>
        <v>5.3699999999999998E-3</v>
      </c>
    </row>
    <row r="259" spans="2:34" hidden="1" outlineLevel="1">
      <c r="B259" t="str">
        <f t="shared" si="151"/>
        <v>Renewable electricity - Feedstock WTT emissions (methane) - Global - ton CH4/MWh</v>
      </c>
      <c r="C259" t="s">
        <v>118</v>
      </c>
      <c r="D259" t="s">
        <v>186</v>
      </c>
      <c r="E259" t="s">
        <v>49</v>
      </c>
      <c r="F259" t="s">
        <v>187</v>
      </c>
      <c r="G259" s="24">
        <f t="shared" si="185"/>
        <v>0</v>
      </c>
      <c r="H259" s="24">
        <f t="shared" si="185"/>
        <v>0</v>
      </c>
      <c r="I259" s="24">
        <f t="shared" si="185"/>
        <v>0</v>
      </c>
      <c r="J259" s="24">
        <f t="shared" si="185"/>
        <v>0</v>
      </c>
      <c r="K259" s="24">
        <f t="shared" si="185"/>
        <v>0</v>
      </c>
      <c r="L259" s="24">
        <f t="shared" si="185"/>
        <v>0</v>
      </c>
      <c r="M259" s="24">
        <f t="shared" si="185"/>
        <v>0</v>
      </c>
      <c r="N259" s="24">
        <f t="shared" si="185"/>
        <v>0</v>
      </c>
      <c r="O259" s="24">
        <f t="shared" si="185"/>
        <v>0</v>
      </c>
      <c r="P259" s="24">
        <f t="shared" si="185"/>
        <v>0</v>
      </c>
      <c r="Q259" s="24">
        <f t="shared" si="185"/>
        <v>0</v>
      </c>
      <c r="R259" s="24">
        <f t="shared" si="185"/>
        <v>0</v>
      </c>
      <c r="S259" s="24">
        <f t="shared" si="185"/>
        <v>0</v>
      </c>
      <c r="T259" s="24">
        <f t="shared" si="185"/>
        <v>0</v>
      </c>
      <c r="U259" s="24">
        <f t="shared" si="185"/>
        <v>0</v>
      </c>
      <c r="V259" s="24">
        <f t="shared" si="185"/>
        <v>0</v>
      </c>
      <c r="W259" s="24">
        <f t="shared" si="186"/>
        <v>0</v>
      </c>
      <c r="X259" s="24">
        <f t="shared" si="186"/>
        <v>0</v>
      </c>
      <c r="Y259" s="24">
        <f t="shared" si="186"/>
        <v>0</v>
      </c>
      <c r="Z259" s="24">
        <f t="shared" si="186"/>
        <v>0</v>
      </c>
      <c r="AA259" s="24">
        <f t="shared" si="186"/>
        <v>0</v>
      </c>
      <c r="AB259" s="24">
        <f t="shared" si="186"/>
        <v>0</v>
      </c>
      <c r="AC259" s="24">
        <f t="shared" si="186"/>
        <v>0</v>
      </c>
      <c r="AD259" s="24">
        <f t="shared" si="186"/>
        <v>0</v>
      </c>
      <c r="AE259" s="24">
        <f t="shared" si="186"/>
        <v>0</v>
      </c>
      <c r="AF259" s="24">
        <f t="shared" si="186"/>
        <v>0</v>
      </c>
      <c r="AG259" s="24">
        <f t="shared" si="186"/>
        <v>0</v>
      </c>
      <c r="AH259" s="24">
        <f t="shared" si="186"/>
        <v>0</v>
      </c>
    </row>
    <row r="260" spans="2:34" hidden="1" outlineLevel="1">
      <c r="B260" t="str">
        <f t="shared" si="151"/>
        <v>Renewable electricity - Feedstock WTT emissions (nitrous oxide) - Global - ton N2O/MWh</v>
      </c>
      <c r="C260" t="s">
        <v>118</v>
      </c>
      <c r="D260" t="s">
        <v>188</v>
      </c>
      <c r="E260" t="s">
        <v>49</v>
      </c>
      <c r="F260" t="s">
        <v>189</v>
      </c>
      <c r="G260" s="24">
        <f t="shared" si="185"/>
        <v>0</v>
      </c>
      <c r="H260" s="24">
        <f t="shared" si="185"/>
        <v>0</v>
      </c>
      <c r="I260" s="24">
        <f t="shared" si="185"/>
        <v>0</v>
      </c>
      <c r="J260" s="24">
        <f t="shared" si="185"/>
        <v>0</v>
      </c>
      <c r="K260" s="24">
        <f t="shared" si="185"/>
        <v>0</v>
      </c>
      <c r="L260" s="24">
        <f t="shared" si="185"/>
        <v>0</v>
      </c>
      <c r="M260" s="24">
        <f t="shared" si="185"/>
        <v>0</v>
      </c>
      <c r="N260" s="24">
        <f t="shared" si="185"/>
        <v>0</v>
      </c>
      <c r="O260" s="24">
        <f t="shared" si="185"/>
        <v>0</v>
      </c>
      <c r="P260" s="24">
        <f t="shared" si="185"/>
        <v>0</v>
      </c>
      <c r="Q260" s="24">
        <f t="shared" si="185"/>
        <v>0</v>
      </c>
      <c r="R260" s="24">
        <f t="shared" si="185"/>
        <v>0</v>
      </c>
      <c r="S260" s="24">
        <f t="shared" si="185"/>
        <v>0</v>
      </c>
      <c r="T260" s="24">
        <f t="shared" si="185"/>
        <v>0</v>
      </c>
      <c r="U260" s="24">
        <f t="shared" si="185"/>
        <v>0</v>
      </c>
      <c r="V260" s="24">
        <f t="shared" si="185"/>
        <v>0</v>
      </c>
      <c r="W260" s="24">
        <f t="shared" si="186"/>
        <v>0</v>
      </c>
      <c r="X260" s="24">
        <f t="shared" si="186"/>
        <v>0</v>
      </c>
      <c r="Y260" s="24">
        <f t="shared" si="186"/>
        <v>0</v>
      </c>
      <c r="Z260" s="24">
        <f t="shared" si="186"/>
        <v>0</v>
      </c>
      <c r="AA260" s="24">
        <f t="shared" si="186"/>
        <v>0</v>
      </c>
      <c r="AB260" s="24">
        <f t="shared" si="186"/>
        <v>0</v>
      </c>
      <c r="AC260" s="24">
        <f t="shared" si="186"/>
        <v>0</v>
      </c>
      <c r="AD260" s="24">
        <f t="shared" si="186"/>
        <v>0</v>
      </c>
      <c r="AE260" s="24">
        <f t="shared" si="186"/>
        <v>0</v>
      </c>
      <c r="AF260" s="24">
        <f t="shared" si="186"/>
        <v>0</v>
      </c>
      <c r="AG260" s="24">
        <f t="shared" si="186"/>
        <v>0</v>
      </c>
      <c r="AH260" s="24">
        <f t="shared" si="186"/>
        <v>0</v>
      </c>
    </row>
    <row r="261" spans="2:34" hidden="1" outlineLevel="1">
      <c r="B261" t="str">
        <f t="shared" si="151"/>
        <v>e-ammonia - Energy demand - Global - MWh/ton fuel</v>
      </c>
      <c r="C261" t="str">
        <f>C220</f>
        <v>e-ammonia</v>
      </c>
      <c r="D261" t="s">
        <v>137</v>
      </c>
      <c r="E261" t="s">
        <v>49</v>
      </c>
      <c r="F261" t="s">
        <v>122</v>
      </c>
      <c r="G261" s="20">
        <f t="shared" si="185"/>
        <v>0.25</v>
      </c>
      <c r="H261" s="20">
        <f t="shared" si="185"/>
        <v>0.25</v>
      </c>
      <c r="I261" s="20">
        <f t="shared" si="185"/>
        <v>0.25</v>
      </c>
      <c r="J261" s="20">
        <f t="shared" si="185"/>
        <v>0.25</v>
      </c>
      <c r="K261" s="20">
        <f t="shared" si="185"/>
        <v>0.25</v>
      </c>
      <c r="L261" s="20">
        <f t="shared" si="185"/>
        <v>0.25</v>
      </c>
      <c r="M261" s="20">
        <f t="shared" si="185"/>
        <v>0.25</v>
      </c>
      <c r="N261" s="20">
        <f t="shared" si="185"/>
        <v>0.25</v>
      </c>
      <c r="O261" s="20">
        <f t="shared" si="185"/>
        <v>0.25</v>
      </c>
      <c r="P261" s="20">
        <f t="shared" si="185"/>
        <v>0.25</v>
      </c>
      <c r="Q261" s="20">
        <f t="shared" si="185"/>
        <v>0.25</v>
      </c>
      <c r="R261" s="20">
        <f t="shared" si="185"/>
        <v>0.25</v>
      </c>
      <c r="S261" s="20">
        <f t="shared" si="185"/>
        <v>0.25</v>
      </c>
      <c r="T261" s="20">
        <f t="shared" si="185"/>
        <v>0.25</v>
      </c>
      <c r="U261" s="20">
        <f t="shared" si="185"/>
        <v>0.25</v>
      </c>
      <c r="V261" s="20">
        <f t="shared" si="185"/>
        <v>0.25</v>
      </c>
      <c r="W261" s="20">
        <f t="shared" si="186"/>
        <v>0.25</v>
      </c>
      <c r="X261" s="20">
        <f t="shared" si="186"/>
        <v>0.25</v>
      </c>
      <c r="Y261" s="20">
        <f t="shared" si="186"/>
        <v>0.25</v>
      </c>
      <c r="Z261" s="20">
        <f t="shared" si="186"/>
        <v>0.25</v>
      </c>
      <c r="AA261" s="20">
        <f t="shared" si="186"/>
        <v>0.25</v>
      </c>
      <c r="AB261" s="20">
        <f t="shared" si="186"/>
        <v>0.25</v>
      </c>
      <c r="AC261" s="20">
        <f t="shared" si="186"/>
        <v>0.25</v>
      </c>
      <c r="AD261" s="20">
        <f t="shared" si="186"/>
        <v>0.25</v>
      </c>
      <c r="AE261" s="20">
        <f t="shared" si="186"/>
        <v>0.25</v>
      </c>
      <c r="AF261" s="20">
        <f t="shared" si="186"/>
        <v>0.25</v>
      </c>
      <c r="AG261" s="20">
        <f t="shared" si="186"/>
        <v>0.25</v>
      </c>
      <c r="AH261" s="20">
        <f t="shared" si="186"/>
        <v>0.25</v>
      </c>
    </row>
    <row r="262" spans="2:34" hidden="1" outlineLevel="1">
      <c r="B262" t="str">
        <f t="shared" si="151"/>
        <v/>
      </c>
      <c r="C262" s="2"/>
    </row>
    <row r="263" spans="2:34" hidden="1" outlineLevel="1">
      <c r="B263" t="str">
        <f t="shared" si="151"/>
        <v>e-ammonia - Feedstock-related emissions - WTT - Global - ton CO2/ton fuel</v>
      </c>
      <c r="C263" s="10" t="str">
        <f>C220</f>
        <v>e-ammonia</v>
      </c>
      <c r="D263" s="10" t="s">
        <v>190</v>
      </c>
      <c r="E263" s="10" t="s">
        <v>49</v>
      </c>
      <c r="F263" s="10" t="s">
        <v>176</v>
      </c>
      <c r="G263" s="67">
        <f>G266*G$272+G269*G$273</f>
        <v>5.3296982029175516E-2</v>
      </c>
      <c r="H263" s="67">
        <f t="shared" ref="H263:AH263" si="187">H266*H$272+H269*H$273</f>
        <v>5.323738447746048E-2</v>
      </c>
      <c r="I263" s="67">
        <f t="shared" si="187"/>
        <v>5.3167510800000241E-2</v>
      </c>
      <c r="J263" s="67">
        <f t="shared" si="187"/>
        <v>5.3045917910606762E-2</v>
      </c>
      <c r="K263" s="67">
        <f t="shared" si="187"/>
        <v>5.2906998141253284E-2</v>
      </c>
      <c r="L263" s="67">
        <f t="shared" si="187"/>
        <v>5.2750751491939196E-2</v>
      </c>
      <c r="M263" s="67">
        <f t="shared" si="187"/>
        <v>5.2577177962665603E-2</v>
      </c>
      <c r="N263" s="67">
        <f t="shared" si="187"/>
        <v>5.2386277553431108E-2</v>
      </c>
      <c r="O263" s="67">
        <f t="shared" si="187"/>
        <v>5.2051615520786486E-2</v>
      </c>
      <c r="P263" s="67">
        <f t="shared" si="187"/>
        <v>5.1700234244516863E-2</v>
      </c>
      <c r="Q263" s="67">
        <f t="shared" si="187"/>
        <v>5.1332133724621413E-2</v>
      </c>
      <c r="R263" s="67">
        <f t="shared" si="187"/>
        <v>5.0947313961099285E-2</v>
      </c>
      <c r="S263" s="67">
        <f t="shared" si="187"/>
        <v>5.054577495395194E-2</v>
      </c>
      <c r="T263" s="67">
        <f t="shared" si="187"/>
        <v>5.012690278175911E-2</v>
      </c>
      <c r="U263" s="67">
        <f t="shared" si="187"/>
        <v>4.9696439908101658E-2</v>
      </c>
      <c r="V263" s="67">
        <f t="shared" si="187"/>
        <v>4.9254386332981369E-2</v>
      </c>
      <c r="W263" s="67">
        <f t="shared" si="187"/>
        <v>4.880074205639582E-2</v>
      </c>
      <c r="X263" s="67">
        <f t="shared" si="187"/>
        <v>4.8335507078345601E-2</v>
      </c>
      <c r="Y263" s="67">
        <f t="shared" si="187"/>
        <v>4.7733808198265462E-2</v>
      </c>
      <c r="Z263" s="67">
        <f t="shared" si="187"/>
        <v>4.7138700896474574E-2</v>
      </c>
      <c r="AA263" s="67">
        <f t="shared" si="187"/>
        <v>4.6550185172974032E-2</v>
      </c>
      <c r="AB263" s="67">
        <f t="shared" si="187"/>
        <v>4.5968261027762747E-2</v>
      </c>
      <c r="AC263" s="67">
        <f t="shared" si="187"/>
        <v>4.5392928460841538E-2</v>
      </c>
      <c r="AD263" s="67">
        <f t="shared" si="187"/>
        <v>4.491240121901046E-2</v>
      </c>
      <c r="AE263" s="67">
        <f t="shared" si="187"/>
        <v>4.4440336552010871E-2</v>
      </c>
      <c r="AF263" s="67">
        <f t="shared" si="187"/>
        <v>4.3976734459842542E-2</v>
      </c>
      <c r="AG263" s="67">
        <f t="shared" si="187"/>
        <v>4.3521594942505556E-2</v>
      </c>
      <c r="AH263" s="67">
        <f t="shared" si="187"/>
        <v>4.3074918000000031E-2</v>
      </c>
    </row>
    <row r="264" spans="2:34" hidden="1" outlineLevel="1">
      <c r="B264" t="str">
        <f t="shared" si="151"/>
        <v>e-ammonia - Feedstock-related emissions - WTT - Global - ton CH4/ton fuel</v>
      </c>
      <c r="C264" s="2" t="str">
        <f>C220</f>
        <v>e-ammonia</v>
      </c>
      <c r="D264" s="2" t="s">
        <v>190</v>
      </c>
      <c r="E264" s="2" t="s">
        <v>49</v>
      </c>
      <c r="F264" s="2" t="s">
        <v>177</v>
      </c>
      <c r="G264" s="68">
        <f t="shared" ref="G264:AH264" si="188">G267*G$272+G270*G$273</f>
        <v>0</v>
      </c>
      <c r="H264" s="68">
        <f t="shared" si="188"/>
        <v>0</v>
      </c>
      <c r="I264" s="68">
        <f t="shared" si="188"/>
        <v>0</v>
      </c>
      <c r="J264" s="68">
        <f t="shared" si="188"/>
        <v>0</v>
      </c>
      <c r="K264" s="68">
        <f t="shared" si="188"/>
        <v>0</v>
      </c>
      <c r="L264" s="68">
        <f t="shared" si="188"/>
        <v>0</v>
      </c>
      <c r="M264" s="68">
        <f t="shared" si="188"/>
        <v>0</v>
      </c>
      <c r="N264" s="68">
        <f t="shared" si="188"/>
        <v>0</v>
      </c>
      <c r="O264" s="68">
        <f t="shared" si="188"/>
        <v>0</v>
      </c>
      <c r="P264" s="68">
        <f t="shared" si="188"/>
        <v>0</v>
      </c>
      <c r="Q264" s="68">
        <f t="shared" si="188"/>
        <v>0</v>
      </c>
      <c r="R264" s="68">
        <f t="shared" si="188"/>
        <v>0</v>
      </c>
      <c r="S264" s="68">
        <f t="shared" si="188"/>
        <v>0</v>
      </c>
      <c r="T264" s="68">
        <f t="shared" si="188"/>
        <v>0</v>
      </c>
      <c r="U264" s="68">
        <f t="shared" si="188"/>
        <v>0</v>
      </c>
      <c r="V264" s="68">
        <f t="shared" si="188"/>
        <v>0</v>
      </c>
      <c r="W264" s="68">
        <f t="shared" si="188"/>
        <v>0</v>
      </c>
      <c r="X264" s="68">
        <f t="shared" si="188"/>
        <v>0</v>
      </c>
      <c r="Y264" s="68">
        <f t="shared" si="188"/>
        <v>0</v>
      </c>
      <c r="Z264" s="68">
        <f t="shared" si="188"/>
        <v>0</v>
      </c>
      <c r="AA264" s="68">
        <f t="shared" si="188"/>
        <v>0</v>
      </c>
      <c r="AB264" s="68">
        <f t="shared" si="188"/>
        <v>0</v>
      </c>
      <c r="AC264" s="68">
        <f t="shared" si="188"/>
        <v>0</v>
      </c>
      <c r="AD264" s="68">
        <f t="shared" si="188"/>
        <v>0</v>
      </c>
      <c r="AE264" s="68">
        <f t="shared" si="188"/>
        <v>0</v>
      </c>
      <c r="AF264" s="68">
        <f t="shared" si="188"/>
        <v>0</v>
      </c>
      <c r="AG264" s="68">
        <f t="shared" si="188"/>
        <v>0</v>
      </c>
      <c r="AH264" s="68">
        <f t="shared" si="188"/>
        <v>0</v>
      </c>
    </row>
    <row r="265" spans="2:34" hidden="1" outlineLevel="1">
      <c r="B265" t="str">
        <f t="shared" si="151"/>
        <v>e-ammonia - Feedstock-related emissions - WTT - Global - ton N2O/ton fuel</v>
      </c>
      <c r="C265" s="13" t="str">
        <f>C220</f>
        <v>e-ammonia</v>
      </c>
      <c r="D265" s="13" t="s">
        <v>190</v>
      </c>
      <c r="E265" s="13" t="s">
        <v>49</v>
      </c>
      <c r="F265" s="13" t="s">
        <v>178</v>
      </c>
      <c r="G265" s="69">
        <f t="shared" ref="G265:AH265" si="189">G268*G$272+G271*G$273</f>
        <v>0</v>
      </c>
      <c r="H265" s="69">
        <f t="shared" si="189"/>
        <v>0</v>
      </c>
      <c r="I265" s="69">
        <f t="shared" si="189"/>
        <v>0</v>
      </c>
      <c r="J265" s="69">
        <f t="shared" si="189"/>
        <v>0</v>
      </c>
      <c r="K265" s="69">
        <f t="shared" si="189"/>
        <v>0</v>
      </c>
      <c r="L265" s="69">
        <f t="shared" si="189"/>
        <v>0</v>
      </c>
      <c r="M265" s="69">
        <f t="shared" si="189"/>
        <v>0</v>
      </c>
      <c r="N265" s="69">
        <f t="shared" si="189"/>
        <v>0</v>
      </c>
      <c r="O265" s="69">
        <f t="shared" si="189"/>
        <v>0</v>
      </c>
      <c r="P265" s="69">
        <f t="shared" si="189"/>
        <v>0</v>
      </c>
      <c r="Q265" s="69">
        <f t="shared" si="189"/>
        <v>0</v>
      </c>
      <c r="R265" s="69">
        <f t="shared" si="189"/>
        <v>0</v>
      </c>
      <c r="S265" s="69">
        <f t="shared" si="189"/>
        <v>0</v>
      </c>
      <c r="T265" s="69">
        <f t="shared" si="189"/>
        <v>0</v>
      </c>
      <c r="U265" s="69">
        <f t="shared" si="189"/>
        <v>0</v>
      </c>
      <c r="V265" s="69">
        <f t="shared" si="189"/>
        <v>0</v>
      </c>
      <c r="W265" s="69">
        <f t="shared" si="189"/>
        <v>0</v>
      </c>
      <c r="X265" s="69">
        <f t="shared" si="189"/>
        <v>0</v>
      </c>
      <c r="Y265" s="69">
        <f t="shared" si="189"/>
        <v>0</v>
      </c>
      <c r="Z265" s="69">
        <f t="shared" si="189"/>
        <v>0</v>
      </c>
      <c r="AA265" s="69">
        <f t="shared" si="189"/>
        <v>0</v>
      </c>
      <c r="AB265" s="69">
        <f t="shared" si="189"/>
        <v>0</v>
      </c>
      <c r="AC265" s="69">
        <f t="shared" si="189"/>
        <v>0</v>
      </c>
      <c r="AD265" s="69">
        <f t="shared" si="189"/>
        <v>0</v>
      </c>
      <c r="AE265" s="69">
        <f t="shared" si="189"/>
        <v>0</v>
      </c>
      <c r="AF265" s="69">
        <f t="shared" si="189"/>
        <v>0</v>
      </c>
      <c r="AG265" s="69">
        <f t="shared" si="189"/>
        <v>0</v>
      </c>
      <c r="AH265" s="69">
        <f t="shared" si="189"/>
        <v>0</v>
      </c>
    </row>
    <row r="266" spans="2:34" hidden="1" outlineLevel="1">
      <c r="B266" t="str">
        <f t="shared" si="151"/>
        <v>e-hydrogen (compressed) - Feedstock WTT emissions (carbon dioxide) - Global - ton CO2/ton H2</v>
      </c>
      <c r="C266" t="s">
        <v>62</v>
      </c>
      <c r="D266" t="s">
        <v>184</v>
      </c>
      <c r="E266" t="s">
        <v>49</v>
      </c>
      <c r="F266" t="s">
        <v>205</v>
      </c>
      <c r="G266" s="70">
        <f t="shared" ref="G266:AH266" si="190">G194</f>
        <v>0.29069928460653066</v>
      </c>
      <c r="H266" s="70">
        <f t="shared" si="190"/>
        <v>0.29036818709700268</v>
      </c>
      <c r="I266" s="70">
        <f t="shared" si="190"/>
        <v>0.28998000000000135</v>
      </c>
      <c r="J266" s="70">
        <f t="shared" si="190"/>
        <v>0.28940257594781538</v>
      </c>
      <c r="K266" s="70">
        <f t="shared" si="190"/>
        <v>0.28872889145140718</v>
      </c>
      <c r="L266" s="70">
        <f t="shared" si="190"/>
        <v>0.28795894651077331</v>
      </c>
      <c r="M266" s="70">
        <f t="shared" si="190"/>
        <v>0.28709274112591998</v>
      </c>
      <c r="N266" s="70">
        <f t="shared" si="190"/>
        <v>0.28613027529683954</v>
      </c>
      <c r="O266" s="70">
        <f t="shared" si="190"/>
        <v>0.28427104178214713</v>
      </c>
      <c r="P266" s="70">
        <f t="shared" si="190"/>
        <v>0.28231892358064925</v>
      </c>
      <c r="Q266" s="70">
        <f t="shared" si="190"/>
        <v>0.28027392069234119</v>
      </c>
      <c r="R266" s="70">
        <f t="shared" si="190"/>
        <v>0.27813603311721824</v>
      </c>
      <c r="S266" s="70">
        <f t="shared" si="190"/>
        <v>0.27590526085528855</v>
      </c>
      <c r="T266" s="70">
        <f t="shared" si="190"/>
        <v>0.27357819323199506</v>
      </c>
      <c r="U266" s="70">
        <f t="shared" si="190"/>
        <v>0.27118673282278699</v>
      </c>
      <c r="V266" s="70">
        <f t="shared" si="190"/>
        <v>0.26873087962767428</v>
      </c>
      <c r="W266" s="70">
        <f t="shared" si="190"/>
        <v>0.26621063364664344</v>
      </c>
      <c r="X266" s="70">
        <f t="shared" si="190"/>
        <v>0.26362599487969779</v>
      </c>
      <c r="Y266" s="70">
        <f t="shared" si="190"/>
        <v>0.26028322332369702</v>
      </c>
      <c r="Z266" s="70">
        <f t="shared" si="190"/>
        <v>0.25697707164708095</v>
      </c>
      <c r="AA266" s="70">
        <f t="shared" si="190"/>
        <v>0.25370753984985572</v>
      </c>
      <c r="AB266" s="70">
        <f t="shared" si="190"/>
        <v>0.25047462793201525</v>
      </c>
      <c r="AC266" s="70">
        <f t="shared" si="190"/>
        <v>0.2472783358935641</v>
      </c>
      <c r="AD266" s="70">
        <f t="shared" si="190"/>
        <v>0.24460874010561368</v>
      </c>
      <c r="AE266" s="70">
        <f t="shared" si="190"/>
        <v>0.24198615862228262</v>
      </c>
      <c r="AF266" s="70">
        <f t="shared" si="190"/>
        <v>0.23941059144356966</v>
      </c>
      <c r="AG266" s="70">
        <f t="shared" si="190"/>
        <v>0.23688203856947532</v>
      </c>
      <c r="AH266" s="70">
        <f t="shared" si="190"/>
        <v>0.23440050000000018</v>
      </c>
    </row>
    <row r="267" spans="2:34" hidden="1" outlineLevel="1">
      <c r="B267" t="str">
        <f t="shared" si="151"/>
        <v>e-hydrogen (compressed) - Feedstock WTT emissions (methane) - Global - ton CH4/ton H2</v>
      </c>
      <c r="C267" t="s">
        <v>62</v>
      </c>
      <c r="D267" t="s">
        <v>186</v>
      </c>
      <c r="E267" t="s">
        <v>49</v>
      </c>
      <c r="F267" t="s">
        <v>206</v>
      </c>
      <c r="G267" s="70">
        <f t="shared" ref="G267:AH267" si="191">G195</f>
        <v>0</v>
      </c>
      <c r="H267" s="70">
        <f t="shared" si="191"/>
        <v>0</v>
      </c>
      <c r="I267" s="70">
        <f t="shared" si="191"/>
        <v>0</v>
      </c>
      <c r="J267" s="70">
        <f t="shared" si="191"/>
        <v>0</v>
      </c>
      <c r="K267" s="70">
        <f t="shared" si="191"/>
        <v>0</v>
      </c>
      <c r="L267" s="70">
        <f t="shared" si="191"/>
        <v>0</v>
      </c>
      <c r="M267" s="70">
        <f t="shared" si="191"/>
        <v>0</v>
      </c>
      <c r="N267" s="70">
        <f t="shared" si="191"/>
        <v>0</v>
      </c>
      <c r="O267" s="70">
        <f t="shared" si="191"/>
        <v>0</v>
      </c>
      <c r="P267" s="70">
        <f t="shared" si="191"/>
        <v>0</v>
      </c>
      <c r="Q267" s="70">
        <f t="shared" si="191"/>
        <v>0</v>
      </c>
      <c r="R267" s="70">
        <f t="shared" si="191"/>
        <v>0</v>
      </c>
      <c r="S267" s="70">
        <f t="shared" si="191"/>
        <v>0</v>
      </c>
      <c r="T267" s="70">
        <f t="shared" si="191"/>
        <v>0</v>
      </c>
      <c r="U267" s="70">
        <f t="shared" si="191"/>
        <v>0</v>
      </c>
      <c r="V267" s="70">
        <f t="shared" si="191"/>
        <v>0</v>
      </c>
      <c r="W267" s="70">
        <f t="shared" si="191"/>
        <v>0</v>
      </c>
      <c r="X267" s="70">
        <f t="shared" si="191"/>
        <v>0</v>
      </c>
      <c r="Y267" s="70">
        <f t="shared" si="191"/>
        <v>0</v>
      </c>
      <c r="Z267" s="70">
        <f t="shared" si="191"/>
        <v>0</v>
      </c>
      <c r="AA267" s="70">
        <f t="shared" si="191"/>
        <v>0</v>
      </c>
      <c r="AB267" s="70">
        <f t="shared" si="191"/>
        <v>0</v>
      </c>
      <c r="AC267" s="70">
        <f t="shared" si="191"/>
        <v>0</v>
      </c>
      <c r="AD267" s="70">
        <f t="shared" si="191"/>
        <v>0</v>
      </c>
      <c r="AE267" s="70">
        <f t="shared" si="191"/>
        <v>0</v>
      </c>
      <c r="AF267" s="70">
        <f t="shared" si="191"/>
        <v>0</v>
      </c>
      <c r="AG267" s="70">
        <f t="shared" si="191"/>
        <v>0</v>
      </c>
      <c r="AH267" s="70">
        <f t="shared" si="191"/>
        <v>0</v>
      </c>
    </row>
    <row r="268" spans="2:34" hidden="1" outlineLevel="1">
      <c r="B268" t="str">
        <f t="shared" si="151"/>
        <v>e-hydrogen (compressed) - Feedstock WTT emissions (nitrous oxide) - Global - ton N2O/ton H2</v>
      </c>
      <c r="C268" t="s">
        <v>62</v>
      </c>
      <c r="D268" t="s">
        <v>188</v>
      </c>
      <c r="E268" t="s">
        <v>49</v>
      </c>
      <c r="F268" t="s">
        <v>207</v>
      </c>
      <c r="G268" s="70">
        <f t="shared" ref="G268:AH268" si="192">G196</f>
        <v>0</v>
      </c>
      <c r="H268" s="70">
        <f t="shared" si="192"/>
        <v>0</v>
      </c>
      <c r="I268" s="70">
        <f t="shared" si="192"/>
        <v>0</v>
      </c>
      <c r="J268" s="70">
        <f t="shared" si="192"/>
        <v>0</v>
      </c>
      <c r="K268" s="70">
        <f t="shared" si="192"/>
        <v>0</v>
      </c>
      <c r="L268" s="70">
        <f t="shared" si="192"/>
        <v>0</v>
      </c>
      <c r="M268" s="70">
        <f t="shared" si="192"/>
        <v>0</v>
      </c>
      <c r="N268" s="70">
        <f t="shared" si="192"/>
        <v>0</v>
      </c>
      <c r="O268" s="70">
        <f t="shared" si="192"/>
        <v>0</v>
      </c>
      <c r="P268" s="70">
        <f t="shared" si="192"/>
        <v>0</v>
      </c>
      <c r="Q268" s="70">
        <f t="shared" si="192"/>
        <v>0</v>
      </c>
      <c r="R268" s="70">
        <f t="shared" si="192"/>
        <v>0</v>
      </c>
      <c r="S268" s="70">
        <f t="shared" si="192"/>
        <v>0</v>
      </c>
      <c r="T268" s="70">
        <f t="shared" si="192"/>
        <v>0</v>
      </c>
      <c r="U268" s="70">
        <f t="shared" si="192"/>
        <v>0</v>
      </c>
      <c r="V268" s="70">
        <f t="shared" si="192"/>
        <v>0</v>
      </c>
      <c r="W268" s="70">
        <f t="shared" si="192"/>
        <v>0</v>
      </c>
      <c r="X268" s="70">
        <f t="shared" si="192"/>
        <v>0</v>
      </c>
      <c r="Y268" s="70">
        <f t="shared" si="192"/>
        <v>0</v>
      </c>
      <c r="Z268" s="70">
        <f t="shared" si="192"/>
        <v>0</v>
      </c>
      <c r="AA268" s="70">
        <f t="shared" si="192"/>
        <v>0</v>
      </c>
      <c r="AB268" s="70">
        <f t="shared" si="192"/>
        <v>0</v>
      </c>
      <c r="AC268" s="70">
        <f t="shared" si="192"/>
        <v>0</v>
      </c>
      <c r="AD268" s="70">
        <f t="shared" si="192"/>
        <v>0</v>
      </c>
      <c r="AE268" s="70">
        <f t="shared" si="192"/>
        <v>0</v>
      </c>
      <c r="AF268" s="70">
        <f t="shared" si="192"/>
        <v>0</v>
      </c>
      <c r="AG268" s="70">
        <f t="shared" si="192"/>
        <v>0</v>
      </c>
      <c r="AH268" s="70">
        <f t="shared" si="192"/>
        <v>0</v>
      </c>
    </row>
    <row r="269" spans="2:34" hidden="1" outlineLevel="1">
      <c r="B269" t="str">
        <f t="shared" si="151"/>
        <v>Nitrogen - Feedstock WTT emissions (carbon dioxide) - Global - ton CO2/ton N2</v>
      </c>
      <c r="C269" t="s">
        <v>63</v>
      </c>
      <c r="D269" t="s">
        <v>184</v>
      </c>
      <c r="E269" t="s">
        <v>49</v>
      </c>
      <c r="F269" t="s">
        <v>208</v>
      </c>
      <c r="G269" s="71">
        <f>G1179</f>
        <v>1.1814E-3</v>
      </c>
      <c r="H269" s="71">
        <f t="shared" ref="H269:AH269" si="193">H1179</f>
        <v>1.1814E-3</v>
      </c>
      <c r="I269" s="71">
        <f t="shared" si="193"/>
        <v>1.1814000000000035E-3</v>
      </c>
      <c r="J269" s="71">
        <f t="shared" si="193"/>
        <v>1.1599199999999961E-3</v>
      </c>
      <c r="K269" s="71">
        <f t="shared" si="193"/>
        <v>1.1384399999999986E-3</v>
      </c>
      <c r="L269" s="71">
        <f t="shared" si="193"/>
        <v>1.116960000000001E-3</v>
      </c>
      <c r="M269" s="71">
        <f t="shared" si="193"/>
        <v>1.0954800000000033E-3</v>
      </c>
      <c r="N269" s="71">
        <f t="shared" si="193"/>
        <v>1.0739999999999962E-3</v>
      </c>
      <c r="O269" s="71">
        <f t="shared" si="193"/>
        <v>1.0740000000000001E-3</v>
      </c>
      <c r="P269" s="71">
        <f t="shared" si="193"/>
        <v>1.0740000000000001E-3</v>
      </c>
      <c r="Q269" s="71">
        <f t="shared" si="193"/>
        <v>1.0740000000000001E-3</v>
      </c>
      <c r="R269" s="71">
        <f t="shared" si="193"/>
        <v>1.0740000000000001E-3</v>
      </c>
      <c r="S269" s="71">
        <f t="shared" si="193"/>
        <v>1.0740000000000001E-3</v>
      </c>
      <c r="T269" s="71">
        <f t="shared" si="193"/>
        <v>1.0740000000000001E-3</v>
      </c>
      <c r="U269" s="71">
        <f t="shared" si="193"/>
        <v>1.0740000000000001E-3</v>
      </c>
      <c r="V269" s="71">
        <f t="shared" si="193"/>
        <v>1.0740000000000001E-3</v>
      </c>
      <c r="W269" s="71">
        <f t="shared" si="193"/>
        <v>1.0740000000000001E-3</v>
      </c>
      <c r="X269" s="71">
        <f t="shared" si="193"/>
        <v>1.0740000000000001E-3</v>
      </c>
      <c r="Y269" s="71">
        <f t="shared" si="193"/>
        <v>1.0740000000000001E-3</v>
      </c>
      <c r="Z269" s="71">
        <f t="shared" si="193"/>
        <v>1.0740000000000001E-3</v>
      </c>
      <c r="AA269" s="71">
        <f t="shared" si="193"/>
        <v>1.0740000000000001E-3</v>
      </c>
      <c r="AB269" s="71">
        <f t="shared" si="193"/>
        <v>1.0740000000000001E-3</v>
      </c>
      <c r="AC269" s="71">
        <f t="shared" si="193"/>
        <v>1.0740000000000001E-3</v>
      </c>
      <c r="AD269" s="71">
        <f t="shared" si="193"/>
        <v>1.0740000000000001E-3</v>
      </c>
      <c r="AE269" s="71">
        <f t="shared" si="193"/>
        <v>1.0740000000000001E-3</v>
      </c>
      <c r="AF269" s="71">
        <f t="shared" si="193"/>
        <v>1.0740000000000001E-3</v>
      </c>
      <c r="AG269" s="71">
        <f t="shared" si="193"/>
        <v>1.0740000000000001E-3</v>
      </c>
      <c r="AH269" s="71">
        <f t="shared" si="193"/>
        <v>1.0740000000000001E-3</v>
      </c>
    </row>
    <row r="270" spans="2:34" hidden="1" outlineLevel="1">
      <c r="B270" t="str">
        <f t="shared" si="151"/>
        <v>Nitrogen - Feedstock WTT emissions (methane) - Global - ton CH4/ton N2</v>
      </c>
      <c r="C270" t="s">
        <v>63</v>
      </c>
      <c r="D270" t="s">
        <v>186</v>
      </c>
      <c r="E270" t="s">
        <v>49</v>
      </c>
      <c r="F270" t="s">
        <v>209</v>
      </c>
      <c r="G270" s="71">
        <f t="shared" ref="G270:AH270" si="194">G1180</f>
        <v>0</v>
      </c>
      <c r="H270" s="71">
        <f t="shared" si="194"/>
        <v>0</v>
      </c>
      <c r="I270" s="71">
        <f t="shared" si="194"/>
        <v>0</v>
      </c>
      <c r="J270" s="71">
        <f t="shared" si="194"/>
        <v>0</v>
      </c>
      <c r="K270" s="71">
        <f t="shared" si="194"/>
        <v>0</v>
      </c>
      <c r="L270" s="71">
        <f t="shared" si="194"/>
        <v>0</v>
      </c>
      <c r="M270" s="71">
        <f t="shared" si="194"/>
        <v>0</v>
      </c>
      <c r="N270" s="71">
        <f t="shared" si="194"/>
        <v>0</v>
      </c>
      <c r="O270" s="71">
        <f t="shared" si="194"/>
        <v>0</v>
      </c>
      <c r="P270" s="71">
        <f t="shared" si="194"/>
        <v>0</v>
      </c>
      <c r="Q270" s="71">
        <f t="shared" si="194"/>
        <v>0</v>
      </c>
      <c r="R270" s="71">
        <f t="shared" si="194"/>
        <v>0</v>
      </c>
      <c r="S270" s="71">
        <f t="shared" si="194"/>
        <v>0</v>
      </c>
      <c r="T270" s="71">
        <f t="shared" si="194"/>
        <v>0</v>
      </c>
      <c r="U270" s="71">
        <f t="shared" si="194"/>
        <v>0</v>
      </c>
      <c r="V270" s="71">
        <f t="shared" si="194"/>
        <v>0</v>
      </c>
      <c r="W270" s="71">
        <f t="shared" si="194"/>
        <v>0</v>
      </c>
      <c r="X270" s="71">
        <f t="shared" si="194"/>
        <v>0</v>
      </c>
      <c r="Y270" s="71">
        <f t="shared" si="194"/>
        <v>0</v>
      </c>
      <c r="Z270" s="71">
        <f t="shared" si="194"/>
        <v>0</v>
      </c>
      <c r="AA270" s="71">
        <f t="shared" si="194"/>
        <v>0</v>
      </c>
      <c r="AB270" s="71">
        <f t="shared" si="194"/>
        <v>0</v>
      </c>
      <c r="AC270" s="71">
        <f t="shared" si="194"/>
        <v>0</v>
      </c>
      <c r="AD270" s="71">
        <f t="shared" si="194"/>
        <v>0</v>
      </c>
      <c r="AE270" s="71">
        <f t="shared" si="194"/>
        <v>0</v>
      </c>
      <c r="AF270" s="71">
        <f t="shared" si="194"/>
        <v>0</v>
      </c>
      <c r="AG270" s="71">
        <f t="shared" si="194"/>
        <v>0</v>
      </c>
      <c r="AH270" s="71">
        <f t="shared" si="194"/>
        <v>0</v>
      </c>
    </row>
    <row r="271" spans="2:34" hidden="1" outlineLevel="1">
      <c r="B271" t="str">
        <f t="shared" si="151"/>
        <v>Nitrogen - Feedstock WTT emissions (nitrous oxide) - Global - ton N2O/ton N2</v>
      </c>
      <c r="C271" t="s">
        <v>63</v>
      </c>
      <c r="D271" t="s">
        <v>188</v>
      </c>
      <c r="E271" t="s">
        <v>49</v>
      </c>
      <c r="F271" t="s">
        <v>210</v>
      </c>
      <c r="G271" s="71">
        <f t="shared" ref="G271:AH271" si="195">G1181</f>
        <v>0</v>
      </c>
      <c r="H271" s="71">
        <f t="shared" si="195"/>
        <v>0</v>
      </c>
      <c r="I271" s="71">
        <f t="shared" si="195"/>
        <v>0</v>
      </c>
      <c r="J271" s="71">
        <f t="shared" si="195"/>
        <v>0</v>
      </c>
      <c r="K271" s="71">
        <f t="shared" si="195"/>
        <v>0</v>
      </c>
      <c r="L271" s="71">
        <f t="shared" si="195"/>
        <v>0</v>
      </c>
      <c r="M271" s="71">
        <f t="shared" si="195"/>
        <v>0</v>
      </c>
      <c r="N271" s="71">
        <f t="shared" si="195"/>
        <v>0</v>
      </c>
      <c r="O271" s="71">
        <f t="shared" si="195"/>
        <v>0</v>
      </c>
      <c r="P271" s="71">
        <f t="shared" si="195"/>
        <v>0</v>
      </c>
      <c r="Q271" s="71">
        <f t="shared" si="195"/>
        <v>0</v>
      </c>
      <c r="R271" s="71">
        <f t="shared" si="195"/>
        <v>0</v>
      </c>
      <c r="S271" s="71">
        <f t="shared" si="195"/>
        <v>0</v>
      </c>
      <c r="T271" s="71">
        <f t="shared" si="195"/>
        <v>0</v>
      </c>
      <c r="U271" s="71">
        <f t="shared" si="195"/>
        <v>0</v>
      </c>
      <c r="V271" s="71">
        <f t="shared" si="195"/>
        <v>0</v>
      </c>
      <c r="W271" s="71">
        <f t="shared" si="195"/>
        <v>0</v>
      </c>
      <c r="X271" s="71">
        <f t="shared" si="195"/>
        <v>0</v>
      </c>
      <c r="Y271" s="71">
        <f t="shared" si="195"/>
        <v>0</v>
      </c>
      <c r="Z271" s="71">
        <f t="shared" si="195"/>
        <v>0</v>
      </c>
      <c r="AA271" s="71">
        <f t="shared" si="195"/>
        <v>0</v>
      </c>
      <c r="AB271" s="71">
        <f t="shared" si="195"/>
        <v>0</v>
      </c>
      <c r="AC271" s="71">
        <f t="shared" si="195"/>
        <v>0</v>
      </c>
      <c r="AD271" s="71">
        <f t="shared" si="195"/>
        <v>0</v>
      </c>
      <c r="AE271" s="71">
        <f t="shared" si="195"/>
        <v>0</v>
      </c>
      <c r="AF271" s="71">
        <f t="shared" si="195"/>
        <v>0</v>
      </c>
      <c r="AG271" s="71">
        <f t="shared" si="195"/>
        <v>0</v>
      </c>
      <c r="AH271" s="71">
        <f t="shared" si="195"/>
        <v>0</v>
      </c>
    </row>
    <row r="272" spans="2:34" hidden="1" outlineLevel="1">
      <c r="B272" t="str">
        <f t="shared" si="151"/>
        <v>e-ammonia - Conversion H2 -&gt; NH3 - Global - ton H2/ton NH3</v>
      </c>
      <c r="C272" t="str">
        <f>C220</f>
        <v>e-ammonia</v>
      </c>
      <c r="D272" t="s">
        <v>64</v>
      </c>
      <c r="E272" t="s">
        <v>49</v>
      </c>
      <c r="F272" t="s">
        <v>65</v>
      </c>
      <c r="G272" s="24">
        <f t="shared" ref="G272:V273" si="196">INDEX(FuelData,MATCH($B272,FuelData_Index,0),MATCH(G$4,FuelData_Year,0))</f>
        <v>0.18</v>
      </c>
      <c r="H272" s="24">
        <f t="shared" si="196"/>
        <v>0.18</v>
      </c>
      <c r="I272" s="24">
        <f t="shared" si="196"/>
        <v>0.18</v>
      </c>
      <c r="J272" s="24">
        <f t="shared" si="196"/>
        <v>0.18</v>
      </c>
      <c r="K272" s="24">
        <f t="shared" si="196"/>
        <v>0.18</v>
      </c>
      <c r="L272" s="24">
        <f t="shared" si="196"/>
        <v>0.18</v>
      </c>
      <c r="M272" s="24">
        <f t="shared" si="196"/>
        <v>0.18</v>
      </c>
      <c r="N272" s="24">
        <f t="shared" si="196"/>
        <v>0.18</v>
      </c>
      <c r="O272" s="24">
        <f t="shared" si="196"/>
        <v>0.18</v>
      </c>
      <c r="P272" s="24">
        <f t="shared" si="196"/>
        <v>0.18</v>
      </c>
      <c r="Q272" s="24">
        <f t="shared" si="196"/>
        <v>0.18</v>
      </c>
      <c r="R272" s="24">
        <f t="shared" si="196"/>
        <v>0.18</v>
      </c>
      <c r="S272" s="24">
        <f t="shared" si="196"/>
        <v>0.18</v>
      </c>
      <c r="T272" s="24">
        <f t="shared" si="196"/>
        <v>0.18</v>
      </c>
      <c r="U272" s="24">
        <f t="shared" si="196"/>
        <v>0.18</v>
      </c>
      <c r="V272" s="24">
        <f t="shared" si="196"/>
        <v>0.18</v>
      </c>
      <c r="W272" s="24">
        <f t="shared" ref="W272:AH273" si="197">INDEX(FuelData,MATCH($B272,FuelData_Index,0),MATCH(W$4,FuelData_Year,0))</f>
        <v>0.18</v>
      </c>
      <c r="X272" s="24">
        <f t="shared" si="197"/>
        <v>0.18</v>
      </c>
      <c r="Y272" s="24">
        <f t="shared" si="197"/>
        <v>0.18</v>
      </c>
      <c r="Z272" s="24">
        <f t="shared" si="197"/>
        <v>0.18</v>
      </c>
      <c r="AA272" s="24">
        <f t="shared" si="197"/>
        <v>0.18</v>
      </c>
      <c r="AB272" s="24">
        <f t="shared" si="197"/>
        <v>0.18</v>
      </c>
      <c r="AC272" s="24">
        <f t="shared" si="197"/>
        <v>0.18</v>
      </c>
      <c r="AD272" s="24">
        <f t="shared" si="197"/>
        <v>0.18</v>
      </c>
      <c r="AE272" s="24">
        <f t="shared" si="197"/>
        <v>0.18</v>
      </c>
      <c r="AF272" s="24">
        <f t="shared" si="197"/>
        <v>0.18</v>
      </c>
      <c r="AG272" s="24">
        <f t="shared" si="197"/>
        <v>0.18</v>
      </c>
      <c r="AH272" s="24">
        <f t="shared" si="197"/>
        <v>0.18</v>
      </c>
    </row>
    <row r="273" spans="2:34" hidden="1" outlineLevel="1">
      <c r="B273" t="str">
        <f t="shared" si="151"/>
        <v>e-ammonia - Conversion N2 -&gt; NH3 - Global - ton N2/ton NH3</v>
      </c>
      <c r="C273" t="str">
        <f>C220</f>
        <v>e-ammonia</v>
      </c>
      <c r="D273" t="s">
        <v>66</v>
      </c>
      <c r="E273" t="s">
        <v>49</v>
      </c>
      <c r="F273" t="s">
        <v>67</v>
      </c>
      <c r="G273" s="34">
        <f t="shared" si="196"/>
        <v>0.82199999999999995</v>
      </c>
      <c r="H273" s="34">
        <f t="shared" si="196"/>
        <v>0.82199999999999995</v>
      </c>
      <c r="I273" s="34">
        <f t="shared" si="196"/>
        <v>0.82199999999999995</v>
      </c>
      <c r="J273" s="34">
        <f t="shared" si="196"/>
        <v>0.82199999999999995</v>
      </c>
      <c r="K273" s="34">
        <f t="shared" si="196"/>
        <v>0.82199999999999995</v>
      </c>
      <c r="L273" s="34">
        <f t="shared" si="196"/>
        <v>0.82199999999999995</v>
      </c>
      <c r="M273" s="34">
        <f t="shared" si="196"/>
        <v>0.82199999999999995</v>
      </c>
      <c r="N273" s="34">
        <f t="shared" si="196"/>
        <v>0.82199999999999995</v>
      </c>
      <c r="O273" s="34">
        <f t="shared" si="196"/>
        <v>0.82199999999999995</v>
      </c>
      <c r="P273" s="34">
        <f t="shared" si="196"/>
        <v>0.82199999999999995</v>
      </c>
      <c r="Q273" s="34">
        <f t="shared" si="196"/>
        <v>0.82199999999999995</v>
      </c>
      <c r="R273" s="34">
        <f t="shared" si="196"/>
        <v>0.82199999999999995</v>
      </c>
      <c r="S273" s="34">
        <f t="shared" si="196"/>
        <v>0.82199999999999995</v>
      </c>
      <c r="T273" s="34">
        <f t="shared" si="196"/>
        <v>0.82199999999999995</v>
      </c>
      <c r="U273" s="34">
        <f t="shared" si="196"/>
        <v>0.82199999999999995</v>
      </c>
      <c r="V273" s="34">
        <f t="shared" si="196"/>
        <v>0.82199999999999995</v>
      </c>
      <c r="W273" s="34">
        <f t="shared" si="197"/>
        <v>0.82199999999999995</v>
      </c>
      <c r="X273" s="34">
        <f t="shared" si="197"/>
        <v>0.82199999999999995</v>
      </c>
      <c r="Y273" s="34">
        <f t="shared" si="197"/>
        <v>0.82199999999999995</v>
      </c>
      <c r="Z273" s="34">
        <f t="shared" si="197"/>
        <v>0.82199999999999995</v>
      </c>
      <c r="AA273" s="34">
        <f t="shared" si="197"/>
        <v>0.82199999999999995</v>
      </c>
      <c r="AB273" s="34">
        <f t="shared" si="197"/>
        <v>0.82199999999999995</v>
      </c>
      <c r="AC273" s="34">
        <f t="shared" si="197"/>
        <v>0.82199999999999995</v>
      </c>
      <c r="AD273" s="34">
        <f t="shared" si="197"/>
        <v>0.82199999999999995</v>
      </c>
      <c r="AE273" s="34">
        <f t="shared" si="197"/>
        <v>0.82199999999999995</v>
      </c>
      <c r="AF273" s="34">
        <f t="shared" si="197"/>
        <v>0.82199999999999995</v>
      </c>
      <c r="AG273" s="34">
        <f t="shared" si="197"/>
        <v>0.82199999999999995</v>
      </c>
      <c r="AH273" s="34">
        <f t="shared" si="197"/>
        <v>0.82199999999999995</v>
      </c>
    </row>
    <row r="274" spans="2:34" collapsed="1">
      <c r="B274" t="str">
        <f t="shared" si="151"/>
        <v/>
      </c>
    </row>
    <row r="275" spans="2:34">
      <c r="B275" t="str">
        <f t="shared" si="151"/>
        <v>Carbon dioxide (DAC) - Item - Region - Unit</v>
      </c>
      <c r="C275" s="52" t="s">
        <v>68</v>
      </c>
      <c r="D275" s="52" t="s">
        <v>28</v>
      </c>
      <c r="E275" s="52" t="s">
        <v>1</v>
      </c>
      <c r="F275" s="52" t="s">
        <v>29</v>
      </c>
      <c r="G275" s="3">
        <v>2023</v>
      </c>
      <c r="H275" s="3">
        <v>2024</v>
      </c>
      <c r="I275" s="3">
        <v>2025</v>
      </c>
      <c r="J275" s="3">
        <v>2026</v>
      </c>
      <c r="K275" s="3">
        <v>2027</v>
      </c>
      <c r="L275" s="3">
        <v>2028</v>
      </c>
      <c r="M275" s="3">
        <v>2029</v>
      </c>
      <c r="N275" s="3">
        <v>2030</v>
      </c>
      <c r="O275" s="3">
        <v>2031</v>
      </c>
      <c r="P275" s="3">
        <v>2032</v>
      </c>
      <c r="Q275" s="3">
        <v>2033</v>
      </c>
      <c r="R275" s="3">
        <v>2034</v>
      </c>
      <c r="S275" s="3">
        <v>2035</v>
      </c>
      <c r="T275" s="3">
        <v>2036</v>
      </c>
      <c r="U275" s="3">
        <v>2037</v>
      </c>
      <c r="V275" s="3">
        <v>2038</v>
      </c>
      <c r="W275" s="3">
        <v>2039</v>
      </c>
      <c r="X275" s="3">
        <v>2040</v>
      </c>
      <c r="Y275" s="3">
        <v>2041</v>
      </c>
      <c r="Z275" s="3">
        <v>2042</v>
      </c>
      <c r="AA275" s="3">
        <v>2043</v>
      </c>
      <c r="AB275" s="3">
        <v>2044</v>
      </c>
      <c r="AC275" s="3">
        <v>2045</v>
      </c>
      <c r="AD275" s="3">
        <v>2046</v>
      </c>
      <c r="AE275" s="3">
        <v>2047</v>
      </c>
      <c r="AF275" s="3">
        <v>2048</v>
      </c>
      <c r="AG275" s="3">
        <v>2049</v>
      </c>
      <c r="AH275" s="3">
        <v>2050</v>
      </c>
    </row>
    <row r="276" spans="2:34" hidden="1" outlineLevel="1">
      <c r="B276" t="str">
        <f t="shared" ref="B276:B339" si="198">_xlfn.TEXTJOIN(" - ",TRUE,C276:F276)</f>
        <v/>
      </c>
      <c r="C276" s="56"/>
      <c r="D276" s="56"/>
      <c r="E276" s="56"/>
      <c r="F276" s="56"/>
      <c r="G276" s="57"/>
      <c r="H276" s="57"/>
      <c r="I276" s="57"/>
      <c r="J276" s="57"/>
      <c r="K276" s="57"/>
      <c r="L276" s="57"/>
      <c r="M276" s="57"/>
      <c r="N276" s="57"/>
      <c r="O276" s="57"/>
      <c r="P276" s="57"/>
      <c r="Q276" s="57"/>
      <c r="R276" s="57"/>
      <c r="S276" s="57"/>
      <c r="T276" s="57"/>
      <c r="U276" s="57"/>
      <c r="V276" s="57"/>
      <c r="W276" s="57"/>
      <c r="X276" s="57"/>
      <c r="Y276" s="57"/>
      <c r="Z276" s="57"/>
      <c r="AA276" s="57"/>
      <c r="AB276" s="57"/>
      <c r="AC276" s="57"/>
      <c r="AD276" s="57"/>
      <c r="AE276" s="57"/>
      <c r="AF276" s="57"/>
      <c r="AG276" s="57"/>
      <c r="AH276" s="57"/>
    </row>
    <row r="277" spans="2:34" hidden="1" outlineLevel="1">
      <c r="B277" t="str">
        <f t="shared" si="198"/>
        <v>Carbon dioxide (DAC) - Total emissions - WTT - GWP100 - Global - ton CO2eq/ton fuel</v>
      </c>
      <c r="C277" s="58" t="str">
        <f>C275</f>
        <v>Carbon dioxide (DAC)</v>
      </c>
      <c r="D277" s="10" t="s">
        <v>169</v>
      </c>
      <c r="E277" s="10" t="s">
        <v>49</v>
      </c>
      <c r="F277" s="10" t="s">
        <v>52</v>
      </c>
      <c r="G277" s="62">
        <f>G284+G285*G279+G286*G281</f>
        <v>1.545466464376088E-2</v>
      </c>
      <c r="H277" s="62">
        <f t="shared" ref="H277:AH277" si="199">H284+H285*H279+H286*H281</f>
        <v>1.5245332321880432E-2</v>
      </c>
      <c r="I277" s="62">
        <f t="shared" si="199"/>
        <v>1.503600000000006E-2</v>
      </c>
      <c r="J277" s="62">
        <f t="shared" si="199"/>
        <v>1.4840291051553742E-2</v>
      </c>
      <c r="K277" s="62">
        <f t="shared" si="199"/>
        <v>1.4644582103107425E-2</v>
      </c>
      <c r="L277" s="62">
        <f t="shared" si="199"/>
        <v>1.4448873154661108E-2</v>
      </c>
      <c r="M277" s="62">
        <f t="shared" si="199"/>
        <v>1.4253164206214789E-2</v>
      </c>
      <c r="N277" s="62">
        <f t="shared" si="199"/>
        <v>1.4057455257768471E-2</v>
      </c>
      <c r="O277" s="62">
        <f t="shared" si="199"/>
        <v>1.3874483071925844E-2</v>
      </c>
      <c r="P277" s="62">
        <f t="shared" si="199"/>
        <v>1.3691510886083291E-2</v>
      </c>
      <c r="Q277" s="62">
        <f t="shared" si="199"/>
        <v>1.3508538700240739E-2</v>
      </c>
      <c r="R277" s="62">
        <f t="shared" si="199"/>
        <v>1.332556651439811E-2</v>
      </c>
      <c r="S277" s="62">
        <f t="shared" si="199"/>
        <v>1.3142594328555482E-2</v>
      </c>
      <c r="T277" s="62">
        <f t="shared" si="199"/>
        <v>1.2971529995228883E-2</v>
      </c>
      <c r="U277" s="62">
        <f t="shared" si="199"/>
        <v>1.2800465661902361E-2</v>
      </c>
      <c r="V277" s="62">
        <f t="shared" si="199"/>
        <v>1.2629401328575762E-2</v>
      </c>
      <c r="W277" s="62">
        <f t="shared" si="199"/>
        <v>1.2458336995249239E-2</v>
      </c>
      <c r="X277" s="62">
        <f t="shared" si="199"/>
        <v>1.228727266192268E-2</v>
      </c>
      <c r="Y277" s="62">
        <f t="shared" si="199"/>
        <v>1.2127341216595585E-2</v>
      </c>
      <c r="Z277" s="62">
        <f t="shared" si="199"/>
        <v>1.1967409771268492E-2</v>
      </c>
      <c r="AA277" s="62">
        <f t="shared" si="199"/>
        <v>1.1807478325941397E-2</v>
      </c>
      <c r="AB277" s="62">
        <f t="shared" si="199"/>
        <v>1.1647546880614342E-2</v>
      </c>
      <c r="AC277" s="62">
        <f t="shared" si="199"/>
        <v>1.1487615435287249E-2</v>
      </c>
      <c r="AD277" s="62">
        <f t="shared" si="199"/>
        <v>1.1338092348229828E-2</v>
      </c>
      <c r="AE277" s="62">
        <f t="shared" si="199"/>
        <v>1.1188569261172371E-2</v>
      </c>
      <c r="AF277" s="62">
        <f t="shared" si="199"/>
        <v>1.1039046174114914E-2</v>
      </c>
      <c r="AG277" s="62">
        <f t="shared" si="199"/>
        <v>1.0889523087057457E-2</v>
      </c>
      <c r="AH277" s="62">
        <f t="shared" si="199"/>
        <v>1.074E-2</v>
      </c>
    </row>
    <row r="278" spans="2:34" hidden="1" outlineLevel="1">
      <c r="B278" t="str">
        <f t="shared" si="198"/>
        <v>Carbon dioxide (DAC) - Total emissions - WTT - GWP20 - Global - ton CO2eq/ton fuel</v>
      </c>
      <c r="C278" s="59" t="str">
        <f>C275</f>
        <v>Carbon dioxide (DAC)</v>
      </c>
      <c r="D278" s="13" t="s">
        <v>170</v>
      </c>
      <c r="E278" s="13" t="s">
        <v>49</v>
      </c>
      <c r="F278" s="13" t="s">
        <v>52</v>
      </c>
      <c r="G278" s="63">
        <f>G284+G285*G280+G286*G282</f>
        <v>1.545466464376088E-2</v>
      </c>
      <c r="H278" s="63">
        <f t="shared" ref="H278:AH278" si="200">H284+H285*H280+H286*H282</f>
        <v>1.5245332321880432E-2</v>
      </c>
      <c r="I278" s="63">
        <f t="shared" si="200"/>
        <v>1.503600000000006E-2</v>
      </c>
      <c r="J278" s="63">
        <f t="shared" si="200"/>
        <v>1.4840291051553742E-2</v>
      </c>
      <c r="K278" s="63">
        <f t="shared" si="200"/>
        <v>1.4644582103107425E-2</v>
      </c>
      <c r="L278" s="63">
        <f t="shared" si="200"/>
        <v>1.4448873154661108E-2</v>
      </c>
      <c r="M278" s="63">
        <f t="shared" si="200"/>
        <v>1.4253164206214789E-2</v>
      </c>
      <c r="N278" s="63">
        <f t="shared" si="200"/>
        <v>1.4057455257768471E-2</v>
      </c>
      <c r="O278" s="63">
        <f t="shared" si="200"/>
        <v>1.3874483071925844E-2</v>
      </c>
      <c r="P278" s="63">
        <f t="shared" si="200"/>
        <v>1.3691510886083291E-2</v>
      </c>
      <c r="Q278" s="63">
        <f t="shared" si="200"/>
        <v>1.3508538700240739E-2</v>
      </c>
      <c r="R278" s="63">
        <f t="shared" si="200"/>
        <v>1.332556651439811E-2</v>
      </c>
      <c r="S278" s="63">
        <f t="shared" si="200"/>
        <v>1.3142594328555482E-2</v>
      </c>
      <c r="T278" s="63">
        <f t="shared" si="200"/>
        <v>1.2971529995228883E-2</v>
      </c>
      <c r="U278" s="63">
        <f t="shared" si="200"/>
        <v>1.2800465661902361E-2</v>
      </c>
      <c r="V278" s="63">
        <f t="shared" si="200"/>
        <v>1.2629401328575762E-2</v>
      </c>
      <c r="W278" s="63">
        <f t="shared" si="200"/>
        <v>1.2458336995249239E-2</v>
      </c>
      <c r="X278" s="63">
        <f t="shared" si="200"/>
        <v>1.228727266192268E-2</v>
      </c>
      <c r="Y278" s="63">
        <f t="shared" si="200"/>
        <v>1.2127341216595585E-2</v>
      </c>
      <c r="Z278" s="63">
        <f t="shared" si="200"/>
        <v>1.1967409771268492E-2</v>
      </c>
      <c r="AA278" s="63">
        <f t="shared" si="200"/>
        <v>1.1807478325941397E-2</v>
      </c>
      <c r="AB278" s="63">
        <f t="shared" si="200"/>
        <v>1.1647546880614342E-2</v>
      </c>
      <c r="AC278" s="63">
        <f t="shared" si="200"/>
        <v>1.1487615435287249E-2</v>
      </c>
      <c r="AD278" s="63">
        <f t="shared" si="200"/>
        <v>1.1338092348229828E-2</v>
      </c>
      <c r="AE278" s="63">
        <f t="shared" si="200"/>
        <v>1.1188569261172371E-2</v>
      </c>
      <c r="AF278" s="63">
        <f t="shared" si="200"/>
        <v>1.1039046174114914E-2</v>
      </c>
      <c r="AG278" s="63">
        <f t="shared" si="200"/>
        <v>1.0889523087057457E-2</v>
      </c>
      <c r="AH278" s="63">
        <f t="shared" si="200"/>
        <v>1.074E-2</v>
      </c>
    </row>
    <row r="279" spans="2:34" hidden="1" outlineLevel="1">
      <c r="B279" t="str">
        <f t="shared" si="198"/>
        <v>General - Methane - GWP100 - Global - ton CO2eq/ton fuel</v>
      </c>
      <c r="C279" t="s">
        <v>115</v>
      </c>
      <c r="D279" t="s">
        <v>171</v>
      </c>
      <c r="E279" t="s">
        <v>49</v>
      </c>
      <c r="F279" t="s">
        <v>52</v>
      </c>
      <c r="G279" s="8">
        <f t="shared" ref="G279:AH279" si="201">Methane_GWP100</f>
        <v>29</v>
      </c>
      <c r="H279" s="8">
        <f t="shared" si="201"/>
        <v>29</v>
      </c>
      <c r="I279" s="8">
        <f t="shared" si="201"/>
        <v>29</v>
      </c>
      <c r="J279" s="8">
        <f t="shared" si="201"/>
        <v>29</v>
      </c>
      <c r="K279" s="8">
        <f t="shared" si="201"/>
        <v>29</v>
      </c>
      <c r="L279" s="8">
        <f t="shared" si="201"/>
        <v>29</v>
      </c>
      <c r="M279" s="8">
        <f t="shared" si="201"/>
        <v>29</v>
      </c>
      <c r="N279" s="8">
        <f t="shared" si="201"/>
        <v>29</v>
      </c>
      <c r="O279" s="8">
        <f t="shared" si="201"/>
        <v>29</v>
      </c>
      <c r="P279" s="8">
        <f t="shared" si="201"/>
        <v>29</v>
      </c>
      <c r="Q279" s="8">
        <f t="shared" si="201"/>
        <v>29</v>
      </c>
      <c r="R279" s="8">
        <f t="shared" si="201"/>
        <v>29</v>
      </c>
      <c r="S279" s="8">
        <f t="shared" si="201"/>
        <v>29</v>
      </c>
      <c r="T279" s="8">
        <f t="shared" si="201"/>
        <v>29</v>
      </c>
      <c r="U279" s="8">
        <f t="shared" si="201"/>
        <v>29</v>
      </c>
      <c r="V279" s="8">
        <f t="shared" si="201"/>
        <v>29</v>
      </c>
      <c r="W279" s="8">
        <f t="shared" si="201"/>
        <v>29</v>
      </c>
      <c r="X279" s="8">
        <f t="shared" si="201"/>
        <v>29</v>
      </c>
      <c r="Y279" s="8">
        <f t="shared" si="201"/>
        <v>29</v>
      </c>
      <c r="Z279" s="8">
        <f t="shared" si="201"/>
        <v>29</v>
      </c>
      <c r="AA279" s="8">
        <f t="shared" si="201"/>
        <v>29</v>
      </c>
      <c r="AB279" s="8">
        <f t="shared" si="201"/>
        <v>29</v>
      </c>
      <c r="AC279" s="8">
        <f t="shared" si="201"/>
        <v>29</v>
      </c>
      <c r="AD279" s="8">
        <f t="shared" si="201"/>
        <v>29</v>
      </c>
      <c r="AE279" s="8">
        <f t="shared" si="201"/>
        <v>29</v>
      </c>
      <c r="AF279" s="8">
        <f t="shared" si="201"/>
        <v>29</v>
      </c>
      <c r="AG279" s="8">
        <f t="shared" si="201"/>
        <v>29</v>
      </c>
      <c r="AH279" s="8">
        <f t="shared" si="201"/>
        <v>29</v>
      </c>
    </row>
    <row r="280" spans="2:34" hidden="1" outlineLevel="1">
      <c r="B280" t="str">
        <f t="shared" si="198"/>
        <v>General - Methane - GWP20 - Global - ton CO2eq/ton fuel</v>
      </c>
      <c r="C280" t="s">
        <v>115</v>
      </c>
      <c r="D280" t="s">
        <v>172</v>
      </c>
      <c r="E280" t="s">
        <v>49</v>
      </c>
      <c r="F280" t="s">
        <v>52</v>
      </c>
      <c r="G280" s="8">
        <f t="shared" ref="G280:AH280" si="202">Methane_GWP20</f>
        <v>85</v>
      </c>
      <c r="H280" s="8">
        <f t="shared" si="202"/>
        <v>85</v>
      </c>
      <c r="I280" s="8">
        <f t="shared" si="202"/>
        <v>85</v>
      </c>
      <c r="J280" s="8">
        <f t="shared" si="202"/>
        <v>85</v>
      </c>
      <c r="K280" s="8">
        <f t="shared" si="202"/>
        <v>85</v>
      </c>
      <c r="L280" s="8">
        <f t="shared" si="202"/>
        <v>85</v>
      </c>
      <c r="M280" s="8">
        <f t="shared" si="202"/>
        <v>85</v>
      </c>
      <c r="N280" s="8">
        <f t="shared" si="202"/>
        <v>85</v>
      </c>
      <c r="O280" s="8">
        <f t="shared" si="202"/>
        <v>85</v>
      </c>
      <c r="P280" s="8">
        <f t="shared" si="202"/>
        <v>85</v>
      </c>
      <c r="Q280" s="8">
        <f t="shared" si="202"/>
        <v>85</v>
      </c>
      <c r="R280" s="8">
        <f t="shared" si="202"/>
        <v>85</v>
      </c>
      <c r="S280" s="8">
        <f t="shared" si="202"/>
        <v>85</v>
      </c>
      <c r="T280" s="8">
        <f t="shared" si="202"/>
        <v>85</v>
      </c>
      <c r="U280" s="8">
        <f t="shared" si="202"/>
        <v>85</v>
      </c>
      <c r="V280" s="8">
        <f t="shared" si="202"/>
        <v>85</v>
      </c>
      <c r="W280" s="8">
        <f t="shared" si="202"/>
        <v>85</v>
      </c>
      <c r="X280" s="8">
        <f t="shared" si="202"/>
        <v>85</v>
      </c>
      <c r="Y280" s="8">
        <f t="shared" si="202"/>
        <v>85</v>
      </c>
      <c r="Z280" s="8">
        <f t="shared" si="202"/>
        <v>85</v>
      </c>
      <c r="AA280" s="8">
        <f t="shared" si="202"/>
        <v>85</v>
      </c>
      <c r="AB280" s="8">
        <f t="shared" si="202"/>
        <v>85</v>
      </c>
      <c r="AC280" s="8">
        <f t="shared" si="202"/>
        <v>85</v>
      </c>
      <c r="AD280" s="8">
        <f t="shared" si="202"/>
        <v>85</v>
      </c>
      <c r="AE280" s="8">
        <f t="shared" si="202"/>
        <v>85</v>
      </c>
      <c r="AF280" s="8">
        <f t="shared" si="202"/>
        <v>85</v>
      </c>
      <c r="AG280" s="8">
        <f t="shared" si="202"/>
        <v>85</v>
      </c>
      <c r="AH280" s="8">
        <f t="shared" si="202"/>
        <v>85</v>
      </c>
    </row>
    <row r="281" spans="2:34" hidden="1" outlineLevel="1">
      <c r="B281" t="str">
        <f t="shared" si="198"/>
        <v>General - Nitrous oxide - GWP100 - Global - ton CO2eq/ton fuel</v>
      </c>
      <c r="C281" t="s">
        <v>115</v>
      </c>
      <c r="D281" t="s">
        <v>173</v>
      </c>
      <c r="E281" t="s">
        <v>49</v>
      </c>
      <c r="F281" t="s">
        <v>52</v>
      </c>
      <c r="G281" s="8">
        <f t="shared" ref="G281:AH281" si="203">NitrousOxide_GWP100</f>
        <v>266</v>
      </c>
      <c r="H281" s="8">
        <f t="shared" si="203"/>
        <v>266</v>
      </c>
      <c r="I281" s="8">
        <f t="shared" si="203"/>
        <v>266</v>
      </c>
      <c r="J281" s="8">
        <f t="shared" si="203"/>
        <v>266</v>
      </c>
      <c r="K281" s="8">
        <f t="shared" si="203"/>
        <v>266</v>
      </c>
      <c r="L281" s="8">
        <f t="shared" si="203"/>
        <v>266</v>
      </c>
      <c r="M281" s="8">
        <f t="shared" si="203"/>
        <v>266</v>
      </c>
      <c r="N281" s="8">
        <f t="shared" si="203"/>
        <v>266</v>
      </c>
      <c r="O281" s="8">
        <f t="shared" si="203"/>
        <v>266</v>
      </c>
      <c r="P281" s="8">
        <f t="shared" si="203"/>
        <v>266</v>
      </c>
      <c r="Q281" s="8">
        <f t="shared" si="203"/>
        <v>266</v>
      </c>
      <c r="R281" s="8">
        <f t="shared" si="203"/>
        <v>266</v>
      </c>
      <c r="S281" s="8">
        <f t="shared" si="203"/>
        <v>266</v>
      </c>
      <c r="T281" s="8">
        <f t="shared" si="203"/>
        <v>266</v>
      </c>
      <c r="U281" s="8">
        <f t="shared" si="203"/>
        <v>266</v>
      </c>
      <c r="V281" s="8">
        <f t="shared" si="203"/>
        <v>266</v>
      </c>
      <c r="W281" s="8">
        <f t="shared" si="203"/>
        <v>266</v>
      </c>
      <c r="X281" s="8">
        <f t="shared" si="203"/>
        <v>266</v>
      </c>
      <c r="Y281" s="8">
        <f t="shared" si="203"/>
        <v>266</v>
      </c>
      <c r="Z281" s="8">
        <f t="shared" si="203"/>
        <v>266</v>
      </c>
      <c r="AA281" s="8">
        <f t="shared" si="203"/>
        <v>266</v>
      </c>
      <c r="AB281" s="8">
        <f t="shared" si="203"/>
        <v>266</v>
      </c>
      <c r="AC281" s="8">
        <f t="shared" si="203"/>
        <v>266</v>
      </c>
      <c r="AD281" s="8">
        <f t="shared" si="203"/>
        <v>266</v>
      </c>
      <c r="AE281" s="8">
        <f t="shared" si="203"/>
        <v>266</v>
      </c>
      <c r="AF281" s="8">
        <f t="shared" si="203"/>
        <v>266</v>
      </c>
      <c r="AG281" s="8">
        <f t="shared" si="203"/>
        <v>266</v>
      </c>
      <c r="AH281" s="8">
        <f t="shared" si="203"/>
        <v>266</v>
      </c>
    </row>
    <row r="282" spans="2:34" hidden="1" outlineLevel="1">
      <c r="B282" t="str">
        <f t="shared" si="198"/>
        <v>General - Nitrous oxide - GWP20 - Global - ton CO2eq/ton fuel</v>
      </c>
      <c r="C282" t="s">
        <v>115</v>
      </c>
      <c r="D282" t="s">
        <v>174</v>
      </c>
      <c r="E282" t="s">
        <v>49</v>
      </c>
      <c r="F282" t="s">
        <v>52</v>
      </c>
      <c r="G282" s="8">
        <f t="shared" ref="G282:AH282" si="204">NitrousOxide_GWP20</f>
        <v>251</v>
      </c>
      <c r="H282" s="8">
        <f t="shared" si="204"/>
        <v>251</v>
      </c>
      <c r="I282" s="8">
        <f t="shared" si="204"/>
        <v>251</v>
      </c>
      <c r="J282" s="8">
        <f t="shared" si="204"/>
        <v>251</v>
      </c>
      <c r="K282" s="8">
        <f t="shared" si="204"/>
        <v>251</v>
      </c>
      <c r="L282" s="8">
        <f t="shared" si="204"/>
        <v>251</v>
      </c>
      <c r="M282" s="8">
        <f t="shared" si="204"/>
        <v>251</v>
      </c>
      <c r="N282" s="8">
        <f t="shared" si="204"/>
        <v>251</v>
      </c>
      <c r="O282" s="8">
        <f t="shared" si="204"/>
        <v>251</v>
      </c>
      <c r="P282" s="8">
        <f t="shared" si="204"/>
        <v>251</v>
      </c>
      <c r="Q282" s="8">
        <f t="shared" si="204"/>
        <v>251</v>
      </c>
      <c r="R282" s="8">
        <f t="shared" si="204"/>
        <v>251</v>
      </c>
      <c r="S282" s="8">
        <f t="shared" si="204"/>
        <v>251</v>
      </c>
      <c r="T282" s="8">
        <f t="shared" si="204"/>
        <v>251</v>
      </c>
      <c r="U282" s="8">
        <f t="shared" si="204"/>
        <v>251</v>
      </c>
      <c r="V282" s="8">
        <f t="shared" si="204"/>
        <v>251</v>
      </c>
      <c r="W282" s="8">
        <f t="shared" si="204"/>
        <v>251</v>
      </c>
      <c r="X282" s="8">
        <f t="shared" si="204"/>
        <v>251</v>
      </c>
      <c r="Y282" s="8">
        <f t="shared" si="204"/>
        <v>251</v>
      </c>
      <c r="Z282" s="8">
        <f t="shared" si="204"/>
        <v>251</v>
      </c>
      <c r="AA282" s="8">
        <f t="shared" si="204"/>
        <v>251</v>
      </c>
      <c r="AB282" s="8">
        <f t="shared" si="204"/>
        <v>251</v>
      </c>
      <c r="AC282" s="8">
        <f t="shared" si="204"/>
        <v>251</v>
      </c>
      <c r="AD282" s="8">
        <f t="shared" si="204"/>
        <v>251</v>
      </c>
      <c r="AE282" s="8">
        <f t="shared" si="204"/>
        <v>251</v>
      </c>
      <c r="AF282" s="8">
        <f t="shared" si="204"/>
        <v>251</v>
      </c>
      <c r="AG282" s="8">
        <f t="shared" si="204"/>
        <v>251</v>
      </c>
      <c r="AH282" s="8">
        <f t="shared" si="204"/>
        <v>251</v>
      </c>
    </row>
    <row r="283" spans="2:34" hidden="1" outlineLevel="1">
      <c r="B283" t="str">
        <f t="shared" si="198"/>
        <v/>
      </c>
      <c r="C283" s="56"/>
      <c r="D283" s="56"/>
      <c r="E283" s="56"/>
      <c r="F283" s="56"/>
      <c r="G283" s="57"/>
      <c r="H283" s="57"/>
      <c r="I283" s="57"/>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row>
    <row r="284" spans="2:34" hidden="1" outlineLevel="1">
      <c r="B284" t="str">
        <f t="shared" si="198"/>
        <v>Carbon dioxide (DAC) - Total emissions - WTT - Global - ton CO2eq/ton fuel</v>
      </c>
      <c r="C284" s="10" t="str">
        <f>C275</f>
        <v>Carbon dioxide (DAC)</v>
      </c>
      <c r="D284" s="10" t="s">
        <v>175</v>
      </c>
      <c r="E284" s="10" t="s">
        <v>49</v>
      </c>
      <c r="F284" s="10" t="s">
        <v>52</v>
      </c>
      <c r="G284" s="60">
        <f t="shared" ref="G284:AH284" si="205">G288+G295+G303</f>
        <v>1.545466464376088E-2</v>
      </c>
      <c r="H284" s="60">
        <f t="shared" si="205"/>
        <v>1.5245332321880432E-2</v>
      </c>
      <c r="I284" s="60">
        <f t="shared" si="205"/>
        <v>1.503600000000006E-2</v>
      </c>
      <c r="J284" s="60">
        <f t="shared" si="205"/>
        <v>1.4840291051553742E-2</v>
      </c>
      <c r="K284" s="60">
        <f t="shared" si="205"/>
        <v>1.4644582103107425E-2</v>
      </c>
      <c r="L284" s="60">
        <f t="shared" si="205"/>
        <v>1.4448873154661108E-2</v>
      </c>
      <c r="M284" s="60">
        <f t="shared" si="205"/>
        <v>1.4253164206214789E-2</v>
      </c>
      <c r="N284" s="60">
        <f t="shared" si="205"/>
        <v>1.4057455257768471E-2</v>
      </c>
      <c r="O284" s="60">
        <f t="shared" si="205"/>
        <v>1.3874483071925844E-2</v>
      </c>
      <c r="P284" s="60">
        <f t="shared" si="205"/>
        <v>1.3691510886083291E-2</v>
      </c>
      <c r="Q284" s="60">
        <f t="shared" si="205"/>
        <v>1.3508538700240739E-2</v>
      </c>
      <c r="R284" s="60">
        <f t="shared" si="205"/>
        <v>1.332556651439811E-2</v>
      </c>
      <c r="S284" s="60">
        <f t="shared" si="205"/>
        <v>1.3142594328555482E-2</v>
      </c>
      <c r="T284" s="60">
        <f t="shared" si="205"/>
        <v>1.2971529995228883E-2</v>
      </c>
      <c r="U284" s="60">
        <f t="shared" si="205"/>
        <v>1.2800465661902361E-2</v>
      </c>
      <c r="V284" s="60">
        <f t="shared" si="205"/>
        <v>1.2629401328575762E-2</v>
      </c>
      <c r="W284" s="60">
        <f t="shared" si="205"/>
        <v>1.2458336995249239E-2</v>
      </c>
      <c r="X284" s="60">
        <f t="shared" si="205"/>
        <v>1.228727266192268E-2</v>
      </c>
      <c r="Y284" s="60">
        <f t="shared" si="205"/>
        <v>1.2127341216595585E-2</v>
      </c>
      <c r="Z284" s="60">
        <f t="shared" si="205"/>
        <v>1.1967409771268492E-2</v>
      </c>
      <c r="AA284" s="60">
        <f t="shared" si="205"/>
        <v>1.1807478325941397E-2</v>
      </c>
      <c r="AB284" s="60">
        <f t="shared" si="205"/>
        <v>1.1647546880614342E-2</v>
      </c>
      <c r="AC284" s="60">
        <f t="shared" si="205"/>
        <v>1.1487615435287249E-2</v>
      </c>
      <c r="AD284" s="60">
        <f t="shared" si="205"/>
        <v>1.1338092348229828E-2</v>
      </c>
      <c r="AE284" s="60">
        <f t="shared" si="205"/>
        <v>1.1188569261172371E-2</v>
      </c>
      <c r="AF284" s="60">
        <f t="shared" si="205"/>
        <v>1.1039046174114914E-2</v>
      </c>
      <c r="AG284" s="60">
        <f t="shared" si="205"/>
        <v>1.0889523087057457E-2</v>
      </c>
      <c r="AH284" s="60">
        <f t="shared" si="205"/>
        <v>1.074E-2</v>
      </c>
    </row>
    <row r="285" spans="2:34" hidden="1" outlineLevel="1">
      <c r="B285" t="str">
        <f t="shared" si="198"/>
        <v>Carbon dioxide (DAC) - Total emissions - WTT - Global - ton CO2eq/ton fuel</v>
      </c>
      <c r="C285" s="2" t="str">
        <f>C275</f>
        <v>Carbon dioxide (DAC)</v>
      </c>
      <c r="D285" s="2" t="s">
        <v>175</v>
      </c>
      <c r="E285" s="2" t="s">
        <v>49</v>
      </c>
      <c r="F285" s="2" t="s">
        <v>52</v>
      </c>
      <c r="G285" s="64">
        <f t="shared" ref="G285:AH285" si="206">G289+G296+G304</f>
        <v>0</v>
      </c>
      <c r="H285" s="64">
        <f t="shared" si="206"/>
        <v>0</v>
      </c>
      <c r="I285" s="64">
        <f t="shared" si="206"/>
        <v>0</v>
      </c>
      <c r="J285" s="64">
        <f t="shared" si="206"/>
        <v>0</v>
      </c>
      <c r="K285" s="64">
        <f t="shared" si="206"/>
        <v>0</v>
      </c>
      <c r="L285" s="64">
        <f t="shared" si="206"/>
        <v>0</v>
      </c>
      <c r="M285" s="64">
        <f t="shared" si="206"/>
        <v>0</v>
      </c>
      <c r="N285" s="64">
        <f t="shared" si="206"/>
        <v>0</v>
      </c>
      <c r="O285" s="64">
        <f t="shared" si="206"/>
        <v>0</v>
      </c>
      <c r="P285" s="64">
        <f t="shared" si="206"/>
        <v>0</v>
      </c>
      <c r="Q285" s="64">
        <f t="shared" si="206"/>
        <v>0</v>
      </c>
      <c r="R285" s="64">
        <f t="shared" si="206"/>
        <v>0</v>
      </c>
      <c r="S285" s="64">
        <f t="shared" si="206"/>
        <v>0</v>
      </c>
      <c r="T285" s="64">
        <f t="shared" si="206"/>
        <v>0</v>
      </c>
      <c r="U285" s="64">
        <f t="shared" si="206"/>
        <v>0</v>
      </c>
      <c r="V285" s="64">
        <f t="shared" si="206"/>
        <v>0</v>
      </c>
      <c r="W285" s="64">
        <f t="shared" si="206"/>
        <v>0</v>
      </c>
      <c r="X285" s="64">
        <f t="shared" si="206"/>
        <v>0</v>
      </c>
      <c r="Y285" s="64">
        <f t="shared" si="206"/>
        <v>0</v>
      </c>
      <c r="Z285" s="64">
        <f t="shared" si="206"/>
        <v>0</v>
      </c>
      <c r="AA285" s="64">
        <f t="shared" si="206"/>
        <v>0</v>
      </c>
      <c r="AB285" s="64">
        <f t="shared" si="206"/>
        <v>0</v>
      </c>
      <c r="AC285" s="64">
        <f t="shared" si="206"/>
        <v>0</v>
      </c>
      <c r="AD285" s="64">
        <f t="shared" si="206"/>
        <v>0</v>
      </c>
      <c r="AE285" s="64">
        <f t="shared" si="206"/>
        <v>0</v>
      </c>
      <c r="AF285" s="64">
        <f t="shared" si="206"/>
        <v>0</v>
      </c>
      <c r="AG285" s="64">
        <f t="shared" si="206"/>
        <v>0</v>
      </c>
      <c r="AH285" s="64">
        <f t="shared" si="206"/>
        <v>0</v>
      </c>
    </row>
    <row r="286" spans="2:34" hidden="1" outlineLevel="1">
      <c r="B286" t="str">
        <f t="shared" si="198"/>
        <v>Carbon dioxide (DAC) - Total emissions - WTT - Global - ton CO2eq/ton fuel</v>
      </c>
      <c r="C286" s="13" t="str">
        <f>C275</f>
        <v>Carbon dioxide (DAC)</v>
      </c>
      <c r="D286" s="13" t="s">
        <v>175</v>
      </c>
      <c r="E286" s="13" t="s">
        <v>49</v>
      </c>
      <c r="F286" s="13" t="s">
        <v>52</v>
      </c>
      <c r="G286" s="61">
        <f t="shared" ref="G286:AH286" si="207">G290+G297+G305</f>
        <v>0</v>
      </c>
      <c r="H286" s="61">
        <f t="shared" si="207"/>
        <v>0</v>
      </c>
      <c r="I286" s="61">
        <f t="shared" si="207"/>
        <v>0</v>
      </c>
      <c r="J286" s="61">
        <f t="shared" si="207"/>
        <v>0</v>
      </c>
      <c r="K286" s="61">
        <f t="shared" si="207"/>
        <v>0</v>
      </c>
      <c r="L286" s="61">
        <f t="shared" si="207"/>
        <v>0</v>
      </c>
      <c r="M286" s="61">
        <f t="shared" si="207"/>
        <v>0</v>
      </c>
      <c r="N286" s="61">
        <f t="shared" si="207"/>
        <v>0</v>
      </c>
      <c r="O286" s="61">
        <f t="shared" si="207"/>
        <v>0</v>
      </c>
      <c r="P286" s="61">
        <f t="shared" si="207"/>
        <v>0</v>
      </c>
      <c r="Q286" s="61">
        <f t="shared" si="207"/>
        <v>0</v>
      </c>
      <c r="R286" s="61">
        <f t="shared" si="207"/>
        <v>0</v>
      </c>
      <c r="S286" s="61">
        <f t="shared" si="207"/>
        <v>0</v>
      </c>
      <c r="T286" s="61">
        <f t="shared" si="207"/>
        <v>0</v>
      </c>
      <c r="U286" s="61">
        <f t="shared" si="207"/>
        <v>0</v>
      </c>
      <c r="V286" s="61">
        <f t="shared" si="207"/>
        <v>0</v>
      </c>
      <c r="W286" s="61">
        <f t="shared" si="207"/>
        <v>0</v>
      </c>
      <c r="X286" s="61">
        <f t="shared" si="207"/>
        <v>0</v>
      </c>
      <c r="Y286" s="61">
        <f t="shared" si="207"/>
        <v>0</v>
      </c>
      <c r="Z286" s="61">
        <f t="shared" si="207"/>
        <v>0</v>
      </c>
      <c r="AA286" s="61">
        <f t="shared" si="207"/>
        <v>0</v>
      </c>
      <c r="AB286" s="61">
        <f t="shared" si="207"/>
        <v>0</v>
      </c>
      <c r="AC286" s="61">
        <f t="shared" si="207"/>
        <v>0</v>
      </c>
      <c r="AD286" s="61">
        <f t="shared" si="207"/>
        <v>0</v>
      </c>
      <c r="AE286" s="61">
        <f t="shared" si="207"/>
        <v>0</v>
      </c>
      <c r="AF286" s="61">
        <f t="shared" si="207"/>
        <v>0</v>
      </c>
      <c r="AG286" s="61">
        <f t="shared" si="207"/>
        <v>0</v>
      </c>
      <c r="AH286" s="61">
        <f t="shared" si="207"/>
        <v>0</v>
      </c>
    </row>
    <row r="287" spans="2:34" hidden="1" outlineLevel="1">
      <c r="B287" t="str">
        <f t="shared" si="198"/>
        <v/>
      </c>
      <c r="C287" s="2"/>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c r="AH287" s="65"/>
    </row>
    <row r="288" spans="2:34" hidden="1" outlineLevel="1">
      <c r="B288" t="str">
        <f t="shared" si="198"/>
        <v>Carbon dioxide (DAC) - Process-related emissions - WTT - Global - ton CO2/ton fuel</v>
      </c>
      <c r="C288" s="10" t="str">
        <f>C275</f>
        <v>Carbon dioxide (DAC)</v>
      </c>
      <c r="D288" s="10" t="s">
        <v>179</v>
      </c>
      <c r="E288" s="10" t="s">
        <v>49</v>
      </c>
      <c r="F288" s="10" t="s">
        <v>176</v>
      </c>
      <c r="G288" s="60">
        <f>G291</f>
        <v>0</v>
      </c>
      <c r="H288" s="60">
        <f t="shared" ref="H288:AH288" si="208">H291</f>
        <v>0</v>
      </c>
      <c r="I288" s="60">
        <f t="shared" si="208"/>
        <v>0</v>
      </c>
      <c r="J288" s="60">
        <f t="shared" si="208"/>
        <v>0</v>
      </c>
      <c r="K288" s="60">
        <f t="shared" si="208"/>
        <v>0</v>
      </c>
      <c r="L288" s="60">
        <f t="shared" si="208"/>
        <v>0</v>
      </c>
      <c r="M288" s="60">
        <f t="shared" si="208"/>
        <v>0</v>
      </c>
      <c r="N288" s="60">
        <f t="shared" si="208"/>
        <v>0</v>
      </c>
      <c r="O288" s="60">
        <f t="shared" si="208"/>
        <v>0</v>
      </c>
      <c r="P288" s="60">
        <f t="shared" si="208"/>
        <v>0</v>
      </c>
      <c r="Q288" s="60">
        <f t="shared" si="208"/>
        <v>0</v>
      </c>
      <c r="R288" s="60">
        <f t="shared" si="208"/>
        <v>0</v>
      </c>
      <c r="S288" s="60">
        <f t="shared" si="208"/>
        <v>0</v>
      </c>
      <c r="T288" s="60">
        <f t="shared" si="208"/>
        <v>0</v>
      </c>
      <c r="U288" s="60">
        <f t="shared" si="208"/>
        <v>0</v>
      </c>
      <c r="V288" s="60">
        <f t="shared" si="208"/>
        <v>0</v>
      </c>
      <c r="W288" s="60">
        <f t="shared" si="208"/>
        <v>0</v>
      </c>
      <c r="X288" s="60">
        <f t="shared" si="208"/>
        <v>0</v>
      </c>
      <c r="Y288" s="60">
        <f t="shared" si="208"/>
        <v>0</v>
      </c>
      <c r="Z288" s="60">
        <f t="shared" si="208"/>
        <v>0</v>
      </c>
      <c r="AA288" s="60">
        <f t="shared" si="208"/>
        <v>0</v>
      </c>
      <c r="AB288" s="60">
        <f t="shared" si="208"/>
        <v>0</v>
      </c>
      <c r="AC288" s="60">
        <f t="shared" si="208"/>
        <v>0</v>
      </c>
      <c r="AD288" s="60">
        <f t="shared" si="208"/>
        <v>0</v>
      </c>
      <c r="AE288" s="60">
        <f t="shared" si="208"/>
        <v>0</v>
      </c>
      <c r="AF288" s="60">
        <f t="shared" si="208"/>
        <v>0</v>
      </c>
      <c r="AG288" s="60">
        <f t="shared" si="208"/>
        <v>0</v>
      </c>
      <c r="AH288" s="60">
        <f t="shared" si="208"/>
        <v>0</v>
      </c>
    </row>
    <row r="289" spans="2:34" hidden="1" outlineLevel="1">
      <c r="B289" t="str">
        <f t="shared" si="198"/>
        <v>Carbon dioxide (DAC) - Process-related emissions - WTT - Global - ton CH4/ton fuel</v>
      </c>
      <c r="C289" s="2" t="str">
        <f>C275</f>
        <v>Carbon dioxide (DAC)</v>
      </c>
      <c r="D289" s="2" t="s">
        <v>179</v>
      </c>
      <c r="E289" s="2" t="s">
        <v>49</v>
      </c>
      <c r="F289" s="2" t="s">
        <v>177</v>
      </c>
      <c r="G289" s="64">
        <f t="shared" ref="G289:AH289" si="209">G292</f>
        <v>0</v>
      </c>
      <c r="H289" s="64">
        <f t="shared" si="209"/>
        <v>0</v>
      </c>
      <c r="I289" s="64">
        <f t="shared" si="209"/>
        <v>0</v>
      </c>
      <c r="J289" s="64">
        <f t="shared" si="209"/>
        <v>0</v>
      </c>
      <c r="K289" s="64">
        <f t="shared" si="209"/>
        <v>0</v>
      </c>
      <c r="L289" s="64">
        <f t="shared" si="209"/>
        <v>0</v>
      </c>
      <c r="M289" s="64">
        <f t="shared" si="209"/>
        <v>0</v>
      </c>
      <c r="N289" s="64">
        <f t="shared" si="209"/>
        <v>0</v>
      </c>
      <c r="O289" s="64">
        <f t="shared" si="209"/>
        <v>0</v>
      </c>
      <c r="P289" s="64">
        <f t="shared" si="209"/>
        <v>0</v>
      </c>
      <c r="Q289" s="64">
        <f t="shared" si="209"/>
        <v>0</v>
      </c>
      <c r="R289" s="64">
        <f t="shared" si="209"/>
        <v>0</v>
      </c>
      <c r="S289" s="64">
        <f t="shared" si="209"/>
        <v>0</v>
      </c>
      <c r="T289" s="64">
        <f t="shared" si="209"/>
        <v>0</v>
      </c>
      <c r="U289" s="64">
        <f t="shared" si="209"/>
        <v>0</v>
      </c>
      <c r="V289" s="64">
        <f t="shared" si="209"/>
        <v>0</v>
      </c>
      <c r="W289" s="64">
        <f t="shared" si="209"/>
        <v>0</v>
      </c>
      <c r="X289" s="64">
        <f t="shared" si="209"/>
        <v>0</v>
      </c>
      <c r="Y289" s="64">
        <f t="shared" si="209"/>
        <v>0</v>
      </c>
      <c r="Z289" s="64">
        <f t="shared" si="209"/>
        <v>0</v>
      </c>
      <c r="AA289" s="64">
        <f t="shared" si="209"/>
        <v>0</v>
      </c>
      <c r="AB289" s="64">
        <f t="shared" si="209"/>
        <v>0</v>
      </c>
      <c r="AC289" s="64">
        <f t="shared" si="209"/>
        <v>0</v>
      </c>
      <c r="AD289" s="64">
        <f t="shared" si="209"/>
        <v>0</v>
      </c>
      <c r="AE289" s="64">
        <f t="shared" si="209"/>
        <v>0</v>
      </c>
      <c r="AF289" s="64">
        <f t="shared" si="209"/>
        <v>0</v>
      </c>
      <c r="AG289" s="64">
        <f t="shared" si="209"/>
        <v>0</v>
      </c>
      <c r="AH289" s="64">
        <f t="shared" si="209"/>
        <v>0</v>
      </c>
    </row>
    <row r="290" spans="2:34" hidden="1" outlineLevel="1">
      <c r="B290" t="str">
        <f t="shared" si="198"/>
        <v>Carbon dioxide (DAC) - Process-related emissions - WTT - Global - ton N2O/ton fuel</v>
      </c>
      <c r="C290" s="13" t="str">
        <f>C275</f>
        <v>Carbon dioxide (DAC)</v>
      </c>
      <c r="D290" s="13" t="s">
        <v>179</v>
      </c>
      <c r="E290" s="13" t="s">
        <v>49</v>
      </c>
      <c r="F290" s="13" t="s">
        <v>178</v>
      </c>
      <c r="G290" s="61">
        <f t="shared" ref="G290:AH290" si="210">G293</f>
        <v>0</v>
      </c>
      <c r="H290" s="61">
        <f t="shared" si="210"/>
        <v>0</v>
      </c>
      <c r="I290" s="61">
        <f t="shared" si="210"/>
        <v>0</v>
      </c>
      <c r="J290" s="61">
        <f t="shared" si="210"/>
        <v>0</v>
      </c>
      <c r="K290" s="61">
        <f t="shared" si="210"/>
        <v>0</v>
      </c>
      <c r="L290" s="61">
        <f t="shared" si="210"/>
        <v>0</v>
      </c>
      <c r="M290" s="61">
        <f t="shared" si="210"/>
        <v>0</v>
      </c>
      <c r="N290" s="61">
        <f t="shared" si="210"/>
        <v>0</v>
      </c>
      <c r="O290" s="61">
        <f t="shared" si="210"/>
        <v>0</v>
      </c>
      <c r="P290" s="61">
        <f t="shared" si="210"/>
        <v>0</v>
      </c>
      <c r="Q290" s="61">
        <f t="shared" si="210"/>
        <v>0</v>
      </c>
      <c r="R290" s="61">
        <f t="shared" si="210"/>
        <v>0</v>
      </c>
      <c r="S290" s="61">
        <f t="shared" si="210"/>
        <v>0</v>
      </c>
      <c r="T290" s="61">
        <f t="shared" si="210"/>
        <v>0</v>
      </c>
      <c r="U290" s="61">
        <f t="shared" si="210"/>
        <v>0</v>
      </c>
      <c r="V290" s="61">
        <f t="shared" si="210"/>
        <v>0</v>
      </c>
      <c r="W290" s="61">
        <f t="shared" si="210"/>
        <v>0</v>
      </c>
      <c r="X290" s="61">
        <f t="shared" si="210"/>
        <v>0</v>
      </c>
      <c r="Y290" s="61">
        <f t="shared" si="210"/>
        <v>0</v>
      </c>
      <c r="Z290" s="61">
        <f t="shared" si="210"/>
        <v>0</v>
      </c>
      <c r="AA290" s="61">
        <f t="shared" si="210"/>
        <v>0</v>
      </c>
      <c r="AB290" s="61">
        <f t="shared" si="210"/>
        <v>0</v>
      </c>
      <c r="AC290" s="61">
        <f t="shared" si="210"/>
        <v>0</v>
      </c>
      <c r="AD290" s="61">
        <f t="shared" si="210"/>
        <v>0</v>
      </c>
      <c r="AE290" s="61">
        <f t="shared" si="210"/>
        <v>0</v>
      </c>
      <c r="AF290" s="61">
        <f t="shared" si="210"/>
        <v>0</v>
      </c>
      <c r="AG290" s="61">
        <f t="shared" si="210"/>
        <v>0</v>
      </c>
      <c r="AH290" s="61">
        <f t="shared" si="210"/>
        <v>0</v>
      </c>
    </row>
    <row r="291" spans="2:34" hidden="1" outlineLevel="1">
      <c r="B291" t="str">
        <f t="shared" si="198"/>
        <v>Carbon dioxide (DAC) - Process WTT emissions (carbon dioxide) - Global - ton CO2/ton fuel</v>
      </c>
      <c r="C291" t="str">
        <f>C275</f>
        <v>Carbon dioxide (DAC)</v>
      </c>
      <c r="D291" t="s">
        <v>180</v>
      </c>
      <c r="E291" t="s">
        <v>49</v>
      </c>
      <c r="F291" t="s">
        <v>176</v>
      </c>
      <c r="G291" s="20">
        <f t="shared" ref="G291:AH293" si="211">INDEX(FuelData,MATCH($B291,FuelData_Index,0),MATCH(G$4,FuelData_Year,0))</f>
        <v>0</v>
      </c>
      <c r="H291" s="20">
        <f t="shared" si="211"/>
        <v>0</v>
      </c>
      <c r="I291" s="20">
        <f t="shared" si="211"/>
        <v>0</v>
      </c>
      <c r="J291" s="20">
        <f t="shared" si="211"/>
        <v>0</v>
      </c>
      <c r="K291" s="20">
        <f t="shared" si="211"/>
        <v>0</v>
      </c>
      <c r="L291" s="20">
        <f t="shared" si="211"/>
        <v>0</v>
      </c>
      <c r="M291" s="20">
        <f t="shared" si="211"/>
        <v>0</v>
      </c>
      <c r="N291" s="20">
        <f t="shared" si="211"/>
        <v>0</v>
      </c>
      <c r="O291" s="20">
        <f t="shared" si="211"/>
        <v>0</v>
      </c>
      <c r="P291" s="20">
        <f t="shared" si="211"/>
        <v>0</v>
      </c>
      <c r="Q291" s="20">
        <f t="shared" si="211"/>
        <v>0</v>
      </c>
      <c r="R291" s="20">
        <f t="shared" si="211"/>
        <v>0</v>
      </c>
      <c r="S291" s="20">
        <f t="shared" si="211"/>
        <v>0</v>
      </c>
      <c r="T291" s="20">
        <f t="shared" si="211"/>
        <v>0</v>
      </c>
      <c r="U291" s="20">
        <f t="shared" si="211"/>
        <v>0</v>
      </c>
      <c r="V291" s="20">
        <f t="shared" si="211"/>
        <v>0</v>
      </c>
      <c r="W291" s="20">
        <f t="shared" si="211"/>
        <v>0</v>
      </c>
      <c r="X291" s="20">
        <f t="shared" si="211"/>
        <v>0</v>
      </c>
      <c r="Y291" s="20">
        <f t="shared" si="211"/>
        <v>0</v>
      </c>
      <c r="Z291" s="20">
        <f t="shared" si="211"/>
        <v>0</v>
      </c>
      <c r="AA291" s="20">
        <f t="shared" si="211"/>
        <v>0</v>
      </c>
      <c r="AB291" s="20">
        <f t="shared" si="211"/>
        <v>0</v>
      </c>
      <c r="AC291" s="20">
        <f t="shared" si="211"/>
        <v>0</v>
      </c>
      <c r="AD291" s="20">
        <f t="shared" si="211"/>
        <v>0</v>
      </c>
      <c r="AE291" s="20">
        <f t="shared" si="211"/>
        <v>0</v>
      </c>
      <c r="AF291" s="20">
        <f t="shared" si="211"/>
        <v>0</v>
      </c>
      <c r="AG291" s="20">
        <f t="shared" si="211"/>
        <v>0</v>
      </c>
      <c r="AH291" s="20">
        <f t="shared" si="211"/>
        <v>0</v>
      </c>
    </row>
    <row r="292" spans="2:34" hidden="1" outlineLevel="1">
      <c r="B292" t="str">
        <f t="shared" si="198"/>
        <v>Carbon dioxide (DAC) - Process WTT emissions (methane) - Global - ton CH4/ton fuel</v>
      </c>
      <c r="C292" t="str">
        <f>C275</f>
        <v>Carbon dioxide (DAC)</v>
      </c>
      <c r="D292" t="s">
        <v>181</v>
      </c>
      <c r="E292" t="s">
        <v>49</v>
      </c>
      <c r="F292" t="s">
        <v>177</v>
      </c>
      <c r="G292" s="20">
        <f t="shared" si="211"/>
        <v>0</v>
      </c>
      <c r="H292" s="20">
        <f t="shared" si="211"/>
        <v>0</v>
      </c>
      <c r="I292" s="20">
        <f t="shared" si="211"/>
        <v>0</v>
      </c>
      <c r="J292" s="20">
        <f t="shared" si="211"/>
        <v>0</v>
      </c>
      <c r="K292" s="20">
        <f t="shared" si="211"/>
        <v>0</v>
      </c>
      <c r="L292" s="20">
        <f t="shared" si="211"/>
        <v>0</v>
      </c>
      <c r="M292" s="20">
        <f t="shared" si="211"/>
        <v>0</v>
      </c>
      <c r="N292" s="20">
        <f t="shared" si="211"/>
        <v>0</v>
      </c>
      <c r="O292" s="20">
        <f t="shared" si="211"/>
        <v>0</v>
      </c>
      <c r="P292" s="20">
        <f t="shared" si="211"/>
        <v>0</v>
      </c>
      <c r="Q292" s="20">
        <f t="shared" si="211"/>
        <v>0</v>
      </c>
      <c r="R292" s="20">
        <f t="shared" si="211"/>
        <v>0</v>
      </c>
      <c r="S292" s="20">
        <f t="shared" si="211"/>
        <v>0</v>
      </c>
      <c r="T292" s="20">
        <f t="shared" si="211"/>
        <v>0</v>
      </c>
      <c r="U292" s="20">
        <f t="shared" si="211"/>
        <v>0</v>
      </c>
      <c r="V292" s="20">
        <f t="shared" si="211"/>
        <v>0</v>
      </c>
      <c r="W292" s="20">
        <f t="shared" si="211"/>
        <v>0</v>
      </c>
      <c r="X292" s="20">
        <f t="shared" si="211"/>
        <v>0</v>
      </c>
      <c r="Y292" s="20">
        <f t="shared" si="211"/>
        <v>0</v>
      </c>
      <c r="Z292" s="20">
        <f t="shared" si="211"/>
        <v>0</v>
      </c>
      <c r="AA292" s="20">
        <f t="shared" si="211"/>
        <v>0</v>
      </c>
      <c r="AB292" s="20">
        <f t="shared" si="211"/>
        <v>0</v>
      </c>
      <c r="AC292" s="20">
        <f t="shared" si="211"/>
        <v>0</v>
      </c>
      <c r="AD292" s="20">
        <f t="shared" si="211"/>
        <v>0</v>
      </c>
      <c r="AE292" s="20">
        <f t="shared" si="211"/>
        <v>0</v>
      </c>
      <c r="AF292" s="20">
        <f t="shared" si="211"/>
        <v>0</v>
      </c>
      <c r="AG292" s="20">
        <f t="shared" si="211"/>
        <v>0</v>
      </c>
      <c r="AH292" s="20">
        <f t="shared" si="211"/>
        <v>0</v>
      </c>
    </row>
    <row r="293" spans="2:34" hidden="1" outlineLevel="1">
      <c r="B293" t="str">
        <f t="shared" si="198"/>
        <v>Carbon dioxide (DAC) - Process WTT emissions (nitrous oxide) - Global - ton N2O/ton fuel</v>
      </c>
      <c r="C293" t="str">
        <f>C275</f>
        <v>Carbon dioxide (DAC)</v>
      </c>
      <c r="D293" t="s">
        <v>182</v>
      </c>
      <c r="E293" t="s">
        <v>49</v>
      </c>
      <c r="F293" t="s">
        <v>178</v>
      </c>
      <c r="G293" s="20">
        <f t="shared" si="211"/>
        <v>0</v>
      </c>
      <c r="H293" s="20">
        <f t="shared" si="211"/>
        <v>0</v>
      </c>
      <c r="I293" s="20">
        <f t="shared" si="211"/>
        <v>0</v>
      </c>
      <c r="J293" s="20">
        <f t="shared" si="211"/>
        <v>0</v>
      </c>
      <c r="K293" s="20">
        <f t="shared" si="211"/>
        <v>0</v>
      </c>
      <c r="L293" s="20">
        <f t="shared" si="211"/>
        <v>0</v>
      </c>
      <c r="M293" s="20">
        <f t="shared" si="211"/>
        <v>0</v>
      </c>
      <c r="N293" s="20">
        <f t="shared" si="211"/>
        <v>0</v>
      </c>
      <c r="O293" s="20">
        <f t="shared" si="211"/>
        <v>0</v>
      </c>
      <c r="P293" s="20">
        <f t="shared" si="211"/>
        <v>0</v>
      </c>
      <c r="Q293" s="20">
        <f t="shared" si="211"/>
        <v>0</v>
      </c>
      <c r="R293" s="20">
        <f t="shared" si="211"/>
        <v>0</v>
      </c>
      <c r="S293" s="20">
        <f t="shared" si="211"/>
        <v>0</v>
      </c>
      <c r="T293" s="20">
        <f t="shared" si="211"/>
        <v>0</v>
      </c>
      <c r="U293" s="20">
        <f t="shared" si="211"/>
        <v>0</v>
      </c>
      <c r="V293" s="20">
        <f t="shared" si="211"/>
        <v>0</v>
      </c>
      <c r="W293" s="20">
        <f t="shared" si="211"/>
        <v>0</v>
      </c>
      <c r="X293" s="20">
        <f t="shared" si="211"/>
        <v>0</v>
      </c>
      <c r="Y293" s="20">
        <f t="shared" si="211"/>
        <v>0</v>
      </c>
      <c r="Z293" s="20">
        <f t="shared" si="211"/>
        <v>0</v>
      </c>
      <c r="AA293" s="20">
        <f t="shared" si="211"/>
        <v>0</v>
      </c>
      <c r="AB293" s="20">
        <f t="shared" si="211"/>
        <v>0</v>
      </c>
      <c r="AC293" s="20">
        <f t="shared" si="211"/>
        <v>0</v>
      </c>
      <c r="AD293" s="20">
        <f t="shared" si="211"/>
        <v>0</v>
      </c>
      <c r="AE293" s="20">
        <f t="shared" si="211"/>
        <v>0</v>
      </c>
      <c r="AF293" s="20">
        <f t="shared" si="211"/>
        <v>0</v>
      </c>
      <c r="AG293" s="20">
        <f t="shared" si="211"/>
        <v>0</v>
      </c>
      <c r="AH293" s="20">
        <f t="shared" si="211"/>
        <v>0</v>
      </c>
    </row>
    <row r="294" spans="2:34" hidden="1" outlineLevel="1">
      <c r="B294" t="str">
        <f t="shared" si="198"/>
        <v/>
      </c>
      <c r="G294" s="66"/>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row>
    <row r="295" spans="2:34" hidden="1" outlineLevel="1">
      <c r="B295" t="str">
        <f t="shared" si="198"/>
        <v>Carbon dioxide (DAC) - Energy-related emissions - WTT - Global - ton CO2/ton fuel</v>
      </c>
      <c r="C295" s="10" t="str">
        <f>C275</f>
        <v>Carbon dioxide (DAC)</v>
      </c>
      <c r="D295" s="10" t="s">
        <v>183</v>
      </c>
      <c r="E295" s="10" t="s">
        <v>49</v>
      </c>
      <c r="F295" s="10" t="s">
        <v>176</v>
      </c>
      <c r="G295" s="67">
        <f>G298*G$301</f>
        <v>1.545466464376088E-2</v>
      </c>
      <c r="H295" s="67">
        <f t="shared" ref="H295:AH295" si="212">H298*H$301</f>
        <v>1.5245332321880432E-2</v>
      </c>
      <c r="I295" s="67">
        <f t="shared" si="212"/>
        <v>1.503600000000006E-2</v>
      </c>
      <c r="J295" s="67">
        <f t="shared" si="212"/>
        <v>1.4840291051553742E-2</v>
      </c>
      <c r="K295" s="67">
        <f t="shared" si="212"/>
        <v>1.4644582103107425E-2</v>
      </c>
      <c r="L295" s="67">
        <f t="shared" si="212"/>
        <v>1.4448873154661108E-2</v>
      </c>
      <c r="M295" s="67">
        <f t="shared" si="212"/>
        <v>1.4253164206214789E-2</v>
      </c>
      <c r="N295" s="67">
        <f t="shared" si="212"/>
        <v>1.4057455257768471E-2</v>
      </c>
      <c r="O295" s="67">
        <f t="shared" si="212"/>
        <v>1.3874483071925844E-2</v>
      </c>
      <c r="P295" s="67">
        <f t="shared" si="212"/>
        <v>1.3691510886083291E-2</v>
      </c>
      <c r="Q295" s="67">
        <f t="shared" si="212"/>
        <v>1.3508538700240739E-2</v>
      </c>
      <c r="R295" s="67">
        <f t="shared" si="212"/>
        <v>1.332556651439811E-2</v>
      </c>
      <c r="S295" s="67">
        <f t="shared" si="212"/>
        <v>1.3142594328555482E-2</v>
      </c>
      <c r="T295" s="67">
        <f t="shared" si="212"/>
        <v>1.2971529995228883E-2</v>
      </c>
      <c r="U295" s="67">
        <f t="shared" si="212"/>
        <v>1.2800465661902361E-2</v>
      </c>
      <c r="V295" s="67">
        <f t="shared" si="212"/>
        <v>1.2629401328575762E-2</v>
      </c>
      <c r="W295" s="67">
        <f t="shared" si="212"/>
        <v>1.2458336995249239E-2</v>
      </c>
      <c r="X295" s="67">
        <f t="shared" si="212"/>
        <v>1.228727266192268E-2</v>
      </c>
      <c r="Y295" s="67">
        <f t="shared" si="212"/>
        <v>1.2127341216595585E-2</v>
      </c>
      <c r="Z295" s="67">
        <f t="shared" si="212"/>
        <v>1.1967409771268492E-2</v>
      </c>
      <c r="AA295" s="67">
        <f t="shared" si="212"/>
        <v>1.1807478325941397E-2</v>
      </c>
      <c r="AB295" s="67">
        <f t="shared" si="212"/>
        <v>1.1647546880614342E-2</v>
      </c>
      <c r="AC295" s="67">
        <f t="shared" si="212"/>
        <v>1.1487615435287249E-2</v>
      </c>
      <c r="AD295" s="67">
        <f t="shared" si="212"/>
        <v>1.1338092348229828E-2</v>
      </c>
      <c r="AE295" s="67">
        <f t="shared" si="212"/>
        <v>1.1188569261172371E-2</v>
      </c>
      <c r="AF295" s="67">
        <f t="shared" si="212"/>
        <v>1.1039046174114914E-2</v>
      </c>
      <c r="AG295" s="67">
        <f t="shared" si="212"/>
        <v>1.0889523087057457E-2</v>
      </c>
      <c r="AH295" s="67">
        <f t="shared" si="212"/>
        <v>1.074E-2</v>
      </c>
    </row>
    <row r="296" spans="2:34" hidden="1" outlineLevel="1">
      <c r="B296" t="str">
        <f t="shared" si="198"/>
        <v>Carbon dioxide (DAC) - Energy-related emissions - WTT - Global - ton CH4/ton fuel</v>
      </c>
      <c r="C296" s="2" t="str">
        <f>C275</f>
        <v>Carbon dioxide (DAC)</v>
      </c>
      <c r="D296" s="2" t="s">
        <v>183</v>
      </c>
      <c r="E296" s="2" t="s">
        <v>49</v>
      </c>
      <c r="F296" s="2" t="s">
        <v>177</v>
      </c>
      <c r="G296" s="68">
        <f t="shared" ref="G296:AH296" si="213">G299*G$301</f>
        <v>0</v>
      </c>
      <c r="H296" s="68">
        <f t="shared" si="213"/>
        <v>0</v>
      </c>
      <c r="I296" s="68">
        <f t="shared" si="213"/>
        <v>0</v>
      </c>
      <c r="J296" s="68">
        <f t="shared" si="213"/>
        <v>0</v>
      </c>
      <c r="K296" s="68">
        <f t="shared" si="213"/>
        <v>0</v>
      </c>
      <c r="L296" s="68">
        <f t="shared" si="213"/>
        <v>0</v>
      </c>
      <c r="M296" s="68">
        <f t="shared" si="213"/>
        <v>0</v>
      </c>
      <c r="N296" s="68">
        <f t="shared" si="213"/>
        <v>0</v>
      </c>
      <c r="O296" s="68">
        <f t="shared" si="213"/>
        <v>0</v>
      </c>
      <c r="P296" s="68">
        <f t="shared" si="213"/>
        <v>0</v>
      </c>
      <c r="Q296" s="68">
        <f t="shared" si="213"/>
        <v>0</v>
      </c>
      <c r="R296" s="68">
        <f t="shared" si="213"/>
        <v>0</v>
      </c>
      <c r="S296" s="68">
        <f t="shared" si="213"/>
        <v>0</v>
      </c>
      <c r="T296" s="68">
        <f t="shared" si="213"/>
        <v>0</v>
      </c>
      <c r="U296" s="68">
        <f t="shared" si="213"/>
        <v>0</v>
      </c>
      <c r="V296" s="68">
        <f t="shared" si="213"/>
        <v>0</v>
      </c>
      <c r="W296" s="68">
        <f t="shared" si="213"/>
        <v>0</v>
      </c>
      <c r="X296" s="68">
        <f t="shared" si="213"/>
        <v>0</v>
      </c>
      <c r="Y296" s="68">
        <f t="shared" si="213"/>
        <v>0</v>
      </c>
      <c r="Z296" s="68">
        <f t="shared" si="213"/>
        <v>0</v>
      </c>
      <c r="AA296" s="68">
        <f t="shared" si="213"/>
        <v>0</v>
      </c>
      <c r="AB296" s="68">
        <f t="shared" si="213"/>
        <v>0</v>
      </c>
      <c r="AC296" s="68">
        <f t="shared" si="213"/>
        <v>0</v>
      </c>
      <c r="AD296" s="68">
        <f t="shared" si="213"/>
        <v>0</v>
      </c>
      <c r="AE296" s="68">
        <f t="shared" si="213"/>
        <v>0</v>
      </c>
      <c r="AF296" s="68">
        <f t="shared" si="213"/>
        <v>0</v>
      </c>
      <c r="AG296" s="68">
        <f t="shared" si="213"/>
        <v>0</v>
      </c>
      <c r="AH296" s="68">
        <f t="shared" si="213"/>
        <v>0</v>
      </c>
    </row>
    <row r="297" spans="2:34" hidden="1" outlineLevel="1">
      <c r="B297" t="str">
        <f t="shared" si="198"/>
        <v>Carbon dioxide (DAC) - Energy-related emissions - WTT - Global - ton N2O/ton fuel</v>
      </c>
      <c r="C297" s="13" t="str">
        <f>C275</f>
        <v>Carbon dioxide (DAC)</v>
      </c>
      <c r="D297" s="13" t="s">
        <v>183</v>
      </c>
      <c r="E297" s="13" t="s">
        <v>49</v>
      </c>
      <c r="F297" s="13" t="s">
        <v>178</v>
      </c>
      <c r="G297" s="69">
        <f t="shared" ref="G297:AH297" si="214">G300*G$301</f>
        <v>0</v>
      </c>
      <c r="H297" s="69">
        <f t="shared" si="214"/>
        <v>0</v>
      </c>
      <c r="I297" s="69">
        <f t="shared" si="214"/>
        <v>0</v>
      </c>
      <c r="J297" s="69">
        <f t="shared" si="214"/>
        <v>0</v>
      </c>
      <c r="K297" s="69">
        <f t="shared" si="214"/>
        <v>0</v>
      </c>
      <c r="L297" s="69">
        <f t="shared" si="214"/>
        <v>0</v>
      </c>
      <c r="M297" s="69">
        <f t="shared" si="214"/>
        <v>0</v>
      </c>
      <c r="N297" s="69">
        <f t="shared" si="214"/>
        <v>0</v>
      </c>
      <c r="O297" s="69">
        <f t="shared" si="214"/>
        <v>0</v>
      </c>
      <c r="P297" s="69">
        <f t="shared" si="214"/>
        <v>0</v>
      </c>
      <c r="Q297" s="69">
        <f t="shared" si="214"/>
        <v>0</v>
      </c>
      <c r="R297" s="69">
        <f t="shared" si="214"/>
        <v>0</v>
      </c>
      <c r="S297" s="69">
        <f t="shared" si="214"/>
        <v>0</v>
      </c>
      <c r="T297" s="69">
        <f t="shared" si="214"/>
        <v>0</v>
      </c>
      <c r="U297" s="69">
        <f t="shared" si="214"/>
        <v>0</v>
      </c>
      <c r="V297" s="69">
        <f t="shared" si="214"/>
        <v>0</v>
      </c>
      <c r="W297" s="69">
        <f t="shared" si="214"/>
        <v>0</v>
      </c>
      <c r="X297" s="69">
        <f t="shared" si="214"/>
        <v>0</v>
      </c>
      <c r="Y297" s="69">
        <f t="shared" si="214"/>
        <v>0</v>
      </c>
      <c r="Z297" s="69">
        <f t="shared" si="214"/>
        <v>0</v>
      </c>
      <c r="AA297" s="69">
        <f t="shared" si="214"/>
        <v>0</v>
      </c>
      <c r="AB297" s="69">
        <f t="shared" si="214"/>
        <v>0</v>
      </c>
      <c r="AC297" s="69">
        <f t="shared" si="214"/>
        <v>0</v>
      </c>
      <c r="AD297" s="69">
        <f t="shared" si="214"/>
        <v>0</v>
      </c>
      <c r="AE297" s="69">
        <f t="shared" si="214"/>
        <v>0</v>
      </c>
      <c r="AF297" s="69">
        <f t="shared" si="214"/>
        <v>0</v>
      </c>
      <c r="AG297" s="69">
        <f t="shared" si="214"/>
        <v>0</v>
      </c>
      <c r="AH297" s="69">
        <f t="shared" si="214"/>
        <v>0</v>
      </c>
    </row>
    <row r="298" spans="2:34" hidden="1" outlineLevel="1">
      <c r="B298" t="str">
        <f t="shared" si="198"/>
        <v>Renewable electricity - Feedstock WTT emissions (carbon dioxide) - Global - ton CO2/MWh</v>
      </c>
      <c r="C298" t="s">
        <v>118</v>
      </c>
      <c r="D298" t="s">
        <v>184</v>
      </c>
      <c r="E298" t="s">
        <v>49</v>
      </c>
      <c r="F298" t="s">
        <v>185</v>
      </c>
      <c r="G298" s="24">
        <f t="shared" ref="G298:V301" si="215">INDEX(FuelData,MATCH($B298,FuelData_Index,0),MATCH(G$4,FuelData_Year,0))</f>
        <v>5.3699999999999998E-3</v>
      </c>
      <c r="H298" s="24">
        <f t="shared" si="215"/>
        <v>5.3699999999999998E-3</v>
      </c>
      <c r="I298" s="24">
        <f t="shared" si="215"/>
        <v>5.3699999999999998E-3</v>
      </c>
      <c r="J298" s="24">
        <f t="shared" si="215"/>
        <v>5.3699999999999998E-3</v>
      </c>
      <c r="K298" s="24">
        <f t="shared" si="215"/>
        <v>5.3699999999999998E-3</v>
      </c>
      <c r="L298" s="24">
        <f t="shared" si="215"/>
        <v>5.3699999999999998E-3</v>
      </c>
      <c r="M298" s="24">
        <f t="shared" si="215"/>
        <v>5.3699999999999998E-3</v>
      </c>
      <c r="N298" s="24">
        <f t="shared" si="215"/>
        <v>5.3699999999999998E-3</v>
      </c>
      <c r="O298" s="24">
        <f t="shared" si="215"/>
        <v>5.3699999999999998E-3</v>
      </c>
      <c r="P298" s="24">
        <f t="shared" si="215"/>
        <v>5.3699999999999998E-3</v>
      </c>
      <c r="Q298" s="24">
        <f t="shared" si="215"/>
        <v>5.3699999999999998E-3</v>
      </c>
      <c r="R298" s="24">
        <f t="shared" si="215"/>
        <v>5.3699999999999998E-3</v>
      </c>
      <c r="S298" s="24">
        <f t="shared" si="215"/>
        <v>5.3699999999999998E-3</v>
      </c>
      <c r="T298" s="24">
        <f t="shared" si="215"/>
        <v>5.3699999999999998E-3</v>
      </c>
      <c r="U298" s="24">
        <f t="shared" si="215"/>
        <v>5.3699999999999998E-3</v>
      </c>
      <c r="V298" s="24">
        <f t="shared" si="215"/>
        <v>5.3699999999999998E-3</v>
      </c>
      <c r="W298" s="24">
        <f t="shared" ref="W298:AH301" si="216">INDEX(FuelData,MATCH($B298,FuelData_Index,0),MATCH(W$4,FuelData_Year,0))</f>
        <v>5.3699999999999998E-3</v>
      </c>
      <c r="X298" s="24">
        <f t="shared" si="216"/>
        <v>5.3699999999999998E-3</v>
      </c>
      <c r="Y298" s="24">
        <f t="shared" si="216"/>
        <v>5.3699999999999998E-3</v>
      </c>
      <c r="Z298" s="24">
        <f t="shared" si="216"/>
        <v>5.3699999999999998E-3</v>
      </c>
      <c r="AA298" s="24">
        <f t="shared" si="216"/>
        <v>5.3699999999999998E-3</v>
      </c>
      <c r="AB298" s="24">
        <f t="shared" si="216"/>
        <v>5.3699999999999998E-3</v>
      </c>
      <c r="AC298" s="24">
        <f t="shared" si="216"/>
        <v>5.3699999999999998E-3</v>
      </c>
      <c r="AD298" s="24">
        <f t="shared" si="216"/>
        <v>5.3699999999999998E-3</v>
      </c>
      <c r="AE298" s="24">
        <f t="shared" si="216"/>
        <v>5.3699999999999998E-3</v>
      </c>
      <c r="AF298" s="24">
        <f t="shared" si="216"/>
        <v>5.3699999999999998E-3</v>
      </c>
      <c r="AG298" s="24">
        <f t="shared" si="216"/>
        <v>5.3699999999999998E-3</v>
      </c>
      <c r="AH298" s="24">
        <f t="shared" si="216"/>
        <v>5.3699999999999998E-3</v>
      </c>
    </row>
    <row r="299" spans="2:34" hidden="1" outlineLevel="1">
      <c r="B299" t="str">
        <f t="shared" si="198"/>
        <v>Renewable electricity - Feedstock WTT emissions (methane) - Global - ton CH4/MWh</v>
      </c>
      <c r="C299" t="s">
        <v>118</v>
      </c>
      <c r="D299" t="s">
        <v>186</v>
      </c>
      <c r="E299" t="s">
        <v>49</v>
      </c>
      <c r="F299" t="s">
        <v>187</v>
      </c>
      <c r="G299" s="24">
        <f t="shared" si="215"/>
        <v>0</v>
      </c>
      <c r="H299" s="24">
        <f t="shared" si="215"/>
        <v>0</v>
      </c>
      <c r="I299" s="24">
        <f t="shared" si="215"/>
        <v>0</v>
      </c>
      <c r="J299" s="24">
        <f t="shared" si="215"/>
        <v>0</v>
      </c>
      <c r="K299" s="24">
        <f t="shared" si="215"/>
        <v>0</v>
      </c>
      <c r="L299" s="24">
        <f t="shared" si="215"/>
        <v>0</v>
      </c>
      <c r="M299" s="24">
        <f t="shared" si="215"/>
        <v>0</v>
      </c>
      <c r="N299" s="24">
        <f t="shared" si="215"/>
        <v>0</v>
      </c>
      <c r="O299" s="24">
        <f t="shared" si="215"/>
        <v>0</v>
      </c>
      <c r="P299" s="24">
        <f t="shared" si="215"/>
        <v>0</v>
      </c>
      <c r="Q299" s="24">
        <f t="shared" si="215"/>
        <v>0</v>
      </c>
      <c r="R299" s="24">
        <f t="shared" si="215"/>
        <v>0</v>
      </c>
      <c r="S299" s="24">
        <f t="shared" si="215"/>
        <v>0</v>
      </c>
      <c r="T299" s="24">
        <f t="shared" si="215"/>
        <v>0</v>
      </c>
      <c r="U299" s="24">
        <f t="shared" si="215"/>
        <v>0</v>
      </c>
      <c r="V299" s="24">
        <f t="shared" si="215"/>
        <v>0</v>
      </c>
      <c r="W299" s="24">
        <f t="shared" si="216"/>
        <v>0</v>
      </c>
      <c r="X299" s="24">
        <f t="shared" si="216"/>
        <v>0</v>
      </c>
      <c r="Y299" s="24">
        <f t="shared" si="216"/>
        <v>0</v>
      </c>
      <c r="Z299" s="24">
        <f t="shared" si="216"/>
        <v>0</v>
      </c>
      <c r="AA299" s="24">
        <f t="shared" si="216"/>
        <v>0</v>
      </c>
      <c r="AB299" s="24">
        <f t="shared" si="216"/>
        <v>0</v>
      </c>
      <c r="AC299" s="24">
        <f t="shared" si="216"/>
        <v>0</v>
      </c>
      <c r="AD299" s="24">
        <f t="shared" si="216"/>
        <v>0</v>
      </c>
      <c r="AE299" s="24">
        <f t="shared" si="216"/>
        <v>0</v>
      </c>
      <c r="AF299" s="24">
        <f t="shared" si="216"/>
        <v>0</v>
      </c>
      <c r="AG299" s="24">
        <f t="shared" si="216"/>
        <v>0</v>
      </c>
      <c r="AH299" s="24">
        <f t="shared" si="216"/>
        <v>0</v>
      </c>
    </row>
    <row r="300" spans="2:34" hidden="1" outlineLevel="1">
      <c r="B300" t="str">
        <f t="shared" si="198"/>
        <v>Renewable electricity - Feedstock WTT emissions (nitrous oxide) - Global - ton N2O/MWh</v>
      </c>
      <c r="C300" t="s">
        <v>118</v>
      </c>
      <c r="D300" t="s">
        <v>188</v>
      </c>
      <c r="E300" t="s">
        <v>49</v>
      </c>
      <c r="F300" t="s">
        <v>189</v>
      </c>
      <c r="G300" s="24">
        <f t="shared" si="215"/>
        <v>0</v>
      </c>
      <c r="H300" s="24">
        <f t="shared" si="215"/>
        <v>0</v>
      </c>
      <c r="I300" s="24">
        <f t="shared" si="215"/>
        <v>0</v>
      </c>
      <c r="J300" s="24">
        <f t="shared" si="215"/>
        <v>0</v>
      </c>
      <c r="K300" s="24">
        <f t="shared" si="215"/>
        <v>0</v>
      </c>
      <c r="L300" s="24">
        <f t="shared" si="215"/>
        <v>0</v>
      </c>
      <c r="M300" s="24">
        <f t="shared" si="215"/>
        <v>0</v>
      </c>
      <c r="N300" s="24">
        <f t="shared" si="215"/>
        <v>0</v>
      </c>
      <c r="O300" s="24">
        <f t="shared" si="215"/>
        <v>0</v>
      </c>
      <c r="P300" s="24">
        <f t="shared" si="215"/>
        <v>0</v>
      </c>
      <c r="Q300" s="24">
        <f t="shared" si="215"/>
        <v>0</v>
      </c>
      <c r="R300" s="24">
        <f t="shared" si="215"/>
        <v>0</v>
      </c>
      <c r="S300" s="24">
        <f t="shared" si="215"/>
        <v>0</v>
      </c>
      <c r="T300" s="24">
        <f t="shared" si="215"/>
        <v>0</v>
      </c>
      <c r="U300" s="24">
        <f t="shared" si="215"/>
        <v>0</v>
      </c>
      <c r="V300" s="24">
        <f t="shared" si="215"/>
        <v>0</v>
      </c>
      <c r="W300" s="24">
        <f t="shared" si="216"/>
        <v>0</v>
      </c>
      <c r="X300" s="24">
        <f t="shared" si="216"/>
        <v>0</v>
      </c>
      <c r="Y300" s="24">
        <f t="shared" si="216"/>
        <v>0</v>
      </c>
      <c r="Z300" s="24">
        <f t="shared" si="216"/>
        <v>0</v>
      </c>
      <c r="AA300" s="24">
        <f t="shared" si="216"/>
        <v>0</v>
      </c>
      <c r="AB300" s="24">
        <f t="shared" si="216"/>
        <v>0</v>
      </c>
      <c r="AC300" s="24">
        <f t="shared" si="216"/>
        <v>0</v>
      </c>
      <c r="AD300" s="24">
        <f t="shared" si="216"/>
        <v>0</v>
      </c>
      <c r="AE300" s="24">
        <f t="shared" si="216"/>
        <v>0</v>
      </c>
      <c r="AF300" s="24">
        <f t="shared" si="216"/>
        <v>0</v>
      </c>
      <c r="AG300" s="24">
        <f t="shared" si="216"/>
        <v>0</v>
      </c>
      <c r="AH300" s="24">
        <f t="shared" si="216"/>
        <v>0</v>
      </c>
    </row>
    <row r="301" spans="2:34" hidden="1" outlineLevel="1">
      <c r="B301" t="str">
        <f t="shared" si="198"/>
        <v>Carbon dioxide (DAC) - Energy demand - Global - MWh/ton fuel</v>
      </c>
      <c r="C301" t="str">
        <f>C275</f>
        <v>Carbon dioxide (DAC)</v>
      </c>
      <c r="D301" t="s">
        <v>137</v>
      </c>
      <c r="E301" t="s">
        <v>49</v>
      </c>
      <c r="F301" t="s">
        <v>122</v>
      </c>
      <c r="G301" s="20">
        <f t="shared" si="215"/>
        <v>2.877963620812082</v>
      </c>
      <c r="H301" s="20">
        <f t="shared" si="215"/>
        <v>2.8389818104060396</v>
      </c>
      <c r="I301" s="20">
        <f t="shared" si="215"/>
        <v>2.8000000000000114</v>
      </c>
      <c r="J301" s="20">
        <f t="shared" si="215"/>
        <v>2.7635551306431552</v>
      </c>
      <c r="K301" s="20">
        <f t="shared" si="215"/>
        <v>2.727110261286299</v>
      </c>
      <c r="L301" s="20">
        <f t="shared" si="215"/>
        <v>2.6906653919294428</v>
      </c>
      <c r="M301" s="20">
        <f t="shared" si="215"/>
        <v>2.6542205225725866</v>
      </c>
      <c r="N301" s="20">
        <f t="shared" si="215"/>
        <v>2.6177756532157304</v>
      </c>
      <c r="O301" s="20">
        <f t="shared" si="215"/>
        <v>2.5837026204703619</v>
      </c>
      <c r="P301" s="20">
        <f t="shared" si="215"/>
        <v>2.5496295877250077</v>
      </c>
      <c r="Q301" s="20">
        <f t="shared" si="215"/>
        <v>2.5155565549796535</v>
      </c>
      <c r="R301" s="20">
        <f t="shared" si="215"/>
        <v>2.481483522234285</v>
      </c>
      <c r="S301" s="20">
        <f t="shared" si="215"/>
        <v>2.4474104894889166</v>
      </c>
      <c r="T301" s="20">
        <f t="shared" si="215"/>
        <v>2.4155549339346152</v>
      </c>
      <c r="U301" s="20">
        <f t="shared" si="215"/>
        <v>2.383699378380328</v>
      </c>
      <c r="V301" s="20">
        <f t="shared" si="215"/>
        <v>2.3518438228260266</v>
      </c>
      <c r="W301" s="20">
        <f t="shared" si="216"/>
        <v>2.3199882672717393</v>
      </c>
      <c r="X301" s="20">
        <f t="shared" si="216"/>
        <v>2.288132711717445</v>
      </c>
      <c r="Y301" s="20">
        <f t="shared" si="216"/>
        <v>2.2583503196639825</v>
      </c>
      <c r="Z301" s="20">
        <f t="shared" si="216"/>
        <v>2.2285679276105199</v>
      </c>
      <c r="AA301" s="20">
        <f t="shared" si="216"/>
        <v>2.1987855355570574</v>
      </c>
      <c r="AB301" s="20">
        <f t="shared" si="216"/>
        <v>2.1690031435036019</v>
      </c>
      <c r="AC301" s="20">
        <f t="shared" si="216"/>
        <v>2.1392207514501393</v>
      </c>
      <c r="AD301" s="20">
        <f t="shared" si="216"/>
        <v>2.1113766011601172</v>
      </c>
      <c r="AE301" s="20">
        <f t="shared" si="216"/>
        <v>2.0835324508700879</v>
      </c>
      <c r="AF301" s="20">
        <f t="shared" si="216"/>
        <v>2.0556883005800586</v>
      </c>
      <c r="AG301" s="20">
        <f t="shared" si="216"/>
        <v>2.0278441502900293</v>
      </c>
      <c r="AH301" s="20">
        <f t="shared" si="216"/>
        <v>2</v>
      </c>
    </row>
    <row r="302" spans="2:34" hidden="1" outlineLevel="1">
      <c r="B302" t="str">
        <f t="shared" si="198"/>
        <v/>
      </c>
      <c r="C302" s="2"/>
    </row>
    <row r="303" spans="2:34" hidden="1" outlineLevel="1">
      <c r="B303" t="str">
        <f t="shared" si="198"/>
        <v>Carbon dioxide (DAC) - Feedstock-related emissions - WTT - Global - ton CO2/ton fuel</v>
      </c>
      <c r="C303" s="10" t="str">
        <f>C275</f>
        <v>Carbon dioxide (DAC)</v>
      </c>
      <c r="D303" s="10" t="s">
        <v>190</v>
      </c>
      <c r="E303" s="10" t="s">
        <v>49</v>
      </c>
      <c r="F303" s="10" t="s">
        <v>176</v>
      </c>
      <c r="G303" s="67">
        <v>0</v>
      </c>
      <c r="H303" s="67">
        <v>0</v>
      </c>
      <c r="I303" s="67">
        <v>0</v>
      </c>
      <c r="J303" s="67">
        <v>0</v>
      </c>
      <c r="K303" s="67">
        <v>0</v>
      </c>
      <c r="L303" s="67">
        <v>0</v>
      </c>
      <c r="M303" s="67">
        <v>0</v>
      </c>
      <c r="N303" s="67">
        <v>0</v>
      </c>
      <c r="O303" s="67">
        <v>0</v>
      </c>
      <c r="P303" s="67">
        <v>0</v>
      </c>
      <c r="Q303" s="67">
        <v>0</v>
      </c>
      <c r="R303" s="67">
        <v>0</v>
      </c>
      <c r="S303" s="67">
        <v>0</v>
      </c>
      <c r="T303" s="67">
        <v>0</v>
      </c>
      <c r="U303" s="67">
        <v>0</v>
      </c>
      <c r="V303" s="67">
        <v>0</v>
      </c>
      <c r="W303" s="67">
        <v>0</v>
      </c>
      <c r="X303" s="67">
        <v>0</v>
      </c>
      <c r="Y303" s="67">
        <v>0</v>
      </c>
      <c r="Z303" s="67">
        <v>0</v>
      </c>
      <c r="AA303" s="67">
        <v>0</v>
      </c>
      <c r="AB303" s="67">
        <v>0</v>
      </c>
      <c r="AC303" s="67">
        <v>0</v>
      </c>
      <c r="AD303" s="67">
        <v>0</v>
      </c>
      <c r="AE303" s="67">
        <v>0</v>
      </c>
      <c r="AF303" s="67">
        <v>0</v>
      </c>
      <c r="AG303" s="67">
        <v>0</v>
      </c>
      <c r="AH303" s="67">
        <v>0</v>
      </c>
    </row>
    <row r="304" spans="2:34" hidden="1" outlineLevel="1">
      <c r="B304" t="str">
        <f t="shared" si="198"/>
        <v>Carbon dioxide (DAC) - Feedstock-related emissions - WTT - Global - ton CH4/ton fuel</v>
      </c>
      <c r="C304" s="2" t="str">
        <f>C275</f>
        <v>Carbon dioxide (DAC)</v>
      </c>
      <c r="D304" s="2" t="s">
        <v>190</v>
      </c>
      <c r="E304" s="2" t="s">
        <v>49</v>
      </c>
      <c r="F304" s="2" t="s">
        <v>177</v>
      </c>
      <c r="G304" s="68">
        <v>0</v>
      </c>
      <c r="H304" s="68">
        <v>0</v>
      </c>
      <c r="I304" s="68">
        <v>0</v>
      </c>
      <c r="J304" s="68">
        <v>0</v>
      </c>
      <c r="K304" s="68">
        <v>0</v>
      </c>
      <c r="L304" s="68">
        <v>0</v>
      </c>
      <c r="M304" s="68">
        <v>0</v>
      </c>
      <c r="N304" s="68">
        <v>0</v>
      </c>
      <c r="O304" s="68">
        <v>0</v>
      </c>
      <c r="P304" s="68">
        <v>0</v>
      </c>
      <c r="Q304" s="68">
        <v>0</v>
      </c>
      <c r="R304" s="68">
        <v>0</v>
      </c>
      <c r="S304" s="68">
        <v>0</v>
      </c>
      <c r="T304" s="68">
        <v>0</v>
      </c>
      <c r="U304" s="68">
        <v>0</v>
      </c>
      <c r="V304" s="68">
        <v>0</v>
      </c>
      <c r="W304" s="68">
        <v>0</v>
      </c>
      <c r="X304" s="68">
        <v>0</v>
      </c>
      <c r="Y304" s="68">
        <v>0</v>
      </c>
      <c r="Z304" s="68">
        <v>0</v>
      </c>
      <c r="AA304" s="68">
        <v>0</v>
      </c>
      <c r="AB304" s="68">
        <v>0</v>
      </c>
      <c r="AC304" s="68">
        <v>0</v>
      </c>
      <c r="AD304" s="68">
        <v>0</v>
      </c>
      <c r="AE304" s="68">
        <v>0</v>
      </c>
      <c r="AF304" s="68">
        <v>0</v>
      </c>
      <c r="AG304" s="68">
        <v>0</v>
      </c>
      <c r="AH304" s="68">
        <v>0</v>
      </c>
    </row>
    <row r="305" spans="2:34" hidden="1" outlineLevel="1">
      <c r="B305" t="str">
        <f t="shared" si="198"/>
        <v>Carbon dioxide (DAC) - Feedstock-related emissions - WTT - Global - ton N2O/ton fuel</v>
      </c>
      <c r="C305" s="13" t="str">
        <f>C275</f>
        <v>Carbon dioxide (DAC)</v>
      </c>
      <c r="D305" s="13" t="s">
        <v>190</v>
      </c>
      <c r="E305" s="13" t="s">
        <v>49</v>
      </c>
      <c r="F305" s="13" t="s">
        <v>178</v>
      </c>
      <c r="G305" s="69">
        <v>0</v>
      </c>
      <c r="H305" s="69">
        <v>0</v>
      </c>
      <c r="I305" s="69">
        <v>0</v>
      </c>
      <c r="J305" s="69">
        <v>0</v>
      </c>
      <c r="K305" s="69">
        <v>0</v>
      </c>
      <c r="L305" s="69">
        <v>0</v>
      </c>
      <c r="M305" s="69">
        <v>0</v>
      </c>
      <c r="N305" s="69">
        <v>0</v>
      </c>
      <c r="O305" s="69">
        <v>0</v>
      </c>
      <c r="P305" s="69">
        <v>0</v>
      </c>
      <c r="Q305" s="69">
        <v>0</v>
      </c>
      <c r="R305" s="69">
        <v>0</v>
      </c>
      <c r="S305" s="69">
        <v>0</v>
      </c>
      <c r="T305" s="69">
        <v>0</v>
      </c>
      <c r="U305" s="69">
        <v>0</v>
      </c>
      <c r="V305" s="69">
        <v>0</v>
      </c>
      <c r="W305" s="69">
        <v>0</v>
      </c>
      <c r="X305" s="69">
        <v>0</v>
      </c>
      <c r="Y305" s="69">
        <v>0</v>
      </c>
      <c r="Z305" s="69">
        <v>0</v>
      </c>
      <c r="AA305" s="69">
        <v>0</v>
      </c>
      <c r="AB305" s="69">
        <v>0</v>
      </c>
      <c r="AC305" s="69">
        <v>0</v>
      </c>
      <c r="AD305" s="69">
        <v>0</v>
      </c>
      <c r="AE305" s="69">
        <v>0</v>
      </c>
      <c r="AF305" s="69">
        <v>0</v>
      </c>
      <c r="AG305" s="69">
        <v>0</v>
      </c>
      <c r="AH305" s="69">
        <v>0</v>
      </c>
    </row>
    <row r="306" spans="2:34" collapsed="1">
      <c r="B306" t="str">
        <f t="shared" si="198"/>
        <v/>
      </c>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row>
    <row r="307" spans="2:34">
      <c r="B307" t="str">
        <f t="shared" si="198"/>
        <v>Carbon dioxide (PS) - Item - Region - Unit</v>
      </c>
      <c r="C307" s="52" t="s">
        <v>69</v>
      </c>
      <c r="D307" s="52" t="s">
        <v>28</v>
      </c>
      <c r="E307" s="52" t="s">
        <v>1</v>
      </c>
      <c r="F307" s="52" t="s">
        <v>29</v>
      </c>
      <c r="G307" s="3">
        <v>2023</v>
      </c>
      <c r="H307" s="3">
        <v>2024</v>
      </c>
      <c r="I307" s="3">
        <v>2025</v>
      </c>
      <c r="J307" s="3">
        <v>2026</v>
      </c>
      <c r="K307" s="3">
        <v>2027</v>
      </c>
      <c r="L307" s="3">
        <v>2028</v>
      </c>
      <c r="M307" s="3">
        <v>2029</v>
      </c>
      <c r="N307" s="3">
        <v>2030</v>
      </c>
      <c r="O307" s="3">
        <v>2031</v>
      </c>
      <c r="P307" s="3">
        <v>2032</v>
      </c>
      <c r="Q307" s="3">
        <v>2033</v>
      </c>
      <c r="R307" s="3">
        <v>2034</v>
      </c>
      <c r="S307" s="3">
        <v>2035</v>
      </c>
      <c r="T307" s="3">
        <v>2036</v>
      </c>
      <c r="U307" s="3">
        <v>2037</v>
      </c>
      <c r="V307" s="3">
        <v>2038</v>
      </c>
      <c r="W307" s="3">
        <v>2039</v>
      </c>
      <c r="X307" s="3">
        <v>2040</v>
      </c>
      <c r="Y307" s="3">
        <v>2041</v>
      </c>
      <c r="Z307" s="3">
        <v>2042</v>
      </c>
      <c r="AA307" s="3">
        <v>2043</v>
      </c>
      <c r="AB307" s="3">
        <v>2044</v>
      </c>
      <c r="AC307" s="3">
        <v>2045</v>
      </c>
      <c r="AD307" s="3">
        <v>2046</v>
      </c>
      <c r="AE307" s="3">
        <v>2047</v>
      </c>
      <c r="AF307" s="3">
        <v>2048</v>
      </c>
      <c r="AG307" s="3">
        <v>2049</v>
      </c>
      <c r="AH307" s="3">
        <v>2050</v>
      </c>
    </row>
    <row r="308" spans="2:34" hidden="1" outlineLevel="1">
      <c r="B308" t="str">
        <f t="shared" si="198"/>
        <v/>
      </c>
      <c r="C308" s="56"/>
      <c r="D308" s="56"/>
      <c r="E308" s="56"/>
      <c r="F308" s="56"/>
      <c r="G308" s="57"/>
      <c r="H308" s="57"/>
      <c r="I308" s="57"/>
      <c r="J308" s="57"/>
      <c r="K308" s="57"/>
      <c r="L308" s="57"/>
      <c r="M308" s="57"/>
      <c r="N308" s="57"/>
      <c r="O308" s="57"/>
      <c r="P308" s="57"/>
      <c r="Q308" s="57"/>
      <c r="R308" s="57"/>
      <c r="S308" s="57"/>
      <c r="T308" s="57"/>
      <c r="U308" s="57"/>
      <c r="V308" s="57"/>
      <c r="W308" s="57"/>
      <c r="X308" s="57"/>
      <c r="Y308" s="57"/>
      <c r="Z308" s="57"/>
      <c r="AA308" s="57"/>
      <c r="AB308" s="57"/>
      <c r="AC308" s="57"/>
      <c r="AD308" s="57"/>
      <c r="AE308" s="57"/>
      <c r="AF308" s="57"/>
      <c r="AG308" s="57"/>
      <c r="AH308" s="57"/>
    </row>
    <row r="309" spans="2:34" hidden="1" outlineLevel="1">
      <c r="B309" t="str">
        <f t="shared" si="198"/>
        <v>Carbon dioxide (PS) - Total emissions - WTT - GWP100 - Global - ton CO2eq/ton fuel</v>
      </c>
      <c r="C309" s="58" t="str">
        <f>C307</f>
        <v>Carbon dioxide (PS)</v>
      </c>
      <c r="D309" s="10" t="s">
        <v>169</v>
      </c>
      <c r="E309" s="10" t="s">
        <v>49</v>
      </c>
      <c r="F309" s="10" t="s">
        <v>52</v>
      </c>
      <c r="G309" s="62">
        <f>G316+G317*G311+G318*G313</f>
        <v>2.4164999999999998E-3</v>
      </c>
      <c r="H309" s="62">
        <f t="shared" ref="H309:AH309" si="217">H316+H317*H311+H318*H313</f>
        <v>2.4164999999999998E-3</v>
      </c>
      <c r="I309" s="62">
        <f t="shared" si="217"/>
        <v>2.4164999999999998E-3</v>
      </c>
      <c r="J309" s="62">
        <f t="shared" si="217"/>
        <v>2.4164999999999998E-3</v>
      </c>
      <c r="K309" s="62">
        <f t="shared" si="217"/>
        <v>2.4164999999999998E-3</v>
      </c>
      <c r="L309" s="62">
        <f t="shared" si="217"/>
        <v>2.4164999999999998E-3</v>
      </c>
      <c r="M309" s="62">
        <f t="shared" si="217"/>
        <v>2.4164999999999998E-3</v>
      </c>
      <c r="N309" s="62">
        <f t="shared" si="217"/>
        <v>2.4164999999999998E-3</v>
      </c>
      <c r="O309" s="62">
        <f t="shared" si="217"/>
        <v>2.4164999999999998E-3</v>
      </c>
      <c r="P309" s="62">
        <f t="shared" si="217"/>
        <v>2.4164999999999998E-3</v>
      </c>
      <c r="Q309" s="62">
        <f t="shared" si="217"/>
        <v>2.4164999999999998E-3</v>
      </c>
      <c r="R309" s="62">
        <f t="shared" si="217"/>
        <v>2.4164999999999998E-3</v>
      </c>
      <c r="S309" s="62">
        <f t="shared" si="217"/>
        <v>2.4164999999999998E-3</v>
      </c>
      <c r="T309" s="62">
        <f t="shared" si="217"/>
        <v>2.4164999999999998E-3</v>
      </c>
      <c r="U309" s="62">
        <f t="shared" si="217"/>
        <v>2.4164999999999998E-3</v>
      </c>
      <c r="V309" s="62">
        <f t="shared" si="217"/>
        <v>2.4164999999999998E-3</v>
      </c>
      <c r="W309" s="62">
        <f t="shared" si="217"/>
        <v>2.4164999999999998E-3</v>
      </c>
      <c r="X309" s="62">
        <f t="shared" si="217"/>
        <v>2.4164999999999998E-3</v>
      </c>
      <c r="Y309" s="62">
        <f t="shared" si="217"/>
        <v>2.4164999999999998E-3</v>
      </c>
      <c r="Z309" s="62">
        <f t="shared" si="217"/>
        <v>2.4164999999999998E-3</v>
      </c>
      <c r="AA309" s="62">
        <f t="shared" si="217"/>
        <v>2.4164999999999998E-3</v>
      </c>
      <c r="AB309" s="62">
        <f t="shared" si="217"/>
        <v>2.4164999999999998E-3</v>
      </c>
      <c r="AC309" s="62">
        <f t="shared" si="217"/>
        <v>2.4164999999999998E-3</v>
      </c>
      <c r="AD309" s="62">
        <f t="shared" si="217"/>
        <v>2.4164999999999998E-3</v>
      </c>
      <c r="AE309" s="62">
        <f t="shared" si="217"/>
        <v>2.4164999999999998E-3</v>
      </c>
      <c r="AF309" s="62">
        <f t="shared" si="217"/>
        <v>2.4164999999999998E-3</v>
      </c>
      <c r="AG309" s="62">
        <f t="shared" si="217"/>
        <v>2.4164999999999998E-3</v>
      </c>
      <c r="AH309" s="62">
        <f t="shared" si="217"/>
        <v>2.4164999999999998E-3</v>
      </c>
    </row>
    <row r="310" spans="2:34" hidden="1" outlineLevel="1">
      <c r="B310" t="str">
        <f t="shared" si="198"/>
        <v>Carbon dioxide (PS) - Total emissions - WTT - GWP20 - Global - ton CO2eq/ton fuel</v>
      </c>
      <c r="C310" s="59" t="str">
        <f>C307</f>
        <v>Carbon dioxide (PS)</v>
      </c>
      <c r="D310" s="13" t="s">
        <v>170</v>
      </c>
      <c r="E310" s="13" t="s">
        <v>49</v>
      </c>
      <c r="F310" s="13" t="s">
        <v>52</v>
      </c>
      <c r="G310" s="63">
        <f>G316+G317*G312+G318*G314</f>
        <v>2.4164999999999998E-3</v>
      </c>
      <c r="H310" s="63">
        <f t="shared" ref="H310:AH310" si="218">H316+H317*H312+H318*H314</f>
        <v>2.4164999999999998E-3</v>
      </c>
      <c r="I310" s="63">
        <f t="shared" si="218"/>
        <v>2.4164999999999998E-3</v>
      </c>
      <c r="J310" s="63">
        <f t="shared" si="218"/>
        <v>2.4164999999999998E-3</v>
      </c>
      <c r="K310" s="63">
        <f t="shared" si="218"/>
        <v>2.4164999999999998E-3</v>
      </c>
      <c r="L310" s="63">
        <f t="shared" si="218"/>
        <v>2.4164999999999998E-3</v>
      </c>
      <c r="M310" s="63">
        <f t="shared" si="218"/>
        <v>2.4164999999999998E-3</v>
      </c>
      <c r="N310" s="63">
        <f t="shared" si="218"/>
        <v>2.4164999999999998E-3</v>
      </c>
      <c r="O310" s="63">
        <f t="shared" si="218"/>
        <v>2.4164999999999998E-3</v>
      </c>
      <c r="P310" s="63">
        <f t="shared" si="218"/>
        <v>2.4164999999999998E-3</v>
      </c>
      <c r="Q310" s="63">
        <f t="shared" si="218"/>
        <v>2.4164999999999998E-3</v>
      </c>
      <c r="R310" s="63">
        <f t="shared" si="218"/>
        <v>2.4164999999999998E-3</v>
      </c>
      <c r="S310" s="63">
        <f t="shared" si="218"/>
        <v>2.4164999999999998E-3</v>
      </c>
      <c r="T310" s="63">
        <f t="shared" si="218"/>
        <v>2.4164999999999998E-3</v>
      </c>
      <c r="U310" s="63">
        <f t="shared" si="218"/>
        <v>2.4164999999999998E-3</v>
      </c>
      <c r="V310" s="63">
        <f t="shared" si="218"/>
        <v>2.4164999999999998E-3</v>
      </c>
      <c r="W310" s="63">
        <f t="shared" si="218"/>
        <v>2.4164999999999998E-3</v>
      </c>
      <c r="X310" s="63">
        <f t="shared" si="218"/>
        <v>2.4164999999999998E-3</v>
      </c>
      <c r="Y310" s="63">
        <f t="shared" si="218"/>
        <v>2.4164999999999998E-3</v>
      </c>
      <c r="Z310" s="63">
        <f t="shared" si="218"/>
        <v>2.4164999999999998E-3</v>
      </c>
      <c r="AA310" s="63">
        <f t="shared" si="218"/>
        <v>2.4164999999999998E-3</v>
      </c>
      <c r="AB310" s="63">
        <f t="shared" si="218"/>
        <v>2.4164999999999998E-3</v>
      </c>
      <c r="AC310" s="63">
        <f t="shared" si="218"/>
        <v>2.4164999999999998E-3</v>
      </c>
      <c r="AD310" s="63">
        <f t="shared" si="218"/>
        <v>2.4164999999999998E-3</v>
      </c>
      <c r="AE310" s="63">
        <f t="shared" si="218"/>
        <v>2.4164999999999998E-3</v>
      </c>
      <c r="AF310" s="63">
        <f t="shared" si="218"/>
        <v>2.4164999999999998E-3</v>
      </c>
      <c r="AG310" s="63">
        <f t="shared" si="218"/>
        <v>2.4164999999999998E-3</v>
      </c>
      <c r="AH310" s="63">
        <f t="shared" si="218"/>
        <v>2.4164999999999998E-3</v>
      </c>
    </row>
    <row r="311" spans="2:34" hidden="1" outlineLevel="1">
      <c r="B311" t="str">
        <f t="shared" si="198"/>
        <v>General - Methane - GWP100 - Global - ton CO2eq/ton fuel</v>
      </c>
      <c r="C311" t="s">
        <v>115</v>
      </c>
      <c r="D311" t="s">
        <v>171</v>
      </c>
      <c r="E311" t="s">
        <v>49</v>
      </c>
      <c r="F311" t="s">
        <v>52</v>
      </c>
      <c r="G311" s="8">
        <f t="shared" ref="G311:AH311" si="219">Methane_GWP100</f>
        <v>29</v>
      </c>
      <c r="H311" s="8">
        <f t="shared" si="219"/>
        <v>29</v>
      </c>
      <c r="I311" s="8">
        <f t="shared" si="219"/>
        <v>29</v>
      </c>
      <c r="J311" s="8">
        <f t="shared" si="219"/>
        <v>29</v>
      </c>
      <c r="K311" s="8">
        <f t="shared" si="219"/>
        <v>29</v>
      </c>
      <c r="L311" s="8">
        <f t="shared" si="219"/>
        <v>29</v>
      </c>
      <c r="M311" s="8">
        <f t="shared" si="219"/>
        <v>29</v>
      </c>
      <c r="N311" s="8">
        <f t="shared" si="219"/>
        <v>29</v>
      </c>
      <c r="O311" s="8">
        <f t="shared" si="219"/>
        <v>29</v>
      </c>
      <c r="P311" s="8">
        <f t="shared" si="219"/>
        <v>29</v>
      </c>
      <c r="Q311" s="8">
        <f t="shared" si="219"/>
        <v>29</v>
      </c>
      <c r="R311" s="8">
        <f t="shared" si="219"/>
        <v>29</v>
      </c>
      <c r="S311" s="8">
        <f t="shared" si="219"/>
        <v>29</v>
      </c>
      <c r="T311" s="8">
        <f t="shared" si="219"/>
        <v>29</v>
      </c>
      <c r="U311" s="8">
        <f t="shared" si="219"/>
        <v>29</v>
      </c>
      <c r="V311" s="8">
        <f t="shared" si="219"/>
        <v>29</v>
      </c>
      <c r="W311" s="8">
        <f t="shared" si="219"/>
        <v>29</v>
      </c>
      <c r="X311" s="8">
        <f t="shared" si="219"/>
        <v>29</v>
      </c>
      <c r="Y311" s="8">
        <f t="shared" si="219"/>
        <v>29</v>
      </c>
      <c r="Z311" s="8">
        <f t="shared" si="219"/>
        <v>29</v>
      </c>
      <c r="AA311" s="8">
        <f t="shared" si="219"/>
        <v>29</v>
      </c>
      <c r="AB311" s="8">
        <f t="shared" si="219"/>
        <v>29</v>
      </c>
      <c r="AC311" s="8">
        <f t="shared" si="219"/>
        <v>29</v>
      </c>
      <c r="AD311" s="8">
        <f t="shared" si="219"/>
        <v>29</v>
      </c>
      <c r="AE311" s="8">
        <f t="shared" si="219"/>
        <v>29</v>
      </c>
      <c r="AF311" s="8">
        <f t="shared" si="219"/>
        <v>29</v>
      </c>
      <c r="AG311" s="8">
        <f t="shared" si="219"/>
        <v>29</v>
      </c>
      <c r="AH311" s="8">
        <f t="shared" si="219"/>
        <v>29</v>
      </c>
    </row>
    <row r="312" spans="2:34" hidden="1" outlineLevel="1">
      <c r="B312" t="str">
        <f t="shared" si="198"/>
        <v>General - Methane - GWP20 - Global - ton CO2eq/ton fuel</v>
      </c>
      <c r="C312" t="s">
        <v>115</v>
      </c>
      <c r="D312" t="s">
        <v>172</v>
      </c>
      <c r="E312" t="s">
        <v>49</v>
      </c>
      <c r="F312" t="s">
        <v>52</v>
      </c>
      <c r="G312" s="8">
        <f t="shared" ref="G312:AH312" si="220">Methane_GWP20</f>
        <v>85</v>
      </c>
      <c r="H312" s="8">
        <f t="shared" si="220"/>
        <v>85</v>
      </c>
      <c r="I312" s="8">
        <f t="shared" si="220"/>
        <v>85</v>
      </c>
      <c r="J312" s="8">
        <f t="shared" si="220"/>
        <v>85</v>
      </c>
      <c r="K312" s="8">
        <f t="shared" si="220"/>
        <v>85</v>
      </c>
      <c r="L312" s="8">
        <f t="shared" si="220"/>
        <v>85</v>
      </c>
      <c r="M312" s="8">
        <f t="shared" si="220"/>
        <v>85</v>
      </c>
      <c r="N312" s="8">
        <f t="shared" si="220"/>
        <v>85</v>
      </c>
      <c r="O312" s="8">
        <f t="shared" si="220"/>
        <v>85</v>
      </c>
      <c r="P312" s="8">
        <f t="shared" si="220"/>
        <v>85</v>
      </c>
      <c r="Q312" s="8">
        <f t="shared" si="220"/>
        <v>85</v>
      </c>
      <c r="R312" s="8">
        <f t="shared" si="220"/>
        <v>85</v>
      </c>
      <c r="S312" s="8">
        <f t="shared" si="220"/>
        <v>85</v>
      </c>
      <c r="T312" s="8">
        <f t="shared" si="220"/>
        <v>85</v>
      </c>
      <c r="U312" s="8">
        <f t="shared" si="220"/>
        <v>85</v>
      </c>
      <c r="V312" s="8">
        <f t="shared" si="220"/>
        <v>85</v>
      </c>
      <c r="W312" s="8">
        <f t="shared" si="220"/>
        <v>85</v>
      </c>
      <c r="X312" s="8">
        <f t="shared" si="220"/>
        <v>85</v>
      </c>
      <c r="Y312" s="8">
        <f t="shared" si="220"/>
        <v>85</v>
      </c>
      <c r="Z312" s="8">
        <f t="shared" si="220"/>
        <v>85</v>
      </c>
      <c r="AA312" s="8">
        <f t="shared" si="220"/>
        <v>85</v>
      </c>
      <c r="AB312" s="8">
        <f t="shared" si="220"/>
        <v>85</v>
      </c>
      <c r="AC312" s="8">
        <f t="shared" si="220"/>
        <v>85</v>
      </c>
      <c r="AD312" s="8">
        <f t="shared" si="220"/>
        <v>85</v>
      </c>
      <c r="AE312" s="8">
        <f t="shared" si="220"/>
        <v>85</v>
      </c>
      <c r="AF312" s="8">
        <f t="shared" si="220"/>
        <v>85</v>
      </c>
      <c r="AG312" s="8">
        <f t="shared" si="220"/>
        <v>85</v>
      </c>
      <c r="AH312" s="8">
        <f t="shared" si="220"/>
        <v>85</v>
      </c>
    </row>
    <row r="313" spans="2:34" hidden="1" outlineLevel="1">
      <c r="B313" t="str">
        <f t="shared" si="198"/>
        <v>General - Nitrous oxide - GWP100 - Global - ton CO2eq/ton fuel</v>
      </c>
      <c r="C313" t="s">
        <v>115</v>
      </c>
      <c r="D313" t="s">
        <v>173</v>
      </c>
      <c r="E313" t="s">
        <v>49</v>
      </c>
      <c r="F313" t="s">
        <v>52</v>
      </c>
      <c r="G313" s="8">
        <f t="shared" ref="G313:AH313" si="221">NitrousOxide_GWP100</f>
        <v>266</v>
      </c>
      <c r="H313" s="8">
        <f t="shared" si="221"/>
        <v>266</v>
      </c>
      <c r="I313" s="8">
        <f t="shared" si="221"/>
        <v>266</v>
      </c>
      <c r="J313" s="8">
        <f t="shared" si="221"/>
        <v>266</v>
      </c>
      <c r="K313" s="8">
        <f t="shared" si="221"/>
        <v>266</v>
      </c>
      <c r="L313" s="8">
        <f t="shared" si="221"/>
        <v>266</v>
      </c>
      <c r="M313" s="8">
        <f t="shared" si="221"/>
        <v>266</v>
      </c>
      <c r="N313" s="8">
        <f t="shared" si="221"/>
        <v>266</v>
      </c>
      <c r="O313" s="8">
        <f t="shared" si="221"/>
        <v>266</v>
      </c>
      <c r="P313" s="8">
        <f t="shared" si="221"/>
        <v>266</v>
      </c>
      <c r="Q313" s="8">
        <f t="shared" si="221"/>
        <v>266</v>
      </c>
      <c r="R313" s="8">
        <f t="shared" si="221"/>
        <v>266</v>
      </c>
      <c r="S313" s="8">
        <f t="shared" si="221"/>
        <v>266</v>
      </c>
      <c r="T313" s="8">
        <f t="shared" si="221"/>
        <v>266</v>
      </c>
      <c r="U313" s="8">
        <f t="shared" si="221"/>
        <v>266</v>
      </c>
      <c r="V313" s="8">
        <f t="shared" si="221"/>
        <v>266</v>
      </c>
      <c r="W313" s="8">
        <f t="shared" si="221"/>
        <v>266</v>
      </c>
      <c r="X313" s="8">
        <f t="shared" si="221"/>
        <v>266</v>
      </c>
      <c r="Y313" s="8">
        <f t="shared" si="221"/>
        <v>266</v>
      </c>
      <c r="Z313" s="8">
        <f t="shared" si="221"/>
        <v>266</v>
      </c>
      <c r="AA313" s="8">
        <f t="shared" si="221"/>
        <v>266</v>
      </c>
      <c r="AB313" s="8">
        <f t="shared" si="221"/>
        <v>266</v>
      </c>
      <c r="AC313" s="8">
        <f t="shared" si="221"/>
        <v>266</v>
      </c>
      <c r="AD313" s="8">
        <f t="shared" si="221"/>
        <v>266</v>
      </c>
      <c r="AE313" s="8">
        <f t="shared" si="221"/>
        <v>266</v>
      </c>
      <c r="AF313" s="8">
        <f t="shared" si="221"/>
        <v>266</v>
      </c>
      <c r="AG313" s="8">
        <f t="shared" si="221"/>
        <v>266</v>
      </c>
      <c r="AH313" s="8">
        <f t="shared" si="221"/>
        <v>266</v>
      </c>
    </row>
    <row r="314" spans="2:34" hidden="1" outlineLevel="1">
      <c r="B314" t="str">
        <f t="shared" si="198"/>
        <v>General - Nitrous oxide - GWP20 - Global - ton CO2eq/ton fuel</v>
      </c>
      <c r="C314" t="s">
        <v>115</v>
      </c>
      <c r="D314" t="s">
        <v>174</v>
      </c>
      <c r="E314" t="s">
        <v>49</v>
      </c>
      <c r="F314" t="s">
        <v>52</v>
      </c>
      <c r="G314" s="8">
        <f t="shared" ref="G314:AH314" si="222">NitrousOxide_GWP20</f>
        <v>251</v>
      </c>
      <c r="H314" s="8">
        <f t="shared" si="222"/>
        <v>251</v>
      </c>
      <c r="I314" s="8">
        <f t="shared" si="222"/>
        <v>251</v>
      </c>
      <c r="J314" s="8">
        <f t="shared" si="222"/>
        <v>251</v>
      </c>
      <c r="K314" s="8">
        <f t="shared" si="222"/>
        <v>251</v>
      </c>
      <c r="L314" s="8">
        <f t="shared" si="222"/>
        <v>251</v>
      </c>
      <c r="M314" s="8">
        <f t="shared" si="222"/>
        <v>251</v>
      </c>
      <c r="N314" s="8">
        <f t="shared" si="222"/>
        <v>251</v>
      </c>
      <c r="O314" s="8">
        <f t="shared" si="222"/>
        <v>251</v>
      </c>
      <c r="P314" s="8">
        <f t="shared" si="222"/>
        <v>251</v>
      </c>
      <c r="Q314" s="8">
        <f t="shared" si="222"/>
        <v>251</v>
      </c>
      <c r="R314" s="8">
        <f t="shared" si="222"/>
        <v>251</v>
      </c>
      <c r="S314" s="8">
        <f t="shared" si="222"/>
        <v>251</v>
      </c>
      <c r="T314" s="8">
        <f t="shared" si="222"/>
        <v>251</v>
      </c>
      <c r="U314" s="8">
        <f t="shared" si="222"/>
        <v>251</v>
      </c>
      <c r="V314" s="8">
        <f t="shared" si="222"/>
        <v>251</v>
      </c>
      <c r="W314" s="8">
        <f t="shared" si="222"/>
        <v>251</v>
      </c>
      <c r="X314" s="8">
        <f t="shared" si="222"/>
        <v>251</v>
      </c>
      <c r="Y314" s="8">
        <f t="shared" si="222"/>
        <v>251</v>
      </c>
      <c r="Z314" s="8">
        <f t="shared" si="222"/>
        <v>251</v>
      </c>
      <c r="AA314" s="8">
        <f t="shared" si="222"/>
        <v>251</v>
      </c>
      <c r="AB314" s="8">
        <f t="shared" si="222"/>
        <v>251</v>
      </c>
      <c r="AC314" s="8">
        <f t="shared" si="222"/>
        <v>251</v>
      </c>
      <c r="AD314" s="8">
        <f t="shared" si="222"/>
        <v>251</v>
      </c>
      <c r="AE314" s="8">
        <f t="shared" si="222"/>
        <v>251</v>
      </c>
      <c r="AF314" s="8">
        <f t="shared" si="222"/>
        <v>251</v>
      </c>
      <c r="AG314" s="8">
        <f t="shared" si="222"/>
        <v>251</v>
      </c>
      <c r="AH314" s="8">
        <f t="shared" si="222"/>
        <v>251</v>
      </c>
    </row>
    <row r="315" spans="2:34" hidden="1" outlineLevel="1">
      <c r="B315" t="str">
        <f t="shared" si="198"/>
        <v/>
      </c>
      <c r="C315" s="56"/>
      <c r="D315" s="56"/>
      <c r="E315" s="56"/>
      <c r="F315" s="56"/>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row>
    <row r="316" spans="2:34" hidden="1" outlineLevel="1">
      <c r="B316" t="str">
        <f t="shared" si="198"/>
        <v>Carbon dioxide (PS) - Total emissions - WTT - Global - ton CO2eq/ton fuel</v>
      </c>
      <c r="C316" s="10" t="str">
        <f>C307</f>
        <v>Carbon dioxide (PS)</v>
      </c>
      <c r="D316" s="10" t="s">
        <v>175</v>
      </c>
      <c r="E316" s="10" t="s">
        <v>49</v>
      </c>
      <c r="F316" s="10" t="s">
        <v>52</v>
      </c>
      <c r="G316" s="60">
        <f t="shared" ref="G316:AH316" si="223">G320+G327+G335</f>
        <v>2.4164999999999998E-3</v>
      </c>
      <c r="H316" s="60">
        <f t="shared" si="223"/>
        <v>2.4164999999999998E-3</v>
      </c>
      <c r="I316" s="60">
        <f t="shared" si="223"/>
        <v>2.4164999999999998E-3</v>
      </c>
      <c r="J316" s="60">
        <f t="shared" si="223"/>
        <v>2.4164999999999998E-3</v>
      </c>
      <c r="K316" s="60">
        <f t="shared" si="223"/>
        <v>2.4164999999999998E-3</v>
      </c>
      <c r="L316" s="60">
        <f t="shared" si="223"/>
        <v>2.4164999999999998E-3</v>
      </c>
      <c r="M316" s="60">
        <f t="shared" si="223"/>
        <v>2.4164999999999998E-3</v>
      </c>
      <c r="N316" s="60">
        <f t="shared" si="223"/>
        <v>2.4164999999999998E-3</v>
      </c>
      <c r="O316" s="60">
        <f t="shared" si="223"/>
        <v>2.4164999999999998E-3</v>
      </c>
      <c r="P316" s="60">
        <f t="shared" si="223"/>
        <v>2.4164999999999998E-3</v>
      </c>
      <c r="Q316" s="60">
        <f t="shared" si="223"/>
        <v>2.4164999999999998E-3</v>
      </c>
      <c r="R316" s="60">
        <f t="shared" si="223"/>
        <v>2.4164999999999998E-3</v>
      </c>
      <c r="S316" s="60">
        <f t="shared" si="223"/>
        <v>2.4164999999999998E-3</v>
      </c>
      <c r="T316" s="60">
        <f t="shared" si="223"/>
        <v>2.4164999999999998E-3</v>
      </c>
      <c r="U316" s="60">
        <f t="shared" si="223"/>
        <v>2.4164999999999998E-3</v>
      </c>
      <c r="V316" s="60">
        <f t="shared" si="223"/>
        <v>2.4164999999999998E-3</v>
      </c>
      <c r="W316" s="60">
        <f t="shared" si="223"/>
        <v>2.4164999999999998E-3</v>
      </c>
      <c r="X316" s="60">
        <f t="shared" si="223"/>
        <v>2.4164999999999998E-3</v>
      </c>
      <c r="Y316" s="60">
        <f t="shared" si="223"/>
        <v>2.4164999999999998E-3</v>
      </c>
      <c r="Z316" s="60">
        <f t="shared" si="223"/>
        <v>2.4164999999999998E-3</v>
      </c>
      <c r="AA316" s="60">
        <f t="shared" si="223"/>
        <v>2.4164999999999998E-3</v>
      </c>
      <c r="AB316" s="60">
        <f t="shared" si="223"/>
        <v>2.4164999999999998E-3</v>
      </c>
      <c r="AC316" s="60">
        <f t="shared" si="223"/>
        <v>2.4164999999999998E-3</v>
      </c>
      <c r="AD316" s="60">
        <f t="shared" si="223"/>
        <v>2.4164999999999998E-3</v>
      </c>
      <c r="AE316" s="60">
        <f t="shared" si="223"/>
        <v>2.4164999999999998E-3</v>
      </c>
      <c r="AF316" s="60">
        <f t="shared" si="223"/>
        <v>2.4164999999999998E-3</v>
      </c>
      <c r="AG316" s="60">
        <f t="shared" si="223"/>
        <v>2.4164999999999998E-3</v>
      </c>
      <c r="AH316" s="60">
        <f t="shared" si="223"/>
        <v>2.4164999999999998E-3</v>
      </c>
    </row>
    <row r="317" spans="2:34" hidden="1" outlineLevel="1">
      <c r="B317" t="str">
        <f t="shared" si="198"/>
        <v>Carbon dioxide (PS) - Total emissions - WTT - Global - ton CO2eq/ton fuel</v>
      </c>
      <c r="C317" s="2" t="str">
        <f>C307</f>
        <v>Carbon dioxide (PS)</v>
      </c>
      <c r="D317" s="2" t="s">
        <v>175</v>
      </c>
      <c r="E317" s="2" t="s">
        <v>49</v>
      </c>
      <c r="F317" s="2" t="s">
        <v>52</v>
      </c>
      <c r="G317" s="64">
        <f t="shared" ref="G317:AH317" si="224">G321+G328+G336</f>
        <v>0</v>
      </c>
      <c r="H317" s="64">
        <f t="shared" si="224"/>
        <v>0</v>
      </c>
      <c r="I317" s="64">
        <f t="shared" si="224"/>
        <v>0</v>
      </c>
      <c r="J317" s="64">
        <f t="shared" si="224"/>
        <v>0</v>
      </c>
      <c r="K317" s="64">
        <f t="shared" si="224"/>
        <v>0</v>
      </c>
      <c r="L317" s="64">
        <f t="shared" si="224"/>
        <v>0</v>
      </c>
      <c r="M317" s="64">
        <f t="shared" si="224"/>
        <v>0</v>
      </c>
      <c r="N317" s="64">
        <f t="shared" si="224"/>
        <v>0</v>
      </c>
      <c r="O317" s="64">
        <f t="shared" si="224"/>
        <v>0</v>
      </c>
      <c r="P317" s="64">
        <f t="shared" si="224"/>
        <v>0</v>
      </c>
      <c r="Q317" s="64">
        <f t="shared" si="224"/>
        <v>0</v>
      </c>
      <c r="R317" s="64">
        <f t="shared" si="224"/>
        <v>0</v>
      </c>
      <c r="S317" s="64">
        <f t="shared" si="224"/>
        <v>0</v>
      </c>
      <c r="T317" s="64">
        <f t="shared" si="224"/>
        <v>0</v>
      </c>
      <c r="U317" s="64">
        <f t="shared" si="224"/>
        <v>0</v>
      </c>
      <c r="V317" s="64">
        <f t="shared" si="224"/>
        <v>0</v>
      </c>
      <c r="W317" s="64">
        <f t="shared" si="224"/>
        <v>0</v>
      </c>
      <c r="X317" s="64">
        <f t="shared" si="224"/>
        <v>0</v>
      </c>
      <c r="Y317" s="64">
        <f t="shared" si="224"/>
        <v>0</v>
      </c>
      <c r="Z317" s="64">
        <f t="shared" si="224"/>
        <v>0</v>
      </c>
      <c r="AA317" s="64">
        <f t="shared" si="224"/>
        <v>0</v>
      </c>
      <c r="AB317" s="64">
        <f t="shared" si="224"/>
        <v>0</v>
      </c>
      <c r="AC317" s="64">
        <f t="shared" si="224"/>
        <v>0</v>
      </c>
      <c r="AD317" s="64">
        <f t="shared" si="224"/>
        <v>0</v>
      </c>
      <c r="AE317" s="64">
        <f t="shared" si="224"/>
        <v>0</v>
      </c>
      <c r="AF317" s="64">
        <f t="shared" si="224"/>
        <v>0</v>
      </c>
      <c r="AG317" s="64">
        <f t="shared" si="224"/>
        <v>0</v>
      </c>
      <c r="AH317" s="64">
        <f t="shared" si="224"/>
        <v>0</v>
      </c>
    </row>
    <row r="318" spans="2:34" hidden="1" outlineLevel="1">
      <c r="B318" t="str">
        <f t="shared" si="198"/>
        <v>Carbon dioxide (PS) - Total emissions - WTT - Global - ton CO2eq/ton fuel</v>
      </c>
      <c r="C318" s="13" t="str">
        <f>C307</f>
        <v>Carbon dioxide (PS)</v>
      </c>
      <c r="D318" s="13" t="s">
        <v>175</v>
      </c>
      <c r="E318" s="13" t="s">
        <v>49</v>
      </c>
      <c r="F318" s="13" t="s">
        <v>52</v>
      </c>
      <c r="G318" s="61">
        <f t="shared" ref="G318:AH318" si="225">G322+G329+G337</f>
        <v>0</v>
      </c>
      <c r="H318" s="61">
        <f t="shared" si="225"/>
        <v>0</v>
      </c>
      <c r="I318" s="61">
        <f t="shared" si="225"/>
        <v>0</v>
      </c>
      <c r="J318" s="61">
        <f t="shared" si="225"/>
        <v>0</v>
      </c>
      <c r="K318" s="61">
        <f t="shared" si="225"/>
        <v>0</v>
      </c>
      <c r="L318" s="61">
        <f t="shared" si="225"/>
        <v>0</v>
      </c>
      <c r="M318" s="61">
        <f t="shared" si="225"/>
        <v>0</v>
      </c>
      <c r="N318" s="61">
        <f t="shared" si="225"/>
        <v>0</v>
      </c>
      <c r="O318" s="61">
        <f t="shared" si="225"/>
        <v>0</v>
      </c>
      <c r="P318" s="61">
        <f t="shared" si="225"/>
        <v>0</v>
      </c>
      <c r="Q318" s="61">
        <f t="shared" si="225"/>
        <v>0</v>
      </c>
      <c r="R318" s="61">
        <f t="shared" si="225"/>
        <v>0</v>
      </c>
      <c r="S318" s="61">
        <f t="shared" si="225"/>
        <v>0</v>
      </c>
      <c r="T318" s="61">
        <f t="shared" si="225"/>
        <v>0</v>
      </c>
      <c r="U318" s="61">
        <f t="shared" si="225"/>
        <v>0</v>
      </c>
      <c r="V318" s="61">
        <f t="shared" si="225"/>
        <v>0</v>
      </c>
      <c r="W318" s="61">
        <f t="shared" si="225"/>
        <v>0</v>
      </c>
      <c r="X318" s="61">
        <f t="shared" si="225"/>
        <v>0</v>
      </c>
      <c r="Y318" s="61">
        <f t="shared" si="225"/>
        <v>0</v>
      </c>
      <c r="Z318" s="61">
        <f t="shared" si="225"/>
        <v>0</v>
      </c>
      <c r="AA318" s="61">
        <f t="shared" si="225"/>
        <v>0</v>
      </c>
      <c r="AB318" s="61">
        <f t="shared" si="225"/>
        <v>0</v>
      </c>
      <c r="AC318" s="61">
        <f t="shared" si="225"/>
        <v>0</v>
      </c>
      <c r="AD318" s="61">
        <f t="shared" si="225"/>
        <v>0</v>
      </c>
      <c r="AE318" s="61">
        <f t="shared" si="225"/>
        <v>0</v>
      </c>
      <c r="AF318" s="61">
        <f t="shared" si="225"/>
        <v>0</v>
      </c>
      <c r="AG318" s="61">
        <f t="shared" si="225"/>
        <v>0</v>
      </c>
      <c r="AH318" s="61">
        <f t="shared" si="225"/>
        <v>0</v>
      </c>
    </row>
    <row r="319" spans="2:34" hidden="1" outlineLevel="1">
      <c r="B319" t="str">
        <f t="shared" si="198"/>
        <v/>
      </c>
      <c r="C319" s="2"/>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row>
    <row r="320" spans="2:34" hidden="1" outlineLevel="1">
      <c r="B320" t="str">
        <f t="shared" si="198"/>
        <v>Carbon dioxide (PS) - Process-related emissions - WTT - Global - ton CO2/ton fuel</v>
      </c>
      <c r="C320" s="10" t="str">
        <f>C307</f>
        <v>Carbon dioxide (PS)</v>
      </c>
      <c r="D320" s="10" t="s">
        <v>179</v>
      </c>
      <c r="E320" s="10" t="s">
        <v>49</v>
      </c>
      <c r="F320" s="10" t="s">
        <v>176</v>
      </c>
      <c r="G320" s="60">
        <f>G323</f>
        <v>0</v>
      </c>
      <c r="H320" s="60">
        <f t="shared" ref="H320:AH320" si="226">H323</f>
        <v>0</v>
      </c>
      <c r="I320" s="60">
        <f t="shared" si="226"/>
        <v>0</v>
      </c>
      <c r="J320" s="60">
        <f t="shared" si="226"/>
        <v>0</v>
      </c>
      <c r="K320" s="60">
        <f t="shared" si="226"/>
        <v>0</v>
      </c>
      <c r="L320" s="60">
        <f t="shared" si="226"/>
        <v>0</v>
      </c>
      <c r="M320" s="60">
        <f t="shared" si="226"/>
        <v>0</v>
      </c>
      <c r="N320" s="60">
        <f t="shared" si="226"/>
        <v>0</v>
      </c>
      <c r="O320" s="60">
        <f t="shared" si="226"/>
        <v>0</v>
      </c>
      <c r="P320" s="60">
        <f t="shared" si="226"/>
        <v>0</v>
      </c>
      <c r="Q320" s="60">
        <f t="shared" si="226"/>
        <v>0</v>
      </c>
      <c r="R320" s="60">
        <f t="shared" si="226"/>
        <v>0</v>
      </c>
      <c r="S320" s="60">
        <f t="shared" si="226"/>
        <v>0</v>
      </c>
      <c r="T320" s="60">
        <f t="shared" si="226"/>
        <v>0</v>
      </c>
      <c r="U320" s="60">
        <f t="shared" si="226"/>
        <v>0</v>
      </c>
      <c r="V320" s="60">
        <f t="shared" si="226"/>
        <v>0</v>
      </c>
      <c r="W320" s="60">
        <f t="shared" si="226"/>
        <v>0</v>
      </c>
      <c r="X320" s="60">
        <f t="shared" si="226"/>
        <v>0</v>
      </c>
      <c r="Y320" s="60">
        <f t="shared" si="226"/>
        <v>0</v>
      </c>
      <c r="Z320" s="60">
        <f t="shared" si="226"/>
        <v>0</v>
      </c>
      <c r="AA320" s="60">
        <f t="shared" si="226"/>
        <v>0</v>
      </c>
      <c r="AB320" s="60">
        <f t="shared" si="226"/>
        <v>0</v>
      </c>
      <c r="AC320" s="60">
        <f t="shared" si="226"/>
        <v>0</v>
      </c>
      <c r="AD320" s="60">
        <f t="shared" si="226"/>
        <v>0</v>
      </c>
      <c r="AE320" s="60">
        <f t="shared" si="226"/>
        <v>0</v>
      </c>
      <c r="AF320" s="60">
        <f t="shared" si="226"/>
        <v>0</v>
      </c>
      <c r="AG320" s="60">
        <f t="shared" si="226"/>
        <v>0</v>
      </c>
      <c r="AH320" s="60">
        <f t="shared" si="226"/>
        <v>0</v>
      </c>
    </row>
    <row r="321" spans="2:34" hidden="1" outlineLevel="1">
      <c r="B321" t="str">
        <f t="shared" si="198"/>
        <v>Carbon dioxide (PS) - Process-related emissions - WTT - Global - ton CH4/ton fuel</v>
      </c>
      <c r="C321" s="2" t="str">
        <f>C307</f>
        <v>Carbon dioxide (PS)</v>
      </c>
      <c r="D321" s="2" t="s">
        <v>179</v>
      </c>
      <c r="E321" s="2" t="s">
        <v>49</v>
      </c>
      <c r="F321" s="2" t="s">
        <v>177</v>
      </c>
      <c r="G321" s="64">
        <f t="shared" ref="G321:AH321" si="227">G324</f>
        <v>0</v>
      </c>
      <c r="H321" s="64">
        <f t="shared" si="227"/>
        <v>0</v>
      </c>
      <c r="I321" s="64">
        <f t="shared" si="227"/>
        <v>0</v>
      </c>
      <c r="J321" s="64">
        <f t="shared" si="227"/>
        <v>0</v>
      </c>
      <c r="K321" s="64">
        <f t="shared" si="227"/>
        <v>0</v>
      </c>
      <c r="L321" s="64">
        <f t="shared" si="227"/>
        <v>0</v>
      </c>
      <c r="M321" s="64">
        <f t="shared" si="227"/>
        <v>0</v>
      </c>
      <c r="N321" s="64">
        <f t="shared" si="227"/>
        <v>0</v>
      </c>
      <c r="O321" s="64">
        <f t="shared" si="227"/>
        <v>0</v>
      </c>
      <c r="P321" s="64">
        <f t="shared" si="227"/>
        <v>0</v>
      </c>
      <c r="Q321" s="64">
        <f t="shared" si="227"/>
        <v>0</v>
      </c>
      <c r="R321" s="64">
        <f t="shared" si="227"/>
        <v>0</v>
      </c>
      <c r="S321" s="64">
        <f t="shared" si="227"/>
        <v>0</v>
      </c>
      <c r="T321" s="64">
        <f t="shared" si="227"/>
        <v>0</v>
      </c>
      <c r="U321" s="64">
        <f t="shared" si="227"/>
        <v>0</v>
      </c>
      <c r="V321" s="64">
        <f t="shared" si="227"/>
        <v>0</v>
      </c>
      <c r="W321" s="64">
        <f t="shared" si="227"/>
        <v>0</v>
      </c>
      <c r="X321" s="64">
        <f t="shared" si="227"/>
        <v>0</v>
      </c>
      <c r="Y321" s="64">
        <f t="shared" si="227"/>
        <v>0</v>
      </c>
      <c r="Z321" s="64">
        <f t="shared" si="227"/>
        <v>0</v>
      </c>
      <c r="AA321" s="64">
        <f t="shared" si="227"/>
        <v>0</v>
      </c>
      <c r="AB321" s="64">
        <f t="shared" si="227"/>
        <v>0</v>
      </c>
      <c r="AC321" s="64">
        <f t="shared" si="227"/>
        <v>0</v>
      </c>
      <c r="AD321" s="64">
        <f t="shared" si="227"/>
        <v>0</v>
      </c>
      <c r="AE321" s="64">
        <f t="shared" si="227"/>
        <v>0</v>
      </c>
      <c r="AF321" s="64">
        <f t="shared" si="227"/>
        <v>0</v>
      </c>
      <c r="AG321" s="64">
        <f t="shared" si="227"/>
        <v>0</v>
      </c>
      <c r="AH321" s="64">
        <f t="shared" si="227"/>
        <v>0</v>
      </c>
    </row>
    <row r="322" spans="2:34" hidden="1" outlineLevel="1">
      <c r="B322" t="str">
        <f t="shared" si="198"/>
        <v>Carbon dioxide (PS) - Process-related emissions - WTT - Global - ton N2O/ton fuel</v>
      </c>
      <c r="C322" s="13" t="str">
        <f>C307</f>
        <v>Carbon dioxide (PS)</v>
      </c>
      <c r="D322" s="13" t="s">
        <v>179</v>
      </c>
      <c r="E322" s="13" t="s">
        <v>49</v>
      </c>
      <c r="F322" s="13" t="s">
        <v>178</v>
      </c>
      <c r="G322" s="61">
        <f t="shared" ref="G322:AH322" si="228">G325</f>
        <v>0</v>
      </c>
      <c r="H322" s="61">
        <f t="shared" si="228"/>
        <v>0</v>
      </c>
      <c r="I322" s="61">
        <f t="shared" si="228"/>
        <v>0</v>
      </c>
      <c r="J322" s="61">
        <f t="shared" si="228"/>
        <v>0</v>
      </c>
      <c r="K322" s="61">
        <f t="shared" si="228"/>
        <v>0</v>
      </c>
      <c r="L322" s="61">
        <f t="shared" si="228"/>
        <v>0</v>
      </c>
      <c r="M322" s="61">
        <f t="shared" si="228"/>
        <v>0</v>
      </c>
      <c r="N322" s="61">
        <f t="shared" si="228"/>
        <v>0</v>
      </c>
      <c r="O322" s="61">
        <f t="shared" si="228"/>
        <v>0</v>
      </c>
      <c r="P322" s="61">
        <f t="shared" si="228"/>
        <v>0</v>
      </c>
      <c r="Q322" s="61">
        <f t="shared" si="228"/>
        <v>0</v>
      </c>
      <c r="R322" s="61">
        <f t="shared" si="228"/>
        <v>0</v>
      </c>
      <c r="S322" s="61">
        <f t="shared" si="228"/>
        <v>0</v>
      </c>
      <c r="T322" s="61">
        <f t="shared" si="228"/>
        <v>0</v>
      </c>
      <c r="U322" s="61">
        <f t="shared" si="228"/>
        <v>0</v>
      </c>
      <c r="V322" s="61">
        <f t="shared" si="228"/>
        <v>0</v>
      </c>
      <c r="W322" s="61">
        <f t="shared" si="228"/>
        <v>0</v>
      </c>
      <c r="X322" s="61">
        <f t="shared" si="228"/>
        <v>0</v>
      </c>
      <c r="Y322" s="61">
        <f t="shared" si="228"/>
        <v>0</v>
      </c>
      <c r="Z322" s="61">
        <f t="shared" si="228"/>
        <v>0</v>
      </c>
      <c r="AA322" s="61">
        <f t="shared" si="228"/>
        <v>0</v>
      </c>
      <c r="AB322" s="61">
        <f t="shared" si="228"/>
        <v>0</v>
      </c>
      <c r="AC322" s="61">
        <f t="shared" si="228"/>
        <v>0</v>
      </c>
      <c r="AD322" s="61">
        <f t="shared" si="228"/>
        <v>0</v>
      </c>
      <c r="AE322" s="61">
        <f t="shared" si="228"/>
        <v>0</v>
      </c>
      <c r="AF322" s="61">
        <f t="shared" si="228"/>
        <v>0</v>
      </c>
      <c r="AG322" s="61">
        <f t="shared" si="228"/>
        <v>0</v>
      </c>
      <c r="AH322" s="61">
        <f t="shared" si="228"/>
        <v>0</v>
      </c>
    </row>
    <row r="323" spans="2:34" hidden="1" outlineLevel="1">
      <c r="B323" t="str">
        <f t="shared" si="198"/>
        <v>Carbon dioxide (PS) - Process WTT emissions (carbon dioxide) - Global - ton CO2/ton fuel</v>
      </c>
      <c r="C323" t="str">
        <f>C307</f>
        <v>Carbon dioxide (PS)</v>
      </c>
      <c r="D323" t="s">
        <v>180</v>
      </c>
      <c r="E323" t="s">
        <v>49</v>
      </c>
      <c r="F323" t="s">
        <v>176</v>
      </c>
      <c r="G323" s="20">
        <f t="shared" ref="G323:AH325" si="229">INDEX(FuelData,MATCH($B323,FuelData_Index,0),MATCH(G$4,FuelData_Year,0))</f>
        <v>0</v>
      </c>
      <c r="H323" s="20">
        <f t="shared" si="229"/>
        <v>0</v>
      </c>
      <c r="I323" s="20">
        <f t="shared" si="229"/>
        <v>0</v>
      </c>
      <c r="J323" s="20">
        <f t="shared" si="229"/>
        <v>0</v>
      </c>
      <c r="K323" s="20">
        <f t="shared" si="229"/>
        <v>0</v>
      </c>
      <c r="L323" s="20">
        <f t="shared" si="229"/>
        <v>0</v>
      </c>
      <c r="M323" s="20">
        <f t="shared" si="229"/>
        <v>0</v>
      </c>
      <c r="N323" s="20">
        <f t="shared" si="229"/>
        <v>0</v>
      </c>
      <c r="O323" s="20">
        <f t="shared" si="229"/>
        <v>0</v>
      </c>
      <c r="P323" s="20">
        <f t="shared" si="229"/>
        <v>0</v>
      </c>
      <c r="Q323" s="20">
        <f t="shared" si="229"/>
        <v>0</v>
      </c>
      <c r="R323" s="20">
        <f t="shared" si="229"/>
        <v>0</v>
      </c>
      <c r="S323" s="20">
        <f t="shared" si="229"/>
        <v>0</v>
      </c>
      <c r="T323" s="20">
        <f t="shared" si="229"/>
        <v>0</v>
      </c>
      <c r="U323" s="20">
        <f t="shared" si="229"/>
        <v>0</v>
      </c>
      <c r="V323" s="20">
        <f t="shared" si="229"/>
        <v>0</v>
      </c>
      <c r="W323" s="20">
        <f t="shared" si="229"/>
        <v>0</v>
      </c>
      <c r="X323" s="20">
        <f t="shared" si="229"/>
        <v>0</v>
      </c>
      <c r="Y323" s="20">
        <f t="shared" si="229"/>
        <v>0</v>
      </c>
      <c r="Z323" s="20">
        <f t="shared" si="229"/>
        <v>0</v>
      </c>
      <c r="AA323" s="20">
        <f t="shared" si="229"/>
        <v>0</v>
      </c>
      <c r="AB323" s="20">
        <f t="shared" si="229"/>
        <v>0</v>
      </c>
      <c r="AC323" s="20">
        <f t="shared" si="229"/>
        <v>0</v>
      </c>
      <c r="AD323" s="20">
        <f t="shared" si="229"/>
        <v>0</v>
      </c>
      <c r="AE323" s="20">
        <f t="shared" si="229"/>
        <v>0</v>
      </c>
      <c r="AF323" s="20">
        <f t="shared" si="229"/>
        <v>0</v>
      </c>
      <c r="AG323" s="20">
        <f t="shared" si="229"/>
        <v>0</v>
      </c>
      <c r="AH323" s="20">
        <f t="shared" si="229"/>
        <v>0</v>
      </c>
    </row>
    <row r="324" spans="2:34" hidden="1" outlineLevel="1">
      <c r="B324" t="str">
        <f t="shared" si="198"/>
        <v>Carbon dioxide (PS) - Process WTT emissions (methane) - Global - ton CH4/ton fuel</v>
      </c>
      <c r="C324" t="str">
        <f>C307</f>
        <v>Carbon dioxide (PS)</v>
      </c>
      <c r="D324" t="s">
        <v>181</v>
      </c>
      <c r="E324" t="s">
        <v>49</v>
      </c>
      <c r="F324" t="s">
        <v>177</v>
      </c>
      <c r="G324" s="20">
        <f t="shared" si="229"/>
        <v>0</v>
      </c>
      <c r="H324" s="20">
        <f t="shared" si="229"/>
        <v>0</v>
      </c>
      <c r="I324" s="20">
        <f t="shared" si="229"/>
        <v>0</v>
      </c>
      <c r="J324" s="20">
        <f t="shared" si="229"/>
        <v>0</v>
      </c>
      <c r="K324" s="20">
        <f t="shared" si="229"/>
        <v>0</v>
      </c>
      <c r="L324" s="20">
        <f t="shared" si="229"/>
        <v>0</v>
      </c>
      <c r="M324" s="20">
        <f t="shared" si="229"/>
        <v>0</v>
      </c>
      <c r="N324" s="20">
        <f t="shared" si="229"/>
        <v>0</v>
      </c>
      <c r="O324" s="20">
        <f t="shared" si="229"/>
        <v>0</v>
      </c>
      <c r="P324" s="20">
        <f t="shared" si="229"/>
        <v>0</v>
      </c>
      <c r="Q324" s="20">
        <f t="shared" si="229"/>
        <v>0</v>
      </c>
      <c r="R324" s="20">
        <f t="shared" si="229"/>
        <v>0</v>
      </c>
      <c r="S324" s="20">
        <f t="shared" si="229"/>
        <v>0</v>
      </c>
      <c r="T324" s="20">
        <f t="shared" si="229"/>
        <v>0</v>
      </c>
      <c r="U324" s="20">
        <f t="shared" si="229"/>
        <v>0</v>
      </c>
      <c r="V324" s="20">
        <f t="shared" si="229"/>
        <v>0</v>
      </c>
      <c r="W324" s="20">
        <f t="shared" si="229"/>
        <v>0</v>
      </c>
      <c r="X324" s="20">
        <f t="shared" si="229"/>
        <v>0</v>
      </c>
      <c r="Y324" s="20">
        <f t="shared" si="229"/>
        <v>0</v>
      </c>
      <c r="Z324" s="20">
        <f t="shared" si="229"/>
        <v>0</v>
      </c>
      <c r="AA324" s="20">
        <f t="shared" si="229"/>
        <v>0</v>
      </c>
      <c r="AB324" s="20">
        <f t="shared" si="229"/>
        <v>0</v>
      </c>
      <c r="AC324" s="20">
        <f t="shared" si="229"/>
        <v>0</v>
      </c>
      <c r="AD324" s="20">
        <f t="shared" si="229"/>
        <v>0</v>
      </c>
      <c r="AE324" s="20">
        <f t="shared" si="229"/>
        <v>0</v>
      </c>
      <c r="AF324" s="20">
        <f t="shared" si="229"/>
        <v>0</v>
      </c>
      <c r="AG324" s="20">
        <f t="shared" si="229"/>
        <v>0</v>
      </c>
      <c r="AH324" s="20">
        <f t="shared" si="229"/>
        <v>0</v>
      </c>
    </row>
    <row r="325" spans="2:34" hidden="1" outlineLevel="1">
      <c r="B325" t="str">
        <f t="shared" si="198"/>
        <v>Carbon dioxide (PS) - Process WTT emissions (nitrous oxide) - Global - ton N2O/ton fuel</v>
      </c>
      <c r="C325" t="str">
        <f>C307</f>
        <v>Carbon dioxide (PS)</v>
      </c>
      <c r="D325" t="s">
        <v>182</v>
      </c>
      <c r="E325" t="s">
        <v>49</v>
      </c>
      <c r="F325" t="s">
        <v>178</v>
      </c>
      <c r="G325" s="20">
        <f t="shared" si="229"/>
        <v>0</v>
      </c>
      <c r="H325" s="20">
        <f t="shared" si="229"/>
        <v>0</v>
      </c>
      <c r="I325" s="20">
        <f t="shared" si="229"/>
        <v>0</v>
      </c>
      <c r="J325" s="20">
        <f t="shared" si="229"/>
        <v>0</v>
      </c>
      <c r="K325" s="20">
        <f t="shared" si="229"/>
        <v>0</v>
      </c>
      <c r="L325" s="20">
        <f t="shared" si="229"/>
        <v>0</v>
      </c>
      <c r="M325" s="20">
        <f t="shared" si="229"/>
        <v>0</v>
      </c>
      <c r="N325" s="20">
        <f t="shared" si="229"/>
        <v>0</v>
      </c>
      <c r="O325" s="20">
        <f t="shared" si="229"/>
        <v>0</v>
      </c>
      <c r="P325" s="20">
        <f t="shared" si="229"/>
        <v>0</v>
      </c>
      <c r="Q325" s="20">
        <f t="shared" si="229"/>
        <v>0</v>
      </c>
      <c r="R325" s="20">
        <f t="shared" si="229"/>
        <v>0</v>
      </c>
      <c r="S325" s="20">
        <f t="shared" si="229"/>
        <v>0</v>
      </c>
      <c r="T325" s="20">
        <f t="shared" si="229"/>
        <v>0</v>
      </c>
      <c r="U325" s="20">
        <f t="shared" si="229"/>
        <v>0</v>
      </c>
      <c r="V325" s="20">
        <f t="shared" si="229"/>
        <v>0</v>
      </c>
      <c r="W325" s="20">
        <f t="shared" si="229"/>
        <v>0</v>
      </c>
      <c r="X325" s="20">
        <f t="shared" si="229"/>
        <v>0</v>
      </c>
      <c r="Y325" s="20">
        <f t="shared" si="229"/>
        <v>0</v>
      </c>
      <c r="Z325" s="20">
        <f t="shared" si="229"/>
        <v>0</v>
      </c>
      <c r="AA325" s="20">
        <f t="shared" si="229"/>
        <v>0</v>
      </c>
      <c r="AB325" s="20">
        <f t="shared" si="229"/>
        <v>0</v>
      </c>
      <c r="AC325" s="20">
        <f t="shared" si="229"/>
        <v>0</v>
      </c>
      <c r="AD325" s="20">
        <f t="shared" si="229"/>
        <v>0</v>
      </c>
      <c r="AE325" s="20">
        <f t="shared" si="229"/>
        <v>0</v>
      </c>
      <c r="AF325" s="20">
        <f t="shared" si="229"/>
        <v>0</v>
      </c>
      <c r="AG325" s="20">
        <f t="shared" si="229"/>
        <v>0</v>
      </c>
      <c r="AH325" s="20">
        <f t="shared" si="229"/>
        <v>0</v>
      </c>
    </row>
    <row r="326" spans="2:34" hidden="1" outlineLevel="1">
      <c r="B326" t="str">
        <f t="shared" si="198"/>
        <v/>
      </c>
      <c r="G326" s="66"/>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row>
    <row r="327" spans="2:34" hidden="1" outlineLevel="1">
      <c r="B327" t="str">
        <f t="shared" si="198"/>
        <v>Carbon dioxide (PS) - Energy-related emissions - WTT - Global - ton CO2/ton fuel</v>
      </c>
      <c r="C327" s="10" t="str">
        <f>C307</f>
        <v>Carbon dioxide (PS)</v>
      </c>
      <c r="D327" s="10" t="s">
        <v>183</v>
      </c>
      <c r="E327" s="10" t="s">
        <v>49</v>
      </c>
      <c r="F327" s="10" t="s">
        <v>176</v>
      </c>
      <c r="G327" s="67">
        <f>G330*G$333</f>
        <v>2.4164999999999998E-3</v>
      </c>
      <c r="H327" s="67">
        <f t="shared" ref="H327:AH327" si="230">H330*H$333</f>
        <v>2.4164999999999998E-3</v>
      </c>
      <c r="I327" s="67">
        <f t="shared" si="230"/>
        <v>2.4164999999999998E-3</v>
      </c>
      <c r="J327" s="67">
        <f t="shared" si="230"/>
        <v>2.4164999999999998E-3</v>
      </c>
      <c r="K327" s="67">
        <f t="shared" si="230"/>
        <v>2.4164999999999998E-3</v>
      </c>
      <c r="L327" s="67">
        <f t="shared" si="230"/>
        <v>2.4164999999999998E-3</v>
      </c>
      <c r="M327" s="67">
        <f t="shared" si="230"/>
        <v>2.4164999999999998E-3</v>
      </c>
      <c r="N327" s="67">
        <f t="shared" si="230"/>
        <v>2.4164999999999998E-3</v>
      </c>
      <c r="O327" s="67">
        <f t="shared" si="230"/>
        <v>2.4164999999999998E-3</v>
      </c>
      <c r="P327" s="67">
        <f t="shared" si="230"/>
        <v>2.4164999999999998E-3</v>
      </c>
      <c r="Q327" s="67">
        <f t="shared" si="230"/>
        <v>2.4164999999999998E-3</v>
      </c>
      <c r="R327" s="67">
        <f t="shared" si="230"/>
        <v>2.4164999999999998E-3</v>
      </c>
      <c r="S327" s="67">
        <f t="shared" si="230"/>
        <v>2.4164999999999998E-3</v>
      </c>
      <c r="T327" s="67">
        <f t="shared" si="230"/>
        <v>2.4164999999999998E-3</v>
      </c>
      <c r="U327" s="67">
        <f t="shared" si="230"/>
        <v>2.4164999999999998E-3</v>
      </c>
      <c r="V327" s="67">
        <f t="shared" si="230"/>
        <v>2.4164999999999998E-3</v>
      </c>
      <c r="W327" s="67">
        <f t="shared" si="230"/>
        <v>2.4164999999999998E-3</v>
      </c>
      <c r="X327" s="67">
        <f t="shared" si="230"/>
        <v>2.4164999999999998E-3</v>
      </c>
      <c r="Y327" s="67">
        <f t="shared" si="230"/>
        <v>2.4164999999999998E-3</v>
      </c>
      <c r="Z327" s="67">
        <f t="shared" si="230"/>
        <v>2.4164999999999998E-3</v>
      </c>
      <c r="AA327" s="67">
        <f t="shared" si="230"/>
        <v>2.4164999999999998E-3</v>
      </c>
      <c r="AB327" s="67">
        <f t="shared" si="230"/>
        <v>2.4164999999999998E-3</v>
      </c>
      <c r="AC327" s="67">
        <f t="shared" si="230"/>
        <v>2.4164999999999998E-3</v>
      </c>
      <c r="AD327" s="67">
        <f t="shared" si="230"/>
        <v>2.4164999999999998E-3</v>
      </c>
      <c r="AE327" s="67">
        <f t="shared" si="230"/>
        <v>2.4164999999999998E-3</v>
      </c>
      <c r="AF327" s="67">
        <f t="shared" si="230"/>
        <v>2.4164999999999998E-3</v>
      </c>
      <c r="AG327" s="67">
        <f t="shared" si="230"/>
        <v>2.4164999999999998E-3</v>
      </c>
      <c r="AH327" s="67">
        <f t="shared" si="230"/>
        <v>2.4164999999999998E-3</v>
      </c>
    </row>
    <row r="328" spans="2:34" hidden="1" outlineLevel="1">
      <c r="B328" t="str">
        <f t="shared" si="198"/>
        <v>Carbon dioxide (PS) - Energy-related emissions - WTT - Global - ton CH4/ton fuel</v>
      </c>
      <c r="C328" s="2" t="str">
        <f>C307</f>
        <v>Carbon dioxide (PS)</v>
      </c>
      <c r="D328" s="2" t="s">
        <v>183</v>
      </c>
      <c r="E328" s="2" t="s">
        <v>49</v>
      </c>
      <c r="F328" s="2" t="s">
        <v>177</v>
      </c>
      <c r="G328" s="68">
        <f t="shared" ref="G328:AH328" si="231">G331*G$333</f>
        <v>0</v>
      </c>
      <c r="H328" s="68">
        <f t="shared" si="231"/>
        <v>0</v>
      </c>
      <c r="I328" s="68">
        <f t="shared" si="231"/>
        <v>0</v>
      </c>
      <c r="J328" s="68">
        <f t="shared" si="231"/>
        <v>0</v>
      </c>
      <c r="K328" s="68">
        <f t="shared" si="231"/>
        <v>0</v>
      </c>
      <c r="L328" s="68">
        <f t="shared" si="231"/>
        <v>0</v>
      </c>
      <c r="M328" s="68">
        <f t="shared" si="231"/>
        <v>0</v>
      </c>
      <c r="N328" s="68">
        <f t="shared" si="231"/>
        <v>0</v>
      </c>
      <c r="O328" s="68">
        <f t="shared" si="231"/>
        <v>0</v>
      </c>
      <c r="P328" s="68">
        <f t="shared" si="231"/>
        <v>0</v>
      </c>
      <c r="Q328" s="68">
        <f t="shared" si="231"/>
        <v>0</v>
      </c>
      <c r="R328" s="68">
        <f t="shared" si="231"/>
        <v>0</v>
      </c>
      <c r="S328" s="68">
        <f t="shared" si="231"/>
        <v>0</v>
      </c>
      <c r="T328" s="68">
        <f t="shared" si="231"/>
        <v>0</v>
      </c>
      <c r="U328" s="68">
        <f t="shared" si="231"/>
        <v>0</v>
      </c>
      <c r="V328" s="68">
        <f t="shared" si="231"/>
        <v>0</v>
      </c>
      <c r="W328" s="68">
        <f t="shared" si="231"/>
        <v>0</v>
      </c>
      <c r="X328" s="68">
        <f t="shared" si="231"/>
        <v>0</v>
      </c>
      <c r="Y328" s="68">
        <f t="shared" si="231"/>
        <v>0</v>
      </c>
      <c r="Z328" s="68">
        <f t="shared" si="231"/>
        <v>0</v>
      </c>
      <c r="AA328" s="68">
        <f t="shared" si="231"/>
        <v>0</v>
      </c>
      <c r="AB328" s="68">
        <f t="shared" si="231"/>
        <v>0</v>
      </c>
      <c r="AC328" s="68">
        <f t="shared" si="231"/>
        <v>0</v>
      </c>
      <c r="AD328" s="68">
        <f t="shared" si="231"/>
        <v>0</v>
      </c>
      <c r="AE328" s="68">
        <f t="shared" si="231"/>
        <v>0</v>
      </c>
      <c r="AF328" s="68">
        <f t="shared" si="231"/>
        <v>0</v>
      </c>
      <c r="AG328" s="68">
        <f t="shared" si="231"/>
        <v>0</v>
      </c>
      <c r="AH328" s="68">
        <f t="shared" si="231"/>
        <v>0</v>
      </c>
    </row>
    <row r="329" spans="2:34" hidden="1" outlineLevel="1">
      <c r="B329" t="str">
        <f t="shared" si="198"/>
        <v>Carbon dioxide (PS) - Energy-related emissions - WTT - Global - ton N2O/ton fuel</v>
      </c>
      <c r="C329" s="13" t="str">
        <f>C307</f>
        <v>Carbon dioxide (PS)</v>
      </c>
      <c r="D329" s="13" t="s">
        <v>183</v>
      </c>
      <c r="E329" s="13" t="s">
        <v>49</v>
      </c>
      <c r="F329" s="13" t="s">
        <v>178</v>
      </c>
      <c r="G329" s="69">
        <f t="shared" ref="G329:AH329" si="232">G332*G$333</f>
        <v>0</v>
      </c>
      <c r="H329" s="69">
        <f t="shared" si="232"/>
        <v>0</v>
      </c>
      <c r="I329" s="69">
        <f t="shared" si="232"/>
        <v>0</v>
      </c>
      <c r="J329" s="69">
        <f t="shared" si="232"/>
        <v>0</v>
      </c>
      <c r="K329" s="69">
        <f t="shared" si="232"/>
        <v>0</v>
      </c>
      <c r="L329" s="69">
        <f t="shared" si="232"/>
        <v>0</v>
      </c>
      <c r="M329" s="69">
        <f t="shared" si="232"/>
        <v>0</v>
      </c>
      <c r="N329" s="69">
        <f t="shared" si="232"/>
        <v>0</v>
      </c>
      <c r="O329" s="69">
        <f t="shared" si="232"/>
        <v>0</v>
      </c>
      <c r="P329" s="69">
        <f t="shared" si="232"/>
        <v>0</v>
      </c>
      <c r="Q329" s="69">
        <f t="shared" si="232"/>
        <v>0</v>
      </c>
      <c r="R329" s="69">
        <f t="shared" si="232"/>
        <v>0</v>
      </c>
      <c r="S329" s="69">
        <f t="shared" si="232"/>
        <v>0</v>
      </c>
      <c r="T329" s="69">
        <f t="shared" si="232"/>
        <v>0</v>
      </c>
      <c r="U329" s="69">
        <f t="shared" si="232"/>
        <v>0</v>
      </c>
      <c r="V329" s="69">
        <f t="shared" si="232"/>
        <v>0</v>
      </c>
      <c r="W329" s="69">
        <f t="shared" si="232"/>
        <v>0</v>
      </c>
      <c r="X329" s="69">
        <f t="shared" si="232"/>
        <v>0</v>
      </c>
      <c r="Y329" s="69">
        <f t="shared" si="232"/>
        <v>0</v>
      </c>
      <c r="Z329" s="69">
        <f t="shared" si="232"/>
        <v>0</v>
      </c>
      <c r="AA329" s="69">
        <f t="shared" si="232"/>
        <v>0</v>
      </c>
      <c r="AB329" s="69">
        <f t="shared" si="232"/>
        <v>0</v>
      </c>
      <c r="AC329" s="69">
        <f t="shared" si="232"/>
        <v>0</v>
      </c>
      <c r="AD329" s="69">
        <f t="shared" si="232"/>
        <v>0</v>
      </c>
      <c r="AE329" s="69">
        <f t="shared" si="232"/>
        <v>0</v>
      </c>
      <c r="AF329" s="69">
        <f t="shared" si="232"/>
        <v>0</v>
      </c>
      <c r="AG329" s="69">
        <f t="shared" si="232"/>
        <v>0</v>
      </c>
      <c r="AH329" s="69">
        <f t="shared" si="232"/>
        <v>0</v>
      </c>
    </row>
    <row r="330" spans="2:34" hidden="1" outlineLevel="1">
      <c r="B330" t="str">
        <f t="shared" si="198"/>
        <v>Renewable electricity - Feedstock WTT emissions (carbon dioxide) - Global - ton CO2/MWh</v>
      </c>
      <c r="C330" t="s">
        <v>118</v>
      </c>
      <c r="D330" t="s">
        <v>184</v>
      </c>
      <c r="E330" t="s">
        <v>49</v>
      </c>
      <c r="F330" t="s">
        <v>185</v>
      </c>
      <c r="G330" s="24">
        <f t="shared" ref="G330:V333" si="233">INDEX(FuelData,MATCH($B330,FuelData_Index,0),MATCH(G$4,FuelData_Year,0))</f>
        <v>5.3699999999999998E-3</v>
      </c>
      <c r="H330" s="24">
        <f t="shared" si="233"/>
        <v>5.3699999999999998E-3</v>
      </c>
      <c r="I330" s="24">
        <f t="shared" si="233"/>
        <v>5.3699999999999998E-3</v>
      </c>
      <c r="J330" s="24">
        <f t="shared" si="233"/>
        <v>5.3699999999999998E-3</v>
      </c>
      <c r="K330" s="24">
        <f t="shared" si="233"/>
        <v>5.3699999999999998E-3</v>
      </c>
      <c r="L330" s="24">
        <f t="shared" si="233"/>
        <v>5.3699999999999998E-3</v>
      </c>
      <c r="M330" s="24">
        <f t="shared" si="233"/>
        <v>5.3699999999999998E-3</v>
      </c>
      <c r="N330" s="24">
        <f t="shared" si="233"/>
        <v>5.3699999999999998E-3</v>
      </c>
      <c r="O330" s="24">
        <f t="shared" si="233"/>
        <v>5.3699999999999998E-3</v>
      </c>
      <c r="P330" s="24">
        <f t="shared" si="233"/>
        <v>5.3699999999999998E-3</v>
      </c>
      <c r="Q330" s="24">
        <f t="shared" si="233"/>
        <v>5.3699999999999998E-3</v>
      </c>
      <c r="R330" s="24">
        <f t="shared" si="233"/>
        <v>5.3699999999999998E-3</v>
      </c>
      <c r="S330" s="24">
        <f t="shared" si="233"/>
        <v>5.3699999999999998E-3</v>
      </c>
      <c r="T330" s="24">
        <f t="shared" si="233"/>
        <v>5.3699999999999998E-3</v>
      </c>
      <c r="U330" s="24">
        <f t="shared" si="233"/>
        <v>5.3699999999999998E-3</v>
      </c>
      <c r="V330" s="24">
        <f t="shared" si="233"/>
        <v>5.3699999999999998E-3</v>
      </c>
      <c r="W330" s="24">
        <f t="shared" ref="W330:AH333" si="234">INDEX(FuelData,MATCH($B330,FuelData_Index,0),MATCH(W$4,FuelData_Year,0))</f>
        <v>5.3699999999999998E-3</v>
      </c>
      <c r="X330" s="24">
        <f t="shared" si="234"/>
        <v>5.3699999999999998E-3</v>
      </c>
      <c r="Y330" s="24">
        <f t="shared" si="234"/>
        <v>5.3699999999999998E-3</v>
      </c>
      <c r="Z330" s="24">
        <f t="shared" si="234"/>
        <v>5.3699999999999998E-3</v>
      </c>
      <c r="AA330" s="24">
        <f t="shared" si="234"/>
        <v>5.3699999999999998E-3</v>
      </c>
      <c r="AB330" s="24">
        <f t="shared" si="234"/>
        <v>5.3699999999999998E-3</v>
      </c>
      <c r="AC330" s="24">
        <f t="shared" si="234"/>
        <v>5.3699999999999998E-3</v>
      </c>
      <c r="AD330" s="24">
        <f t="shared" si="234"/>
        <v>5.3699999999999998E-3</v>
      </c>
      <c r="AE330" s="24">
        <f t="shared" si="234"/>
        <v>5.3699999999999998E-3</v>
      </c>
      <c r="AF330" s="24">
        <f t="shared" si="234"/>
        <v>5.3699999999999998E-3</v>
      </c>
      <c r="AG330" s="24">
        <f t="shared" si="234"/>
        <v>5.3699999999999998E-3</v>
      </c>
      <c r="AH330" s="24">
        <f t="shared" si="234"/>
        <v>5.3699999999999998E-3</v>
      </c>
    </row>
    <row r="331" spans="2:34" hidden="1" outlineLevel="1">
      <c r="B331" t="str">
        <f t="shared" si="198"/>
        <v>Renewable electricity - Feedstock WTT emissions (methane) - Global - ton CH4/MWh</v>
      </c>
      <c r="C331" t="s">
        <v>118</v>
      </c>
      <c r="D331" t="s">
        <v>186</v>
      </c>
      <c r="E331" t="s">
        <v>49</v>
      </c>
      <c r="F331" t="s">
        <v>187</v>
      </c>
      <c r="G331" s="24">
        <f t="shared" si="233"/>
        <v>0</v>
      </c>
      <c r="H331" s="24">
        <f t="shared" si="233"/>
        <v>0</v>
      </c>
      <c r="I331" s="24">
        <f t="shared" si="233"/>
        <v>0</v>
      </c>
      <c r="J331" s="24">
        <f t="shared" si="233"/>
        <v>0</v>
      </c>
      <c r="K331" s="24">
        <f t="shared" si="233"/>
        <v>0</v>
      </c>
      <c r="L331" s="24">
        <f t="shared" si="233"/>
        <v>0</v>
      </c>
      <c r="M331" s="24">
        <f t="shared" si="233"/>
        <v>0</v>
      </c>
      <c r="N331" s="24">
        <f t="shared" si="233"/>
        <v>0</v>
      </c>
      <c r="O331" s="24">
        <f t="shared" si="233"/>
        <v>0</v>
      </c>
      <c r="P331" s="24">
        <f t="shared" si="233"/>
        <v>0</v>
      </c>
      <c r="Q331" s="24">
        <f t="shared" si="233"/>
        <v>0</v>
      </c>
      <c r="R331" s="24">
        <f t="shared" si="233"/>
        <v>0</v>
      </c>
      <c r="S331" s="24">
        <f t="shared" si="233"/>
        <v>0</v>
      </c>
      <c r="T331" s="24">
        <f t="shared" si="233"/>
        <v>0</v>
      </c>
      <c r="U331" s="24">
        <f t="shared" si="233"/>
        <v>0</v>
      </c>
      <c r="V331" s="24">
        <f t="shared" si="233"/>
        <v>0</v>
      </c>
      <c r="W331" s="24">
        <f t="shared" si="234"/>
        <v>0</v>
      </c>
      <c r="X331" s="24">
        <f t="shared" si="234"/>
        <v>0</v>
      </c>
      <c r="Y331" s="24">
        <f t="shared" si="234"/>
        <v>0</v>
      </c>
      <c r="Z331" s="24">
        <f t="shared" si="234"/>
        <v>0</v>
      </c>
      <c r="AA331" s="24">
        <f t="shared" si="234"/>
        <v>0</v>
      </c>
      <c r="AB331" s="24">
        <f t="shared" si="234"/>
        <v>0</v>
      </c>
      <c r="AC331" s="24">
        <f t="shared" si="234"/>
        <v>0</v>
      </c>
      <c r="AD331" s="24">
        <f t="shared" si="234"/>
        <v>0</v>
      </c>
      <c r="AE331" s="24">
        <f t="shared" si="234"/>
        <v>0</v>
      </c>
      <c r="AF331" s="24">
        <f t="shared" si="234"/>
        <v>0</v>
      </c>
      <c r="AG331" s="24">
        <f t="shared" si="234"/>
        <v>0</v>
      </c>
      <c r="AH331" s="24">
        <f t="shared" si="234"/>
        <v>0</v>
      </c>
    </row>
    <row r="332" spans="2:34" hidden="1" outlineLevel="1">
      <c r="B332" t="str">
        <f t="shared" si="198"/>
        <v>Renewable electricity - Feedstock WTT emissions (nitrous oxide) - Global - ton N2O/MWh</v>
      </c>
      <c r="C332" t="s">
        <v>118</v>
      </c>
      <c r="D332" t="s">
        <v>188</v>
      </c>
      <c r="E332" t="s">
        <v>49</v>
      </c>
      <c r="F332" t="s">
        <v>189</v>
      </c>
      <c r="G332" s="24">
        <f t="shared" si="233"/>
        <v>0</v>
      </c>
      <c r="H332" s="24">
        <f t="shared" si="233"/>
        <v>0</v>
      </c>
      <c r="I332" s="24">
        <f t="shared" si="233"/>
        <v>0</v>
      </c>
      <c r="J332" s="24">
        <f t="shared" si="233"/>
        <v>0</v>
      </c>
      <c r="K332" s="24">
        <f t="shared" si="233"/>
        <v>0</v>
      </c>
      <c r="L332" s="24">
        <f t="shared" si="233"/>
        <v>0</v>
      </c>
      <c r="M332" s="24">
        <f t="shared" si="233"/>
        <v>0</v>
      </c>
      <c r="N332" s="24">
        <f t="shared" si="233"/>
        <v>0</v>
      </c>
      <c r="O332" s="24">
        <f t="shared" si="233"/>
        <v>0</v>
      </c>
      <c r="P332" s="24">
        <f t="shared" si="233"/>
        <v>0</v>
      </c>
      <c r="Q332" s="24">
        <f t="shared" si="233"/>
        <v>0</v>
      </c>
      <c r="R332" s="24">
        <f t="shared" si="233"/>
        <v>0</v>
      </c>
      <c r="S332" s="24">
        <f t="shared" si="233"/>
        <v>0</v>
      </c>
      <c r="T332" s="24">
        <f t="shared" si="233"/>
        <v>0</v>
      </c>
      <c r="U332" s="24">
        <f t="shared" si="233"/>
        <v>0</v>
      </c>
      <c r="V332" s="24">
        <f t="shared" si="233"/>
        <v>0</v>
      </c>
      <c r="W332" s="24">
        <f t="shared" si="234"/>
        <v>0</v>
      </c>
      <c r="X332" s="24">
        <f t="shared" si="234"/>
        <v>0</v>
      </c>
      <c r="Y332" s="24">
        <f t="shared" si="234"/>
        <v>0</v>
      </c>
      <c r="Z332" s="24">
        <f t="shared" si="234"/>
        <v>0</v>
      </c>
      <c r="AA332" s="24">
        <f t="shared" si="234"/>
        <v>0</v>
      </c>
      <c r="AB332" s="24">
        <f t="shared" si="234"/>
        <v>0</v>
      </c>
      <c r="AC332" s="24">
        <f t="shared" si="234"/>
        <v>0</v>
      </c>
      <c r="AD332" s="24">
        <f t="shared" si="234"/>
        <v>0</v>
      </c>
      <c r="AE332" s="24">
        <f t="shared" si="234"/>
        <v>0</v>
      </c>
      <c r="AF332" s="24">
        <f t="shared" si="234"/>
        <v>0</v>
      </c>
      <c r="AG332" s="24">
        <f t="shared" si="234"/>
        <v>0</v>
      </c>
      <c r="AH332" s="24">
        <f t="shared" si="234"/>
        <v>0</v>
      </c>
    </row>
    <row r="333" spans="2:34" hidden="1" outlineLevel="1">
      <c r="B333" t="str">
        <f t="shared" si="198"/>
        <v>Carbon dioxide (PS) - Energy demand - Global - MWh/ton fuel</v>
      </c>
      <c r="C333" t="str">
        <f>C307</f>
        <v>Carbon dioxide (PS)</v>
      </c>
      <c r="D333" t="s">
        <v>137</v>
      </c>
      <c r="E333" t="s">
        <v>49</v>
      </c>
      <c r="F333" t="s">
        <v>122</v>
      </c>
      <c r="G333" s="20">
        <f t="shared" si="233"/>
        <v>0.45</v>
      </c>
      <c r="H333" s="20">
        <f t="shared" si="233"/>
        <v>0.45</v>
      </c>
      <c r="I333" s="20">
        <f t="shared" si="233"/>
        <v>0.45</v>
      </c>
      <c r="J333" s="20">
        <f t="shared" si="233"/>
        <v>0.45</v>
      </c>
      <c r="K333" s="20">
        <f t="shared" si="233"/>
        <v>0.45</v>
      </c>
      <c r="L333" s="20">
        <f t="shared" si="233"/>
        <v>0.45</v>
      </c>
      <c r="M333" s="20">
        <f t="shared" si="233"/>
        <v>0.45</v>
      </c>
      <c r="N333" s="20">
        <f t="shared" si="233"/>
        <v>0.45</v>
      </c>
      <c r="O333" s="20">
        <f t="shared" si="233"/>
        <v>0.45</v>
      </c>
      <c r="P333" s="20">
        <f t="shared" si="233"/>
        <v>0.45</v>
      </c>
      <c r="Q333" s="20">
        <f t="shared" si="233"/>
        <v>0.45</v>
      </c>
      <c r="R333" s="20">
        <f t="shared" si="233"/>
        <v>0.45</v>
      </c>
      <c r="S333" s="20">
        <f t="shared" si="233"/>
        <v>0.45</v>
      </c>
      <c r="T333" s="20">
        <f t="shared" si="233"/>
        <v>0.45</v>
      </c>
      <c r="U333" s="20">
        <f t="shared" si="233"/>
        <v>0.45</v>
      </c>
      <c r="V333" s="20">
        <f t="shared" si="233"/>
        <v>0.45</v>
      </c>
      <c r="W333" s="20">
        <f t="shared" si="234"/>
        <v>0.45</v>
      </c>
      <c r="X333" s="20">
        <f t="shared" si="234"/>
        <v>0.45</v>
      </c>
      <c r="Y333" s="20">
        <f t="shared" si="234"/>
        <v>0.45</v>
      </c>
      <c r="Z333" s="20">
        <f t="shared" si="234"/>
        <v>0.45</v>
      </c>
      <c r="AA333" s="20">
        <f t="shared" si="234"/>
        <v>0.45</v>
      </c>
      <c r="AB333" s="20">
        <f t="shared" si="234"/>
        <v>0.45</v>
      </c>
      <c r="AC333" s="20">
        <f t="shared" si="234"/>
        <v>0.45</v>
      </c>
      <c r="AD333" s="20">
        <f t="shared" si="234"/>
        <v>0.45</v>
      </c>
      <c r="AE333" s="20">
        <f t="shared" si="234"/>
        <v>0.45</v>
      </c>
      <c r="AF333" s="20">
        <f t="shared" si="234"/>
        <v>0.45</v>
      </c>
      <c r="AG333" s="20">
        <f t="shared" si="234"/>
        <v>0.45</v>
      </c>
      <c r="AH333" s="20">
        <f t="shared" si="234"/>
        <v>0.45</v>
      </c>
    </row>
    <row r="334" spans="2:34" hidden="1" outlineLevel="1">
      <c r="B334" t="str">
        <f t="shared" si="198"/>
        <v/>
      </c>
      <c r="C334" s="2"/>
    </row>
    <row r="335" spans="2:34" hidden="1" outlineLevel="1">
      <c r="B335" t="str">
        <f t="shared" si="198"/>
        <v>Carbon dioxide (PS) - Feedstock-related emissions - WTT - Global - ton CO2/ton fuel</v>
      </c>
      <c r="C335" s="10" t="str">
        <f>C307</f>
        <v>Carbon dioxide (PS)</v>
      </c>
      <c r="D335" s="10" t="s">
        <v>190</v>
      </c>
      <c r="E335" s="10" t="s">
        <v>49</v>
      </c>
      <c r="F335" s="10" t="s">
        <v>176</v>
      </c>
      <c r="G335" s="67">
        <v>0</v>
      </c>
      <c r="H335" s="67">
        <v>0</v>
      </c>
      <c r="I335" s="67">
        <v>0</v>
      </c>
      <c r="J335" s="67">
        <v>0</v>
      </c>
      <c r="K335" s="67">
        <v>0</v>
      </c>
      <c r="L335" s="67">
        <v>0</v>
      </c>
      <c r="M335" s="67">
        <v>0</v>
      </c>
      <c r="N335" s="67">
        <v>0</v>
      </c>
      <c r="O335" s="67">
        <v>0</v>
      </c>
      <c r="P335" s="67">
        <v>0</v>
      </c>
      <c r="Q335" s="67">
        <v>0</v>
      </c>
      <c r="R335" s="67">
        <v>0</v>
      </c>
      <c r="S335" s="67">
        <v>0</v>
      </c>
      <c r="T335" s="67">
        <v>0</v>
      </c>
      <c r="U335" s="67">
        <v>0</v>
      </c>
      <c r="V335" s="67">
        <v>0</v>
      </c>
      <c r="W335" s="67">
        <v>0</v>
      </c>
      <c r="X335" s="67">
        <v>0</v>
      </c>
      <c r="Y335" s="67">
        <v>0</v>
      </c>
      <c r="Z335" s="67">
        <v>0</v>
      </c>
      <c r="AA335" s="67">
        <v>0</v>
      </c>
      <c r="AB335" s="67">
        <v>0</v>
      </c>
      <c r="AC335" s="67">
        <v>0</v>
      </c>
      <c r="AD335" s="67">
        <v>0</v>
      </c>
      <c r="AE335" s="67">
        <v>0</v>
      </c>
      <c r="AF335" s="67">
        <v>0</v>
      </c>
      <c r="AG335" s="67">
        <v>0</v>
      </c>
      <c r="AH335" s="67">
        <v>0</v>
      </c>
    </row>
    <row r="336" spans="2:34" hidden="1" outlineLevel="1">
      <c r="B336" t="str">
        <f t="shared" si="198"/>
        <v>Carbon dioxide (PS) - Feedstock-related emissions - WTT - Global - ton CH4/ton fuel</v>
      </c>
      <c r="C336" s="2" t="str">
        <f>C307</f>
        <v>Carbon dioxide (PS)</v>
      </c>
      <c r="D336" s="2" t="s">
        <v>190</v>
      </c>
      <c r="E336" s="2" t="s">
        <v>49</v>
      </c>
      <c r="F336" s="2" t="s">
        <v>177</v>
      </c>
      <c r="G336" s="68">
        <v>0</v>
      </c>
      <c r="H336" s="68">
        <v>0</v>
      </c>
      <c r="I336" s="68">
        <v>0</v>
      </c>
      <c r="J336" s="68">
        <v>0</v>
      </c>
      <c r="K336" s="68">
        <v>0</v>
      </c>
      <c r="L336" s="68">
        <v>0</v>
      </c>
      <c r="M336" s="68">
        <v>0</v>
      </c>
      <c r="N336" s="68">
        <v>0</v>
      </c>
      <c r="O336" s="68">
        <v>0</v>
      </c>
      <c r="P336" s="68">
        <v>0</v>
      </c>
      <c r="Q336" s="68">
        <v>0</v>
      </c>
      <c r="R336" s="68">
        <v>0</v>
      </c>
      <c r="S336" s="68">
        <v>0</v>
      </c>
      <c r="T336" s="68">
        <v>0</v>
      </c>
      <c r="U336" s="68">
        <v>0</v>
      </c>
      <c r="V336" s="68">
        <v>0</v>
      </c>
      <c r="W336" s="68">
        <v>0</v>
      </c>
      <c r="X336" s="68">
        <v>0</v>
      </c>
      <c r="Y336" s="68">
        <v>0</v>
      </c>
      <c r="Z336" s="68">
        <v>0</v>
      </c>
      <c r="AA336" s="68">
        <v>0</v>
      </c>
      <c r="AB336" s="68">
        <v>0</v>
      </c>
      <c r="AC336" s="68">
        <v>0</v>
      </c>
      <c r="AD336" s="68">
        <v>0</v>
      </c>
      <c r="AE336" s="68">
        <v>0</v>
      </c>
      <c r="AF336" s="68">
        <v>0</v>
      </c>
      <c r="AG336" s="68">
        <v>0</v>
      </c>
      <c r="AH336" s="68">
        <v>0</v>
      </c>
    </row>
    <row r="337" spans="2:34" hidden="1" outlineLevel="1">
      <c r="B337" t="str">
        <f t="shared" si="198"/>
        <v>Carbon dioxide (PS) - Feedstock-related emissions - WTT - Global - ton N2O/ton fuel</v>
      </c>
      <c r="C337" s="13" t="str">
        <f>C307</f>
        <v>Carbon dioxide (PS)</v>
      </c>
      <c r="D337" s="13" t="s">
        <v>190</v>
      </c>
      <c r="E337" s="13" t="s">
        <v>49</v>
      </c>
      <c r="F337" s="13" t="s">
        <v>178</v>
      </c>
      <c r="G337" s="69">
        <v>0</v>
      </c>
      <c r="H337" s="69">
        <v>0</v>
      </c>
      <c r="I337" s="69">
        <v>0</v>
      </c>
      <c r="J337" s="69">
        <v>0</v>
      </c>
      <c r="K337" s="69">
        <v>0</v>
      </c>
      <c r="L337" s="69">
        <v>0</v>
      </c>
      <c r="M337" s="69">
        <v>0</v>
      </c>
      <c r="N337" s="69">
        <v>0</v>
      </c>
      <c r="O337" s="69">
        <v>0</v>
      </c>
      <c r="P337" s="69">
        <v>0</v>
      </c>
      <c r="Q337" s="69">
        <v>0</v>
      </c>
      <c r="R337" s="69">
        <v>0</v>
      </c>
      <c r="S337" s="69">
        <v>0</v>
      </c>
      <c r="T337" s="69">
        <v>0</v>
      </c>
      <c r="U337" s="69">
        <v>0</v>
      </c>
      <c r="V337" s="69">
        <v>0</v>
      </c>
      <c r="W337" s="69">
        <v>0</v>
      </c>
      <c r="X337" s="69">
        <v>0</v>
      </c>
      <c r="Y337" s="69">
        <v>0</v>
      </c>
      <c r="Z337" s="69">
        <v>0</v>
      </c>
      <c r="AA337" s="69">
        <v>0</v>
      </c>
      <c r="AB337" s="69">
        <v>0</v>
      </c>
      <c r="AC337" s="69">
        <v>0</v>
      </c>
      <c r="AD337" s="69">
        <v>0</v>
      </c>
      <c r="AE337" s="69">
        <v>0</v>
      </c>
      <c r="AF337" s="69">
        <v>0</v>
      </c>
      <c r="AG337" s="69">
        <v>0</v>
      </c>
      <c r="AH337" s="69">
        <v>0</v>
      </c>
    </row>
    <row r="338" spans="2:34" collapsed="1">
      <c r="B338" t="str">
        <f t="shared" si="198"/>
        <v/>
      </c>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row>
    <row r="339" spans="2:34">
      <c r="B339" t="str">
        <f t="shared" si="198"/>
        <v>e-methanol (DAC) - Item - Region - Unit</v>
      </c>
      <c r="C339" s="52" t="s">
        <v>70</v>
      </c>
      <c r="D339" s="52" t="s">
        <v>28</v>
      </c>
      <c r="E339" s="52" t="s">
        <v>1</v>
      </c>
      <c r="F339" s="52" t="s">
        <v>29</v>
      </c>
      <c r="G339" s="3">
        <v>2023</v>
      </c>
      <c r="H339" s="3">
        <v>2024</v>
      </c>
      <c r="I339" s="3">
        <v>2025</v>
      </c>
      <c r="J339" s="3">
        <v>2026</v>
      </c>
      <c r="K339" s="3">
        <v>2027</v>
      </c>
      <c r="L339" s="3">
        <v>2028</v>
      </c>
      <c r="M339" s="3">
        <v>2029</v>
      </c>
      <c r="N339" s="3">
        <v>2030</v>
      </c>
      <c r="O339" s="3">
        <v>2031</v>
      </c>
      <c r="P339" s="3">
        <v>2032</v>
      </c>
      <c r="Q339" s="3">
        <v>2033</v>
      </c>
      <c r="R339" s="3">
        <v>2034</v>
      </c>
      <c r="S339" s="3">
        <v>2035</v>
      </c>
      <c r="T339" s="3">
        <v>2036</v>
      </c>
      <c r="U339" s="3">
        <v>2037</v>
      </c>
      <c r="V339" s="3">
        <v>2038</v>
      </c>
      <c r="W339" s="3">
        <v>2039</v>
      </c>
      <c r="X339" s="3">
        <v>2040</v>
      </c>
      <c r="Y339" s="3">
        <v>2041</v>
      </c>
      <c r="Z339" s="3">
        <v>2042</v>
      </c>
      <c r="AA339" s="3">
        <v>2043</v>
      </c>
      <c r="AB339" s="3">
        <v>2044</v>
      </c>
      <c r="AC339" s="3">
        <v>2045</v>
      </c>
      <c r="AD339" s="3">
        <v>2046</v>
      </c>
      <c r="AE339" s="3">
        <v>2047</v>
      </c>
      <c r="AF339" s="3">
        <v>2048</v>
      </c>
      <c r="AG339" s="3">
        <v>2049</v>
      </c>
      <c r="AH339" s="3">
        <v>2050</v>
      </c>
    </row>
    <row r="340" spans="2:34" hidden="1" outlineLevel="1">
      <c r="B340" t="str">
        <f t="shared" ref="B340:B403" si="235">_xlfn.TEXTJOIN(" - ",TRUE,C340:F340)</f>
        <v/>
      </c>
      <c r="C340" s="56"/>
      <c r="D340" s="56"/>
      <c r="E340" s="56"/>
      <c r="F340" s="56"/>
      <c r="G340" s="57"/>
      <c r="H340" s="57"/>
      <c r="I340" s="57"/>
      <c r="J340" s="57"/>
      <c r="K340" s="57"/>
      <c r="L340" s="57"/>
      <c r="M340" s="57"/>
      <c r="N340" s="57"/>
      <c r="O340" s="57"/>
      <c r="P340" s="57"/>
      <c r="Q340" s="57"/>
      <c r="R340" s="57"/>
      <c r="S340" s="57"/>
      <c r="T340" s="57"/>
      <c r="U340" s="57"/>
      <c r="V340" s="57"/>
      <c r="W340" s="57"/>
      <c r="X340" s="57"/>
      <c r="Y340" s="57"/>
      <c r="Z340" s="57"/>
      <c r="AA340" s="57"/>
      <c r="AB340" s="57"/>
      <c r="AC340" s="57"/>
      <c r="AD340" s="57"/>
      <c r="AE340" s="57"/>
      <c r="AF340" s="57"/>
      <c r="AG340" s="57"/>
      <c r="AH340" s="57"/>
    </row>
    <row r="341" spans="2:34" hidden="1" outlineLevel="1">
      <c r="B341" t="str">
        <f t="shared" si="235"/>
        <v>e-methanol (DAC) - Total emissions - WTW - GWP100 - Global - ton CO2eq/ton fuel</v>
      </c>
      <c r="C341" s="58" t="str">
        <f>C339</f>
        <v>e-methanol (DAC)</v>
      </c>
      <c r="D341" s="10" t="s">
        <v>196</v>
      </c>
      <c r="E341" s="10" t="s">
        <v>49</v>
      </c>
      <c r="F341" s="10" t="s">
        <v>52</v>
      </c>
      <c r="G341" s="62">
        <f>G343+G345</f>
        <v>8.5226280577748378E-2</v>
      </c>
      <c r="H341" s="62">
        <f t="shared" ref="H341:AH341" si="236">H343+H345</f>
        <v>8.487626518471475E-2</v>
      </c>
      <c r="I341" s="62">
        <f t="shared" si="236"/>
        <v>8.4515474002871557E-2</v>
      </c>
      <c r="J341" s="62">
        <f t="shared" si="236"/>
        <v>8.4137675754049915E-2</v>
      </c>
      <c r="K341" s="62">
        <f t="shared" si="236"/>
        <v>8.3741708128577119E-2</v>
      </c>
      <c r="L341" s="62">
        <f t="shared" si="236"/>
        <v>8.3327571126452532E-2</v>
      </c>
      <c r="M341" s="62">
        <f t="shared" si="236"/>
        <v>8.2895264747677319E-2</v>
      </c>
      <c r="N341" s="62">
        <f t="shared" si="236"/>
        <v>8.2444788992250037E-2</v>
      </c>
      <c r="O341" s="62">
        <f t="shared" si="236"/>
        <v>8.1842540374941708E-2</v>
      </c>
      <c r="P341" s="62">
        <f t="shared" si="236"/>
        <v>8.1222759562832897E-2</v>
      </c>
      <c r="Q341" s="62">
        <f t="shared" si="236"/>
        <v>8.0585446555922674E-2</v>
      </c>
      <c r="R341" s="62">
        <f t="shared" si="236"/>
        <v>7.9930601354209985E-2</v>
      </c>
      <c r="S341" s="62">
        <f t="shared" si="236"/>
        <v>7.9258223957696522E-2</v>
      </c>
      <c r="T341" s="62">
        <f t="shared" si="236"/>
        <v>7.8584026145594191E-2</v>
      </c>
      <c r="U341" s="62">
        <f t="shared" si="236"/>
        <v>7.7897674049451915E-2</v>
      </c>
      <c r="V341" s="62">
        <f t="shared" si="236"/>
        <v>7.719916766927136E-2</v>
      </c>
      <c r="W341" s="62">
        <f t="shared" si="236"/>
        <v>7.6488507005050194E-2</v>
      </c>
      <c r="X341" s="62">
        <f t="shared" si="236"/>
        <v>7.5765692056788875E-2</v>
      </c>
      <c r="Y341" s="62">
        <f t="shared" si="236"/>
        <v>7.4915068959618344E-2</v>
      </c>
      <c r="Z341" s="62">
        <f t="shared" si="236"/>
        <v>7.4071357947539843E-2</v>
      </c>
      <c r="AA341" s="62">
        <f t="shared" si="236"/>
        <v>7.3234559020554521E-2</v>
      </c>
      <c r="AB341" s="62">
        <f t="shared" si="236"/>
        <v>7.2404672178661297E-2</v>
      </c>
      <c r="AC341" s="62">
        <f t="shared" si="236"/>
        <v>7.1581697421860907E-2</v>
      </c>
      <c r="AD341" s="62">
        <f t="shared" si="236"/>
        <v>7.0872433755831285E-2</v>
      </c>
      <c r="AE341" s="62">
        <f t="shared" si="236"/>
        <v>7.0172044146175686E-2</v>
      </c>
      <c r="AF341" s="62">
        <f t="shared" si="236"/>
        <v>6.94805285928939E-2</v>
      </c>
      <c r="AG341" s="62">
        <f t="shared" si="236"/>
        <v>6.8797887095986054E-2</v>
      </c>
      <c r="AH341" s="62">
        <f t="shared" si="236"/>
        <v>6.8124119655452245E-2</v>
      </c>
    </row>
    <row r="342" spans="2:34" hidden="1" outlineLevel="1">
      <c r="B342" t="str">
        <f t="shared" si="235"/>
        <v>e-methanol (DAC) - Total emissions - WTW - GWP20 - Global - ton CO2eq/ton fuel</v>
      </c>
      <c r="C342" s="59" t="str">
        <f>C339</f>
        <v>e-methanol (DAC)</v>
      </c>
      <c r="D342" s="13" t="s">
        <v>197</v>
      </c>
      <c r="E342" s="13" t="s">
        <v>49</v>
      </c>
      <c r="F342" s="13" t="s">
        <v>52</v>
      </c>
      <c r="G342" s="63">
        <f t="shared" ref="G342:AH342" si="237">G344+G346</f>
        <v>8.5226280577748378E-2</v>
      </c>
      <c r="H342" s="63">
        <f t="shared" si="237"/>
        <v>8.487626518471475E-2</v>
      </c>
      <c r="I342" s="63">
        <f t="shared" si="237"/>
        <v>8.4515474002871557E-2</v>
      </c>
      <c r="J342" s="63">
        <f t="shared" si="237"/>
        <v>8.4137675754049915E-2</v>
      </c>
      <c r="K342" s="63">
        <f t="shared" si="237"/>
        <v>8.3741708128577119E-2</v>
      </c>
      <c r="L342" s="63">
        <f t="shared" si="237"/>
        <v>8.3327571126452532E-2</v>
      </c>
      <c r="M342" s="63">
        <f t="shared" si="237"/>
        <v>8.2895264747677319E-2</v>
      </c>
      <c r="N342" s="63">
        <f t="shared" si="237"/>
        <v>8.2444788992250037E-2</v>
      </c>
      <c r="O342" s="63">
        <f t="shared" si="237"/>
        <v>8.1842540374941708E-2</v>
      </c>
      <c r="P342" s="63">
        <f t="shared" si="237"/>
        <v>8.1222759562832897E-2</v>
      </c>
      <c r="Q342" s="63">
        <f t="shared" si="237"/>
        <v>8.0585446555922674E-2</v>
      </c>
      <c r="R342" s="63">
        <f t="shared" si="237"/>
        <v>7.9930601354209985E-2</v>
      </c>
      <c r="S342" s="63">
        <f t="shared" si="237"/>
        <v>7.9258223957696522E-2</v>
      </c>
      <c r="T342" s="63">
        <f t="shared" si="237"/>
        <v>7.8584026145594191E-2</v>
      </c>
      <c r="U342" s="63">
        <f t="shared" si="237"/>
        <v>7.7897674049451915E-2</v>
      </c>
      <c r="V342" s="63">
        <f t="shared" si="237"/>
        <v>7.719916766927136E-2</v>
      </c>
      <c r="W342" s="63">
        <f t="shared" si="237"/>
        <v>7.6488507005050194E-2</v>
      </c>
      <c r="X342" s="63">
        <f t="shared" si="237"/>
        <v>7.5765692056788875E-2</v>
      </c>
      <c r="Y342" s="63">
        <f t="shared" si="237"/>
        <v>7.4915068959618344E-2</v>
      </c>
      <c r="Z342" s="63">
        <f t="shared" si="237"/>
        <v>7.4071357947539843E-2</v>
      </c>
      <c r="AA342" s="63">
        <f t="shared" si="237"/>
        <v>7.3234559020554521E-2</v>
      </c>
      <c r="AB342" s="63">
        <f t="shared" si="237"/>
        <v>7.2404672178661297E-2</v>
      </c>
      <c r="AC342" s="63">
        <f t="shared" si="237"/>
        <v>7.1581697421860907E-2</v>
      </c>
      <c r="AD342" s="63">
        <f t="shared" si="237"/>
        <v>7.0872433755831285E-2</v>
      </c>
      <c r="AE342" s="63">
        <f t="shared" si="237"/>
        <v>7.0172044146175686E-2</v>
      </c>
      <c r="AF342" s="63">
        <f t="shared" si="237"/>
        <v>6.94805285928939E-2</v>
      </c>
      <c r="AG342" s="63">
        <f t="shared" si="237"/>
        <v>6.8797887095986054E-2</v>
      </c>
      <c r="AH342" s="63">
        <f t="shared" si="237"/>
        <v>6.8124119655452245E-2</v>
      </c>
    </row>
    <row r="343" spans="2:34" hidden="1" outlineLevel="1">
      <c r="B343" t="str">
        <f t="shared" si="235"/>
        <v>e-methanol (DAC) - Total emissions - TTW - GWP100 - Global - ton CO2eq/ton fuel</v>
      </c>
      <c r="C343" s="58" t="str">
        <f>C339</f>
        <v>e-methanol (DAC)</v>
      </c>
      <c r="D343" s="10" t="s">
        <v>198</v>
      </c>
      <c r="E343" s="10" t="s">
        <v>49</v>
      </c>
      <c r="F343" s="10" t="s">
        <v>52</v>
      </c>
      <c r="G343" s="62">
        <f>G356+G357*G347+G358*G349</f>
        <v>0</v>
      </c>
      <c r="H343" s="62">
        <f t="shared" ref="H343:AH343" si="238">H356+H357*H347+H358*H349</f>
        <v>0</v>
      </c>
      <c r="I343" s="62">
        <f t="shared" si="238"/>
        <v>0</v>
      </c>
      <c r="J343" s="62">
        <f t="shared" si="238"/>
        <v>0</v>
      </c>
      <c r="K343" s="62">
        <f t="shared" si="238"/>
        <v>0</v>
      </c>
      <c r="L343" s="62">
        <f t="shared" si="238"/>
        <v>0</v>
      </c>
      <c r="M343" s="62">
        <f t="shared" si="238"/>
        <v>0</v>
      </c>
      <c r="N343" s="62">
        <f t="shared" si="238"/>
        <v>0</v>
      </c>
      <c r="O343" s="62">
        <f t="shared" si="238"/>
        <v>0</v>
      </c>
      <c r="P343" s="62">
        <f t="shared" si="238"/>
        <v>0</v>
      </c>
      <c r="Q343" s="62">
        <f t="shared" si="238"/>
        <v>0</v>
      </c>
      <c r="R343" s="62">
        <f t="shared" si="238"/>
        <v>0</v>
      </c>
      <c r="S343" s="62">
        <f t="shared" si="238"/>
        <v>0</v>
      </c>
      <c r="T343" s="62">
        <f t="shared" si="238"/>
        <v>0</v>
      </c>
      <c r="U343" s="62">
        <f t="shared" si="238"/>
        <v>0</v>
      </c>
      <c r="V343" s="62">
        <f t="shared" si="238"/>
        <v>0</v>
      </c>
      <c r="W343" s="62">
        <f t="shared" si="238"/>
        <v>0</v>
      </c>
      <c r="X343" s="62">
        <f t="shared" si="238"/>
        <v>0</v>
      </c>
      <c r="Y343" s="62">
        <f t="shared" si="238"/>
        <v>0</v>
      </c>
      <c r="Z343" s="62">
        <f t="shared" si="238"/>
        <v>0</v>
      </c>
      <c r="AA343" s="62">
        <f t="shared" si="238"/>
        <v>0</v>
      </c>
      <c r="AB343" s="62">
        <f t="shared" si="238"/>
        <v>0</v>
      </c>
      <c r="AC343" s="62">
        <f t="shared" si="238"/>
        <v>0</v>
      </c>
      <c r="AD343" s="62">
        <f t="shared" si="238"/>
        <v>0</v>
      </c>
      <c r="AE343" s="62">
        <f t="shared" si="238"/>
        <v>0</v>
      </c>
      <c r="AF343" s="62">
        <f t="shared" si="238"/>
        <v>0</v>
      </c>
      <c r="AG343" s="62">
        <f t="shared" si="238"/>
        <v>0</v>
      </c>
      <c r="AH343" s="62">
        <f t="shared" si="238"/>
        <v>0</v>
      </c>
    </row>
    <row r="344" spans="2:34" hidden="1" outlineLevel="1">
      <c r="B344" t="str">
        <f t="shared" si="235"/>
        <v>e-methanol (DAC) - Total emissions - TTW - GWP20 - Global - ton CO2eq/ton fuel</v>
      </c>
      <c r="C344" s="56" t="str">
        <f>C339</f>
        <v>e-methanol (DAC)</v>
      </c>
      <c r="D344" s="2" t="s">
        <v>199</v>
      </c>
      <c r="E344" s="2" t="s">
        <v>49</v>
      </c>
      <c r="F344" s="2" t="s">
        <v>52</v>
      </c>
      <c r="G344" s="89">
        <f>G356+G357*G348+G358*G350</f>
        <v>0</v>
      </c>
      <c r="H344" s="89">
        <f t="shared" ref="H344:AH344" si="239">H356+H357*H348+H358*H350</f>
        <v>0</v>
      </c>
      <c r="I344" s="89">
        <f t="shared" si="239"/>
        <v>0</v>
      </c>
      <c r="J344" s="89">
        <f t="shared" si="239"/>
        <v>0</v>
      </c>
      <c r="K344" s="89">
        <f t="shared" si="239"/>
        <v>0</v>
      </c>
      <c r="L344" s="89">
        <f t="shared" si="239"/>
        <v>0</v>
      </c>
      <c r="M344" s="89">
        <f t="shared" si="239"/>
        <v>0</v>
      </c>
      <c r="N344" s="89">
        <f t="shared" si="239"/>
        <v>0</v>
      </c>
      <c r="O344" s="89">
        <f t="shared" si="239"/>
        <v>0</v>
      </c>
      <c r="P344" s="89">
        <f t="shared" si="239"/>
        <v>0</v>
      </c>
      <c r="Q344" s="89">
        <f t="shared" si="239"/>
        <v>0</v>
      </c>
      <c r="R344" s="89">
        <f t="shared" si="239"/>
        <v>0</v>
      </c>
      <c r="S344" s="89">
        <f t="shared" si="239"/>
        <v>0</v>
      </c>
      <c r="T344" s="89">
        <f t="shared" si="239"/>
        <v>0</v>
      </c>
      <c r="U344" s="89">
        <f t="shared" si="239"/>
        <v>0</v>
      </c>
      <c r="V344" s="89">
        <f t="shared" si="239"/>
        <v>0</v>
      </c>
      <c r="W344" s="89">
        <f t="shared" si="239"/>
        <v>0</v>
      </c>
      <c r="X344" s="89">
        <f t="shared" si="239"/>
        <v>0</v>
      </c>
      <c r="Y344" s="89">
        <f t="shared" si="239"/>
        <v>0</v>
      </c>
      <c r="Z344" s="89">
        <f t="shared" si="239"/>
        <v>0</v>
      </c>
      <c r="AA344" s="89">
        <f t="shared" si="239"/>
        <v>0</v>
      </c>
      <c r="AB344" s="89">
        <f t="shared" si="239"/>
        <v>0</v>
      </c>
      <c r="AC344" s="89">
        <f t="shared" si="239"/>
        <v>0</v>
      </c>
      <c r="AD344" s="89">
        <f t="shared" si="239"/>
        <v>0</v>
      </c>
      <c r="AE344" s="89">
        <f t="shared" si="239"/>
        <v>0</v>
      </c>
      <c r="AF344" s="89">
        <f t="shared" si="239"/>
        <v>0</v>
      </c>
      <c r="AG344" s="89">
        <f t="shared" si="239"/>
        <v>0</v>
      </c>
      <c r="AH344" s="89">
        <f t="shared" si="239"/>
        <v>0</v>
      </c>
    </row>
    <row r="345" spans="2:34" hidden="1" outlineLevel="1">
      <c r="B345" t="str">
        <f t="shared" si="235"/>
        <v>e-methanol (DAC) - Total emissions - WTT - GWP100 - Global - ton CO2eq/ton fuel</v>
      </c>
      <c r="C345" s="58" t="str">
        <f>C339</f>
        <v>e-methanol (DAC)</v>
      </c>
      <c r="D345" s="10" t="s">
        <v>169</v>
      </c>
      <c r="E345" s="10" t="s">
        <v>49</v>
      </c>
      <c r="F345" s="10" t="s">
        <v>52</v>
      </c>
      <c r="G345" s="62">
        <f>G363+G364*G347+G365*G349</f>
        <v>8.5226280577748378E-2</v>
      </c>
      <c r="H345" s="62">
        <f t="shared" ref="H345:AH345" si="240">H363+H364*H347+H365*H349</f>
        <v>8.487626518471475E-2</v>
      </c>
      <c r="I345" s="62">
        <f t="shared" si="240"/>
        <v>8.4515474002871557E-2</v>
      </c>
      <c r="J345" s="62">
        <f t="shared" si="240"/>
        <v>8.4137675754049915E-2</v>
      </c>
      <c r="K345" s="62">
        <f t="shared" si="240"/>
        <v>8.3741708128577119E-2</v>
      </c>
      <c r="L345" s="62">
        <f t="shared" si="240"/>
        <v>8.3327571126452532E-2</v>
      </c>
      <c r="M345" s="62">
        <f t="shared" si="240"/>
        <v>8.2895264747677319E-2</v>
      </c>
      <c r="N345" s="62">
        <f t="shared" si="240"/>
        <v>8.2444788992250037E-2</v>
      </c>
      <c r="O345" s="62">
        <f t="shared" si="240"/>
        <v>8.1842540374941708E-2</v>
      </c>
      <c r="P345" s="62">
        <f t="shared" si="240"/>
        <v>8.1222759562832897E-2</v>
      </c>
      <c r="Q345" s="62">
        <f t="shared" si="240"/>
        <v>8.0585446555922674E-2</v>
      </c>
      <c r="R345" s="62">
        <f t="shared" si="240"/>
        <v>7.9930601354209985E-2</v>
      </c>
      <c r="S345" s="62">
        <f t="shared" si="240"/>
        <v>7.9258223957696522E-2</v>
      </c>
      <c r="T345" s="62">
        <f t="shared" si="240"/>
        <v>7.8584026145594191E-2</v>
      </c>
      <c r="U345" s="62">
        <f t="shared" si="240"/>
        <v>7.7897674049451915E-2</v>
      </c>
      <c r="V345" s="62">
        <f t="shared" si="240"/>
        <v>7.719916766927136E-2</v>
      </c>
      <c r="W345" s="62">
        <f t="shared" si="240"/>
        <v>7.6488507005050194E-2</v>
      </c>
      <c r="X345" s="62">
        <f t="shared" si="240"/>
        <v>7.5765692056788875E-2</v>
      </c>
      <c r="Y345" s="62">
        <f t="shared" si="240"/>
        <v>7.4915068959618344E-2</v>
      </c>
      <c r="Z345" s="62">
        <f t="shared" si="240"/>
        <v>7.4071357947539843E-2</v>
      </c>
      <c r="AA345" s="62">
        <f t="shared" si="240"/>
        <v>7.3234559020554521E-2</v>
      </c>
      <c r="AB345" s="62">
        <f t="shared" si="240"/>
        <v>7.2404672178661297E-2</v>
      </c>
      <c r="AC345" s="62">
        <f t="shared" si="240"/>
        <v>7.1581697421860907E-2</v>
      </c>
      <c r="AD345" s="62">
        <f t="shared" si="240"/>
        <v>7.0872433755831285E-2</v>
      </c>
      <c r="AE345" s="62">
        <f t="shared" si="240"/>
        <v>7.0172044146175686E-2</v>
      </c>
      <c r="AF345" s="62">
        <f t="shared" si="240"/>
        <v>6.94805285928939E-2</v>
      </c>
      <c r="AG345" s="62">
        <f t="shared" si="240"/>
        <v>6.8797887095986054E-2</v>
      </c>
      <c r="AH345" s="62">
        <f t="shared" si="240"/>
        <v>6.8124119655452245E-2</v>
      </c>
    </row>
    <row r="346" spans="2:34" hidden="1" outlineLevel="1">
      <c r="B346" t="str">
        <f t="shared" si="235"/>
        <v>e-methanol (DAC) - Total emissions - WTT - GWP20 - Global - ton CO2eq/ton fuel</v>
      </c>
      <c r="C346" s="59" t="str">
        <f>C339</f>
        <v>e-methanol (DAC)</v>
      </c>
      <c r="D346" s="13" t="s">
        <v>170</v>
      </c>
      <c r="E346" s="13" t="s">
        <v>49</v>
      </c>
      <c r="F346" s="13" t="s">
        <v>52</v>
      </c>
      <c r="G346" s="63">
        <f>G363+G364*G348+G365*G350</f>
        <v>8.5226280577748378E-2</v>
      </c>
      <c r="H346" s="63">
        <f t="shared" ref="H346:AH346" si="241">H363+H364*H348+H365*H350</f>
        <v>8.487626518471475E-2</v>
      </c>
      <c r="I346" s="63">
        <f t="shared" si="241"/>
        <v>8.4515474002871557E-2</v>
      </c>
      <c r="J346" s="63">
        <f t="shared" si="241"/>
        <v>8.4137675754049915E-2</v>
      </c>
      <c r="K346" s="63">
        <f t="shared" si="241"/>
        <v>8.3741708128577119E-2</v>
      </c>
      <c r="L346" s="63">
        <f t="shared" si="241"/>
        <v>8.3327571126452532E-2</v>
      </c>
      <c r="M346" s="63">
        <f t="shared" si="241"/>
        <v>8.2895264747677319E-2</v>
      </c>
      <c r="N346" s="63">
        <f t="shared" si="241"/>
        <v>8.2444788992250037E-2</v>
      </c>
      <c r="O346" s="63">
        <f t="shared" si="241"/>
        <v>8.1842540374941708E-2</v>
      </c>
      <c r="P346" s="63">
        <f t="shared" si="241"/>
        <v>8.1222759562832897E-2</v>
      </c>
      <c r="Q346" s="63">
        <f t="shared" si="241"/>
        <v>8.0585446555922674E-2</v>
      </c>
      <c r="R346" s="63">
        <f t="shared" si="241"/>
        <v>7.9930601354209985E-2</v>
      </c>
      <c r="S346" s="63">
        <f t="shared" si="241"/>
        <v>7.9258223957696522E-2</v>
      </c>
      <c r="T346" s="63">
        <f t="shared" si="241"/>
        <v>7.8584026145594191E-2</v>
      </c>
      <c r="U346" s="63">
        <f t="shared" si="241"/>
        <v>7.7897674049451915E-2</v>
      </c>
      <c r="V346" s="63">
        <f t="shared" si="241"/>
        <v>7.719916766927136E-2</v>
      </c>
      <c r="W346" s="63">
        <f t="shared" si="241"/>
        <v>7.6488507005050194E-2</v>
      </c>
      <c r="X346" s="63">
        <f t="shared" si="241"/>
        <v>7.5765692056788875E-2</v>
      </c>
      <c r="Y346" s="63">
        <f t="shared" si="241"/>
        <v>7.4915068959618344E-2</v>
      </c>
      <c r="Z346" s="63">
        <f t="shared" si="241"/>
        <v>7.4071357947539843E-2</v>
      </c>
      <c r="AA346" s="63">
        <f t="shared" si="241"/>
        <v>7.3234559020554521E-2</v>
      </c>
      <c r="AB346" s="63">
        <f t="shared" si="241"/>
        <v>7.2404672178661297E-2</v>
      </c>
      <c r="AC346" s="63">
        <f t="shared" si="241"/>
        <v>7.1581697421860907E-2</v>
      </c>
      <c r="AD346" s="63">
        <f t="shared" si="241"/>
        <v>7.0872433755831285E-2</v>
      </c>
      <c r="AE346" s="63">
        <f t="shared" si="241"/>
        <v>7.0172044146175686E-2</v>
      </c>
      <c r="AF346" s="63">
        <f t="shared" si="241"/>
        <v>6.94805285928939E-2</v>
      </c>
      <c r="AG346" s="63">
        <f t="shared" si="241"/>
        <v>6.8797887095986054E-2</v>
      </c>
      <c r="AH346" s="63">
        <f t="shared" si="241"/>
        <v>6.8124119655452245E-2</v>
      </c>
    </row>
    <row r="347" spans="2:34" hidden="1" outlineLevel="1">
      <c r="B347" t="str">
        <f t="shared" si="235"/>
        <v>General - Methane - GWP100 - Global - ton CO2eq/ton fuel</v>
      </c>
      <c r="C347" t="s">
        <v>115</v>
      </c>
      <c r="D347" t="s">
        <v>171</v>
      </c>
      <c r="E347" t="s">
        <v>49</v>
      </c>
      <c r="F347" t="s">
        <v>52</v>
      </c>
      <c r="G347" s="8">
        <f t="shared" ref="G347:AH347" si="242">Methane_GWP100</f>
        <v>29</v>
      </c>
      <c r="H347" s="8">
        <f t="shared" si="242"/>
        <v>29</v>
      </c>
      <c r="I347" s="8">
        <f t="shared" si="242"/>
        <v>29</v>
      </c>
      <c r="J347" s="8">
        <f t="shared" si="242"/>
        <v>29</v>
      </c>
      <c r="K347" s="8">
        <f t="shared" si="242"/>
        <v>29</v>
      </c>
      <c r="L347" s="8">
        <f t="shared" si="242"/>
        <v>29</v>
      </c>
      <c r="M347" s="8">
        <f t="shared" si="242"/>
        <v>29</v>
      </c>
      <c r="N347" s="8">
        <f t="shared" si="242"/>
        <v>29</v>
      </c>
      <c r="O347" s="8">
        <f t="shared" si="242"/>
        <v>29</v>
      </c>
      <c r="P347" s="8">
        <f t="shared" si="242"/>
        <v>29</v>
      </c>
      <c r="Q347" s="8">
        <f t="shared" si="242"/>
        <v>29</v>
      </c>
      <c r="R347" s="8">
        <f t="shared" si="242"/>
        <v>29</v>
      </c>
      <c r="S347" s="8">
        <f t="shared" si="242"/>
        <v>29</v>
      </c>
      <c r="T347" s="8">
        <f t="shared" si="242"/>
        <v>29</v>
      </c>
      <c r="U347" s="8">
        <f t="shared" si="242"/>
        <v>29</v>
      </c>
      <c r="V347" s="8">
        <f t="shared" si="242"/>
        <v>29</v>
      </c>
      <c r="W347" s="8">
        <f t="shared" si="242"/>
        <v>29</v>
      </c>
      <c r="X347" s="8">
        <f t="shared" si="242"/>
        <v>29</v>
      </c>
      <c r="Y347" s="8">
        <f t="shared" si="242"/>
        <v>29</v>
      </c>
      <c r="Z347" s="8">
        <f t="shared" si="242"/>
        <v>29</v>
      </c>
      <c r="AA347" s="8">
        <f t="shared" si="242"/>
        <v>29</v>
      </c>
      <c r="AB347" s="8">
        <f t="shared" si="242"/>
        <v>29</v>
      </c>
      <c r="AC347" s="8">
        <f t="shared" si="242"/>
        <v>29</v>
      </c>
      <c r="AD347" s="8">
        <f t="shared" si="242"/>
        <v>29</v>
      </c>
      <c r="AE347" s="8">
        <f t="shared" si="242"/>
        <v>29</v>
      </c>
      <c r="AF347" s="8">
        <f t="shared" si="242"/>
        <v>29</v>
      </c>
      <c r="AG347" s="8">
        <f t="shared" si="242"/>
        <v>29</v>
      </c>
      <c r="AH347" s="8">
        <f t="shared" si="242"/>
        <v>29</v>
      </c>
    </row>
    <row r="348" spans="2:34" hidden="1" outlineLevel="1">
      <c r="B348" t="str">
        <f t="shared" si="235"/>
        <v>General - Methane - GWP20 - Global - ton CO2eq/ton fuel</v>
      </c>
      <c r="C348" t="s">
        <v>115</v>
      </c>
      <c r="D348" t="s">
        <v>172</v>
      </c>
      <c r="E348" t="s">
        <v>49</v>
      </c>
      <c r="F348" t="s">
        <v>52</v>
      </c>
      <c r="G348" s="8">
        <f t="shared" ref="G348:AH348" si="243">Methane_GWP20</f>
        <v>85</v>
      </c>
      <c r="H348" s="8">
        <f t="shared" si="243"/>
        <v>85</v>
      </c>
      <c r="I348" s="8">
        <f t="shared" si="243"/>
        <v>85</v>
      </c>
      <c r="J348" s="8">
        <f t="shared" si="243"/>
        <v>85</v>
      </c>
      <c r="K348" s="8">
        <f t="shared" si="243"/>
        <v>85</v>
      </c>
      <c r="L348" s="8">
        <f t="shared" si="243"/>
        <v>85</v>
      </c>
      <c r="M348" s="8">
        <f t="shared" si="243"/>
        <v>85</v>
      </c>
      <c r="N348" s="8">
        <f t="shared" si="243"/>
        <v>85</v>
      </c>
      <c r="O348" s="8">
        <f t="shared" si="243"/>
        <v>85</v>
      </c>
      <c r="P348" s="8">
        <f t="shared" si="243"/>
        <v>85</v>
      </c>
      <c r="Q348" s="8">
        <f t="shared" si="243"/>
        <v>85</v>
      </c>
      <c r="R348" s="8">
        <f t="shared" si="243"/>
        <v>85</v>
      </c>
      <c r="S348" s="8">
        <f t="shared" si="243"/>
        <v>85</v>
      </c>
      <c r="T348" s="8">
        <f t="shared" si="243"/>
        <v>85</v>
      </c>
      <c r="U348" s="8">
        <f t="shared" si="243"/>
        <v>85</v>
      </c>
      <c r="V348" s="8">
        <f t="shared" si="243"/>
        <v>85</v>
      </c>
      <c r="W348" s="8">
        <f t="shared" si="243"/>
        <v>85</v>
      </c>
      <c r="X348" s="8">
        <f t="shared" si="243"/>
        <v>85</v>
      </c>
      <c r="Y348" s="8">
        <f t="shared" si="243"/>
        <v>85</v>
      </c>
      <c r="Z348" s="8">
        <f t="shared" si="243"/>
        <v>85</v>
      </c>
      <c r="AA348" s="8">
        <f t="shared" si="243"/>
        <v>85</v>
      </c>
      <c r="AB348" s="8">
        <f t="shared" si="243"/>
        <v>85</v>
      </c>
      <c r="AC348" s="8">
        <f t="shared" si="243"/>
        <v>85</v>
      </c>
      <c r="AD348" s="8">
        <f t="shared" si="243"/>
        <v>85</v>
      </c>
      <c r="AE348" s="8">
        <f t="shared" si="243"/>
        <v>85</v>
      </c>
      <c r="AF348" s="8">
        <f t="shared" si="243"/>
        <v>85</v>
      </c>
      <c r="AG348" s="8">
        <f t="shared" si="243"/>
        <v>85</v>
      </c>
      <c r="AH348" s="8">
        <f t="shared" si="243"/>
        <v>85</v>
      </c>
    </row>
    <row r="349" spans="2:34" hidden="1" outlineLevel="1">
      <c r="B349" t="str">
        <f t="shared" si="235"/>
        <v>General - Nitrous oxide - GWP100 - Global - ton CO2eq/ton fuel</v>
      </c>
      <c r="C349" t="s">
        <v>115</v>
      </c>
      <c r="D349" t="s">
        <v>173</v>
      </c>
      <c r="E349" t="s">
        <v>49</v>
      </c>
      <c r="F349" t="s">
        <v>52</v>
      </c>
      <c r="G349" s="8">
        <f t="shared" ref="G349:AH349" si="244">NitrousOxide_GWP100</f>
        <v>266</v>
      </c>
      <c r="H349" s="8">
        <f t="shared" si="244"/>
        <v>266</v>
      </c>
      <c r="I349" s="8">
        <f t="shared" si="244"/>
        <v>266</v>
      </c>
      <c r="J349" s="8">
        <f t="shared" si="244"/>
        <v>266</v>
      </c>
      <c r="K349" s="8">
        <f t="shared" si="244"/>
        <v>266</v>
      </c>
      <c r="L349" s="8">
        <f t="shared" si="244"/>
        <v>266</v>
      </c>
      <c r="M349" s="8">
        <f t="shared" si="244"/>
        <v>266</v>
      </c>
      <c r="N349" s="8">
        <f t="shared" si="244"/>
        <v>266</v>
      </c>
      <c r="O349" s="8">
        <f t="shared" si="244"/>
        <v>266</v>
      </c>
      <c r="P349" s="8">
        <f t="shared" si="244"/>
        <v>266</v>
      </c>
      <c r="Q349" s="8">
        <f t="shared" si="244"/>
        <v>266</v>
      </c>
      <c r="R349" s="8">
        <f t="shared" si="244"/>
        <v>266</v>
      </c>
      <c r="S349" s="8">
        <f t="shared" si="244"/>
        <v>266</v>
      </c>
      <c r="T349" s="8">
        <f t="shared" si="244"/>
        <v>266</v>
      </c>
      <c r="U349" s="8">
        <f t="shared" si="244"/>
        <v>266</v>
      </c>
      <c r="V349" s="8">
        <f t="shared" si="244"/>
        <v>266</v>
      </c>
      <c r="W349" s="8">
        <f t="shared" si="244"/>
        <v>266</v>
      </c>
      <c r="X349" s="8">
        <f t="shared" si="244"/>
        <v>266</v>
      </c>
      <c r="Y349" s="8">
        <f t="shared" si="244"/>
        <v>266</v>
      </c>
      <c r="Z349" s="8">
        <f t="shared" si="244"/>
        <v>266</v>
      </c>
      <c r="AA349" s="8">
        <f t="shared" si="244"/>
        <v>266</v>
      </c>
      <c r="AB349" s="8">
        <f t="shared" si="244"/>
        <v>266</v>
      </c>
      <c r="AC349" s="8">
        <f t="shared" si="244"/>
        <v>266</v>
      </c>
      <c r="AD349" s="8">
        <f t="shared" si="244"/>
        <v>266</v>
      </c>
      <c r="AE349" s="8">
        <f t="shared" si="244"/>
        <v>266</v>
      </c>
      <c r="AF349" s="8">
        <f t="shared" si="244"/>
        <v>266</v>
      </c>
      <c r="AG349" s="8">
        <f t="shared" si="244"/>
        <v>266</v>
      </c>
      <c r="AH349" s="8">
        <f t="shared" si="244"/>
        <v>266</v>
      </c>
    </row>
    <row r="350" spans="2:34" hidden="1" outlineLevel="1">
      <c r="B350" t="str">
        <f t="shared" si="235"/>
        <v>General - Nitrous oxide - GWP20 - Global - ton CO2eq/ton fuel</v>
      </c>
      <c r="C350" t="s">
        <v>115</v>
      </c>
      <c r="D350" t="s">
        <v>174</v>
      </c>
      <c r="E350" t="s">
        <v>49</v>
      </c>
      <c r="F350" t="s">
        <v>52</v>
      </c>
      <c r="G350" s="8">
        <f t="shared" ref="G350:AH350" si="245">NitrousOxide_GWP20</f>
        <v>251</v>
      </c>
      <c r="H350" s="8">
        <f t="shared" si="245"/>
        <v>251</v>
      </c>
      <c r="I350" s="8">
        <f t="shared" si="245"/>
        <v>251</v>
      </c>
      <c r="J350" s="8">
        <f t="shared" si="245"/>
        <v>251</v>
      </c>
      <c r="K350" s="8">
        <f t="shared" si="245"/>
        <v>251</v>
      </c>
      <c r="L350" s="8">
        <f t="shared" si="245"/>
        <v>251</v>
      </c>
      <c r="M350" s="8">
        <f t="shared" si="245"/>
        <v>251</v>
      </c>
      <c r="N350" s="8">
        <f t="shared" si="245"/>
        <v>251</v>
      </c>
      <c r="O350" s="8">
        <f t="shared" si="245"/>
        <v>251</v>
      </c>
      <c r="P350" s="8">
        <f t="shared" si="245"/>
        <v>251</v>
      </c>
      <c r="Q350" s="8">
        <f t="shared" si="245"/>
        <v>251</v>
      </c>
      <c r="R350" s="8">
        <f t="shared" si="245"/>
        <v>251</v>
      </c>
      <c r="S350" s="8">
        <f t="shared" si="245"/>
        <v>251</v>
      </c>
      <c r="T350" s="8">
        <f t="shared" si="245"/>
        <v>251</v>
      </c>
      <c r="U350" s="8">
        <f t="shared" si="245"/>
        <v>251</v>
      </c>
      <c r="V350" s="8">
        <f t="shared" si="245"/>
        <v>251</v>
      </c>
      <c r="W350" s="8">
        <f t="shared" si="245"/>
        <v>251</v>
      </c>
      <c r="X350" s="8">
        <f t="shared" si="245"/>
        <v>251</v>
      </c>
      <c r="Y350" s="8">
        <f t="shared" si="245"/>
        <v>251</v>
      </c>
      <c r="Z350" s="8">
        <f t="shared" si="245"/>
        <v>251</v>
      </c>
      <c r="AA350" s="8">
        <f t="shared" si="245"/>
        <v>251</v>
      </c>
      <c r="AB350" s="8">
        <f t="shared" si="245"/>
        <v>251</v>
      </c>
      <c r="AC350" s="8">
        <f t="shared" si="245"/>
        <v>251</v>
      </c>
      <c r="AD350" s="8">
        <f t="shared" si="245"/>
        <v>251</v>
      </c>
      <c r="AE350" s="8">
        <f t="shared" si="245"/>
        <v>251</v>
      </c>
      <c r="AF350" s="8">
        <f t="shared" si="245"/>
        <v>251</v>
      </c>
      <c r="AG350" s="8">
        <f t="shared" si="245"/>
        <v>251</v>
      </c>
      <c r="AH350" s="8">
        <f t="shared" si="245"/>
        <v>251</v>
      </c>
    </row>
    <row r="351" spans="2:34" hidden="1" outlineLevel="1">
      <c r="B351" t="str">
        <f t="shared" si="235"/>
        <v/>
      </c>
      <c r="C351" s="56"/>
      <c r="D351" s="56"/>
      <c r="E351" s="56"/>
      <c r="F351" s="56"/>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row>
    <row r="352" spans="2:34" hidden="1" outlineLevel="1">
      <c r="B352" t="str">
        <f t="shared" si="235"/>
        <v>e-methanol (DAC) - Total emissions - WTW - Global - ton CO2/ton fuel</v>
      </c>
      <c r="C352" s="10" t="str">
        <f>C339</f>
        <v>e-methanol (DAC)</v>
      </c>
      <c r="D352" s="10" t="s">
        <v>200</v>
      </c>
      <c r="E352" s="10" t="s">
        <v>49</v>
      </c>
      <c r="F352" s="10" t="s">
        <v>176</v>
      </c>
      <c r="G352" s="60">
        <f>G356+G363</f>
        <v>8.5226280577748378E-2</v>
      </c>
      <c r="H352" s="60">
        <f t="shared" ref="H352:AH352" si="246">H356+H363</f>
        <v>8.487626518471475E-2</v>
      </c>
      <c r="I352" s="60">
        <f t="shared" si="246"/>
        <v>8.4515474002871557E-2</v>
      </c>
      <c r="J352" s="60">
        <f t="shared" si="246"/>
        <v>8.4137675754049915E-2</v>
      </c>
      <c r="K352" s="60">
        <f t="shared" si="246"/>
        <v>8.3741708128577119E-2</v>
      </c>
      <c r="L352" s="60">
        <f t="shared" si="246"/>
        <v>8.3327571126452532E-2</v>
      </c>
      <c r="M352" s="60">
        <f t="shared" si="246"/>
        <v>8.2895264747677319E-2</v>
      </c>
      <c r="N352" s="60">
        <f t="shared" si="246"/>
        <v>8.2444788992250037E-2</v>
      </c>
      <c r="O352" s="60">
        <f t="shared" si="246"/>
        <v>8.1842540374941708E-2</v>
      </c>
      <c r="P352" s="60">
        <f t="shared" si="246"/>
        <v>8.1222759562832897E-2</v>
      </c>
      <c r="Q352" s="60">
        <f t="shared" si="246"/>
        <v>8.0585446555922674E-2</v>
      </c>
      <c r="R352" s="60">
        <f t="shared" si="246"/>
        <v>7.9930601354209985E-2</v>
      </c>
      <c r="S352" s="60">
        <f t="shared" si="246"/>
        <v>7.9258223957696522E-2</v>
      </c>
      <c r="T352" s="60">
        <f t="shared" si="246"/>
        <v>7.8584026145594191E-2</v>
      </c>
      <c r="U352" s="60">
        <f t="shared" si="246"/>
        <v>7.7897674049451915E-2</v>
      </c>
      <c r="V352" s="60">
        <f t="shared" si="246"/>
        <v>7.719916766927136E-2</v>
      </c>
      <c r="W352" s="60">
        <f t="shared" si="246"/>
        <v>7.6488507005050194E-2</v>
      </c>
      <c r="X352" s="60">
        <f t="shared" si="246"/>
        <v>7.5765692056788875E-2</v>
      </c>
      <c r="Y352" s="60">
        <f t="shared" si="246"/>
        <v>7.4915068959618344E-2</v>
      </c>
      <c r="Z352" s="60">
        <f t="shared" si="246"/>
        <v>7.4071357947539843E-2</v>
      </c>
      <c r="AA352" s="60">
        <f t="shared" si="246"/>
        <v>7.3234559020554521E-2</v>
      </c>
      <c r="AB352" s="60">
        <f t="shared" si="246"/>
        <v>7.2404672178661297E-2</v>
      </c>
      <c r="AC352" s="60">
        <f t="shared" si="246"/>
        <v>7.1581697421860907E-2</v>
      </c>
      <c r="AD352" s="60">
        <f t="shared" si="246"/>
        <v>7.0872433755831285E-2</v>
      </c>
      <c r="AE352" s="60">
        <f t="shared" si="246"/>
        <v>7.0172044146175686E-2</v>
      </c>
      <c r="AF352" s="60">
        <f t="shared" si="246"/>
        <v>6.94805285928939E-2</v>
      </c>
      <c r="AG352" s="60">
        <f t="shared" si="246"/>
        <v>6.8797887095986054E-2</v>
      </c>
      <c r="AH352" s="60">
        <f t="shared" si="246"/>
        <v>6.8124119655452245E-2</v>
      </c>
    </row>
    <row r="353" spans="2:34" hidden="1" outlineLevel="1">
      <c r="B353" t="str">
        <f t="shared" si="235"/>
        <v>e-methanol (DAC) - Total emissions - WTW - Global - ton CH4/ton fuel</v>
      </c>
      <c r="C353" s="2" t="str">
        <f>C339</f>
        <v>e-methanol (DAC)</v>
      </c>
      <c r="D353" s="2" t="s">
        <v>200</v>
      </c>
      <c r="E353" s="2" t="s">
        <v>49</v>
      </c>
      <c r="F353" s="2" t="s">
        <v>177</v>
      </c>
      <c r="G353" s="64">
        <f t="shared" ref="G353:AH353" si="247">G357+G364</f>
        <v>0</v>
      </c>
      <c r="H353" s="64">
        <f t="shared" si="247"/>
        <v>0</v>
      </c>
      <c r="I353" s="64">
        <f t="shared" si="247"/>
        <v>0</v>
      </c>
      <c r="J353" s="64">
        <f t="shared" si="247"/>
        <v>0</v>
      </c>
      <c r="K353" s="64">
        <f t="shared" si="247"/>
        <v>0</v>
      </c>
      <c r="L353" s="64">
        <f t="shared" si="247"/>
        <v>0</v>
      </c>
      <c r="M353" s="64">
        <f t="shared" si="247"/>
        <v>0</v>
      </c>
      <c r="N353" s="64">
        <f t="shared" si="247"/>
        <v>0</v>
      </c>
      <c r="O353" s="64">
        <f t="shared" si="247"/>
        <v>0</v>
      </c>
      <c r="P353" s="64">
        <f t="shared" si="247"/>
        <v>0</v>
      </c>
      <c r="Q353" s="64">
        <f t="shared" si="247"/>
        <v>0</v>
      </c>
      <c r="R353" s="64">
        <f t="shared" si="247"/>
        <v>0</v>
      </c>
      <c r="S353" s="64">
        <f t="shared" si="247"/>
        <v>0</v>
      </c>
      <c r="T353" s="64">
        <f t="shared" si="247"/>
        <v>0</v>
      </c>
      <c r="U353" s="64">
        <f t="shared" si="247"/>
        <v>0</v>
      </c>
      <c r="V353" s="64">
        <f t="shared" si="247"/>
        <v>0</v>
      </c>
      <c r="W353" s="64">
        <f t="shared" si="247"/>
        <v>0</v>
      </c>
      <c r="X353" s="64">
        <f t="shared" si="247"/>
        <v>0</v>
      </c>
      <c r="Y353" s="64">
        <f t="shared" si="247"/>
        <v>0</v>
      </c>
      <c r="Z353" s="64">
        <f t="shared" si="247"/>
        <v>0</v>
      </c>
      <c r="AA353" s="64">
        <f t="shared" si="247"/>
        <v>0</v>
      </c>
      <c r="AB353" s="64">
        <f t="shared" si="247"/>
        <v>0</v>
      </c>
      <c r="AC353" s="64">
        <f t="shared" si="247"/>
        <v>0</v>
      </c>
      <c r="AD353" s="64">
        <f t="shared" si="247"/>
        <v>0</v>
      </c>
      <c r="AE353" s="64">
        <f t="shared" si="247"/>
        <v>0</v>
      </c>
      <c r="AF353" s="64">
        <f t="shared" si="247"/>
        <v>0</v>
      </c>
      <c r="AG353" s="64">
        <f t="shared" si="247"/>
        <v>0</v>
      </c>
      <c r="AH353" s="64">
        <f t="shared" si="247"/>
        <v>0</v>
      </c>
    </row>
    <row r="354" spans="2:34" hidden="1" outlineLevel="1">
      <c r="B354" t="str">
        <f t="shared" si="235"/>
        <v>e-methanol (DAC) - Total emissions - WTW - Global - ton N2O/ton fuel</v>
      </c>
      <c r="C354" s="13" t="str">
        <f>C339</f>
        <v>e-methanol (DAC)</v>
      </c>
      <c r="D354" s="13" t="s">
        <v>200</v>
      </c>
      <c r="E354" s="13" t="s">
        <v>49</v>
      </c>
      <c r="F354" s="13" t="s">
        <v>178</v>
      </c>
      <c r="G354" s="61">
        <f t="shared" ref="G354:AH354" si="248">G358+G365</f>
        <v>0</v>
      </c>
      <c r="H354" s="61">
        <f t="shared" si="248"/>
        <v>0</v>
      </c>
      <c r="I354" s="61">
        <f t="shared" si="248"/>
        <v>0</v>
      </c>
      <c r="J354" s="61">
        <f t="shared" si="248"/>
        <v>0</v>
      </c>
      <c r="K354" s="61">
        <f t="shared" si="248"/>
        <v>0</v>
      </c>
      <c r="L354" s="61">
        <f t="shared" si="248"/>
        <v>0</v>
      </c>
      <c r="M354" s="61">
        <f t="shared" si="248"/>
        <v>0</v>
      </c>
      <c r="N354" s="61">
        <f t="shared" si="248"/>
        <v>0</v>
      </c>
      <c r="O354" s="61">
        <f t="shared" si="248"/>
        <v>0</v>
      </c>
      <c r="P354" s="61">
        <f t="shared" si="248"/>
        <v>0</v>
      </c>
      <c r="Q354" s="61">
        <f t="shared" si="248"/>
        <v>0</v>
      </c>
      <c r="R354" s="61">
        <f t="shared" si="248"/>
        <v>0</v>
      </c>
      <c r="S354" s="61">
        <f t="shared" si="248"/>
        <v>0</v>
      </c>
      <c r="T354" s="61">
        <f t="shared" si="248"/>
        <v>0</v>
      </c>
      <c r="U354" s="61">
        <f t="shared" si="248"/>
        <v>0</v>
      </c>
      <c r="V354" s="61">
        <f t="shared" si="248"/>
        <v>0</v>
      </c>
      <c r="W354" s="61">
        <f t="shared" si="248"/>
        <v>0</v>
      </c>
      <c r="X354" s="61">
        <f t="shared" si="248"/>
        <v>0</v>
      </c>
      <c r="Y354" s="61">
        <f t="shared" si="248"/>
        <v>0</v>
      </c>
      <c r="Z354" s="61">
        <f t="shared" si="248"/>
        <v>0</v>
      </c>
      <c r="AA354" s="61">
        <f t="shared" si="248"/>
        <v>0</v>
      </c>
      <c r="AB354" s="61">
        <f t="shared" si="248"/>
        <v>0</v>
      </c>
      <c r="AC354" s="61">
        <f t="shared" si="248"/>
        <v>0</v>
      </c>
      <c r="AD354" s="61">
        <f t="shared" si="248"/>
        <v>0</v>
      </c>
      <c r="AE354" s="61">
        <f t="shared" si="248"/>
        <v>0</v>
      </c>
      <c r="AF354" s="61">
        <f t="shared" si="248"/>
        <v>0</v>
      </c>
      <c r="AG354" s="61">
        <f t="shared" si="248"/>
        <v>0</v>
      </c>
      <c r="AH354" s="61">
        <f t="shared" si="248"/>
        <v>0</v>
      </c>
    </row>
    <row r="355" spans="2:34" hidden="1" outlineLevel="1">
      <c r="B355" t="str">
        <f t="shared" si="235"/>
        <v/>
      </c>
      <c r="C355" s="56"/>
      <c r="D355" s="56"/>
      <c r="E355" s="56"/>
      <c r="F355" s="56"/>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row>
    <row r="356" spans="2:34" hidden="1" outlineLevel="1">
      <c r="B356" t="str">
        <f t="shared" si="235"/>
        <v>e-methanol (DAC) - Total emissions - TTW - Global - ton CO2/ton fuel</v>
      </c>
      <c r="C356" s="10" t="str">
        <f>C339</f>
        <v>e-methanol (DAC)</v>
      </c>
      <c r="D356" s="10" t="s">
        <v>201</v>
      </c>
      <c r="E356" s="10" t="s">
        <v>49</v>
      </c>
      <c r="F356" s="10" t="s">
        <v>176</v>
      </c>
      <c r="G356" s="60">
        <f>G359</f>
        <v>0</v>
      </c>
      <c r="H356" s="60">
        <f t="shared" ref="H356:AH356" si="249">H359</f>
        <v>0</v>
      </c>
      <c r="I356" s="60">
        <f t="shared" si="249"/>
        <v>0</v>
      </c>
      <c r="J356" s="60">
        <f t="shared" si="249"/>
        <v>0</v>
      </c>
      <c r="K356" s="60">
        <f t="shared" si="249"/>
        <v>0</v>
      </c>
      <c r="L356" s="60">
        <f t="shared" si="249"/>
        <v>0</v>
      </c>
      <c r="M356" s="60">
        <f t="shared" si="249"/>
        <v>0</v>
      </c>
      <c r="N356" s="60">
        <f t="shared" si="249"/>
        <v>0</v>
      </c>
      <c r="O356" s="60">
        <f t="shared" si="249"/>
        <v>0</v>
      </c>
      <c r="P356" s="60">
        <f t="shared" si="249"/>
        <v>0</v>
      </c>
      <c r="Q356" s="60">
        <f t="shared" si="249"/>
        <v>0</v>
      </c>
      <c r="R356" s="60">
        <f t="shared" si="249"/>
        <v>0</v>
      </c>
      <c r="S356" s="60">
        <f t="shared" si="249"/>
        <v>0</v>
      </c>
      <c r="T356" s="60">
        <f t="shared" si="249"/>
        <v>0</v>
      </c>
      <c r="U356" s="60">
        <f t="shared" si="249"/>
        <v>0</v>
      </c>
      <c r="V356" s="60">
        <f t="shared" si="249"/>
        <v>0</v>
      </c>
      <c r="W356" s="60">
        <f t="shared" si="249"/>
        <v>0</v>
      </c>
      <c r="X356" s="60">
        <f t="shared" si="249"/>
        <v>0</v>
      </c>
      <c r="Y356" s="60">
        <f t="shared" si="249"/>
        <v>0</v>
      </c>
      <c r="Z356" s="60">
        <f t="shared" si="249"/>
        <v>0</v>
      </c>
      <c r="AA356" s="60">
        <f t="shared" si="249"/>
        <v>0</v>
      </c>
      <c r="AB356" s="60">
        <f t="shared" si="249"/>
        <v>0</v>
      </c>
      <c r="AC356" s="60">
        <f t="shared" si="249"/>
        <v>0</v>
      </c>
      <c r="AD356" s="60">
        <f t="shared" si="249"/>
        <v>0</v>
      </c>
      <c r="AE356" s="60">
        <f t="shared" si="249"/>
        <v>0</v>
      </c>
      <c r="AF356" s="60">
        <f t="shared" si="249"/>
        <v>0</v>
      </c>
      <c r="AG356" s="60">
        <f t="shared" si="249"/>
        <v>0</v>
      </c>
      <c r="AH356" s="60">
        <f t="shared" si="249"/>
        <v>0</v>
      </c>
    </row>
    <row r="357" spans="2:34" hidden="1" outlineLevel="1">
      <c r="B357" t="str">
        <f t="shared" si="235"/>
        <v>e-methanol (DAC) - Total emissions - TTW - Global - ton CH4/ton fuel</v>
      </c>
      <c r="C357" s="2" t="str">
        <f>C339</f>
        <v>e-methanol (DAC)</v>
      </c>
      <c r="D357" s="2" t="s">
        <v>201</v>
      </c>
      <c r="E357" s="2" t="s">
        <v>49</v>
      </c>
      <c r="F357" s="2" t="s">
        <v>177</v>
      </c>
      <c r="G357" s="64">
        <f t="shared" ref="G357:AH357" si="250">G360</f>
        <v>0</v>
      </c>
      <c r="H357" s="64">
        <f t="shared" si="250"/>
        <v>0</v>
      </c>
      <c r="I357" s="64">
        <f t="shared" si="250"/>
        <v>0</v>
      </c>
      <c r="J357" s="64">
        <f t="shared" si="250"/>
        <v>0</v>
      </c>
      <c r="K357" s="64">
        <f t="shared" si="250"/>
        <v>0</v>
      </c>
      <c r="L357" s="64">
        <f t="shared" si="250"/>
        <v>0</v>
      </c>
      <c r="M357" s="64">
        <f t="shared" si="250"/>
        <v>0</v>
      </c>
      <c r="N357" s="64">
        <f t="shared" si="250"/>
        <v>0</v>
      </c>
      <c r="O357" s="64">
        <f t="shared" si="250"/>
        <v>0</v>
      </c>
      <c r="P357" s="64">
        <f t="shared" si="250"/>
        <v>0</v>
      </c>
      <c r="Q357" s="64">
        <f t="shared" si="250"/>
        <v>0</v>
      </c>
      <c r="R357" s="64">
        <f t="shared" si="250"/>
        <v>0</v>
      </c>
      <c r="S357" s="64">
        <f t="shared" si="250"/>
        <v>0</v>
      </c>
      <c r="T357" s="64">
        <f t="shared" si="250"/>
        <v>0</v>
      </c>
      <c r="U357" s="64">
        <f t="shared" si="250"/>
        <v>0</v>
      </c>
      <c r="V357" s="64">
        <f t="shared" si="250"/>
        <v>0</v>
      </c>
      <c r="W357" s="64">
        <f t="shared" si="250"/>
        <v>0</v>
      </c>
      <c r="X357" s="64">
        <f t="shared" si="250"/>
        <v>0</v>
      </c>
      <c r="Y357" s="64">
        <f t="shared" si="250"/>
        <v>0</v>
      </c>
      <c r="Z357" s="64">
        <f t="shared" si="250"/>
        <v>0</v>
      </c>
      <c r="AA357" s="64">
        <f t="shared" si="250"/>
        <v>0</v>
      </c>
      <c r="AB357" s="64">
        <f t="shared" si="250"/>
        <v>0</v>
      </c>
      <c r="AC357" s="64">
        <f t="shared" si="250"/>
        <v>0</v>
      </c>
      <c r="AD357" s="64">
        <f t="shared" si="250"/>
        <v>0</v>
      </c>
      <c r="AE357" s="64">
        <f t="shared" si="250"/>
        <v>0</v>
      </c>
      <c r="AF357" s="64">
        <f t="shared" si="250"/>
        <v>0</v>
      </c>
      <c r="AG357" s="64">
        <f t="shared" si="250"/>
        <v>0</v>
      </c>
      <c r="AH357" s="64">
        <f t="shared" si="250"/>
        <v>0</v>
      </c>
    </row>
    <row r="358" spans="2:34" hidden="1" outlineLevel="1">
      <c r="B358" t="str">
        <f t="shared" si="235"/>
        <v>e-methanol (DAC) - Total emissions - TTW - Global - ton N2O/ton fuel</v>
      </c>
      <c r="C358" s="13" t="str">
        <f>C339</f>
        <v>e-methanol (DAC)</v>
      </c>
      <c r="D358" s="13" t="s">
        <v>201</v>
      </c>
      <c r="E358" s="13" t="s">
        <v>49</v>
      </c>
      <c r="F358" s="13" t="s">
        <v>178</v>
      </c>
      <c r="G358" s="61">
        <f t="shared" ref="G358:AH358" si="251">G361</f>
        <v>0</v>
      </c>
      <c r="H358" s="61">
        <f t="shared" si="251"/>
        <v>0</v>
      </c>
      <c r="I358" s="61">
        <f t="shared" si="251"/>
        <v>0</v>
      </c>
      <c r="J358" s="61">
        <f t="shared" si="251"/>
        <v>0</v>
      </c>
      <c r="K358" s="61">
        <f t="shared" si="251"/>
        <v>0</v>
      </c>
      <c r="L358" s="61">
        <f t="shared" si="251"/>
        <v>0</v>
      </c>
      <c r="M358" s="61">
        <f t="shared" si="251"/>
        <v>0</v>
      </c>
      <c r="N358" s="61">
        <f t="shared" si="251"/>
        <v>0</v>
      </c>
      <c r="O358" s="61">
        <f t="shared" si="251"/>
        <v>0</v>
      </c>
      <c r="P358" s="61">
        <f t="shared" si="251"/>
        <v>0</v>
      </c>
      <c r="Q358" s="61">
        <f t="shared" si="251"/>
        <v>0</v>
      </c>
      <c r="R358" s="61">
        <f t="shared" si="251"/>
        <v>0</v>
      </c>
      <c r="S358" s="61">
        <f t="shared" si="251"/>
        <v>0</v>
      </c>
      <c r="T358" s="61">
        <f t="shared" si="251"/>
        <v>0</v>
      </c>
      <c r="U358" s="61">
        <f t="shared" si="251"/>
        <v>0</v>
      </c>
      <c r="V358" s="61">
        <f t="shared" si="251"/>
        <v>0</v>
      </c>
      <c r="W358" s="61">
        <f t="shared" si="251"/>
        <v>0</v>
      </c>
      <c r="X358" s="61">
        <f t="shared" si="251"/>
        <v>0</v>
      </c>
      <c r="Y358" s="61">
        <f t="shared" si="251"/>
        <v>0</v>
      </c>
      <c r="Z358" s="61">
        <f t="shared" si="251"/>
        <v>0</v>
      </c>
      <c r="AA358" s="61">
        <f t="shared" si="251"/>
        <v>0</v>
      </c>
      <c r="AB358" s="61">
        <f t="shared" si="251"/>
        <v>0</v>
      </c>
      <c r="AC358" s="61">
        <f t="shared" si="251"/>
        <v>0</v>
      </c>
      <c r="AD358" s="61">
        <f t="shared" si="251"/>
        <v>0</v>
      </c>
      <c r="AE358" s="61">
        <f t="shared" si="251"/>
        <v>0</v>
      </c>
      <c r="AF358" s="61">
        <f t="shared" si="251"/>
        <v>0</v>
      </c>
      <c r="AG358" s="61">
        <f t="shared" si="251"/>
        <v>0</v>
      </c>
      <c r="AH358" s="61">
        <f t="shared" si="251"/>
        <v>0</v>
      </c>
    </row>
    <row r="359" spans="2:34" hidden="1" outlineLevel="1">
      <c r="B359" t="str">
        <f t="shared" si="235"/>
        <v>e-methanol - TTW emissions (carbon dioxide) - Global - ton CO2/ton fuel</v>
      </c>
      <c r="C359" t="s">
        <v>71</v>
      </c>
      <c r="D359" t="s">
        <v>202</v>
      </c>
      <c r="E359" t="s">
        <v>49</v>
      </c>
      <c r="F359" t="s">
        <v>176</v>
      </c>
      <c r="G359" s="20">
        <f t="shared" ref="G359:AH361" si="252">INDEX(FuelData,MATCH($B359,FuelData_Index,0),MATCH(G$4,FuelData_Year,0))</f>
        <v>0</v>
      </c>
      <c r="H359" s="20">
        <f t="shared" si="252"/>
        <v>0</v>
      </c>
      <c r="I359" s="20">
        <f t="shared" si="252"/>
        <v>0</v>
      </c>
      <c r="J359" s="20">
        <f t="shared" si="252"/>
        <v>0</v>
      </c>
      <c r="K359" s="20">
        <f t="shared" si="252"/>
        <v>0</v>
      </c>
      <c r="L359" s="20">
        <f t="shared" si="252"/>
        <v>0</v>
      </c>
      <c r="M359" s="20">
        <f t="shared" si="252"/>
        <v>0</v>
      </c>
      <c r="N359" s="20">
        <f t="shared" si="252"/>
        <v>0</v>
      </c>
      <c r="O359" s="20">
        <f t="shared" si="252"/>
        <v>0</v>
      </c>
      <c r="P359" s="20">
        <f t="shared" si="252"/>
        <v>0</v>
      </c>
      <c r="Q359" s="20">
        <f t="shared" si="252"/>
        <v>0</v>
      </c>
      <c r="R359" s="20">
        <f t="shared" si="252"/>
        <v>0</v>
      </c>
      <c r="S359" s="20">
        <f t="shared" si="252"/>
        <v>0</v>
      </c>
      <c r="T359" s="20">
        <f t="shared" si="252"/>
        <v>0</v>
      </c>
      <c r="U359" s="20">
        <f t="shared" si="252"/>
        <v>0</v>
      </c>
      <c r="V359" s="20">
        <f t="shared" si="252"/>
        <v>0</v>
      </c>
      <c r="W359" s="20">
        <f t="shared" si="252"/>
        <v>0</v>
      </c>
      <c r="X359" s="20">
        <f t="shared" si="252"/>
        <v>0</v>
      </c>
      <c r="Y359" s="20">
        <f t="shared" si="252"/>
        <v>0</v>
      </c>
      <c r="Z359" s="20">
        <f t="shared" si="252"/>
        <v>0</v>
      </c>
      <c r="AA359" s="20">
        <f t="shared" si="252"/>
        <v>0</v>
      </c>
      <c r="AB359" s="20">
        <f t="shared" si="252"/>
        <v>0</v>
      </c>
      <c r="AC359" s="20">
        <f t="shared" si="252"/>
        <v>0</v>
      </c>
      <c r="AD359" s="20">
        <f t="shared" si="252"/>
        <v>0</v>
      </c>
      <c r="AE359" s="20">
        <f t="shared" si="252"/>
        <v>0</v>
      </c>
      <c r="AF359" s="20">
        <f t="shared" si="252"/>
        <v>0</v>
      </c>
      <c r="AG359" s="20">
        <f t="shared" si="252"/>
        <v>0</v>
      </c>
      <c r="AH359" s="20">
        <f t="shared" si="252"/>
        <v>0</v>
      </c>
    </row>
    <row r="360" spans="2:34" hidden="1" outlineLevel="1">
      <c r="B360" t="str">
        <f t="shared" si="235"/>
        <v>e-methanol - TTW emissions (methane) - Global - ton CH4/ton fuel</v>
      </c>
      <c r="C360" t="s">
        <v>71</v>
      </c>
      <c r="D360" t="s">
        <v>203</v>
      </c>
      <c r="E360" t="s">
        <v>49</v>
      </c>
      <c r="F360" t="s">
        <v>177</v>
      </c>
      <c r="G360" s="20">
        <f t="shared" si="252"/>
        <v>0</v>
      </c>
      <c r="H360" s="20">
        <f t="shared" si="252"/>
        <v>0</v>
      </c>
      <c r="I360" s="20">
        <f t="shared" si="252"/>
        <v>0</v>
      </c>
      <c r="J360" s="20">
        <f t="shared" si="252"/>
        <v>0</v>
      </c>
      <c r="K360" s="20">
        <f t="shared" si="252"/>
        <v>0</v>
      </c>
      <c r="L360" s="20">
        <f t="shared" si="252"/>
        <v>0</v>
      </c>
      <c r="M360" s="20">
        <f t="shared" si="252"/>
        <v>0</v>
      </c>
      <c r="N360" s="20">
        <f t="shared" si="252"/>
        <v>0</v>
      </c>
      <c r="O360" s="20">
        <f t="shared" si="252"/>
        <v>0</v>
      </c>
      <c r="P360" s="20">
        <f t="shared" si="252"/>
        <v>0</v>
      </c>
      <c r="Q360" s="20">
        <f t="shared" si="252"/>
        <v>0</v>
      </c>
      <c r="R360" s="20">
        <f t="shared" si="252"/>
        <v>0</v>
      </c>
      <c r="S360" s="20">
        <f t="shared" si="252"/>
        <v>0</v>
      </c>
      <c r="T360" s="20">
        <f t="shared" si="252"/>
        <v>0</v>
      </c>
      <c r="U360" s="20">
        <f t="shared" si="252"/>
        <v>0</v>
      </c>
      <c r="V360" s="20">
        <f t="shared" si="252"/>
        <v>0</v>
      </c>
      <c r="W360" s="20">
        <f t="shared" si="252"/>
        <v>0</v>
      </c>
      <c r="X360" s="20">
        <f t="shared" si="252"/>
        <v>0</v>
      </c>
      <c r="Y360" s="20">
        <f t="shared" si="252"/>
        <v>0</v>
      </c>
      <c r="Z360" s="20">
        <f t="shared" si="252"/>
        <v>0</v>
      </c>
      <c r="AA360" s="20">
        <f t="shared" si="252"/>
        <v>0</v>
      </c>
      <c r="AB360" s="20">
        <f t="shared" si="252"/>
        <v>0</v>
      </c>
      <c r="AC360" s="20">
        <f t="shared" si="252"/>
        <v>0</v>
      </c>
      <c r="AD360" s="20">
        <f t="shared" si="252"/>
        <v>0</v>
      </c>
      <c r="AE360" s="20">
        <f t="shared" si="252"/>
        <v>0</v>
      </c>
      <c r="AF360" s="20">
        <f t="shared" si="252"/>
        <v>0</v>
      </c>
      <c r="AG360" s="20">
        <f t="shared" si="252"/>
        <v>0</v>
      </c>
      <c r="AH360" s="20">
        <f t="shared" si="252"/>
        <v>0</v>
      </c>
    </row>
    <row r="361" spans="2:34" hidden="1" outlineLevel="1">
      <c r="B361" t="str">
        <f t="shared" si="235"/>
        <v>e-methanol - TTW emissions (nitrous oxide) - Global - ton N2O/ton fuel</v>
      </c>
      <c r="C361" t="s">
        <v>71</v>
      </c>
      <c r="D361" t="s">
        <v>204</v>
      </c>
      <c r="E361" t="s">
        <v>49</v>
      </c>
      <c r="F361" t="s">
        <v>178</v>
      </c>
      <c r="G361" s="20">
        <f t="shared" si="252"/>
        <v>0</v>
      </c>
      <c r="H361" s="20">
        <f t="shared" si="252"/>
        <v>0</v>
      </c>
      <c r="I361" s="20">
        <f t="shared" si="252"/>
        <v>0</v>
      </c>
      <c r="J361" s="20">
        <f t="shared" si="252"/>
        <v>0</v>
      </c>
      <c r="K361" s="20">
        <f t="shared" si="252"/>
        <v>0</v>
      </c>
      <c r="L361" s="20">
        <f t="shared" si="252"/>
        <v>0</v>
      </c>
      <c r="M361" s="20">
        <f t="shared" si="252"/>
        <v>0</v>
      </c>
      <c r="N361" s="20">
        <f t="shared" si="252"/>
        <v>0</v>
      </c>
      <c r="O361" s="20">
        <f t="shared" si="252"/>
        <v>0</v>
      </c>
      <c r="P361" s="20">
        <f t="shared" si="252"/>
        <v>0</v>
      </c>
      <c r="Q361" s="20">
        <f t="shared" si="252"/>
        <v>0</v>
      </c>
      <c r="R361" s="20">
        <f t="shared" si="252"/>
        <v>0</v>
      </c>
      <c r="S361" s="20">
        <f t="shared" si="252"/>
        <v>0</v>
      </c>
      <c r="T361" s="20">
        <f t="shared" si="252"/>
        <v>0</v>
      </c>
      <c r="U361" s="20">
        <f t="shared" si="252"/>
        <v>0</v>
      </c>
      <c r="V361" s="20">
        <f t="shared" si="252"/>
        <v>0</v>
      </c>
      <c r="W361" s="20">
        <f t="shared" si="252"/>
        <v>0</v>
      </c>
      <c r="X361" s="20">
        <f t="shared" si="252"/>
        <v>0</v>
      </c>
      <c r="Y361" s="20">
        <f t="shared" si="252"/>
        <v>0</v>
      </c>
      <c r="Z361" s="20">
        <f t="shared" si="252"/>
        <v>0</v>
      </c>
      <c r="AA361" s="20">
        <f t="shared" si="252"/>
        <v>0</v>
      </c>
      <c r="AB361" s="20">
        <f t="shared" si="252"/>
        <v>0</v>
      </c>
      <c r="AC361" s="20">
        <f t="shared" si="252"/>
        <v>0</v>
      </c>
      <c r="AD361" s="20">
        <f t="shared" si="252"/>
        <v>0</v>
      </c>
      <c r="AE361" s="20">
        <f t="shared" si="252"/>
        <v>0</v>
      </c>
      <c r="AF361" s="20">
        <f t="shared" si="252"/>
        <v>0</v>
      </c>
      <c r="AG361" s="20">
        <f t="shared" si="252"/>
        <v>0</v>
      </c>
      <c r="AH361" s="20">
        <f t="shared" si="252"/>
        <v>0</v>
      </c>
    </row>
    <row r="362" spans="2:34" hidden="1" outlineLevel="1">
      <c r="B362" t="str">
        <f t="shared" si="235"/>
        <v/>
      </c>
      <c r="C362" s="56"/>
      <c r="D362" s="56"/>
      <c r="E362" s="56"/>
      <c r="F362" s="56"/>
      <c r="G362" s="57"/>
      <c r="H362" s="57"/>
      <c r="I362" s="57"/>
      <c r="J362" s="57"/>
      <c r="K362" s="57"/>
      <c r="L362" s="57"/>
      <c r="M362" s="57"/>
      <c r="N362" s="57"/>
      <c r="O362" s="57"/>
      <c r="P362" s="57"/>
      <c r="Q362" s="57"/>
      <c r="R362" s="57"/>
      <c r="S362" s="57"/>
      <c r="T362" s="57"/>
      <c r="U362" s="57"/>
      <c r="V362" s="57"/>
      <c r="W362" s="57"/>
      <c r="X362" s="57"/>
      <c r="Y362" s="57"/>
      <c r="Z362" s="57"/>
      <c r="AA362" s="57"/>
      <c r="AB362" s="57"/>
      <c r="AC362" s="57"/>
      <c r="AD362" s="57"/>
      <c r="AE362" s="57"/>
      <c r="AF362" s="57"/>
      <c r="AG362" s="57"/>
      <c r="AH362" s="57"/>
    </row>
    <row r="363" spans="2:34" hidden="1" outlineLevel="1">
      <c r="B363" t="str">
        <f t="shared" si="235"/>
        <v>e-methanol (DAC) - Total emissions - WTT - Global - ton CO2eq/ton fuel</v>
      </c>
      <c r="C363" s="10" t="str">
        <f>C339</f>
        <v>e-methanol (DAC)</v>
      </c>
      <c r="D363" s="10" t="s">
        <v>175</v>
      </c>
      <c r="E363" s="10" t="s">
        <v>49</v>
      </c>
      <c r="F363" s="10" t="s">
        <v>52</v>
      </c>
      <c r="G363" s="60">
        <f t="shared" ref="G363:AH363" si="253">G367+G374+G382</f>
        <v>8.5226280577748378E-2</v>
      </c>
      <c r="H363" s="60">
        <f t="shared" si="253"/>
        <v>8.487626518471475E-2</v>
      </c>
      <c r="I363" s="60">
        <f t="shared" si="253"/>
        <v>8.4515474002871557E-2</v>
      </c>
      <c r="J363" s="60">
        <f t="shared" si="253"/>
        <v>8.4137675754049915E-2</v>
      </c>
      <c r="K363" s="60">
        <f t="shared" si="253"/>
        <v>8.3741708128577119E-2</v>
      </c>
      <c r="L363" s="60">
        <f t="shared" si="253"/>
        <v>8.3327571126452532E-2</v>
      </c>
      <c r="M363" s="60">
        <f t="shared" si="253"/>
        <v>8.2895264747677319E-2</v>
      </c>
      <c r="N363" s="60">
        <f t="shared" si="253"/>
        <v>8.2444788992250037E-2</v>
      </c>
      <c r="O363" s="60">
        <f t="shared" si="253"/>
        <v>8.1842540374941708E-2</v>
      </c>
      <c r="P363" s="60">
        <f t="shared" si="253"/>
        <v>8.1222759562832897E-2</v>
      </c>
      <c r="Q363" s="60">
        <f t="shared" si="253"/>
        <v>8.0585446555922674E-2</v>
      </c>
      <c r="R363" s="60">
        <f t="shared" si="253"/>
        <v>7.9930601354209985E-2</v>
      </c>
      <c r="S363" s="60">
        <f t="shared" si="253"/>
        <v>7.9258223957696522E-2</v>
      </c>
      <c r="T363" s="60">
        <f t="shared" si="253"/>
        <v>7.8584026145594191E-2</v>
      </c>
      <c r="U363" s="60">
        <f t="shared" si="253"/>
        <v>7.7897674049451915E-2</v>
      </c>
      <c r="V363" s="60">
        <f t="shared" si="253"/>
        <v>7.719916766927136E-2</v>
      </c>
      <c r="W363" s="60">
        <f t="shared" si="253"/>
        <v>7.6488507005050194E-2</v>
      </c>
      <c r="X363" s="60">
        <f t="shared" si="253"/>
        <v>7.5765692056788875E-2</v>
      </c>
      <c r="Y363" s="60">
        <f t="shared" si="253"/>
        <v>7.4915068959618344E-2</v>
      </c>
      <c r="Z363" s="60">
        <f t="shared" si="253"/>
        <v>7.4071357947539843E-2</v>
      </c>
      <c r="AA363" s="60">
        <f t="shared" si="253"/>
        <v>7.3234559020554521E-2</v>
      </c>
      <c r="AB363" s="60">
        <f t="shared" si="253"/>
        <v>7.2404672178661297E-2</v>
      </c>
      <c r="AC363" s="60">
        <f t="shared" si="253"/>
        <v>7.1581697421860907E-2</v>
      </c>
      <c r="AD363" s="60">
        <f t="shared" si="253"/>
        <v>7.0872433755831285E-2</v>
      </c>
      <c r="AE363" s="60">
        <f t="shared" si="253"/>
        <v>7.0172044146175686E-2</v>
      </c>
      <c r="AF363" s="60">
        <f t="shared" si="253"/>
        <v>6.94805285928939E-2</v>
      </c>
      <c r="AG363" s="60">
        <f t="shared" si="253"/>
        <v>6.8797887095986054E-2</v>
      </c>
      <c r="AH363" s="60">
        <f t="shared" si="253"/>
        <v>6.8124119655452245E-2</v>
      </c>
    </row>
    <row r="364" spans="2:34" hidden="1" outlineLevel="1">
      <c r="B364" t="str">
        <f t="shared" si="235"/>
        <v>e-methanol (DAC) - Total emissions - WTT - Global - ton CO2eq/ton fuel</v>
      </c>
      <c r="C364" s="2" t="str">
        <f>C339</f>
        <v>e-methanol (DAC)</v>
      </c>
      <c r="D364" s="2" t="s">
        <v>175</v>
      </c>
      <c r="E364" s="2" t="s">
        <v>49</v>
      </c>
      <c r="F364" s="2" t="s">
        <v>52</v>
      </c>
      <c r="G364" s="64">
        <f t="shared" ref="G364:AH364" si="254">G368+G375+G383</f>
        <v>0</v>
      </c>
      <c r="H364" s="64">
        <f t="shared" si="254"/>
        <v>0</v>
      </c>
      <c r="I364" s="64">
        <f t="shared" si="254"/>
        <v>0</v>
      </c>
      <c r="J364" s="64">
        <f t="shared" si="254"/>
        <v>0</v>
      </c>
      <c r="K364" s="64">
        <f t="shared" si="254"/>
        <v>0</v>
      </c>
      <c r="L364" s="64">
        <f t="shared" si="254"/>
        <v>0</v>
      </c>
      <c r="M364" s="64">
        <f t="shared" si="254"/>
        <v>0</v>
      </c>
      <c r="N364" s="64">
        <f t="shared" si="254"/>
        <v>0</v>
      </c>
      <c r="O364" s="64">
        <f t="shared" si="254"/>
        <v>0</v>
      </c>
      <c r="P364" s="64">
        <f t="shared" si="254"/>
        <v>0</v>
      </c>
      <c r="Q364" s="64">
        <f t="shared" si="254"/>
        <v>0</v>
      </c>
      <c r="R364" s="64">
        <f t="shared" si="254"/>
        <v>0</v>
      </c>
      <c r="S364" s="64">
        <f t="shared" si="254"/>
        <v>0</v>
      </c>
      <c r="T364" s="64">
        <f t="shared" si="254"/>
        <v>0</v>
      </c>
      <c r="U364" s="64">
        <f t="shared" si="254"/>
        <v>0</v>
      </c>
      <c r="V364" s="64">
        <f t="shared" si="254"/>
        <v>0</v>
      </c>
      <c r="W364" s="64">
        <f t="shared" si="254"/>
        <v>0</v>
      </c>
      <c r="X364" s="64">
        <f t="shared" si="254"/>
        <v>0</v>
      </c>
      <c r="Y364" s="64">
        <f t="shared" si="254"/>
        <v>0</v>
      </c>
      <c r="Z364" s="64">
        <f t="shared" si="254"/>
        <v>0</v>
      </c>
      <c r="AA364" s="64">
        <f t="shared" si="254"/>
        <v>0</v>
      </c>
      <c r="AB364" s="64">
        <f t="shared" si="254"/>
        <v>0</v>
      </c>
      <c r="AC364" s="64">
        <f t="shared" si="254"/>
        <v>0</v>
      </c>
      <c r="AD364" s="64">
        <f t="shared" si="254"/>
        <v>0</v>
      </c>
      <c r="AE364" s="64">
        <f t="shared" si="254"/>
        <v>0</v>
      </c>
      <c r="AF364" s="64">
        <f t="shared" si="254"/>
        <v>0</v>
      </c>
      <c r="AG364" s="64">
        <f t="shared" si="254"/>
        <v>0</v>
      </c>
      <c r="AH364" s="64">
        <f t="shared" si="254"/>
        <v>0</v>
      </c>
    </row>
    <row r="365" spans="2:34" hidden="1" outlineLevel="1">
      <c r="B365" t="str">
        <f t="shared" si="235"/>
        <v>e-methanol (DAC) - Total emissions - WTT - Global - ton CO2eq/ton fuel</v>
      </c>
      <c r="C365" s="13" t="str">
        <f>C339</f>
        <v>e-methanol (DAC)</v>
      </c>
      <c r="D365" s="13" t="s">
        <v>175</v>
      </c>
      <c r="E365" s="13" t="s">
        <v>49</v>
      </c>
      <c r="F365" s="13" t="s">
        <v>52</v>
      </c>
      <c r="G365" s="61">
        <f t="shared" ref="G365:AH365" si="255">G369+G376+G384</f>
        <v>0</v>
      </c>
      <c r="H365" s="61">
        <f t="shared" si="255"/>
        <v>0</v>
      </c>
      <c r="I365" s="61">
        <f t="shared" si="255"/>
        <v>0</v>
      </c>
      <c r="J365" s="61">
        <f t="shared" si="255"/>
        <v>0</v>
      </c>
      <c r="K365" s="61">
        <f t="shared" si="255"/>
        <v>0</v>
      </c>
      <c r="L365" s="61">
        <f t="shared" si="255"/>
        <v>0</v>
      </c>
      <c r="M365" s="61">
        <f t="shared" si="255"/>
        <v>0</v>
      </c>
      <c r="N365" s="61">
        <f t="shared" si="255"/>
        <v>0</v>
      </c>
      <c r="O365" s="61">
        <f t="shared" si="255"/>
        <v>0</v>
      </c>
      <c r="P365" s="61">
        <f t="shared" si="255"/>
        <v>0</v>
      </c>
      <c r="Q365" s="61">
        <f t="shared" si="255"/>
        <v>0</v>
      </c>
      <c r="R365" s="61">
        <f t="shared" si="255"/>
        <v>0</v>
      </c>
      <c r="S365" s="61">
        <f t="shared" si="255"/>
        <v>0</v>
      </c>
      <c r="T365" s="61">
        <f t="shared" si="255"/>
        <v>0</v>
      </c>
      <c r="U365" s="61">
        <f t="shared" si="255"/>
        <v>0</v>
      </c>
      <c r="V365" s="61">
        <f t="shared" si="255"/>
        <v>0</v>
      </c>
      <c r="W365" s="61">
        <f t="shared" si="255"/>
        <v>0</v>
      </c>
      <c r="X365" s="61">
        <f t="shared" si="255"/>
        <v>0</v>
      </c>
      <c r="Y365" s="61">
        <f t="shared" si="255"/>
        <v>0</v>
      </c>
      <c r="Z365" s="61">
        <f t="shared" si="255"/>
        <v>0</v>
      </c>
      <c r="AA365" s="61">
        <f t="shared" si="255"/>
        <v>0</v>
      </c>
      <c r="AB365" s="61">
        <f t="shared" si="255"/>
        <v>0</v>
      </c>
      <c r="AC365" s="61">
        <f t="shared" si="255"/>
        <v>0</v>
      </c>
      <c r="AD365" s="61">
        <f t="shared" si="255"/>
        <v>0</v>
      </c>
      <c r="AE365" s="61">
        <f t="shared" si="255"/>
        <v>0</v>
      </c>
      <c r="AF365" s="61">
        <f t="shared" si="255"/>
        <v>0</v>
      </c>
      <c r="AG365" s="61">
        <f t="shared" si="255"/>
        <v>0</v>
      </c>
      <c r="AH365" s="61">
        <f t="shared" si="255"/>
        <v>0</v>
      </c>
    </row>
    <row r="366" spans="2:34" hidden="1" outlineLevel="1">
      <c r="B366" t="str">
        <f t="shared" si="235"/>
        <v/>
      </c>
      <c r="C366" s="2"/>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row>
    <row r="367" spans="2:34" hidden="1" outlineLevel="1">
      <c r="B367" t="str">
        <f t="shared" si="235"/>
        <v>e-methanol (DAC) - Process-related emissions - WTT - Global - ton CO2/ton fuel</v>
      </c>
      <c r="C367" s="10" t="str">
        <f>C339</f>
        <v>e-methanol (DAC)</v>
      </c>
      <c r="D367" s="10" t="s">
        <v>179</v>
      </c>
      <c r="E367" s="10" t="s">
        <v>49</v>
      </c>
      <c r="F367" s="10" t="s">
        <v>176</v>
      </c>
      <c r="G367" s="60">
        <f>G370</f>
        <v>0</v>
      </c>
      <c r="H367" s="60">
        <f t="shared" ref="H367:AH367" si="256">H370</f>
        <v>0</v>
      </c>
      <c r="I367" s="60">
        <f t="shared" si="256"/>
        <v>0</v>
      </c>
      <c r="J367" s="60">
        <f t="shared" si="256"/>
        <v>0</v>
      </c>
      <c r="K367" s="60">
        <f t="shared" si="256"/>
        <v>0</v>
      </c>
      <c r="L367" s="60">
        <f t="shared" si="256"/>
        <v>0</v>
      </c>
      <c r="M367" s="60">
        <f t="shared" si="256"/>
        <v>0</v>
      </c>
      <c r="N367" s="60">
        <f t="shared" si="256"/>
        <v>0</v>
      </c>
      <c r="O367" s="60">
        <f t="shared" si="256"/>
        <v>0</v>
      </c>
      <c r="P367" s="60">
        <f t="shared" si="256"/>
        <v>0</v>
      </c>
      <c r="Q367" s="60">
        <f t="shared" si="256"/>
        <v>0</v>
      </c>
      <c r="R367" s="60">
        <f t="shared" si="256"/>
        <v>0</v>
      </c>
      <c r="S367" s="60">
        <f t="shared" si="256"/>
        <v>0</v>
      </c>
      <c r="T367" s="60">
        <f t="shared" si="256"/>
        <v>0</v>
      </c>
      <c r="U367" s="60">
        <f t="shared" si="256"/>
        <v>0</v>
      </c>
      <c r="V367" s="60">
        <f t="shared" si="256"/>
        <v>0</v>
      </c>
      <c r="W367" s="60">
        <f t="shared" si="256"/>
        <v>0</v>
      </c>
      <c r="X367" s="60">
        <f t="shared" si="256"/>
        <v>0</v>
      </c>
      <c r="Y367" s="60">
        <f t="shared" si="256"/>
        <v>0</v>
      </c>
      <c r="Z367" s="60">
        <f t="shared" si="256"/>
        <v>0</v>
      </c>
      <c r="AA367" s="60">
        <f t="shared" si="256"/>
        <v>0</v>
      </c>
      <c r="AB367" s="60">
        <f t="shared" si="256"/>
        <v>0</v>
      </c>
      <c r="AC367" s="60">
        <f t="shared" si="256"/>
        <v>0</v>
      </c>
      <c r="AD367" s="60">
        <f t="shared" si="256"/>
        <v>0</v>
      </c>
      <c r="AE367" s="60">
        <f t="shared" si="256"/>
        <v>0</v>
      </c>
      <c r="AF367" s="60">
        <f t="shared" si="256"/>
        <v>0</v>
      </c>
      <c r="AG367" s="60">
        <f t="shared" si="256"/>
        <v>0</v>
      </c>
      <c r="AH367" s="60">
        <f t="shared" si="256"/>
        <v>0</v>
      </c>
    </row>
    <row r="368" spans="2:34" hidden="1" outlineLevel="1">
      <c r="B368" t="str">
        <f t="shared" si="235"/>
        <v>e-methanol (DAC) - Process-related emissions - WTT - Global - ton CH4/ton fuel</v>
      </c>
      <c r="C368" s="2" t="str">
        <f>C339</f>
        <v>e-methanol (DAC)</v>
      </c>
      <c r="D368" s="2" t="s">
        <v>179</v>
      </c>
      <c r="E368" s="2" t="s">
        <v>49</v>
      </c>
      <c r="F368" s="2" t="s">
        <v>177</v>
      </c>
      <c r="G368" s="64">
        <f t="shared" ref="G368:AH368" si="257">G371</f>
        <v>0</v>
      </c>
      <c r="H368" s="64">
        <f t="shared" si="257"/>
        <v>0</v>
      </c>
      <c r="I368" s="64">
        <f t="shared" si="257"/>
        <v>0</v>
      </c>
      <c r="J368" s="64">
        <f t="shared" si="257"/>
        <v>0</v>
      </c>
      <c r="K368" s="64">
        <f t="shared" si="257"/>
        <v>0</v>
      </c>
      <c r="L368" s="64">
        <f t="shared" si="257"/>
        <v>0</v>
      </c>
      <c r="M368" s="64">
        <f t="shared" si="257"/>
        <v>0</v>
      </c>
      <c r="N368" s="64">
        <f t="shared" si="257"/>
        <v>0</v>
      </c>
      <c r="O368" s="64">
        <f t="shared" si="257"/>
        <v>0</v>
      </c>
      <c r="P368" s="64">
        <f t="shared" si="257"/>
        <v>0</v>
      </c>
      <c r="Q368" s="64">
        <f t="shared" si="257"/>
        <v>0</v>
      </c>
      <c r="R368" s="64">
        <f t="shared" si="257"/>
        <v>0</v>
      </c>
      <c r="S368" s="64">
        <f t="shared" si="257"/>
        <v>0</v>
      </c>
      <c r="T368" s="64">
        <f t="shared" si="257"/>
        <v>0</v>
      </c>
      <c r="U368" s="64">
        <f t="shared" si="257"/>
        <v>0</v>
      </c>
      <c r="V368" s="64">
        <f t="shared" si="257"/>
        <v>0</v>
      </c>
      <c r="W368" s="64">
        <f t="shared" si="257"/>
        <v>0</v>
      </c>
      <c r="X368" s="64">
        <f t="shared" si="257"/>
        <v>0</v>
      </c>
      <c r="Y368" s="64">
        <f t="shared" si="257"/>
        <v>0</v>
      </c>
      <c r="Z368" s="64">
        <f t="shared" si="257"/>
        <v>0</v>
      </c>
      <c r="AA368" s="64">
        <f t="shared" si="257"/>
        <v>0</v>
      </c>
      <c r="AB368" s="64">
        <f t="shared" si="257"/>
        <v>0</v>
      </c>
      <c r="AC368" s="64">
        <f t="shared" si="257"/>
        <v>0</v>
      </c>
      <c r="AD368" s="64">
        <f t="shared" si="257"/>
        <v>0</v>
      </c>
      <c r="AE368" s="64">
        <f t="shared" si="257"/>
        <v>0</v>
      </c>
      <c r="AF368" s="64">
        <f t="shared" si="257"/>
        <v>0</v>
      </c>
      <c r="AG368" s="64">
        <f t="shared" si="257"/>
        <v>0</v>
      </c>
      <c r="AH368" s="64">
        <f t="shared" si="257"/>
        <v>0</v>
      </c>
    </row>
    <row r="369" spans="2:34" hidden="1" outlineLevel="1">
      <c r="B369" t="str">
        <f t="shared" si="235"/>
        <v>e-methanol (DAC) - Process-related emissions - WTT - Global - ton N2O/ton fuel</v>
      </c>
      <c r="C369" s="13" t="str">
        <f>C339</f>
        <v>e-methanol (DAC)</v>
      </c>
      <c r="D369" s="13" t="s">
        <v>179</v>
      </c>
      <c r="E369" s="13" t="s">
        <v>49</v>
      </c>
      <c r="F369" s="13" t="s">
        <v>178</v>
      </c>
      <c r="G369" s="61">
        <f t="shared" ref="G369:AH369" si="258">G372</f>
        <v>0</v>
      </c>
      <c r="H369" s="61">
        <f t="shared" si="258"/>
        <v>0</v>
      </c>
      <c r="I369" s="61">
        <f t="shared" si="258"/>
        <v>0</v>
      </c>
      <c r="J369" s="61">
        <f t="shared" si="258"/>
        <v>0</v>
      </c>
      <c r="K369" s="61">
        <f t="shared" si="258"/>
        <v>0</v>
      </c>
      <c r="L369" s="61">
        <f t="shared" si="258"/>
        <v>0</v>
      </c>
      <c r="M369" s="61">
        <f t="shared" si="258"/>
        <v>0</v>
      </c>
      <c r="N369" s="61">
        <f t="shared" si="258"/>
        <v>0</v>
      </c>
      <c r="O369" s="61">
        <f t="shared" si="258"/>
        <v>0</v>
      </c>
      <c r="P369" s="61">
        <f t="shared" si="258"/>
        <v>0</v>
      </c>
      <c r="Q369" s="61">
        <f t="shared" si="258"/>
        <v>0</v>
      </c>
      <c r="R369" s="61">
        <f t="shared" si="258"/>
        <v>0</v>
      </c>
      <c r="S369" s="61">
        <f t="shared" si="258"/>
        <v>0</v>
      </c>
      <c r="T369" s="61">
        <f t="shared" si="258"/>
        <v>0</v>
      </c>
      <c r="U369" s="61">
        <f t="shared" si="258"/>
        <v>0</v>
      </c>
      <c r="V369" s="61">
        <f t="shared" si="258"/>
        <v>0</v>
      </c>
      <c r="W369" s="61">
        <f t="shared" si="258"/>
        <v>0</v>
      </c>
      <c r="X369" s="61">
        <f t="shared" si="258"/>
        <v>0</v>
      </c>
      <c r="Y369" s="61">
        <f t="shared" si="258"/>
        <v>0</v>
      </c>
      <c r="Z369" s="61">
        <f t="shared" si="258"/>
        <v>0</v>
      </c>
      <c r="AA369" s="61">
        <f t="shared" si="258"/>
        <v>0</v>
      </c>
      <c r="AB369" s="61">
        <f t="shared" si="258"/>
        <v>0</v>
      </c>
      <c r="AC369" s="61">
        <f t="shared" si="258"/>
        <v>0</v>
      </c>
      <c r="AD369" s="61">
        <f t="shared" si="258"/>
        <v>0</v>
      </c>
      <c r="AE369" s="61">
        <f t="shared" si="258"/>
        <v>0</v>
      </c>
      <c r="AF369" s="61">
        <f t="shared" si="258"/>
        <v>0</v>
      </c>
      <c r="AG369" s="61">
        <f t="shared" si="258"/>
        <v>0</v>
      </c>
      <c r="AH369" s="61">
        <f t="shared" si="258"/>
        <v>0</v>
      </c>
    </row>
    <row r="370" spans="2:34" hidden="1" outlineLevel="1">
      <c r="B370" t="str">
        <f t="shared" si="235"/>
        <v>e-methanol - Process WTT emissions (carbon dioxide) - Global - ton CO2/ton fuel</v>
      </c>
      <c r="C370" t="s">
        <v>71</v>
      </c>
      <c r="D370" t="s">
        <v>180</v>
      </c>
      <c r="E370" t="s">
        <v>49</v>
      </c>
      <c r="F370" t="s">
        <v>176</v>
      </c>
      <c r="G370" s="20">
        <f t="shared" ref="G370:AH372" si="259">INDEX(FuelData,MATCH($B370,FuelData_Index,0),MATCH(G$4,FuelData_Year,0))</f>
        <v>0</v>
      </c>
      <c r="H370" s="20">
        <f t="shared" si="259"/>
        <v>0</v>
      </c>
      <c r="I370" s="20">
        <f t="shared" si="259"/>
        <v>0</v>
      </c>
      <c r="J370" s="20">
        <f t="shared" si="259"/>
        <v>0</v>
      </c>
      <c r="K370" s="20">
        <f t="shared" si="259"/>
        <v>0</v>
      </c>
      <c r="L370" s="20">
        <f t="shared" si="259"/>
        <v>0</v>
      </c>
      <c r="M370" s="20">
        <f t="shared" si="259"/>
        <v>0</v>
      </c>
      <c r="N370" s="20">
        <f t="shared" si="259"/>
        <v>0</v>
      </c>
      <c r="O370" s="20">
        <f t="shared" si="259"/>
        <v>0</v>
      </c>
      <c r="P370" s="20">
        <f t="shared" si="259"/>
        <v>0</v>
      </c>
      <c r="Q370" s="20">
        <f t="shared" si="259"/>
        <v>0</v>
      </c>
      <c r="R370" s="20">
        <f t="shared" si="259"/>
        <v>0</v>
      </c>
      <c r="S370" s="20">
        <f t="shared" si="259"/>
        <v>0</v>
      </c>
      <c r="T370" s="20">
        <f t="shared" si="259"/>
        <v>0</v>
      </c>
      <c r="U370" s="20">
        <f t="shared" si="259"/>
        <v>0</v>
      </c>
      <c r="V370" s="20">
        <f t="shared" si="259"/>
        <v>0</v>
      </c>
      <c r="W370" s="20">
        <f t="shared" si="259"/>
        <v>0</v>
      </c>
      <c r="X370" s="20">
        <f t="shared" si="259"/>
        <v>0</v>
      </c>
      <c r="Y370" s="20">
        <f t="shared" si="259"/>
        <v>0</v>
      </c>
      <c r="Z370" s="20">
        <f t="shared" si="259"/>
        <v>0</v>
      </c>
      <c r="AA370" s="20">
        <f t="shared" si="259"/>
        <v>0</v>
      </c>
      <c r="AB370" s="20">
        <f t="shared" si="259"/>
        <v>0</v>
      </c>
      <c r="AC370" s="20">
        <f t="shared" si="259"/>
        <v>0</v>
      </c>
      <c r="AD370" s="20">
        <f t="shared" si="259"/>
        <v>0</v>
      </c>
      <c r="AE370" s="20">
        <f t="shared" si="259"/>
        <v>0</v>
      </c>
      <c r="AF370" s="20">
        <f t="shared" si="259"/>
        <v>0</v>
      </c>
      <c r="AG370" s="20">
        <f t="shared" si="259"/>
        <v>0</v>
      </c>
      <c r="AH370" s="20">
        <f t="shared" si="259"/>
        <v>0</v>
      </c>
    </row>
    <row r="371" spans="2:34" hidden="1" outlineLevel="1">
      <c r="B371" t="str">
        <f t="shared" si="235"/>
        <v>e-methanol - Process WTT emissions (methane) - Global - ton CH4/ton fuel</v>
      </c>
      <c r="C371" t="s">
        <v>71</v>
      </c>
      <c r="D371" t="s">
        <v>181</v>
      </c>
      <c r="E371" t="s">
        <v>49</v>
      </c>
      <c r="F371" t="s">
        <v>177</v>
      </c>
      <c r="G371" s="20">
        <f t="shared" si="259"/>
        <v>0</v>
      </c>
      <c r="H371" s="20">
        <f t="shared" si="259"/>
        <v>0</v>
      </c>
      <c r="I371" s="20">
        <f t="shared" si="259"/>
        <v>0</v>
      </c>
      <c r="J371" s="20">
        <f t="shared" si="259"/>
        <v>0</v>
      </c>
      <c r="K371" s="20">
        <f t="shared" si="259"/>
        <v>0</v>
      </c>
      <c r="L371" s="20">
        <f t="shared" si="259"/>
        <v>0</v>
      </c>
      <c r="M371" s="20">
        <f t="shared" si="259"/>
        <v>0</v>
      </c>
      <c r="N371" s="20">
        <f t="shared" si="259"/>
        <v>0</v>
      </c>
      <c r="O371" s="20">
        <f t="shared" si="259"/>
        <v>0</v>
      </c>
      <c r="P371" s="20">
        <f t="shared" si="259"/>
        <v>0</v>
      </c>
      <c r="Q371" s="20">
        <f t="shared" si="259"/>
        <v>0</v>
      </c>
      <c r="R371" s="20">
        <f t="shared" si="259"/>
        <v>0</v>
      </c>
      <c r="S371" s="20">
        <f t="shared" si="259"/>
        <v>0</v>
      </c>
      <c r="T371" s="20">
        <f t="shared" si="259"/>
        <v>0</v>
      </c>
      <c r="U371" s="20">
        <f t="shared" si="259"/>
        <v>0</v>
      </c>
      <c r="V371" s="20">
        <f t="shared" si="259"/>
        <v>0</v>
      </c>
      <c r="W371" s="20">
        <f t="shared" si="259"/>
        <v>0</v>
      </c>
      <c r="X371" s="20">
        <f t="shared" si="259"/>
        <v>0</v>
      </c>
      <c r="Y371" s="20">
        <f t="shared" si="259"/>
        <v>0</v>
      </c>
      <c r="Z371" s="20">
        <f t="shared" si="259"/>
        <v>0</v>
      </c>
      <c r="AA371" s="20">
        <f t="shared" si="259"/>
        <v>0</v>
      </c>
      <c r="AB371" s="20">
        <f t="shared" si="259"/>
        <v>0</v>
      </c>
      <c r="AC371" s="20">
        <f t="shared" si="259"/>
        <v>0</v>
      </c>
      <c r="AD371" s="20">
        <f t="shared" si="259"/>
        <v>0</v>
      </c>
      <c r="AE371" s="20">
        <f t="shared" si="259"/>
        <v>0</v>
      </c>
      <c r="AF371" s="20">
        <f t="shared" si="259"/>
        <v>0</v>
      </c>
      <c r="AG371" s="20">
        <f t="shared" si="259"/>
        <v>0</v>
      </c>
      <c r="AH371" s="20">
        <f t="shared" si="259"/>
        <v>0</v>
      </c>
    </row>
    <row r="372" spans="2:34" hidden="1" outlineLevel="1">
      <c r="B372" t="str">
        <f t="shared" si="235"/>
        <v>e-methanol - Process WTT emissions (nitrous oxide) - Global - ton N2O/ton fuel</v>
      </c>
      <c r="C372" t="s">
        <v>71</v>
      </c>
      <c r="D372" t="s">
        <v>182</v>
      </c>
      <c r="E372" t="s">
        <v>49</v>
      </c>
      <c r="F372" t="s">
        <v>178</v>
      </c>
      <c r="G372" s="20">
        <f t="shared" si="259"/>
        <v>0</v>
      </c>
      <c r="H372" s="20">
        <f t="shared" si="259"/>
        <v>0</v>
      </c>
      <c r="I372" s="20">
        <f t="shared" si="259"/>
        <v>0</v>
      </c>
      <c r="J372" s="20">
        <f t="shared" si="259"/>
        <v>0</v>
      </c>
      <c r="K372" s="20">
        <f t="shared" si="259"/>
        <v>0</v>
      </c>
      <c r="L372" s="20">
        <f t="shared" si="259"/>
        <v>0</v>
      </c>
      <c r="M372" s="20">
        <f t="shared" si="259"/>
        <v>0</v>
      </c>
      <c r="N372" s="20">
        <f t="shared" si="259"/>
        <v>0</v>
      </c>
      <c r="O372" s="20">
        <f t="shared" si="259"/>
        <v>0</v>
      </c>
      <c r="P372" s="20">
        <f t="shared" si="259"/>
        <v>0</v>
      </c>
      <c r="Q372" s="20">
        <f t="shared" si="259"/>
        <v>0</v>
      </c>
      <c r="R372" s="20">
        <f t="shared" si="259"/>
        <v>0</v>
      </c>
      <c r="S372" s="20">
        <f t="shared" si="259"/>
        <v>0</v>
      </c>
      <c r="T372" s="20">
        <f t="shared" si="259"/>
        <v>0</v>
      </c>
      <c r="U372" s="20">
        <f t="shared" si="259"/>
        <v>0</v>
      </c>
      <c r="V372" s="20">
        <f t="shared" si="259"/>
        <v>0</v>
      </c>
      <c r="W372" s="20">
        <f t="shared" si="259"/>
        <v>0</v>
      </c>
      <c r="X372" s="20">
        <f t="shared" si="259"/>
        <v>0</v>
      </c>
      <c r="Y372" s="20">
        <f t="shared" si="259"/>
        <v>0</v>
      </c>
      <c r="Z372" s="20">
        <f t="shared" si="259"/>
        <v>0</v>
      </c>
      <c r="AA372" s="20">
        <f t="shared" si="259"/>
        <v>0</v>
      </c>
      <c r="AB372" s="20">
        <f t="shared" si="259"/>
        <v>0</v>
      </c>
      <c r="AC372" s="20">
        <f t="shared" si="259"/>
        <v>0</v>
      </c>
      <c r="AD372" s="20">
        <f t="shared" si="259"/>
        <v>0</v>
      </c>
      <c r="AE372" s="20">
        <f t="shared" si="259"/>
        <v>0</v>
      </c>
      <c r="AF372" s="20">
        <f t="shared" si="259"/>
        <v>0</v>
      </c>
      <c r="AG372" s="20">
        <f t="shared" si="259"/>
        <v>0</v>
      </c>
      <c r="AH372" s="20">
        <f t="shared" si="259"/>
        <v>0</v>
      </c>
    </row>
    <row r="373" spans="2:34" hidden="1" outlineLevel="1">
      <c r="B373" t="str">
        <f t="shared" si="235"/>
        <v/>
      </c>
      <c r="G373" s="66"/>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row>
    <row r="374" spans="2:34" hidden="1" outlineLevel="1">
      <c r="B374" t="str">
        <f t="shared" si="235"/>
        <v>e-methanol (DAC) - Energy-related emissions - WTT - Global - ton CO2/ton fuel</v>
      </c>
      <c r="C374" s="10" t="str">
        <f>C339</f>
        <v>e-methanol (DAC)</v>
      </c>
      <c r="D374" s="10" t="s">
        <v>183</v>
      </c>
      <c r="E374" s="10" t="s">
        <v>49</v>
      </c>
      <c r="F374" s="10" t="s">
        <v>176</v>
      </c>
      <c r="G374" s="67">
        <f>G377*G$380</f>
        <v>9.129E-3</v>
      </c>
      <c r="H374" s="67">
        <f t="shared" ref="H374:AH374" si="260">H377*H$380</f>
        <v>9.129E-3</v>
      </c>
      <c r="I374" s="67">
        <f t="shared" si="260"/>
        <v>9.129E-3</v>
      </c>
      <c r="J374" s="67">
        <f t="shared" si="260"/>
        <v>9.129E-3</v>
      </c>
      <c r="K374" s="67">
        <f t="shared" si="260"/>
        <v>9.129E-3</v>
      </c>
      <c r="L374" s="67">
        <f t="shared" si="260"/>
        <v>9.129E-3</v>
      </c>
      <c r="M374" s="67">
        <f t="shared" si="260"/>
        <v>9.129E-3</v>
      </c>
      <c r="N374" s="67">
        <f t="shared" si="260"/>
        <v>9.129E-3</v>
      </c>
      <c r="O374" s="67">
        <f t="shared" si="260"/>
        <v>9.129E-3</v>
      </c>
      <c r="P374" s="67">
        <f t="shared" si="260"/>
        <v>9.129E-3</v>
      </c>
      <c r="Q374" s="67">
        <f t="shared" si="260"/>
        <v>9.129E-3</v>
      </c>
      <c r="R374" s="67">
        <f t="shared" si="260"/>
        <v>9.129E-3</v>
      </c>
      <c r="S374" s="67">
        <f t="shared" si="260"/>
        <v>9.129E-3</v>
      </c>
      <c r="T374" s="67">
        <f t="shared" si="260"/>
        <v>9.129E-3</v>
      </c>
      <c r="U374" s="67">
        <f t="shared" si="260"/>
        <v>9.129E-3</v>
      </c>
      <c r="V374" s="67">
        <f t="shared" si="260"/>
        <v>9.129E-3</v>
      </c>
      <c r="W374" s="67">
        <f t="shared" si="260"/>
        <v>9.129E-3</v>
      </c>
      <c r="X374" s="67">
        <f t="shared" si="260"/>
        <v>9.129E-3</v>
      </c>
      <c r="Y374" s="67">
        <f t="shared" si="260"/>
        <v>9.129E-3</v>
      </c>
      <c r="Z374" s="67">
        <f t="shared" si="260"/>
        <v>9.129E-3</v>
      </c>
      <c r="AA374" s="67">
        <f t="shared" si="260"/>
        <v>9.129E-3</v>
      </c>
      <c r="AB374" s="67">
        <f t="shared" si="260"/>
        <v>9.129E-3</v>
      </c>
      <c r="AC374" s="67">
        <f t="shared" si="260"/>
        <v>9.129E-3</v>
      </c>
      <c r="AD374" s="67">
        <f t="shared" si="260"/>
        <v>9.129E-3</v>
      </c>
      <c r="AE374" s="67">
        <f t="shared" si="260"/>
        <v>9.129E-3</v>
      </c>
      <c r="AF374" s="67">
        <f t="shared" si="260"/>
        <v>9.129E-3</v>
      </c>
      <c r="AG374" s="67">
        <f t="shared" si="260"/>
        <v>9.129E-3</v>
      </c>
      <c r="AH374" s="67">
        <f t="shared" si="260"/>
        <v>9.129E-3</v>
      </c>
    </row>
    <row r="375" spans="2:34" hidden="1" outlineLevel="1">
      <c r="B375" t="str">
        <f t="shared" si="235"/>
        <v>e-methanol (DAC) - Energy-related emissions - WTT - Global - ton CH4/ton fuel</v>
      </c>
      <c r="C375" s="2" t="str">
        <f>C339</f>
        <v>e-methanol (DAC)</v>
      </c>
      <c r="D375" s="2" t="s">
        <v>183</v>
      </c>
      <c r="E375" s="2" t="s">
        <v>49</v>
      </c>
      <c r="F375" s="2" t="s">
        <v>177</v>
      </c>
      <c r="G375" s="68">
        <f t="shared" ref="G375:AH375" si="261">G378*G$380</f>
        <v>0</v>
      </c>
      <c r="H375" s="68">
        <f t="shared" si="261"/>
        <v>0</v>
      </c>
      <c r="I375" s="68">
        <f t="shared" si="261"/>
        <v>0</v>
      </c>
      <c r="J375" s="68">
        <f t="shared" si="261"/>
        <v>0</v>
      </c>
      <c r="K375" s="68">
        <f t="shared" si="261"/>
        <v>0</v>
      </c>
      <c r="L375" s="68">
        <f t="shared" si="261"/>
        <v>0</v>
      </c>
      <c r="M375" s="68">
        <f t="shared" si="261"/>
        <v>0</v>
      </c>
      <c r="N375" s="68">
        <f t="shared" si="261"/>
        <v>0</v>
      </c>
      <c r="O375" s="68">
        <f t="shared" si="261"/>
        <v>0</v>
      </c>
      <c r="P375" s="68">
        <f t="shared" si="261"/>
        <v>0</v>
      </c>
      <c r="Q375" s="68">
        <f t="shared" si="261"/>
        <v>0</v>
      </c>
      <c r="R375" s="68">
        <f t="shared" si="261"/>
        <v>0</v>
      </c>
      <c r="S375" s="68">
        <f t="shared" si="261"/>
        <v>0</v>
      </c>
      <c r="T375" s="68">
        <f t="shared" si="261"/>
        <v>0</v>
      </c>
      <c r="U375" s="68">
        <f t="shared" si="261"/>
        <v>0</v>
      </c>
      <c r="V375" s="68">
        <f t="shared" si="261"/>
        <v>0</v>
      </c>
      <c r="W375" s="68">
        <f t="shared" si="261"/>
        <v>0</v>
      </c>
      <c r="X375" s="68">
        <f t="shared" si="261"/>
        <v>0</v>
      </c>
      <c r="Y375" s="68">
        <f t="shared" si="261"/>
        <v>0</v>
      </c>
      <c r="Z375" s="68">
        <f t="shared" si="261"/>
        <v>0</v>
      </c>
      <c r="AA375" s="68">
        <f t="shared" si="261"/>
        <v>0</v>
      </c>
      <c r="AB375" s="68">
        <f t="shared" si="261"/>
        <v>0</v>
      </c>
      <c r="AC375" s="68">
        <f t="shared" si="261"/>
        <v>0</v>
      </c>
      <c r="AD375" s="68">
        <f t="shared" si="261"/>
        <v>0</v>
      </c>
      <c r="AE375" s="68">
        <f t="shared" si="261"/>
        <v>0</v>
      </c>
      <c r="AF375" s="68">
        <f t="shared" si="261"/>
        <v>0</v>
      </c>
      <c r="AG375" s="68">
        <f t="shared" si="261"/>
        <v>0</v>
      </c>
      <c r="AH375" s="68">
        <f t="shared" si="261"/>
        <v>0</v>
      </c>
    </row>
    <row r="376" spans="2:34" hidden="1" outlineLevel="1">
      <c r="B376" t="str">
        <f t="shared" si="235"/>
        <v>e-methanol (DAC) - Energy-related emissions - WTT - Global - ton N2O/ton fuel</v>
      </c>
      <c r="C376" s="13" t="str">
        <f>C339</f>
        <v>e-methanol (DAC)</v>
      </c>
      <c r="D376" s="13" t="s">
        <v>183</v>
      </c>
      <c r="E376" s="13" t="s">
        <v>49</v>
      </c>
      <c r="F376" s="13" t="s">
        <v>178</v>
      </c>
      <c r="G376" s="69">
        <f t="shared" ref="G376:AH376" si="262">G379*G$380</f>
        <v>0</v>
      </c>
      <c r="H376" s="69">
        <f t="shared" si="262"/>
        <v>0</v>
      </c>
      <c r="I376" s="69">
        <f t="shared" si="262"/>
        <v>0</v>
      </c>
      <c r="J376" s="69">
        <f t="shared" si="262"/>
        <v>0</v>
      </c>
      <c r="K376" s="69">
        <f t="shared" si="262"/>
        <v>0</v>
      </c>
      <c r="L376" s="69">
        <f t="shared" si="262"/>
        <v>0</v>
      </c>
      <c r="M376" s="69">
        <f t="shared" si="262"/>
        <v>0</v>
      </c>
      <c r="N376" s="69">
        <f t="shared" si="262"/>
        <v>0</v>
      </c>
      <c r="O376" s="69">
        <f t="shared" si="262"/>
        <v>0</v>
      </c>
      <c r="P376" s="69">
        <f t="shared" si="262"/>
        <v>0</v>
      </c>
      <c r="Q376" s="69">
        <f t="shared" si="262"/>
        <v>0</v>
      </c>
      <c r="R376" s="69">
        <f t="shared" si="262"/>
        <v>0</v>
      </c>
      <c r="S376" s="69">
        <f t="shared" si="262"/>
        <v>0</v>
      </c>
      <c r="T376" s="69">
        <f t="shared" si="262"/>
        <v>0</v>
      </c>
      <c r="U376" s="69">
        <f t="shared" si="262"/>
        <v>0</v>
      </c>
      <c r="V376" s="69">
        <f t="shared" si="262"/>
        <v>0</v>
      </c>
      <c r="W376" s="69">
        <f t="shared" si="262"/>
        <v>0</v>
      </c>
      <c r="X376" s="69">
        <f t="shared" si="262"/>
        <v>0</v>
      </c>
      <c r="Y376" s="69">
        <f t="shared" si="262"/>
        <v>0</v>
      </c>
      <c r="Z376" s="69">
        <f t="shared" si="262"/>
        <v>0</v>
      </c>
      <c r="AA376" s="69">
        <f t="shared" si="262"/>
        <v>0</v>
      </c>
      <c r="AB376" s="69">
        <f t="shared" si="262"/>
        <v>0</v>
      </c>
      <c r="AC376" s="69">
        <f t="shared" si="262"/>
        <v>0</v>
      </c>
      <c r="AD376" s="69">
        <f t="shared" si="262"/>
        <v>0</v>
      </c>
      <c r="AE376" s="69">
        <f t="shared" si="262"/>
        <v>0</v>
      </c>
      <c r="AF376" s="69">
        <f t="shared" si="262"/>
        <v>0</v>
      </c>
      <c r="AG376" s="69">
        <f t="shared" si="262"/>
        <v>0</v>
      </c>
      <c r="AH376" s="69">
        <f t="shared" si="262"/>
        <v>0</v>
      </c>
    </row>
    <row r="377" spans="2:34" hidden="1" outlineLevel="1">
      <c r="B377" t="str">
        <f t="shared" si="235"/>
        <v>Renewable electricity - Feedstock WTT emissions (carbon dioxide) - Global - ton CO2/MWh</v>
      </c>
      <c r="C377" t="s">
        <v>118</v>
      </c>
      <c r="D377" t="s">
        <v>184</v>
      </c>
      <c r="E377" t="s">
        <v>49</v>
      </c>
      <c r="F377" t="s">
        <v>185</v>
      </c>
      <c r="G377" s="24">
        <f t="shared" ref="G377:V380" si="263">INDEX(FuelData,MATCH($B377,FuelData_Index,0),MATCH(G$4,FuelData_Year,0))</f>
        <v>5.3699999999999998E-3</v>
      </c>
      <c r="H377" s="24">
        <f t="shared" si="263"/>
        <v>5.3699999999999998E-3</v>
      </c>
      <c r="I377" s="24">
        <f t="shared" si="263"/>
        <v>5.3699999999999998E-3</v>
      </c>
      <c r="J377" s="24">
        <f t="shared" si="263"/>
        <v>5.3699999999999998E-3</v>
      </c>
      <c r="K377" s="24">
        <f t="shared" si="263"/>
        <v>5.3699999999999998E-3</v>
      </c>
      <c r="L377" s="24">
        <f t="shared" si="263"/>
        <v>5.3699999999999998E-3</v>
      </c>
      <c r="M377" s="24">
        <f t="shared" si="263"/>
        <v>5.3699999999999998E-3</v>
      </c>
      <c r="N377" s="24">
        <f t="shared" si="263"/>
        <v>5.3699999999999998E-3</v>
      </c>
      <c r="O377" s="24">
        <f t="shared" si="263"/>
        <v>5.3699999999999998E-3</v>
      </c>
      <c r="P377" s="24">
        <f t="shared" si="263"/>
        <v>5.3699999999999998E-3</v>
      </c>
      <c r="Q377" s="24">
        <f t="shared" si="263"/>
        <v>5.3699999999999998E-3</v>
      </c>
      <c r="R377" s="24">
        <f t="shared" si="263"/>
        <v>5.3699999999999998E-3</v>
      </c>
      <c r="S377" s="24">
        <f t="shared" si="263"/>
        <v>5.3699999999999998E-3</v>
      </c>
      <c r="T377" s="24">
        <f t="shared" si="263"/>
        <v>5.3699999999999998E-3</v>
      </c>
      <c r="U377" s="24">
        <f t="shared" si="263"/>
        <v>5.3699999999999998E-3</v>
      </c>
      <c r="V377" s="24">
        <f t="shared" si="263"/>
        <v>5.3699999999999998E-3</v>
      </c>
      <c r="W377" s="24">
        <f t="shared" ref="W377:AH380" si="264">INDEX(FuelData,MATCH($B377,FuelData_Index,0),MATCH(W$4,FuelData_Year,0))</f>
        <v>5.3699999999999998E-3</v>
      </c>
      <c r="X377" s="24">
        <f t="shared" si="264"/>
        <v>5.3699999999999998E-3</v>
      </c>
      <c r="Y377" s="24">
        <f t="shared" si="264"/>
        <v>5.3699999999999998E-3</v>
      </c>
      <c r="Z377" s="24">
        <f t="shared" si="264"/>
        <v>5.3699999999999998E-3</v>
      </c>
      <c r="AA377" s="24">
        <f t="shared" si="264"/>
        <v>5.3699999999999998E-3</v>
      </c>
      <c r="AB377" s="24">
        <f t="shared" si="264"/>
        <v>5.3699999999999998E-3</v>
      </c>
      <c r="AC377" s="24">
        <f t="shared" si="264"/>
        <v>5.3699999999999998E-3</v>
      </c>
      <c r="AD377" s="24">
        <f t="shared" si="264"/>
        <v>5.3699999999999998E-3</v>
      </c>
      <c r="AE377" s="24">
        <f t="shared" si="264"/>
        <v>5.3699999999999998E-3</v>
      </c>
      <c r="AF377" s="24">
        <f t="shared" si="264"/>
        <v>5.3699999999999998E-3</v>
      </c>
      <c r="AG377" s="24">
        <f t="shared" si="264"/>
        <v>5.3699999999999998E-3</v>
      </c>
      <c r="AH377" s="24">
        <f t="shared" si="264"/>
        <v>5.3699999999999998E-3</v>
      </c>
    </row>
    <row r="378" spans="2:34" hidden="1" outlineLevel="1">
      <c r="B378" t="str">
        <f t="shared" si="235"/>
        <v>Renewable electricity - Feedstock WTT emissions (methane) - Global - ton CH4/MWh</v>
      </c>
      <c r="C378" t="s">
        <v>118</v>
      </c>
      <c r="D378" t="s">
        <v>186</v>
      </c>
      <c r="E378" t="s">
        <v>49</v>
      </c>
      <c r="F378" t="s">
        <v>187</v>
      </c>
      <c r="G378" s="24">
        <f t="shared" si="263"/>
        <v>0</v>
      </c>
      <c r="H378" s="24">
        <f t="shared" si="263"/>
        <v>0</v>
      </c>
      <c r="I378" s="24">
        <f t="shared" si="263"/>
        <v>0</v>
      </c>
      <c r="J378" s="24">
        <f t="shared" si="263"/>
        <v>0</v>
      </c>
      <c r="K378" s="24">
        <f t="shared" si="263"/>
        <v>0</v>
      </c>
      <c r="L378" s="24">
        <f t="shared" si="263"/>
        <v>0</v>
      </c>
      <c r="M378" s="24">
        <f t="shared" si="263"/>
        <v>0</v>
      </c>
      <c r="N378" s="24">
        <f t="shared" si="263"/>
        <v>0</v>
      </c>
      <c r="O378" s="24">
        <f t="shared" si="263"/>
        <v>0</v>
      </c>
      <c r="P378" s="24">
        <f t="shared" si="263"/>
        <v>0</v>
      </c>
      <c r="Q378" s="24">
        <f t="shared" si="263"/>
        <v>0</v>
      </c>
      <c r="R378" s="24">
        <f t="shared" si="263"/>
        <v>0</v>
      </c>
      <c r="S378" s="24">
        <f t="shared" si="263"/>
        <v>0</v>
      </c>
      <c r="T378" s="24">
        <f t="shared" si="263"/>
        <v>0</v>
      </c>
      <c r="U378" s="24">
        <f t="shared" si="263"/>
        <v>0</v>
      </c>
      <c r="V378" s="24">
        <f t="shared" si="263"/>
        <v>0</v>
      </c>
      <c r="W378" s="24">
        <f t="shared" si="264"/>
        <v>0</v>
      </c>
      <c r="X378" s="24">
        <f t="shared" si="264"/>
        <v>0</v>
      </c>
      <c r="Y378" s="24">
        <f t="shared" si="264"/>
        <v>0</v>
      </c>
      <c r="Z378" s="24">
        <f t="shared" si="264"/>
        <v>0</v>
      </c>
      <c r="AA378" s="24">
        <f t="shared" si="264"/>
        <v>0</v>
      </c>
      <c r="AB378" s="24">
        <f t="shared" si="264"/>
        <v>0</v>
      </c>
      <c r="AC378" s="24">
        <f t="shared" si="264"/>
        <v>0</v>
      </c>
      <c r="AD378" s="24">
        <f t="shared" si="264"/>
        <v>0</v>
      </c>
      <c r="AE378" s="24">
        <f t="shared" si="264"/>
        <v>0</v>
      </c>
      <c r="AF378" s="24">
        <f t="shared" si="264"/>
        <v>0</v>
      </c>
      <c r="AG378" s="24">
        <f t="shared" si="264"/>
        <v>0</v>
      </c>
      <c r="AH378" s="24">
        <f t="shared" si="264"/>
        <v>0</v>
      </c>
    </row>
    <row r="379" spans="2:34" hidden="1" outlineLevel="1">
      <c r="B379" t="str">
        <f t="shared" si="235"/>
        <v>Renewable electricity - Feedstock WTT emissions (nitrous oxide) - Global - ton N2O/MWh</v>
      </c>
      <c r="C379" t="s">
        <v>118</v>
      </c>
      <c r="D379" t="s">
        <v>188</v>
      </c>
      <c r="E379" t="s">
        <v>49</v>
      </c>
      <c r="F379" t="s">
        <v>189</v>
      </c>
      <c r="G379" s="24">
        <f t="shared" si="263"/>
        <v>0</v>
      </c>
      <c r="H379" s="24">
        <f t="shared" si="263"/>
        <v>0</v>
      </c>
      <c r="I379" s="24">
        <f t="shared" si="263"/>
        <v>0</v>
      </c>
      <c r="J379" s="24">
        <f t="shared" si="263"/>
        <v>0</v>
      </c>
      <c r="K379" s="24">
        <f t="shared" si="263"/>
        <v>0</v>
      </c>
      <c r="L379" s="24">
        <f t="shared" si="263"/>
        <v>0</v>
      </c>
      <c r="M379" s="24">
        <f t="shared" si="263"/>
        <v>0</v>
      </c>
      <c r="N379" s="24">
        <f t="shared" si="263"/>
        <v>0</v>
      </c>
      <c r="O379" s="24">
        <f t="shared" si="263"/>
        <v>0</v>
      </c>
      <c r="P379" s="24">
        <f t="shared" si="263"/>
        <v>0</v>
      </c>
      <c r="Q379" s="24">
        <f t="shared" si="263"/>
        <v>0</v>
      </c>
      <c r="R379" s="24">
        <f t="shared" si="263"/>
        <v>0</v>
      </c>
      <c r="S379" s="24">
        <f t="shared" si="263"/>
        <v>0</v>
      </c>
      <c r="T379" s="24">
        <f t="shared" si="263"/>
        <v>0</v>
      </c>
      <c r="U379" s="24">
        <f t="shared" si="263"/>
        <v>0</v>
      </c>
      <c r="V379" s="24">
        <f t="shared" si="263"/>
        <v>0</v>
      </c>
      <c r="W379" s="24">
        <f t="shared" si="264"/>
        <v>0</v>
      </c>
      <c r="X379" s="24">
        <f t="shared" si="264"/>
        <v>0</v>
      </c>
      <c r="Y379" s="24">
        <f t="shared" si="264"/>
        <v>0</v>
      </c>
      <c r="Z379" s="24">
        <f t="shared" si="264"/>
        <v>0</v>
      </c>
      <c r="AA379" s="24">
        <f t="shared" si="264"/>
        <v>0</v>
      </c>
      <c r="AB379" s="24">
        <f t="shared" si="264"/>
        <v>0</v>
      </c>
      <c r="AC379" s="24">
        <f t="shared" si="264"/>
        <v>0</v>
      </c>
      <c r="AD379" s="24">
        <f t="shared" si="264"/>
        <v>0</v>
      </c>
      <c r="AE379" s="24">
        <f t="shared" si="264"/>
        <v>0</v>
      </c>
      <c r="AF379" s="24">
        <f t="shared" si="264"/>
        <v>0</v>
      </c>
      <c r="AG379" s="24">
        <f t="shared" si="264"/>
        <v>0</v>
      </c>
      <c r="AH379" s="24">
        <f t="shared" si="264"/>
        <v>0</v>
      </c>
    </row>
    <row r="380" spans="2:34" hidden="1" outlineLevel="1">
      <c r="B380" t="str">
        <f t="shared" si="235"/>
        <v>e-methanol - Energy demand - Global - MWh/ton fuel</v>
      </c>
      <c r="C380" t="s">
        <v>71</v>
      </c>
      <c r="D380" t="s">
        <v>137</v>
      </c>
      <c r="E380" t="s">
        <v>49</v>
      </c>
      <c r="F380" t="s">
        <v>122</v>
      </c>
      <c r="G380" s="20">
        <f t="shared" si="263"/>
        <v>1.7</v>
      </c>
      <c r="H380" s="20">
        <f t="shared" si="263"/>
        <v>1.7</v>
      </c>
      <c r="I380" s="20">
        <f t="shared" si="263"/>
        <v>1.7</v>
      </c>
      <c r="J380" s="20">
        <f t="shared" si="263"/>
        <v>1.7</v>
      </c>
      <c r="K380" s="20">
        <f t="shared" si="263"/>
        <v>1.7</v>
      </c>
      <c r="L380" s="20">
        <f t="shared" si="263"/>
        <v>1.7</v>
      </c>
      <c r="M380" s="20">
        <f t="shared" si="263"/>
        <v>1.7</v>
      </c>
      <c r="N380" s="20">
        <f t="shared" si="263"/>
        <v>1.7</v>
      </c>
      <c r="O380" s="20">
        <f t="shared" si="263"/>
        <v>1.7</v>
      </c>
      <c r="P380" s="20">
        <f t="shared" si="263"/>
        <v>1.7</v>
      </c>
      <c r="Q380" s="20">
        <f t="shared" si="263"/>
        <v>1.7</v>
      </c>
      <c r="R380" s="20">
        <f t="shared" si="263"/>
        <v>1.7</v>
      </c>
      <c r="S380" s="20">
        <f t="shared" si="263"/>
        <v>1.7</v>
      </c>
      <c r="T380" s="20">
        <f t="shared" si="263"/>
        <v>1.7</v>
      </c>
      <c r="U380" s="20">
        <f t="shared" si="263"/>
        <v>1.7</v>
      </c>
      <c r="V380" s="20">
        <f t="shared" si="263"/>
        <v>1.7</v>
      </c>
      <c r="W380" s="20">
        <f t="shared" si="264"/>
        <v>1.7</v>
      </c>
      <c r="X380" s="20">
        <f t="shared" si="264"/>
        <v>1.7</v>
      </c>
      <c r="Y380" s="20">
        <f t="shared" si="264"/>
        <v>1.7</v>
      </c>
      <c r="Z380" s="20">
        <f t="shared" si="264"/>
        <v>1.7</v>
      </c>
      <c r="AA380" s="20">
        <f t="shared" si="264"/>
        <v>1.7</v>
      </c>
      <c r="AB380" s="20">
        <f t="shared" si="264"/>
        <v>1.7</v>
      </c>
      <c r="AC380" s="20">
        <f t="shared" si="264"/>
        <v>1.7</v>
      </c>
      <c r="AD380" s="20">
        <f t="shared" si="264"/>
        <v>1.7</v>
      </c>
      <c r="AE380" s="20">
        <f t="shared" si="264"/>
        <v>1.7</v>
      </c>
      <c r="AF380" s="20">
        <f t="shared" si="264"/>
        <v>1.7</v>
      </c>
      <c r="AG380" s="20">
        <f t="shared" si="264"/>
        <v>1.7</v>
      </c>
      <c r="AH380" s="20">
        <f t="shared" si="264"/>
        <v>1.7</v>
      </c>
    </row>
    <row r="381" spans="2:34" hidden="1" outlineLevel="1">
      <c r="B381" t="str">
        <f t="shared" si="235"/>
        <v/>
      </c>
      <c r="C381" s="2"/>
    </row>
    <row r="382" spans="2:34" hidden="1" outlineLevel="1">
      <c r="B382" t="str">
        <f t="shared" si="235"/>
        <v>e-methanol (DAC) - Feedstock-related emissions - WTT - Global - ton CO2/ton fuel</v>
      </c>
      <c r="C382" s="10" t="str">
        <f>C339</f>
        <v>e-methanol (DAC)</v>
      </c>
      <c r="D382" s="10" t="s">
        <v>190</v>
      </c>
      <c r="E382" s="10" t="s">
        <v>49</v>
      </c>
      <c r="F382" s="10" t="s">
        <v>176</v>
      </c>
      <c r="G382" s="67">
        <f>G385*G$391+G388*G$392</f>
        <v>7.609728057774838E-2</v>
      </c>
      <c r="H382" s="67">
        <f t="shared" ref="H382:AH382" si="265">H385*H$391+H388*H$392</f>
        <v>7.5747265184714752E-2</v>
      </c>
      <c r="I382" s="67">
        <f t="shared" si="265"/>
        <v>7.5386474002871559E-2</v>
      </c>
      <c r="J382" s="67">
        <f t="shared" si="265"/>
        <v>7.5008675754049917E-2</v>
      </c>
      <c r="K382" s="67">
        <f t="shared" si="265"/>
        <v>7.4612708128577121E-2</v>
      </c>
      <c r="L382" s="67">
        <f t="shared" si="265"/>
        <v>7.4198571126452534E-2</v>
      </c>
      <c r="M382" s="67">
        <f t="shared" si="265"/>
        <v>7.3766264747677321E-2</v>
      </c>
      <c r="N382" s="67">
        <f t="shared" si="265"/>
        <v>7.3315788992250039E-2</v>
      </c>
      <c r="O382" s="67">
        <f t="shared" si="265"/>
        <v>7.271354037494171E-2</v>
      </c>
      <c r="P382" s="67">
        <f t="shared" si="265"/>
        <v>7.2093759562832899E-2</v>
      </c>
      <c r="Q382" s="67">
        <f t="shared" si="265"/>
        <v>7.1456446555922676E-2</v>
      </c>
      <c r="R382" s="67">
        <f t="shared" si="265"/>
        <v>7.0801601354209986E-2</v>
      </c>
      <c r="S382" s="67">
        <f t="shared" si="265"/>
        <v>7.0129223957696524E-2</v>
      </c>
      <c r="T382" s="67">
        <f t="shared" si="265"/>
        <v>6.9455026145594193E-2</v>
      </c>
      <c r="U382" s="67">
        <f t="shared" si="265"/>
        <v>6.8768674049451917E-2</v>
      </c>
      <c r="V382" s="67">
        <f t="shared" si="265"/>
        <v>6.8070167669271361E-2</v>
      </c>
      <c r="W382" s="67">
        <f t="shared" si="265"/>
        <v>6.7359507005050195E-2</v>
      </c>
      <c r="X382" s="67">
        <f t="shared" si="265"/>
        <v>6.6636692056788877E-2</v>
      </c>
      <c r="Y382" s="67">
        <f t="shared" si="265"/>
        <v>6.5786068959618346E-2</v>
      </c>
      <c r="Z382" s="67">
        <f t="shared" si="265"/>
        <v>6.4942357947539844E-2</v>
      </c>
      <c r="AA382" s="67">
        <f t="shared" si="265"/>
        <v>6.4105559020554523E-2</v>
      </c>
      <c r="AB382" s="67">
        <f t="shared" si="265"/>
        <v>6.3275672178661299E-2</v>
      </c>
      <c r="AC382" s="67">
        <f t="shared" si="265"/>
        <v>6.2452697421860909E-2</v>
      </c>
      <c r="AD382" s="67">
        <f t="shared" si="265"/>
        <v>6.1743433755831287E-2</v>
      </c>
      <c r="AE382" s="67">
        <f t="shared" si="265"/>
        <v>6.104304414617568E-2</v>
      </c>
      <c r="AF382" s="67">
        <f t="shared" si="265"/>
        <v>6.0351528592893902E-2</v>
      </c>
      <c r="AG382" s="67">
        <f t="shared" si="265"/>
        <v>5.9668887095986056E-2</v>
      </c>
      <c r="AH382" s="67">
        <f t="shared" si="265"/>
        <v>5.8995119655452247E-2</v>
      </c>
    </row>
    <row r="383" spans="2:34" hidden="1" outlineLevel="1">
      <c r="B383" t="str">
        <f t="shared" si="235"/>
        <v>e-methanol (DAC) - Feedstock-related emissions - WTT - Global - ton CH4/ton fuel</v>
      </c>
      <c r="C383" s="2" t="str">
        <f>C339</f>
        <v>e-methanol (DAC)</v>
      </c>
      <c r="D383" s="2" t="s">
        <v>190</v>
      </c>
      <c r="E383" s="2" t="s">
        <v>49</v>
      </c>
      <c r="F383" s="2" t="s">
        <v>177</v>
      </c>
      <c r="G383" s="68">
        <f t="shared" ref="G383:AH383" si="266">G386*G$391+G389*G$392</f>
        <v>0</v>
      </c>
      <c r="H383" s="68">
        <f t="shared" si="266"/>
        <v>0</v>
      </c>
      <c r="I383" s="68">
        <f t="shared" si="266"/>
        <v>0</v>
      </c>
      <c r="J383" s="68">
        <f t="shared" si="266"/>
        <v>0</v>
      </c>
      <c r="K383" s="68">
        <f t="shared" si="266"/>
        <v>0</v>
      </c>
      <c r="L383" s="68">
        <f t="shared" si="266"/>
        <v>0</v>
      </c>
      <c r="M383" s="68">
        <f t="shared" si="266"/>
        <v>0</v>
      </c>
      <c r="N383" s="68">
        <f t="shared" si="266"/>
        <v>0</v>
      </c>
      <c r="O383" s="68">
        <f t="shared" si="266"/>
        <v>0</v>
      </c>
      <c r="P383" s="68">
        <f t="shared" si="266"/>
        <v>0</v>
      </c>
      <c r="Q383" s="68">
        <f t="shared" si="266"/>
        <v>0</v>
      </c>
      <c r="R383" s="68">
        <f t="shared" si="266"/>
        <v>0</v>
      </c>
      <c r="S383" s="68">
        <f t="shared" si="266"/>
        <v>0</v>
      </c>
      <c r="T383" s="68">
        <f t="shared" si="266"/>
        <v>0</v>
      </c>
      <c r="U383" s="68">
        <f t="shared" si="266"/>
        <v>0</v>
      </c>
      <c r="V383" s="68">
        <f t="shared" si="266"/>
        <v>0</v>
      </c>
      <c r="W383" s="68">
        <f t="shared" si="266"/>
        <v>0</v>
      </c>
      <c r="X383" s="68">
        <f t="shared" si="266"/>
        <v>0</v>
      </c>
      <c r="Y383" s="68">
        <f t="shared" si="266"/>
        <v>0</v>
      </c>
      <c r="Z383" s="68">
        <f t="shared" si="266"/>
        <v>0</v>
      </c>
      <c r="AA383" s="68">
        <f t="shared" si="266"/>
        <v>0</v>
      </c>
      <c r="AB383" s="68">
        <f t="shared" si="266"/>
        <v>0</v>
      </c>
      <c r="AC383" s="68">
        <f t="shared" si="266"/>
        <v>0</v>
      </c>
      <c r="AD383" s="68">
        <f t="shared" si="266"/>
        <v>0</v>
      </c>
      <c r="AE383" s="68">
        <f t="shared" si="266"/>
        <v>0</v>
      </c>
      <c r="AF383" s="68">
        <f t="shared" si="266"/>
        <v>0</v>
      </c>
      <c r="AG383" s="68">
        <f t="shared" si="266"/>
        <v>0</v>
      </c>
      <c r="AH383" s="68">
        <f t="shared" si="266"/>
        <v>0</v>
      </c>
    </row>
    <row r="384" spans="2:34" hidden="1" outlineLevel="1">
      <c r="B384" t="str">
        <f t="shared" si="235"/>
        <v>e-methanol (DAC) - Feedstock-related emissions - WTT - Global - ton N2O/ton fuel</v>
      </c>
      <c r="C384" s="13" t="str">
        <f>C339</f>
        <v>e-methanol (DAC)</v>
      </c>
      <c r="D384" s="13" t="s">
        <v>190</v>
      </c>
      <c r="E384" s="13" t="s">
        <v>49</v>
      </c>
      <c r="F384" s="13" t="s">
        <v>178</v>
      </c>
      <c r="G384" s="69">
        <f t="shared" ref="G384:AH384" si="267">G387*G$391+G390*G$392</f>
        <v>0</v>
      </c>
      <c r="H384" s="69">
        <f t="shared" si="267"/>
        <v>0</v>
      </c>
      <c r="I384" s="69">
        <f t="shared" si="267"/>
        <v>0</v>
      </c>
      <c r="J384" s="69">
        <f t="shared" si="267"/>
        <v>0</v>
      </c>
      <c r="K384" s="69">
        <f t="shared" si="267"/>
        <v>0</v>
      </c>
      <c r="L384" s="69">
        <f t="shared" si="267"/>
        <v>0</v>
      </c>
      <c r="M384" s="69">
        <f t="shared" si="267"/>
        <v>0</v>
      </c>
      <c r="N384" s="69">
        <f t="shared" si="267"/>
        <v>0</v>
      </c>
      <c r="O384" s="69">
        <f t="shared" si="267"/>
        <v>0</v>
      </c>
      <c r="P384" s="69">
        <f t="shared" si="267"/>
        <v>0</v>
      </c>
      <c r="Q384" s="69">
        <f t="shared" si="267"/>
        <v>0</v>
      </c>
      <c r="R384" s="69">
        <f t="shared" si="267"/>
        <v>0</v>
      </c>
      <c r="S384" s="69">
        <f t="shared" si="267"/>
        <v>0</v>
      </c>
      <c r="T384" s="69">
        <f t="shared" si="267"/>
        <v>0</v>
      </c>
      <c r="U384" s="69">
        <f t="shared" si="267"/>
        <v>0</v>
      </c>
      <c r="V384" s="69">
        <f t="shared" si="267"/>
        <v>0</v>
      </c>
      <c r="W384" s="69">
        <f t="shared" si="267"/>
        <v>0</v>
      </c>
      <c r="X384" s="69">
        <f t="shared" si="267"/>
        <v>0</v>
      </c>
      <c r="Y384" s="69">
        <f t="shared" si="267"/>
        <v>0</v>
      </c>
      <c r="Z384" s="69">
        <f t="shared" si="267"/>
        <v>0</v>
      </c>
      <c r="AA384" s="69">
        <f t="shared" si="267"/>
        <v>0</v>
      </c>
      <c r="AB384" s="69">
        <f t="shared" si="267"/>
        <v>0</v>
      </c>
      <c r="AC384" s="69">
        <f t="shared" si="267"/>
        <v>0</v>
      </c>
      <c r="AD384" s="69">
        <f t="shared" si="267"/>
        <v>0</v>
      </c>
      <c r="AE384" s="69">
        <f t="shared" si="267"/>
        <v>0</v>
      </c>
      <c r="AF384" s="69">
        <f t="shared" si="267"/>
        <v>0</v>
      </c>
      <c r="AG384" s="69">
        <f t="shared" si="267"/>
        <v>0</v>
      </c>
      <c r="AH384" s="69">
        <f t="shared" si="267"/>
        <v>0</v>
      </c>
    </row>
    <row r="385" spans="2:34" hidden="1" outlineLevel="1">
      <c r="B385" t="str">
        <f t="shared" si="235"/>
        <v>e-hydrogen (compressed) - Feedstock WTT emissions (carbon dioxide) - Global - ton CO2/ton H2</v>
      </c>
      <c r="C385" t="s">
        <v>62</v>
      </c>
      <c r="D385" t="s">
        <v>184</v>
      </c>
      <c r="E385" t="s">
        <v>49</v>
      </c>
      <c r="F385" t="s">
        <v>205</v>
      </c>
      <c r="G385" s="70">
        <f t="shared" ref="G385:AH385" si="268">G194</f>
        <v>0.29069928460653066</v>
      </c>
      <c r="H385" s="70">
        <f t="shared" si="268"/>
        <v>0.29036818709700268</v>
      </c>
      <c r="I385" s="70">
        <f t="shared" si="268"/>
        <v>0.28998000000000135</v>
      </c>
      <c r="J385" s="70">
        <f t="shared" si="268"/>
        <v>0.28940257594781538</v>
      </c>
      <c r="K385" s="70">
        <f t="shared" si="268"/>
        <v>0.28872889145140718</v>
      </c>
      <c r="L385" s="70">
        <f t="shared" si="268"/>
        <v>0.28795894651077331</v>
      </c>
      <c r="M385" s="70">
        <f t="shared" si="268"/>
        <v>0.28709274112591998</v>
      </c>
      <c r="N385" s="70">
        <f t="shared" si="268"/>
        <v>0.28613027529683954</v>
      </c>
      <c r="O385" s="70">
        <f t="shared" si="268"/>
        <v>0.28427104178214713</v>
      </c>
      <c r="P385" s="70">
        <f t="shared" si="268"/>
        <v>0.28231892358064925</v>
      </c>
      <c r="Q385" s="70">
        <f t="shared" si="268"/>
        <v>0.28027392069234119</v>
      </c>
      <c r="R385" s="70">
        <f t="shared" si="268"/>
        <v>0.27813603311721824</v>
      </c>
      <c r="S385" s="70">
        <f t="shared" si="268"/>
        <v>0.27590526085528855</v>
      </c>
      <c r="T385" s="70">
        <f t="shared" si="268"/>
        <v>0.27357819323199506</v>
      </c>
      <c r="U385" s="70">
        <f t="shared" si="268"/>
        <v>0.27118673282278699</v>
      </c>
      <c r="V385" s="70">
        <f t="shared" si="268"/>
        <v>0.26873087962767428</v>
      </c>
      <c r="W385" s="70">
        <f t="shared" si="268"/>
        <v>0.26621063364664344</v>
      </c>
      <c r="X385" s="70">
        <f t="shared" si="268"/>
        <v>0.26362599487969779</v>
      </c>
      <c r="Y385" s="70">
        <f t="shared" si="268"/>
        <v>0.26028322332369702</v>
      </c>
      <c r="Z385" s="70">
        <f t="shared" si="268"/>
        <v>0.25697707164708095</v>
      </c>
      <c r="AA385" s="70">
        <f t="shared" si="268"/>
        <v>0.25370753984985572</v>
      </c>
      <c r="AB385" s="70">
        <f t="shared" si="268"/>
        <v>0.25047462793201525</v>
      </c>
      <c r="AC385" s="70">
        <f t="shared" si="268"/>
        <v>0.2472783358935641</v>
      </c>
      <c r="AD385" s="70">
        <f t="shared" si="268"/>
        <v>0.24460874010561368</v>
      </c>
      <c r="AE385" s="70">
        <f t="shared" si="268"/>
        <v>0.24198615862228262</v>
      </c>
      <c r="AF385" s="70">
        <f t="shared" si="268"/>
        <v>0.23941059144356966</v>
      </c>
      <c r="AG385" s="70">
        <f t="shared" si="268"/>
        <v>0.23688203856947532</v>
      </c>
      <c r="AH385" s="70">
        <f t="shared" si="268"/>
        <v>0.23440050000000018</v>
      </c>
    </row>
    <row r="386" spans="2:34" hidden="1" outlineLevel="1">
      <c r="B386" t="str">
        <f t="shared" si="235"/>
        <v>e-hydrogen (compressed) - Feedstock WTT emissions (methane) - Global - ton CH4/ton H2</v>
      </c>
      <c r="C386" t="s">
        <v>62</v>
      </c>
      <c r="D386" t="s">
        <v>186</v>
      </c>
      <c r="E386" t="s">
        <v>49</v>
      </c>
      <c r="F386" t="s">
        <v>206</v>
      </c>
      <c r="G386" s="70">
        <f t="shared" ref="G386:AH386" si="269">G195</f>
        <v>0</v>
      </c>
      <c r="H386" s="70">
        <f t="shared" si="269"/>
        <v>0</v>
      </c>
      <c r="I386" s="70">
        <f t="shared" si="269"/>
        <v>0</v>
      </c>
      <c r="J386" s="70">
        <f t="shared" si="269"/>
        <v>0</v>
      </c>
      <c r="K386" s="70">
        <f t="shared" si="269"/>
        <v>0</v>
      </c>
      <c r="L386" s="70">
        <f t="shared" si="269"/>
        <v>0</v>
      </c>
      <c r="M386" s="70">
        <f t="shared" si="269"/>
        <v>0</v>
      </c>
      <c r="N386" s="70">
        <f t="shared" si="269"/>
        <v>0</v>
      </c>
      <c r="O386" s="70">
        <f t="shared" si="269"/>
        <v>0</v>
      </c>
      <c r="P386" s="70">
        <f t="shared" si="269"/>
        <v>0</v>
      </c>
      <c r="Q386" s="70">
        <f t="shared" si="269"/>
        <v>0</v>
      </c>
      <c r="R386" s="70">
        <f t="shared" si="269"/>
        <v>0</v>
      </c>
      <c r="S386" s="70">
        <f t="shared" si="269"/>
        <v>0</v>
      </c>
      <c r="T386" s="70">
        <f t="shared" si="269"/>
        <v>0</v>
      </c>
      <c r="U386" s="70">
        <f t="shared" si="269"/>
        <v>0</v>
      </c>
      <c r="V386" s="70">
        <f t="shared" si="269"/>
        <v>0</v>
      </c>
      <c r="W386" s="70">
        <f t="shared" si="269"/>
        <v>0</v>
      </c>
      <c r="X386" s="70">
        <f t="shared" si="269"/>
        <v>0</v>
      </c>
      <c r="Y386" s="70">
        <f t="shared" si="269"/>
        <v>0</v>
      </c>
      <c r="Z386" s="70">
        <f t="shared" si="269"/>
        <v>0</v>
      </c>
      <c r="AA386" s="70">
        <f t="shared" si="269"/>
        <v>0</v>
      </c>
      <c r="AB386" s="70">
        <f t="shared" si="269"/>
        <v>0</v>
      </c>
      <c r="AC386" s="70">
        <f t="shared" si="269"/>
        <v>0</v>
      </c>
      <c r="AD386" s="70">
        <f t="shared" si="269"/>
        <v>0</v>
      </c>
      <c r="AE386" s="70">
        <f t="shared" si="269"/>
        <v>0</v>
      </c>
      <c r="AF386" s="70">
        <f t="shared" si="269"/>
        <v>0</v>
      </c>
      <c r="AG386" s="70">
        <f t="shared" si="269"/>
        <v>0</v>
      </c>
      <c r="AH386" s="70">
        <f t="shared" si="269"/>
        <v>0</v>
      </c>
    </row>
    <row r="387" spans="2:34" hidden="1" outlineLevel="1">
      <c r="B387" t="str">
        <f t="shared" si="235"/>
        <v>e-hydrogen (compressed) - Feedstock WTT emissions (nitrous oxide) - Global - ton N2O/ton H2</v>
      </c>
      <c r="C387" t="s">
        <v>62</v>
      </c>
      <c r="D387" t="s">
        <v>188</v>
      </c>
      <c r="E387" t="s">
        <v>49</v>
      </c>
      <c r="F387" t="s">
        <v>207</v>
      </c>
      <c r="G387" s="70">
        <f t="shared" ref="G387:AH387" si="270">G196</f>
        <v>0</v>
      </c>
      <c r="H387" s="70">
        <f t="shared" si="270"/>
        <v>0</v>
      </c>
      <c r="I387" s="70">
        <f t="shared" si="270"/>
        <v>0</v>
      </c>
      <c r="J387" s="70">
        <f t="shared" si="270"/>
        <v>0</v>
      </c>
      <c r="K387" s="70">
        <f t="shared" si="270"/>
        <v>0</v>
      </c>
      <c r="L387" s="70">
        <f t="shared" si="270"/>
        <v>0</v>
      </c>
      <c r="M387" s="70">
        <f t="shared" si="270"/>
        <v>0</v>
      </c>
      <c r="N387" s="70">
        <f t="shared" si="270"/>
        <v>0</v>
      </c>
      <c r="O387" s="70">
        <f t="shared" si="270"/>
        <v>0</v>
      </c>
      <c r="P387" s="70">
        <f t="shared" si="270"/>
        <v>0</v>
      </c>
      <c r="Q387" s="70">
        <f t="shared" si="270"/>
        <v>0</v>
      </c>
      <c r="R387" s="70">
        <f t="shared" si="270"/>
        <v>0</v>
      </c>
      <c r="S387" s="70">
        <f t="shared" si="270"/>
        <v>0</v>
      </c>
      <c r="T387" s="70">
        <f t="shared" si="270"/>
        <v>0</v>
      </c>
      <c r="U387" s="70">
        <f t="shared" si="270"/>
        <v>0</v>
      </c>
      <c r="V387" s="70">
        <f t="shared" si="270"/>
        <v>0</v>
      </c>
      <c r="W387" s="70">
        <f t="shared" si="270"/>
        <v>0</v>
      </c>
      <c r="X387" s="70">
        <f t="shared" si="270"/>
        <v>0</v>
      </c>
      <c r="Y387" s="70">
        <f t="shared" si="270"/>
        <v>0</v>
      </c>
      <c r="Z387" s="70">
        <f t="shared" si="270"/>
        <v>0</v>
      </c>
      <c r="AA387" s="70">
        <f t="shared" si="270"/>
        <v>0</v>
      </c>
      <c r="AB387" s="70">
        <f t="shared" si="270"/>
        <v>0</v>
      </c>
      <c r="AC387" s="70">
        <f t="shared" si="270"/>
        <v>0</v>
      </c>
      <c r="AD387" s="70">
        <f t="shared" si="270"/>
        <v>0</v>
      </c>
      <c r="AE387" s="70">
        <f t="shared" si="270"/>
        <v>0</v>
      </c>
      <c r="AF387" s="70">
        <f t="shared" si="270"/>
        <v>0</v>
      </c>
      <c r="AG387" s="70">
        <f t="shared" si="270"/>
        <v>0</v>
      </c>
      <c r="AH387" s="70">
        <f t="shared" si="270"/>
        <v>0</v>
      </c>
    </row>
    <row r="388" spans="2:34" hidden="1" outlineLevel="1">
      <c r="B388" t="str">
        <f t="shared" si="235"/>
        <v>Carbon dioxide (DAC) - Feedstock WTT emissions (carbon dioxide) - Global - ton CO2/ton CO2</v>
      </c>
      <c r="C388" t="s">
        <v>68</v>
      </c>
      <c r="D388" t="s">
        <v>184</v>
      </c>
      <c r="E388" t="s">
        <v>49</v>
      </c>
      <c r="F388" t="s">
        <v>211</v>
      </c>
      <c r="G388" s="71">
        <f>G284</f>
        <v>1.545466464376088E-2</v>
      </c>
      <c r="H388" s="71">
        <f t="shared" ref="H388:AH388" si="271">H284</f>
        <v>1.5245332321880432E-2</v>
      </c>
      <c r="I388" s="71">
        <f t="shared" si="271"/>
        <v>1.503600000000006E-2</v>
      </c>
      <c r="J388" s="71">
        <f t="shared" si="271"/>
        <v>1.4840291051553742E-2</v>
      </c>
      <c r="K388" s="71">
        <f t="shared" si="271"/>
        <v>1.4644582103107425E-2</v>
      </c>
      <c r="L388" s="71">
        <f t="shared" si="271"/>
        <v>1.4448873154661108E-2</v>
      </c>
      <c r="M388" s="71">
        <f t="shared" si="271"/>
        <v>1.4253164206214789E-2</v>
      </c>
      <c r="N388" s="71">
        <f t="shared" si="271"/>
        <v>1.4057455257768471E-2</v>
      </c>
      <c r="O388" s="71">
        <f t="shared" si="271"/>
        <v>1.3874483071925844E-2</v>
      </c>
      <c r="P388" s="71">
        <f t="shared" si="271"/>
        <v>1.3691510886083291E-2</v>
      </c>
      <c r="Q388" s="71">
        <f t="shared" si="271"/>
        <v>1.3508538700240739E-2</v>
      </c>
      <c r="R388" s="71">
        <f t="shared" si="271"/>
        <v>1.332556651439811E-2</v>
      </c>
      <c r="S388" s="71">
        <f t="shared" si="271"/>
        <v>1.3142594328555482E-2</v>
      </c>
      <c r="T388" s="71">
        <f t="shared" si="271"/>
        <v>1.2971529995228883E-2</v>
      </c>
      <c r="U388" s="71">
        <f t="shared" si="271"/>
        <v>1.2800465661902361E-2</v>
      </c>
      <c r="V388" s="71">
        <f t="shared" si="271"/>
        <v>1.2629401328575762E-2</v>
      </c>
      <c r="W388" s="71">
        <f t="shared" si="271"/>
        <v>1.2458336995249239E-2</v>
      </c>
      <c r="X388" s="71">
        <f t="shared" si="271"/>
        <v>1.228727266192268E-2</v>
      </c>
      <c r="Y388" s="71">
        <f t="shared" si="271"/>
        <v>1.2127341216595585E-2</v>
      </c>
      <c r="Z388" s="71">
        <f t="shared" si="271"/>
        <v>1.1967409771268492E-2</v>
      </c>
      <c r="AA388" s="71">
        <f t="shared" si="271"/>
        <v>1.1807478325941397E-2</v>
      </c>
      <c r="AB388" s="71">
        <f t="shared" si="271"/>
        <v>1.1647546880614342E-2</v>
      </c>
      <c r="AC388" s="71">
        <f t="shared" si="271"/>
        <v>1.1487615435287249E-2</v>
      </c>
      <c r="AD388" s="71">
        <f t="shared" si="271"/>
        <v>1.1338092348229828E-2</v>
      </c>
      <c r="AE388" s="71">
        <f t="shared" si="271"/>
        <v>1.1188569261172371E-2</v>
      </c>
      <c r="AF388" s="71">
        <f t="shared" si="271"/>
        <v>1.1039046174114914E-2</v>
      </c>
      <c r="AG388" s="71">
        <f t="shared" si="271"/>
        <v>1.0889523087057457E-2</v>
      </c>
      <c r="AH388" s="71">
        <f t="shared" si="271"/>
        <v>1.074E-2</v>
      </c>
    </row>
    <row r="389" spans="2:34" hidden="1" outlineLevel="1">
      <c r="B389" t="str">
        <f t="shared" si="235"/>
        <v>Carbon dioxide (DAC) - Feedstock WTT emissions (methane) - Global - ton CH4/ton CO2</v>
      </c>
      <c r="C389" t="s">
        <v>68</v>
      </c>
      <c r="D389" t="s">
        <v>186</v>
      </c>
      <c r="E389" t="s">
        <v>49</v>
      </c>
      <c r="F389" t="s">
        <v>212</v>
      </c>
      <c r="G389" s="71">
        <f t="shared" ref="G389:AH389" si="272">G285</f>
        <v>0</v>
      </c>
      <c r="H389" s="71">
        <f t="shared" si="272"/>
        <v>0</v>
      </c>
      <c r="I389" s="71">
        <f t="shared" si="272"/>
        <v>0</v>
      </c>
      <c r="J389" s="71">
        <f t="shared" si="272"/>
        <v>0</v>
      </c>
      <c r="K389" s="71">
        <f t="shared" si="272"/>
        <v>0</v>
      </c>
      <c r="L389" s="71">
        <f t="shared" si="272"/>
        <v>0</v>
      </c>
      <c r="M389" s="71">
        <f t="shared" si="272"/>
        <v>0</v>
      </c>
      <c r="N389" s="71">
        <f t="shared" si="272"/>
        <v>0</v>
      </c>
      <c r="O389" s="71">
        <f t="shared" si="272"/>
        <v>0</v>
      </c>
      <c r="P389" s="71">
        <f t="shared" si="272"/>
        <v>0</v>
      </c>
      <c r="Q389" s="71">
        <f t="shared" si="272"/>
        <v>0</v>
      </c>
      <c r="R389" s="71">
        <f t="shared" si="272"/>
        <v>0</v>
      </c>
      <c r="S389" s="71">
        <f t="shared" si="272"/>
        <v>0</v>
      </c>
      <c r="T389" s="71">
        <f t="shared" si="272"/>
        <v>0</v>
      </c>
      <c r="U389" s="71">
        <f t="shared" si="272"/>
        <v>0</v>
      </c>
      <c r="V389" s="71">
        <f t="shared" si="272"/>
        <v>0</v>
      </c>
      <c r="W389" s="71">
        <f t="shared" si="272"/>
        <v>0</v>
      </c>
      <c r="X389" s="71">
        <f t="shared" si="272"/>
        <v>0</v>
      </c>
      <c r="Y389" s="71">
        <f t="shared" si="272"/>
        <v>0</v>
      </c>
      <c r="Z389" s="71">
        <f t="shared" si="272"/>
        <v>0</v>
      </c>
      <c r="AA389" s="71">
        <f t="shared" si="272"/>
        <v>0</v>
      </c>
      <c r="AB389" s="71">
        <f t="shared" si="272"/>
        <v>0</v>
      </c>
      <c r="AC389" s="71">
        <f t="shared" si="272"/>
        <v>0</v>
      </c>
      <c r="AD389" s="71">
        <f t="shared" si="272"/>
        <v>0</v>
      </c>
      <c r="AE389" s="71">
        <f t="shared" si="272"/>
        <v>0</v>
      </c>
      <c r="AF389" s="71">
        <f t="shared" si="272"/>
        <v>0</v>
      </c>
      <c r="AG389" s="71">
        <f t="shared" si="272"/>
        <v>0</v>
      </c>
      <c r="AH389" s="71">
        <f t="shared" si="272"/>
        <v>0</v>
      </c>
    </row>
    <row r="390" spans="2:34" hidden="1" outlineLevel="1">
      <c r="B390" t="str">
        <f t="shared" si="235"/>
        <v>Carbon dioxide (DAC) - Feedstock WTT emissions (nitrous oxide) - Global - ton N2O/ton CO2</v>
      </c>
      <c r="C390" t="s">
        <v>68</v>
      </c>
      <c r="D390" t="s">
        <v>188</v>
      </c>
      <c r="E390" t="s">
        <v>49</v>
      </c>
      <c r="F390" t="s">
        <v>213</v>
      </c>
      <c r="G390" s="71">
        <f t="shared" ref="G390:AH390" si="273">G286</f>
        <v>0</v>
      </c>
      <c r="H390" s="71">
        <f t="shared" si="273"/>
        <v>0</v>
      </c>
      <c r="I390" s="71">
        <f t="shared" si="273"/>
        <v>0</v>
      </c>
      <c r="J390" s="71">
        <f t="shared" si="273"/>
        <v>0</v>
      </c>
      <c r="K390" s="71">
        <f t="shared" si="273"/>
        <v>0</v>
      </c>
      <c r="L390" s="71">
        <f t="shared" si="273"/>
        <v>0</v>
      </c>
      <c r="M390" s="71">
        <f t="shared" si="273"/>
        <v>0</v>
      </c>
      <c r="N390" s="71">
        <f t="shared" si="273"/>
        <v>0</v>
      </c>
      <c r="O390" s="71">
        <f t="shared" si="273"/>
        <v>0</v>
      </c>
      <c r="P390" s="71">
        <f t="shared" si="273"/>
        <v>0</v>
      </c>
      <c r="Q390" s="71">
        <f t="shared" si="273"/>
        <v>0</v>
      </c>
      <c r="R390" s="71">
        <f t="shared" si="273"/>
        <v>0</v>
      </c>
      <c r="S390" s="71">
        <f t="shared" si="273"/>
        <v>0</v>
      </c>
      <c r="T390" s="71">
        <f t="shared" si="273"/>
        <v>0</v>
      </c>
      <c r="U390" s="71">
        <f t="shared" si="273"/>
        <v>0</v>
      </c>
      <c r="V390" s="71">
        <f t="shared" si="273"/>
        <v>0</v>
      </c>
      <c r="W390" s="71">
        <f t="shared" si="273"/>
        <v>0</v>
      </c>
      <c r="X390" s="71">
        <f t="shared" si="273"/>
        <v>0</v>
      </c>
      <c r="Y390" s="71">
        <f t="shared" si="273"/>
        <v>0</v>
      </c>
      <c r="Z390" s="71">
        <f t="shared" si="273"/>
        <v>0</v>
      </c>
      <c r="AA390" s="71">
        <f t="shared" si="273"/>
        <v>0</v>
      </c>
      <c r="AB390" s="71">
        <f t="shared" si="273"/>
        <v>0</v>
      </c>
      <c r="AC390" s="71">
        <f t="shared" si="273"/>
        <v>0</v>
      </c>
      <c r="AD390" s="71">
        <f t="shared" si="273"/>
        <v>0</v>
      </c>
      <c r="AE390" s="71">
        <f t="shared" si="273"/>
        <v>0</v>
      </c>
      <c r="AF390" s="71">
        <f t="shared" si="273"/>
        <v>0</v>
      </c>
      <c r="AG390" s="71">
        <f t="shared" si="273"/>
        <v>0</v>
      </c>
      <c r="AH390" s="71">
        <f t="shared" si="273"/>
        <v>0</v>
      </c>
    </row>
    <row r="391" spans="2:34" hidden="1" outlineLevel="1">
      <c r="B391" t="str">
        <f t="shared" si="235"/>
        <v>e-methanol - Conversion H2 -&gt; MeOH - Global - ton H2/ton MeOH</v>
      </c>
      <c r="C391" t="s">
        <v>71</v>
      </c>
      <c r="D391" t="s">
        <v>72</v>
      </c>
      <c r="E391" t="s">
        <v>49</v>
      </c>
      <c r="F391" t="s">
        <v>73</v>
      </c>
      <c r="G391" s="24">
        <f t="shared" ref="G391:V392" si="274">INDEX(FuelData,MATCH($B391,FuelData_Index,0),MATCH(G$4,FuelData_Year,0))</f>
        <v>0.18875226265526496</v>
      </c>
      <c r="H391" s="24">
        <f t="shared" si="274"/>
        <v>0.18875226265526496</v>
      </c>
      <c r="I391" s="24">
        <f t="shared" si="274"/>
        <v>0.18875226265526496</v>
      </c>
      <c r="J391" s="24">
        <f t="shared" si="274"/>
        <v>0.18875226265526496</v>
      </c>
      <c r="K391" s="24">
        <f t="shared" si="274"/>
        <v>0.18875226265526496</v>
      </c>
      <c r="L391" s="24">
        <f t="shared" si="274"/>
        <v>0.18875226265526496</v>
      </c>
      <c r="M391" s="24">
        <f t="shared" si="274"/>
        <v>0.18875226265526496</v>
      </c>
      <c r="N391" s="24">
        <f t="shared" si="274"/>
        <v>0.18875226265526496</v>
      </c>
      <c r="O391" s="24">
        <f t="shared" si="274"/>
        <v>0.18875226265526496</v>
      </c>
      <c r="P391" s="24">
        <f t="shared" si="274"/>
        <v>0.18875226265526496</v>
      </c>
      <c r="Q391" s="24">
        <f t="shared" si="274"/>
        <v>0.18875226265526496</v>
      </c>
      <c r="R391" s="24">
        <f t="shared" si="274"/>
        <v>0.18875226265526496</v>
      </c>
      <c r="S391" s="24">
        <f t="shared" si="274"/>
        <v>0.18875226265526496</v>
      </c>
      <c r="T391" s="24">
        <f t="shared" si="274"/>
        <v>0.18875226265526496</v>
      </c>
      <c r="U391" s="24">
        <f t="shared" si="274"/>
        <v>0.18875226265526496</v>
      </c>
      <c r="V391" s="24">
        <f t="shared" si="274"/>
        <v>0.18875226265526496</v>
      </c>
      <c r="W391" s="24">
        <f t="shared" ref="W391:AH392" si="275">INDEX(FuelData,MATCH($B391,FuelData_Index,0),MATCH(W$4,FuelData_Year,0))</f>
        <v>0.18875226265526496</v>
      </c>
      <c r="X391" s="24">
        <f t="shared" si="275"/>
        <v>0.18875226265526496</v>
      </c>
      <c r="Y391" s="24">
        <f t="shared" si="275"/>
        <v>0.18875226265526496</v>
      </c>
      <c r="Z391" s="24">
        <f t="shared" si="275"/>
        <v>0.18875226265526496</v>
      </c>
      <c r="AA391" s="24">
        <f t="shared" si="275"/>
        <v>0.18875226265526496</v>
      </c>
      <c r="AB391" s="24">
        <f t="shared" si="275"/>
        <v>0.18875226265526496</v>
      </c>
      <c r="AC391" s="24">
        <f t="shared" si="275"/>
        <v>0.18875226265526496</v>
      </c>
      <c r="AD391" s="24">
        <f t="shared" si="275"/>
        <v>0.18875226265526496</v>
      </c>
      <c r="AE391" s="24">
        <f t="shared" si="275"/>
        <v>0.18875226265526496</v>
      </c>
      <c r="AF391" s="24">
        <f t="shared" si="275"/>
        <v>0.18875226265526496</v>
      </c>
      <c r="AG391" s="24">
        <f t="shared" si="275"/>
        <v>0.18875226265526496</v>
      </c>
      <c r="AH391" s="24">
        <f t="shared" si="275"/>
        <v>0.18875226265526496</v>
      </c>
    </row>
    <row r="392" spans="2:34" hidden="1" outlineLevel="1">
      <c r="B392" t="str">
        <f t="shared" si="235"/>
        <v>e-methanol - Conversion CO2 -&gt; MeOH - Global - ton CO2/ton MeOH</v>
      </c>
      <c r="C392" t="s">
        <v>71</v>
      </c>
      <c r="D392" t="s">
        <v>74</v>
      </c>
      <c r="E392" t="s">
        <v>49</v>
      </c>
      <c r="F392" t="s">
        <v>75</v>
      </c>
      <c r="G392" s="34">
        <f t="shared" si="274"/>
        <v>1.3735097684289368</v>
      </c>
      <c r="H392" s="34">
        <f t="shared" si="274"/>
        <v>1.3735097684289368</v>
      </c>
      <c r="I392" s="34">
        <f t="shared" si="274"/>
        <v>1.3735097684289368</v>
      </c>
      <c r="J392" s="34">
        <f t="shared" si="274"/>
        <v>1.3735097684289368</v>
      </c>
      <c r="K392" s="34">
        <f t="shared" si="274"/>
        <v>1.3735097684289368</v>
      </c>
      <c r="L392" s="34">
        <f t="shared" si="274"/>
        <v>1.3735097684289368</v>
      </c>
      <c r="M392" s="34">
        <f t="shared" si="274"/>
        <v>1.3735097684289368</v>
      </c>
      <c r="N392" s="34">
        <f t="shared" si="274"/>
        <v>1.3735097684289368</v>
      </c>
      <c r="O392" s="34">
        <f t="shared" si="274"/>
        <v>1.3735097684289368</v>
      </c>
      <c r="P392" s="34">
        <f t="shared" si="274"/>
        <v>1.3735097684289368</v>
      </c>
      <c r="Q392" s="34">
        <f t="shared" si="274"/>
        <v>1.3735097684289368</v>
      </c>
      <c r="R392" s="34">
        <f t="shared" si="274"/>
        <v>1.3735097684289368</v>
      </c>
      <c r="S392" s="34">
        <f t="shared" si="274"/>
        <v>1.3735097684289368</v>
      </c>
      <c r="T392" s="34">
        <f t="shared" si="274"/>
        <v>1.3735097684289368</v>
      </c>
      <c r="U392" s="34">
        <f t="shared" si="274"/>
        <v>1.3735097684289368</v>
      </c>
      <c r="V392" s="34">
        <f t="shared" si="274"/>
        <v>1.3735097684289368</v>
      </c>
      <c r="W392" s="34">
        <f t="shared" si="275"/>
        <v>1.3735097684289368</v>
      </c>
      <c r="X392" s="34">
        <f t="shared" si="275"/>
        <v>1.3735097684289368</v>
      </c>
      <c r="Y392" s="34">
        <f t="shared" si="275"/>
        <v>1.3735097684289368</v>
      </c>
      <c r="Z392" s="34">
        <f t="shared" si="275"/>
        <v>1.3735097684289368</v>
      </c>
      <c r="AA392" s="34">
        <f t="shared" si="275"/>
        <v>1.3735097684289368</v>
      </c>
      <c r="AB392" s="34">
        <f t="shared" si="275"/>
        <v>1.3735097684289368</v>
      </c>
      <c r="AC392" s="34">
        <f t="shared" si="275"/>
        <v>1.3735097684289368</v>
      </c>
      <c r="AD392" s="34">
        <f t="shared" si="275"/>
        <v>1.3735097684289368</v>
      </c>
      <c r="AE392" s="34">
        <f t="shared" si="275"/>
        <v>1.3735097684289368</v>
      </c>
      <c r="AF392" s="34">
        <f t="shared" si="275"/>
        <v>1.3735097684289368</v>
      </c>
      <c r="AG392" s="34">
        <f t="shared" si="275"/>
        <v>1.3735097684289368</v>
      </c>
      <c r="AH392" s="34">
        <f t="shared" si="275"/>
        <v>1.3735097684289368</v>
      </c>
    </row>
    <row r="393" spans="2:34" collapsed="1">
      <c r="B393" t="str">
        <f t="shared" si="235"/>
        <v/>
      </c>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row>
    <row r="394" spans="2:34">
      <c r="B394" t="str">
        <f t="shared" si="235"/>
        <v>e-methanol (PS) - Item - Region - Unit</v>
      </c>
      <c r="C394" s="52" t="s">
        <v>76</v>
      </c>
      <c r="D394" s="52" t="s">
        <v>28</v>
      </c>
      <c r="E394" s="52" t="s">
        <v>1</v>
      </c>
      <c r="F394" s="52" t="s">
        <v>29</v>
      </c>
      <c r="G394" s="3">
        <v>2023</v>
      </c>
      <c r="H394" s="3">
        <v>2024</v>
      </c>
      <c r="I394" s="3">
        <v>2025</v>
      </c>
      <c r="J394" s="3">
        <v>2026</v>
      </c>
      <c r="K394" s="3">
        <v>2027</v>
      </c>
      <c r="L394" s="3">
        <v>2028</v>
      </c>
      <c r="M394" s="3">
        <v>2029</v>
      </c>
      <c r="N394" s="3">
        <v>2030</v>
      </c>
      <c r="O394" s="3">
        <v>2031</v>
      </c>
      <c r="P394" s="3">
        <v>2032</v>
      </c>
      <c r="Q394" s="3">
        <v>2033</v>
      </c>
      <c r="R394" s="3">
        <v>2034</v>
      </c>
      <c r="S394" s="3">
        <v>2035</v>
      </c>
      <c r="T394" s="3">
        <v>2036</v>
      </c>
      <c r="U394" s="3">
        <v>2037</v>
      </c>
      <c r="V394" s="3">
        <v>2038</v>
      </c>
      <c r="W394" s="3">
        <v>2039</v>
      </c>
      <c r="X394" s="3">
        <v>2040</v>
      </c>
      <c r="Y394" s="3">
        <v>2041</v>
      </c>
      <c r="Z394" s="3">
        <v>2042</v>
      </c>
      <c r="AA394" s="3">
        <v>2043</v>
      </c>
      <c r="AB394" s="3">
        <v>2044</v>
      </c>
      <c r="AC394" s="3">
        <v>2045</v>
      </c>
      <c r="AD394" s="3">
        <v>2046</v>
      </c>
      <c r="AE394" s="3">
        <v>2047</v>
      </c>
      <c r="AF394" s="3">
        <v>2048</v>
      </c>
      <c r="AG394" s="3">
        <v>2049</v>
      </c>
      <c r="AH394" s="3">
        <v>2050</v>
      </c>
    </row>
    <row r="395" spans="2:34" hidden="1" outlineLevel="1">
      <c r="B395" t="str">
        <f t="shared" si="235"/>
        <v/>
      </c>
      <c r="C395" s="56"/>
      <c r="D395" s="56"/>
      <c r="E395" s="56"/>
      <c r="F395" s="56"/>
      <c r="G395" s="57"/>
      <c r="H395" s="57"/>
      <c r="I395" s="57"/>
      <c r="J395" s="57"/>
      <c r="K395" s="57"/>
      <c r="L395" s="57"/>
      <c r="M395" s="57"/>
      <c r="N395" s="57"/>
      <c r="O395" s="57"/>
      <c r="P395" s="57"/>
      <c r="Q395" s="57"/>
      <c r="R395" s="57"/>
      <c r="S395" s="57"/>
      <c r="T395" s="57"/>
      <c r="U395" s="57"/>
      <c r="V395" s="57"/>
      <c r="W395" s="57"/>
      <c r="X395" s="57"/>
      <c r="Y395" s="57"/>
      <c r="Z395" s="57"/>
      <c r="AA395" s="57"/>
      <c r="AB395" s="57"/>
      <c r="AC395" s="57"/>
      <c r="AD395" s="57"/>
      <c r="AE395" s="57"/>
      <c r="AF395" s="57"/>
      <c r="AG395" s="57"/>
      <c r="AH395" s="57"/>
    </row>
    <row r="396" spans="2:34" hidden="1" outlineLevel="1">
      <c r="B396" t="str">
        <f t="shared" si="235"/>
        <v>e-methanol (PS) - Total emissions - WTW - GWP100 - Global - ton CO2eq/ton fuel</v>
      </c>
      <c r="C396" s="58" t="str">
        <f>C394</f>
        <v>e-methanol (PS)</v>
      </c>
      <c r="D396" s="10" t="s">
        <v>196</v>
      </c>
      <c r="E396" s="10" t="s">
        <v>49</v>
      </c>
      <c r="F396" s="10" t="s">
        <v>52</v>
      </c>
      <c r="G396" s="62">
        <f>G398+G400</f>
        <v>6.7318234077158021E-2</v>
      </c>
      <c r="H396" s="62">
        <f t="shared" ref="H396:AH396" si="276">H398+H400</f>
        <v>6.7255738673075091E-2</v>
      </c>
      <c r="I396" s="62">
        <f t="shared" si="276"/>
        <v>6.7182467480182514E-2</v>
      </c>
      <c r="J396" s="62">
        <f t="shared" si="276"/>
        <v>6.7073477383820843E-2</v>
      </c>
      <c r="K396" s="62">
        <f t="shared" si="276"/>
        <v>6.6946317910808018E-2</v>
      </c>
      <c r="L396" s="62">
        <f t="shared" si="276"/>
        <v>6.6800989061143401E-2</v>
      </c>
      <c r="M396" s="62">
        <f t="shared" si="276"/>
        <v>6.6637490834828172E-2</v>
      </c>
      <c r="N396" s="62">
        <f t="shared" si="276"/>
        <v>6.6455823231860861E-2</v>
      </c>
      <c r="O396" s="62">
        <f t="shared" si="276"/>
        <v>6.6104888699158162E-2</v>
      </c>
      <c r="P396" s="62">
        <f t="shared" si="276"/>
        <v>6.5736421971654913E-2</v>
      </c>
      <c r="Q396" s="62">
        <f t="shared" si="276"/>
        <v>6.5350423049350209E-2</v>
      </c>
      <c r="R396" s="62">
        <f t="shared" si="276"/>
        <v>6.4946891932243178E-2</v>
      </c>
      <c r="S396" s="62">
        <f t="shared" si="276"/>
        <v>6.4525828620335346E-2</v>
      </c>
      <c r="T396" s="62">
        <f t="shared" si="276"/>
        <v>6.4086589341086894E-2</v>
      </c>
      <c r="U396" s="62">
        <f t="shared" si="276"/>
        <v>6.3635195777798387E-2</v>
      </c>
      <c r="V396" s="62">
        <f t="shared" si="276"/>
        <v>6.3171647930471697E-2</v>
      </c>
      <c r="W396" s="62">
        <f t="shared" si="276"/>
        <v>6.2695945799104286E-2</v>
      </c>
      <c r="X396" s="62">
        <f t="shared" si="276"/>
        <v>6.2208089383696777E-2</v>
      </c>
      <c r="Y396" s="62">
        <f t="shared" si="276"/>
        <v>6.157713368896197E-2</v>
      </c>
      <c r="Z396" s="62">
        <f t="shared" si="276"/>
        <v>6.0953090079319192E-2</v>
      </c>
      <c r="AA396" s="62">
        <f t="shared" si="276"/>
        <v>6.0335958554769593E-2</v>
      </c>
      <c r="AB396" s="62">
        <f t="shared" si="276"/>
        <v>5.9725739115312031E-2</v>
      </c>
      <c r="AC396" s="62">
        <f t="shared" si="276"/>
        <v>5.9122431760947371E-2</v>
      </c>
      <c r="AD396" s="62">
        <f t="shared" si="276"/>
        <v>5.8618539515596764E-2</v>
      </c>
      <c r="AE396" s="62">
        <f t="shared" si="276"/>
        <v>5.8123521326620221E-2</v>
      </c>
      <c r="AF396" s="62">
        <f t="shared" si="276"/>
        <v>5.7637377194017514E-2</v>
      </c>
      <c r="AG396" s="62">
        <f t="shared" si="276"/>
        <v>5.7160107117788732E-2</v>
      </c>
      <c r="AH396" s="62">
        <f t="shared" si="276"/>
        <v>5.6691711097933993E-2</v>
      </c>
    </row>
    <row r="397" spans="2:34" hidden="1" outlineLevel="1">
      <c r="B397" t="str">
        <f t="shared" si="235"/>
        <v>e-methanol (PS) - Total emissions - WTW - GWP20 - Global - ton CO2eq/ton fuel</v>
      </c>
      <c r="C397" s="59" t="str">
        <f>C394</f>
        <v>e-methanol (PS)</v>
      </c>
      <c r="D397" s="13" t="s">
        <v>197</v>
      </c>
      <c r="E397" s="13" t="s">
        <v>49</v>
      </c>
      <c r="F397" s="13" t="s">
        <v>52</v>
      </c>
      <c r="G397" s="63">
        <f t="shared" ref="G397:AH397" si="277">G399+G401</f>
        <v>6.7318234077158021E-2</v>
      </c>
      <c r="H397" s="63">
        <f t="shared" si="277"/>
        <v>6.7255738673075091E-2</v>
      </c>
      <c r="I397" s="63">
        <f t="shared" si="277"/>
        <v>6.7182467480182514E-2</v>
      </c>
      <c r="J397" s="63">
        <f t="shared" si="277"/>
        <v>6.7073477383820843E-2</v>
      </c>
      <c r="K397" s="63">
        <f t="shared" si="277"/>
        <v>6.6946317910808018E-2</v>
      </c>
      <c r="L397" s="63">
        <f t="shared" si="277"/>
        <v>6.6800989061143401E-2</v>
      </c>
      <c r="M397" s="63">
        <f t="shared" si="277"/>
        <v>6.6637490834828172E-2</v>
      </c>
      <c r="N397" s="63">
        <f t="shared" si="277"/>
        <v>6.6455823231860861E-2</v>
      </c>
      <c r="O397" s="63">
        <f t="shared" si="277"/>
        <v>6.6104888699158162E-2</v>
      </c>
      <c r="P397" s="63">
        <f t="shared" si="277"/>
        <v>6.5736421971654913E-2</v>
      </c>
      <c r="Q397" s="63">
        <f t="shared" si="277"/>
        <v>6.5350423049350209E-2</v>
      </c>
      <c r="R397" s="63">
        <f t="shared" si="277"/>
        <v>6.4946891932243178E-2</v>
      </c>
      <c r="S397" s="63">
        <f t="shared" si="277"/>
        <v>6.4525828620335346E-2</v>
      </c>
      <c r="T397" s="63">
        <f t="shared" si="277"/>
        <v>6.4086589341086894E-2</v>
      </c>
      <c r="U397" s="63">
        <f t="shared" si="277"/>
        <v>6.3635195777798387E-2</v>
      </c>
      <c r="V397" s="63">
        <f t="shared" si="277"/>
        <v>6.3171647930471697E-2</v>
      </c>
      <c r="W397" s="63">
        <f t="shared" si="277"/>
        <v>6.2695945799104286E-2</v>
      </c>
      <c r="X397" s="63">
        <f t="shared" si="277"/>
        <v>6.2208089383696777E-2</v>
      </c>
      <c r="Y397" s="63">
        <f t="shared" si="277"/>
        <v>6.157713368896197E-2</v>
      </c>
      <c r="Z397" s="63">
        <f t="shared" si="277"/>
        <v>6.0953090079319192E-2</v>
      </c>
      <c r="AA397" s="63">
        <f t="shared" si="277"/>
        <v>6.0335958554769593E-2</v>
      </c>
      <c r="AB397" s="63">
        <f t="shared" si="277"/>
        <v>5.9725739115312031E-2</v>
      </c>
      <c r="AC397" s="63">
        <f t="shared" si="277"/>
        <v>5.9122431760947371E-2</v>
      </c>
      <c r="AD397" s="63">
        <f t="shared" si="277"/>
        <v>5.8618539515596764E-2</v>
      </c>
      <c r="AE397" s="63">
        <f t="shared" si="277"/>
        <v>5.8123521326620221E-2</v>
      </c>
      <c r="AF397" s="63">
        <f t="shared" si="277"/>
        <v>5.7637377194017514E-2</v>
      </c>
      <c r="AG397" s="63">
        <f t="shared" si="277"/>
        <v>5.7160107117788732E-2</v>
      </c>
      <c r="AH397" s="63">
        <f t="shared" si="277"/>
        <v>5.6691711097933993E-2</v>
      </c>
    </row>
    <row r="398" spans="2:34" hidden="1" outlineLevel="1">
      <c r="B398" t="str">
        <f t="shared" si="235"/>
        <v>e-methanol (PS) - Total emissions - TTW - GWP100 - Global - ton CO2eq/ton fuel</v>
      </c>
      <c r="C398" s="58" t="str">
        <f>C394</f>
        <v>e-methanol (PS)</v>
      </c>
      <c r="D398" s="10" t="s">
        <v>198</v>
      </c>
      <c r="E398" s="10" t="s">
        <v>49</v>
      </c>
      <c r="F398" s="10" t="s">
        <v>52</v>
      </c>
      <c r="G398" s="62">
        <f>G411+G412*G402+G413*G404</f>
        <v>0</v>
      </c>
      <c r="H398" s="62">
        <f t="shared" ref="H398:AH398" si="278">H411+H412*H402+H413*H404</f>
        <v>0</v>
      </c>
      <c r="I398" s="62">
        <f t="shared" si="278"/>
        <v>0</v>
      </c>
      <c r="J398" s="62">
        <f t="shared" si="278"/>
        <v>0</v>
      </c>
      <c r="K398" s="62">
        <f t="shared" si="278"/>
        <v>0</v>
      </c>
      <c r="L398" s="62">
        <f t="shared" si="278"/>
        <v>0</v>
      </c>
      <c r="M398" s="62">
        <f t="shared" si="278"/>
        <v>0</v>
      </c>
      <c r="N398" s="62">
        <f t="shared" si="278"/>
        <v>0</v>
      </c>
      <c r="O398" s="62">
        <f t="shared" si="278"/>
        <v>0</v>
      </c>
      <c r="P398" s="62">
        <f t="shared" si="278"/>
        <v>0</v>
      </c>
      <c r="Q398" s="62">
        <f t="shared" si="278"/>
        <v>0</v>
      </c>
      <c r="R398" s="62">
        <f t="shared" si="278"/>
        <v>0</v>
      </c>
      <c r="S398" s="62">
        <f t="shared" si="278"/>
        <v>0</v>
      </c>
      <c r="T398" s="62">
        <f t="shared" si="278"/>
        <v>0</v>
      </c>
      <c r="U398" s="62">
        <f t="shared" si="278"/>
        <v>0</v>
      </c>
      <c r="V398" s="62">
        <f t="shared" si="278"/>
        <v>0</v>
      </c>
      <c r="W398" s="62">
        <f t="shared" si="278"/>
        <v>0</v>
      </c>
      <c r="X398" s="62">
        <f t="shared" si="278"/>
        <v>0</v>
      </c>
      <c r="Y398" s="62">
        <f t="shared" si="278"/>
        <v>0</v>
      </c>
      <c r="Z398" s="62">
        <f t="shared" si="278"/>
        <v>0</v>
      </c>
      <c r="AA398" s="62">
        <f t="shared" si="278"/>
        <v>0</v>
      </c>
      <c r="AB398" s="62">
        <f t="shared" si="278"/>
        <v>0</v>
      </c>
      <c r="AC398" s="62">
        <f t="shared" si="278"/>
        <v>0</v>
      </c>
      <c r="AD398" s="62">
        <f t="shared" si="278"/>
        <v>0</v>
      </c>
      <c r="AE398" s="62">
        <f t="shared" si="278"/>
        <v>0</v>
      </c>
      <c r="AF398" s="62">
        <f t="shared" si="278"/>
        <v>0</v>
      </c>
      <c r="AG398" s="62">
        <f t="shared" si="278"/>
        <v>0</v>
      </c>
      <c r="AH398" s="62">
        <f t="shared" si="278"/>
        <v>0</v>
      </c>
    </row>
    <row r="399" spans="2:34" hidden="1" outlineLevel="1">
      <c r="B399" t="str">
        <f t="shared" si="235"/>
        <v>e-methanol (PS) - Total emissions - TTW - GWP20 - Global - ton CO2eq/ton fuel</v>
      </c>
      <c r="C399" s="56" t="str">
        <f>C394</f>
        <v>e-methanol (PS)</v>
      </c>
      <c r="D399" s="2" t="s">
        <v>199</v>
      </c>
      <c r="E399" s="2" t="s">
        <v>49</v>
      </c>
      <c r="F399" s="2" t="s">
        <v>52</v>
      </c>
      <c r="G399" s="89">
        <f>G411+G412*G403+G413*G405</f>
        <v>0</v>
      </c>
      <c r="H399" s="89">
        <f t="shared" ref="H399:AH399" si="279">H411+H412*H403+H413*H405</f>
        <v>0</v>
      </c>
      <c r="I399" s="89">
        <f t="shared" si="279"/>
        <v>0</v>
      </c>
      <c r="J399" s="89">
        <f t="shared" si="279"/>
        <v>0</v>
      </c>
      <c r="K399" s="89">
        <f t="shared" si="279"/>
        <v>0</v>
      </c>
      <c r="L399" s="89">
        <f t="shared" si="279"/>
        <v>0</v>
      </c>
      <c r="M399" s="89">
        <f t="shared" si="279"/>
        <v>0</v>
      </c>
      <c r="N399" s="89">
        <f t="shared" si="279"/>
        <v>0</v>
      </c>
      <c r="O399" s="89">
        <f t="shared" si="279"/>
        <v>0</v>
      </c>
      <c r="P399" s="89">
        <f t="shared" si="279"/>
        <v>0</v>
      </c>
      <c r="Q399" s="89">
        <f t="shared" si="279"/>
        <v>0</v>
      </c>
      <c r="R399" s="89">
        <f t="shared" si="279"/>
        <v>0</v>
      </c>
      <c r="S399" s="89">
        <f t="shared" si="279"/>
        <v>0</v>
      </c>
      <c r="T399" s="89">
        <f t="shared" si="279"/>
        <v>0</v>
      </c>
      <c r="U399" s="89">
        <f t="shared" si="279"/>
        <v>0</v>
      </c>
      <c r="V399" s="89">
        <f t="shared" si="279"/>
        <v>0</v>
      </c>
      <c r="W399" s="89">
        <f t="shared" si="279"/>
        <v>0</v>
      </c>
      <c r="X399" s="89">
        <f t="shared" si="279"/>
        <v>0</v>
      </c>
      <c r="Y399" s="89">
        <f t="shared" si="279"/>
        <v>0</v>
      </c>
      <c r="Z399" s="89">
        <f t="shared" si="279"/>
        <v>0</v>
      </c>
      <c r="AA399" s="89">
        <f t="shared" si="279"/>
        <v>0</v>
      </c>
      <c r="AB399" s="89">
        <f t="shared" si="279"/>
        <v>0</v>
      </c>
      <c r="AC399" s="89">
        <f t="shared" si="279"/>
        <v>0</v>
      </c>
      <c r="AD399" s="89">
        <f t="shared" si="279"/>
        <v>0</v>
      </c>
      <c r="AE399" s="89">
        <f t="shared" si="279"/>
        <v>0</v>
      </c>
      <c r="AF399" s="89">
        <f t="shared" si="279"/>
        <v>0</v>
      </c>
      <c r="AG399" s="89">
        <f t="shared" si="279"/>
        <v>0</v>
      </c>
      <c r="AH399" s="89">
        <f t="shared" si="279"/>
        <v>0</v>
      </c>
    </row>
    <row r="400" spans="2:34" hidden="1" outlineLevel="1">
      <c r="B400" t="str">
        <f t="shared" si="235"/>
        <v>e-methanol (PS) - Total emissions - WTT - GWP100 - Global - ton CO2eq/ton fuel</v>
      </c>
      <c r="C400" s="58" t="str">
        <f>C394</f>
        <v>e-methanol (PS)</v>
      </c>
      <c r="D400" s="10" t="s">
        <v>169</v>
      </c>
      <c r="E400" s="10" t="s">
        <v>49</v>
      </c>
      <c r="F400" s="10" t="s">
        <v>52</v>
      </c>
      <c r="G400" s="62">
        <f>G418+G419*G402+G420*G404</f>
        <v>6.7318234077158021E-2</v>
      </c>
      <c r="H400" s="62">
        <f t="shared" ref="H400:AH400" si="280">H418+H419*H402+H420*H404</f>
        <v>6.7255738673075091E-2</v>
      </c>
      <c r="I400" s="62">
        <f t="shared" si="280"/>
        <v>6.7182467480182514E-2</v>
      </c>
      <c r="J400" s="62">
        <f t="shared" si="280"/>
        <v>6.7073477383820843E-2</v>
      </c>
      <c r="K400" s="62">
        <f t="shared" si="280"/>
        <v>6.6946317910808018E-2</v>
      </c>
      <c r="L400" s="62">
        <f t="shared" si="280"/>
        <v>6.6800989061143401E-2</v>
      </c>
      <c r="M400" s="62">
        <f t="shared" si="280"/>
        <v>6.6637490834828172E-2</v>
      </c>
      <c r="N400" s="62">
        <f t="shared" si="280"/>
        <v>6.6455823231860861E-2</v>
      </c>
      <c r="O400" s="62">
        <f t="shared" si="280"/>
        <v>6.6104888699158162E-2</v>
      </c>
      <c r="P400" s="62">
        <f t="shared" si="280"/>
        <v>6.5736421971654913E-2</v>
      </c>
      <c r="Q400" s="62">
        <f t="shared" si="280"/>
        <v>6.5350423049350209E-2</v>
      </c>
      <c r="R400" s="62">
        <f t="shared" si="280"/>
        <v>6.4946891932243178E-2</v>
      </c>
      <c r="S400" s="62">
        <f t="shared" si="280"/>
        <v>6.4525828620335346E-2</v>
      </c>
      <c r="T400" s="62">
        <f t="shared" si="280"/>
        <v>6.4086589341086894E-2</v>
      </c>
      <c r="U400" s="62">
        <f t="shared" si="280"/>
        <v>6.3635195777798387E-2</v>
      </c>
      <c r="V400" s="62">
        <f t="shared" si="280"/>
        <v>6.3171647930471697E-2</v>
      </c>
      <c r="W400" s="62">
        <f t="shared" si="280"/>
        <v>6.2695945799104286E-2</v>
      </c>
      <c r="X400" s="62">
        <f t="shared" si="280"/>
        <v>6.2208089383696777E-2</v>
      </c>
      <c r="Y400" s="62">
        <f t="shared" si="280"/>
        <v>6.157713368896197E-2</v>
      </c>
      <c r="Z400" s="62">
        <f t="shared" si="280"/>
        <v>6.0953090079319192E-2</v>
      </c>
      <c r="AA400" s="62">
        <f t="shared" si="280"/>
        <v>6.0335958554769593E-2</v>
      </c>
      <c r="AB400" s="62">
        <f t="shared" si="280"/>
        <v>5.9725739115312031E-2</v>
      </c>
      <c r="AC400" s="62">
        <f t="shared" si="280"/>
        <v>5.9122431760947371E-2</v>
      </c>
      <c r="AD400" s="62">
        <f t="shared" si="280"/>
        <v>5.8618539515596764E-2</v>
      </c>
      <c r="AE400" s="62">
        <f t="shared" si="280"/>
        <v>5.8123521326620221E-2</v>
      </c>
      <c r="AF400" s="62">
        <f t="shared" si="280"/>
        <v>5.7637377194017514E-2</v>
      </c>
      <c r="AG400" s="62">
        <f t="shared" si="280"/>
        <v>5.7160107117788732E-2</v>
      </c>
      <c r="AH400" s="62">
        <f t="shared" si="280"/>
        <v>5.6691711097933993E-2</v>
      </c>
    </row>
    <row r="401" spans="2:34" hidden="1" outlineLevel="1">
      <c r="B401" t="str">
        <f t="shared" si="235"/>
        <v>e-methanol (PS) - Total emissions - WTT - GWP20 - Global - ton CO2eq/ton fuel</v>
      </c>
      <c r="C401" s="59" t="str">
        <f>C394</f>
        <v>e-methanol (PS)</v>
      </c>
      <c r="D401" s="13" t="s">
        <v>170</v>
      </c>
      <c r="E401" s="13" t="s">
        <v>49</v>
      </c>
      <c r="F401" s="13" t="s">
        <v>52</v>
      </c>
      <c r="G401" s="63">
        <f>G418+G419*G403+G420*G405</f>
        <v>6.7318234077158021E-2</v>
      </c>
      <c r="H401" s="63">
        <f t="shared" ref="H401:AH401" si="281">H418+H419*H403+H420*H405</f>
        <v>6.7255738673075091E-2</v>
      </c>
      <c r="I401" s="63">
        <f t="shared" si="281"/>
        <v>6.7182467480182514E-2</v>
      </c>
      <c r="J401" s="63">
        <f t="shared" si="281"/>
        <v>6.7073477383820843E-2</v>
      </c>
      <c r="K401" s="63">
        <f t="shared" si="281"/>
        <v>6.6946317910808018E-2</v>
      </c>
      <c r="L401" s="63">
        <f t="shared" si="281"/>
        <v>6.6800989061143401E-2</v>
      </c>
      <c r="M401" s="63">
        <f t="shared" si="281"/>
        <v>6.6637490834828172E-2</v>
      </c>
      <c r="N401" s="63">
        <f t="shared" si="281"/>
        <v>6.6455823231860861E-2</v>
      </c>
      <c r="O401" s="63">
        <f t="shared" si="281"/>
        <v>6.6104888699158162E-2</v>
      </c>
      <c r="P401" s="63">
        <f t="shared" si="281"/>
        <v>6.5736421971654913E-2</v>
      </c>
      <c r="Q401" s="63">
        <f t="shared" si="281"/>
        <v>6.5350423049350209E-2</v>
      </c>
      <c r="R401" s="63">
        <f t="shared" si="281"/>
        <v>6.4946891932243178E-2</v>
      </c>
      <c r="S401" s="63">
        <f t="shared" si="281"/>
        <v>6.4525828620335346E-2</v>
      </c>
      <c r="T401" s="63">
        <f t="shared" si="281"/>
        <v>6.4086589341086894E-2</v>
      </c>
      <c r="U401" s="63">
        <f t="shared" si="281"/>
        <v>6.3635195777798387E-2</v>
      </c>
      <c r="V401" s="63">
        <f t="shared" si="281"/>
        <v>6.3171647930471697E-2</v>
      </c>
      <c r="W401" s="63">
        <f t="shared" si="281"/>
        <v>6.2695945799104286E-2</v>
      </c>
      <c r="X401" s="63">
        <f t="shared" si="281"/>
        <v>6.2208089383696777E-2</v>
      </c>
      <c r="Y401" s="63">
        <f t="shared" si="281"/>
        <v>6.157713368896197E-2</v>
      </c>
      <c r="Z401" s="63">
        <f t="shared" si="281"/>
        <v>6.0953090079319192E-2</v>
      </c>
      <c r="AA401" s="63">
        <f t="shared" si="281"/>
        <v>6.0335958554769593E-2</v>
      </c>
      <c r="AB401" s="63">
        <f t="shared" si="281"/>
        <v>5.9725739115312031E-2</v>
      </c>
      <c r="AC401" s="63">
        <f t="shared" si="281"/>
        <v>5.9122431760947371E-2</v>
      </c>
      <c r="AD401" s="63">
        <f t="shared" si="281"/>
        <v>5.8618539515596764E-2</v>
      </c>
      <c r="AE401" s="63">
        <f t="shared" si="281"/>
        <v>5.8123521326620221E-2</v>
      </c>
      <c r="AF401" s="63">
        <f t="shared" si="281"/>
        <v>5.7637377194017514E-2</v>
      </c>
      <c r="AG401" s="63">
        <f t="shared" si="281"/>
        <v>5.7160107117788732E-2</v>
      </c>
      <c r="AH401" s="63">
        <f t="shared" si="281"/>
        <v>5.6691711097933993E-2</v>
      </c>
    </row>
    <row r="402" spans="2:34" hidden="1" outlineLevel="1">
      <c r="B402" t="str">
        <f t="shared" si="235"/>
        <v>General - Methane - GWP100 - Global - ton CO2eq/ton fuel</v>
      </c>
      <c r="C402" t="s">
        <v>115</v>
      </c>
      <c r="D402" t="s">
        <v>171</v>
      </c>
      <c r="E402" t="s">
        <v>49</v>
      </c>
      <c r="F402" t="s">
        <v>52</v>
      </c>
      <c r="G402" s="8">
        <f t="shared" ref="G402:AH402" si="282">Methane_GWP100</f>
        <v>29</v>
      </c>
      <c r="H402" s="8">
        <f t="shared" si="282"/>
        <v>29</v>
      </c>
      <c r="I402" s="8">
        <f t="shared" si="282"/>
        <v>29</v>
      </c>
      <c r="J402" s="8">
        <f t="shared" si="282"/>
        <v>29</v>
      </c>
      <c r="K402" s="8">
        <f t="shared" si="282"/>
        <v>29</v>
      </c>
      <c r="L402" s="8">
        <f t="shared" si="282"/>
        <v>29</v>
      </c>
      <c r="M402" s="8">
        <f t="shared" si="282"/>
        <v>29</v>
      </c>
      <c r="N402" s="8">
        <f t="shared" si="282"/>
        <v>29</v>
      </c>
      <c r="O402" s="8">
        <f t="shared" si="282"/>
        <v>29</v>
      </c>
      <c r="P402" s="8">
        <f t="shared" si="282"/>
        <v>29</v>
      </c>
      <c r="Q402" s="8">
        <f t="shared" si="282"/>
        <v>29</v>
      </c>
      <c r="R402" s="8">
        <f t="shared" si="282"/>
        <v>29</v>
      </c>
      <c r="S402" s="8">
        <f t="shared" si="282"/>
        <v>29</v>
      </c>
      <c r="T402" s="8">
        <f t="shared" si="282"/>
        <v>29</v>
      </c>
      <c r="U402" s="8">
        <f t="shared" si="282"/>
        <v>29</v>
      </c>
      <c r="V402" s="8">
        <f t="shared" si="282"/>
        <v>29</v>
      </c>
      <c r="W402" s="8">
        <f t="shared" si="282"/>
        <v>29</v>
      </c>
      <c r="X402" s="8">
        <f t="shared" si="282"/>
        <v>29</v>
      </c>
      <c r="Y402" s="8">
        <f t="shared" si="282"/>
        <v>29</v>
      </c>
      <c r="Z402" s="8">
        <f t="shared" si="282"/>
        <v>29</v>
      </c>
      <c r="AA402" s="8">
        <f t="shared" si="282"/>
        <v>29</v>
      </c>
      <c r="AB402" s="8">
        <f t="shared" si="282"/>
        <v>29</v>
      </c>
      <c r="AC402" s="8">
        <f t="shared" si="282"/>
        <v>29</v>
      </c>
      <c r="AD402" s="8">
        <f t="shared" si="282"/>
        <v>29</v>
      </c>
      <c r="AE402" s="8">
        <f t="shared" si="282"/>
        <v>29</v>
      </c>
      <c r="AF402" s="8">
        <f t="shared" si="282"/>
        <v>29</v>
      </c>
      <c r="AG402" s="8">
        <f t="shared" si="282"/>
        <v>29</v>
      </c>
      <c r="AH402" s="8">
        <f t="shared" si="282"/>
        <v>29</v>
      </c>
    </row>
    <row r="403" spans="2:34" hidden="1" outlineLevel="1">
      <c r="B403" t="str">
        <f t="shared" si="235"/>
        <v>General - Methane - GWP20 - Global - ton CO2eq/ton fuel</v>
      </c>
      <c r="C403" t="s">
        <v>115</v>
      </c>
      <c r="D403" t="s">
        <v>172</v>
      </c>
      <c r="E403" t="s">
        <v>49</v>
      </c>
      <c r="F403" t="s">
        <v>52</v>
      </c>
      <c r="G403" s="8">
        <f t="shared" ref="G403:AH403" si="283">Methane_GWP20</f>
        <v>85</v>
      </c>
      <c r="H403" s="8">
        <f t="shared" si="283"/>
        <v>85</v>
      </c>
      <c r="I403" s="8">
        <f t="shared" si="283"/>
        <v>85</v>
      </c>
      <c r="J403" s="8">
        <f t="shared" si="283"/>
        <v>85</v>
      </c>
      <c r="K403" s="8">
        <f t="shared" si="283"/>
        <v>85</v>
      </c>
      <c r="L403" s="8">
        <f t="shared" si="283"/>
        <v>85</v>
      </c>
      <c r="M403" s="8">
        <f t="shared" si="283"/>
        <v>85</v>
      </c>
      <c r="N403" s="8">
        <f t="shared" si="283"/>
        <v>85</v>
      </c>
      <c r="O403" s="8">
        <f t="shared" si="283"/>
        <v>85</v>
      </c>
      <c r="P403" s="8">
        <f t="shared" si="283"/>
        <v>85</v>
      </c>
      <c r="Q403" s="8">
        <f t="shared" si="283"/>
        <v>85</v>
      </c>
      <c r="R403" s="8">
        <f t="shared" si="283"/>
        <v>85</v>
      </c>
      <c r="S403" s="8">
        <f t="shared" si="283"/>
        <v>85</v>
      </c>
      <c r="T403" s="8">
        <f t="shared" si="283"/>
        <v>85</v>
      </c>
      <c r="U403" s="8">
        <f t="shared" si="283"/>
        <v>85</v>
      </c>
      <c r="V403" s="8">
        <f t="shared" si="283"/>
        <v>85</v>
      </c>
      <c r="W403" s="8">
        <f t="shared" si="283"/>
        <v>85</v>
      </c>
      <c r="X403" s="8">
        <f t="shared" si="283"/>
        <v>85</v>
      </c>
      <c r="Y403" s="8">
        <f t="shared" si="283"/>
        <v>85</v>
      </c>
      <c r="Z403" s="8">
        <f t="shared" si="283"/>
        <v>85</v>
      </c>
      <c r="AA403" s="8">
        <f t="shared" si="283"/>
        <v>85</v>
      </c>
      <c r="AB403" s="8">
        <f t="shared" si="283"/>
        <v>85</v>
      </c>
      <c r="AC403" s="8">
        <f t="shared" si="283"/>
        <v>85</v>
      </c>
      <c r="AD403" s="8">
        <f t="shared" si="283"/>
        <v>85</v>
      </c>
      <c r="AE403" s="8">
        <f t="shared" si="283"/>
        <v>85</v>
      </c>
      <c r="AF403" s="8">
        <f t="shared" si="283"/>
        <v>85</v>
      </c>
      <c r="AG403" s="8">
        <f t="shared" si="283"/>
        <v>85</v>
      </c>
      <c r="AH403" s="8">
        <f t="shared" si="283"/>
        <v>85</v>
      </c>
    </row>
    <row r="404" spans="2:34" hidden="1" outlineLevel="1">
      <c r="B404" t="str">
        <f t="shared" ref="B404:B467" si="284">_xlfn.TEXTJOIN(" - ",TRUE,C404:F404)</f>
        <v>General - Nitrous oxide - GWP100 - Global - ton CO2eq/ton fuel</v>
      </c>
      <c r="C404" t="s">
        <v>115</v>
      </c>
      <c r="D404" t="s">
        <v>173</v>
      </c>
      <c r="E404" t="s">
        <v>49</v>
      </c>
      <c r="F404" t="s">
        <v>52</v>
      </c>
      <c r="G404" s="8">
        <f t="shared" ref="G404:AH404" si="285">NitrousOxide_GWP100</f>
        <v>266</v>
      </c>
      <c r="H404" s="8">
        <f t="shared" si="285"/>
        <v>266</v>
      </c>
      <c r="I404" s="8">
        <f t="shared" si="285"/>
        <v>266</v>
      </c>
      <c r="J404" s="8">
        <f t="shared" si="285"/>
        <v>266</v>
      </c>
      <c r="K404" s="8">
        <f t="shared" si="285"/>
        <v>266</v>
      </c>
      <c r="L404" s="8">
        <f t="shared" si="285"/>
        <v>266</v>
      </c>
      <c r="M404" s="8">
        <f t="shared" si="285"/>
        <v>266</v>
      </c>
      <c r="N404" s="8">
        <f t="shared" si="285"/>
        <v>266</v>
      </c>
      <c r="O404" s="8">
        <f t="shared" si="285"/>
        <v>266</v>
      </c>
      <c r="P404" s="8">
        <f t="shared" si="285"/>
        <v>266</v>
      </c>
      <c r="Q404" s="8">
        <f t="shared" si="285"/>
        <v>266</v>
      </c>
      <c r="R404" s="8">
        <f t="shared" si="285"/>
        <v>266</v>
      </c>
      <c r="S404" s="8">
        <f t="shared" si="285"/>
        <v>266</v>
      </c>
      <c r="T404" s="8">
        <f t="shared" si="285"/>
        <v>266</v>
      </c>
      <c r="U404" s="8">
        <f t="shared" si="285"/>
        <v>266</v>
      </c>
      <c r="V404" s="8">
        <f t="shared" si="285"/>
        <v>266</v>
      </c>
      <c r="W404" s="8">
        <f t="shared" si="285"/>
        <v>266</v>
      </c>
      <c r="X404" s="8">
        <f t="shared" si="285"/>
        <v>266</v>
      </c>
      <c r="Y404" s="8">
        <f t="shared" si="285"/>
        <v>266</v>
      </c>
      <c r="Z404" s="8">
        <f t="shared" si="285"/>
        <v>266</v>
      </c>
      <c r="AA404" s="8">
        <f t="shared" si="285"/>
        <v>266</v>
      </c>
      <c r="AB404" s="8">
        <f t="shared" si="285"/>
        <v>266</v>
      </c>
      <c r="AC404" s="8">
        <f t="shared" si="285"/>
        <v>266</v>
      </c>
      <c r="AD404" s="8">
        <f t="shared" si="285"/>
        <v>266</v>
      </c>
      <c r="AE404" s="8">
        <f t="shared" si="285"/>
        <v>266</v>
      </c>
      <c r="AF404" s="8">
        <f t="shared" si="285"/>
        <v>266</v>
      </c>
      <c r="AG404" s="8">
        <f t="shared" si="285"/>
        <v>266</v>
      </c>
      <c r="AH404" s="8">
        <f t="shared" si="285"/>
        <v>266</v>
      </c>
    </row>
    <row r="405" spans="2:34" hidden="1" outlineLevel="1">
      <c r="B405" t="str">
        <f t="shared" si="284"/>
        <v>General - Nitrous oxide - GWP20 - Global - ton CO2eq/ton fuel</v>
      </c>
      <c r="C405" t="s">
        <v>115</v>
      </c>
      <c r="D405" t="s">
        <v>174</v>
      </c>
      <c r="E405" t="s">
        <v>49</v>
      </c>
      <c r="F405" t="s">
        <v>52</v>
      </c>
      <c r="G405" s="8">
        <f t="shared" ref="G405:AH405" si="286">NitrousOxide_GWP20</f>
        <v>251</v>
      </c>
      <c r="H405" s="8">
        <f t="shared" si="286"/>
        <v>251</v>
      </c>
      <c r="I405" s="8">
        <f t="shared" si="286"/>
        <v>251</v>
      </c>
      <c r="J405" s="8">
        <f t="shared" si="286"/>
        <v>251</v>
      </c>
      <c r="K405" s="8">
        <f t="shared" si="286"/>
        <v>251</v>
      </c>
      <c r="L405" s="8">
        <f t="shared" si="286"/>
        <v>251</v>
      </c>
      <c r="M405" s="8">
        <f t="shared" si="286"/>
        <v>251</v>
      </c>
      <c r="N405" s="8">
        <f t="shared" si="286"/>
        <v>251</v>
      </c>
      <c r="O405" s="8">
        <f t="shared" si="286"/>
        <v>251</v>
      </c>
      <c r="P405" s="8">
        <f t="shared" si="286"/>
        <v>251</v>
      </c>
      <c r="Q405" s="8">
        <f t="shared" si="286"/>
        <v>251</v>
      </c>
      <c r="R405" s="8">
        <f t="shared" si="286"/>
        <v>251</v>
      </c>
      <c r="S405" s="8">
        <f t="shared" si="286"/>
        <v>251</v>
      </c>
      <c r="T405" s="8">
        <f t="shared" si="286"/>
        <v>251</v>
      </c>
      <c r="U405" s="8">
        <f t="shared" si="286"/>
        <v>251</v>
      </c>
      <c r="V405" s="8">
        <f t="shared" si="286"/>
        <v>251</v>
      </c>
      <c r="W405" s="8">
        <f t="shared" si="286"/>
        <v>251</v>
      </c>
      <c r="X405" s="8">
        <f t="shared" si="286"/>
        <v>251</v>
      </c>
      <c r="Y405" s="8">
        <f t="shared" si="286"/>
        <v>251</v>
      </c>
      <c r="Z405" s="8">
        <f t="shared" si="286"/>
        <v>251</v>
      </c>
      <c r="AA405" s="8">
        <f t="shared" si="286"/>
        <v>251</v>
      </c>
      <c r="AB405" s="8">
        <f t="shared" si="286"/>
        <v>251</v>
      </c>
      <c r="AC405" s="8">
        <f t="shared" si="286"/>
        <v>251</v>
      </c>
      <c r="AD405" s="8">
        <f t="shared" si="286"/>
        <v>251</v>
      </c>
      <c r="AE405" s="8">
        <f t="shared" si="286"/>
        <v>251</v>
      </c>
      <c r="AF405" s="8">
        <f t="shared" si="286"/>
        <v>251</v>
      </c>
      <c r="AG405" s="8">
        <f t="shared" si="286"/>
        <v>251</v>
      </c>
      <c r="AH405" s="8">
        <f t="shared" si="286"/>
        <v>251</v>
      </c>
    </row>
    <row r="406" spans="2:34" hidden="1" outlineLevel="1">
      <c r="B406" t="str">
        <f t="shared" si="284"/>
        <v/>
      </c>
      <c r="C406" s="56"/>
      <c r="D406" s="56"/>
      <c r="E406" s="56"/>
      <c r="F406" s="56"/>
      <c r="G406" s="57"/>
      <c r="H406" s="57"/>
      <c r="I406" s="57"/>
      <c r="J406" s="57"/>
      <c r="K406" s="57"/>
      <c r="L406" s="57"/>
      <c r="M406" s="57"/>
      <c r="N406" s="57"/>
      <c r="O406" s="57"/>
      <c r="P406" s="57"/>
      <c r="Q406" s="57"/>
      <c r="R406" s="57"/>
      <c r="S406" s="57"/>
      <c r="T406" s="57"/>
      <c r="U406" s="57"/>
      <c r="V406" s="57"/>
      <c r="W406" s="57"/>
      <c r="X406" s="57"/>
      <c r="Y406" s="57"/>
      <c r="Z406" s="57"/>
      <c r="AA406" s="57"/>
      <c r="AB406" s="57"/>
      <c r="AC406" s="57"/>
      <c r="AD406" s="57"/>
      <c r="AE406" s="57"/>
      <c r="AF406" s="57"/>
      <c r="AG406" s="57"/>
      <c r="AH406" s="57"/>
    </row>
    <row r="407" spans="2:34" hidden="1" outlineLevel="1">
      <c r="B407" t="str">
        <f t="shared" si="284"/>
        <v>e-methanol (PS) - Total emissions - WTW - Global - ton CO2/ton fuel</v>
      </c>
      <c r="C407" s="10" t="str">
        <f>C394</f>
        <v>e-methanol (PS)</v>
      </c>
      <c r="D407" s="10" t="s">
        <v>200</v>
      </c>
      <c r="E407" s="10" t="s">
        <v>49</v>
      </c>
      <c r="F407" s="10" t="s">
        <v>176</v>
      </c>
      <c r="G407" s="60">
        <f>G411+G418</f>
        <v>6.7318234077158021E-2</v>
      </c>
      <c r="H407" s="60">
        <f t="shared" ref="H407:AH407" si="287">H411+H418</f>
        <v>6.7255738673075091E-2</v>
      </c>
      <c r="I407" s="60">
        <f t="shared" si="287"/>
        <v>6.7182467480182514E-2</v>
      </c>
      <c r="J407" s="60">
        <f t="shared" si="287"/>
        <v>6.7073477383820843E-2</v>
      </c>
      <c r="K407" s="60">
        <f t="shared" si="287"/>
        <v>6.6946317910808018E-2</v>
      </c>
      <c r="L407" s="60">
        <f t="shared" si="287"/>
        <v>6.6800989061143401E-2</v>
      </c>
      <c r="M407" s="60">
        <f t="shared" si="287"/>
        <v>6.6637490834828172E-2</v>
      </c>
      <c r="N407" s="60">
        <f t="shared" si="287"/>
        <v>6.6455823231860861E-2</v>
      </c>
      <c r="O407" s="60">
        <f t="shared" si="287"/>
        <v>6.6104888699158162E-2</v>
      </c>
      <c r="P407" s="60">
        <f t="shared" si="287"/>
        <v>6.5736421971654913E-2</v>
      </c>
      <c r="Q407" s="60">
        <f t="shared" si="287"/>
        <v>6.5350423049350209E-2</v>
      </c>
      <c r="R407" s="60">
        <f t="shared" si="287"/>
        <v>6.4946891932243178E-2</v>
      </c>
      <c r="S407" s="60">
        <f t="shared" si="287"/>
        <v>6.4525828620335346E-2</v>
      </c>
      <c r="T407" s="60">
        <f t="shared" si="287"/>
        <v>6.4086589341086894E-2</v>
      </c>
      <c r="U407" s="60">
        <f t="shared" si="287"/>
        <v>6.3635195777798387E-2</v>
      </c>
      <c r="V407" s="60">
        <f t="shared" si="287"/>
        <v>6.3171647930471697E-2</v>
      </c>
      <c r="W407" s="60">
        <f t="shared" si="287"/>
        <v>6.2695945799104286E-2</v>
      </c>
      <c r="X407" s="60">
        <f t="shared" si="287"/>
        <v>6.2208089383696777E-2</v>
      </c>
      <c r="Y407" s="60">
        <f t="shared" si="287"/>
        <v>6.157713368896197E-2</v>
      </c>
      <c r="Z407" s="60">
        <f t="shared" si="287"/>
        <v>6.0953090079319192E-2</v>
      </c>
      <c r="AA407" s="60">
        <f t="shared" si="287"/>
        <v>6.0335958554769593E-2</v>
      </c>
      <c r="AB407" s="60">
        <f t="shared" si="287"/>
        <v>5.9725739115312031E-2</v>
      </c>
      <c r="AC407" s="60">
        <f t="shared" si="287"/>
        <v>5.9122431760947371E-2</v>
      </c>
      <c r="AD407" s="60">
        <f t="shared" si="287"/>
        <v>5.8618539515596764E-2</v>
      </c>
      <c r="AE407" s="60">
        <f t="shared" si="287"/>
        <v>5.8123521326620221E-2</v>
      </c>
      <c r="AF407" s="60">
        <f t="shared" si="287"/>
        <v>5.7637377194017514E-2</v>
      </c>
      <c r="AG407" s="60">
        <f t="shared" si="287"/>
        <v>5.7160107117788732E-2</v>
      </c>
      <c r="AH407" s="60">
        <f t="shared" si="287"/>
        <v>5.6691711097933993E-2</v>
      </c>
    </row>
    <row r="408" spans="2:34" hidden="1" outlineLevel="1">
      <c r="B408" t="str">
        <f t="shared" si="284"/>
        <v>e-methanol (PS) - Total emissions - WTW - Global - ton CH4/ton fuel</v>
      </c>
      <c r="C408" s="2" t="str">
        <f>C394</f>
        <v>e-methanol (PS)</v>
      </c>
      <c r="D408" s="2" t="s">
        <v>200</v>
      </c>
      <c r="E408" s="2" t="s">
        <v>49</v>
      </c>
      <c r="F408" s="2" t="s">
        <v>177</v>
      </c>
      <c r="G408" s="64">
        <f t="shared" ref="G408:AH408" si="288">G412+G419</f>
        <v>0</v>
      </c>
      <c r="H408" s="64">
        <f t="shared" si="288"/>
        <v>0</v>
      </c>
      <c r="I408" s="64">
        <f t="shared" si="288"/>
        <v>0</v>
      </c>
      <c r="J408" s="64">
        <f t="shared" si="288"/>
        <v>0</v>
      </c>
      <c r="K408" s="64">
        <f t="shared" si="288"/>
        <v>0</v>
      </c>
      <c r="L408" s="64">
        <f t="shared" si="288"/>
        <v>0</v>
      </c>
      <c r="M408" s="64">
        <f t="shared" si="288"/>
        <v>0</v>
      </c>
      <c r="N408" s="64">
        <f t="shared" si="288"/>
        <v>0</v>
      </c>
      <c r="O408" s="64">
        <f t="shared" si="288"/>
        <v>0</v>
      </c>
      <c r="P408" s="64">
        <f t="shared" si="288"/>
        <v>0</v>
      </c>
      <c r="Q408" s="64">
        <f t="shared" si="288"/>
        <v>0</v>
      </c>
      <c r="R408" s="64">
        <f t="shared" si="288"/>
        <v>0</v>
      </c>
      <c r="S408" s="64">
        <f t="shared" si="288"/>
        <v>0</v>
      </c>
      <c r="T408" s="64">
        <f t="shared" si="288"/>
        <v>0</v>
      </c>
      <c r="U408" s="64">
        <f t="shared" si="288"/>
        <v>0</v>
      </c>
      <c r="V408" s="64">
        <f t="shared" si="288"/>
        <v>0</v>
      </c>
      <c r="W408" s="64">
        <f t="shared" si="288"/>
        <v>0</v>
      </c>
      <c r="X408" s="64">
        <f t="shared" si="288"/>
        <v>0</v>
      </c>
      <c r="Y408" s="64">
        <f t="shared" si="288"/>
        <v>0</v>
      </c>
      <c r="Z408" s="64">
        <f t="shared" si="288"/>
        <v>0</v>
      </c>
      <c r="AA408" s="64">
        <f t="shared" si="288"/>
        <v>0</v>
      </c>
      <c r="AB408" s="64">
        <f t="shared" si="288"/>
        <v>0</v>
      </c>
      <c r="AC408" s="64">
        <f t="shared" si="288"/>
        <v>0</v>
      </c>
      <c r="AD408" s="64">
        <f t="shared" si="288"/>
        <v>0</v>
      </c>
      <c r="AE408" s="64">
        <f t="shared" si="288"/>
        <v>0</v>
      </c>
      <c r="AF408" s="64">
        <f t="shared" si="288"/>
        <v>0</v>
      </c>
      <c r="AG408" s="64">
        <f t="shared" si="288"/>
        <v>0</v>
      </c>
      <c r="AH408" s="64">
        <f t="shared" si="288"/>
        <v>0</v>
      </c>
    </row>
    <row r="409" spans="2:34" hidden="1" outlineLevel="1">
      <c r="B409" t="str">
        <f t="shared" si="284"/>
        <v>e-methanol (PS) - Total emissions - WTW - Global - ton N2O/ton fuel</v>
      </c>
      <c r="C409" s="13" t="str">
        <f>C394</f>
        <v>e-methanol (PS)</v>
      </c>
      <c r="D409" s="13" t="s">
        <v>200</v>
      </c>
      <c r="E409" s="13" t="s">
        <v>49</v>
      </c>
      <c r="F409" s="13" t="s">
        <v>178</v>
      </c>
      <c r="G409" s="61">
        <f t="shared" ref="G409:AH409" si="289">G413+G420</f>
        <v>0</v>
      </c>
      <c r="H409" s="61">
        <f t="shared" si="289"/>
        <v>0</v>
      </c>
      <c r="I409" s="61">
        <f t="shared" si="289"/>
        <v>0</v>
      </c>
      <c r="J409" s="61">
        <f t="shared" si="289"/>
        <v>0</v>
      </c>
      <c r="K409" s="61">
        <f t="shared" si="289"/>
        <v>0</v>
      </c>
      <c r="L409" s="61">
        <f t="shared" si="289"/>
        <v>0</v>
      </c>
      <c r="M409" s="61">
        <f t="shared" si="289"/>
        <v>0</v>
      </c>
      <c r="N409" s="61">
        <f t="shared" si="289"/>
        <v>0</v>
      </c>
      <c r="O409" s="61">
        <f t="shared" si="289"/>
        <v>0</v>
      </c>
      <c r="P409" s="61">
        <f t="shared" si="289"/>
        <v>0</v>
      </c>
      <c r="Q409" s="61">
        <f t="shared" si="289"/>
        <v>0</v>
      </c>
      <c r="R409" s="61">
        <f t="shared" si="289"/>
        <v>0</v>
      </c>
      <c r="S409" s="61">
        <f t="shared" si="289"/>
        <v>0</v>
      </c>
      <c r="T409" s="61">
        <f t="shared" si="289"/>
        <v>0</v>
      </c>
      <c r="U409" s="61">
        <f t="shared" si="289"/>
        <v>0</v>
      </c>
      <c r="V409" s="61">
        <f t="shared" si="289"/>
        <v>0</v>
      </c>
      <c r="W409" s="61">
        <f t="shared" si="289"/>
        <v>0</v>
      </c>
      <c r="X409" s="61">
        <f t="shared" si="289"/>
        <v>0</v>
      </c>
      <c r="Y409" s="61">
        <f t="shared" si="289"/>
        <v>0</v>
      </c>
      <c r="Z409" s="61">
        <f t="shared" si="289"/>
        <v>0</v>
      </c>
      <c r="AA409" s="61">
        <f t="shared" si="289"/>
        <v>0</v>
      </c>
      <c r="AB409" s="61">
        <f t="shared" si="289"/>
        <v>0</v>
      </c>
      <c r="AC409" s="61">
        <f t="shared" si="289"/>
        <v>0</v>
      </c>
      <c r="AD409" s="61">
        <f t="shared" si="289"/>
        <v>0</v>
      </c>
      <c r="AE409" s="61">
        <f t="shared" si="289"/>
        <v>0</v>
      </c>
      <c r="AF409" s="61">
        <f t="shared" si="289"/>
        <v>0</v>
      </c>
      <c r="AG409" s="61">
        <f t="shared" si="289"/>
        <v>0</v>
      </c>
      <c r="AH409" s="61">
        <f t="shared" si="289"/>
        <v>0</v>
      </c>
    </row>
    <row r="410" spans="2:34" hidden="1" outlineLevel="1">
      <c r="B410" t="str">
        <f t="shared" si="284"/>
        <v/>
      </c>
      <c r="C410" s="56"/>
      <c r="D410" s="56"/>
      <c r="E410" s="56"/>
      <c r="F410" s="56"/>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row>
    <row r="411" spans="2:34" hidden="1" outlineLevel="1">
      <c r="B411" t="str">
        <f t="shared" si="284"/>
        <v>e-methanol (PS) - Total emissions - TTW - Global - ton CO2/ton fuel</v>
      </c>
      <c r="C411" s="10" t="str">
        <f>C394</f>
        <v>e-methanol (PS)</v>
      </c>
      <c r="D411" s="10" t="s">
        <v>201</v>
      </c>
      <c r="E411" s="10" t="s">
        <v>49</v>
      </c>
      <c r="F411" s="10" t="s">
        <v>176</v>
      </c>
      <c r="G411" s="60">
        <f>G414</f>
        <v>0</v>
      </c>
      <c r="H411" s="60">
        <f t="shared" ref="H411:AH411" si="290">H414</f>
        <v>0</v>
      </c>
      <c r="I411" s="60">
        <f t="shared" si="290"/>
        <v>0</v>
      </c>
      <c r="J411" s="60">
        <f t="shared" si="290"/>
        <v>0</v>
      </c>
      <c r="K411" s="60">
        <f t="shared" si="290"/>
        <v>0</v>
      </c>
      <c r="L411" s="60">
        <f t="shared" si="290"/>
        <v>0</v>
      </c>
      <c r="M411" s="60">
        <f t="shared" si="290"/>
        <v>0</v>
      </c>
      <c r="N411" s="60">
        <f t="shared" si="290"/>
        <v>0</v>
      </c>
      <c r="O411" s="60">
        <f t="shared" si="290"/>
        <v>0</v>
      </c>
      <c r="P411" s="60">
        <f t="shared" si="290"/>
        <v>0</v>
      </c>
      <c r="Q411" s="60">
        <f t="shared" si="290"/>
        <v>0</v>
      </c>
      <c r="R411" s="60">
        <f t="shared" si="290"/>
        <v>0</v>
      </c>
      <c r="S411" s="60">
        <f t="shared" si="290"/>
        <v>0</v>
      </c>
      <c r="T411" s="60">
        <f t="shared" si="290"/>
        <v>0</v>
      </c>
      <c r="U411" s="60">
        <f t="shared" si="290"/>
        <v>0</v>
      </c>
      <c r="V411" s="60">
        <f t="shared" si="290"/>
        <v>0</v>
      </c>
      <c r="W411" s="60">
        <f t="shared" si="290"/>
        <v>0</v>
      </c>
      <c r="X411" s="60">
        <f t="shared" si="290"/>
        <v>0</v>
      </c>
      <c r="Y411" s="60">
        <f t="shared" si="290"/>
        <v>0</v>
      </c>
      <c r="Z411" s="60">
        <f t="shared" si="290"/>
        <v>0</v>
      </c>
      <c r="AA411" s="60">
        <f t="shared" si="290"/>
        <v>0</v>
      </c>
      <c r="AB411" s="60">
        <f t="shared" si="290"/>
        <v>0</v>
      </c>
      <c r="AC411" s="60">
        <f t="shared" si="290"/>
        <v>0</v>
      </c>
      <c r="AD411" s="60">
        <f t="shared" si="290"/>
        <v>0</v>
      </c>
      <c r="AE411" s="60">
        <f t="shared" si="290"/>
        <v>0</v>
      </c>
      <c r="AF411" s="60">
        <f t="shared" si="290"/>
        <v>0</v>
      </c>
      <c r="AG411" s="60">
        <f t="shared" si="290"/>
        <v>0</v>
      </c>
      <c r="AH411" s="60">
        <f t="shared" si="290"/>
        <v>0</v>
      </c>
    </row>
    <row r="412" spans="2:34" hidden="1" outlineLevel="1">
      <c r="B412" t="str">
        <f t="shared" si="284"/>
        <v>e-methanol (PS) - Total emissions - TTW - Global - ton CH4/ton fuel</v>
      </c>
      <c r="C412" s="2" t="str">
        <f>C394</f>
        <v>e-methanol (PS)</v>
      </c>
      <c r="D412" s="2" t="s">
        <v>201</v>
      </c>
      <c r="E412" s="2" t="s">
        <v>49</v>
      </c>
      <c r="F412" s="2" t="s">
        <v>177</v>
      </c>
      <c r="G412" s="64">
        <f t="shared" ref="G412:AH412" si="291">G415</f>
        <v>0</v>
      </c>
      <c r="H412" s="64">
        <f t="shared" si="291"/>
        <v>0</v>
      </c>
      <c r="I412" s="64">
        <f t="shared" si="291"/>
        <v>0</v>
      </c>
      <c r="J412" s="64">
        <f t="shared" si="291"/>
        <v>0</v>
      </c>
      <c r="K412" s="64">
        <f t="shared" si="291"/>
        <v>0</v>
      </c>
      <c r="L412" s="64">
        <f t="shared" si="291"/>
        <v>0</v>
      </c>
      <c r="M412" s="64">
        <f t="shared" si="291"/>
        <v>0</v>
      </c>
      <c r="N412" s="64">
        <f t="shared" si="291"/>
        <v>0</v>
      </c>
      <c r="O412" s="64">
        <f t="shared" si="291"/>
        <v>0</v>
      </c>
      <c r="P412" s="64">
        <f t="shared" si="291"/>
        <v>0</v>
      </c>
      <c r="Q412" s="64">
        <f t="shared" si="291"/>
        <v>0</v>
      </c>
      <c r="R412" s="64">
        <f t="shared" si="291"/>
        <v>0</v>
      </c>
      <c r="S412" s="64">
        <f t="shared" si="291"/>
        <v>0</v>
      </c>
      <c r="T412" s="64">
        <f t="shared" si="291"/>
        <v>0</v>
      </c>
      <c r="U412" s="64">
        <f t="shared" si="291"/>
        <v>0</v>
      </c>
      <c r="V412" s="64">
        <f t="shared" si="291"/>
        <v>0</v>
      </c>
      <c r="W412" s="64">
        <f t="shared" si="291"/>
        <v>0</v>
      </c>
      <c r="X412" s="64">
        <f t="shared" si="291"/>
        <v>0</v>
      </c>
      <c r="Y412" s="64">
        <f t="shared" si="291"/>
        <v>0</v>
      </c>
      <c r="Z412" s="64">
        <f t="shared" si="291"/>
        <v>0</v>
      </c>
      <c r="AA412" s="64">
        <f t="shared" si="291"/>
        <v>0</v>
      </c>
      <c r="AB412" s="64">
        <f t="shared" si="291"/>
        <v>0</v>
      </c>
      <c r="AC412" s="64">
        <f t="shared" si="291"/>
        <v>0</v>
      </c>
      <c r="AD412" s="64">
        <f t="shared" si="291"/>
        <v>0</v>
      </c>
      <c r="AE412" s="64">
        <f t="shared" si="291"/>
        <v>0</v>
      </c>
      <c r="AF412" s="64">
        <f t="shared" si="291"/>
        <v>0</v>
      </c>
      <c r="AG412" s="64">
        <f t="shared" si="291"/>
        <v>0</v>
      </c>
      <c r="AH412" s="64">
        <f t="shared" si="291"/>
        <v>0</v>
      </c>
    </row>
    <row r="413" spans="2:34" hidden="1" outlineLevel="1">
      <c r="B413" t="str">
        <f t="shared" si="284"/>
        <v>e-methanol (PS) - Total emissions - TTW - Global - ton N2O/ton fuel</v>
      </c>
      <c r="C413" s="13" t="str">
        <f>C394</f>
        <v>e-methanol (PS)</v>
      </c>
      <c r="D413" s="13" t="s">
        <v>201</v>
      </c>
      <c r="E413" s="13" t="s">
        <v>49</v>
      </c>
      <c r="F413" s="13" t="s">
        <v>178</v>
      </c>
      <c r="G413" s="61">
        <f t="shared" ref="G413:AH413" si="292">G416</f>
        <v>0</v>
      </c>
      <c r="H413" s="61">
        <f t="shared" si="292"/>
        <v>0</v>
      </c>
      <c r="I413" s="61">
        <f t="shared" si="292"/>
        <v>0</v>
      </c>
      <c r="J413" s="61">
        <f t="shared" si="292"/>
        <v>0</v>
      </c>
      <c r="K413" s="61">
        <f t="shared" si="292"/>
        <v>0</v>
      </c>
      <c r="L413" s="61">
        <f t="shared" si="292"/>
        <v>0</v>
      </c>
      <c r="M413" s="61">
        <f t="shared" si="292"/>
        <v>0</v>
      </c>
      <c r="N413" s="61">
        <f t="shared" si="292"/>
        <v>0</v>
      </c>
      <c r="O413" s="61">
        <f t="shared" si="292"/>
        <v>0</v>
      </c>
      <c r="P413" s="61">
        <f t="shared" si="292"/>
        <v>0</v>
      </c>
      <c r="Q413" s="61">
        <f t="shared" si="292"/>
        <v>0</v>
      </c>
      <c r="R413" s="61">
        <f t="shared" si="292"/>
        <v>0</v>
      </c>
      <c r="S413" s="61">
        <f t="shared" si="292"/>
        <v>0</v>
      </c>
      <c r="T413" s="61">
        <f t="shared" si="292"/>
        <v>0</v>
      </c>
      <c r="U413" s="61">
        <f t="shared" si="292"/>
        <v>0</v>
      </c>
      <c r="V413" s="61">
        <f t="shared" si="292"/>
        <v>0</v>
      </c>
      <c r="W413" s="61">
        <f t="shared" si="292"/>
        <v>0</v>
      </c>
      <c r="X413" s="61">
        <f t="shared" si="292"/>
        <v>0</v>
      </c>
      <c r="Y413" s="61">
        <f t="shared" si="292"/>
        <v>0</v>
      </c>
      <c r="Z413" s="61">
        <f t="shared" si="292"/>
        <v>0</v>
      </c>
      <c r="AA413" s="61">
        <f t="shared" si="292"/>
        <v>0</v>
      </c>
      <c r="AB413" s="61">
        <f t="shared" si="292"/>
        <v>0</v>
      </c>
      <c r="AC413" s="61">
        <f t="shared" si="292"/>
        <v>0</v>
      </c>
      <c r="AD413" s="61">
        <f t="shared" si="292"/>
        <v>0</v>
      </c>
      <c r="AE413" s="61">
        <f t="shared" si="292"/>
        <v>0</v>
      </c>
      <c r="AF413" s="61">
        <f t="shared" si="292"/>
        <v>0</v>
      </c>
      <c r="AG413" s="61">
        <f t="shared" si="292"/>
        <v>0</v>
      </c>
      <c r="AH413" s="61">
        <f t="shared" si="292"/>
        <v>0</v>
      </c>
    </row>
    <row r="414" spans="2:34" hidden="1" outlineLevel="1">
      <c r="B414" t="str">
        <f t="shared" si="284"/>
        <v>e-methanol - TTW emissions (carbon dioxide) - Global - ton CO2/ton fuel</v>
      </c>
      <c r="C414" t="s">
        <v>71</v>
      </c>
      <c r="D414" t="s">
        <v>202</v>
      </c>
      <c r="E414" t="s">
        <v>49</v>
      </c>
      <c r="F414" t="s">
        <v>176</v>
      </c>
      <c r="G414" s="20">
        <f t="shared" ref="G414:AH416" si="293">INDEX(FuelData,MATCH($B414,FuelData_Index,0),MATCH(G$4,FuelData_Year,0))</f>
        <v>0</v>
      </c>
      <c r="H414" s="20">
        <f t="shared" si="293"/>
        <v>0</v>
      </c>
      <c r="I414" s="20">
        <f t="shared" si="293"/>
        <v>0</v>
      </c>
      <c r="J414" s="20">
        <f t="shared" si="293"/>
        <v>0</v>
      </c>
      <c r="K414" s="20">
        <f t="shared" si="293"/>
        <v>0</v>
      </c>
      <c r="L414" s="20">
        <f t="shared" si="293"/>
        <v>0</v>
      </c>
      <c r="M414" s="20">
        <f t="shared" si="293"/>
        <v>0</v>
      </c>
      <c r="N414" s="20">
        <f t="shared" si="293"/>
        <v>0</v>
      </c>
      <c r="O414" s="20">
        <f t="shared" si="293"/>
        <v>0</v>
      </c>
      <c r="P414" s="20">
        <f t="shared" si="293"/>
        <v>0</v>
      </c>
      <c r="Q414" s="20">
        <f t="shared" si="293"/>
        <v>0</v>
      </c>
      <c r="R414" s="20">
        <f t="shared" si="293"/>
        <v>0</v>
      </c>
      <c r="S414" s="20">
        <f t="shared" si="293"/>
        <v>0</v>
      </c>
      <c r="T414" s="20">
        <f t="shared" si="293"/>
        <v>0</v>
      </c>
      <c r="U414" s="20">
        <f t="shared" si="293"/>
        <v>0</v>
      </c>
      <c r="V414" s="20">
        <f t="shared" si="293"/>
        <v>0</v>
      </c>
      <c r="W414" s="20">
        <f t="shared" si="293"/>
        <v>0</v>
      </c>
      <c r="X414" s="20">
        <f t="shared" si="293"/>
        <v>0</v>
      </c>
      <c r="Y414" s="20">
        <f t="shared" si="293"/>
        <v>0</v>
      </c>
      <c r="Z414" s="20">
        <f t="shared" si="293"/>
        <v>0</v>
      </c>
      <c r="AA414" s="20">
        <f t="shared" si="293"/>
        <v>0</v>
      </c>
      <c r="AB414" s="20">
        <f t="shared" si="293"/>
        <v>0</v>
      </c>
      <c r="AC414" s="20">
        <f t="shared" si="293"/>
        <v>0</v>
      </c>
      <c r="AD414" s="20">
        <f t="shared" si="293"/>
        <v>0</v>
      </c>
      <c r="AE414" s="20">
        <f t="shared" si="293"/>
        <v>0</v>
      </c>
      <c r="AF414" s="20">
        <f t="shared" si="293"/>
        <v>0</v>
      </c>
      <c r="AG414" s="20">
        <f t="shared" si="293"/>
        <v>0</v>
      </c>
      <c r="AH414" s="20">
        <f t="shared" si="293"/>
        <v>0</v>
      </c>
    </row>
    <row r="415" spans="2:34" hidden="1" outlineLevel="1">
      <c r="B415" t="str">
        <f t="shared" si="284"/>
        <v>e-methanol - TTW emissions (methane) - Global - ton CH4/ton fuel</v>
      </c>
      <c r="C415" t="s">
        <v>71</v>
      </c>
      <c r="D415" t="s">
        <v>203</v>
      </c>
      <c r="E415" t="s">
        <v>49</v>
      </c>
      <c r="F415" t="s">
        <v>177</v>
      </c>
      <c r="G415" s="20">
        <f t="shared" si="293"/>
        <v>0</v>
      </c>
      <c r="H415" s="20">
        <f t="shared" si="293"/>
        <v>0</v>
      </c>
      <c r="I415" s="20">
        <f t="shared" si="293"/>
        <v>0</v>
      </c>
      <c r="J415" s="20">
        <f t="shared" si="293"/>
        <v>0</v>
      </c>
      <c r="K415" s="20">
        <f t="shared" si="293"/>
        <v>0</v>
      </c>
      <c r="L415" s="20">
        <f t="shared" si="293"/>
        <v>0</v>
      </c>
      <c r="M415" s="20">
        <f t="shared" si="293"/>
        <v>0</v>
      </c>
      <c r="N415" s="20">
        <f t="shared" si="293"/>
        <v>0</v>
      </c>
      <c r="O415" s="20">
        <f t="shared" si="293"/>
        <v>0</v>
      </c>
      <c r="P415" s="20">
        <f t="shared" si="293"/>
        <v>0</v>
      </c>
      <c r="Q415" s="20">
        <f t="shared" si="293"/>
        <v>0</v>
      </c>
      <c r="R415" s="20">
        <f t="shared" si="293"/>
        <v>0</v>
      </c>
      <c r="S415" s="20">
        <f t="shared" si="293"/>
        <v>0</v>
      </c>
      <c r="T415" s="20">
        <f t="shared" si="293"/>
        <v>0</v>
      </c>
      <c r="U415" s="20">
        <f t="shared" si="293"/>
        <v>0</v>
      </c>
      <c r="V415" s="20">
        <f t="shared" si="293"/>
        <v>0</v>
      </c>
      <c r="W415" s="20">
        <f t="shared" si="293"/>
        <v>0</v>
      </c>
      <c r="X415" s="20">
        <f t="shared" si="293"/>
        <v>0</v>
      </c>
      <c r="Y415" s="20">
        <f t="shared" si="293"/>
        <v>0</v>
      </c>
      <c r="Z415" s="20">
        <f t="shared" si="293"/>
        <v>0</v>
      </c>
      <c r="AA415" s="20">
        <f t="shared" si="293"/>
        <v>0</v>
      </c>
      <c r="AB415" s="20">
        <f t="shared" si="293"/>
        <v>0</v>
      </c>
      <c r="AC415" s="20">
        <f t="shared" si="293"/>
        <v>0</v>
      </c>
      <c r="AD415" s="20">
        <f t="shared" si="293"/>
        <v>0</v>
      </c>
      <c r="AE415" s="20">
        <f t="shared" si="293"/>
        <v>0</v>
      </c>
      <c r="AF415" s="20">
        <f t="shared" si="293"/>
        <v>0</v>
      </c>
      <c r="AG415" s="20">
        <f t="shared" si="293"/>
        <v>0</v>
      </c>
      <c r="AH415" s="20">
        <f t="shared" si="293"/>
        <v>0</v>
      </c>
    </row>
    <row r="416" spans="2:34" hidden="1" outlineLevel="1">
      <c r="B416" t="str">
        <f t="shared" si="284"/>
        <v>e-methanol - TTW emissions (nitrous oxide) - Global - ton N2O/ton fuel</v>
      </c>
      <c r="C416" t="s">
        <v>71</v>
      </c>
      <c r="D416" t="s">
        <v>204</v>
      </c>
      <c r="E416" t="s">
        <v>49</v>
      </c>
      <c r="F416" t="s">
        <v>178</v>
      </c>
      <c r="G416" s="20">
        <f t="shared" si="293"/>
        <v>0</v>
      </c>
      <c r="H416" s="20">
        <f t="shared" si="293"/>
        <v>0</v>
      </c>
      <c r="I416" s="20">
        <f t="shared" si="293"/>
        <v>0</v>
      </c>
      <c r="J416" s="20">
        <f t="shared" si="293"/>
        <v>0</v>
      </c>
      <c r="K416" s="20">
        <f t="shared" si="293"/>
        <v>0</v>
      </c>
      <c r="L416" s="20">
        <f t="shared" si="293"/>
        <v>0</v>
      </c>
      <c r="M416" s="20">
        <f t="shared" si="293"/>
        <v>0</v>
      </c>
      <c r="N416" s="20">
        <f t="shared" si="293"/>
        <v>0</v>
      </c>
      <c r="O416" s="20">
        <f t="shared" si="293"/>
        <v>0</v>
      </c>
      <c r="P416" s="20">
        <f t="shared" si="293"/>
        <v>0</v>
      </c>
      <c r="Q416" s="20">
        <f t="shared" si="293"/>
        <v>0</v>
      </c>
      <c r="R416" s="20">
        <f t="shared" si="293"/>
        <v>0</v>
      </c>
      <c r="S416" s="20">
        <f t="shared" si="293"/>
        <v>0</v>
      </c>
      <c r="T416" s="20">
        <f t="shared" si="293"/>
        <v>0</v>
      </c>
      <c r="U416" s="20">
        <f t="shared" si="293"/>
        <v>0</v>
      </c>
      <c r="V416" s="20">
        <f t="shared" si="293"/>
        <v>0</v>
      </c>
      <c r="W416" s="20">
        <f t="shared" si="293"/>
        <v>0</v>
      </c>
      <c r="X416" s="20">
        <f t="shared" si="293"/>
        <v>0</v>
      </c>
      <c r="Y416" s="20">
        <f t="shared" si="293"/>
        <v>0</v>
      </c>
      <c r="Z416" s="20">
        <f t="shared" si="293"/>
        <v>0</v>
      </c>
      <c r="AA416" s="20">
        <f t="shared" si="293"/>
        <v>0</v>
      </c>
      <c r="AB416" s="20">
        <f t="shared" si="293"/>
        <v>0</v>
      </c>
      <c r="AC416" s="20">
        <f t="shared" si="293"/>
        <v>0</v>
      </c>
      <c r="AD416" s="20">
        <f t="shared" si="293"/>
        <v>0</v>
      </c>
      <c r="AE416" s="20">
        <f t="shared" si="293"/>
        <v>0</v>
      </c>
      <c r="AF416" s="20">
        <f t="shared" si="293"/>
        <v>0</v>
      </c>
      <c r="AG416" s="20">
        <f t="shared" si="293"/>
        <v>0</v>
      </c>
      <c r="AH416" s="20">
        <f t="shared" si="293"/>
        <v>0</v>
      </c>
    </row>
    <row r="417" spans="2:34" hidden="1" outlineLevel="1">
      <c r="B417" t="str">
        <f t="shared" si="284"/>
        <v/>
      </c>
      <c r="C417" s="56"/>
      <c r="D417" s="56"/>
      <c r="E417" s="56"/>
      <c r="F417" s="56"/>
      <c r="G417" s="57"/>
      <c r="H417" s="57"/>
      <c r="I417" s="57"/>
      <c r="J417" s="57"/>
      <c r="K417" s="57"/>
      <c r="L417" s="57"/>
      <c r="M417" s="57"/>
      <c r="N417" s="57"/>
      <c r="O417" s="57"/>
      <c r="P417" s="57"/>
      <c r="Q417" s="57"/>
      <c r="R417" s="57"/>
      <c r="S417" s="57"/>
      <c r="T417" s="57"/>
      <c r="U417" s="57"/>
      <c r="V417" s="57"/>
      <c r="W417" s="57"/>
      <c r="X417" s="57"/>
      <c r="Y417" s="57"/>
      <c r="Z417" s="57"/>
      <c r="AA417" s="57"/>
      <c r="AB417" s="57"/>
      <c r="AC417" s="57"/>
      <c r="AD417" s="57"/>
      <c r="AE417" s="57"/>
      <c r="AF417" s="57"/>
      <c r="AG417" s="57"/>
      <c r="AH417" s="57"/>
    </row>
    <row r="418" spans="2:34" hidden="1" outlineLevel="1">
      <c r="B418" t="str">
        <f t="shared" si="284"/>
        <v>e-methanol (PS) - Total emissions - WTT - Global - ton CO2eq/ton fuel</v>
      </c>
      <c r="C418" s="10" t="str">
        <f>C394</f>
        <v>e-methanol (PS)</v>
      </c>
      <c r="D418" s="10" t="s">
        <v>175</v>
      </c>
      <c r="E418" s="10" t="s">
        <v>49</v>
      </c>
      <c r="F418" s="10" t="s">
        <v>52</v>
      </c>
      <c r="G418" s="60">
        <f t="shared" ref="G418:AH418" si="294">G422+G429+G437</f>
        <v>6.7318234077158021E-2</v>
      </c>
      <c r="H418" s="60">
        <f t="shared" si="294"/>
        <v>6.7255738673075091E-2</v>
      </c>
      <c r="I418" s="60">
        <f t="shared" si="294"/>
        <v>6.7182467480182514E-2</v>
      </c>
      <c r="J418" s="60">
        <f t="shared" si="294"/>
        <v>6.7073477383820843E-2</v>
      </c>
      <c r="K418" s="60">
        <f t="shared" si="294"/>
        <v>6.6946317910808018E-2</v>
      </c>
      <c r="L418" s="60">
        <f t="shared" si="294"/>
        <v>6.6800989061143401E-2</v>
      </c>
      <c r="M418" s="60">
        <f t="shared" si="294"/>
        <v>6.6637490834828172E-2</v>
      </c>
      <c r="N418" s="60">
        <f t="shared" si="294"/>
        <v>6.6455823231860861E-2</v>
      </c>
      <c r="O418" s="60">
        <f t="shared" si="294"/>
        <v>6.6104888699158162E-2</v>
      </c>
      <c r="P418" s="60">
        <f t="shared" si="294"/>
        <v>6.5736421971654913E-2</v>
      </c>
      <c r="Q418" s="60">
        <f t="shared" si="294"/>
        <v>6.5350423049350209E-2</v>
      </c>
      <c r="R418" s="60">
        <f t="shared" si="294"/>
        <v>6.4946891932243178E-2</v>
      </c>
      <c r="S418" s="60">
        <f t="shared" si="294"/>
        <v>6.4525828620335346E-2</v>
      </c>
      <c r="T418" s="60">
        <f t="shared" si="294"/>
        <v>6.4086589341086894E-2</v>
      </c>
      <c r="U418" s="60">
        <f t="shared" si="294"/>
        <v>6.3635195777798387E-2</v>
      </c>
      <c r="V418" s="60">
        <f t="shared" si="294"/>
        <v>6.3171647930471697E-2</v>
      </c>
      <c r="W418" s="60">
        <f t="shared" si="294"/>
        <v>6.2695945799104286E-2</v>
      </c>
      <c r="X418" s="60">
        <f t="shared" si="294"/>
        <v>6.2208089383696777E-2</v>
      </c>
      <c r="Y418" s="60">
        <f t="shared" si="294"/>
        <v>6.157713368896197E-2</v>
      </c>
      <c r="Z418" s="60">
        <f t="shared" si="294"/>
        <v>6.0953090079319192E-2</v>
      </c>
      <c r="AA418" s="60">
        <f t="shared" si="294"/>
        <v>6.0335958554769593E-2</v>
      </c>
      <c r="AB418" s="60">
        <f t="shared" si="294"/>
        <v>5.9725739115312031E-2</v>
      </c>
      <c r="AC418" s="60">
        <f t="shared" si="294"/>
        <v>5.9122431760947371E-2</v>
      </c>
      <c r="AD418" s="60">
        <f t="shared" si="294"/>
        <v>5.8618539515596764E-2</v>
      </c>
      <c r="AE418" s="60">
        <f t="shared" si="294"/>
        <v>5.8123521326620221E-2</v>
      </c>
      <c r="AF418" s="60">
        <f t="shared" si="294"/>
        <v>5.7637377194017514E-2</v>
      </c>
      <c r="AG418" s="60">
        <f t="shared" si="294"/>
        <v>5.7160107117788732E-2</v>
      </c>
      <c r="AH418" s="60">
        <f t="shared" si="294"/>
        <v>5.6691711097933993E-2</v>
      </c>
    </row>
    <row r="419" spans="2:34" hidden="1" outlineLevel="1">
      <c r="B419" t="str">
        <f t="shared" si="284"/>
        <v>e-methanol (PS) - Total emissions - WTT - Global - ton CO2eq/ton fuel</v>
      </c>
      <c r="C419" s="2" t="str">
        <f>C394</f>
        <v>e-methanol (PS)</v>
      </c>
      <c r="D419" s="2" t="s">
        <v>175</v>
      </c>
      <c r="E419" s="2" t="s">
        <v>49</v>
      </c>
      <c r="F419" s="2" t="s">
        <v>52</v>
      </c>
      <c r="G419" s="64">
        <f t="shared" ref="G419:AH419" si="295">G423+G430+G438</f>
        <v>0</v>
      </c>
      <c r="H419" s="64">
        <f t="shared" si="295"/>
        <v>0</v>
      </c>
      <c r="I419" s="64">
        <f t="shared" si="295"/>
        <v>0</v>
      </c>
      <c r="J419" s="64">
        <f t="shared" si="295"/>
        <v>0</v>
      </c>
      <c r="K419" s="64">
        <f t="shared" si="295"/>
        <v>0</v>
      </c>
      <c r="L419" s="64">
        <f t="shared" si="295"/>
        <v>0</v>
      </c>
      <c r="M419" s="64">
        <f t="shared" si="295"/>
        <v>0</v>
      </c>
      <c r="N419" s="64">
        <f t="shared" si="295"/>
        <v>0</v>
      </c>
      <c r="O419" s="64">
        <f t="shared" si="295"/>
        <v>0</v>
      </c>
      <c r="P419" s="64">
        <f t="shared" si="295"/>
        <v>0</v>
      </c>
      <c r="Q419" s="64">
        <f t="shared" si="295"/>
        <v>0</v>
      </c>
      <c r="R419" s="64">
        <f t="shared" si="295"/>
        <v>0</v>
      </c>
      <c r="S419" s="64">
        <f t="shared" si="295"/>
        <v>0</v>
      </c>
      <c r="T419" s="64">
        <f t="shared" si="295"/>
        <v>0</v>
      </c>
      <c r="U419" s="64">
        <f t="shared" si="295"/>
        <v>0</v>
      </c>
      <c r="V419" s="64">
        <f t="shared" si="295"/>
        <v>0</v>
      </c>
      <c r="W419" s="64">
        <f t="shared" si="295"/>
        <v>0</v>
      </c>
      <c r="X419" s="64">
        <f t="shared" si="295"/>
        <v>0</v>
      </c>
      <c r="Y419" s="64">
        <f t="shared" si="295"/>
        <v>0</v>
      </c>
      <c r="Z419" s="64">
        <f t="shared" si="295"/>
        <v>0</v>
      </c>
      <c r="AA419" s="64">
        <f t="shared" si="295"/>
        <v>0</v>
      </c>
      <c r="AB419" s="64">
        <f t="shared" si="295"/>
        <v>0</v>
      </c>
      <c r="AC419" s="64">
        <f t="shared" si="295"/>
        <v>0</v>
      </c>
      <c r="AD419" s="64">
        <f t="shared" si="295"/>
        <v>0</v>
      </c>
      <c r="AE419" s="64">
        <f t="shared" si="295"/>
        <v>0</v>
      </c>
      <c r="AF419" s="64">
        <f t="shared" si="295"/>
        <v>0</v>
      </c>
      <c r="AG419" s="64">
        <f t="shared" si="295"/>
        <v>0</v>
      </c>
      <c r="AH419" s="64">
        <f t="shared" si="295"/>
        <v>0</v>
      </c>
    </row>
    <row r="420" spans="2:34" hidden="1" outlineLevel="1">
      <c r="B420" t="str">
        <f t="shared" si="284"/>
        <v>e-methanol (PS) - Total emissions - WTT - Global - ton CO2eq/ton fuel</v>
      </c>
      <c r="C420" s="13" t="str">
        <f>C394</f>
        <v>e-methanol (PS)</v>
      </c>
      <c r="D420" s="13" t="s">
        <v>175</v>
      </c>
      <c r="E420" s="13" t="s">
        <v>49</v>
      </c>
      <c r="F420" s="13" t="s">
        <v>52</v>
      </c>
      <c r="G420" s="61">
        <f t="shared" ref="G420:AH420" si="296">G424+G431+G439</f>
        <v>0</v>
      </c>
      <c r="H420" s="61">
        <f t="shared" si="296"/>
        <v>0</v>
      </c>
      <c r="I420" s="61">
        <f t="shared" si="296"/>
        <v>0</v>
      </c>
      <c r="J420" s="61">
        <f t="shared" si="296"/>
        <v>0</v>
      </c>
      <c r="K420" s="61">
        <f t="shared" si="296"/>
        <v>0</v>
      </c>
      <c r="L420" s="61">
        <f t="shared" si="296"/>
        <v>0</v>
      </c>
      <c r="M420" s="61">
        <f t="shared" si="296"/>
        <v>0</v>
      </c>
      <c r="N420" s="61">
        <f t="shared" si="296"/>
        <v>0</v>
      </c>
      <c r="O420" s="61">
        <f t="shared" si="296"/>
        <v>0</v>
      </c>
      <c r="P420" s="61">
        <f t="shared" si="296"/>
        <v>0</v>
      </c>
      <c r="Q420" s="61">
        <f t="shared" si="296"/>
        <v>0</v>
      </c>
      <c r="R420" s="61">
        <f t="shared" si="296"/>
        <v>0</v>
      </c>
      <c r="S420" s="61">
        <f t="shared" si="296"/>
        <v>0</v>
      </c>
      <c r="T420" s="61">
        <f t="shared" si="296"/>
        <v>0</v>
      </c>
      <c r="U420" s="61">
        <f t="shared" si="296"/>
        <v>0</v>
      </c>
      <c r="V420" s="61">
        <f t="shared" si="296"/>
        <v>0</v>
      </c>
      <c r="W420" s="61">
        <f t="shared" si="296"/>
        <v>0</v>
      </c>
      <c r="X420" s="61">
        <f t="shared" si="296"/>
        <v>0</v>
      </c>
      <c r="Y420" s="61">
        <f t="shared" si="296"/>
        <v>0</v>
      </c>
      <c r="Z420" s="61">
        <f t="shared" si="296"/>
        <v>0</v>
      </c>
      <c r="AA420" s="61">
        <f t="shared" si="296"/>
        <v>0</v>
      </c>
      <c r="AB420" s="61">
        <f t="shared" si="296"/>
        <v>0</v>
      </c>
      <c r="AC420" s="61">
        <f t="shared" si="296"/>
        <v>0</v>
      </c>
      <c r="AD420" s="61">
        <f t="shared" si="296"/>
        <v>0</v>
      </c>
      <c r="AE420" s="61">
        <f t="shared" si="296"/>
        <v>0</v>
      </c>
      <c r="AF420" s="61">
        <f t="shared" si="296"/>
        <v>0</v>
      </c>
      <c r="AG420" s="61">
        <f t="shared" si="296"/>
        <v>0</v>
      </c>
      <c r="AH420" s="61">
        <f t="shared" si="296"/>
        <v>0</v>
      </c>
    </row>
    <row r="421" spans="2:34" hidden="1" outlineLevel="1">
      <c r="B421" t="str">
        <f t="shared" si="284"/>
        <v/>
      </c>
      <c r="C421" s="2"/>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row>
    <row r="422" spans="2:34" hidden="1" outlineLevel="1">
      <c r="B422" t="str">
        <f t="shared" si="284"/>
        <v>e-methanol (PS) - Process-related emissions - WTT - Global - ton CO2/ton fuel</v>
      </c>
      <c r="C422" s="10" t="str">
        <f>C394</f>
        <v>e-methanol (PS)</v>
      </c>
      <c r="D422" s="10" t="s">
        <v>179</v>
      </c>
      <c r="E422" s="10" t="s">
        <v>49</v>
      </c>
      <c r="F422" s="10" t="s">
        <v>176</v>
      </c>
      <c r="G422" s="60">
        <f>G425</f>
        <v>0</v>
      </c>
      <c r="H422" s="60">
        <f t="shared" ref="H422:AH422" si="297">H425</f>
        <v>0</v>
      </c>
      <c r="I422" s="60">
        <f t="shared" si="297"/>
        <v>0</v>
      </c>
      <c r="J422" s="60">
        <f t="shared" si="297"/>
        <v>0</v>
      </c>
      <c r="K422" s="60">
        <f t="shared" si="297"/>
        <v>0</v>
      </c>
      <c r="L422" s="60">
        <f t="shared" si="297"/>
        <v>0</v>
      </c>
      <c r="M422" s="60">
        <f t="shared" si="297"/>
        <v>0</v>
      </c>
      <c r="N422" s="60">
        <f t="shared" si="297"/>
        <v>0</v>
      </c>
      <c r="O422" s="60">
        <f t="shared" si="297"/>
        <v>0</v>
      </c>
      <c r="P422" s="60">
        <f t="shared" si="297"/>
        <v>0</v>
      </c>
      <c r="Q422" s="60">
        <f t="shared" si="297"/>
        <v>0</v>
      </c>
      <c r="R422" s="60">
        <f t="shared" si="297"/>
        <v>0</v>
      </c>
      <c r="S422" s="60">
        <f t="shared" si="297"/>
        <v>0</v>
      </c>
      <c r="T422" s="60">
        <f t="shared" si="297"/>
        <v>0</v>
      </c>
      <c r="U422" s="60">
        <f t="shared" si="297"/>
        <v>0</v>
      </c>
      <c r="V422" s="60">
        <f t="shared" si="297"/>
        <v>0</v>
      </c>
      <c r="W422" s="60">
        <f t="shared" si="297"/>
        <v>0</v>
      </c>
      <c r="X422" s="60">
        <f t="shared" si="297"/>
        <v>0</v>
      </c>
      <c r="Y422" s="60">
        <f t="shared" si="297"/>
        <v>0</v>
      </c>
      <c r="Z422" s="60">
        <f t="shared" si="297"/>
        <v>0</v>
      </c>
      <c r="AA422" s="60">
        <f t="shared" si="297"/>
        <v>0</v>
      </c>
      <c r="AB422" s="60">
        <f t="shared" si="297"/>
        <v>0</v>
      </c>
      <c r="AC422" s="60">
        <f t="shared" si="297"/>
        <v>0</v>
      </c>
      <c r="AD422" s="60">
        <f t="shared" si="297"/>
        <v>0</v>
      </c>
      <c r="AE422" s="60">
        <f t="shared" si="297"/>
        <v>0</v>
      </c>
      <c r="AF422" s="60">
        <f t="shared" si="297"/>
        <v>0</v>
      </c>
      <c r="AG422" s="60">
        <f t="shared" si="297"/>
        <v>0</v>
      </c>
      <c r="AH422" s="60">
        <f t="shared" si="297"/>
        <v>0</v>
      </c>
    </row>
    <row r="423" spans="2:34" hidden="1" outlineLevel="1">
      <c r="B423" t="str">
        <f t="shared" si="284"/>
        <v>e-methanol (PS) - Process-related emissions - WTT - Global - ton CH4/ton fuel</v>
      </c>
      <c r="C423" s="2" t="str">
        <f>C394</f>
        <v>e-methanol (PS)</v>
      </c>
      <c r="D423" s="2" t="s">
        <v>179</v>
      </c>
      <c r="E423" s="2" t="s">
        <v>49</v>
      </c>
      <c r="F423" s="2" t="s">
        <v>177</v>
      </c>
      <c r="G423" s="64">
        <f t="shared" ref="G423:AH423" si="298">G426</f>
        <v>0</v>
      </c>
      <c r="H423" s="64">
        <f t="shared" si="298"/>
        <v>0</v>
      </c>
      <c r="I423" s="64">
        <f t="shared" si="298"/>
        <v>0</v>
      </c>
      <c r="J423" s="64">
        <f t="shared" si="298"/>
        <v>0</v>
      </c>
      <c r="K423" s="64">
        <f t="shared" si="298"/>
        <v>0</v>
      </c>
      <c r="L423" s="64">
        <f t="shared" si="298"/>
        <v>0</v>
      </c>
      <c r="M423" s="64">
        <f t="shared" si="298"/>
        <v>0</v>
      </c>
      <c r="N423" s="64">
        <f t="shared" si="298"/>
        <v>0</v>
      </c>
      <c r="O423" s="64">
        <f t="shared" si="298"/>
        <v>0</v>
      </c>
      <c r="P423" s="64">
        <f t="shared" si="298"/>
        <v>0</v>
      </c>
      <c r="Q423" s="64">
        <f t="shared" si="298"/>
        <v>0</v>
      </c>
      <c r="R423" s="64">
        <f t="shared" si="298"/>
        <v>0</v>
      </c>
      <c r="S423" s="64">
        <f t="shared" si="298"/>
        <v>0</v>
      </c>
      <c r="T423" s="64">
        <f t="shared" si="298"/>
        <v>0</v>
      </c>
      <c r="U423" s="64">
        <f t="shared" si="298"/>
        <v>0</v>
      </c>
      <c r="V423" s="64">
        <f t="shared" si="298"/>
        <v>0</v>
      </c>
      <c r="W423" s="64">
        <f t="shared" si="298"/>
        <v>0</v>
      </c>
      <c r="X423" s="64">
        <f t="shared" si="298"/>
        <v>0</v>
      </c>
      <c r="Y423" s="64">
        <f t="shared" si="298"/>
        <v>0</v>
      </c>
      <c r="Z423" s="64">
        <f t="shared" si="298"/>
        <v>0</v>
      </c>
      <c r="AA423" s="64">
        <f t="shared" si="298"/>
        <v>0</v>
      </c>
      <c r="AB423" s="64">
        <f t="shared" si="298"/>
        <v>0</v>
      </c>
      <c r="AC423" s="64">
        <f t="shared" si="298"/>
        <v>0</v>
      </c>
      <c r="AD423" s="64">
        <f t="shared" si="298"/>
        <v>0</v>
      </c>
      <c r="AE423" s="64">
        <f t="shared" si="298"/>
        <v>0</v>
      </c>
      <c r="AF423" s="64">
        <f t="shared" si="298"/>
        <v>0</v>
      </c>
      <c r="AG423" s="64">
        <f t="shared" si="298"/>
        <v>0</v>
      </c>
      <c r="AH423" s="64">
        <f t="shared" si="298"/>
        <v>0</v>
      </c>
    </row>
    <row r="424" spans="2:34" hidden="1" outlineLevel="1">
      <c r="B424" t="str">
        <f t="shared" si="284"/>
        <v>e-methanol (PS) - Process-related emissions - WTT - Global - ton N2O/ton fuel</v>
      </c>
      <c r="C424" s="13" t="str">
        <f>C394</f>
        <v>e-methanol (PS)</v>
      </c>
      <c r="D424" s="13" t="s">
        <v>179</v>
      </c>
      <c r="E424" s="13" t="s">
        <v>49</v>
      </c>
      <c r="F424" s="13" t="s">
        <v>178</v>
      </c>
      <c r="G424" s="61">
        <f t="shared" ref="G424:AH424" si="299">G427</f>
        <v>0</v>
      </c>
      <c r="H424" s="61">
        <f t="shared" si="299"/>
        <v>0</v>
      </c>
      <c r="I424" s="61">
        <f t="shared" si="299"/>
        <v>0</v>
      </c>
      <c r="J424" s="61">
        <f t="shared" si="299"/>
        <v>0</v>
      </c>
      <c r="K424" s="61">
        <f t="shared" si="299"/>
        <v>0</v>
      </c>
      <c r="L424" s="61">
        <f t="shared" si="299"/>
        <v>0</v>
      </c>
      <c r="M424" s="61">
        <f t="shared" si="299"/>
        <v>0</v>
      </c>
      <c r="N424" s="61">
        <f t="shared" si="299"/>
        <v>0</v>
      </c>
      <c r="O424" s="61">
        <f t="shared" si="299"/>
        <v>0</v>
      </c>
      <c r="P424" s="61">
        <f t="shared" si="299"/>
        <v>0</v>
      </c>
      <c r="Q424" s="61">
        <f t="shared" si="299"/>
        <v>0</v>
      </c>
      <c r="R424" s="61">
        <f t="shared" si="299"/>
        <v>0</v>
      </c>
      <c r="S424" s="61">
        <f t="shared" si="299"/>
        <v>0</v>
      </c>
      <c r="T424" s="61">
        <f t="shared" si="299"/>
        <v>0</v>
      </c>
      <c r="U424" s="61">
        <f t="shared" si="299"/>
        <v>0</v>
      </c>
      <c r="V424" s="61">
        <f t="shared" si="299"/>
        <v>0</v>
      </c>
      <c r="W424" s="61">
        <f t="shared" si="299"/>
        <v>0</v>
      </c>
      <c r="X424" s="61">
        <f t="shared" si="299"/>
        <v>0</v>
      </c>
      <c r="Y424" s="61">
        <f t="shared" si="299"/>
        <v>0</v>
      </c>
      <c r="Z424" s="61">
        <f t="shared" si="299"/>
        <v>0</v>
      </c>
      <c r="AA424" s="61">
        <f t="shared" si="299"/>
        <v>0</v>
      </c>
      <c r="AB424" s="61">
        <f t="shared" si="299"/>
        <v>0</v>
      </c>
      <c r="AC424" s="61">
        <f t="shared" si="299"/>
        <v>0</v>
      </c>
      <c r="AD424" s="61">
        <f t="shared" si="299"/>
        <v>0</v>
      </c>
      <c r="AE424" s="61">
        <f t="shared" si="299"/>
        <v>0</v>
      </c>
      <c r="AF424" s="61">
        <f t="shared" si="299"/>
        <v>0</v>
      </c>
      <c r="AG424" s="61">
        <f t="shared" si="299"/>
        <v>0</v>
      </c>
      <c r="AH424" s="61">
        <f t="shared" si="299"/>
        <v>0</v>
      </c>
    </row>
    <row r="425" spans="2:34" hidden="1" outlineLevel="1">
      <c r="B425" t="str">
        <f t="shared" si="284"/>
        <v>e-methanol - Process WTT emissions (carbon dioxide) - Global - ton CO2/ton fuel</v>
      </c>
      <c r="C425" t="s">
        <v>71</v>
      </c>
      <c r="D425" t="s">
        <v>180</v>
      </c>
      <c r="E425" t="s">
        <v>49</v>
      </c>
      <c r="F425" t="s">
        <v>176</v>
      </c>
      <c r="G425" s="20">
        <f t="shared" ref="G425:AH427" si="300">INDEX(FuelData,MATCH($B425,FuelData_Index,0),MATCH(G$4,FuelData_Year,0))</f>
        <v>0</v>
      </c>
      <c r="H425" s="20">
        <f t="shared" si="300"/>
        <v>0</v>
      </c>
      <c r="I425" s="20">
        <f t="shared" si="300"/>
        <v>0</v>
      </c>
      <c r="J425" s="20">
        <f t="shared" si="300"/>
        <v>0</v>
      </c>
      <c r="K425" s="20">
        <f t="shared" si="300"/>
        <v>0</v>
      </c>
      <c r="L425" s="20">
        <f t="shared" si="300"/>
        <v>0</v>
      </c>
      <c r="M425" s="20">
        <f t="shared" si="300"/>
        <v>0</v>
      </c>
      <c r="N425" s="20">
        <f t="shared" si="300"/>
        <v>0</v>
      </c>
      <c r="O425" s="20">
        <f t="shared" si="300"/>
        <v>0</v>
      </c>
      <c r="P425" s="20">
        <f t="shared" si="300"/>
        <v>0</v>
      </c>
      <c r="Q425" s="20">
        <f t="shared" si="300"/>
        <v>0</v>
      </c>
      <c r="R425" s="20">
        <f t="shared" si="300"/>
        <v>0</v>
      </c>
      <c r="S425" s="20">
        <f t="shared" si="300"/>
        <v>0</v>
      </c>
      <c r="T425" s="20">
        <f t="shared" si="300"/>
        <v>0</v>
      </c>
      <c r="U425" s="20">
        <f t="shared" si="300"/>
        <v>0</v>
      </c>
      <c r="V425" s="20">
        <f t="shared" si="300"/>
        <v>0</v>
      </c>
      <c r="W425" s="20">
        <f t="shared" si="300"/>
        <v>0</v>
      </c>
      <c r="X425" s="20">
        <f t="shared" si="300"/>
        <v>0</v>
      </c>
      <c r="Y425" s="20">
        <f t="shared" si="300"/>
        <v>0</v>
      </c>
      <c r="Z425" s="20">
        <f t="shared" si="300"/>
        <v>0</v>
      </c>
      <c r="AA425" s="20">
        <f t="shared" si="300"/>
        <v>0</v>
      </c>
      <c r="AB425" s="20">
        <f t="shared" si="300"/>
        <v>0</v>
      </c>
      <c r="AC425" s="20">
        <f t="shared" si="300"/>
        <v>0</v>
      </c>
      <c r="AD425" s="20">
        <f t="shared" si="300"/>
        <v>0</v>
      </c>
      <c r="AE425" s="20">
        <f t="shared" si="300"/>
        <v>0</v>
      </c>
      <c r="AF425" s="20">
        <f t="shared" si="300"/>
        <v>0</v>
      </c>
      <c r="AG425" s="20">
        <f t="shared" si="300"/>
        <v>0</v>
      </c>
      <c r="AH425" s="20">
        <f t="shared" si="300"/>
        <v>0</v>
      </c>
    </row>
    <row r="426" spans="2:34" hidden="1" outlineLevel="1">
      <c r="B426" t="str">
        <f t="shared" si="284"/>
        <v>e-methanol - Process WTT emissions (methane) - Global - ton CH4/ton fuel</v>
      </c>
      <c r="C426" t="s">
        <v>71</v>
      </c>
      <c r="D426" t="s">
        <v>181</v>
      </c>
      <c r="E426" t="s">
        <v>49</v>
      </c>
      <c r="F426" t="s">
        <v>177</v>
      </c>
      <c r="G426" s="20">
        <f t="shared" si="300"/>
        <v>0</v>
      </c>
      <c r="H426" s="20">
        <f t="shared" si="300"/>
        <v>0</v>
      </c>
      <c r="I426" s="20">
        <f t="shared" si="300"/>
        <v>0</v>
      </c>
      <c r="J426" s="20">
        <f t="shared" si="300"/>
        <v>0</v>
      </c>
      <c r="K426" s="20">
        <f t="shared" si="300"/>
        <v>0</v>
      </c>
      <c r="L426" s="20">
        <f t="shared" si="300"/>
        <v>0</v>
      </c>
      <c r="M426" s="20">
        <f t="shared" si="300"/>
        <v>0</v>
      </c>
      <c r="N426" s="20">
        <f t="shared" si="300"/>
        <v>0</v>
      </c>
      <c r="O426" s="20">
        <f t="shared" si="300"/>
        <v>0</v>
      </c>
      <c r="P426" s="20">
        <f t="shared" si="300"/>
        <v>0</v>
      </c>
      <c r="Q426" s="20">
        <f t="shared" si="300"/>
        <v>0</v>
      </c>
      <c r="R426" s="20">
        <f t="shared" si="300"/>
        <v>0</v>
      </c>
      <c r="S426" s="20">
        <f t="shared" si="300"/>
        <v>0</v>
      </c>
      <c r="T426" s="20">
        <f t="shared" si="300"/>
        <v>0</v>
      </c>
      <c r="U426" s="20">
        <f t="shared" si="300"/>
        <v>0</v>
      </c>
      <c r="V426" s="20">
        <f t="shared" si="300"/>
        <v>0</v>
      </c>
      <c r="W426" s="20">
        <f t="shared" si="300"/>
        <v>0</v>
      </c>
      <c r="X426" s="20">
        <f t="shared" si="300"/>
        <v>0</v>
      </c>
      <c r="Y426" s="20">
        <f t="shared" si="300"/>
        <v>0</v>
      </c>
      <c r="Z426" s="20">
        <f t="shared" si="300"/>
        <v>0</v>
      </c>
      <c r="AA426" s="20">
        <f t="shared" si="300"/>
        <v>0</v>
      </c>
      <c r="AB426" s="20">
        <f t="shared" si="300"/>
        <v>0</v>
      </c>
      <c r="AC426" s="20">
        <f t="shared" si="300"/>
        <v>0</v>
      </c>
      <c r="AD426" s="20">
        <f t="shared" si="300"/>
        <v>0</v>
      </c>
      <c r="AE426" s="20">
        <f t="shared" si="300"/>
        <v>0</v>
      </c>
      <c r="AF426" s="20">
        <f t="shared" si="300"/>
        <v>0</v>
      </c>
      <c r="AG426" s="20">
        <f t="shared" si="300"/>
        <v>0</v>
      </c>
      <c r="AH426" s="20">
        <f t="shared" si="300"/>
        <v>0</v>
      </c>
    </row>
    <row r="427" spans="2:34" hidden="1" outlineLevel="1">
      <c r="B427" t="str">
        <f t="shared" si="284"/>
        <v>e-methanol - Process WTT emissions (nitrous oxide) - Global - ton N2O/ton fuel</v>
      </c>
      <c r="C427" t="s">
        <v>71</v>
      </c>
      <c r="D427" t="s">
        <v>182</v>
      </c>
      <c r="E427" t="s">
        <v>49</v>
      </c>
      <c r="F427" t="s">
        <v>178</v>
      </c>
      <c r="G427" s="20">
        <f t="shared" si="300"/>
        <v>0</v>
      </c>
      <c r="H427" s="20">
        <f t="shared" si="300"/>
        <v>0</v>
      </c>
      <c r="I427" s="20">
        <f t="shared" si="300"/>
        <v>0</v>
      </c>
      <c r="J427" s="20">
        <f t="shared" si="300"/>
        <v>0</v>
      </c>
      <c r="K427" s="20">
        <f t="shared" si="300"/>
        <v>0</v>
      </c>
      <c r="L427" s="20">
        <f t="shared" si="300"/>
        <v>0</v>
      </c>
      <c r="M427" s="20">
        <f t="shared" si="300"/>
        <v>0</v>
      </c>
      <c r="N427" s="20">
        <f t="shared" si="300"/>
        <v>0</v>
      </c>
      <c r="O427" s="20">
        <f t="shared" si="300"/>
        <v>0</v>
      </c>
      <c r="P427" s="20">
        <f t="shared" si="300"/>
        <v>0</v>
      </c>
      <c r="Q427" s="20">
        <f t="shared" si="300"/>
        <v>0</v>
      </c>
      <c r="R427" s="20">
        <f t="shared" si="300"/>
        <v>0</v>
      </c>
      <c r="S427" s="20">
        <f t="shared" si="300"/>
        <v>0</v>
      </c>
      <c r="T427" s="20">
        <f t="shared" si="300"/>
        <v>0</v>
      </c>
      <c r="U427" s="20">
        <f t="shared" si="300"/>
        <v>0</v>
      </c>
      <c r="V427" s="20">
        <f t="shared" si="300"/>
        <v>0</v>
      </c>
      <c r="W427" s="20">
        <f t="shared" si="300"/>
        <v>0</v>
      </c>
      <c r="X427" s="20">
        <f t="shared" si="300"/>
        <v>0</v>
      </c>
      <c r="Y427" s="20">
        <f t="shared" si="300"/>
        <v>0</v>
      </c>
      <c r="Z427" s="20">
        <f t="shared" si="300"/>
        <v>0</v>
      </c>
      <c r="AA427" s="20">
        <f t="shared" si="300"/>
        <v>0</v>
      </c>
      <c r="AB427" s="20">
        <f t="shared" si="300"/>
        <v>0</v>
      </c>
      <c r="AC427" s="20">
        <f t="shared" si="300"/>
        <v>0</v>
      </c>
      <c r="AD427" s="20">
        <f t="shared" si="300"/>
        <v>0</v>
      </c>
      <c r="AE427" s="20">
        <f t="shared" si="300"/>
        <v>0</v>
      </c>
      <c r="AF427" s="20">
        <f t="shared" si="300"/>
        <v>0</v>
      </c>
      <c r="AG427" s="20">
        <f t="shared" si="300"/>
        <v>0</v>
      </c>
      <c r="AH427" s="20">
        <f t="shared" si="300"/>
        <v>0</v>
      </c>
    </row>
    <row r="428" spans="2:34" hidden="1" outlineLevel="1">
      <c r="B428" t="str">
        <f t="shared" si="284"/>
        <v/>
      </c>
      <c r="G428" s="66"/>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row>
    <row r="429" spans="2:34" hidden="1" outlineLevel="1">
      <c r="B429" t="str">
        <f t="shared" si="284"/>
        <v>e-methanol (PS) - Energy-related emissions - WTT - Global - ton CO2/ton fuel</v>
      </c>
      <c r="C429" s="10" t="str">
        <f>C394</f>
        <v>e-methanol (PS)</v>
      </c>
      <c r="D429" s="10" t="s">
        <v>183</v>
      </c>
      <c r="E429" s="10" t="s">
        <v>49</v>
      </c>
      <c r="F429" s="10" t="s">
        <v>176</v>
      </c>
      <c r="G429" s="67">
        <f>G432*G$435</f>
        <v>9.129E-3</v>
      </c>
      <c r="H429" s="67">
        <f t="shared" ref="H429:AH429" si="301">H432*H$435</f>
        <v>9.129E-3</v>
      </c>
      <c r="I429" s="67">
        <f t="shared" si="301"/>
        <v>9.129E-3</v>
      </c>
      <c r="J429" s="67">
        <f t="shared" si="301"/>
        <v>9.129E-3</v>
      </c>
      <c r="K429" s="67">
        <f t="shared" si="301"/>
        <v>9.129E-3</v>
      </c>
      <c r="L429" s="67">
        <f t="shared" si="301"/>
        <v>9.129E-3</v>
      </c>
      <c r="M429" s="67">
        <f t="shared" si="301"/>
        <v>9.129E-3</v>
      </c>
      <c r="N429" s="67">
        <f t="shared" si="301"/>
        <v>9.129E-3</v>
      </c>
      <c r="O429" s="67">
        <f t="shared" si="301"/>
        <v>9.129E-3</v>
      </c>
      <c r="P429" s="67">
        <f t="shared" si="301"/>
        <v>9.129E-3</v>
      </c>
      <c r="Q429" s="67">
        <f t="shared" si="301"/>
        <v>9.129E-3</v>
      </c>
      <c r="R429" s="67">
        <f t="shared" si="301"/>
        <v>9.129E-3</v>
      </c>
      <c r="S429" s="67">
        <f t="shared" si="301"/>
        <v>9.129E-3</v>
      </c>
      <c r="T429" s="67">
        <f t="shared" si="301"/>
        <v>9.129E-3</v>
      </c>
      <c r="U429" s="67">
        <f t="shared" si="301"/>
        <v>9.129E-3</v>
      </c>
      <c r="V429" s="67">
        <f t="shared" si="301"/>
        <v>9.129E-3</v>
      </c>
      <c r="W429" s="67">
        <f t="shared" si="301"/>
        <v>9.129E-3</v>
      </c>
      <c r="X429" s="67">
        <f t="shared" si="301"/>
        <v>9.129E-3</v>
      </c>
      <c r="Y429" s="67">
        <f t="shared" si="301"/>
        <v>9.129E-3</v>
      </c>
      <c r="Z429" s="67">
        <f t="shared" si="301"/>
        <v>9.129E-3</v>
      </c>
      <c r="AA429" s="67">
        <f t="shared" si="301"/>
        <v>9.129E-3</v>
      </c>
      <c r="AB429" s="67">
        <f t="shared" si="301"/>
        <v>9.129E-3</v>
      </c>
      <c r="AC429" s="67">
        <f t="shared" si="301"/>
        <v>9.129E-3</v>
      </c>
      <c r="AD429" s="67">
        <f t="shared" si="301"/>
        <v>9.129E-3</v>
      </c>
      <c r="AE429" s="67">
        <f t="shared" si="301"/>
        <v>9.129E-3</v>
      </c>
      <c r="AF429" s="67">
        <f t="shared" si="301"/>
        <v>9.129E-3</v>
      </c>
      <c r="AG429" s="67">
        <f t="shared" si="301"/>
        <v>9.129E-3</v>
      </c>
      <c r="AH429" s="67">
        <f t="shared" si="301"/>
        <v>9.129E-3</v>
      </c>
    </row>
    <row r="430" spans="2:34" hidden="1" outlineLevel="1">
      <c r="B430" t="str">
        <f t="shared" si="284"/>
        <v>e-methanol (PS) - Energy-related emissions - WTT - Global - ton CH4/ton fuel</v>
      </c>
      <c r="C430" s="2" t="str">
        <f>C394</f>
        <v>e-methanol (PS)</v>
      </c>
      <c r="D430" s="2" t="s">
        <v>183</v>
      </c>
      <c r="E430" s="2" t="s">
        <v>49</v>
      </c>
      <c r="F430" s="2" t="s">
        <v>177</v>
      </c>
      <c r="G430" s="68">
        <f t="shared" ref="G430:AH430" si="302">G433*G$435</f>
        <v>0</v>
      </c>
      <c r="H430" s="68">
        <f t="shared" si="302"/>
        <v>0</v>
      </c>
      <c r="I430" s="68">
        <f t="shared" si="302"/>
        <v>0</v>
      </c>
      <c r="J430" s="68">
        <f t="shared" si="302"/>
        <v>0</v>
      </c>
      <c r="K430" s="68">
        <f t="shared" si="302"/>
        <v>0</v>
      </c>
      <c r="L430" s="68">
        <f t="shared" si="302"/>
        <v>0</v>
      </c>
      <c r="M430" s="68">
        <f t="shared" si="302"/>
        <v>0</v>
      </c>
      <c r="N430" s="68">
        <f t="shared" si="302"/>
        <v>0</v>
      </c>
      <c r="O430" s="68">
        <f t="shared" si="302"/>
        <v>0</v>
      </c>
      <c r="P430" s="68">
        <f t="shared" si="302"/>
        <v>0</v>
      </c>
      <c r="Q430" s="68">
        <f t="shared" si="302"/>
        <v>0</v>
      </c>
      <c r="R430" s="68">
        <f t="shared" si="302"/>
        <v>0</v>
      </c>
      <c r="S430" s="68">
        <f t="shared" si="302"/>
        <v>0</v>
      </c>
      <c r="T430" s="68">
        <f t="shared" si="302"/>
        <v>0</v>
      </c>
      <c r="U430" s="68">
        <f t="shared" si="302"/>
        <v>0</v>
      </c>
      <c r="V430" s="68">
        <f t="shared" si="302"/>
        <v>0</v>
      </c>
      <c r="W430" s="68">
        <f t="shared" si="302"/>
        <v>0</v>
      </c>
      <c r="X430" s="68">
        <f t="shared" si="302"/>
        <v>0</v>
      </c>
      <c r="Y430" s="68">
        <f t="shared" si="302"/>
        <v>0</v>
      </c>
      <c r="Z430" s="68">
        <f t="shared" si="302"/>
        <v>0</v>
      </c>
      <c r="AA430" s="68">
        <f t="shared" si="302"/>
        <v>0</v>
      </c>
      <c r="AB430" s="68">
        <f t="shared" si="302"/>
        <v>0</v>
      </c>
      <c r="AC430" s="68">
        <f t="shared" si="302"/>
        <v>0</v>
      </c>
      <c r="AD430" s="68">
        <f t="shared" si="302"/>
        <v>0</v>
      </c>
      <c r="AE430" s="68">
        <f t="shared" si="302"/>
        <v>0</v>
      </c>
      <c r="AF430" s="68">
        <f t="shared" si="302"/>
        <v>0</v>
      </c>
      <c r="AG430" s="68">
        <f t="shared" si="302"/>
        <v>0</v>
      </c>
      <c r="AH430" s="68">
        <f t="shared" si="302"/>
        <v>0</v>
      </c>
    </row>
    <row r="431" spans="2:34" hidden="1" outlineLevel="1">
      <c r="B431" t="str">
        <f t="shared" si="284"/>
        <v>e-methanol (PS) - Energy-related emissions - WTT - Global - ton N2O/ton fuel</v>
      </c>
      <c r="C431" s="13" t="str">
        <f>C394</f>
        <v>e-methanol (PS)</v>
      </c>
      <c r="D431" s="13" t="s">
        <v>183</v>
      </c>
      <c r="E431" s="13" t="s">
        <v>49</v>
      </c>
      <c r="F431" s="13" t="s">
        <v>178</v>
      </c>
      <c r="G431" s="69">
        <f t="shared" ref="G431:AH431" si="303">G434*G$435</f>
        <v>0</v>
      </c>
      <c r="H431" s="69">
        <f t="shared" si="303"/>
        <v>0</v>
      </c>
      <c r="I431" s="69">
        <f t="shared" si="303"/>
        <v>0</v>
      </c>
      <c r="J431" s="69">
        <f t="shared" si="303"/>
        <v>0</v>
      </c>
      <c r="K431" s="69">
        <f t="shared" si="303"/>
        <v>0</v>
      </c>
      <c r="L431" s="69">
        <f t="shared" si="303"/>
        <v>0</v>
      </c>
      <c r="M431" s="69">
        <f t="shared" si="303"/>
        <v>0</v>
      </c>
      <c r="N431" s="69">
        <f t="shared" si="303"/>
        <v>0</v>
      </c>
      <c r="O431" s="69">
        <f t="shared" si="303"/>
        <v>0</v>
      </c>
      <c r="P431" s="69">
        <f t="shared" si="303"/>
        <v>0</v>
      </c>
      <c r="Q431" s="69">
        <f t="shared" si="303"/>
        <v>0</v>
      </c>
      <c r="R431" s="69">
        <f t="shared" si="303"/>
        <v>0</v>
      </c>
      <c r="S431" s="69">
        <f t="shared" si="303"/>
        <v>0</v>
      </c>
      <c r="T431" s="69">
        <f t="shared" si="303"/>
        <v>0</v>
      </c>
      <c r="U431" s="69">
        <f t="shared" si="303"/>
        <v>0</v>
      </c>
      <c r="V431" s="69">
        <f t="shared" si="303"/>
        <v>0</v>
      </c>
      <c r="W431" s="69">
        <f t="shared" si="303"/>
        <v>0</v>
      </c>
      <c r="X431" s="69">
        <f t="shared" si="303"/>
        <v>0</v>
      </c>
      <c r="Y431" s="69">
        <f t="shared" si="303"/>
        <v>0</v>
      </c>
      <c r="Z431" s="69">
        <f t="shared" si="303"/>
        <v>0</v>
      </c>
      <c r="AA431" s="69">
        <f t="shared" si="303"/>
        <v>0</v>
      </c>
      <c r="AB431" s="69">
        <f t="shared" si="303"/>
        <v>0</v>
      </c>
      <c r="AC431" s="69">
        <f t="shared" si="303"/>
        <v>0</v>
      </c>
      <c r="AD431" s="69">
        <f t="shared" si="303"/>
        <v>0</v>
      </c>
      <c r="AE431" s="69">
        <f t="shared" si="303"/>
        <v>0</v>
      </c>
      <c r="AF431" s="69">
        <f t="shared" si="303"/>
        <v>0</v>
      </c>
      <c r="AG431" s="69">
        <f t="shared" si="303"/>
        <v>0</v>
      </c>
      <c r="AH431" s="69">
        <f t="shared" si="303"/>
        <v>0</v>
      </c>
    </row>
    <row r="432" spans="2:34" hidden="1" outlineLevel="1">
      <c r="B432" t="str">
        <f t="shared" si="284"/>
        <v>Renewable electricity - Feedstock WTT emissions (carbon dioxide) - Global - ton CO2/MWh</v>
      </c>
      <c r="C432" t="s">
        <v>118</v>
      </c>
      <c r="D432" t="s">
        <v>184</v>
      </c>
      <c r="E432" t="s">
        <v>49</v>
      </c>
      <c r="F432" t="s">
        <v>185</v>
      </c>
      <c r="G432" s="24">
        <f t="shared" ref="G432:V435" si="304">INDEX(FuelData,MATCH($B432,FuelData_Index,0),MATCH(G$4,FuelData_Year,0))</f>
        <v>5.3699999999999998E-3</v>
      </c>
      <c r="H432" s="24">
        <f t="shared" si="304"/>
        <v>5.3699999999999998E-3</v>
      </c>
      <c r="I432" s="24">
        <f t="shared" si="304"/>
        <v>5.3699999999999998E-3</v>
      </c>
      <c r="J432" s="24">
        <f t="shared" si="304"/>
        <v>5.3699999999999998E-3</v>
      </c>
      <c r="K432" s="24">
        <f t="shared" si="304"/>
        <v>5.3699999999999998E-3</v>
      </c>
      <c r="L432" s="24">
        <f t="shared" si="304"/>
        <v>5.3699999999999998E-3</v>
      </c>
      <c r="M432" s="24">
        <f t="shared" si="304"/>
        <v>5.3699999999999998E-3</v>
      </c>
      <c r="N432" s="24">
        <f t="shared" si="304"/>
        <v>5.3699999999999998E-3</v>
      </c>
      <c r="O432" s="24">
        <f t="shared" si="304"/>
        <v>5.3699999999999998E-3</v>
      </c>
      <c r="P432" s="24">
        <f t="shared" si="304"/>
        <v>5.3699999999999998E-3</v>
      </c>
      <c r="Q432" s="24">
        <f t="shared" si="304"/>
        <v>5.3699999999999998E-3</v>
      </c>
      <c r="R432" s="24">
        <f t="shared" si="304"/>
        <v>5.3699999999999998E-3</v>
      </c>
      <c r="S432" s="24">
        <f t="shared" si="304"/>
        <v>5.3699999999999998E-3</v>
      </c>
      <c r="T432" s="24">
        <f t="shared" si="304"/>
        <v>5.3699999999999998E-3</v>
      </c>
      <c r="U432" s="24">
        <f t="shared" si="304"/>
        <v>5.3699999999999998E-3</v>
      </c>
      <c r="V432" s="24">
        <f t="shared" si="304"/>
        <v>5.3699999999999998E-3</v>
      </c>
      <c r="W432" s="24">
        <f t="shared" ref="W432:AH435" si="305">INDEX(FuelData,MATCH($B432,FuelData_Index,0),MATCH(W$4,FuelData_Year,0))</f>
        <v>5.3699999999999998E-3</v>
      </c>
      <c r="X432" s="24">
        <f t="shared" si="305"/>
        <v>5.3699999999999998E-3</v>
      </c>
      <c r="Y432" s="24">
        <f t="shared" si="305"/>
        <v>5.3699999999999998E-3</v>
      </c>
      <c r="Z432" s="24">
        <f t="shared" si="305"/>
        <v>5.3699999999999998E-3</v>
      </c>
      <c r="AA432" s="24">
        <f t="shared" si="305"/>
        <v>5.3699999999999998E-3</v>
      </c>
      <c r="AB432" s="24">
        <f t="shared" si="305"/>
        <v>5.3699999999999998E-3</v>
      </c>
      <c r="AC432" s="24">
        <f t="shared" si="305"/>
        <v>5.3699999999999998E-3</v>
      </c>
      <c r="AD432" s="24">
        <f t="shared" si="305"/>
        <v>5.3699999999999998E-3</v>
      </c>
      <c r="AE432" s="24">
        <f t="shared" si="305"/>
        <v>5.3699999999999998E-3</v>
      </c>
      <c r="AF432" s="24">
        <f t="shared" si="305"/>
        <v>5.3699999999999998E-3</v>
      </c>
      <c r="AG432" s="24">
        <f t="shared" si="305"/>
        <v>5.3699999999999998E-3</v>
      </c>
      <c r="AH432" s="24">
        <f t="shared" si="305"/>
        <v>5.3699999999999998E-3</v>
      </c>
    </row>
    <row r="433" spans="2:34" hidden="1" outlineLevel="1">
      <c r="B433" t="str">
        <f t="shared" si="284"/>
        <v>Renewable electricity - Feedstock WTT emissions (methane) - Global - ton CH4/MWh</v>
      </c>
      <c r="C433" t="s">
        <v>118</v>
      </c>
      <c r="D433" t="s">
        <v>186</v>
      </c>
      <c r="E433" t="s">
        <v>49</v>
      </c>
      <c r="F433" t="s">
        <v>187</v>
      </c>
      <c r="G433" s="24">
        <f t="shared" si="304"/>
        <v>0</v>
      </c>
      <c r="H433" s="24">
        <f t="shared" si="304"/>
        <v>0</v>
      </c>
      <c r="I433" s="24">
        <f t="shared" si="304"/>
        <v>0</v>
      </c>
      <c r="J433" s="24">
        <f t="shared" si="304"/>
        <v>0</v>
      </c>
      <c r="K433" s="24">
        <f t="shared" si="304"/>
        <v>0</v>
      </c>
      <c r="L433" s="24">
        <f t="shared" si="304"/>
        <v>0</v>
      </c>
      <c r="M433" s="24">
        <f t="shared" si="304"/>
        <v>0</v>
      </c>
      <c r="N433" s="24">
        <f t="shared" si="304"/>
        <v>0</v>
      </c>
      <c r="O433" s="24">
        <f t="shared" si="304"/>
        <v>0</v>
      </c>
      <c r="P433" s="24">
        <f t="shared" si="304"/>
        <v>0</v>
      </c>
      <c r="Q433" s="24">
        <f t="shared" si="304"/>
        <v>0</v>
      </c>
      <c r="R433" s="24">
        <f t="shared" si="304"/>
        <v>0</v>
      </c>
      <c r="S433" s="24">
        <f t="shared" si="304"/>
        <v>0</v>
      </c>
      <c r="T433" s="24">
        <f t="shared" si="304"/>
        <v>0</v>
      </c>
      <c r="U433" s="24">
        <f t="shared" si="304"/>
        <v>0</v>
      </c>
      <c r="V433" s="24">
        <f t="shared" si="304"/>
        <v>0</v>
      </c>
      <c r="W433" s="24">
        <f t="shared" si="305"/>
        <v>0</v>
      </c>
      <c r="X433" s="24">
        <f t="shared" si="305"/>
        <v>0</v>
      </c>
      <c r="Y433" s="24">
        <f t="shared" si="305"/>
        <v>0</v>
      </c>
      <c r="Z433" s="24">
        <f t="shared" si="305"/>
        <v>0</v>
      </c>
      <c r="AA433" s="24">
        <f t="shared" si="305"/>
        <v>0</v>
      </c>
      <c r="AB433" s="24">
        <f t="shared" si="305"/>
        <v>0</v>
      </c>
      <c r="AC433" s="24">
        <f t="shared" si="305"/>
        <v>0</v>
      </c>
      <c r="AD433" s="24">
        <f t="shared" si="305"/>
        <v>0</v>
      </c>
      <c r="AE433" s="24">
        <f t="shared" si="305"/>
        <v>0</v>
      </c>
      <c r="AF433" s="24">
        <f t="shared" si="305"/>
        <v>0</v>
      </c>
      <c r="AG433" s="24">
        <f t="shared" si="305"/>
        <v>0</v>
      </c>
      <c r="AH433" s="24">
        <f t="shared" si="305"/>
        <v>0</v>
      </c>
    </row>
    <row r="434" spans="2:34" hidden="1" outlineLevel="1">
      <c r="B434" t="str">
        <f t="shared" si="284"/>
        <v>Renewable electricity - Feedstock WTT emissions (nitrous oxide) - Global - ton N2O/MWh</v>
      </c>
      <c r="C434" t="s">
        <v>118</v>
      </c>
      <c r="D434" t="s">
        <v>188</v>
      </c>
      <c r="E434" t="s">
        <v>49</v>
      </c>
      <c r="F434" t="s">
        <v>189</v>
      </c>
      <c r="G434" s="24">
        <f t="shared" si="304"/>
        <v>0</v>
      </c>
      <c r="H434" s="24">
        <f t="shared" si="304"/>
        <v>0</v>
      </c>
      <c r="I434" s="24">
        <f t="shared" si="304"/>
        <v>0</v>
      </c>
      <c r="J434" s="24">
        <f t="shared" si="304"/>
        <v>0</v>
      </c>
      <c r="K434" s="24">
        <f t="shared" si="304"/>
        <v>0</v>
      </c>
      <c r="L434" s="24">
        <f t="shared" si="304"/>
        <v>0</v>
      </c>
      <c r="M434" s="24">
        <f t="shared" si="304"/>
        <v>0</v>
      </c>
      <c r="N434" s="24">
        <f t="shared" si="304"/>
        <v>0</v>
      </c>
      <c r="O434" s="24">
        <f t="shared" si="304"/>
        <v>0</v>
      </c>
      <c r="P434" s="24">
        <f t="shared" si="304"/>
        <v>0</v>
      </c>
      <c r="Q434" s="24">
        <f t="shared" si="304"/>
        <v>0</v>
      </c>
      <c r="R434" s="24">
        <f t="shared" si="304"/>
        <v>0</v>
      </c>
      <c r="S434" s="24">
        <f t="shared" si="304"/>
        <v>0</v>
      </c>
      <c r="T434" s="24">
        <f t="shared" si="304"/>
        <v>0</v>
      </c>
      <c r="U434" s="24">
        <f t="shared" si="304"/>
        <v>0</v>
      </c>
      <c r="V434" s="24">
        <f t="shared" si="304"/>
        <v>0</v>
      </c>
      <c r="W434" s="24">
        <f t="shared" si="305"/>
        <v>0</v>
      </c>
      <c r="X434" s="24">
        <f t="shared" si="305"/>
        <v>0</v>
      </c>
      <c r="Y434" s="24">
        <f t="shared" si="305"/>
        <v>0</v>
      </c>
      <c r="Z434" s="24">
        <f t="shared" si="305"/>
        <v>0</v>
      </c>
      <c r="AA434" s="24">
        <f t="shared" si="305"/>
        <v>0</v>
      </c>
      <c r="AB434" s="24">
        <f t="shared" si="305"/>
        <v>0</v>
      </c>
      <c r="AC434" s="24">
        <f t="shared" si="305"/>
        <v>0</v>
      </c>
      <c r="AD434" s="24">
        <f t="shared" si="305"/>
        <v>0</v>
      </c>
      <c r="AE434" s="24">
        <f t="shared" si="305"/>
        <v>0</v>
      </c>
      <c r="AF434" s="24">
        <f t="shared" si="305"/>
        <v>0</v>
      </c>
      <c r="AG434" s="24">
        <f t="shared" si="305"/>
        <v>0</v>
      </c>
      <c r="AH434" s="24">
        <f t="shared" si="305"/>
        <v>0</v>
      </c>
    </row>
    <row r="435" spans="2:34" hidden="1" outlineLevel="1">
      <c r="B435" t="str">
        <f t="shared" si="284"/>
        <v>e-methanol - Energy demand - Global - MWh/ton fuel</v>
      </c>
      <c r="C435" t="s">
        <v>71</v>
      </c>
      <c r="D435" t="s">
        <v>137</v>
      </c>
      <c r="E435" t="s">
        <v>49</v>
      </c>
      <c r="F435" t="s">
        <v>122</v>
      </c>
      <c r="G435" s="20">
        <f t="shared" si="304"/>
        <v>1.7</v>
      </c>
      <c r="H435" s="20">
        <f t="shared" si="304"/>
        <v>1.7</v>
      </c>
      <c r="I435" s="20">
        <f t="shared" si="304"/>
        <v>1.7</v>
      </c>
      <c r="J435" s="20">
        <f t="shared" si="304"/>
        <v>1.7</v>
      </c>
      <c r="K435" s="20">
        <f t="shared" si="304"/>
        <v>1.7</v>
      </c>
      <c r="L435" s="20">
        <f t="shared" si="304"/>
        <v>1.7</v>
      </c>
      <c r="M435" s="20">
        <f t="shared" si="304"/>
        <v>1.7</v>
      </c>
      <c r="N435" s="20">
        <f t="shared" si="304"/>
        <v>1.7</v>
      </c>
      <c r="O435" s="20">
        <f t="shared" si="304"/>
        <v>1.7</v>
      </c>
      <c r="P435" s="20">
        <f t="shared" si="304"/>
        <v>1.7</v>
      </c>
      <c r="Q435" s="20">
        <f t="shared" si="304"/>
        <v>1.7</v>
      </c>
      <c r="R435" s="20">
        <f t="shared" si="304"/>
        <v>1.7</v>
      </c>
      <c r="S435" s="20">
        <f t="shared" si="304"/>
        <v>1.7</v>
      </c>
      <c r="T435" s="20">
        <f t="shared" si="304"/>
        <v>1.7</v>
      </c>
      <c r="U435" s="20">
        <f t="shared" si="304"/>
        <v>1.7</v>
      </c>
      <c r="V435" s="20">
        <f t="shared" si="304"/>
        <v>1.7</v>
      </c>
      <c r="W435" s="20">
        <f t="shared" si="305"/>
        <v>1.7</v>
      </c>
      <c r="X435" s="20">
        <f t="shared" si="305"/>
        <v>1.7</v>
      </c>
      <c r="Y435" s="20">
        <f t="shared" si="305"/>
        <v>1.7</v>
      </c>
      <c r="Z435" s="20">
        <f t="shared" si="305"/>
        <v>1.7</v>
      </c>
      <c r="AA435" s="20">
        <f t="shared" si="305"/>
        <v>1.7</v>
      </c>
      <c r="AB435" s="20">
        <f t="shared" si="305"/>
        <v>1.7</v>
      </c>
      <c r="AC435" s="20">
        <f t="shared" si="305"/>
        <v>1.7</v>
      </c>
      <c r="AD435" s="20">
        <f t="shared" si="305"/>
        <v>1.7</v>
      </c>
      <c r="AE435" s="20">
        <f t="shared" si="305"/>
        <v>1.7</v>
      </c>
      <c r="AF435" s="20">
        <f t="shared" si="305"/>
        <v>1.7</v>
      </c>
      <c r="AG435" s="20">
        <f t="shared" si="305"/>
        <v>1.7</v>
      </c>
      <c r="AH435" s="20">
        <f t="shared" si="305"/>
        <v>1.7</v>
      </c>
    </row>
    <row r="436" spans="2:34" hidden="1" outlineLevel="1">
      <c r="B436" t="str">
        <f t="shared" si="284"/>
        <v/>
      </c>
      <c r="C436" s="2"/>
    </row>
    <row r="437" spans="2:34" hidden="1" outlineLevel="1">
      <c r="B437" t="str">
        <f t="shared" si="284"/>
        <v>e-methanol (PS) - Feedstock-related emissions - WTT - Global - ton CO2/ton fuel</v>
      </c>
      <c r="C437" s="10" t="str">
        <f>C394</f>
        <v>e-methanol (PS)</v>
      </c>
      <c r="D437" s="10" t="s">
        <v>190</v>
      </c>
      <c r="E437" s="10" t="s">
        <v>49</v>
      </c>
      <c r="F437" s="10" t="s">
        <v>176</v>
      </c>
      <c r="G437" s="67">
        <f>G440*G$446+G443*G$447</f>
        <v>5.8189234077158022E-2</v>
      </c>
      <c r="H437" s="67">
        <f t="shared" ref="H437:AH437" si="306">H440*H$446+H443*H$447</f>
        <v>5.8126738673075093E-2</v>
      </c>
      <c r="I437" s="67">
        <f t="shared" si="306"/>
        <v>5.8053467480182516E-2</v>
      </c>
      <c r="J437" s="67">
        <f t="shared" si="306"/>
        <v>5.7944477383820837E-2</v>
      </c>
      <c r="K437" s="67">
        <f t="shared" si="306"/>
        <v>5.7817317910808019E-2</v>
      </c>
      <c r="L437" s="67">
        <f t="shared" si="306"/>
        <v>5.7671989061143403E-2</v>
      </c>
      <c r="M437" s="67">
        <f t="shared" si="306"/>
        <v>5.7508490834828167E-2</v>
      </c>
      <c r="N437" s="67">
        <f t="shared" si="306"/>
        <v>5.7326823231860856E-2</v>
      </c>
      <c r="O437" s="67">
        <f t="shared" si="306"/>
        <v>5.6975888699158164E-2</v>
      </c>
      <c r="P437" s="67">
        <f t="shared" si="306"/>
        <v>5.6607421971654907E-2</v>
      </c>
      <c r="Q437" s="67">
        <f t="shared" si="306"/>
        <v>5.6221423049350211E-2</v>
      </c>
      <c r="R437" s="67">
        <f t="shared" si="306"/>
        <v>5.581789193224318E-2</v>
      </c>
      <c r="S437" s="67">
        <f t="shared" si="306"/>
        <v>5.5396828620335348E-2</v>
      </c>
      <c r="T437" s="67">
        <f t="shared" si="306"/>
        <v>5.4957589341086889E-2</v>
      </c>
      <c r="U437" s="67">
        <f t="shared" si="306"/>
        <v>5.4506195777798382E-2</v>
      </c>
      <c r="V437" s="67">
        <f t="shared" si="306"/>
        <v>5.4042647930471692E-2</v>
      </c>
      <c r="W437" s="67">
        <f t="shared" si="306"/>
        <v>5.3566945799104287E-2</v>
      </c>
      <c r="X437" s="67">
        <f t="shared" si="306"/>
        <v>5.3079089383696779E-2</v>
      </c>
      <c r="Y437" s="67">
        <f t="shared" si="306"/>
        <v>5.2448133688961972E-2</v>
      </c>
      <c r="Z437" s="67">
        <f t="shared" si="306"/>
        <v>5.1824090079319193E-2</v>
      </c>
      <c r="AA437" s="67">
        <f t="shared" si="306"/>
        <v>5.1206958554769595E-2</v>
      </c>
      <c r="AB437" s="67">
        <f t="shared" si="306"/>
        <v>5.0596739115312032E-2</v>
      </c>
      <c r="AC437" s="67">
        <f t="shared" si="306"/>
        <v>4.9993431760947372E-2</v>
      </c>
      <c r="AD437" s="67">
        <f t="shared" si="306"/>
        <v>4.9489539515596766E-2</v>
      </c>
      <c r="AE437" s="67">
        <f t="shared" si="306"/>
        <v>4.8994521326620223E-2</v>
      </c>
      <c r="AF437" s="67">
        <f t="shared" si="306"/>
        <v>4.8508377194017516E-2</v>
      </c>
      <c r="AG437" s="67">
        <f t="shared" si="306"/>
        <v>4.8031107117788734E-2</v>
      </c>
      <c r="AH437" s="67">
        <f t="shared" si="306"/>
        <v>4.7562711097933995E-2</v>
      </c>
    </row>
    <row r="438" spans="2:34" hidden="1" outlineLevel="1">
      <c r="B438" t="str">
        <f t="shared" si="284"/>
        <v>e-methanol (PS) - Feedstock-related emissions - WTT - Global - ton CH4/ton fuel</v>
      </c>
      <c r="C438" s="2" t="str">
        <f>C394</f>
        <v>e-methanol (PS)</v>
      </c>
      <c r="D438" s="2" t="s">
        <v>190</v>
      </c>
      <c r="E438" s="2" t="s">
        <v>49</v>
      </c>
      <c r="F438" s="2" t="s">
        <v>177</v>
      </c>
      <c r="G438" s="68">
        <f t="shared" ref="G438:AH438" si="307">G441*G$446+G444*G$447</f>
        <v>0</v>
      </c>
      <c r="H438" s="68">
        <f t="shared" si="307"/>
        <v>0</v>
      </c>
      <c r="I438" s="68">
        <f t="shared" si="307"/>
        <v>0</v>
      </c>
      <c r="J438" s="68">
        <f t="shared" si="307"/>
        <v>0</v>
      </c>
      <c r="K438" s="68">
        <f t="shared" si="307"/>
        <v>0</v>
      </c>
      <c r="L438" s="68">
        <f t="shared" si="307"/>
        <v>0</v>
      </c>
      <c r="M438" s="68">
        <f t="shared" si="307"/>
        <v>0</v>
      </c>
      <c r="N438" s="68">
        <f t="shared" si="307"/>
        <v>0</v>
      </c>
      <c r="O438" s="68">
        <f t="shared" si="307"/>
        <v>0</v>
      </c>
      <c r="P438" s="68">
        <f t="shared" si="307"/>
        <v>0</v>
      </c>
      <c r="Q438" s="68">
        <f t="shared" si="307"/>
        <v>0</v>
      </c>
      <c r="R438" s="68">
        <f t="shared" si="307"/>
        <v>0</v>
      </c>
      <c r="S438" s="68">
        <f t="shared" si="307"/>
        <v>0</v>
      </c>
      <c r="T438" s="68">
        <f t="shared" si="307"/>
        <v>0</v>
      </c>
      <c r="U438" s="68">
        <f t="shared" si="307"/>
        <v>0</v>
      </c>
      <c r="V438" s="68">
        <f t="shared" si="307"/>
        <v>0</v>
      </c>
      <c r="W438" s="68">
        <f t="shared" si="307"/>
        <v>0</v>
      </c>
      <c r="X438" s="68">
        <f t="shared" si="307"/>
        <v>0</v>
      </c>
      <c r="Y438" s="68">
        <f t="shared" si="307"/>
        <v>0</v>
      </c>
      <c r="Z438" s="68">
        <f t="shared" si="307"/>
        <v>0</v>
      </c>
      <c r="AA438" s="68">
        <f t="shared" si="307"/>
        <v>0</v>
      </c>
      <c r="AB438" s="68">
        <f t="shared" si="307"/>
        <v>0</v>
      </c>
      <c r="AC438" s="68">
        <f t="shared" si="307"/>
        <v>0</v>
      </c>
      <c r="AD438" s="68">
        <f t="shared" si="307"/>
        <v>0</v>
      </c>
      <c r="AE438" s="68">
        <f t="shared" si="307"/>
        <v>0</v>
      </c>
      <c r="AF438" s="68">
        <f t="shared" si="307"/>
        <v>0</v>
      </c>
      <c r="AG438" s="68">
        <f t="shared" si="307"/>
        <v>0</v>
      </c>
      <c r="AH438" s="68">
        <f t="shared" si="307"/>
        <v>0</v>
      </c>
    </row>
    <row r="439" spans="2:34" hidden="1" outlineLevel="1">
      <c r="B439" t="str">
        <f t="shared" si="284"/>
        <v>e-methanol (PS) - Feedstock-related emissions - WTT - Global - ton N2O/ton fuel</v>
      </c>
      <c r="C439" s="13" t="str">
        <f>C394</f>
        <v>e-methanol (PS)</v>
      </c>
      <c r="D439" s="13" t="s">
        <v>190</v>
      </c>
      <c r="E439" s="13" t="s">
        <v>49</v>
      </c>
      <c r="F439" s="13" t="s">
        <v>178</v>
      </c>
      <c r="G439" s="69">
        <f t="shared" ref="G439:AH439" si="308">G442*G$446+G445*G$447</f>
        <v>0</v>
      </c>
      <c r="H439" s="69">
        <f t="shared" si="308"/>
        <v>0</v>
      </c>
      <c r="I439" s="69">
        <f t="shared" si="308"/>
        <v>0</v>
      </c>
      <c r="J439" s="69">
        <f t="shared" si="308"/>
        <v>0</v>
      </c>
      <c r="K439" s="69">
        <f t="shared" si="308"/>
        <v>0</v>
      </c>
      <c r="L439" s="69">
        <f t="shared" si="308"/>
        <v>0</v>
      </c>
      <c r="M439" s="69">
        <f t="shared" si="308"/>
        <v>0</v>
      </c>
      <c r="N439" s="69">
        <f t="shared" si="308"/>
        <v>0</v>
      </c>
      <c r="O439" s="69">
        <f t="shared" si="308"/>
        <v>0</v>
      </c>
      <c r="P439" s="69">
        <f t="shared" si="308"/>
        <v>0</v>
      </c>
      <c r="Q439" s="69">
        <f t="shared" si="308"/>
        <v>0</v>
      </c>
      <c r="R439" s="69">
        <f t="shared" si="308"/>
        <v>0</v>
      </c>
      <c r="S439" s="69">
        <f t="shared" si="308"/>
        <v>0</v>
      </c>
      <c r="T439" s="69">
        <f t="shared" si="308"/>
        <v>0</v>
      </c>
      <c r="U439" s="69">
        <f t="shared" si="308"/>
        <v>0</v>
      </c>
      <c r="V439" s="69">
        <f t="shared" si="308"/>
        <v>0</v>
      </c>
      <c r="W439" s="69">
        <f t="shared" si="308"/>
        <v>0</v>
      </c>
      <c r="X439" s="69">
        <f t="shared" si="308"/>
        <v>0</v>
      </c>
      <c r="Y439" s="69">
        <f t="shared" si="308"/>
        <v>0</v>
      </c>
      <c r="Z439" s="69">
        <f t="shared" si="308"/>
        <v>0</v>
      </c>
      <c r="AA439" s="69">
        <f t="shared" si="308"/>
        <v>0</v>
      </c>
      <c r="AB439" s="69">
        <f t="shared" si="308"/>
        <v>0</v>
      </c>
      <c r="AC439" s="69">
        <f t="shared" si="308"/>
        <v>0</v>
      </c>
      <c r="AD439" s="69">
        <f t="shared" si="308"/>
        <v>0</v>
      </c>
      <c r="AE439" s="69">
        <f t="shared" si="308"/>
        <v>0</v>
      </c>
      <c r="AF439" s="69">
        <f t="shared" si="308"/>
        <v>0</v>
      </c>
      <c r="AG439" s="69">
        <f t="shared" si="308"/>
        <v>0</v>
      </c>
      <c r="AH439" s="69">
        <f t="shared" si="308"/>
        <v>0</v>
      </c>
    </row>
    <row r="440" spans="2:34" hidden="1" outlineLevel="1">
      <c r="B440" t="str">
        <f t="shared" si="284"/>
        <v>e-hydrogen (compressed) - Feedstock WTT emissions (carbon dioxide) - Global - ton CO2/ton H2</v>
      </c>
      <c r="C440" t="s">
        <v>62</v>
      </c>
      <c r="D440" t="s">
        <v>184</v>
      </c>
      <c r="E440" t="s">
        <v>49</v>
      </c>
      <c r="F440" t="s">
        <v>205</v>
      </c>
      <c r="G440" s="70">
        <f t="shared" ref="G440:AH440" si="309">G194</f>
        <v>0.29069928460653066</v>
      </c>
      <c r="H440" s="70">
        <f t="shared" si="309"/>
        <v>0.29036818709700268</v>
      </c>
      <c r="I440" s="70">
        <f t="shared" si="309"/>
        <v>0.28998000000000135</v>
      </c>
      <c r="J440" s="70">
        <f t="shared" si="309"/>
        <v>0.28940257594781538</v>
      </c>
      <c r="K440" s="70">
        <f t="shared" si="309"/>
        <v>0.28872889145140718</v>
      </c>
      <c r="L440" s="70">
        <f t="shared" si="309"/>
        <v>0.28795894651077331</v>
      </c>
      <c r="M440" s="70">
        <f t="shared" si="309"/>
        <v>0.28709274112591998</v>
      </c>
      <c r="N440" s="70">
        <f t="shared" si="309"/>
        <v>0.28613027529683954</v>
      </c>
      <c r="O440" s="70">
        <f t="shared" si="309"/>
        <v>0.28427104178214713</v>
      </c>
      <c r="P440" s="70">
        <f t="shared" si="309"/>
        <v>0.28231892358064925</v>
      </c>
      <c r="Q440" s="70">
        <f t="shared" si="309"/>
        <v>0.28027392069234119</v>
      </c>
      <c r="R440" s="70">
        <f t="shared" si="309"/>
        <v>0.27813603311721824</v>
      </c>
      <c r="S440" s="70">
        <f t="shared" si="309"/>
        <v>0.27590526085528855</v>
      </c>
      <c r="T440" s="70">
        <f t="shared" si="309"/>
        <v>0.27357819323199506</v>
      </c>
      <c r="U440" s="70">
        <f t="shared" si="309"/>
        <v>0.27118673282278699</v>
      </c>
      <c r="V440" s="70">
        <f t="shared" si="309"/>
        <v>0.26873087962767428</v>
      </c>
      <c r="W440" s="70">
        <f t="shared" si="309"/>
        <v>0.26621063364664344</v>
      </c>
      <c r="X440" s="70">
        <f t="shared" si="309"/>
        <v>0.26362599487969779</v>
      </c>
      <c r="Y440" s="70">
        <f t="shared" si="309"/>
        <v>0.26028322332369702</v>
      </c>
      <c r="Z440" s="70">
        <f t="shared" si="309"/>
        <v>0.25697707164708095</v>
      </c>
      <c r="AA440" s="70">
        <f t="shared" si="309"/>
        <v>0.25370753984985572</v>
      </c>
      <c r="AB440" s="70">
        <f t="shared" si="309"/>
        <v>0.25047462793201525</v>
      </c>
      <c r="AC440" s="70">
        <f t="shared" si="309"/>
        <v>0.2472783358935641</v>
      </c>
      <c r="AD440" s="70">
        <f t="shared" si="309"/>
        <v>0.24460874010561368</v>
      </c>
      <c r="AE440" s="70">
        <f t="shared" si="309"/>
        <v>0.24198615862228262</v>
      </c>
      <c r="AF440" s="70">
        <f t="shared" si="309"/>
        <v>0.23941059144356966</v>
      </c>
      <c r="AG440" s="70">
        <f t="shared" si="309"/>
        <v>0.23688203856947532</v>
      </c>
      <c r="AH440" s="70">
        <f t="shared" si="309"/>
        <v>0.23440050000000018</v>
      </c>
    </row>
    <row r="441" spans="2:34" hidden="1" outlineLevel="1">
      <c r="B441" t="str">
        <f t="shared" si="284"/>
        <v>e-hydrogen (compressed) - Feedstock WTT emissions (methane) - Global - ton CH4/ton H2</v>
      </c>
      <c r="C441" t="s">
        <v>62</v>
      </c>
      <c r="D441" t="s">
        <v>186</v>
      </c>
      <c r="E441" t="s">
        <v>49</v>
      </c>
      <c r="F441" t="s">
        <v>206</v>
      </c>
      <c r="G441" s="70">
        <f t="shared" ref="G441:AH441" si="310">G195</f>
        <v>0</v>
      </c>
      <c r="H441" s="70">
        <f t="shared" si="310"/>
        <v>0</v>
      </c>
      <c r="I441" s="70">
        <f t="shared" si="310"/>
        <v>0</v>
      </c>
      <c r="J441" s="70">
        <f t="shared" si="310"/>
        <v>0</v>
      </c>
      <c r="K441" s="70">
        <f t="shared" si="310"/>
        <v>0</v>
      </c>
      <c r="L441" s="70">
        <f t="shared" si="310"/>
        <v>0</v>
      </c>
      <c r="M441" s="70">
        <f t="shared" si="310"/>
        <v>0</v>
      </c>
      <c r="N441" s="70">
        <f t="shared" si="310"/>
        <v>0</v>
      </c>
      <c r="O441" s="70">
        <f t="shared" si="310"/>
        <v>0</v>
      </c>
      <c r="P441" s="70">
        <f t="shared" si="310"/>
        <v>0</v>
      </c>
      <c r="Q441" s="70">
        <f t="shared" si="310"/>
        <v>0</v>
      </c>
      <c r="R441" s="70">
        <f t="shared" si="310"/>
        <v>0</v>
      </c>
      <c r="S441" s="70">
        <f t="shared" si="310"/>
        <v>0</v>
      </c>
      <c r="T441" s="70">
        <f t="shared" si="310"/>
        <v>0</v>
      </c>
      <c r="U441" s="70">
        <f t="shared" si="310"/>
        <v>0</v>
      </c>
      <c r="V441" s="70">
        <f t="shared" si="310"/>
        <v>0</v>
      </c>
      <c r="W441" s="70">
        <f t="shared" si="310"/>
        <v>0</v>
      </c>
      <c r="X441" s="70">
        <f t="shared" si="310"/>
        <v>0</v>
      </c>
      <c r="Y441" s="70">
        <f t="shared" si="310"/>
        <v>0</v>
      </c>
      <c r="Z441" s="70">
        <f t="shared" si="310"/>
        <v>0</v>
      </c>
      <c r="AA441" s="70">
        <f t="shared" si="310"/>
        <v>0</v>
      </c>
      <c r="AB441" s="70">
        <f t="shared" si="310"/>
        <v>0</v>
      </c>
      <c r="AC441" s="70">
        <f t="shared" si="310"/>
        <v>0</v>
      </c>
      <c r="AD441" s="70">
        <f t="shared" si="310"/>
        <v>0</v>
      </c>
      <c r="AE441" s="70">
        <f t="shared" si="310"/>
        <v>0</v>
      </c>
      <c r="AF441" s="70">
        <f t="shared" si="310"/>
        <v>0</v>
      </c>
      <c r="AG441" s="70">
        <f t="shared" si="310"/>
        <v>0</v>
      </c>
      <c r="AH441" s="70">
        <f t="shared" si="310"/>
        <v>0</v>
      </c>
    </row>
    <row r="442" spans="2:34" hidden="1" outlineLevel="1">
      <c r="B442" t="str">
        <f t="shared" si="284"/>
        <v>e-hydrogen (compressed) - Feedstock WTT emissions (nitrous oxide) - Global - ton N2O/ton H2</v>
      </c>
      <c r="C442" t="s">
        <v>62</v>
      </c>
      <c r="D442" t="s">
        <v>188</v>
      </c>
      <c r="E442" t="s">
        <v>49</v>
      </c>
      <c r="F442" t="s">
        <v>207</v>
      </c>
      <c r="G442" s="70">
        <f t="shared" ref="G442:AH442" si="311">G196</f>
        <v>0</v>
      </c>
      <c r="H442" s="70">
        <f t="shared" si="311"/>
        <v>0</v>
      </c>
      <c r="I442" s="70">
        <f t="shared" si="311"/>
        <v>0</v>
      </c>
      <c r="J442" s="70">
        <f t="shared" si="311"/>
        <v>0</v>
      </c>
      <c r="K442" s="70">
        <f t="shared" si="311"/>
        <v>0</v>
      </c>
      <c r="L442" s="70">
        <f t="shared" si="311"/>
        <v>0</v>
      </c>
      <c r="M442" s="70">
        <f t="shared" si="311"/>
        <v>0</v>
      </c>
      <c r="N442" s="70">
        <f t="shared" si="311"/>
        <v>0</v>
      </c>
      <c r="O442" s="70">
        <f t="shared" si="311"/>
        <v>0</v>
      </c>
      <c r="P442" s="70">
        <f t="shared" si="311"/>
        <v>0</v>
      </c>
      <c r="Q442" s="70">
        <f t="shared" si="311"/>
        <v>0</v>
      </c>
      <c r="R442" s="70">
        <f t="shared" si="311"/>
        <v>0</v>
      </c>
      <c r="S442" s="70">
        <f t="shared" si="311"/>
        <v>0</v>
      </c>
      <c r="T442" s="70">
        <f t="shared" si="311"/>
        <v>0</v>
      </c>
      <c r="U442" s="70">
        <f t="shared" si="311"/>
        <v>0</v>
      </c>
      <c r="V442" s="70">
        <f t="shared" si="311"/>
        <v>0</v>
      </c>
      <c r="W442" s="70">
        <f t="shared" si="311"/>
        <v>0</v>
      </c>
      <c r="X442" s="70">
        <f t="shared" si="311"/>
        <v>0</v>
      </c>
      <c r="Y442" s="70">
        <f t="shared" si="311"/>
        <v>0</v>
      </c>
      <c r="Z442" s="70">
        <f t="shared" si="311"/>
        <v>0</v>
      </c>
      <c r="AA442" s="70">
        <f t="shared" si="311"/>
        <v>0</v>
      </c>
      <c r="AB442" s="70">
        <f t="shared" si="311"/>
        <v>0</v>
      </c>
      <c r="AC442" s="70">
        <f t="shared" si="311"/>
        <v>0</v>
      </c>
      <c r="AD442" s="70">
        <f t="shared" si="311"/>
        <v>0</v>
      </c>
      <c r="AE442" s="70">
        <f t="shared" si="311"/>
        <v>0</v>
      </c>
      <c r="AF442" s="70">
        <f t="shared" si="311"/>
        <v>0</v>
      </c>
      <c r="AG442" s="70">
        <f t="shared" si="311"/>
        <v>0</v>
      </c>
      <c r="AH442" s="70">
        <f t="shared" si="311"/>
        <v>0</v>
      </c>
    </row>
    <row r="443" spans="2:34" hidden="1" outlineLevel="1">
      <c r="B443" t="str">
        <f t="shared" si="284"/>
        <v>Carbon dioxide (PS) - Feedstock WTT emissions (carbon dioxide) - Global - ton CO2/ton CO2</v>
      </c>
      <c r="C443" t="s">
        <v>69</v>
      </c>
      <c r="D443" t="s">
        <v>184</v>
      </c>
      <c r="E443" t="s">
        <v>49</v>
      </c>
      <c r="F443" t="s">
        <v>211</v>
      </c>
      <c r="G443" s="71">
        <f>G316</f>
        <v>2.4164999999999998E-3</v>
      </c>
      <c r="H443" s="71">
        <f t="shared" ref="H443:AH443" si="312">H316</f>
        <v>2.4164999999999998E-3</v>
      </c>
      <c r="I443" s="71">
        <f t="shared" si="312"/>
        <v>2.4164999999999998E-3</v>
      </c>
      <c r="J443" s="71">
        <f t="shared" si="312"/>
        <v>2.4164999999999998E-3</v>
      </c>
      <c r="K443" s="71">
        <f t="shared" si="312"/>
        <v>2.4164999999999998E-3</v>
      </c>
      <c r="L443" s="71">
        <f t="shared" si="312"/>
        <v>2.4164999999999998E-3</v>
      </c>
      <c r="M443" s="71">
        <f t="shared" si="312"/>
        <v>2.4164999999999998E-3</v>
      </c>
      <c r="N443" s="71">
        <f t="shared" si="312"/>
        <v>2.4164999999999998E-3</v>
      </c>
      <c r="O443" s="71">
        <f t="shared" si="312"/>
        <v>2.4164999999999998E-3</v>
      </c>
      <c r="P443" s="71">
        <f t="shared" si="312"/>
        <v>2.4164999999999998E-3</v>
      </c>
      <c r="Q443" s="71">
        <f t="shared" si="312"/>
        <v>2.4164999999999998E-3</v>
      </c>
      <c r="R443" s="71">
        <f t="shared" si="312"/>
        <v>2.4164999999999998E-3</v>
      </c>
      <c r="S443" s="71">
        <f t="shared" si="312"/>
        <v>2.4164999999999998E-3</v>
      </c>
      <c r="T443" s="71">
        <f t="shared" si="312"/>
        <v>2.4164999999999998E-3</v>
      </c>
      <c r="U443" s="71">
        <f t="shared" si="312"/>
        <v>2.4164999999999998E-3</v>
      </c>
      <c r="V443" s="71">
        <f t="shared" si="312"/>
        <v>2.4164999999999998E-3</v>
      </c>
      <c r="W443" s="71">
        <f t="shared" si="312"/>
        <v>2.4164999999999998E-3</v>
      </c>
      <c r="X443" s="71">
        <f t="shared" si="312"/>
        <v>2.4164999999999998E-3</v>
      </c>
      <c r="Y443" s="71">
        <f t="shared" si="312"/>
        <v>2.4164999999999998E-3</v>
      </c>
      <c r="Z443" s="71">
        <f t="shared" si="312"/>
        <v>2.4164999999999998E-3</v>
      </c>
      <c r="AA443" s="71">
        <f t="shared" si="312"/>
        <v>2.4164999999999998E-3</v>
      </c>
      <c r="AB443" s="71">
        <f t="shared" si="312"/>
        <v>2.4164999999999998E-3</v>
      </c>
      <c r="AC443" s="71">
        <f t="shared" si="312"/>
        <v>2.4164999999999998E-3</v>
      </c>
      <c r="AD443" s="71">
        <f t="shared" si="312"/>
        <v>2.4164999999999998E-3</v>
      </c>
      <c r="AE443" s="71">
        <f t="shared" si="312"/>
        <v>2.4164999999999998E-3</v>
      </c>
      <c r="AF443" s="71">
        <f t="shared" si="312"/>
        <v>2.4164999999999998E-3</v>
      </c>
      <c r="AG443" s="71">
        <f t="shared" si="312"/>
        <v>2.4164999999999998E-3</v>
      </c>
      <c r="AH443" s="71">
        <f t="shared" si="312"/>
        <v>2.4164999999999998E-3</v>
      </c>
    </row>
    <row r="444" spans="2:34" hidden="1" outlineLevel="1">
      <c r="B444" t="str">
        <f t="shared" si="284"/>
        <v>Carbon dioxide (PS) - Feedstock WTT emissions (methane) - Global - ton CH4/ton CO2</v>
      </c>
      <c r="C444" t="s">
        <v>69</v>
      </c>
      <c r="D444" t="s">
        <v>186</v>
      </c>
      <c r="E444" t="s">
        <v>49</v>
      </c>
      <c r="F444" t="s">
        <v>212</v>
      </c>
      <c r="G444" s="71">
        <f t="shared" ref="G444:AH444" si="313">G317</f>
        <v>0</v>
      </c>
      <c r="H444" s="71">
        <f t="shared" si="313"/>
        <v>0</v>
      </c>
      <c r="I444" s="71">
        <f t="shared" si="313"/>
        <v>0</v>
      </c>
      <c r="J444" s="71">
        <f t="shared" si="313"/>
        <v>0</v>
      </c>
      <c r="K444" s="71">
        <f t="shared" si="313"/>
        <v>0</v>
      </c>
      <c r="L444" s="71">
        <f t="shared" si="313"/>
        <v>0</v>
      </c>
      <c r="M444" s="71">
        <f t="shared" si="313"/>
        <v>0</v>
      </c>
      <c r="N444" s="71">
        <f t="shared" si="313"/>
        <v>0</v>
      </c>
      <c r="O444" s="71">
        <f t="shared" si="313"/>
        <v>0</v>
      </c>
      <c r="P444" s="71">
        <f t="shared" si="313"/>
        <v>0</v>
      </c>
      <c r="Q444" s="71">
        <f t="shared" si="313"/>
        <v>0</v>
      </c>
      <c r="R444" s="71">
        <f t="shared" si="313"/>
        <v>0</v>
      </c>
      <c r="S444" s="71">
        <f t="shared" si="313"/>
        <v>0</v>
      </c>
      <c r="T444" s="71">
        <f t="shared" si="313"/>
        <v>0</v>
      </c>
      <c r="U444" s="71">
        <f t="shared" si="313"/>
        <v>0</v>
      </c>
      <c r="V444" s="71">
        <f t="shared" si="313"/>
        <v>0</v>
      </c>
      <c r="W444" s="71">
        <f t="shared" si="313"/>
        <v>0</v>
      </c>
      <c r="X444" s="71">
        <f t="shared" si="313"/>
        <v>0</v>
      </c>
      <c r="Y444" s="71">
        <f t="shared" si="313"/>
        <v>0</v>
      </c>
      <c r="Z444" s="71">
        <f t="shared" si="313"/>
        <v>0</v>
      </c>
      <c r="AA444" s="71">
        <f t="shared" si="313"/>
        <v>0</v>
      </c>
      <c r="AB444" s="71">
        <f t="shared" si="313"/>
        <v>0</v>
      </c>
      <c r="AC444" s="71">
        <f t="shared" si="313"/>
        <v>0</v>
      </c>
      <c r="AD444" s="71">
        <f t="shared" si="313"/>
        <v>0</v>
      </c>
      <c r="AE444" s="71">
        <f t="shared" si="313"/>
        <v>0</v>
      </c>
      <c r="AF444" s="71">
        <f t="shared" si="313"/>
        <v>0</v>
      </c>
      <c r="AG444" s="71">
        <f t="shared" si="313"/>
        <v>0</v>
      </c>
      <c r="AH444" s="71">
        <f t="shared" si="313"/>
        <v>0</v>
      </c>
    </row>
    <row r="445" spans="2:34" hidden="1" outlineLevel="1">
      <c r="B445" t="str">
        <f t="shared" si="284"/>
        <v>Carbon dioxide (PS) - Feedstock WTT emissions (nitrous oxide) - Global - ton N2O/ton CO2</v>
      </c>
      <c r="C445" t="s">
        <v>69</v>
      </c>
      <c r="D445" t="s">
        <v>188</v>
      </c>
      <c r="E445" t="s">
        <v>49</v>
      </c>
      <c r="F445" t="s">
        <v>213</v>
      </c>
      <c r="G445" s="71">
        <f t="shared" ref="G445:AH445" si="314">G318</f>
        <v>0</v>
      </c>
      <c r="H445" s="71">
        <f t="shared" si="314"/>
        <v>0</v>
      </c>
      <c r="I445" s="71">
        <f t="shared" si="314"/>
        <v>0</v>
      </c>
      <c r="J445" s="71">
        <f t="shared" si="314"/>
        <v>0</v>
      </c>
      <c r="K445" s="71">
        <f t="shared" si="314"/>
        <v>0</v>
      </c>
      <c r="L445" s="71">
        <f t="shared" si="314"/>
        <v>0</v>
      </c>
      <c r="M445" s="71">
        <f t="shared" si="314"/>
        <v>0</v>
      </c>
      <c r="N445" s="71">
        <f t="shared" si="314"/>
        <v>0</v>
      </c>
      <c r="O445" s="71">
        <f t="shared" si="314"/>
        <v>0</v>
      </c>
      <c r="P445" s="71">
        <f t="shared" si="314"/>
        <v>0</v>
      </c>
      <c r="Q445" s="71">
        <f t="shared" si="314"/>
        <v>0</v>
      </c>
      <c r="R445" s="71">
        <f t="shared" si="314"/>
        <v>0</v>
      </c>
      <c r="S445" s="71">
        <f t="shared" si="314"/>
        <v>0</v>
      </c>
      <c r="T445" s="71">
        <f t="shared" si="314"/>
        <v>0</v>
      </c>
      <c r="U445" s="71">
        <f t="shared" si="314"/>
        <v>0</v>
      </c>
      <c r="V445" s="71">
        <f t="shared" si="314"/>
        <v>0</v>
      </c>
      <c r="W445" s="71">
        <f t="shared" si="314"/>
        <v>0</v>
      </c>
      <c r="X445" s="71">
        <f t="shared" si="314"/>
        <v>0</v>
      </c>
      <c r="Y445" s="71">
        <f t="shared" si="314"/>
        <v>0</v>
      </c>
      <c r="Z445" s="71">
        <f t="shared" si="314"/>
        <v>0</v>
      </c>
      <c r="AA445" s="71">
        <f t="shared" si="314"/>
        <v>0</v>
      </c>
      <c r="AB445" s="71">
        <f t="shared" si="314"/>
        <v>0</v>
      </c>
      <c r="AC445" s="71">
        <f t="shared" si="314"/>
        <v>0</v>
      </c>
      <c r="AD445" s="71">
        <f t="shared" si="314"/>
        <v>0</v>
      </c>
      <c r="AE445" s="71">
        <f t="shared" si="314"/>
        <v>0</v>
      </c>
      <c r="AF445" s="71">
        <f t="shared" si="314"/>
        <v>0</v>
      </c>
      <c r="AG445" s="71">
        <f t="shared" si="314"/>
        <v>0</v>
      </c>
      <c r="AH445" s="71">
        <f t="shared" si="314"/>
        <v>0</v>
      </c>
    </row>
    <row r="446" spans="2:34" hidden="1" outlineLevel="1">
      <c r="B446" t="str">
        <f t="shared" si="284"/>
        <v>e-methanol - Conversion H2 -&gt; MeOH - Global - ton H2/ton MeOH</v>
      </c>
      <c r="C446" t="s">
        <v>71</v>
      </c>
      <c r="D446" t="s">
        <v>72</v>
      </c>
      <c r="E446" t="s">
        <v>49</v>
      </c>
      <c r="F446" t="s">
        <v>73</v>
      </c>
      <c r="G446" s="24">
        <f t="shared" ref="G446:V447" si="315">INDEX(FuelData,MATCH($B446,FuelData_Index,0),MATCH(G$4,FuelData_Year,0))</f>
        <v>0.18875226265526496</v>
      </c>
      <c r="H446" s="24">
        <f t="shared" si="315"/>
        <v>0.18875226265526496</v>
      </c>
      <c r="I446" s="24">
        <f t="shared" si="315"/>
        <v>0.18875226265526496</v>
      </c>
      <c r="J446" s="24">
        <f t="shared" si="315"/>
        <v>0.18875226265526496</v>
      </c>
      <c r="K446" s="24">
        <f t="shared" si="315"/>
        <v>0.18875226265526496</v>
      </c>
      <c r="L446" s="24">
        <f t="shared" si="315"/>
        <v>0.18875226265526496</v>
      </c>
      <c r="M446" s="24">
        <f t="shared" si="315"/>
        <v>0.18875226265526496</v>
      </c>
      <c r="N446" s="24">
        <f t="shared" si="315"/>
        <v>0.18875226265526496</v>
      </c>
      <c r="O446" s="24">
        <f t="shared" si="315"/>
        <v>0.18875226265526496</v>
      </c>
      <c r="P446" s="24">
        <f t="shared" si="315"/>
        <v>0.18875226265526496</v>
      </c>
      <c r="Q446" s="24">
        <f t="shared" si="315"/>
        <v>0.18875226265526496</v>
      </c>
      <c r="R446" s="24">
        <f t="shared" si="315"/>
        <v>0.18875226265526496</v>
      </c>
      <c r="S446" s="24">
        <f t="shared" si="315"/>
        <v>0.18875226265526496</v>
      </c>
      <c r="T446" s="24">
        <f t="shared" si="315"/>
        <v>0.18875226265526496</v>
      </c>
      <c r="U446" s="24">
        <f t="shared" si="315"/>
        <v>0.18875226265526496</v>
      </c>
      <c r="V446" s="24">
        <f t="shared" si="315"/>
        <v>0.18875226265526496</v>
      </c>
      <c r="W446" s="24">
        <f t="shared" ref="W446:AH447" si="316">INDEX(FuelData,MATCH($B446,FuelData_Index,0),MATCH(W$4,FuelData_Year,0))</f>
        <v>0.18875226265526496</v>
      </c>
      <c r="X446" s="24">
        <f t="shared" si="316"/>
        <v>0.18875226265526496</v>
      </c>
      <c r="Y446" s="24">
        <f t="shared" si="316"/>
        <v>0.18875226265526496</v>
      </c>
      <c r="Z446" s="24">
        <f t="shared" si="316"/>
        <v>0.18875226265526496</v>
      </c>
      <c r="AA446" s="24">
        <f t="shared" si="316"/>
        <v>0.18875226265526496</v>
      </c>
      <c r="AB446" s="24">
        <f t="shared" si="316"/>
        <v>0.18875226265526496</v>
      </c>
      <c r="AC446" s="24">
        <f t="shared" si="316"/>
        <v>0.18875226265526496</v>
      </c>
      <c r="AD446" s="24">
        <f t="shared" si="316"/>
        <v>0.18875226265526496</v>
      </c>
      <c r="AE446" s="24">
        <f t="shared" si="316"/>
        <v>0.18875226265526496</v>
      </c>
      <c r="AF446" s="24">
        <f t="shared" si="316"/>
        <v>0.18875226265526496</v>
      </c>
      <c r="AG446" s="24">
        <f t="shared" si="316"/>
        <v>0.18875226265526496</v>
      </c>
      <c r="AH446" s="24">
        <f t="shared" si="316"/>
        <v>0.18875226265526496</v>
      </c>
    </row>
    <row r="447" spans="2:34" hidden="1" outlineLevel="1">
      <c r="B447" t="str">
        <f t="shared" si="284"/>
        <v>e-methanol - Conversion CO2 -&gt; MeOH - Global - ton CO2/ton MeOH</v>
      </c>
      <c r="C447" t="s">
        <v>71</v>
      </c>
      <c r="D447" t="s">
        <v>74</v>
      </c>
      <c r="E447" t="s">
        <v>49</v>
      </c>
      <c r="F447" t="s">
        <v>75</v>
      </c>
      <c r="G447" s="34">
        <f t="shared" si="315"/>
        <v>1.3735097684289368</v>
      </c>
      <c r="H447" s="34">
        <f t="shared" si="315"/>
        <v>1.3735097684289368</v>
      </c>
      <c r="I447" s="34">
        <f t="shared" si="315"/>
        <v>1.3735097684289368</v>
      </c>
      <c r="J447" s="34">
        <f t="shared" si="315"/>
        <v>1.3735097684289368</v>
      </c>
      <c r="K447" s="34">
        <f t="shared" si="315"/>
        <v>1.3735097684289368</v>
      </c>
      <c r="L447" s="34">
        <f t="shared" si="315"/>
        <v>1.3735097684289368</v>
      </c>
      <c r="M447" s="34">
        <f t="shared" si="315"/>
        <v>1.3735097684289368</v>
      </c>
      <c r="N447" s="34">
        <f t="shared" si="315"/>
        <v>1.3735097684289368</v>
      </c>
      <c r="O447" s="34">
        <f t="shared" si="315"/>
        <v>1.3735097684289368</v>
      </c>
      <c r="P447" s="34">
        <f t="shared" si="315"/>
        <v>1.3735097684289368</v>
      </c>
      <c r="Q447" s="34">
        <f t="shared" si="315"/>
        <v>1.3735097684289368</v>
      </c>
      <c r="R447" s="34">
        <f t="shared" si="315"/>
        <v>1.3735097684289368</v>
      </c>
      <c r="S447" s="34">
        <f t="shared" si="315"/>
        <v>1.3735097684289368</v>
      </c>
      <c r="T447" s="34">
        <f t="shared" si="315"/>
        <v>1.3735097684289368</v>
      </c>
      <c r="U447" s="34">
        <f t="shared" si="315"/>
        <v>1.3735097684289368</v>
      </c>
      <c r="V447" s="34">
        <f t="shared" si="315"/>
        <v>1.3735097684289368</v>
      </c>
      <c r="W447" s="34">
        <f t="shared" si="316"/>
        <v>1.3735097684289368</v>
      </c>
      <c r="X447" s="34">
        <f t="shared" si="316"/>
        <v>1.3735097684289368</v>
      </c>
      <c r="Y447" s="34">
        <f t="shared" si="316"/>
        <v>1.3735097684289368</v>
      </c>
      <c r="Z447" s="34">
        <f t="shared" si="316"/>
        <v>1.3735097684289368</v>
      </c>
      <c r="AA447" s="34">
        <f t="shared" si="316"/>
        <v>1.3735097684289368</v>
      </c>
      <c r="AB447" s="34">
        <f t="shared" si="316"/>
        <v>1.3735097684289368</v>
      </c>
      <c r="AC447" s="34">
        <f t="shared" si="316"/>
        <v>1.3735097684289368</v>
      </c>
      <c r="AD447" s="34">
        <f t="shared" si="316"/>
        <v>1.3735097684289368</v>
      </c>
      <c r="AE447" s="34">
        <f t="shared" si="316"/>
        <v>1.3735097684289368</v>
      </c>
      <c r="AF447" s="34">
        <f t="shared" si="316"/>
        <v>1.3735097684289368</v>
      </c>
      <c r="AG447" s="34">
        <f t="shared" si="316"/>
        <v>1.3735097684289368</v>
      </c>
      <c r="AH447" s="34">
        <f t="shared" si="316"/>
        <v>1.3735097684289368</v>
      </c>
    </row>
    <row r="448" spans="2:34" collapsed="1">
      <c r="B448" t="str">
        <f t="shared" si="284"/>
        <v/>
      </c>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row>
    <row r="449" spans="2:34">
      <c r="B449" t="str">
        <f t="shared" si="284"/>
        <v>e-methane (DAC) - Item - Region - Unit</v>
      </c>
      <c r="C449" s="52" t="s">
        <v>77</v>
      </c>
      <c r="D449" s="52" t="s">
        <v>28</v>
      </c>
      <c r="E449" s="52" t="s">
        <v>1</v>
      </c>
      <c r="F449" s="52" t="s">
        <v>29</v>
      </c>
      <c r="G449" s="3">
        <v>2023</v>
      </c>
      <c r="H449" s="3">
        <v>2024</v>
      </c>
      <c r="I449" s="3">
        <v>2025</v>
      </c>
      <c r="J449" s="3">
        <v>2026</v>
      </c>
      <c r="K449" s="3">
        <v>2027</v>
      </c>
      <c r="L449" s="3">
        <v>2028</v>
      </c>
      <c r="M449" s="3">
        <v>2029</v>
      </c>
      <c r="N449" s="3">
        <v>2030</v>
      </c>
      <c r="O449" s="3">
        <v>2031</v>
      </c>
      <c r="P449" s="3">
        <v>2032</v>
      </c>
      <c r="Q449" s="3">
        <v>2033</v>
      </c>
      <c r="R449" s="3">
        <v>2034</v>
      </c>
      <c r="S449" s="3">
        <v>2035</v>
      </c>
      <c r="T449" s="3">
        <v>2036</v>
      </c>
      <c r="U449" s="3">
        <v>2037</v>
      </c>
      <c r="V449" s="3">
        <v>2038</v>
      </c>
      <c r="W449" s="3">
        <v>2039</v>
      </c>
      <c r="X449" s="3">
        <v>2040</v>
      </c>
      <c r="Y449" s="3">
        <v>2041</v>
      </c>
      <c r="Z449" s="3">
        <v>2042</v>
      </c>
      <c r="AA449" s="3">
        <v>2043</v>
      </c>
      <c r="AB449" s="3">
        <v>2044</v>
      </c>
      <c r="AC449" s="3">
        <v>2045</v>
      </c>
      <c r="AD449" s="3">
        <v>2046</v>
      </c>
      <c r="AE449" s="3">
        <v>2047</v>
      </c>
      <c r="AF449" s="3">
        <v>2048</v>
      </c>
      <c r="AG449" s="3">
        <v>2049</v>
      </c>
      <c r="AH449" s="3">
        <v>2050</v>
      </c>
    </row>
    <row r="450" spans="2:34" hidden="1" outlineLevel="1">
      <c r="B450" t="str">
        <f t="shared" si="284"/>
        <v/>
      </c>
      <c r="C450" s="56"/>
      <c r="D450" s="56"/>
      <c r="E450" s="56"/>
      <c r="F450" s="56"/>
      <c r="G450" s="57"/>
      <c r="H450" s="57"/>
      <c r="I450" s="57"/>
      <c r="J450" s="57"/>
      <c r="K450" s="57"/>
      <c r="L450" s="57"/>
      <c r="M450" s="57"/>
      <c r="N450" s="57"/>
      <c r="O450" s="57"/>
      <c r="P450" s="57"/>
      <c r="Q450" s="57"/>
      <c r="R450" s="57"/>
      <c r="S450" s="57"/>
      <c r="T450" s="57"/>
      <c r="U450" s="57"/>
      <c r="V450" s="57"/>
      <c r="W450" s="57"/>
      <c r="X450" s="57"/>
      <c r="Y450" s="57"/>
      <c r="Z450" s="57"/>
      <c r="AA450" s="57"/>
      <c r="AB450" s="57"/>
      <c r="AC450" s="57"/>
      <c r="AD450" s="57"/>
      <c r="AE450" s="57"/>
      <c r="AF450" s="57"/>
      <c r="AG450" s="57"/>
      <c r="AH450" s="57"/>
    </row>
    <row r="451" spans="2:34" hidden="1" outlineLevel="1">
      <c r="B451" t="str">
        <f t="shared" si="284"/>
        <v>e-methane (DAC) - Total emissions - WTT - GWP100 - Global - ton CO2eq/ton fuel</v>
      </c>
      <c r="C451" s="58" t="str">
        <f>C449</f>
        <v>e-methane (DAC)</v>
      </c>
      <c r="D451" s="10" t="s">
        <v>169</v>
      </c>
      <c r="E451" s="10" t="s">
        <v>49</v>
      </c>
      <c r="F451" s="10" t="s">
        <v>52</v>
      </c>
      <c r="G451" s="62">
        <f t="shared" ref="G451:AH451" si="317">G458+G459*G453+G460*G455</f>
        <v>0.18999797007360777</v>
      </c>
      <c r="H451" s="62">
        <f t="shared" si="317"/>
        <v>0.18925675743367254</v>
      </c>
      <c r="I451" s="62">
        <f t="shared" si="317"/>
        <v>0.18848700000000085</v>
      </c>
      <c r="J451" s="62">
        <f t="shared" si="317"/>
        <v>0.18766008836568049</v>
      </c>
      <c r="K451" s="62">
        <f t="shared" si="317"/>
        <v>0.18678504650924901</v>
      </c>
      <c r="L451" s="62">
        <f t="shared" si="317"/>
        <v>0.1858618744307047</v>
      </c>
      <c r="M451" s="62">
        <f t="shared" si="317"/>
        <v>0.18489057213005067</v>
      </c>
      <c r="N451" s="62">
        <f t="shared" si="317"/>
        <v>0.18387113960728307</v>
      </c>
      <c r="O451" s="62">
        <f t="shared" si="317"/>
        <v>0.18243834933886965</v>
      </c>
      <c r="P451" s="62">
        <f t="shared" si="317"/>
        <v>0.1809591167270537</v>
      </c>
      <c r="Q451" s="62">
        <f t="shared" si="317"/>
        <v>0.17943344177183265</v>
      </c>
      <c r="R451" s="62">
        <f t="shared" si="317"/>
        <v>0.17786132447320394</v>
      </c>
      <c r="S451" s="62">
        <f t="shared" si="317"/>
        <v>0.17624276483117188</v>
      </c>
      <c r="T451" s="62">
        <f t="shared" si="317"/>
        <v>0.17460880410287696</v>
      </c>
      <c r="U451" s="62">
        <f t="shared" si="317"/>
        <v>0.17294264698162501</v>
      </c>
      <c r="V451" s="62">
        <f t="shared" si="317"/>
        <v>0.17124429346742051</v>
      </c>
      <c r="W451" s="62">
        <f t="shared" si="317"/>
        <v>0.16951374356025714</v>
      </c>
      <c r="X451" s="62">
        <f t="shared" si="317"/>
        <v>0.16775099726013629</v>
      </c>
      <c r="Y451" s="62">
        <f t="shared" si="317"/>
        <v>0.16563980000748638</v>
      </c>
      <c r="Z451" s="62">
        <f t="shared" si="317"/>
        <v>0.16354691269452884</v>
      </c>
      <c r="AA451" s="62">
        <f t="shared" si="317"/>
        <v>0.16147233532126673</v>
      </c>
      <c r="AB451" s="62">
        <f t="shared" si="317"/>
        <v>0.15941606788769708</v>
      </c>
      <c r="AC451" s="62">
        <f t="shared" si="317"/>
        <v>0.15737811039382199</v>
      </c>
      <c r="AD451" s="62">
        <f t="shared" si="317"/>
        <v>0.15563212401043888</v>
      </c>
      <c r="AE451" s="62">
        <f t="shared" si="317"/>
        <v>0.15390964477936533</v>
      </c>
      <c r="AF451" s="62">
        <f t="shared" si="317"/>
        <v>0.15221067270060085</v>
      </c>
      <c r="AG451" s="62">
        <f t="shared" si="317"/>
        <v>0.15053520777414567</v>
      </c>
      <c r="AH451" s="62">
        <f t="shared" si="317"/>
        <v>0.14888325000000011</v>
      </c>
    </row>
    <row r="452" spans="2:34" hidden="1" outlineLevel="1">
      <c r="B452" t="str">
        <f t="shared" si="284"/>
        <v>e-methane (DAC) - Total emissions - WTT - GWP20 - Global - ton CO2eq/ton fuel</v>
      </c>
      <c r="C452" s="59" t="str">
        <f>C449</f>
        <v>e-methane (DAC)</v>
      </c>
      <c r="D452" s="13" t="s">
        <v>170</v>
      </c>
      <c r="E452" s="13" t="s">
        <v>49</v>
      </c>
      <c r="F452" s="13" t="s">
        <v>52</v>
      </c>
      <c r="G452" s="63">
        <f t="shared" ref="G452:AH452" si="318">G458+G459*G454+G460*G456</f>
        <v>0.18999797007360777</v>
      </c>
      <c r="H452" s="63">
        <f t="shared" si="318"/>
        <v>0.18925675743367254</v>
      </c>
      <c r="I452" s="63">
        <f t="shared" si="318"/>
        <v>0.18848700000000085</v>
      </c>
      <c r="J452" s="63">
        <f t="shared" si="318"/>
        <v>0.18766008836568049</v>
      </c>
      <c r="K452" s="63">
        <f t="shared" si="318"/>
        <v>0.18678504650924901</v>
      </c>
      <c r="L452" s="63">
        <f t="shared" si="318"/>
        <v>0.1858618744307047</v>
      </c>
      <c r="M452" s="63">
        <f t="shared" si="318"/>
        <v>0.18489057213005067</v>
      </c>
      <c r="N452" s="63">
        <f t="shared" si="318"/>
        <v>0.18387113960728307</v>
      </c>
      <c r="O452" s="63">
        <f t="shared" si="318"/>
        <v>0.18243834933886965</v>
      </c>
      <c r="P452" s="63">
        <f t="shared" si="318"/>
        <v>0.1809591167270537</v>
      </c>
      <c r="Q452" s="63">
        <f t="shared" si="318"/>
        <v>0.17943344177183265</v>
      </c>
      <c r="R452" s="63">
        <f t="shared" si="318"/>
        <v>0.17786132447320394</v>
      </c>
      <c r="S452" s="63">
        <f t="shared" si="318"/>
        <v>0.17624276483117188</v>
      </c>
      <c r="T452" s="63">
        <f t="shared" si="318"/>
        <v>0.17460880410287696</v>
      </c>
      <c r="U452" s="63">
        <f t="shared" si="318"/>
        <v>0.17294264698162501</v>
      </c>
      <c r="V452" s="63">
        <f t="shared" si="318"/>
        <v>0.17124429346742051</v>
      </c>
      <c r="W452" s="63">
        <f t="shared" si="318"/>
        <v>0.16951374356025714</v>
      </c>
      <c r="X452" s="63">
        <f t="shared" si="318"/>
        <v>0.16775099726013629</v>
      </c>
      <c r="Y452" s="63">
        <f t="shared" si="318"/>
        <v>0.16563980000748638</v>
      </c>
      <c r="Z452" s="63">
        <f t="shared" si="318"/>
        <v>0.16354691269452884</v>
      </c>
      <c r="AA452" s="63">
        <f t="shared" si="318"/>
        <v>0.16147233532126673</v>
      </c>
      <c r="AB452" s="63">
        <f t="shared" si="318"/>
        <v>0.15941606788769708</v>
      </c>
      <c r="AC452" s="63">
        <f t="shared" si="318"/>
        <v>0.15737811039382199</v>
      </c>
      <c r="AD452" s="63">
        <f t="shared" si="318"/>
        <v>0.15563212401043888</v>
      </c>
      <c r="AE452" s="63">
        <f t="shared" si="318"/>
        <v>0.15390964477936533</v>
      </c>
      <c r="AF452" s="63">
        <f t="shared" si="318"/>
        <v>0.15221067270060085</v>
      </c>
      <c r="AG452" s="63">
        <f t="shared" si="318"/>
        <v>0.15053520777414567</v>
      </c>
      <c r="AH452" s="63">
        <f t="shared" si="318"/>
        <v>0.14888325000000011</v>
      </c>
    </row>
    <row r="453" spans="2:34" hidden="1" outlineLevel="1">
      <c r="B453" t="str">
        <f t="shared" si="284"/>
        <v>General - Methane - GWP100 - Global - ton CO2eq/ton fuel</v>
      </c>
      <c r="C453" t="s">
        <v>115</v>
      </c>
      <c r="D453" t="s">
        <v>171</v>
      </c>
      <c r="E453" t="s">
        <v>49</v>
      </c>
      <c r="F453" t="s">
        <v>52</v>
      </c>
      <c r="G453" s="8">
        <f t="shared" ref="G453:AH453" si="319">Methane_GWP100</f>
        <v>29</v>
      </c>
      <c r="H453" s="8">
        <f t="shared" si="319"/>
        <v>29</v>
      </c>
      <c r="I453" s="8">
        <f t="shared" si="319"/>
        <v>29</v>
      </c>
      <c r="J453" s="8">
        <f t="shared" si="319"/>
        <v>29</v>
      </c>
      <c r="K453" s="8">
        <f t="shared" si="319"/>
        <v>29</v>
      </c>
      <c r="L453" s="8">
        <f t="shared" si="319"/>
        <v>29</v>
      </c>
      <c r="M453" s="8">
        <f t="shared" si="319"/>
        <v>29</v>
      </c>
      <c r="N453" s="8">
        <f t="shared" si="319"/>
        <v>29</v>
      </c>
      <c r="O453" s="8">
        <f t="shared" si="319"/>
        <v>29</v>
      </c>
      <c r="P453" s="8">
        <f t="shared" si="319"/>
        <v>29</v>
      </c>
      <c r="Q453" s="8">
        <f t="shared" si="319"/>
        <v>29</v>
      </c>
      <c r="R453" s="8">
        <f t="shared" si="319"/>
        <v>29</v>
      </c>
      <c r="S453" s="8">
        <f t="shared" si="319"/>
        <v>29</v>
      </c>
      <c r="T453" s="8">
        <f t="shared" si="319"/>
        <v>29</v>
      </c>
      <c r="U453" s="8">
        <f t="shared" si="319"/>
        <v>29</v>
      </c>
      <c r="V453" s="8">
        <f t="shared" si="319"/>
        <v>29</v>
      </c>
      <c r="W453" s="8">
        <f t="shared" si="319"/>
        <v>29</v>
      </c>
      <c r="X453" s="8">
        <f t="shared" si="319"/>
        <v>29</v>
      </c>
      <c r="Y453" s="8">
        <f t="shared" si="319"/>
        <v>29</v>
      </c>
      <c r="Z453" s="8">
        <f t="shared" si="319"/>
        <v>29</v>
      </c>
      <c r="AA453" s="8">
        <f t="shared" si="319"/>
        <v>29</v>
      </c>
      <c r="AB453" s="8">
        <f t="shared" si="319"/>
        <v>29</v>
      </c>
      <c r="AC453" s="8">
        <f t="shared" si="319"/>
        <v>29</v>
      </c>
      <c r="AD453" s="8">
        <f t="shared" si="319"/>
        <v>29</v>
      </c>
      <c r="AE453" s="8">
        <f t="shared" si="319"/>
        <v>29</v>
      </c>
      <c r="AF453" s="8">
        <f t="shared" si="319"/>
        <v>29</v>
      </c>
      <c r="AG453" s="8">
        <f t="shared" si="319"/>
        <v>29</v>
      </c>
      <c r="AH453" s="8">
        <f t="shared" si="319"/>
        <v>29</v>
      </c>
    </row>
    <row r="454" spans="2:34" hidden="1" outlineLevel="1">
      <c r="B454" t="str">
        <f t="shared" si="284"/>
        <v>General - Methane - GWP20 - Global - ton CO2eq/ton fuel</v>
      </c>
      <c r="C454" t="s">
        <v>115</v>
      </c>
      <c r="D454" t="s">
        <v>172</v>
      </c>
      <c r="E454" t="s">
        <v>49</v>
      </c>
      <c r="F454" t="s">
        <v>52</v>
      </c>
      <c r="G454" s="8">
        <f t="shared" ref="G454:AH454" si="320">Methane_GWP20</f>
        <v>85</v>
      </c>
      <c r="H454" s="8">
        <f t="shared" si="320"/>
        <v>85</v>
      </c>
      <c r="I454" s="8">
        <f t="shared" si="320"/>
        <v>85</v>
      </c>
      <c r="J454" s="8">
        <f t="shared" si="320"/>
        <v>85</v>
      </c>
      <c r="K454" s="8">
        <f t="shared" si="320"/>
        <v>85</v>
      </c>
      <c r="L454" s="8">
        <f t="shared" si="320"/>
        <v>85</v>
      </c>
      <c r="M454" s="8">
        <f t="shared" si="320"/>
        <v>85</v>
      </c>
      <c r="N454" s="8">
        <f t="shared" si="320"/>
        <v>85</v>
      </c>
      <c r="O454" s="8">
        <f t="shared" si="320"/>
        <v>85</v>
      </c>
      <c r="P454" s="8">
        <f t="shared" si="320"/>
        <v>85</v>
      </c>
      <c r="Q454" s="8">
        <f t="shared" si="320"/>
        <v>85</v>
      </c>
      <c r="R454" s="8">
        <f t="shared" si="320"/>
        <v>85</v>
      </c>
      <c r="S454" s="8">
        <f t="shared" si="320"/>
        <v>85</v>
      </c>
      <c r="T454" s="8">
        <f t="shared" si="320"/>
        <v>85</v>
      </c>
      <c r="U454" s="8">
        <f t="shared" si="320"/>
        <v>85</v>
      </c>
      <c r="V454" s="8">
        <f t="shared" si="320"/>
        <v>85</v>
      </c>
      <c r="W454" s="8">
        <f t="shared" si="320"/>
        <v>85</v>
      </c>
      <c r="X454" s="8">
        <f t="shared" si="320"/>
        <v>85</v>
      </c>
      <c r="Y454" s="8">
        <f t="shared" si="320"/>
        <v>85</v>
      </c>
      <c r="Z454" s="8">
        <f t="shared" si="320"/>
        <v>85</v>
      </c>
      <c r="AA454" s="8">
        <f t="shared" si="320"/>
        <v>85</v>
      </c>
      <c r="AB454" s="8">
        <f t="shared" si="320"/>
        <v>85</v>
      </c>
      <c r="AC454" s="8">
        <f t="shared" si="320"/>
        <v>85</v>
      </c>
      <c r="AD454" s="8">
        <f t="shared" si="320"/>
        <v>85</v>
      </c>
      <c r="AE454" s="8">
        <f t="shared" si="320"/>
        <v>85</v>
      </c>
      <c r="AF454" s="8">
        <f t="shared" si="320"/>
        <v>85</v>
      </c>
      <c r="AG454" s="8">
        <f t="shared" si="320"/>
        <v>85</v>
      </c>
      <c r="AH454" s="8">
        <f t="shared" si="320"/>
        <v>85</v>
      </c>
    </row>
    <row r="455" spans="2:34" hidden="1" outlineLevel="1">
      <c r="B455" t="str">
        <f t="shared" si="284"/>
        <v>General - Nitrous oxide - GWP100 - Global - ton CO2eq/ton fuel</v>
      </c>
      <c r="C455" t="s">
        <v>115</v>
      </c>
      <c r="D455" t="s">
        <v>173</v>
      </c>
      <c r="E455" t="s">
        <v>49</v>
      </c>
      <c r="F455" t="s">
        <v>52</v>
      </c>
      <c r="G455" s="8">
        <f t="shared" ref="G455:AH455" si="321">NitrousOxide_GWP100</f>
        <v>266</v>
      </c>
      <c r="H455" s="8">
        <f t="shared" si="321"/>
        <v>266</v>
      </c>
      <c r="I455" s="8">
        <f t="shared" si="321"/>
        <v>266</v>
      </c>
      <c r="J455" s="8">
        <f t="shared" si="321"/>
        <v>266</v>
      </c>
      <c r="K455" s="8">
        <f t="shared" si="321"/>
        <v>266</v>
      </c>
      <c r="L455" s="8">
        <f t="shared" si="321"/>
        <v>266</v>
      </c>
      <c r="M455" s="8">
        <f t="shared" si="321"/>
        <v>266</v>
      </c>
      <c r="N455" s="8">
        <f t="shared" si="321"/>
        <v>266</v>
      </c>
      <c r="O455" s="8">
        <f t="shared" si="321"/>
        <v>266</v>
      </c>
      <c r="P455" s="8">
        <f t="shared" si="321"/>
        <v>266</v>
      </c>
      <c r="Q455" s="8">
        <f t="shared" si="321"/>
        <v>266</v>
      </c>
      <c r="R455" s="8">
        <f t="shared" si="321"/>
        <v>266</v>
      </c>
      <c r="S455" s="8">
        <f t="shared" si="321"/>
        <v>266</v>
      </c>
      <c r="T455" s="8">
        <f t="shared" si="321"/>
        <v>266</v>
      </c>
      <c r="U455" s="8">
        <f t="shared" si="321"/>
        <v>266</v>
      </c>
      <c r="V455" s="8">
        <f t="shared" si="321"/>
        <v>266</v>
      </c>
      <c r="W455" s="8">
        <f t="shared" si="321"/>
        <v>266</v>
      </c>
      <c r="X455" s="8">
        <f t="shared" si="321"/>
        <v>266</v>
      </c>
      <c r="Y455" s="8">
        <f t="shared" si="321"/>
        <v>266</v>
      </c>
      <c r="Z455" s="8">
        <f t="shared" si="321"/>
        <v>266</v>
      </c>
      <c r="AA455" s="8">
        <f t="shared" si="321"/>
        <v>266</v>
      </c>
      <c r="AB455" s="8">
        <f t="shared" si="321"/>
        <v>266</v>
      </c>
      <c r="AC455" s="8">
        <f t="shared" si="321"/>
        <v>266</v>
      </c>
      <c r="AD455" s="8">
        <f t="shared" si="321"/>
        <v>266</v>
      </c>
      <c r="AE455" s="8">
        <f t="shared" si="321"/>
        <v>266</v>
      </c>
      <c r="AF455" s="8">
        <f t="shared" si="321"/>
        <v>266</v>
      </c>
      <c r="AG455" s="8">
        <f t="shared" si="321"/>
        <v>266</v>
      </c>
      <c r="AH455" s="8">
        <f t="shared" si="321"/>
        <v>266</v>
      </c>
    </row>
    <row r="456" spans="2:34" hidden="1" outlineLevel="1">
      <c r="B456" t="str">
        <f t="shared" si="284"/>
        <v>General - Nitrous oxide - GWP20 - Global - ton CO2eq/ton fuel</v>
      </c>
      <c r="C456" t="s">
        <v>115</v>
      </c>
      <c r="D456" t="s">
        <v>174</v>
      </c>
      <c r="E456" t="s">
        <v>49</v>
      </c>
      <c r="F456" t="s">
        <v>52</v>
      </c>
      <c r="G456" s="8">
        <f t="shared" ref="G456:AH456" si="322">NitrousOxide_GWP20</f>
        <v>251</v>
      </c>
      <c r="H456" s="8">
        <f t="shared" si="322"/>
        <v>251</v>
      </c>
      <c r="I456" s="8">
        <f t="shared" si="322"/>
        <v>251</v>
      </c>
      <c r="J456" s="8">
        <f t="shared" si="322"/>
        <v>251</v>
      </c>
      <c r="K456" s="8">
        <f t="shared" si="322"/>
        <v>251</v>
      </c>
      <c r="L456" s="8">
        <f t="shared" si="322"/>
        <v>251</v>
      </c>
      <c r="M456" s="8">
        <f t="shared" si="322"/>
        <v>251</v>
      </c>
      <c r="N456" s="8">
        <f t="shared" si="322"/>
        <v>251</v>
      </c>
      <c r="O456" s="8">
        <f t="shared" si="322"/>
        <v>251</v>
      </c>
      <c r="P456" s="8">
        <f t="shared" si="322"/>
        <v>251</v>
      </c>
      <c r="Q456" s="8">
        <f t="shared" si="322"/>
        <v>251</v>
      </c>
      <c r="R456" s="8">
        <f t="shared" si="322"/>
        <v>251</v>
      </c>
      <c r="S456" s="8">
        <f t="shared" si="322"/>
        <v>251</v>
      </c>
      <c r="T456" s="8">
        <f t="shared" si="322"/>
        <v>251</v>
      </c>
      <c r="U456" s="8">
        <f t="shared" si="322"/>
        <v>251</v>
      </c>
      <c r="V456" s="8">
        <f t="shared" si="322"/>
        <v>251</v>
      </c>
      <c r="W456" s="8">
        <f t="shared" si="322"/>
        <v>251</v>
      </c>
      <c r="X456" s="8">
        <f t="shared" si="322"/>
        <v>251</v>
      </c>
      <c r="Y456" s="8">
        <f t="shared" si="322"/>
        <v>251</v>
      </c>
      <c r="Z456" s="8">
        <f t="shared" si="322"/>
        <v>251</v>
      </c>
      <c r="AA456" s="8">
        <f t="shared" si="322"/>
        <v>251</v>
      </c>
      <c r="AB456" s="8">
        <f t="shared" si="322"/>
        <v>251</v>
      </c>
      <c r="AC456" s="8">
        <f t="shared" si="322"/>
        <v>251</v>
      </c>
      <c r="AD456" s="8">
        <f t="shared" si="322"/>
        <v>251</v>
      </c>
      <c r="AE456" s="8">
        <f t="shared" si="322"/>
        <v>251</v>
      </c>
      <c r="AF456" s="8">
        <f t="shared" si="322"/>
        <v>251</v>
      </c>
      <c r="AG456" s="8">
        <f t="shared" si="322"/>
        <v>251</v>
      </c>
      <c r="AH456" s="8">
        <f t="shared" si="322"/>
        <v>251</v>
      </c>
    </row>
    <row r="457" spans="2:34" hidden="1" outlineLevel="1">
      <c r="B457" t="str">
        <f t="shared" si="284"/>
        <v/>
      </c>
      <c r="C457" s="56"/>
      <c r="D457" s="56"/>
      <c r="E457" s="56"/>
      <c r="F457" s="56"/>
      <c r="G457" s="57"/>
      <c r="H457" s="57"/>
      <c r="I457" s="57"/>
      <c r="J457" s="57"/>
      <c r="K457" s="57"/>
      <c r="L457" s="57"/>
      <c r="M457" s="57"/>
      <c r="N457" s="57"/>
      <c r="O457" s="57"/>
      <c r="P457" s="57"/>
      <c r="Q457" s="57"/>
      <c r="R457" s="57"/>
      <c r="S457" s="57"/>
      <c r="T457" s="57"/>
      <c r="U457" s="57"/>
      <c r="V457" s="57"/>
      <c r="W457" s="57"/>
      <c r="X457" s="57"/>
      <c r="Y457" s="57"/>
      <c r="Z457" s="57"/>
      <c r="AA457" s="57"/>
      <c r="AB457" s="57"/>
      <c r="AC457" s="57"/>
      <c r="AD457" s="57"/>
      <c r="AE457" s="57"/>
      <c r="AF457" s="57"/>
      <c r="AG457" s="57"/>
      <c r="AH457" s="57"/>
    </row>
    <row r="458" spans="2:34" hidden="1" outlineLevel="1">
      <c r="B458" t="str">
        <f t="shared" si="284"/>
        <v>e-methane (DAC) - Total emissions - WTT - Global - ton CO2eq/ton fuel</v>
      </c>
      <c r="C458" s="10" t="str">
        <f>C449</f>
        <v>e-methane (DAC)</v>
      </c>
      <c r="D458" s="10" t="s">
        <v>175</v>
      </c>
      <c r="E458" s="10" t="s">
        <v>49</v>
      </c>
      <c r="F458" s="10" t="s">
        <v>52</v>
      </c>
      <c r="G458" s="60">
        <f t="shared" ref="G458:AH458" si="323">G462+G469+G477</f>
        <v>0.18999797007360777</v>
      </c>
      <c r="H458" s="60">
        <f t="shared" si="323"/>
        <v>0.18925675743367254</v>
      </c>
      <c r="I458" s="60">
        <f t="shared" si="323"/>
        <v>0.18848700000000085</v>
      </c>
      <c r="J458" s="60">
        <f t="shared" si="323"/>
        <v>0.18766008836568049</v>
      </c>
      <c r="K458" s="60">
        <f t="shared" si="323"/>
        <v>0.18678504650924901</v>
      </c>
      <c r="L458" s="60">
        <f t="shared" si="323"/>
        <v>0.1858618744307047</v>
      </c>
      <c r="M458" s="60">
        <f t="shared" si="323"/>
        <v>0.18489057213005067</v>
      </c>
      <c r="N458" s="60">
        <f t="shared" si="323"/>
        <v>0.18387113960728307</v>
      </c>
      <c r="O458" s="60">
        <f t="shared" si="323"/>
        <v>0.18243834933886965</v>
      </c>
      <c r="P458" s="60">
        <f t="shared" si="323"/>
        <v>0.1809591167270537</v>
      </c>
      <c r="Q458" s="60">
        <f t="shared" si="323"/>
        <v>0.17943344177183265</v>
      </c>
      <c r="R458" s="60">
        <f t="shared" si="323"/>
        <v>0.17786132447320394</v>
      </c>
      <c r="S458" s="60">
        <f t="shared" si="323"/>
        <v>0.17624276483117188</v>
      </c>
      <c r="T458" s="60">
        <f t="shared" si="323"/>
        <v>0.17460880410287696</v>
      </c>
      <c r="U458" s="60">
        <f t="shared" si="323"/>
        <v>0.17294264698162501</v>
      </c>
      <c r="V458" s="60">
        <f t="shared" si="323"/>
        <v>0.17124429346742051</v>
      </c>
      <c r="W458" s="60">
        <f t="shared" si="323"/>
        <v>0.16951374356025714</v>
      </c>
      <c r="X458" s="60">
        <f t="shared" si="323"/>
        <v>0.16775099726013629</v>
      </c>
      <c r="Y458" s="60">
        <f t="shared" si="323"/>
        <v>0.16563980000748638</v>
      </c>
      <c r="Z458" s="60">
        <f t="shared" si="323"/>
        <v>0.16354691269452884</v>
      </c>
      <c r="AA458" s="60">
        <f t="shared" si="323"/>
        <v>0.16147233532126673</v>
      </c>
      <c r="AB458" s="60">
        <f t="shared" si="323"/>
        <v>0.15941606788769708</v>
      </c>
      <c r="AC458" s="60">
        <f t="shared" si="323"/>
        <v>0.15737811039382199</v>
      </c>
      <c r="AD458" s="60">
        <f t="shared" si="323"/>
        <v>0.15563212401043888</v>
      </c>
      <c r="AE458" s="60">
        <f t="shared" si="323"/>
        <v>0.15390964477936533</v>
      </c>
      <c r="AF458" s="60">
        <f t="shared" si="323"/>
        <v>0.15221067270060085</v>
      </c>
      <c r="AG458" s="60">
        <f t="shared" si="323"/>
        <v>0.15053520777414567</v>
      </c>
      <c r="AH458" s="60">
        <f t="shared" si="323"/>
        <v>0.14888325000000011</v>
      </c>
    </row>
    <row r="459" spans="2:34" hidden="1" outlineLevel="1">
      <c r="B459" t="str">
        <f t="shared" si="284"/>
        <v>e-methane (DAC) - Total emissions - WTT - Global - ton CO2eq/ton fuel</v>
      </c>
      <c r="C459" s="2" t="str">
        <f>C449</f>
        <v>e-methane (DAC)</v>
      </c>
      <c r="D459" s="2" t="s">
        <v>175</v>
      </c>
      <c r="E459" s="2" t="s">
        <v>49</v>
      </c>
      <c r="F459" s="2" t="s">
        <v>52</v>
      </c>
      <c r="G459" s="64">
        <f t="shared" ref="G459:AH459" si="324">G463+G470+G478</f>
        <v>0</v>
      </c>
      <c r="H459" s="64">
        <f t="shared" si="324"/>
        <v>0</v>
      </c>
      <c r="I459" s="64">
        <f t="shared" si="324"/>
        <v>0</v>
      </c>
      <c r="J459" s="64">
        <f t="shared" si="324"/>
        <v>0</v>
      </c>
      <c r="K459" s="64">
        <f t="shared" si="324"/>
        <v>0</v>
      </c>
      <c r="L459" s="64">
        <f t="shared" si="324"/>
        <v>0</v>
      </c>
      <c r="M459" s="64">
        <f t="shared" si="324"/>
        <v>0</v>
      </c>
      <c r="N459" s="64">
        <f t="shared" si="324"/>
        <v>0</v>
      </c>
      <c r="O459" s="64">
        <f t="shared" si="324"/>
        <v>0</v>
      </c>
      <c r="P459" s="64">
        <f t="shared" si="324"/>
        <v>0</v>
      </c>
      <c r="Q459" s="64">
        <f t="shared" si="324"/>
        <v>0</v>
      </c>
      <c r="R459" s="64">
        <f t="shared" si="324"/>
        <v>0</v>
      </c>
      <c r="S459" s="64">
        <f t="shared" si="324"/>
        <v>0</v>
      </c>
      <c r="T459" s="64">
        <f t="shared" si="324"/>
        <v>0</v>
      </c>
      <c r="U459" s="64">
        <f t="shared" si="324"/>
        <v>0</v>
      </c>
      <c r="V459" s="64">
        <f t="shared" si="324"/>
        <v>0</v>
      </c>
      <c r="W459" s="64">
        <f t="shared" si="324"/>
        <v>0</v>
      </c>
      <c r="X459" s="64">
        <f t="shared" si="324"/>
        <v>0</v>
      </c>
      <c r="Y459" s="64">
        <f t="shared" si="324"/>
        <v>0</v>
      </c>
      <c r="Z459" s="64">
        <f t="shared" si="324"/>
        <v>0</v>
      </c>
      <c r="AA459" s="64">
        <f t="shared" si="324"/>
        <v>0</v>
      </c>
      <c r="AB459" s="64">
        <f t="shared" si="324"/>
        <v>0</v>
      </c>
      <c r="AC459" s="64">
        <f t="shared" si="324"/>
        <v>0</v>
      </c>
      <c r="AD459" s="64">
        <f t="shared" si="324"/>
        <v>0</v>
      </c>
      <c r="AE459" s="64">
        <f t="shared" si="324"/>
        <v>0</v>
      </c>
      <c r="AF459" s="64">
        <f t="shared" si="324"/>
        <v>0</v>
      </c>
      <c r="AG459" s="64">
        <f t="shared" si="324"/>
        <v>0</v>
      </c>
      <c r="AH459" s="64">
        <f t="shared" si="324"/>
        <v>0</v>
      </c>
    </row>
    <row r="460" spans="2:34" hidden="1" outlineLevel="1">
      <c r="B460" t="str">
        <f t="shared" si="284"/>
        <v>e-methane (DAC) - Total emissions - WTT - Global - ton CO2eq/ton fuel</v>
      </c>
      <c r="C460" s="13" t="str">
        <f>C449</f>
        <v>e-methane (DAC)</v>
      </c>
      <c r="D460" s="13" t="s">
        <v>175</v>
      </c>
      <c r="E460" s="13" t="s">
        <v>49</v>
      </c>
      <c r="F460" s="13" t="s">
        <v>52</v>
      </c>
      <c r="G460" s="61">
        <f t="shared" ref="G460:AH460" si="325">G464+G471+G479</f>
        <v>0</v>
      </c>
      <c r="H460" s="61">
        <f t="shared" si="325"/>
        <v>0</v>
      </c>
      <c r="I460" s="61">
        <f t="shared" si="325"/>
        <v>0</v>
      </c>
      <c r="J460" s="61">
        <f t="shared" si="325"/>
        <v>0</v>
      </c>
      <c r="K460" s="61">
        <f t="shared" si="325"/>
        <v>0</v>
      </c>
      <c r="L460" s="61">
        <f t="shared" si="325"/>
        <v>0</v>
      </c>
      <c r="M460" s="61">
        <f t="shared" si="325"/>
        <v>0</v>
      </c>
      <c r="N460" s="61">
        <f t="shared" si="325"/>
        <v>0</v>
      </c>
      <c r="O460" s="61">
        <f t="shared" si="325"/>
        <v>0</v>
      </c>
      <c r="P460" s="61">
        <f t="shared" si="325"/>
        <v>0</v>
      </c>
      <c r="Q460" s="61">
        <f t="shared" si="325"/>
        <v>0</v>
      </c>
      <c r="R460" s="61">
        <f t="shared" si="325"/>
        <v>0</v>
      </c>
      <c r="S460" s="61">
        <f t="shared" si="325"/>
        <v>0</v>
      </c>
      <c r="T460" s="61">
        <f t="shared" si="325"/>
        <v>0</v>
      </c>
      <c r="U460" s="61">
        <f t="shared" si="325"/>
        <v>0</v>
      </c>
      <c r="V460" s="61">
        <f t="shared" si="325"/>
        <v>0</v>
      </c>
      <c r="W460" s="61">
        <f t="shared" si="325"/>
        <v>0</v>
      </c>
      <c r="X460" s="61">
        <f t="shared" si="325"/>
        <v>0</v>
      </c>
      <c r="Y460" s="61">
        <f t="shared" si="325"/>
        <v>0</v>
      </c>
      <c r="Z460" s="61">
        <f t="shared" si="325"/>
        <v>0</v>
      </c>
      <c r="AA460" s="61">
        <f t="shared" si="325"/>
        <v>0</v>
      </c>
      <c r="AB460" s="61">
        <f t="shared" si="325"/>
        <v>0</v>
      </c>
      <c r="AC460" s="61">
        <f t="shared" si="325"/>
        <v>0</v>
      </c>
      <c r="AD460" s="61">
        <f t="shared" si="325"/>
        <v>0</v>
      </c>
      <c r="AE460" s="61">
        <f t="shared" si="325"/>
        <v>0</v>
      </c>
      <c r="AF460" s="61">
        <f t="shared" si="325"/>
        <v>0</v>
      </c>
      <c r="AG460" s="61">
        <f t="shared" si="325"/>
        <v>0</v>
      </c>
      <c r="AH460" s="61">
        <f t="shared" si="325"/>
        <v>0</v>
      </c>
    </row>
    <row r="461" spans="2:34" hidden="1" outlineLevel="1">
      <c r="B461" t="str">
        <f t="shared" si="284"/>
        <v/>
      </c>
      <c r="C461" s="2"/>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row>
    <row r="462" spans="2:34" hidden="1" outlineLevel="1">
      <c r="B462" t="str">
        <f t="shared" si="284"/>
        <v>e-methane (DAC) - Process-related emissions - WTT - Global - ton CO2/ton fuel</v>
      </c>
      <c r="C462" s="10" t="str">
        <f>C449</f>
        <v>e-methane (DAC)</v>
      </c>
      <c r="D462" s="10" t="s">
        <v>179</v>
      </c>
      <c r="E462" s="10" t="s">
        <v>49</v>
      </c>
      <c r="F462" s="10" t="s">
        <v>176</v>
      </c>
      <c r="G462" s="60">
        <f>G465</f>
        <v>0</v>
      </c>
      <c r="H462" s="60">
        <f t="shared" ref="H462:AH462" si="326">H465</f>
        <v>0</v>
      </c>
      <c r="I462" s="60">
        <f t="shared" si="326"/>
        <v>0</v>
      </c>
      <c r="J462" s="60">
        <f t="shared" si="326"/>
        <v>0</v>
      </c>
      <c r="K462" s="60">
        <f t="shared" si="326"/>
        <v>0</v>
      </c>
      <c r="L462" s="60">
        <f t="shared" si="326"/>
        <v>0</v>
      </c>
      <c r="M462" s="60">
        <f t="shared" si="326"/>
        <v>0</v>
      </c>
      <c r="N462" s="60">
        <f t="shared" si="326"/>
        <v>0</v>
      </c>
      <c r="O462" s="60">
        <f t="shared" si="326"/>
        <v>0</v>
      </c>
      <c r="P462" s="60">
        <f t="shared" si="326"/>
        <v>0</v>
      </c>
      <c r="Q462" s="60">
        <f t="shared" si="326"/>
        <v>0</v>
      </c>
      <c r="R462" s="60">
        <f t="shared" si="326"/>
        <v>0</v>
      </c>
      <c r="S462" s="60">
        <f t="shared" si="326"/>
        <v>0</v>
      </c>
      <c r="T462" s="60">
        <f t="shared" si="326"/>
        <v>0</v>
      </c>
      <c r="U462" s="60">
        <f t="shared" si="326"/>
        <v>0</v>
      </c>
      <c r="V462" s="60">
        <f t="shared" si="326"/>
        <v>0</v>
      </c>
      <c r="W462" s="60">
        <f t="shared" si="326"/>
        <v>0</v>
      </c>
      <c r="X462" s="60">
        <f t="shared" si="326"/>
        <v>0</v>
      </c>
      <c r="Y462" s="60">
        <f t="shared" si="326"/>
        <v>0</v>
      </c>
      <c r="Z462" s="60">
        <f t="shared" si="326"/>
        <v>0</v>
      </c>
      <c r="AA462" s="60">
        <f t="shared" si="326"/>
        <v>0</v>
      </c>
      <c r="AB462" s="60">
        <f t="shared" si="326"/>
        <v>0</v>
      </c>
      <c r="AC462" s="60">
        <f t="shared" si="326"/>
        <v>0</v>
      </c>
      <c r="AD462" s="60">
        <f t="shared" si="326"/>
        <v>0</v>
      </c>
      <c r="AE462" s="60">
        <f t="shared" si="326"/>
        <v>0</v>
      </c>
      <c r="AF462" s="60">
        <f t="shared" si="326"/>
        <v>0</v>
      </c>
      <c r="AG462" s="60">
        <f t="shared" si="326"/>
        <v>0</v>
      </c>
      <c r="AH462" s="60">
        <f t="shared" si="326"/>
        <v>0</v>
      </c>
    </row>
    <row r="463" spans="2:34" hidden="1" outlineLevel="1">
      <c r="B463" t="str">
        <f t="shared" si="284"/>
        <v>e-methane (DAC) - Process-related emissions - WTT - Global - ton CH4/ton fuel</v>
      </c>
      <c r="C463" s="2" t="str">
        <f>C449</f>
        <v>e-methane (DAC)</v>
      </c>
      <c r="D463" s="2" t="s">
        <v>179</v>
      </c>
      <c r="E463" s="2" t="s">
        <v>49</v>
      </c>
      <c r="F463" s="2" t="s">
        <v>177</v>
      </c>
      <c r="G463" s="64">
        <f t="shared" ref="G463:AH463" si="327">G466</f>
        <v>0</v>
      </c>
      <c r="H463" s="64">
        <f t="shared" si="327"/>
        <v>0</v>
      </c>
      <c r="I463" s="64">
        <f t="shared" si="327"/>
        <v>0</v>
      </c>
      <c r="J463" s="64">
        <f t="shared" si="327"/>
        <v>0</v>
      </c>
      <c r="K463" s="64">
        <f t="shared" si="327"/>
        <v>0</v>
      </c>
      <c r="L463" s="64">
        <f t="shared" si="327"/>
        <v>0</v>
      </c>
      <c r="M463" s="64">
        <f t="shared" si="327"/>
        <v>0</v>
      </c>
      <c r="N463" s="64">
        <f t="shared" si="327"/>
        <v>0</v>
      </c>
      <c r="O463" s="64">
        <f t="shared" si="327"/>
        <v>0</v>
      </c>
      <c r="P463" s="64">
        <f t="shared" si="327"/>
        <v>0</v>
      </c>
      <c r="Q463" s="64">
        <f t="shared" si="327"/>
        <v>0</v>
      </c>
      <c r="R463" s="64">
        <f t="shared" si="327"/>
        <v>0</v>
      </c>
      <c r="S463" s="64">
        <f t="shared" si="327"/>
        <v>0</v>
      </c>
      <c r="T463" s="64">
        <f t="shared" si="327"/>
        <v>0</v>
      </c>
      <c r="U463" s="64">
        <f t="shared" si="327"/>
        <v>0</v>
      </c>
      <c r="V463" s="64">
        <f t="shared" si="327"/>
        <v>0</v>
      </c>
      <c r="W463" s="64">
        <f t="shared" si="327"/>
        <v>0</v>
      </c>
      <c r="X463" s="64">
        <f t="shared" si="327"/>
        <v>0</v>
      </c>
      <c r="Y463" s="64">
        <f t="shared" si="327"/>
        <v>0</v>
      </c>
      <c r="Z463" s="64">
        <f t="shared" si="327"/>
        <v>0</v>
      </c>
      <c r="AA463" s="64">
        <f t="shared" si="327"/>
        <v>0</v>
      </c>
      <c r="AB463" s="64">
        <f t="shared" si="327"/>
        <v>0</v>
      </c>
      <c r="AC463" s="64">
        <f t="shared" si="327"/>
        <v>0</v>
      </c>
      <c r="AD463" s="64">
        <f t="shared" si="327"/>
        <v>0</v>
      </c>
      <c r="AE463" s="64">
        <f t="shared" si="327"/>
        <v>0</v>
      </c>
      <c r="AF463" s="64">
        <f t="shared" si="327"/>
        <v>0</v>
      </c>
      <c r="AG463" s="64">
        <f t="shared" si="327"/>
        <v>0</v>
      </c>
      <c r="AH463" s="64">
        <f t="shared" si="327"/>
        <v>0</v>
      </c>
    </row>
    <row r="464" spans="2:34" hidden="1" outlineLevel="1">
      <c r="B464" t="str">
        <f t="shared" si="284"/>
        <v>e-methane (DAC) - Process-related emissions - WTT - Global - ton N2O/ton fuel</v>
      </c>
      <c r="C464" s="13" t="str">
        <f>C449</f>
        <v>e-methane (DAC)</v>
      </c>
      <c r="D464" s="13" t="s">
        <v>179</v>
      </c>
      <c r="E464" s="13" t="s">
        <v>49</v>
      </c>
      <c r="F464" s="13" t="s">
        <v>178</v>
      </c>
      <c r="G464" s="61">
        <f t="shared" ref="G464:AH464" si="328">G467</f>
        <v>0</v>
      </c>
      <c r="H464" s="61">
        <f t="shared" si="328"/>
        <v>0</v>
      </c>
      <c r="I464" s="61">
        <f t="shared" si="328"/>
        <v>0</v>
      </c>
      <c r="J464" s="61">
        <f t="shared" si="328"/>
        <v>0</v>
      </c>
      <c r="K464" s="61">
        <f t="shared" si="328"/>
        <v>0</v>
      </c>
      <c r="L464" s="61">
        <f t="shared" si="328"/>
        <v>0</v>
      </c>
      <c r="M464" s="61">
        <f t="shared" si="328"/>
        <v>0</v>
      </c>
      <c r="N464" s="61">
        <f t="shared" si="328"/>
        <v>0</v>
      </c>
      <c r="O464" s="61">
        <f t="shared" si="328"/>
        <v>0</v>
      </c>
      <c r="P464" s="61">
        <f t="shared" si="328"/>
        <v>0</v>
      </c>
      <c r="Q464" s="61">
        <f t="shared" si="328"/>
        <v>0</v>
      </c>
      <c r="R464" s="61">
        <f t="shared" si="328"/>
        <v>0</v>
      </c>
      <c r="S464" s="61">
        <f t="shared" si="328"/>
        <v>0</v>
      </c>
      <c r="T464" s="61">
        <f t="shared" si="328"/>
        <v>0</v>
      </c>
      <c r="U464" s="61">
        <f t="shared" si="328"/>
        <v>0</v>
      </c>
      <c r="V464" s="61">
        <f t="shared" si="328"/>
        <v>0</v>
      </c>
      <c r="W464" s="61">
        <f t="shared" si="328"/>
        <v>0</v>
      </c>
      <c r="X464" s="61">
        <f t="shared" si="328"/>
        <v>0</v>
      </c>
      <c r="Y464" s="61">
        <f t="shared" si="328"/>
        <v>0</v>
      </c>
      <c r="Z464" s="61">
        <f t="shared" si="328"/>
        <v>0</v>
      </c>
      <c r="AA464" s="61">
        <f t="shared" si="328"/>
        <v>0</v>
      </c>
      <c r="AB464" s="61">
        <f t="shared" si="328"/>
        <v>0</v>
      </c>
      <c r="AC464" s="61">
        <f t="shared" si="328"/>
        <v>0</v>
      </c>
      <c r="AD464" s="61">
        <f t="shared" si="328"/>
        <v>0</v>
      </c>
      <c r="AE464" s="61">
        <f t="shared" si="328"/>
        <v>0</v>
      </c>
      <c r="AF464" s="61">
        <f t="shared" si="328"/>
        <v>0</v>
      </c>
      <c r="AG464" s="61">
        <f t="shared" si="328"/>
        <v>0</v>
      </c>
      <c r="AH464" s="61">
        <f t="shared" si="328"/>
        <v>0</v>
      </c>
    </row>
    <row r="465" spans="2:34" hidden="1" outlineLevel="1">
      <c r="B465" t="str">
        <f t="shared" si="284"/>
        <v>e-methane - Process WTT emissions (carbon dioxide) - Global - ton CO2/ton fuel</v>
      </c>
      <c r="C465" t="s">
        <v>78</v>
      </c>
      <c r="D465" t="s">
        <v>180</v>
      </c>
      <c r="E465" t="s">
        <v>49</v>
      </c>
      <c r="F465" t="s">
        <v>176</v>
      </c>
      <c r="G465" s="20">
        <f t="shared" ref="G465:AH467" si="329">INDEX(FuelData,MATCH($B465,FuelData_Index,0),MATCH(G$4,FuelData_Year,0))</f>
        <v>0</v>
      </c>
      <c r="H465" s="20">
        <f t="shared" si="329"/>
        <v>0</v>
      </c>
      <c r="I465" s="20">
        <f t="shared" si="329"/>
        <v>0</v>
      </c>
      <c r="J465" s="20">
        <f t="shared" si="329"/>
        <v>0</v>
      </c>
      <c r="K465" s="20">
        <f t="shared" si="329"/>
        <v>0</v>
      </c>
      <c r="L465" s="20">
        <f t="shared" si="329"/>
        <v>0</v>
      </c>
      <c r="M465" s="20">
        <f t="shared" si="329"/>
        <v>0</v>
      </c>
      <c r="N465" s="20">
        <f t="shared" si="329"/>
        <v>0</v>
      </c>
      <c r="O465" s="20">
        <f t="shared" si="329"/>
        <v>0</v>
      </c>
      <c r="P465" s="20">
        <f t="shared" si="329"/>
        <v>0</v>
      </c>
      <c r="Q465" s="20">
        <f t="shared" si="329"/>
        <v>0</v>
      </c>
      <c r="R465" s="20">
        <f t="shared" si="329"/>
        <v>0</v>
      </c>
      <c r="S465" s="20">
        <f t="shared" si="329"/>
        <v>0</v>
      </c>
      <c r="T465" s="20">
        <f t="shared" si="329"/>
        <v>0</v>
      </c>
      <c r="U465" s="20">
        <f t="shared" si="329"/>
        <v>0</v>
      </c>
      <c r="V465" s="20">
        <f t="shared" si="329"/>
        <v>0</v>
      </c>
      <c r="W465" s="20">
        <f t="shared" si="329"/>
        <v>0</v>
      </c>
      <c r="X465" s="20">
        <f t="shared" si="329"/>
        <v>0</v>
      </c>
      <c r="Y465" s="20">
        <f t="shared" si="329"/>
        <v>0</v>
      </c>
      <c r="Z465" s="20">
        <f t="shared" si="329"/>
        <v>0</v>
      </c>
      <c r="AA465" s="20">
        <f t="shared" si="329"/>
        <v>0</v>
      </c>
      <c r="AB465" s="20">
        <f t="shared" si="329"/>
        <v>0</v>
      </c>
      <c r="AC465" s="20">
        <f t="shared" si="329"/>
        <v>0</v>
      </c>
      <c r="AD465" s="20">
        <f t="shared" si="329"/>
        <v>0</v>
      </c>
      <c r="AE465" s="20">
        <f t="shared" si="329"/>
        <v>0</v>
      </c>
      <c r="AF465" s="20">
        <f t="shared" si="329"/>
        <v>0</v>
      </c>
      <c r="AG465" s="20">
        <f t="shared" si="329"/>
        <v>0</v>
      </c>
      <c r="AH465" s="20">
        <f t="shared" si="329"/>
        <v>0</v>
      </c>
    </row>
    <row r="466" spans="2:34" hidden="1" outlineLevel="1">
      <c r="B466" t="str">
        <f t="shared" si="284"/>
        <v>e-methane - Process WTT emissions (methane) - Global - ton CH4/ton fuel</v>
      </c>
      <c r="C466" t="s">
        <v>78</v>
      </c>
      <c r="D466" t="s">
        <v>181</v>
      </c>
      <c r="E466" t="s">
        <v>49</v>
      </c>
      <c r="F466" t="s">
        <v>177</v>
      </c>
      <c r="G466" s="20">
        <f t="shared" si="329"/>
        <v>0</v>
      </c>
      <c r="H466" s="20">
        <f t="shared" si="329"/>
        <v>0</v>
      </c>
      <c r="I466" s="20">
        <f t="shared" si="329"/>
        <v>0</v>
      </c>
      <c r="J466" s="20">
        <f t="shared" si="329"/>
        <v>0</v>
      </c>
      <c r="K466" s="20">
        <f t="shared" si="329"/>
        <v>0</v>
      </c>
      <c r="L466" s="20">
        <f t="shared" si="329"/>
        <v>0</v>
      </c>
      <c r="M466" s="20">
        <f t="shared" si="329"/>
        <v>0</v>
      </c>
      <c r="N466" s="20">
        <f t="shared" si="329"/>
        <v>0</v>
      </c>
      <c r="O466" s="20">
        <f t="shared" si="329"/>
        <v>0</v>
      </c>
      <c r="P466" s="20">
        <f t="shared" si="329"/>
        <v>0</v>
      </c>
      <c r="Q466" s="20">
        <f t="shared" si="329"/>
        <v>0</v>
      </c>
      <c r="R466" s="20">
        <f t="shared" si="329"/>
        <v>0</v>
      </c>
      <c r="S466" s="20">
        <f t="shared" si="329"/>
        <v>0</v>
      </c>
      <c r="T466" s="20">
        <f t="shared" si="329"/>
        <v>0</v>
      </c>
      <c r="U466" s="20">
        <f t="shared" si="329"/>
        <v>0</v>
      </c>
      <c r="V466" s="20">
        <f t="shared" si="329"/>
        <v>0</v>
      </c>
      <c r="W466" s="20">
        <f t="shared" si="329"/>
        <v>0</v>
      </c>
      <c r="X466" s="20">
        <f t="shared" si="329"/>
        <v>0</v>
      </c>
      <c r="Y466" s="20">
        <f t="shared" si="329"/>
        <v>0</v>
      </c>
      <c r="Z466" s="20">
        <f t="shared" si="329"/>
        <v>0</v>
      </c>
      <c r="AA466" s="20">
        <f t="shared" si="329"/>
        <v>0</v>
      </c>
      <c r="AB466" s="20">
        <f t="shared" si="329"/>
        <v>0</v>
      </c>
      <c r="AC466" s="20">
        <f t="shared" si="329"/>
        <v>0</v>
      </c>
      <c r="AD466" s="20">
        <f t="shared" si="329"/>
        <v>0</v>
      </c>
      <c r="AE466" s="20">
        <f t="shared" si="329"/>
        <v>0</v>
      </c>
      <c r="AF466" s="20">
        <f t="shared" si="329"/>
        <v>0</v>
      </c>
      <c r="AG466" s="20">
        <f t="shared" si="329"/>
        <v>0</v>
      </c>
      <c r="AH466" s="20">
        <f t="shared" si="329"/>
        <v>0</v>
      </c>
    </row>
    <row r="467" spans="2:34" hidden="1" outlineLevel="1">
      <c r="B467" t="str">
        <f t="shared" si="284"/>
        <v>e-methane - Process WTT emissions (nitrous oxide) - Global - ton N2O/ton fuel</v>
      </c>
      <c r="C467" t="s">
        <v>78</v>
      </c>
      <c r="D467" t="s">
        <v>182</v>
      </c>
      <c r="E467" t="s">
        <v>49</v>
      </c>
      <c r="F467" t="s">
        <v>178</v>
      </c>
      <c r="G467" s="20">
        <f t="shared" si="329"/>
        <v>0</v>
      </c>
      <c r="H467" s="20">
        <f t="shared" si="329"/>
        <v>0</v>
      </c>
      <c r="I467" s="20">
        <f t="shared" si="329"/>
        <v>0</v>
      </c>
      <c r="J467" s="20">
        <f t="shared" si="329"/>
        <v>0</v>
      </c>
      <c r="K467" s="20">
        <f t="shared" si="329"/>
        <v>0</v>
      </c>
      <c r="L467" s="20">
        <f t="shared" si="329"/>
        <v>0</v>
      </c>
      <c r="M467" s="20">
        <f t="shared" si="329"/>
        <v>0</v>
      </c>
      <c r="N467" s="20">
        <f t="shared" si="329"/>
        <v>0</v>
      </c>
      <c r="O467" s="20">
        <f t="shared" si="329"/>
        <v>0</v>
      </c>
      <c r="P467" s="20">
        <f t="shared" si="329"/>
        <v>0</v>
      </c>
      <c r="Q467" s="20">
        <f t="shared" si="329"/>
        <v>0</v>
      </c>
      <c r="R467" s="20">
        <f t="shared" si="329"/>
        <v>0</v>
      </c>
      <c r="S467" s="20">
        <f t="shared" si="329"/>
        <v>0</v>
      </c>
      <c r="T467" s="20">
        <f t="shared" si="329"/>
        <v>0</v>
      </c>
      <c r="U467" s="20">
        <f t="shared" si="329"/>
        <v>0</v>
      </c>
      <c r="V467" s="20">
        <f t="shared" si="329"/>
        <v>0</v>
      </c>
      <c r="W467" s="20">
        <f t="shared" si="329"/>
        <v>0</v>
      </c>
      <c r="X467" s="20">
        <f t="shared" si="329"/>
        <v>0</v>
      </c>
      <c r="Y467" s="20">
        <f t="shared" si="329"/>
        <v>0</v>
      </c>
      <c r="Z467" s="20">
        <f t="shared" si="329"/>
        <v>0</v>
      </c>
      <c r="AA467" s="20">
        <f t="shared" si="329"/>
        <v>0</v>
      </c>
      <c r="AB467" s="20">
        <f t="shared" si="329"/>
        <v>0</v>
      </c>
      <c r="AC467" s="20">
        <f t="shared" si="329"/>
        <v>0</v>
      </c>
      <c r="AD467" s="20">
        <f t="shared" si="329"/>
        <v>0</v>
      </c>
      <c r="AE467" s="20">
        <f t="shared" si="329"/>
        <v>0</v>
      </c>
      <c r="AF467" s="20">
        <f t="shared" si="329"/>
        <v>0</v>
      </c>
      <c r="AG467" s="20">
        <f t="shared" si="329"/>
        <v>0</v>
      </c>
      <c r="AH467" s="20">
        <f t="shared" si="329"/>
        <v>0</v>
      </c>
    </row>
    <row r="468" spans="2:34" hidden="1" outlineLevel="1">
      <c r="B468" t="str">
        <f t="shared" ref="B468:B531" si="330">_xlfn.TEXTJOIN(" - ",TRUE,C468:F468)</f>
        <v/>
      </c>
      <c r="G468" s="66"/>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row>
    <row r="469" spans="2:34" hidden="1" outlineLevel="1">
      <c r="B469" t="str">
        <f t="shared" si="330"/>
        <v>e-methane (DAC) - Energy-related emissions - WTT - Global - ton CO2/ton fuel</v>
      </c>
      <c r="C469" s="10" t="str">
        <f>C449</f>
        <v>e-methane (DAC)</v>
      </c>
      <c r="D469" s="10" t="s">
        <v>183</v>
      </c>
      <c r="E469" s="10" t="s">
        <v>49</v>
      </c>
      <c r="F469" s="10" t="s">
        <v>176</v>
      </c>
      <c r="G469" s="67">
        <f>G472*G$475</f>
        <v>2.1480000000000002E-3</v>
      </c>
      <c r="H469" s="67">
        <f t="shared" ref="H469:AH469" si="331">H472*H$475</f>
        <v>2.1480000000000002E-3</v>
      </c>
      <c r="I469" s="67">
        <f t="shared" si="331"/>
        <v>2.1480000000000002E-3</v>
      </c>
      <c r="J469" s="67">
        <f t="shared" si="331"/>
        <v>2.1480000000000002E-3</v>
      </c>
      <c r="K469" s="67">
        <f t="shared" si="331"/>
        <v>2.1480000000000002E-3</v>
      </c>
      <c r="L469" s="67">
        <f t="shared" si="331"/>
        <v>2.1480000000000002E-3</v>
      </c>
      <c r="M469" s="67">
        <f t="shared" si="331"/>
        <v>2.1480000000000002E-3</v>
      </c>
      <c r="N469" s="67">
        <f t="shared" si="331"/>
        <v>2.1480000000000002E-3</v>
      </c>
      <c r="O469" s="67">
        <f t="shared" si="331"/>
        <v>2.1480000000000002E-3</v>
      </c>
      <c r="P469" s="67">
        <f t="shared" si="331"/>
        <v>2.1480000000000002E-3</v>
      </c>
      <c r="Q469" s="67">
        <f t="shared" si="331"/>
        <v>2.1480000000000002E-3</v>
      </c>
      <c r="R469" s="67">
        <f t="shared" si="331"/>
        <v>2.1480000000000002E-3</v>
      </c>
      <c r="S469" s="67">
        <f t="shared" si="331"/>
        <v>2.1480000000000002E-3</v>
      </c>
      <c r="T469" s="67">
        <f t="shared" si="331"/>
        <v>2.1480000000000002E-3</v>
      </c>
      <c r="U469" s="67">
        <f t="shared" si="331"/>
        <v>2.1480000000000002E-3</v>
      </c>
      <c r="V469" s="67">
        <f t="shared" si="331"/>
        <v>2.1480000000000002E-3</v>
      </c>
      <c r="W469" s="67">
        <f t="shared" si="331"/>
        <v>2.1480000000000002E-3</v>
      </c>
      <c r="X469" s="67">
        <f t="shared" si="331"/>
        <v>2.1480000000000002E-3</v>
      </c>
      <c r="Y469" s="67">
        <f t="shared" si="331"/>
        <v>2.1480000000000002E-3</v>
      </c>
      <c r="Z469" s="67">
        <f t="shared" si="331"/>
        <v>2.1480000000000002E-3</v>
      </c>
      <c r="AA469" s="67">
        <f t="shared" si="331"/>
        <v>2.1480000000000002E-3</v>
      </c>
      <c r="AB469" s="67">
        <f t="shared" si="331"/>
        <v>2.1480000000000002E-3</v>
      </c>
      <c r="AC469" s="67">
        <f t="shared" si="331"/>
        <v>2.1480000000000002E-3</v>
      </c>
      <c r="AD469" s="67">
        <f t="shared" si="331"/>
        <v>2.1480000000000002E-3</v>
      </c>
      <c r="AE469" s="67">
        <f t="shared" si="331"/>
        <v>2.1480000000000002E-3</v>
      </c>
      <c r="AF469" s="67">
        <f t="shared" si="331"/>
        <v>2.1480000000000002E-3</v>
      </c>
      <c r="AG469" s="67">
        <f t="shared" si="331"/>
        <v>2.1480000000000002E-3</v>
      </c>
      <c r="AH469" s="67">
        <f t="shared" si="331"/>
        <v>2.1480000000000002E-3</v>
      </c>
    </row>
    <row r="470" spans="2:34" hidden="1" outlineLevel="1">
      <c r="B470" t="str">
        <f t="shared" si="330"/>
        <v>e-methane (DAC) - Energy-related emissions - WTT - Global - ton CH4/ton fuel</v>
      </c>
      <c r="C470" s="2" t="str">
        <f>C449</f>
        <v>e-methane (DAC)</v>
      </c>
      <c r="D470" s="2" t="s">
        <v>183</v>
      </c>
      <c r="E470" s="2" t="s">
        <v>49</v>
      </c>
      <c r="F470" s="2" t="s">
        <v>177</v>
      </c>
      <c r="G470" s="68">
        <f t="shared" ref="G470:AH470" si="332">G473*G$475</f>
        <v>0</v>
      </c>
      <c r="H470" s="68">
        <f t="shared" si="332"/>
        <v>0</v>
      </c>
      <c r="I470" s="68">
        <f t="shared" si="332"/>
        <v>0</v>
      </c>
      <c r="J470" s="68">
        <f t="shared" si="332"/>
        <v>0</v>
      </c>
      <c r="K470" s="68">
        <f t="shared" si="332"/>
        <v>0</v>
      </c>
      <c r="L470" s="68">
        <f t="shared" si="332"/>
        <v>0</v>
      </c>
      <c r="M470" s="68">
        <f t="shared" si="332"/>
        <v>0</v>
      </c>
      <c r="N470" s="68">
        <f t="shared" si="332"/>
        <v>0</v>
      </c>
      <c r="O470" s="68">
        <f t="shared" si="332"/>
        <v>0</v>
      </c>
      <c r="P470" s="68">
        <f t="shared" si="332"/>
        <v>0</v>
      </c>
      <c r="Q470" s="68">
        <f t="shared" si="332"/>
        <v>0</v>
      </c>
      <c r="R470" s="68">
        <f t="shared" si="332"/>
        <v>0</v>
      </c>
      <c r="S470" s="68">
        <f t="shared" si="332"/>
        <v>0</v>
      </c>
      <c r="T470" s="68">
        <f t="shared" si="332"/>
        <v>0</v>
      </c>
      <c r="U470" s="68">
        <f t="shared" si="332"/>
        <v>0</v>
      </c>
      <c r="V470" s="68">
        <f t="shared" si="332"/>
        <v>0</v>
      </c>
      <c r="W470" s="68">
        <f t="shared" si="332"/>
        <v>0</v>
      </c>
      <c r="X470" s="68">
        <f t="shared" si="332"/>
        <v>0</v>
      </c>
      <c r="Y470" s="68">
        <f t="shared" si="332"/>
        <v>0</v>
      </c>
      <c r="Z470" s="68">
        <f t="shared" si="332"/>
        <v>0</v>
      </c>
      <c r="AA470" s="68">
        <f t="shared" si="332"/>
        <v>0</v>
      </c>
      <c r="AB470" s="68">
        <f t="shared" si="332"/>
        <v>0</v>
      </c>
      <c r="AC470" s="68">
        <f t="shared" si="332"/>
        <v>0</v>
      </c>
      <c r="AD470" s="68">
        <f t="shared" si="332"/>
        <v>0</v>
      </c>
      <c r="AE470" s="68">
        <f t="shared" si="332"/>
        <v>0</v>
      </c>
      <c r="AF470" s="68">
        <f t="shared" si="332"/>
        <v>0</v>
      </c>
      <c r="AG470" s="68">
        <f t="shared" si="332"/>
        <v>0</v>
      </c>
      <c r="AH470" s="68">
        <f t="shared" si="332"/>
        <v>0</v>
      </c>
    </row>
    <row r="471" spans="2:34" hidden="1" outlineLevel="1">
      <c r="B471" t="str">
        <f t="shared" si="330"/>
        <v>e-methane (DAC) - Energy-related emissions - WTT - Global - ton N2O/ton fuel</v>
      </c>
      <c r="C471" s="13" t="str">
        <f>C449</f>
        <v>e-methane (DAC)</v>
      </c>
      <c r="D471" s="13" t="s">
        <v>183</v>
      </c>
      <c r="E471" s="13" t="s">
        <v>49</v>
      </c>
      <c r="F471" s="13" t="s">
        <v>178</v>
      </c>
      <c r="G471" s="69">
        <f t="shared" ref="G471:AH471" si="333">G474*G$475</f>
        <v>0</v>
      </c>
      <c r="H471" s="69">
        <f t="shared" si="333"/>
        <v>0</v>
      </c>
      <c r="I471" s="69">
        <f t="shared" si="333"/>
        <v>0</v>
      </c>
      <c r="J471" s="69">
        <f t="shared" si="333"/>
        <v>0</v>
      </c>
      <c r="K471" s="69">
        <f t="shared" si="333"/>
        <v>0</v>
      </c>
      <c r="L471" s="69">
        <f t="shared" si="333"/>
        <v>0</v>
      </c>
      <c r="M471" s="69">
        <f t="shared" si="333"/>
        <v>0</v>
      </c>
      <c r="N471" s="69">
        <f t="shared" si="333"/>
        <v>0</v>
      </c>
      <c r="O471" s="69">
        <f t="shared" si="333"/>
        <v>0</v>
      </c>
      <c r="P471" s="69">
        <f t="shared" si="333"/>
        <v>0</v>
      </c>
      <c r="Q471" s="69">
        <f t="shared" si="333"/>
        <v>0</v>
      </c>
      <c r="R471" s="69">
        <f t="shared" si="333"/>
        <v>0</v>
      </c>
      <c r="S471" s="69">
        <f t="shared" si="333"/>
        <v>0</v>
      </c>
      <c r="T471" s="69">
        <f t="shared" si="333"/>
        <v>0</v>
      </c>
      <c r="U471" s="69">
        <f t="shared" si="333"/>
        <v>0</v>
      </c>
      <c r="V471" s="69">
        <f t="shared" si="333"/>
        <v>0</v>
      </c>
      <c r="W471" s="69">
        <f t="shared" si="333"/>
        <v>0</v>
      </c>
      <c r="X471" s="69">
        <f t="shared" si="333"/>
        <v>0</v>
      </c>
      <c r="Y471" s="69">
        <f t="shared" si="333"/>
        <v>0</v>
      </c>
      <c r="Z471" s="69">
        <f t="shared" si="333"/>
        <v>0</v>
      </c>
      <c r="AA471" s="69">
        <f t="shared" si="333"/>
        <v>0</v>
      </c>
      <c r="AB471" s="69">
        <f t="shared" si="333"/>
        <v>0</v>
      </c>
      <c r="AC471" s="69">
        <f t="shared" si="333"/>
        <v>0</v>
      </c>
      <c r="AD471" s="69">
        <f t="shared" si="333"/>
        <v>0</v>
      </c>
      <c r="AE471" s="69">
        <f t="shared" si="333"/>
        <v>0</v>
      </c>
      <c r="AF471" s="69">
        <f t="shared" si="333"/>
        <v>0</v>
      </c>
      <c r="AG471" s="69">
        <f t="shared" si="333"/>
        <v>0</v>
      </c>
      <c r="AH471" s="69">
        <f t="shared" si="333"/>
        <v>0</v>
      </c>
    </row>
    <row r="472" spans="2:34" hidden="1" outlineLevel="1">
      <c r="B472" t="str">
        <f t="shared" si="330"/>
        <v>Renewable electricity - Feedstock WTT emissions (carbon dioxide) - Global - ton CO2/MWh</v>
      </c>
      <c r="C472" t="s">
        <v>118</v>
      </c>
      <c r="D472" t="s">
        <v>184</v>
      </c>
      <c r="E472" t="s">
        <v>49</v>
      </c>
      <c r="F472" t="s">
        <v>185</v>
      </c>
      <c r="G472" s="24">
        <f t="shared" ref="G472:V475" si="334">INDEX(FuelData,MATCH($B472,FuelData_Index,0),MATCH(G$4,FuelData_Year,0))</f>
        <v>5.3699999999999998E-3</v>
      </c>
      <c r="H472" s="24">
        <f t="shared" si="334"/>
        <v>5.3699999999999998E-3</v>
      </c>
      <c r="I472" s="24">
        <f t="shared" si="334"/>
        <v>5.3699999999999998E-3</v>
      </c>
      <c r="J472" s="24">
        <f t="shared" si="334"/>
        <v>5.3699999999999998E-3</v>
      </c>
      <c r="K472" s="24">
        <f t="shared" si="334"/>
        <v>5.3699999999999998E-3</v>
      </c>
      <c r="L472" s="24">
        <f t="shared" si="334"/>
        <v>5.3699999999999998E-3</v>
      </c>
      <c r="M472" s="24">
        <f t="shared" si="334"/>
        <v>5.3699999999999998E-3</v>
      </c>
      <c r="N472" s="24">
        <f t="shared" si="334"/>
        <v>5.3699999999999998E-3</v>
      </c>
      <c r="O472" s="24">
        <f t="shared" si="334"/>
        <v>5.3699999999999998E-3</v>
      </c>
      <c r="P472" s="24">
        <f t="shared" si="334"/>
        <v>5.3699999999999998E-3</v>
      </c>
      <c r="Q472" s="24">
        <f t="shared" si="334"/>
        <v>5.3699999999999998E-3</v>
      </c>
      <c r="R472" s="24">
        <f t="shared" si="334"/>
        <v>5.3699999999999998E-3</v>
      </c>
      <c r="S472" s="24">
        <f t="shared" si="334"/>
        <v>5.3699999999999998E-3</v>
      </c>
      <c r="T472" s="24">
        <f t="shared" si="334"/>
        <v>5.3699999999999998E-3</v>
      </c>
      <c r="U472" s="24">
        <f t="shared" si="334"/>
        <v>5.3699999999999998E-3</v>
      </c>
      <c r="V472" s="24">
        <f t="shared" si="334"/>
        <v>5.3699999999999998E-3</v>
      </c>
      <c r="W472" s="24">
        <f t="shared" ref="W472:AH475" si="335">INDEX(FuelData,MATCH($B472,FuelData_Index,0),MATCH(W$4,FuelData_Year,0))</f>
        <v>5.3699999999999998E-3</v>
      </c>
      <c r="X472" s="24">
        <f t="shared" si="335"/>
        <v>5.3699999999999998E-3</v>
      </c>
      <c r="Y472" s="24">
        <f t="shared" si="335"/>
        <v>5.3699999999999998E-3</v>
      </c>
      <c r="Z472" s="24">
        <f t="shared" si="335"/>
        <v>5.3699999999999998E-3</v>
      </c>
      <c r="AA472" s="24">
        <f t="shared" si="335"/>
        <v>5.3699999999999998E-3</v>
      </c>
      <c r="AB472" s="24">
        <f t="shared" si="335"/>
        <v>5.3699999999999998E-3</v>
      </c>
      <c r="AC472" s="24">
        <f t="shared" si="335"/>
        <v>5.3699999999999998E-3</v>
      </c>
      <c r="AD472" s="24">
        <f t="shared" si="335"/>
        <v>5.3699999999999998E-3</v>
      </c>
      <c r="AE472" s="24">
        <f t="shared" si="335"/>
        <v>5.3699999999999998E-3</v>
      </c>
      <c r="AF472" s="24">
        <f t="shared" si="335"/>
        <v>5.3699999999999998E-3</v>
      </c>
      <c r="AG472" s="24">
        <f t="shared" si="335"/>
        <v>5.3699999999999998E-3</v>
      </c>
      <c r="AH472" s="24">
        <f t="shared" si="335"/>
        <v>5.3699999999999998E-3</v>
      </c>
    </row>
    <row r="473" spans="2:34" hidden="1" outlineLevel="1">
      <c r="B473" t="str">
        <f t="shared" si="330"/>
        <v>Renewable electricity - Feedstock WTT emissions (methane) - Global - ton CH4/MWh</v>
      </c>
      <c r="C473" t="s">
        <v>118</v>
      </c>
      <c r="D473" t="s">
        <v>186</v>
      </c>
      <c r="E473" t="s">
        <v>49</v>
      </c>
      <c r="F473" t="s">
        <v>187</v>
      </c>
      <c r="G473" s="24">
        <f t="shared" si="334"/>
        <v>0</v>
      </c>
      <c r="H473" s="24">
        <f t="shared" si="334"/>
        <v>0</v>
      </c>
      <c r="I473" s="24">
        <f t="shared" si="334"/>
        <v>0</v>
      </c>
      <c r="J473" s="24">
        <f t="shared" si="334"/>
        <v>0</v>
      </c>
      <c r="K473" s="24">
        <f t="shared" si="334"/>
        <v>0</v>
      </c>
      <c r="L473" s="24">
        <f t="shared" si="334"/>
        <v>0</v>
      </c>
      <c r="M473" s="24">
        <f t="shared" si="334"/>
        <v>0</v>
      </c>
      <c r="N473" s="24">
        <f t="shared" si="334"/>
        <v>0</v>
      </c>
      <c r="O473" s="24">
        <f t="shared" si="334"/>
        <v>0</v>
      </c>
      <c r="P473" s="24">
        <f t="shared" si="334"/>
        <v>0</v>
      </c>
      <c r="Q473" s="24">
        <f t="shared" si="334"/>
        <v>0</v>
      </c>
      <c r="R473" s="24">
        <f t="shared" si="334"/>
        <v>0</v>
      </c>
      <c r="S473" s="24">
        <f t="shared" si="334"/>
        <v>0</v>
      </c>
      <c r="T473" s="24">
        <f t="shared" si="334"/>
        <v>0</v>
      </c>
      <c r="U473" s="24">
        <f t="shared" si="334"/>
        <v>0</v>
      </c>
      <c r="V473" s="24">
        <f t="shared" si="334"/>
        <v>0</v>
      </c>
      <c r="W473" s="24">
        <f t="shared" si="335"/>
        <v>0</v>
      </c>
      <c r="X473" s="24">
        <f t="shared" si="335"/>
        <v>0</v>
      </c>
      <c r="Y473" s="24">
        <f t="shared" si="335"/>
        <v>0</v>
      </c>
      <c r="Z473" s="24">
        <f t="shared" si="335"/>
        <v>0</v>
      </c>
      <c r="AA473" s="24">
        <f t="shared" si="335"/>
        <v>0</v>
      </c>
      <c r="AB473" s="24">
        <f t="shared" si="335"/>
        <v>0</v>
      </c>
      <c r="AC473" s="24">
        <f t="shared" si="335"/>
        <v>0</v>
      </c>
      <c r="AD473" s="24">
        <f t="shared" si="335"/>
        <v>0</v>
      </c>
      <c r="AE473" s="24">
        <f t="shared" si="335"/>
        <v>0</v>
      </c>
      <c r="AF473" s="24">
        <f t="shared" si="335"/>
        <v>0</v>
      </c>
      <c r="AG473" s="24">
        <f t="shared" si="335"/>
        <v>0</v>
      </c>
      <c r="AH473" s="24">
        <f t="shared" si="335"/>
        <v>0</v>
      </c>
    </row>
    <row r="474" spans="2:34" hidden="1" outlineLevel="1">
      <c r="B474" t="str">
        <f t="shared" si="330"/>
        <v>Renewable electricity - Feedstock WTT emissions (nitrous oxide) - Global - ton N2O/MWh</v>
      </c>
      <c r="C474" t="s">
        <v>118</v>
      </c>
      <c r="D474" t="s">
        <v>188</v>
      </c>
      <c r="E474" t="s">
        <v>49</v>
      </c>
      <c r="F474" t="s">
        <v>189</v>
      </c>
      <c r="G474" s="24">
        <f t="shared" si="334"/>
        <v>0</v>
      </c>
      <c r="H474" s="24">
        <f t="shared" si="334"/>
        <v>0</v>
      </c>
      <c r="I474" s="24">
        <f t="shared" si="334"/>
        <v>0</v>
      </c>
      <c r="J474" s="24">
        <f t="shared" si="334"/>
        <v>0</v>
      </c>
      <c r="K474" s="24">
        <f t="shared" si="334"/>
        <v>0</v>
      </c>
      <c r="L474" s="24">
        <f t="shared" si="334"/>
        <v>0</v>
      </c>
      <c r="M474" s="24">
        <f t="shared" si="334"/>
        <v>0</v>
      </c>
      <c r="N474" s="24">
        <f t="shared" si="334"/>
        <v>0</v>
      </c>
      <c r="O474" s="24">
        <f t="shared" si="334"/>
        <v>0</v>
      </c>
      <c r="P474" s="24">
        <f t="shared" si="334"/>
        <v>0</v>
      </c>
      <c r="Q474" s="24">
        <f t="shared" si="334"/>
        <v>0</v>
      </c>
      <c r="R474" s="24">
        <f t="shared" si="334"/>
        <v>0</v>
      </c>
      <c r="S474" s="24">
        <f t="shared" si="334"/>
        <v>0</v>
      </c>
      <c r="T474" s="24">
        <f t="shared" si="334"/>
        <v>0</v>
      </c>
      <c r="U474" s="24">
        <f t="shared" si="334"/>
        <v>0</v>
      </c>
      <c r="V474" s="24">
        <f t="shared" si="334"/>
        <v>0</v>
      </c>
      <c r="W474" s="24">
        <f t="shared" si="335"/>
        <v>0</v>
      </c>
      <c r="X474" s="24">
        <f t="shared" si="335"/>
        <v>0</v>
      </c>
      <c r="Y474" s="24">
        <f t="shared" si="335"/>
        <v>0</v>
      </c>
      <c r="Z474" s="24">
        <f t="shared" si="335"/>
        <v>0</v>
      </c>
      <c r="AA474" s="24">
        <f t="shared" si="335"/>
        <v>0</v>
      </c>
      <c r="AB474" s="24">
        <f t="shared" si="335"/>
        <v>0</v>
      </c>
      <c r="AC474" s="24">
        <f t="shared" si="335"/>
        <v>0</v>
      </c>
      <c r="AD474" s="24">
        <f t="shared" si="335"/>
        <v>0</v>
      </c>
      <c r="AE474" s="24">
        <f t="shared" si="335"/>
        <v>0</v>
      </c>
      <c r="AF474" s="24">
        <f t="shared" si="335"/>
        <v>0</v>
      </c>
      <c r="AG474" s="24">
        <f t="shared" si="335"/>
        <v>0</v>
      </c>
      <c r="AH474" s="24">
        <f t="shared" si="335"/>
        <v>0</v>
      </c>
    </row>
    <row r="475" spans="2:34" hidden="1" outlineLevel="1">
      <c r="B475" t="str">
        <f t="shared" si="330"/>
        <v>e-methane - Energy demand - Global - MWh/ton fuel</v>
      </c>
      <c r="C475" t="s">
        <v>78</v>
      </c>
      <c r="D475" t="s">
        <v>137</v>
      </c>
      <c r="E475" t="s">
        <v>49</v>
      </c>
      <c r="F475" t="s">
        <v>122</v>
      </c>
      <c r="G475" s="20">
        <f t="shared" si="334"/>
        <v>0.4</v>
      </c>
      <c r="H475" s="20">
        <f t="shared" si="334"/>
        <v>0.4</v>
      </c>
      <c r="I475" s="20">
        <f t="shared" si="334"/>
        <v>0.4</v>
      </c>
      <c r="J475" s="20">
        <f t="shared" si="334"/>
        <v>0.4</v>
      </c>
      <c r="K475" s="20">
        <f t="shared" si="334"/>
        <v>0.4</v>
      </c>
      <c r="L475" s="20">
        <f t="shared" si="334"/>
        <v>0.4</v>
      </c>
      <c r="M475" s="20">
        <f t="shared" si="334"/>
        <v>0.4</v>
      </c>
      <c r="N475" s="20">
        <f t="shared" si="334"/>
        <v>0.4</v>
      </c>
      <c r="O475" s="20">
        <f t="shared" si="334"/>
        <v>0.4</v>
      </c>
      <c r="P475" s="20">
        <f t="shared" si="334"/>
        <v>0.4</v>
      </c>
      <c r="Q475" s="20">
        <f t="shared" si="334"/>
        <v>0.4</v>
      </c>
      <c r="R475" s="20">
        <f t="shared" si="334"/>
        <v>0.4</v>
      </c>
      <c r="S475" s="20">
        <f t="shared" si="334"/>
        <v>0.4</v>
      </c>
      <c r="T475" s="20">
        <f t="shared" si="334"/>
        <v>0.4</v>
      </c>
      <c r="U475" s="20">
        <f t="shared" si="334"/>
        <v>0.4</v>
      </c>
      <c r="V475" s="20">
        <f t="shared" si="334"/>
        <v>0.4</v>
      </c>
      <c r="W475" s="20">
        <f t="shared" si="335"/>
        <v>0.4</v>
      </c>
      <c r="X475" s="20">
        <f t="shared" si="335"/>
        <v>0.4</v>
      </c>
      <c r="Y475" s="20">
        <f t="shared" si="335"/>
        <v>0.4</v>
      </c>
      <c r="Z475" s="20">
        <f t="shared" si="335"/>
        <v>0.4</v>
      </c>
      <c r="AA475" s="20">
        <f t="shared" si="335"/>
        <v>0.4</v>
      </c>
      <c r="AB475" s="20">
        <f t="shared" si="335"/>
        <v>0.4</v>
      </c>
      <c r="AC475" s="20">
        <f t="shared" si="335"/>
        <v>0.4</v>
      </c>
      <c r="AD475" s="20">
        <f t="shared" si="335"/>
        <v>0.4</v>
      </c>
      <c r="AE475" s="20">
        <f t="shared" si="335"/>
        <v>0.4</v>
      </c>
      <c r="AF475" s="20">
        <f t="shared" si="335"/>
        <v>0.4</v>
      </c>
      <c r="AG475" s="20">
        <f t="shared" si="335"/>
        <v>0.4</v>
      </c>
      <c r="AH475" s="20">
        <f t="shared" si="335"/>
        <v>0.4</v>
      </c>
    </row>
    <row r="476" spans="2:34" hidden="1" outlineLevel="1">
      <c r="B476" t="str">
        <f t="shared" si="330"/>
        <v/>
      </c>
      <c r="C476" s="2"/>
    </row>
    <row r="477" spans="2:34" hidden="1" outlineLevel="1">
      <c r="B477" t="str">
        <f t="shared" si="330"/>
        <v>e-methane (DAC) - Feedstock-related emissions - WTT - Global - ton CO2/ton fuel</v>
      </c>
      <c r="C477" s="10" t="str">
        <f>C449</f>
        <v>e-methane (DAC)</v>
      </c>
      <c r="D477" s="10" t="s">
        <v>190</v>
      </c>
      <c r="E477" s="10" t="s">
        <v>49</v>
      </c>
      <c r="F477" s="10" t="s">
        <v>176</v>
      </c>
      <c r="G477" s="67">
        <f>G480*G$486+G483*G$487</f>
        <v>0.18784997007360776</v>
      </c>
      <c r="H477" s="67">
        <f t="shared" ref="H477:AH477" si="336">H480*H$486+H483*H$487</f>
        <v>0.18710875743367253</v>
      </c>
      <c r="I477" s="67">
        <f t="shared" si="336"/>
        <v>0.18633900000000084</v>
      </c>
      <c r="J477" s="67">
        <f t="shared" si="336"/>
        <v>0.18551208836568048</v>
      </c>
      <c r="K477" s="67">
        <f t="shared" si="336"/>
        <v>0.184637046509249</v>
      </c>
      <c r="L477" s="67">
        <f t="shared" si="336"/>
        <v>0.18371387443070469</v>
      </c>
      <c r="M477" s="67">
        <f t="shared" si="336"/>
        <v>0.18274257213005066</v>
      </c>
      <c r="N477" s="67">
        <f t="shared" si="336"/>
        <v>0.18172313960728306</v>
      </c>
      <c r="O477" s="67">
        <f t="shared" si="336"/>
        <v>0.18029034933886964</v>
      </c>
      <c r="P477" s="67">
        <f t="shared" si="336"/>
        <v>0.17881111672705369</v>
      </c>
      <c r="Q477" s="67">
        <f t="shared" si="336"/>
        <v>0.17728544177183264</v>
      </c>
      <c r="R477" s="67">
        <f t="shared" si="336"/>
        <v>0.17571332447320392</v>
      </c>
      <c r="S477" s="67">
        <f t="shared" si="336"/>
        <v>0.17409476483117187</v>
      </c>
      <c r="T477" s="67">
        <f t="shared" si="336"/>
        <v>0.17246080410287695</v>
      </c>
      <c r="U477" s="67">
        <f t="shared" si="336"/>
        <v>0.170794646981625</v>
      </c>
      <c r="V477" s="67">
        <f t="shared" si="336"/>
        <v>0.1690962934674205</v>
      </c>
      <c r="W477" s="67">
        <f t="shared" si="336"/>
        <v>0.16736574356025713</v>
      </c>
      <c r="X477" s="67">
        <f t="shared" si="336"/>
        <v>0.16560299726013628</v>
      </c>
      <c r="Y477" s="67">
        <f t="shared" si="336"/>
        <v>0.16349180000748637</v>
      </c>
      <c r="Z477" s="67">
        <f t="shared" si="336"/>
        <v>0.16139891269452883</v>
      </c>
      <c r="AA477" s="67">
        <f t="shared" si="336"/>
        <v>0.15932433532126672</v>
      </c>
      <c r="AB477" s="67">
        <f t="shared" si="336"/>
        <v>0.15726806788769707</v>
      </c>
      <c r="AC477" s="67">
        <f t="shared" si="336"/>
        <v>0.15523011039382198</v>
      </c>
      <c r="AD477" s="67">
        <f t="shared" si="336"/>
        <v>0.15348412401043887</v>
      </c>
      <c r="AE477" s="67">
        <f t="shared" si="336"/>
        <v>0.15176164477936532</v>
      </c>
      <c r="AF477" s="67">
        <f t="shared" si="336"/>
        <v>0.15006267270060084</v>
      </c>
      <c r="AG477" s="67">
        <f t="shared" si="336"/>
        <v>0.14838720777414566</v>
      </c>
      <c r="AH477" s="67">
        <f t="shared" si="336"/>
        <v>0.14673525000000009</v>
      </c>
    </row>
    <row r="478" spans="2:34" hidden="1" outlineLevel="1">
      <c r="B478" t="str">
        <f t="shared" si="330"/>
        <v>e-methane (DAC) - Feedstock-related emissions - WTT - Global - ton CH4/ton fuel</v>
      </c>
      <c r="C478" s="2" t="str">
        <f>C449</f>
        <v>e-methane (DAC)</v>
      </c>
      <c r="D478" s="2" t="s">
        <v>190</v>
      </c>
      <c r="E478" s="2" t="s">
        <v>49</v>
      </c>
      <c r="F478" s="2" t="s">
        <v>177</v>
      </c>
      <c r="G478" s="68">
        <f t="shared" ref="G478:AH478" si="337">G481*G$486+G484*G$487</f>
        <v>0</v>
      </c>
      <c r="H478" s="68">
        <f t="shared" si="337"/>
        <v>0</v>
      </c>
      <c r="I478" s="68">
        <f t="shared" si="337"/>
        <v>0</v>
      </c>
      <c r="J478" s="68">
        <f t="shared" si="337"/>
        <v>0</v>
      </c>
      <c r="K478" s="68">
        <f t="shared" si="337"/>
        <v>0</v>
      </c>
      <c r="L478" s="68">
        <f t="shared" si="337"/>
        <v>0</v>
      </c>
      <c r="M478" s="68">
        <f t="shared" si="337"/>
        <v>0</v>
      </c>
      <c r="N478" s="68">
        <f t="shared" si="337"/>
        <v>0</v>
      </c>
      <c r="O478" s="68">
        <f t="shared" si="337"/>
        <v>0</v>
      </c>
      <c r="P478" s="68">
        <f t="shared" si="337"/>
        <v>0</v>
      </c>
      <c r="Q478" s="68">
        <f t="shared" si="337"/>
        <v>0</v>
      </c>
      <c r="R478" s="68">
        <f t="shared" si="337"/>
        <v>0</v>
      </c>
      <c r="S478" s="68">
        <f t="shared" si="337"/>
        <v>0</v>
      </c>
      <c r="T478" s="68">
        <f t="shared" si="337"/>
        <v>0</v>
      </c>
      <c r="U478" s="68">
        <f t="shared" si="337"/>
        <v>0</v>
      </c>
      <c r="V478" s="68">
        <f t="shared" si="337"/>
        <v>0</v>
      </c>
      <c r="W478" s="68">
        <f t="shared" si="337"/>
        <v>0</v>
      </c>
      <c r="X478" s="68">
        <f t="shared" si="337"/>
        <v>0</v>
      </c>
      <c r="Y478" s="68">
        <f t="shared" si="337"/>
        <v>0</v>
      </c>
      <c r="Z478" s="68">
        <f t="shared" si="337"/>
        <v>0</v>
      </c>
      <c r="AA478" s="68">
        <f t="shared" si="337"/>
        <v>0</v>
      </c>
      <c r="AB478" s="68">
        <f t="shared" si="337"/>
        <v>0</v>
      </c>
      <c r="AC478" s="68">
        <f t="shared" si="337"/>
        <v>0</v>
      </c>
      <c r="AD478" s="68">
        <f t="shared" si="337"/>
        <v>0</v>
      </c>
      <c r="AE478" s="68">
        <f t="shared" si="337"/>
        <v>0</v>
      </c>
      <c r="AF478" s="68">
        <f t="shared" si="337"/>
        <v>0</v>
      </c>
      <c r="AG478" s="68">
        <f t="shared" si="337"/>
        <v>0</v>
      </c>
      <c r="AH478" s="68">
        <f t="shared" si="337"/>
        <v>0</v>
      </c>
    </row>
    <row r="479" spans="2:34" hidden="1" outlineLevel="1">
      <c r="B479" t="str">
        <f t="shared" si="330"/>
        <v>e-methane (DAC) - Feedstock-related emissions - WTT - Global - ton N2O/ton fuel</v>
      </c>
      <c r="C479" s="13" t="str">
        <f>C449</f>
        <v>e-methane (DAC)</v>
      </c>
      <c r="D479" s="13" t="s">
        <v>190</v>
      </c>
      <c r="E479" s="13" t="s">
        <v>49</v>
      </c>
      <c r="F479" s="13" t="s">
        <v>178</v>
      </c>
      <c r="G479" s="69">
        <f t="shared" ref="G479:AH479" si="338">G482*G$486+G485*G$487</f>
        <v>0</v>
      </c>
      <c r="H479" s="69">
        <f t="shared" si="338"/>
        <v>0</v>
      </c>
      <c r="I479" s="69">
        <f t="shared" si="338"/>
        <v>0</v>
      </c>
      <c r="J479" s="69">
        <f t="shared" si="338"/>
        <v>0</v>
      </c>
      <c r="K479" s="69">
        <f t="shared" si="338"/>
        <v>0</v>
      </c>
      <c r="L479" s="69">
        <f t="shared" si="338"/>
        <v>0</v>
      </c>
      <c r="M479" s="69">
        <f t="shared" si="338"/>
        <v>0</v>
      </c>
      <c r="N479" s="69">
        <f t="shared" si="338"/>
        <v>0</v>
      </c>
      <c r="O479" s="69">
        <f t="shared" si="338"/>
        <v>0</v>
      </c>
      <c r="P479" s="69">
        <f t="shared" si="338"/>
        <v>0</v>
      </c>
      <c r="Q479" s="69">
        <f t="shared" si="338"/>
        <v>0</v>
      </c>
      <c r="R479" s="69">
        <f t="shared" si="338"/>
        <v>0</v>
      </c>
      <c r="S479" s="69">
        <f t="shared" si="338"/>
        <v>0</v>
      </c>
      <c r="T479" s="69">
        <f t="shared" si="338"/>
        <v>0</v>
      </c>
      <c r="U479" s="69">
        <f t="shared" si="338"/>
        <v>0</v>
      </c>
      <c r="V479" s="69">
        <f t="shared" si="338"/>
        <v>0</v>
      </c>
      <c r="W479" s="69">
        <f t="shared" si="338"/>
        <v>0</v>
      </c>
      <c r="X479" s="69">
        <f t="shared" si="338"/>
        <v>0</v>
      </c>
      <c r="Y479" s="69">
        <f t="shared" si="338"/>
        <v>0</v>
      </c>
      <c r="Z479" s="69">
        <f t="shared" si="338"/>
        <v>0</v>
      </c>
      <c r="AA479" s="69">
        <f t="shared" si="338"/>
        <v>0</v>
      </c>
      <c r="AB479" s="69">
        <f t="shared" si="338"/>
        <v>0</v>
      </c>
      <c r="AC479" s="69">
        <f t="shared" si="338"/>
        <v>0</v>
      </c>
      <c r="AD479" s="69">
        <f t="shared" si="338"/>
        <v>0</v>
      </c>
      <c r="AE479" s="69">
        <f t="shared" si="338"/>
        <v>0</v>
      </c>
      <c r="AF479" s="69">
        <f t="shared" si="338"/>
        <v>0</v>
      </c>
      <c r="AG479" s="69">
        <f t="shared" si="338"/>
        <v>0</v>
      </c>
      <c r="AH479" s="69">
        <f t="shared" si="338"/>
        <v>0</v>
      </c>
    </row>
    <row r="480" spans="2:34" hidden="1" outlineLevel="1">
      <c r="B480" t="str">
        <f t="shared" si="330"/>
        <v>e-hydrogen (compressed) - Feedstock WTT emissions (carbon dioxide) - Global - ton CO2/ton H2</v>
      </c>
      <c r="C480" t="s">
        <v>62</v>
      </c>
      <c r="D480" t="s">
        <v>184</v>
      </c>
      <c r="E480" t="s">
        <v>49</v>
      </c>
      <c r="F480" t="s">
        <v>205</v>
      </c>
      <c r="G480" s="70">
        <f t="shared" ref="G480:AH480" si="339">G194</f>
        <v>0.29069928460653066</v>
      </c>
      <c r="H480" s="70">
        <f t="shared" si="339"/>
        <v>0.29036818709700268</v>
      </c>
      <c r="I480" s="70">
        <f t="shared" si="339"/>
        <v>0.28998000000000135</v>
      </c>
      <c r="J480" s="70">
        <f t="shared" si="339"/>
        <v>0.28940257594781538</v>
      </c>
      <c r="K480" s="70">
        <f t="shared" si="339"/>
        <v>0.28872889145140718</v>
      </c>
      <c r="L480" s="70">
        <f t="shared" si="339"/>
        <v>0.28795894651077331</v>
      </c>
      <c r="M480" s="70">
        <f t="shared" si="339"/>
        <v>0.28709274112591998</v>
      </c>
      <c r="N480" s="70">
        <f t="shared" si="339"/>
        <v>0.28613027529683954</v>
      </c>
      <c r="O480" s="70">
        <f t="shared" si="339"/>
        <v>0.28427104178214713</v>
      </c>
      <c r="P480" s="70">
        <f t="shared" si="339"/>
        <v>0.28231892358064925</v>
      </c>
      <c r="Q480" s="70">
        <f t="shared" si="339"/>
        <v>0.28027392069234119</v>
      </c>
      <c r="R480" s="70">
        <f t="shared" si="339"/>
        <v>0.27813603311721824</v>
      </c>
      <c r="S480" s="70">
        <f t="shared" si="339"/>
        <v>0.27590526085528855</v>
      </c>
      <c r="T480" s="70">
        <f t="shared" si="339"/>
        <v>0.27357819323199506</v>
      </c>
      <c r="U480" s="70">
        <f t="shared" si="339"/>
        <v>0.27118673282278699</v>
      </c>
      <c r="V480" s="70">
        <f t="shared" si="339"/>
        <v>0.26873087962767428</v>
      </c>
      <c r="W480" s="70">
        <f t="shared" si="339"/>
        <v>0.26621063364664344</v>
      </c>
      <c r="X480" s="70">
        <f t="shared" si="339"/>
        <v>0.26362599487969779</v>
      </c>
      <c r="Y480" s="70">
        <f t="shared" si="339"/>
        <v>0.26028322332369702</v>
      </c>
      <c r="Z480" s="70">
        <f t="shared" si="339"/>
        <v>0.25697707164708095</v>
      </c>
      <c r="AA480" s="70">
        <f t="shared" si="339"/>
        <v>0.25370753984985572</v>
      </c>
      <c r="AB480" s="70">
        <f t="shared" si="339"/>
        <v>0.25047462793201525</v>
      </c>
      <c r="AC480" s="70">
        <f t="shared" si="339"/>
        <v>0.2472783358935641</v>
      </c>
      <c r="AD480" s="70">
        <f t="shared" si="339"/>
        <v>0.24460874010561368</v>
      </c>
      <c r="AE480" s="70">
        <f t="shared" si="339"/>
        <v>0.24198615862228262</v>
      </c>
      <c r="AF480" s="70">
        <f t="shared" si="339"/>
        <v>0.23941059144356966</v>
      </c>
      <c r="AG480" s="70">
        <f t="shared" si="339"/>
        <v>0.23688203856947532</v>
      </c>
      <c r="AH480" s="70">
        <f t="shared" si="339"/>
        <v>0.23440050000000018</v>
      </c>
    </row>
    <row r="481" spans="2:34" hidden="1" outlineLevel="1">
      <c r="B481" t="str">
        <f t="shared" si="330"/>
        <v>e-hydrogen (compressed) - Feedstock WTT emissions (methane) - Global - ton CH4/ton H2</v>
      </c>
      <c r="C481" t="s">
        <v>62</v>
      </c>
      <c r="D481" t="s">
        <v>186</v>
      </c>
      <c r="E481" t="s">
        <v>49</v>
      </c>
      <c r="F481" t="s">
        <v>206</v>
      </c>
      <c r="G481" s="70">
        <f t="shared" ref="G481:AH481" si="340">G195</f>
        <v>0</v>
      </c>
      <c r="H481" s="70">
        <f t="shared" si="340"/>
        <v>0</v>
      </c>
      <c r="I481" s="70">
        <f t="shared" si="340"/>
        <v>0</v>
      </c>
      <c r="J481" s="70">
        <f t="shared" si="340"/>
        <v>0</v>
      </c>
      <c r="K481" s="70">
        <f t="shared" si="340"/>
        <v>0</v>
      </c>
      <c r="L481" s="70">
        <f t="shared" si="340"/>
        <v>0</v>
      </c>
      <c r="M481" s="70">
        <f t="shared" si="340"/>
        <v>0</v>
      </c>
      <c r="N481" s="70">
        <f t="shared" si="340"/>
        <v>0</v>
      </c>
      <c r="O481" s="70">
        <f t="shared" si="340"/>
        <v>0</v>
      </c>
      <c r="P481" s="70">
        <f t="shared" si="340"/>
        <v>0</v>
      </c>
      <c r="Q481" s="70">
        <f t="shared" si="340"/>
        <v>0</v>
      </c>
      <c r="R481" s="70">
        <f t="shared" si="340"/>
        <v>0</v>
      </c>
      <c r="S481" s="70">
        <f t="shared" si="340"/>
        <v>0</v>
      </c>
      <c r="T481" s="70">
        <f t="shared" si="340"/>
        <v>0</v>
      </c>
      <c r="U481" s="70">
        <f t="shared" si="340"/>
        <v>0</v>
      </c>
      <c r="V481" s="70">
        <f t="shared" si="340"/>
        <v>0</v>
      </c>
      <c r="W481" s="70">
        <f t="shared" si="340"/>
        <v>0</v>
      </c>
      <c r="X481" s="70">
        <f t="shared" si="340"/>
        <v>0</v>
      </c>
      <c r="Y481" s="70">
        <f t="shared" si="340"/>
        <v>0</v>
      </c>
      <c r="Z481" s="70">
        <f t="shared" si="340"/>
        <v>0</v>
      </c>
      <c r="AA481" s="70">
        <f t="shared" si="340"/>
        <v>0</v>
      </c>
      <c r="AB481" s="70">
        <f t="shared" si="340"/>
        <v>0</v>
      </c>
      <c r="AC481" s="70">
        <f t="shared" si="340"/>
        <v>0</v>
      </c>
      <c r="AD481" s="70">
        <f t="shared" si="340"/>
        <v>0</v>
      </c>
      <c r="AE481" s="70">
        <f t="shared" si="340"/>
        <v>0</v>
      </c>
      <c r="AF481" s="70">
        <f t="shared" si="340"/>
        <v>0</v>
      </c>
      <c r="AG481" s="70">
        <f t="shared" si="340"/>
        <v>0</v>
      </c>
      <c r="AH481" s="70">
        <f t="shared" si="340"/>
        <v>0</v>
      </c>
    </row>
    <row r="482" spans="2:34" hidden="1" outlineLevel="1">
      <c r="B482" t="str">
        <f t="shared" si="330"/>
        <v>e-hydrogen (compressed) - Feedstock WTT emissions (nitrous oxide) - Global - ton N2O/ton H2</v>
      </c>
      <c r="C482" t="s">
        <v>62</v>
      </c>
      <c r="D482" t="s">
        <v>188</v>
      </c>
      <c r="E482" t="s">
        <v>49</v>
      </c>
      <c r="F482" t="s">
        <v>207</v>
      </c>
      <c r="G482" s="70">
        <f t="shared" ref="G482:AH482" si="341">G196</f>
        <v>0</v>
      </c>
      <c r="H482" s="70">
        <f t="shared" si="341"/>
        <v>0</v>
      </c>
      <c r="I482" s="70">
        <f t="shared" si="341"/>
        <v>0</v>
      </c>
      <c r="J482" s="70">
        <f t="shared" si="341"/>
        <v>0</v>
      </c>
      <c r="K482" s="70">
        <f t="shared" si="341"/>
        <v>0</v>
      </c>
      <c r="L482" s="70">
        <f t="shared" si="341"/>
        <v>0</v>
      </c>
      <c r="M482" s="70">
        <f t="shared" si="341"/>
        <v>0</v>
      </c>
      <c r="N482" s="70">
        <f t="shared" si="341"/>
        <v>0</v>
      </c>
      <c r="O482" s="70">
        <f t="shared" si="341"/>
        <v>0</v>
      </c>
      <c r="P482" s="70">
        <f t="shared" si="341"/>
        <v>0</v>
      </c>
      <c r="Q482" s="70">
        <f t="shared" si="341"/>
        <v>0</v>
      </c>
      <c r="R482" s="70">
        <f t="shared" si="341"/>
        <v>0</v>
      </c>
      <c r="S482" s="70">
        <f t="shared" si="341"/>
        <v>0</v>
      </c>
      <c r="T482" s="70">
        <f t="shared" si="341"/>
        <v>0</v>
      </c>
      <c r="U482" s="70">
        <f t="shared" si="341"/>
        <v>0</v>
      </c>
      <c r="V482" s="70">
        <f t="shared" si="341"/>
        <v>0</v>
      </c>
      <c r="W482" s="70">
        <f t="shared" si="341"/>
        <v>0</v>
      </c>
      <c r="X482" s="70">
        <f t="shared" si="341"/>
        <v>0</v>
      </c>
      <c r="Y482" s="70">
        <f t="shared" si="341"/>
        <v>0</v>
      </c>
      <c r="Z482" s="70">
        <f t="shared" si="341"/>
        <v>0</v>
      </c>
      <c r="AA482" s="70">
        <f t="shared" si="341"/>
        <v>0</v>
      </c>
      <c r="AB482" s="70">
        <f t="shared" si="341"/>
        <v>0</v>
      </c>
      <c r="AC482" s="70">
        <f t="shared" si="341"/>
        <v>0</v>
      </c>
      <c r="AD482" s="70">
        <f t="shared" si="341"/>
        <v>0</v>
      </c>
      <c r="AE482" s="70">
        <f t="shared" si="341"/>
        <v>0</v>
      </c>
      <c r="AF482" s="70">
        <f t="shared" si="341"/>
        <v>0</v>
      </c>
      <c r="AG482" s="70">
        <f t="shared" si="341"/>
        <v>0</v>
      </c>
      <c r="AH482" s="70">
        <f t="shared" si="341"/>
        <v>0</v>
      </c>
    </row>
    <row r="483" spans="2:34" hidden="1" outlineLevel="1">
      <c r="B483" t="str">
        <f t="shared" si="330"/>
        <v>Carbon dioxide (DAC) - Feedstock WTT emissions (carbon dioxide) - Global - ton CO2/ton CO2</v>
      </c>
      <c r="C483" t="s">
        <v>68</v>
      </c>
      <c r="D483" t="s">
        <v>184</v>
      </c>
      <c r="E483" t="s">
        <v>49</v>
      </c>
      <c r="F483" t="s">
        <v>211</v>
      </c>
      <c r="G483" s="71">
        <f t="shared" ref="G483:AH483" si="342">G284</f>
        <v>1.545466464376088E-2</v>
      </c>
      <c r="H483" s="71">
        <f t="shared" si="342"/>
        <v>1.5245332321880432E-2</v>
      </c>
      <c r="I483" s="71">
        <f t="shared" si="342"/>
        <v>1.503600000000006E-2</v>
      </c>
      <c r="J483" s="71">
        <f t="shared" si="342"/>
        <v>1.4840291051553742E-2</v>
      </c>
      <c r="K483" s="71">
        <f t="shared" si="342"/>
        <v>1.4644582103107425E-2</v>
      </c>
      <c r="L483" s="71">
        <f t="shared" si="342"/>
        <v>1.4448873154661108E-2</v>
      </c>
      <c r="M483" s="71">
        <f t="shared" si="342"/>
        <v>1.4253164206214789E-2</v>
      </c>
      <c r="N483" s="71">
        <f t="shared" si="342"/>
        <v>1.4057455257768471E-2</v>
      </c>
      <c r="O483" s="71">
        <f t="shared" si="342"/>
        <v>1.3874483071925844E-2</v>
      </c>
      <c r="P483" s="71">
        <f t="shared" si="342"/>
        <v>1.3691510886083291E-2</v>
      </c>
      <c r="Q483" s="71">
        <f t="shared" si="342"/>
        <v>1.3508538700240739E-2</v>
      </c>
      <c r="R483" s="71">
        <f t="shared" si="342"/>
        <v>1.332556651439811E-2</v>
      </c>
      <c r="S483" s="71">
        <f t="shared" si="342"/>
        <v>1.3142594328555482E-2</v>
      </c>
      <c r="T483" s="71">
        <f t="shared" si="342"/>
        <v>1.2971529995228883E-2</v>
      </c>
      <c r="U483" s="71">
        <f t="shared" si="342"/>
        <v>1.2800465661902361E-2</v>
      </c>
      <c r="V483" s="71">
        <f t="shared" si="342"/>
        <v>1.2629401328575762E-2</v>
      </c>
      <c r="W483" s="71">
        <f t="shared" si="342"/>
        <v>1.2458336995249239E-2</v>
      </c>
      <c r="X483" s="71">
        <f t="shared" si="342"/>
        <v>1.228727266192268E-2</v>
      </c>
      <c r="Y483" s="71">
        <f t="shared" si="342"/>
        <v>1.2127341216595585E-2</v>
      </c>
      <c r="Z483" s="71">
        <f t="shared" si="342"/>
        <v>1.1967409771268492E-2</v>
      </c>
      <c r="AA483" s="71">
        <f t="shared" si="342"/>
        <v>1.1807478325941397E-2</v>
      </c>
      <c r="AB483" s="71">
        <f t="shared" si="342"/>
        <v>1.1647546880614342E-2</v>
      </c>
      <c r="AC483" s="71">
        <f t="shared" si="342"/>
        <v>1.1487615435287249E-2</v>
      </c>
      <c r="AD483" s="71">
        <f t="shared" si="342"/>
        <v>1.1338092348229828E-2</v>
      </c>
      <c r="AE483" s="71">
        <f t="shared" si="342"/>
        <v>1.1188569261172371E-2</v>
      </c>
      <c r="AF483" s="71">
        <f t="shared" si="342"/>
        <v>1.1039046174114914E-2</v>
      </c>
      <c r="AG483" s="71">
        <f t="shared" si="342"/>
        <v>1.0889523087057457E-2</v>
      </c>
      <c r="AH483" s="71">
        <f t="shared" si="342"/>
        <v>1.074E-2</v>
      </c>
    </row>
    <row r="484" spans="2:34" hidden="1" outlineLevel="1">
      <c r="B484" t="str">
        <f t="shared" si="330"/>
        <v>Carbon dioxide (DAC) - Feedstock WTT emissions (methane) - Global - ton CH4/ton CO2</v>
      </c>
      <c r="C484" t="s">
        <v>68</v>
      </c>
      <c r="D484" t="s">
        <v>186</v>
      </c>
      <c r="E484" t="s">
        <v>49</v>
      </c>
      <c r="F484" t="s">
        <v>212</v>
      </c>
      <c r="G484" s="71">
        <f t="shared" ref="G484:AH484" si="343">G285</f>
        <v>0</v>
      </c>
      <c r="H484" s="71">
        <f t="shared" si="343"/>
        <v>0</v>
      </c>
      <c r="I484" s="71">
        <f t="shared" si="343"/>
        <v>0</v>
      </c>
      <c r="J484" s="71">
        <f t="shared" si="343"/>
        <v>0</v>
      </c>
      <c r="K484" s="71">
        <f t="shared" si="343"/>
        <v>0</v>
      </c>
      <c r="L484" s="71">
        <f t="shared" si="343"/>
        <v>0</v>
      </c>
      <c r="M484" s="71">
        <f t="shared" si="343"/>
        <v>0</v>
      </c>
      <c r="N484" s="71">
        <f t="shared" si="343"/>
        <v>0</v>
      </c>
      <c r="O484" s="71">
        <f t="shared" si="343"/>
        <v>0</v>
      </c>
      <c r="P484" s="71">
        <f t="shared" si="343"/>
        <v>0</v>
      </c>
      <c r="Q484" s="71">
        <f t="shared" si="343"/>
        <v>0</v>
      </c>
      <c r="R484" s="71">
        <f t="shared" si="343"/>
        <v>0</v>
      </c>
      <c r="S484" s="71">
        <f t="shared" si="343"/>
        <v>0</v>
      </c>
      <c r="T484" s="71">
        <f t="shared" si="343"/>
        <v>0</v>
      </c>
      <c r="U484" s="71">
        <f t="shared" si="343"/>
        <v>0</v>
      </c>
      <c r="V484" s="71">
        <f t="shared" si="343"/>
        <v>0</v>
      </c>
      <c r="W484" s="71">
        <f t="shared" si="343"/>
        <v>0</v>
      </c>
      <c r="X484" s="71">
        <f t="shared" si="343"/>
        <v>0</v>
      </c>
      <c r="Y484" s="71">
        <f t="shared" si="343"/>
        <v>0</v>
      </c>
      <c r="Z484" s="71">
        <f t="shared" si="343"/>
        <v>0</v>
      </c>
      <c r="AA484" s="71">
        <f t="shared" si="343"/>
        <v>0</v>
      </c>
      <c r="AB484" s="71">
        <f t="shared" si="343"/>
        <v>0</v>
      </c>
      <c r="AC484" s="71">
        <f t="shared" si="343"/>
        <v>0</v>
      </c>
      <c r="AD484" s="71">
        <f t="shared" si="343"/>
        <v>0</v>
      </c>
      <c r="AE484" s="71">
        <f t="shared" si="343"/>
        <v>0</v>
      </c>
      <c r="AF484" s="71">
        <f t="shared" si="343"/>
        <v>0</v>
      </c>
      <c r="AG484" s="71">
        <f t="shared" si="343"/>
        <v>0</v>
      </c>
      <c r="AH484" s="71">
        <f t="shared" si="343"/>
        <v>0</v>
      </c>
    </row>
    <row r="485" spans="2:34" hidden="1" outlineLevel="1">
      <c r="B485" t="str">
        <f t="shared" si="330"/>
        <v>Carbon dioxide (DAC) - Feedstock WTT emissions (nitrous oxide) - Global - ton N2O/ton CO2</v>
      </c>
      <c r="C485" t="s">
        <v>68</v>
      </c>
      <c r="D485" t="s">
        <v>188</v>
      </c>
      <c r="E485" t="s">
        <v>49</v>
      </c>
      <c r="F485" t="s">
        <v>213</v>
      </c>
      <c r="G485" s="71">
        <f t="shared" ref="G485:AH485" si="344">G286</f>
        <v>0</v>
      </c>
      <c r="H485" s="71">
        <f t="shared" si="344"/>
        <v>0</v>
      </c>
      <c r="I485" s="71">
        <f t="shared" si="344"/>
        <v>0</v>
      </c>
      <c r="J485" s="71">
        <f t="shared" si="344"/>
        <v>0</v>
      </c>
      <c r="K485" s="71">
        <f t="shared" si="344"/>
        <v>0</v>
      </c>
      <c r="L485" s="71">
        <f t="shared" si="344"/>
        <v>0</v>
      </c>
      <c r="M485" s="71">
        <f t="shared" si="344"/>
        <v>0</v>
      </c>
      <c r="N485" s="71">
        <f t="shared" si="344"/>
        <v>0</v>
      </c>
      <c r="O485" s="71">
        <f t="shared" si="344"/>
        <v>0</v>
      </c>
      <c r="P485" s="71">
        <f t="shared" si="344"/>
        <v>0</v>
      </c>
      <c r="Q485" s="71">
        <f t="shared" si="344"/>
        <v>0</v>
      </c>
      <c r="R485" s="71">
        <f t="shared" si="344"/>
        <v>0</v>
      </c>
      <c r="S485" s="71">
        <f t="shared" si="344"/>
        <v>0</v>
      </c>
      <c r="T485" s="71">
        <f t="shared" si="344"/>
        <v>0</v>
      </c>
      <c r="U485" s="71">
        <f t="shared" si="344"/>
        <v>0</v>
      </c>
      <c r="V485" s="71">
        <f t="shared" si="344"/>
        <v>0</v>
      </c>
      <c r="W485" s="71">
        <f t="shared" si="344"/>
        <v>0</v>
      </c>
      <c r="X485" s="71">
        <f t="shared" si="344"/>
        <v>0</v>
      </c>
      <c r="Y485" s="71">
        <f t="shared" si="344"/>
        <v>0</v>
      </c>
      <c r="Z485" s="71">
        <f t="shared" si="344"/>
        <v>0</v>
      </c>
      <c r="AA485" s="71">
        <f t="shared" si="344"/>
        <v>0</v>
      </c>
      <c r="AB485" s="71">
        <f t="shared" si="344"/>
        <v>0</v>
      </c>
      <c r="AC485" s="71">
        <f t="shared" si="344"/>
        <v>0</v>
      </c>
      <c r="AD485" s="71">
        <f t="shared" si="344"/>
        <v>0</v>
      </c>
      <c r="AE485" s="71">
        <f t="shared" si="344"/>
        <v>0</v>
      </c>
      <c r="AF485" s="71">
        <f t="shared" si="344"/>
        <v>0</v>
      </c>
      <c r="AG485" s="71">
        <f t="shared" si="344"/>
        <v>0</v>
      </c>
      <c r="AH485" s="71">
        <f t="shared" si="344"/>
        <v>0</v>
      </c>
    </row>
    <row r="486" spans="2:34" hidden="1" outlineLevel="1">
      <c r="B486" t="str">
        <f t="shared" si="330"/>
        <v>e-methane - Conversion H2 -&gt; CH4 - Global - ton H2/ton CH4</v>
      </c>
      <c r="C486" t="s">
        <v>78</v>
      </c>
      <c r="D486" t="s">
        <v>79</v>
      </c>
      <c r="E486" t="s">
        <v>49</v>
      </c>
      <c r="F486" t="s">
        <v>80</v>
      </c>
      <c r="G486" s="24">
        <f t="shared" ref="G486:V487" si="345">INDEX(FuelData,MATCH($B486,FuelData_Index,0),MATCH(G$4,FuelData_Year,0))</f>
        <v>0.5</v>
      </c>
      <c r="H486" s="24">
        <f t="shared" si="345"/>
        <v>0.5</v>
      </c>
      <c r="I486" s="24">
        <f t="shared" si="345"/>
        <v>0.5</v>
      </c>
      <c r="J486" s="24">
        <f t="shared" si="345"/>
        <v>0.5</v>
      </c>
      <c r="K486" s="24">
        <f t="shared" si="345"/>
        <v>0.5</v>
      </c>
      <c r="L486" s="24">
        <f t="shared" si="345"/>
        <v>0.5</v>
      </c>
      <c r="M486" s="24">
        <f t="shared" si="345"/>
        <v>0.5</v>
      </c>
      <c r="N486" s="24">
        <f t="shared" si="345"/>
        <v>0.5</v>
      </c>
      <c r="O486" s="24">
        <f t="shared" si="345"/>
        <v>0.5</v>
      </c>
      <c r="P486" s="24">
        <f t="shared" si="345"/>
        <v>0.5</v>
      </c>
      <c r="Q486" s="24">
        <f t="shared" si="345"/>
        <v>0.5</v>
      </c>
      <c r="R486" s="24">
        <f t="shared" si="345"/>
        <v>0.5</v>
      </c>
      <c r="S486" s="24">
        <f t="shared" si="345"/>
        <v>0.5</v>
      </c>
      <c r="T486" s="24">
        <f t="shared" si="345"/>
        <v>0.5</v>
      </c>
      <c r="U486" s="24">
        <f t="shared" si="345"/>
        <v>0.5</v>
      </c>
      <c r="V486" s="24">
        <f t="shared" si="345"/>
        <v>0.5</v>
      </c>
      <c r="W486" s="24">
        <f t="shared" ref="W486:AH487" si="346">INDEX(FuelData,MATCH($B486,FuelData_Index,0),MATCH(W$4,FuelData_Year,0))</f>
        <v>0.5</v>
      </c>
      <c r="X486" s="24">
        <f t="shared" si="346"/>
        <v>0.5</v>
      </c>
      <c r="Y486" s="24">
        <f t="shared" si="346"/>
        <v>0.5</v>
      </c>
      <c r="Z486" s="24">
        <f t="shared" si="346"/>
        <v>0.5</v>
      </c>
      <c r="AA486" s="24">
        <f t="shared" si="346"/>
        <v>0.5</v>
      </c>
      <c r="AB486" s="24">
        <f t="shared" si="346"/>
        <v>0.5</v>
      </c>
      <c r="AC486" s="24">
        <f t="shared" si="346"/>
        <v>0.5</v>
      </c>
      <c r="AD486" s="24">
        <f t="shared" si="346"/>
        <v>0.5</v>
      </c>
      <c r="AE486" s="24">
        <f t="shared" si="346"/>
        <v>0.5</v>
      </c>
      <c r="AF486" s="24">
        <f t="shared" si="346"/>
        <v>0.5</v>
      </c>
      <c r="AG486" s="24">
        <f t="shared" si="346"/>
        <v>0.5</v>
      </c>
      <c r="AH486" s="24">
        <f t="shared" si="346"/>
        <v>0.5</v>
      </c>
    </row>
    <row r="487" spans="2:34" hidden="1" outlineLevel="1">
      <c r="B487" t="str">
        <f t="shared" si="330"/>
        <v>e-methane - Conversion CO2 -&gt; CH4 - Global - ton CO2/ton CH4</v>
      </c>
      <c r="C487" t="s">
        <v>78</v>
      </c>
      <c r="D487" t="s">
        <v>81</v>
      </c>
      <c r="E487" t="s">
        <v>49</v>
      </c>
      <c r="F487" t="s">
        <v>82</v>
      </c>
      <c r="G487" s="34">
        <f t="shared" si="345"/>
        <v>2.75</v>
      </c>
      <c r="H487" s="34">
        <f t="shared" si="345"/>
        <v>2.75</v>
      </c>
      <c r="I487" s="34">
        <f t="shared" si="345"/>
        <v>2.75</v>
      </c>
      <c r="J487" s="34">
        <f t="shared" si="345"/>
        <v>2.75</v>
      </c>
      <c r="K487" s="34">
        <f t="shared" si="345"/>
        <v>2.75</v>
      </c>
      <c r="L487" s="34">
        <f t="shared" si="345"/>
        <v>2.75</v>
      </c>
      <c r="M487" s="34">
        <f t="shared" si="345"/>
        <v>2.75</v>
      </c>
      <c r="N487" s="34">
        <f t="shared" si="345"/>
        <v>2.75</v>
      </c>
      <c r="O487" s="34">
        <f t="shared" si="345"/>
        <v>2.75</v>
      </c>
      <c r="P487" s="34">
        <f t="shared" si="345"/>
        <v>2.75</v>
      </c>
      <c r="Q487" s="34">
        <f t="shared" si="345"/>
        <v>2.75</v>
      </c>
      <c r="R487" s="34">
        <f t="shared" si="345"/>
        <v>2.75</v>
      </c>
      <c r="S487" s="34">
        <f t="shared" si="345"/>
        <v>2.75</v>
      </c>
      <c r="T487" s="34">
        <f t="shared" si="345"/>
        <v>2.75</v>
      </c>
      <c r="U487" s="34">
        <f t="shared" si="345"/>
        <v>2.75</v>
      </c>
      <c r="V487" s="34">
        <f t="shared" si="345"/>
        <v>2.75</v>
      </c>
      <c r="W487" s="34">
        <f t="shared" si="346"/>
        <v>2.75</v>
      </c>
      <c r="X487" s="34">
        <f t="shared" si="346"/>
        <v>2.75</v>
      </c>
      <c r="Y487" s="34">
        <f t="shared" si="346"/>
        <v>2.75</v>
      </c>
      <c r="Z487" s="34">
        <f t="shared" si="346"/>
        <v>2.75</v>
      </c>
      <c r="AA487" s="34">
        <f t="shared" si="346"/>
        <v>2.75</v>
      </c>
      <c r="AB487" s="34">
        <f t="shared" si="346"/>
        <v>2.75</v>
      </c>
      <c r="AC487" s="34">
        <f t="shared" si="346"/>
        <v>2.75</v>
      </c>
      <c r="AD487" s="34">
        <f t="shared" si="346"/>
        <v>2.75</v>
      </c>
      <c r="AE487" s="34">
        <f t="shared" si="346"/>
        <v>2.75</v>
      </c>
      <c r="AF487" s="34">
        <f t="shared" si="346"/>
        <v>2.75</v>
      </c>
      <c r="AG487" s="34">
        <f t="shared" si="346"/>
        <v>2.75</v>
      </c>
      <c r="AH487" s="34">
        <f t="shared" si="346"/>
        <v>2.75</v>
      </c>
    </row>
    <row r="488" spans="2:34" collapsed="1">
      <c r="B488" t="str">
        <f t="shared" si="330"/>
        <v/>
      </c>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c r="AH488" s="34"/>
    </row>
    <row r="489" spans="2:34">
      <c r="B489" t="str">
        <f t="shared" si="330"/>
        <v>e-methane (PS) - Item - Region - Unit</v>
      </c>
      <c r="C489" s="52" t="s">
        <v>83</v>
      </c>
      <c r="D489" s="52" t="s">
        <v>28</v>
      </c>
      <c r="E489" s="52" t="s">
        <v>1</v>
      </c>
      <c r="F489" s="52" t="s">
        <v>29</v>
      </c>
      <c r="G489" s="3">
        <v>2023</v>
      </c>
      <c r="H489" s="3">
        <v>2024</v>
      </c>
      <c r="I489" s="3">
        <v>2025</v>
      </c>
      <c r="J489" s="3">
        <v>2026</v>
      </c>
      <c r="K489" s="3">
        <v>2027</v>
      </c>
      <c r="L489" s="3">
        <v>2028</v>
      </c>
      <c r="M489" s="3">
        <v>2029</v>
      </c>
      <c r="N489" s="3">
        <v>2030</v>
      </c>
      <c r="O489" s="3">
        <v>2031</v>
      </c>
      <c r="P489" s="3">
        <v>2032</v>
      </c>
      <c r="Q489" s="3">
        <v>2033</v>
      </c>
      <c r="R489" s="3">
        <v>2034</v>
      </c>
      <c r="S489" s="3">
        <v>2035</v>
      </c>
      <c r="T489" s="3">
        <v>2036</v>
      </c>
      <c r="U489" s="3">
        <v>2037</v>
      </c>
      <c r="V489" s="3">
        <v>2038</v>
      </c>
      <c r="W489" s="3">
        <v>2039</v>
      </c>
      <c r="X489" s="3">
        <v>2040</v>
      </c>
      <c r="Y489" s="3">
        <v>2041</v>
      </c>
      <c r="Z489" s="3">
        <v>2042</v>
      </c>
      <c r="AA489" s="3">
        <v>2043</v>
      </c>
      <c r="AB489" s="3">
        <v>2044</v>
      </c>
      <c r="AC489" s="3">
        <v>2045</v>
      </c>
      <c r="AD489" s="3">
        <v>2046</v>
      </c>
      <c r="AE489" s="3">
        <v>2047</v>
      </c>
      <c r="AF489" s="3">
        <v>2048</v>
      </c>
      <c r="AG489" s="3">
        <v>2049</v>
      </c>
      <c r="AH489" s="3">
        <v>2050</v>
      </c>
    </row>
    <row r="490" spans="2:34" hidden="1" outlineLevel="1">
      <c r="B490" t="str">
        <f t="shared" si="330"/>
        <v/>
      </c>
      <c r="C490" s="56"/>
      <c r="D490" s="56"/>
      <c r="E490" s="56"/>
      <c r="F490" s="56"/>
      <c r="G490" s="57"/>
      <c r="H490" s="57"/>
      <c r="I490" s="57"/>
      <c r="J490" s="57"/>
      <c r="K490" s="57"/>
      <c r="L490" s="57"/>
      <c r="M490" s="57"/>
      <c r="N490" s="57"/>
      <c r="O490" s="57"/>
      <c r="P490" s="57"/>
      <c r="Q490" s="57"/>
      <c r="R490" s="57"/>
      <c r="S490" s="57"/>
      <c r="T490" s="57"/>
      <c r="U490" s="57"/>
      <c r="V490" s="57"/>
      <c r="W490" s="57"/>
      <c r="X490" s="57"/>
      <c r="Y490" s="57"/>
      <c r="Z490" s="57"/>
      <c r="AA490" s="57"/>
      <c r="AB490" s="57"/>
      <c r="AC490" s="57"/>
      <c r="AD490" s="57"/>
      <c r="AE490" s="57"/>
      <c r="AF490" s="57"/>
      <c r="AG490" s="57"/>
      <c r="AH490" s="57"/>
    </row>
    <row r="491" spans="2:34" hidden="1" outlineLevel="1">
      <c r="B491" t="str">
        <f t="shared" si="330"/>
        <v>e-methane (PS) - Total emissions - WTT - GWP100 - Global - ton CO2eq/ton fuel</v>
      </c>
      <c r="C491" s="58" t="str">
        <f>C489</f>
        <v>e-methane (PS)</v>
      </c>
      <c r="D491" s="10" t="s">
        <v>169</v>
      </c>
      <c r="E491" s="10" t="s">
        <v>49</v>
      </c>
      <c r="F491" s="10" t="s">
        <v>52</v>
      </c>
      <c r="G491" s="62">
        <f>G498+G499*G493+G500*G495</f>
        <v>0.15414301730326535</v>
      </c>
      <c r="H491" s="62">
        <f t="shared" ref="H491:AH491" si="347">H498+H499*H493+H500*H495</f>
        <v>0.15397746854850136</v>
      </c>
      <c r="I491" s="62">
        <f t="shared" si="347"/>
        <v>0.15378337500000069</v>
      </c>
      <c r="J491" s="62">
        <f t="shared" si="347"/>
        <v>0.15349466297390771</v>
      </c>
      <c r="K491" s="62">
        <f t="shared" si="347"/>
        <v>0.15315782072570361</v>
      </c>
      <c r="L491" s="62">
        <f t="shared" si="347"/>
        <v>0.15277284825538667</v>
      </c>
      <c r="M491" s="62">
        <f t="shared" si="347"/>
        <v>0.15233974556296001</v>
      </c>
      <c r="N491" s="62">
        <f t="shared" si="347"/>
        <v>0.15185851264841979</v>
      </c>
      <c r="O491" s="62">
        <f t="shared" si="347"/>
        <v>0.15092889589107358</v>
      </c>
      <c r="P491" s="62">
        <f t="shared" si="347"/>
        <v>0.14995283679032465</v>
      </c>
      <c r="Q491" s="62">
        <f t="shared" si="347"/>
        <v>0.14893033534617062</v>
      </c>
      <c r="R491" s="62">
        <f t="shared" si="347"/>
        <v>0.14786139155860914</v>
      </c>
      <c r="S491" s="62">
        <f t="shared" si="347"/>
        <v>0.14674600542764429</v>
      </c>
      <c r="T491" s="62">
        <f t="shared" si="347"/>
        <v>0.14558247161599755</v>
      </c>
      <c r="U491" s="62">
        <f t="shared" si="347"/>
        <v>0.14438674141139352</v>
      </c>
      <c r="V491" s="62">
        <f t="shared" si="347"/>
        <v>0.14315881481383716</v>
      </c>
      <c r="W491" s="62">
        <f t="shared" si="347"/>
        <v>0.14189869182332174</v>
      </c>
      <c r="X491" s="62">
        <f t="shared" si="347"/>
        <v>0.14060637243984891</v>
      </c>
      <c r="Y491" s="62">
        <f t="shared" si="347"/>
        <v>0.13893498666184853</v>
      </c>
      <c r="Z491" s="62">
        <f t="shared" si="347"/>
        <v>0.13728191082354049</v>
      </c>
      <c r="AA491" s="62">
        <f t="shared" si="347"/>
        <v>0.13564714492492788</v>
      </c>
      <c r="AB491" s="62">
        <f t="shared" si="347"/>
        <v>0.13403068896600764</v>
      </c>
      <c r="AC491" s="62">
        <f t="shared" si="347"/>
        <v>0.13243254294678206</v>
      </c>
      <c r="AD491" s="62">
        <f t="shared" si="347"/>
        <v>0.13109774505280686</v>
      </c>
      <c r="AE491" s="62">
        <f t="shared" si="347"/>
        <v>0.12978645431114133</v>
      </c>
      <c r="AF491" s="62">
        <f t="shared" si="347"/>
        <v>0.12849867072178484</v>
      </c>
      <c r="AG491" s="62">
        <f t="shared" si="347"/>
        <v>0.12723439428473768</v>
      </c>
      <c r="AH491" s="62">
        <f t="shared" si="347"/>
        <v>0.12599362500000008</v>
      </c>
    </row>
    <row r="492" spans="2:34" hidden="1" outlineLevel="1">
      <c r="B492" t="str">
        <f t="shared" si="330"/>
        <v>e-methane (PS) - Total emissions - WTT - GWP20 - Global - ton CO2eq/ton fuel</v>
      </c>
      <c r="C492" s="59" t="str">
        <f>C489</f>
        <v>e-methane (PS)</v>
      </c>
      <c r="D492" s="13" t="s">
        <v>170</v>
      </c>
      <c r="E492" s="13" t="s">
        <v>49</v>
      </c>
      <c r="F492" s="13" t="s">
        <v>52</v>
      </c>
      <c r="G492" s="63">
        <f>G498+G499*G494+G500*G496</f>
        <v>0.15414301730326535</v>
      </c>
      <c r="H492" s="63">
        <f t="shared" ref="H492:AH492" si="348">H498+H499*H494+H500*H496</f>
        <v>0.15397746854850136</v>
      </c>
      <c r="I492" s="63">
        <f t="shared" si="348"/>
        <v>0.15378337500000069</v>
      </c>
      <c r="J492" s="63">
        <f t="shared" si="348"/>
        <v>0.15349466297390771</v>
      </c>
      <c r="K492" s="63">
        <f t="shared" si="348"/>
        <v>0.15315782072570361</v>
      </c>
      <c r="L492" s="63">
        <f t="shared" si="348"/>
        <v>0.15277284825538667</v>
      </c>
      <c r="M492" s="63">
        <f t="shared" si="348"/>
        <v>0.15233974556296001</v>
      </c>
      <c r="N492" s="63">
        <f t="shared" si="348"/>
        <v>0.15185851264841979</v>
      </c>
      <c r="O492" s="63">
        <f t="shared" si="348"/>
        <v>0.15092889589107358</v>
      </c>
      <c r="P492" s="63">
        <f t="shared" si="348"/>
        <v>0.14995283679032465</v>
      </c>
      <c r="Q492" s="63">
        <f t="shared" si="348"/>
        <v>0.14893033534617062</v>
      </c>
      <c r="R492" s="63">
        <f t="shared" si="348"/>
        <v>0.14786139155860914</v>
      </c>
      <c r="S492" s="63">
        <f t="shared" si="348"/>
        <v>0.14674600542764429</v>
      </c>
      <c r="T492" s="63">
        <f t="shared" si="348"/>
        <v>0.14558247161599755</v>
      </c>
      <c r="U492" s="63">
        <f t="shared" si="348"/>
        <v>0.14438674141139352</v>
      </c>
      <c r="V492" s="63">
        <f t="shared" si="348"/>
        <v>0.14315881481383716</v>
      </c>
      <c r="W492" s="63">
        <f t="shared" si="348"/>
        <v>0.14189869182332174</v>
      </c>
      <c r="X492" s="63">
        <f t="shared" si="348"/>
        <v>0.14060637243984891</v>
      </c>
      <c r="Y492" s="63">
        <f t="shared" si="348"/>
        <v>0.13893498666184853</v>
      </c>
      <c r="Z492" s="63">
        <f t="shared" si="348"/>
        <v>0.13728191082354049</v>
      </c>
      <c r="AA492" s="63">
        <f t="shared" si="348"/>
        <v>0.13564714492492788</v>
      </c>
      <c r="AB492" s="63">
        <f t="shared" si="348"/>
        <v>0.13403068896600764</v>
      </c>
      <c r="AC492" s="63">
        <f t="shared" si="348"/>
        <v>0.13243254294678206</v>
      </c>
      <c r="AD492" s="63">
        <f t="shared" si="348"/>
        <v>0.13109774505280686</v>
      </c>
      <c r="AE492" s="63">
        <f t="shared" si="348"/>
        <v>0.12978645431114133</v>
      </c>
      <c r="AF492" s="63">
        <f t="shared" si="348"/>
        <v>0.12849867072178484</v>
      </c>
      <c r="AG492" s="63">
        <f t="shared" si="348"/>
        <v>0.12723439428473768</v>
      </c>
      <c r="AH492" s="63">
        <f t="shared" si="348"/>
        <v>0.12599362500000008</v>
      </c>
    </row>
    <row r="493" spans="2:34" hidden="1" outlineLevel="1">
      <c r="B493" t="str">
        <f t="shared" si="330"/>
        <v>General - Methane - GWP100 - Global - ton CO2eq/ton fuel</v>
      </c>
      <c r="C493" t="s">
        <v>115</v>
      </c>
      <c r="D493" t="s">
        <v>171</v>
      </c>
      <c r="E493" t="s">
        <v>49</v>
      </c>
      <c r="F493" t="s">
        <v>52</v>
      </c>
      <c r="G493" s="8">
        <f t="shared" ref="G493:AH493" si="349">Methane_GWP100</f>
        <v>29</v>
      </c>
      <c r="H493" s="8">
        <f t="shared" si="349"/>
        <v>29</v>
      </c>
      <c r="I493" s="8">
        <f t="shared" si="349"/>
        <v>29</v>
      </c>
      <c r="J493" s="8">
        <f t="shared" si="349"/>
        <v>29</v>
      </c>
      <c r="K493" s="8">
        <f t="shared" si="349"/>
        <v>29</v>
      </c>
      <c r="L493" s="8">
        <f t="shared" si="349"/>
        <v>29</v>
      </c>
      <c r="M493" s="8">
        <f t="shared" si="349"/>
        <v>29</v>
      </c>
      <c r="N493" s="8">
        <f t="shared" si="349"/>
        <v>29</v>
      </c>
      <c r="O493" s="8">
        <f t="shared" si="349"/>
        <v>29</v>
      </c>
      <c r="P493" s="8">
        <f t="shared" si="349"/>
        <v>29</v>
      </c>
      <c r="Q493" s="8">
        <f t="shared" si="349"/>
        <v>29</v>
      </c>
      <c r="R493" s="8">
        <f t="shared" si="349"/>
        <v>29</v>
      </c>
      <c r="S493" s="8">
        <f t="shared" si="349"/>
        <v>29</v>
      </c>
      <c r="T493" s="8">
        <f t="shared" si="349"/>
        <v>29</v>
      </c>
      <c r="U493" s="8">
        <f t="shared" si="349"/>
        <v>29</v>
      </c>
      <c r="V493" s="8">
        <f t="shared" si="349"/>
        <v>29</v>
      </c>
      <c r="W493" s="8">
        <f t="shared" si="349"/>
        <v>29</v>
      </c>
      <c r="X493" s="8">
        <f t="shared" si="349"/>
        <v>29</v>
      </c>
      <c r="Y493" s="8">
        <f t="shared" si="349"/>
        <v>29</v>
      </c>
      <c r="Z493" s="8">
        <f t="shared" si="349"/>
        <v>29</v>
      </c>
      <c r="AA493" s="8">
        <f t="shared" si="349"/>
        <v>29</v>
      </c>
      <c r="AB493" s="8">
        <f t="shared" si="349"/>
        <v>29</v>
      </c>
      <c r="AC493" s="8">
        <f t="shared" si="349"/>
        <v>29</v>
      </c>
      <c r="AD493" s="8">
        <f t="shared" si="349"/>
        <v>29</v>
      </c>
      <c r="AE493" s="8">
        <f t="shared" si="349"/>
        <v>29</v>
      </c>
      <c r="AF493" s="8">
        <f t="shared" si="349"/>
        <v>29</v>
      </c>
      <c r="AG493" s="8">
        <f t="shared" si="349"/>
        <v>29</v>
      </c>
      <c r="AH493" s="8">
        <f t="shared" si="349"/>
        <v>29</v>
      </c>
    </row>
    <row r="494" spans="2:34" hidden="1" outlineLevel="1">
      <c r="B494" t="str">
        <f t="shared" si="330"/>
        <v>General - Methane - GWP20 - Global - ton CO2eq/ton fuel</v>
      </c>
      <c r="C494" t="s">
        <v>115</v>
      </c>
      <c r="D494" t="s">
        <v>172</v>
      </c>
      <c r="E494" t="s">
        <v>49</v>
      </c>
      <c r="F494" t="s">
        <v>52</v>
      </c>
      <c r="G494" s="8">
        <f t="shared" ref="G494:AH494" si="350">Methane_GWP20</f>
        <v>85</v>
      </c>
      <c r="H494" s="8">
        <f t="shared" si="350"/>
        <v>85</v>
      </c>
      <c r="I494" s="8">
        <f t="shared" si="350"/>
        <v>85</v>
      </c>
      <c r="J494" s="8">
        <f t="shared" si="350"/>
        <v>85</v>
      </c>
      <c r="K494" s="8">
        <f t="shared" si="350"/>
        <v>85</v>
      </c>
      <c r="L494" s="8">
        <f t="shared" si="350"/>
        <v>85</v>
      </c>
      <c r="M494" s="8">
        <f t="shared" si="350"/>
        <v>85</v>
      </c>
      <c r="N494" s="8">
        <f t="shared" si="350"/>
        <v>85</v>
      </c>
      <c r="O494" s="8">
        <f t="shared" si="350"/>
        <v>85</v>
      </c>
      <c r="P494" s="8">
        <f t="shared" si="350"/>
        <v>85</v>
      </c>
      <c r="Q494" s="8">
        <f t="shared" si="350"/>
        <v>85</v>
      </c>
      <c r="R494" s="8">
        <f t="shared" si="350"/>
        <v>85</v>
      </c>
      <c r="S494" s="8">
        <f t="shared" si="350"/>
        <v>85</v>
      </c>
      <c r="T494" s="8">
        <f t="shared" si="350"/>
        <v>85</v>
      </c>
      <c r="U494" s="8">
        <f t="shared" si="350"/>
        <v>85</v>
      </c>
      <c r="V494" s="8">
        <f t="shared" si="350"/>
        <v>85</v>
      </c>
      <c r="W494" s="8">
        <f t="shared" si="350"/>
        <v>85</v>
      </c>
      <c r="X494" s="8">
        <f t="shared" si="350"/>
        <v>85</v>
      </c>
      <c r="Y494" s="8">
        <f t="shared" si="350"/>
        <v>85</v>
      </c>
      <c r="Z494" s="8">
        <f t="shared" si="350"/>
        <v>85</v>
      </c>
      <c r="AA494" s="8">
        <f t="shared" si="350"/>
        <v>85</v>
      </c>
      <c r="AB494" s="8">
        <f t="shared" si="350"/>
        <v>85</v>
      </c>
      <c r="AC494" s="8">
        <f t="shared" si="350"/>
        <v>85</v>
      </c>
      <c r="AD494" s="8">
        <f t="shared" si="350"/>
        <v>85</v>
      </c>
      <c r="AE494" s="8">
        <f t="shared" si="350"/>
        <v>85</v>
      </c>
      <c r="AF494" s="8">
        <f t="shared" si="350"/>
        <v>85</v>
      </c>
      <c r="AG494" s="8">
        <f t="shared" si="350"/>
        <v>85</v>
      </c>
      <c r="AH494" s="8">
        <f t="shared" si="350"/>
        <v>85</v>
      </c>
    </row>
    <row r="495" spans="2:34" hidden="1" outlineLevel="1">
      <c r="B495" t="str">
        <f t="shared" si="330"/>
        <v>General - Nitrous oxide - GWP100 - Global - ton CO2eq/ton fuel</v>
      </c>
      <c r="C495" t="s">
        <v>115</v>
      </c>
      <c r="D495" t="s">
        <v>173</v>
      </c>
      <c r="E495" t="s">
        <v>49</v>
      </c>
      <c r="F495" t="s">
        <v>52</v>
      </c>
      <c r="G495" s="8">
        <f t="shared" ref="G495:AH495" si="351">NitrousOxide_GWP100</f>
        <v>266</v>
      </c>
      <c r="H495" s="8">
        <f t="shared" si="351"/>
        <v>266</v>
      </c>
      <c r="I495" s="8">
        <f t="shared" si="351"/>
        <v>266</v>
      </c>
      <c r="J495" s="8">
        <f t="shared" si="351"/>
        <v>266</v>
      </c>
      <c r="K495" s="8">
        <f t="shared" si="351"/>
        <v>266</v>
      </c>
      <c r="L495" s="8">
        <f t="shared" si="351"/>
        <v>266</v>
      </c>
      <c r="M495" s="8">
        <f t="shared" si="351"/>
        <v>266</v>
      </c>
      <c r="N495" s="8">
        <f t="shared" si="351"/>
        <v>266</v>
      </c>
      <c r="O495" s="8">
        <f t="shared" si="351"/>
        <v>266</v>
      </c>
      <c r="P495" s="8">
        <f t="shared" si="351"/>
        <v>266</v>
      </c>
      <c r="Q495" s="8">
        <f t="shared" si="351"/>
        <v>266</v>
      </c>
      <c r="R495" s="8">
        <f t="shared" si="351"/>
        <v>266</v>
      </c>
      <c r="S495" s="8">
        <f t="shared" si="351"/>
        <v>266</v>
      </c>
      <c r="T495" s="8">
        <f t="shared" si="351"/>
        <v>266</v>
      </c>
      <c r="U495" s="8">
        <f t="shared" si="351"/>
        <v>266</v>
      </c>
      <c r="V495" s="8">
        <f t="shared" si="351"/>
        <v>266</v>
      </c>
      <c r="W495" s="8">
        <f t="shared" si="351"/>
        <v>266</v>
      </c>
      <c r="X495" s="8">
        <f t="shared" si="351"/>
        <v>266</v>
      </c>
      <c r="Y495" s="8">
        <f t="shared" si="351"/>
        <v>266</v>
      </c>
      <c r="Z495" s="8">
        <f t="shared" si="351"/>
        <v>266</v>
      </c>
      <c r="AA495" s="8">
        <f t="shared" si="351"/>
        <v>266</v>
      </c>
      <c r="AB495" s="8">
        <f t="shared" si="351"/>
        <v>266</v>
      </c>
      <c r="AC495" s="8">
        <f t="shared" si="351"/>
        <v>266</v>
      </c>
      <c r="AD495" s="8">
        <f t="shared" si="351"/>
        <v>266</v>
      </c>
      <c r="AE495" s="8">
        <f t="shared" si="351"/>
        <v>266</v>
      </c>
      <c r="AF495" s="8">
        <f t="shared" si="351"/>
        <v>266</v>
      </c>
      <c r="AG495" s="8">
        <f t="shared" si="351"/>
        <v>266</v>
      </c>
      <c r="AH495" s="8">
        <f t="shared" si="351"/>
        <v>266</v>
      </c>
    </row>
    <row r="496" spans="2:34" hidden="1" outlineLevel="1">
      <c r="B496" t="str">
        <f t="shared" si="330"/>
        <v>General - Nitrous oxide - GWP20 - Global - ton CO2eq/ton fuel</v>
      </c>
      <c r="C496" t="s">
        <v>115</v>
      </c>
      <c r="D496" t="s">
        <v>174</v>
      </c>
      <c r="E496" t="s">
        <v>49</v>
      </c>
      <c r="F496" t="s">
        <v>52</v>
      </c>
      <c r="G496" s="8">
        <f t="shared" ref="G496:AH496" si="352">NitrousOxide_GWP20</f>
        <v>251</v>
      </c>
      <c r="H496" s="8">
        <f t="shared" si="352"/>
        <v>251</v>
      </c>
      <c r="I496" s="8">
        <f t="shared" si="352"/>
        <v>251</v>
      </c>
      <c r="J496" s="8">
        <f t="shared" si="352"/>
        <v>251</v>
      </c>
      <c r="K496" s="8">
        <f t="shared" si="352"/>
        <v>251</v>
      </c>
      <c r="L496" s="8">
        <f t="shared" si="352"/>
        <v>251</v>
      </c>
      <c r="M496" s="8">
        <f t="shared" si="352"/>
        <v>251</v>
      </c>
      <c r="N496" s="8">
        <f t="shared" si="352"/>
        <v>251</v>
      </c>
      <c r="O496" s="8">
        <f t="shared" si="352"/>
        <v>251</v>
      </c>
      <c r="P496" s="8">
        <f t="shared" si="352"/>
        <v>251</v>
      </c>
      <c r="Q496" s="8">
        <f t="shared" si="352"/>
        <v>251</v>
      </c>
      <c r="R496" s="8">
        <f t="shared" si="352"/>
        <v>251</v>
      </c>
      <c r="S496" s="8">
        <f t="shared" si="352"/>
        <v>251</v>
      </c>
      <c r="T496" s="8">
        <f t="shared" si="352"/>
        <v>251</v>
      </c>
      <c r="U496" s="8">
        <f t="shared" si="352"/>
        <v>251</v>
      </c>
      <c r="V496" s="8">
        <f t="shared" si="352"/>
        <v>251</v>
      </c>
      <c r="W496" s="8">
        <f t="shared" si="352"/>
        <v>251</v>
      </c>
      <c r="X496" s="8">
        <f t="shared" si="352"/>
        <v>251</v>
      </c>
      <c r="Y496" s="8">
        <f t="shared" si="352"/>
        <v>251</v>
      </c>
      <c r="Z496" s="8">
        <f t="shared" si="352"/>
        <v>251</v>
      </c>
      <c r="AA496" s="8">
        <f t="shared" si="352"/>
        <v>251</v>
      </c>
      <c r="AB496" s="8">
        <f t="shared" si="352"/>
        <v>251</v>
      </c>
      <c r="AC496" s="8">
        <f t="shared" si="352"/>
        <v>251</v>
      </c>
      <c r="AD496" s="8">
        <f t="shared" si="352"/>
        <v>251</v>
      </c>
      <c r="AE496" s="8">
        <f t="shared" si="352"/>
        <v>251</v>
      </c>
      <c r="AF496" s="8">
        <f t="shared" si="352"/>
        <v>251</v>
      </c>
      <c r="AG496" s="8">
        <f t="shared" si="352"/>
        <v>251</v>
      </c>
      <c r="AH496" s="8">
        <f t="shared" si="352"/>
        <v>251</v>
      </c>
    </row>
    <row r="497" spans="2:34" hidden="1" outlineLevel="1">
      <c r="B497" t="str">
        <f t="shared" si="330"/>
        <v/>
      </c>
      <c r="C497" s="56"/>
      <c r="D497" s="56"/>
      <c r="E497" s="56"/>
      <c r="F497" s="56"/>
      <c r="G497" s="57"/>
      <c r="H497" s="57"/>
      <c r="I497" s="57"/>
      <c r="J497" s="57"/>
      <c r="K497" s="57"/>
      <c r="L497" s="57"/>
      <c r="M497" s="57"/>
      <c r="N497" s="57"/>
      <c r="O497" s="57"/>
      <c r="P497" s="57"/>
      <c r="Q497" s="57"/>
      <c r="R497" s="57"/>
      <c r="S497" s="57"/>
      <c r="T497" s="57"/>
      <c r="U497" s="57"/>
      <c r="V497" s="57"/>
      <c r="W497" s="57"/>
      <c r="X497" s="57"/>
      <c r="Y497" s="57"/>
      <c r="Z497" s="57"/>
      <c r="AA497" s="57"/>
      <c r="AB497" s="57"/>
      <c r="AC497" s="57"/>
      <c r="AD497" s="57"/>
      <c r="AE497" s="57"/>
      <c r="AF497" s="57"/>
      <c r="AG497" s="57"/>
      <c r="AH497" s="57"/>
    </row>
    <row r="498" spans="2:34" hidden="1" outlineLevel="1">
      <c r="B498" t="str">
        <f t="shared" si="330"/>
        <v>e-methane (PS) - Total emissions - Global - ton CO2eq/ton fuel</v>
      </c>
      <c r="C498" s="10" t="str">
        <f>C489</f>
        <v>e-methane (PS)</v>
      </c>
      <c r="D498" s="10" t="s">
        <v>51</v>
      </c>
      <c r="E498" s="10" t="s">
        <v>49</v>
      </c>
      <c r="F498" s="10" t="s">
        <v>52</v>
      </c>
      <c r="G498" s="60">
        <f t="shared" ref="G498:AH498" si="353">G502+G509+G517</f>
        <v>0.15414301730326535</v>
      </c>
      <c r="H498" s="60">
        <f t="shared" si="353"/>
        <v>0.15397746854850136</v>
      </c>
      <c r="I498" s="60">
        <f t="shared" si="353"/>
        <v>0.15378337500000069</v>
      </c>
      <c r="J498" s="60">
        <f t="shared" si="353"/>
        <v>0.15349466297390771</v>
      </c>
      <c r="K498" s="60">
        <f t="shared" si="353"/>
        <v>0.15315782072570361</v>
      </c>
      <c r="L498" s="60">
        <f t="shared" si="353"/>
        <v>0.15277284825538667</v>
      </c>
      <c r="M498" s="60">
        <f t="shared" si="353"/>
        <v>0.15233974556296001</v>
      </c>
      <c r="N498" s="60">
        <f t="shared" si="353"/>
        <v>0.15185851264841979</v>
      </c>
      <c r="O498" s="60">
        <f t="shared" si="353"/>
        <v>0.15092889589107358</v>
      </c>
      <c r="P498" s="60">
        <f t="shared" si="353"/>
        <v>0.14995283679032465</v>
      </c>
      <c r="Q498" s="60">
        <f t="shared" si="353"/>
        <v>0.14893033534617062</v>
      </c>
      <c r="R498" s="60">
        <f t="shared" si="353"/>
        <v>0.14786139155860914</v>
      </c>
      <c r="S498" s="60">
        <f t="shared" si="353"/>
        <v>0.14674600542764429</v>
      </c>
      <c r="T498" s="60">
        <f t="shared" si="353"/>
        <v>0.14558247161599755</v>
      </c>
      <c r="U498" s="60">
        <f t="shared" si="353"/>
        <v>0.14438674141139352</v>
      </c>
      <c r="V498" s="60">
        <f t="shared" si="353"/>
        <v>0.14315881481383716</v>
      </c>
      <c r="W498" s="60">
        <f t="shared" si="353"/>
        <v>0.14189869182332174</v>
      </c>
      <c r="X498" s="60">
        <f t="shared" si="353"/>
        <v>0.14060637243984891</v>
      </c>
      <c r="Y498" s="60">
        <f t="shared" si="353"/>
        <v>0.13893498666184853</v>
      </c>
      <c r="Z498" s="60">
        <f t="shared" si="353"/>
        <v>0.13728191082354049</v>
      </c>
      <c r="AA498" s="60">
        <f t="shared" si="353"/>
        <v>0.13564714492492788</v>
      </c>
      <c r="AB498" s="60">
        <f t="shared" si="353"/>
        <v>0.13403068896600764</v>
      </c>
      <c r="AC498" s="60">
        <f t="shared" si="353"/>
        <v>0.13243254294678206</v>
      </c>
      <c r="AD498" s="60">
        <f t="shared" si="353"/>
        <v>0.13109774505280686</v>
      </c>
      <c r="AE498" s="60">
        <f t="shared" si="353"/>
        <v>0.12978645431114133</v>
      </c>
      <c r="AF498" s="60">
        <f t="shared" si="353"/>
        <v>0.12849867072178484</v>
      </c>
      <c r="AG498" s="60">
        <f t="shared" si="353"/>
        <v>0.12723439428473768</v>
      </c>
      <c r="AH498" s="60">
        <f t="shared" si="353"/>
        <v>0.12599362500000008</v>
      </c>
    </row>
    <row r="499" spans="2:34" hidden="1" outlineLevel="1">
      <c r="B499" t="str">
        <f t="shared" si="330"/>
        <v>e-methane (PS) - Total emissions - Global - ton CO2eq/ton fuel</v>
      </c>
      <c r="C499" s="2" t="str">
        <f>C489</f>
        <v>e-methane (PS)</v>
      </c>
      <c r="D499" s="2" t="s">
        <v>51</v>
      </c>
      <c r="E499" s="2" t="s">
        <v>49</v>
      </c>
      <c r="F499" s="2" t="s">
        <v>52</v>
      </c>
      <c r="G499" s="64">
        <f t="shared" ref="G499:AH499" si="354">G503+G510+G518</f>
        <v>0</v>
      </c>
      <c r="H499" s="64">
        <f t="shared" si="354"/>
        <v>0</v>
      </c>
      <c r="I499" s="64">
        <f t="shared" si="354"/>
        <v>0</v>
      </c>
      <c r="J499" s="64">
        <f t="shared" si="354"/>
        <v>0</v>
      </c>
      <c r="K499" s="64">
        <f t="shared" si="354"/>
        <v>0</v>
      </c>
      <c r="L499" s="64">
        <f t="shared" si="354"/>
        <v>0</v>
      </c>
      <c r="M499" s="64">
        <f t="shared" si="354"/>
        <v>0</v>
      </c>
      <c r="N499" s="64">
        <f t="shared" si="354"/>
        <v>0</v>
      </c>
      <c r="O499" s="64">
        <f t="shared" si="354"/>
        <v>0</v>
      </c>
      <c r="P499" s="64">
        <f t="shared" si="354"/>
        <v>0</v>
      </c>
      <c r="Q499" s="64">
        <f t="shared" si="354"/>
        <v>0</v>
      </c>
      <c r="R499" s="64">
        <f t="shared" si="354"/>
        <v>0</v>
      </c>
      <c r="S499" s="64">
        <f t="shared" si="354"/>
        <v>0</v>
      </c>
      <c r="T499" s="64">
        <f t="shared" si="354"/>
        <v>0</v>
      </c>
      <c r="U499" s="64">
        <f t="shared" si="354"/>
        <v>0</v>
      </c>
      <c r="V499" s="64">
        <f t="shared" si="354"/>
        <v>0</v>
      </c>
      <c r="W499" s="64">
        <f t="shared" si="354"/>
        <v>0</v>
      </c>
      <c r="X499" s="64">
        <f t="shared" si="354"/>
        <v>0</v>
      </c>
      <c r="Y499" s="64">
        <f t="shared" si="354"/>
        <v>0</v>
      </c>
      <c r="Z499" s="64">
        <f t="shared" si="354"/>
        <v>0</v>
      </c>
      <c r="AA499" s="64">
        <f t="shared" si="354"/>
        <v>0</v>
      </c>
      <c r="AB499" s="64">
        <f t="shared" si="354"/>
        <v>0</v>
      </c>
      <c r="AC499" s="64">
        <f t="shared" si="354"/>
        <v>0</v>
      </c>
      <c r="AD499" s="64">
        <f t="shared" si="354"/>
        <v>0</v>
      </c>
      <c r="AE499" s="64">
        <f t="shared" si="354"/>
        <v>0</v>
      </c>
      <c r="AF499" s="64">
        <f t="shared" si="354"/>
        <v>0</v>
      </c>
      <c r="AG499" s="64">
        <f t="shared" si="354"/>
        <v>0</v>
      </c>
      <c r="AH499" s="64">
        <f t="shared" si="354"/>
        <v>0</v>
      </c>
    </row>
    <row r="500" spans="2:34" hidden="1" outlineLevel="1">
      <c r="B500" t="str">
        <f t="shared" si="330"/>
        <v>e-methane (PS) - Total emissions - Global - ton CO2eq/ton fuel</v>
      </c>
      <c r="C500" s="13" t="str">
        <f>C489</f>
        <v>e-methane (PS)</v>
      </c>
      <c r="D500" s="13" t="s">
        <v>51</v>
      </c>
      <c r="E500" s="13" t="s">
        <v>49</v>
      </c>
      <c r="F500" s="13" t="s">
        <v>52</v>
      </c>
      <c r="G500" s="61">
        <f t="shared" ref="G500:AH500" si="355">G504+G511+G519</f>
        <v>0</v>
      </c>
      <c r="H500" s="61">
        <f t="shared" si="355"/>
        <v>0</v>
      </c>
      <c r="I500" s="61">
        <f t="shared" si="355"/>
        <v>0</v>
      </c>
      <c r="J500" s="61">
        <f t="shared" si="355"/>
        <v>0</v>
      </c>
      <c r="K500" s="61">
        <f t="shared" si="355"/>
        <v>0</v>
      </c>
      <c r="L500" s="61">
        <f t="shared" si="355"/>
        <v>0</v>
      </c>
      <c r="M500" s="61">
        <f t="shared" si="355"/>
        <v>0</v>
      </c>
      <c r="N500" s="61">
        <f t="shared" si="355"/>
        <v>0</v>
      </c>
      <c r="O500" s="61">
        <f t="shared" si="355"/>
        <v>0</v>
      </c>
      <c r="P500" s="61">
        <f t="shared" si="355"/>
        <v>0</v>
      </c>
      <c r="Q500" s="61">
        <f t="shared" si="355"/>
        <v>0</v>
      </c>
      <c r="R500" s="61">
        <f t="shared" si="355"/>
        <v>0</v>
      </c>
      <c r="S500" s="61">
        <f t="shared" si="355"/>
        <v>0</v>
      </c>
      <c r="T500" s="61">
        <f t="shared" si="355"/>
        <v>0</v>
      </c>
      <c r="U500" s="61">
        <f t="shared" si="355"/>
        <v>0</v>
      </c>
      <c r="V500" s="61">
        <f t="shared" si="355"/>
        <v>0</v>
      </c>
      <c r="W500" s="61">
        <f t="shared" si="355"/>
        <v>0</v>
      </c>
      <c r="X500" s="61">
        <f t="shared" si="355"/>
        <v>0</v>
      </c>
      <c r="Y500" s="61">
        <f t="shared" si="355"/>
        <v>0</v>
      </c>
      <c r="Z500" s="61">
        <f t="shared" si="355"/>
        <v>0</v>
      </c>
      <c r="AA500" s="61">
        <f t="shared" si="355"/>
        <v>0</v>
      </c>
      <c r="AB500" s="61">
        <f t="shared" si="355"/>
        <v>0</v>
      </c>
      <c r="AC500" s="61">
        <f t="shared" si="355"/>
        <v>0</v>
      </c>
      <c r="AD500" s="61">
        <f t="shared" si="355"/>
        <v>0</v>
      </c>
      <c r="AE500" s="61">
        <f t="shared" si="355"/>
        <v>0</v>
      </c>
      <c r="AF500" s="61">
        <f t="shared" si="355"/>
        <v>0</v>
      </c>
      <c r="AG500" s="61">
        <f t="shared" si="355"/>
        <v>0</v>
      </c>
      <c r="AH500" s="61">
        <f t="shared" si="355"/>
        <v>0</v>
      </c>
    </row>
    <row r="501" spans="2:34" hidden="1" outlineLevel="1">
      <c r="B501" t="str">
        <f t="shared" si="330"/>
        <v/>
      </c>
      <c r="C501" s="2"/>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row>
    <row r="502" spans="2:34" hidden="1" outlineLevel="1">
      <c r="B502" t="str">
        <f t="shared" si="330"/>
        <v>e-methane (PS) - Process-related emissions - Global - ton CO2/ton fuel</v>
      </c>
      <c r="C502" s="10" t="str">
        <f>C489</f>
        <v>e-methane (PS)</v>
      </c>
      <c r="D502" s="10" t="s">
        <v>194</v>
      </c>
      <c r="E502" s="10" t="s">
        <v>49</v>
      </c>
      <c r="F502" s="10" t="s">
        <v>176</v>
      </c>
      <c r="G502" s="60">
        <f>G505</f>
        <v>0</v>
      </c>
      <c r="H502" s="60">
        <f t="shared" ref="H502:AH502" si="356">H505</f>
        <v>0</v>
      </c>
      <c r="I502" s="60">
        <f t="shared" si="356"/>
        <v>0</v>
      </c>
      <c r="J502" s="60">
        <f t="shared" si="356"/>
        <v>0</v>
      </c>
      <c r="K502" s="60">
        <f t="shared" si="356"/>
        <v>0</v>
      </c>
      <c r="L502" s="60">
        <f t="shared" si="356"/>
        <v>0</v>
      </c>
      <c r="M502" s="60">
        <f t="shared" si="356"/>
        <v>0</v>
      </c>
      <c r="N502" s="60">
        <f t="shared" si="356"/>
        <v>0</v>
      </c>
      <c r="O502" s="60">
        <f t="shared" si="356"/>
        <v>0</v>
      </c>
      <c r="P502" s="60">
        <f t="shared" si="356"/>
        <v>0</v>
      </c>
      <c r="Q502" s="60">
        <f t="shared" si="356"/>
        <v>0</v>
      </c>
      <c r="R502" s="60">
        <f t="shared" si="356"/>
        <v>0</v>
      </c>
      <c r="S502" s="60">
        <f t="shared" si="356"/>
        <v>0</v>
      </c>
      <c r="T502" s="60">
        <f t="shared" si="356"/>
        <v>0</v>
      </c>
      <c r="U502" s="60">
        <f t="shared" si="356"/>
        <v>0</v>
      </c>
      <c r="V502" s="60">
        <f t="shared" si="356"/>
        <v>0</v>
      </c>
      <c r="W502" s="60">
        <f t="shared" si="356"/>
        <v>0</v>
      </c>
      <c r="X502" s="60">
        <f t="shared" si="356"/>
        <v>0</v>
      </c>
      <c r="Y502" s="60">
        <f t="shared" si="356"/>
        <v>0</v>
      </c>
      <c r="Z502" s="60">
        <f t="shared" si="356"/>
        <v>0</v>
      </c>
      <c r="AA502" s="60">
        <f t="shared" si="356"/>
        <v>0</v>
      </c>
      <c r="AB502" s="60">
        <f t="shared" si="356"/>
        <v>0</v>
      </c>
      <c r="AC502" s="60">
        <f t="shared" si="356"/>
        <v>0</v>
      </c>
      <c r="AD502" s="60">
        <f t="shared" si="356"/>
        <v>0</v>
      </c>
      <c r="AE502" s="60">
        <f t="shared" si="356"/>
        <v>0</v>
      </c>
      <c r="AF502" s="60">
        <f t="shared" si="356"/>
        <v>0</v>
      </c>
      <c r="AG502" s="60">
        <f t="shared" si="356"/>
        <v>0</v>
      </c>
      <c r="AH502" s="60">
        <f t="shared" si="356"/>
        <v>0</v>
      </c>
    </row>
    <row r="503" spans="2:34" hidden="1" outlineLevel="1">
      <c r="B503" t="str">
        <f t="shared" si="330"/>
        <v>e-methane (PS) - Process-related emissions - Global - ton CH4/ton fuel</v>
      </c>
      <c r="C503" s="2" t="str">
        <f>C489</f>
        <v>e-methane (PS)</v>
      </c>
      <c r="D503" s="2" t="s">
        <v>194</v>
      </c>
      <c r="E503" s="2" t="s">
        <v>49</v>
      </c>
      <c r="F503" s="2" t="s">
        <v>177</v>
      </c>
      <c r="G503" s="64">
        <f t="shared" ref="G503:AH503" si="357">G506</f>
        <v>0</v>
      </c>
      <c r="H503" s="64">
        <f t="shared" si="357"/>
        <v>0</v>
      </c>
      <c r="I503" s="64">
        <f t="shared" si="357"/>
        <v>0</v>
      </c>
      <c r="J503" s="64">
        <f t="shared" si="357"/>
        <v>0</v>
      </c>
      <c r="K503" s="64">
        <f t="shared" si="357"/>
        <v>0</v>
      </c>
      <c r="L503" s="64">
        <f t="shared" si="357"/>
        <v>0</v>
      </c>
      <c r="M503" s="64">
        <f t="shared" si="357"/>
        <v>0</v>
      </c>
      <c r="N503" s="64">
        <f t="shared" si="357"/>
        <v>0</v>
      </c>
      <c r="O503" s="64">
        <f t="shared" si="357"/>
        <v>0</v>
      </c>
      <c r="P503" s="64">
        <f t="shared" si="357"/>
        <v>0</v>
      </c>
      <c r="Q503" s="64">
        <f t="shared" si="357"/>
        <v>0</v>
      </c>
      <c r="R503" s="64">
        <f t="shared" si="357"/>
        <v>0</v>
      </c>
      <c r="S503" s="64">
        <f t="shared" si="357"/>
        <v>0</v>
      </c>
      <c r="T503" s="64">
        <f t="shared" si="357"/>
        <v>0</v>
      </c>
      <c r="U503" s="64">
        <f t="shared" si="357"/>
        <v>0</v>
      </c>
      <c r="V503" s="64">
        <f t="shared" si="357"/>
        <v>0</v>
      </c>
      <c r="W503" s="64">
        <f t="shared" si="357"/>
        <v>0</v>
      </c>
      <c r="X503" s="64">
        <f t="shared" si="357"/>
        <v>0</v>
      </c>
      <c r="Y503" s="64">
        <f t="shared" si="357"/>
        <v>0</v>
      </c>
      <c r="Z503" s="64">
        <f t="shared" si="357"/>
        <v>0</v>
      </c>
      <c r="AA503" s="64">
        <f t="shared" si="357"/>
        <v>0</v>
      </c>
      <c r="AB503" s="64">
        <f t="shared" si="357"/>
        <v>0</v>
      </c>
      <c r="AC503" s="64">
        <f t="shared" si="357"/>
        <v>0</v>
      </c>
      <c r="AD503" s="64">
        <f t="shared" si="357"/>
        <v>0</v>
      </c>
      <c r="AE503" s="64">
        <f t="shared" si="357"/>
        <v>0</v>
      </c>
      <c r="AF503" s="64">
        <f t="shared" si="357"/>
        <v>0</v>
      </c>
      <c r="AG503" s="64">
        <f t="shared" si="357"/>
        <v>0</v>
      </c>
      <c r="AH503" s="64">
        <f t="shared" si="357"/>
        <v>0</v>
      </c>
    </row>
    <row r="504" spans="2:34" hidden="1" outlineLevel="1">
      <c r="B504" t="str">
        <f t="shared" si="330"/>
        <v>e-methane (PS) - Process-related emissions - Global - ton N2O/ton fuel</v>
      </c>
      <c r="C504" s="13" t="str">
        <f>C489</f>
        <v>e-methane (PS)</v>
      </c>
      <c r="D504" s="13" t="s">
        <v>194</v>
      </c>
      <c r="E504" s="13" t="s">
        <v>49</v>
      </c>
      <c r="F504" s="13" t="s">
        <v>178</v>
      </c>
      <c r="G504" s="61">
        <f t="shared" ref="G504:AH504" si="358">G507</f>
        <v>0</v>
      </c>
      <c r="H504" s="61">
        <f t="shared" si="358"/>
        <v>0</v>
      </c>
      <c r="I504" s="61">
        <f t="shared" si="358"/>
        <v>0</v>
      </c>
      <c r="J504" s="61">
        <f t="shared" si="358"/>
        <v>0</v>
      </c>
      <c r="K504" s="61">
        <f t="shared" si="358"/>
        <v>0</v>
      </c>
      <c r="L504" s="61">
        <f t="shared" si="358"/>
        <v>0</v>
      </c>
      <c r="M504" s="61">
        <f t="shared" si="358"/>
        <v>0</v>
      </c>
      <c r="N504" s="61">
        <f t="shared" si="358"/>
        <v>0</v>
      </c>
      <c r="O504" s="61">
        <f t="shared" si="358"/>
        <v>0</v>
      </c>
      <c r="P504" s="61">
        <f t="shared" si="358"/>
        <v>0</v>
      </c>
      <c r="Q504" s="61">
        <f t="shared" si="358"/>
        <v>0</v>
      </c>
      <c r="R504" s="61">
        <f t="shared" si="358"/>
        <v>0</v>
      </c>
      <c r="S504" s="61">
        <f t="shared" si="358"/>
        <v>0</v>
      </c>
      <c r="T504" s="61">
        <f t="shared" si="358"/>
        <v>0</v>
      </c>
      <c r="U504" s="61">
        <f t="shared" si="358"/>
        <v>0</v>
      </c>
      <c r="V504" s="61">
        <f t="shared" si="358"/>
        <v>0</v>
      </c>
      <c r="W504" s="61">
        <f t="shared" si="358"/>
        <v>0</v>
      </c>
      <c r="X504" s="61">
        <f t="shared" si="358"/>
        <v>0</v>
      </c>
      <c r="Y504" s="61">
        <f t="shared" si="358"/>
        <v>0</v>
      </c>
      <c r="Z504" s="61">
        <f t="shared" si="358"/>
        <v>0</v>
      </c>
      <c r="AA504" s="61">
        <f t="shared" si="358"/>
        <v>0</v>
      </c>
      <c r="AB504" s="61">
        <f t="shared" si="358"/>
        <v>0</v>
      </c>
      <c r="AC504" s="61">
        <f t="shared" si="358"/>
        <v>0</v>
      </c>
      <c r="AD504" s="61">
        <f t="shared" si="358"/>
        <v>0</v>
      </c>
      <c r="AE504" s="61">
        <f t="shared" si="358"/>
        <v>0</v>
      </c>
      <c r="AF504" s="61">
        <f t="shared" si="358"/>
        <v>0</v>
      </c>
      <c r="AG504" s="61">
        <f t="shared" si="358"/>
        <v>0</v>
      </c>
      <c r="AH504" s="61">
        <f t="shared" si="358"/>
        <v>0</v>
      </c>
    </row>
    <row r="505" spans="2:34" hidden="1" outlineLevel="1">
      <c r="B505" t="str">
        <f t="shared" si="330"/>
        <v>e-methane - Process WTT emissions (carbon dioxide) - Global - ton CO2/ton fuel</v>
      </c>
      <c r="C505" t="s">
        <v>78</v>
      </c>
      <c r="D505" t="s">
        <v>180</v>
      </c>
      <c r="E505" t="s">
        <v>49</v>
      </c>
      <c r="F505" t="s">
        <v>176</v>
      </c>
      <c r="G505" s="20">
        <f t="shared" ref="G505:AH507" si="359">INDEX(FuelData,MATCH($B505,FuelData_Index,0),MATCH(G$4,FuelData_Year,0))</f>
        <v>0</v>
      </c>
      <c r="H505" s="20">
        <f t="shared" si="359"/>
        <v>0</v>
      </c>
      <c r="I505" s="20">
        <f t="shared" si="359"/>
        <v>0</v>
      </c>
      <c r="J505" s="20">
        <f t="shared" si="359"/>
        <v>0</v>
      </c>
      <c r="K505" s="20">
        <f t="shared" si="359"/>
        <v>0</v>
      </c>
      <c r="L505" s="20">
        <f t="shared" si="359"/>
        <v>0</v>
      </c>
      <c r="M505" s="20">
        <f t="shared" si="359"/>
        <v>0</v>
      </c>
      <c r="N505" s="20">
        <f t="shared" si="359"/>
        <v>0</v>
      </c>
      <c r="O505" s="20">
        <f t="shared" si="359"/>
        <v>0</v>
      </c>
      <c r="P505" s="20">
        <f t="shared" si="359"/>
        <v>0</v>
      </c>
      <c r="Q505" s="20">
        <f t="shared" si="359"/>
        <v>0</v>
      </c>
      <c r="R505" s="20">
        <f t="shared" si="359"/>
        <v>0</v>
      </c>
      <c r="S505" s="20">
        <f t="shared" si="359"/>
        <v>0</v>
      </c>
      <c r="T505" s="20">
        <f t="shared" si="359"/>
        <v>0</v>
      </c>
      <c r="U505" s="20">
        <f t="shared" si="359"/>
        <v>0</v>
      </c>
      <c r="V505" s="20">
        <f t="shared" si="359"/>
        <v>0</v>
      </c>
      <c r="W505" s="20">
        <f t="shared" si="359"/>
        <v>0</v>
      </c>
      <c r="X505" s="20">
        <f t="shared" si="359"/>
        <v>0</v>
      </c>
      <c r="Y505" s="20">
        <f t="shared" si="359"/>
        <v>0</v>
      </c>
      <c r="Z505" s="20">
        <f t="shared" si="359"/>
        <v>0</v>
      </c>
      <c r="AA505" s="20">
        <f t="shared" si="359"/>
        <v>0</v>
      </c>
      <c r="AB505" s="20">
        <f t="shared" si="359"/>
        <v>0</v>
      </c>
      <c r="AC505" s="20">
        <f t="shared" si="359"/>
        <v>0</v>
      </c>
      <c r="AD505" s="20">
        <f t="shared" si="359"/>
        <v>0</v>
      </c>
      <c r="AE505" s="20">
        <f t="shared" si="359"/>
        <v>0</v>
      </c>
      <c r="AF505" s="20">
        <f t="shared" si="359"/>
        <v>0</v>
      </c>
      <c r="AG505" s="20">
        <f t="shared" si="359"/>
        <v>0</v>
      </c>
      <c r="AH505" s="20">
        <f t="shared" si="359"/>
        <v>0</v>
      </c>
    </row>
    <row r="506" spans="2:34" hidden="1" outlineLevel="1">
      <c r="B506" t="str">
        <f t="shared" si="330"/>
        <v>e-methane - Process WTT emissions (methane) - Global - ton CH4/ton fuel</v>
      </c>
      <c r="C506" t="s">
        <v>78</v>
      </c>
      <c r="D506" t="s">
        <v>181</v>
      </c>
      <c r="E506" t="s">
        <v>49</v>
      </c>
      <c r="F506" t="s">
        <v>177</v>
      </c>
      <c r="G506" s="20">
        <f t="shared" si="359"/>
        <v>0</v>
      </c>
      <c r="H506" s="20">
        <f t="shared" si="359"/>
        <v>0</v>
      </c>
      <c r="I506" s="20">
        <f t="shared" si="359"/>
        <v>0</v>
      </c>
      <c r="J506" s="20">
        <f t="shared" si="359"/>
        <v>0</v>
      </c>
      <c r="K506" s="20">
        <f t="shared" si="359"/>
        <v>0</v>
      </c>
      <c r="L506" s="20">
        <f t="shared" si="359"/>
        <v>0</v>
      </c>
      <c r="M506" s="20">
        <f t="shared" si="359"/>
        <v>0</v>
      </c>
      <c r="N506" s="20">
        <f t="shared" si="359"/>
        <v>0</v>
      </c>
      <c r="O506" s="20">
        <f t="shared" si="359"/>
        <v>0</v>
      </c>
      <c r="P506" s="20">
        <f t="shared" si="359"/>
        <v>0</v>
      </c>
      <c r="Q506" s="20">
        <f t="shared" si="359"/>
        <v>0</v>
      </c>
      <c r="R506" s="20">
        <f t="shared" si="359"/>
        <v>0</v>
      </c>
      <c r="S506" s="20">
        <f t="shared" si="359"/>
        <v>0</v>
      </c>
      <c r="T506" s="20">
        <f t="shared" si="359"/>
        <v>0</v>
      </c>
      <c r="U506" s="20">
        <f t="shared" si="359"/>
        <v>0</v>
      </c>
      <c r="V506" s="20">
        <f t="shared" si="359"/>
        <v>0</v>
      </c>
      <c r="W506" s="20">
        <f t="shared" si="359"/>
        <v>0</v>
      </c>
      <c r="X506" s="20">
        <f t="shared" si="359"/>
        <v>0</v>
      </c>
      <c r="Y506" s="20">
        <f t="shared" si="359"/>
        <v>0</v>
      </c>
      <c r="Z506" s="20">
        <f t="shared" si="359"/>
        <v>0</v>
      </c>
      <c r="AA506" s="20">
        <f t="shared" si="359"/>
        <v>0</v>
      </c>
      <c r="AB506" s="20">
        <f t="shared" si="359"/>
        <v>0</v>
      </c>
      <c r="AC506" s="20">
        <f t="shared" si="359"/>
        <v>0</v>
      </c>
      <c r="AD506" s="20">
        <f t="shared" si="359"/>
        <v>0</v>
      </c>
      <c r="AE506" s="20">
        <f t="shared" si="359"/>
        <v>0</v>
      </c>
      <c r="AF506" s="20">
        <f t="shared" si="359"/>
        <v>0</v>
      </c>
      <c r="AG506" s="20">
        <f t="shared" si="359"/>
        <v>0</v>
      </c>
      <c r="AH506" s="20">
        <f t="shared" si="359"/>
        <v>0</v>
      </c>
    </row>
    <row r="507" spans="2:34" hidden="1" outlineLevel="1">
      <c r="B507" t="str">
        <f t="shared" si="330"/>
        <v>e-methane - Process WTT emissions (nitrous oxide) - Global - ton N2O/ton fuel</v>
      </c>
      <c r="C507" t="s">
        <v>78</v>
      </c>
      <c r="D507" t="s">
        <v>182</v>
      </c>
      <c r="E507" t="s">
        <v>49</v>
      </c>
      <c r="F507" t="s">
        <v>178</v>
      </c>
      <c r="G507" s="20">
        <f t="shared" si="359"/>
        <v>0</v>
      </c>
      <c r="H507" s="20">
        <f t="shared" si="359"/>
        <v>0</v>
      </c>
      <c r="I507" s="20">
        <f t="shared" si="359"/>
        <v>0</v>
      </c>
      <c r="J507" s="20">
        <f t="shared" si="359"/>
        <v>0</v>
      </c>
      <c r="K507" s="20">
        <f t="shared" si="359"/>
        <v>0</v>
      </c>
      <c r="L507" s="20">
        <f t="shared" si="359"/>
        <v>0</v>
      </c>
      <c r="M507" s="20">
        <f t="shared" si="359"/>
        <v>0</v>
      </c>
      <c r="N507" s="20">
        <f t="shared" si="359"/>
        <v>0</v>
      </c>
      <c r="O507" s="20">
        <f t="shared" si="359"/>
        <v>0</v>
      </c>
      <c r="P507" s="20">
        <f t="shared" si="359"/>
        <v>0</v>
      </c>
      <c r="Q507" s="20">
        <f t="shared" si="359"/>
        <v>0</v>
      </c>
      <c r="R507" s="20">
        <f t="shared" si="359"/>
        <v>0</v>
      </c>
      <c r="S507" s="20">
        <f t="shared" si="359"/>
        <v>0</v>
      </c>
      <c r="T507" s="20">
        <f t="shared" si="359"/>
        <v>0</v>
      </c>
      <c r="U507" s="20">
        <f t="shared" si="359"/>
        <v>0</v>
      </c>
      <c r="V507" s="20">
        <f t="shared" si="359"/>
        <v>0</v>
      </c>
      <c r="W507" s="20">
        <f t="shared" si="359"/>
        <v>0</v>
      </c>
      <c r="X507" s="20">
        <f t="shared" si="359"/>
        <v>0</v>
      </c>
      <c r="Y507" s="20">
        <f t="shared" si="359"/>
        <v>0</v>
      </c>
      <c r="Z507" s="20">
        <f t="shared" si="359"/>
        <v>0</v>
      </c>
      <c r="AA507" s="20">
        <f t="shared" si="359"/>
        <v>0</v>
      </c>
      <c r="AB507" s="20">
        <f t="shared" si="359"/>
        <v>0</v>
      </c>
      <c r="AC507" s="20">
        <f t="shared" si="359"/>
        <v>0</v>
      </c>
      <c r="AD507" s="20">
        <f t="shared" si="359"/>
        <v>0</v>
      </c>
      <c r="AE507" s="20">
        <f t="shared" si="359"/>
        <v>0</v>
      </c>
      <c r="AF507" s="20">
        <f t="shared" si="359"/>
        <v>0</v>
      </c>
      <c r="AG507" s="20">
        <f t="shared" si="359"/>
        <v>0</v>
      </c>
      <c r="AH507" s="20">
        <f t="shared" si="359"/>
        <v>0</v>
      </c>
    </row>
    <row r="508" spans="2:34" hidden="1" outlineLevel="1">
      <c r="B508" t="str">
        <f t="shared" si="330"/>
        <v/>
      </c>
      <c r="G508" s="66"/>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row>
    <row r="509" spans="2:34" hidden="1" outlineLevel="1">
      <c r="B509" t="str">
        <f t="shared" si="330"/>
        <v>e-methane (PS) - Energy-related emissions - WTT - Global - ton CO2/ton fuel</v>
      </c>
      <c r="C509" s="10" t="str">
        <f>C489</f>
        <v>e-methane (PS)</v>
      </c>
      <c r="D509" s="10" t="s">
        <v>183</v>
      </c>
      <c r="E509" s="10" t="s">
        <v>49</v>
      </c>
      <c r="F509" s="10" t="s">
        <v>176</v>
      </c>
      <c r="G509" s="67">
        <f>G512*G$515</f>
        <v>2.1480000000000002E-3</v>
      </c>
      <c r="H509" s="67">
        <f t="shared" ref="H509:AH509" si="360">H512*H$515</f>
        <v>2.1480000000000002E-3</v>
      </c>
      <c r="I509" s="67">
        <f t="shared" si="360"/>
        <v>2.1480000000000002E-3</v>
      </c>
      <c r="J509" s="67">
        <f t="shared" si="360"/>
        <v>2.1480000000000002E-3</v>
      </c>
      <c r="K509" s="67">
        <f t="shared" si="360"/>
        <v>2.1480000000000002E-3</v>
      </c>
      <c r="L509" s="67">
        <f t="shared" si="360"/>
        <v>2.1480000000000002E-3</v>
      </c>
      <c r="M509" s="67">
        <f t="shared" si="360"/>
        <v>2.1480000000000002E-3</v>
      </c>
      <c r="N509" s="67">
        <f t="shared" si="360"/>
        <v>2.1480000000000002E-3</v>
      </c>
      <c r="O509" s="67">
        <f t="shared" si="360"/>
        <v>2.1480000000000002E-3</v>
      </c>
      <c r="P509" s="67">
        <f t="shared" si="360"/>
        <v>2.1480000000000002E-3</v>
      </c>
      <c r="Q509" s="67">
        <f t="shared" si="360"/>
        <v>2.1480000000000002E-3</v>
      </c>
      <c r="R509" s="67">
        <f t="shared" si="360"/>
        <v>2.1480000000000002E-3</v>
      </c>
      <c r="S509" s="67">
        <f t="shared" si="360"/>
        <v>2.1480000000000002E-3</v>
      </c>
      <c r="T509" s="67">
        <f t="shared" si="360"/>
        <v>2.1480000000000002E-3</v>
      </c>
      <c r="U509" s="67">
        <f t="shared" si="360"/>
        <v>2.1480000000000002E-3</v>
      </c>
      <c r="V509" s="67">
        <f t="shared" si="360"/>
        <v>2.1480000000000002E-3</v>
      </c>
      <c r="W509" s="67">
        <f t="shared" si="360"/>
        <v>2.1480000000000002E-3</v>
      </c>
      <c r="X509" s="67">
        <f t="shared" si="360"/>
        <v>2.1480000000000002E-3</v>
      </c>
      <c r="Y509" s="67">
        <f t="shared" si="360"/>
        <v>2.1480000000000002E-3</v>
      </c>
      <c r="Z509" s="67">
        <f t="shared" si="360"/>
        <v>2.1480000000000002E-3</v>
      </c>
      <c r="AA509" s="67">
        <f t="shared" si="360"/>
        <v>2.1480000000000002E-3</v>
      </c>
      <c r="AB509" s="67">
        <f t="shared" si="360"/>
        <v>2.1480000000000002E-3</v>
      </c>
      <c r="AC509" s="67">
        <f t="shared" si="360"/>
        <v>2.1480000000000002E-3</v>
      </c>
      <c r="AD509" s="67">
        <f t="shared" si="360"/>
        <v>2.1480000000000002E-3</v>
      </c>
      <c r="AE509" s="67">
        <f t="shared" si="360"/>
        <v>2.1480000000000002E-3</v>
      </c>
      <c r="AF509" s="67">
        <f t="shared" si="360"/>
        <v>2.1480000000000002E-3</v>
      </c>
      <c r="AG509" s="67">
        <f t="shared" si="360"/>
        <v>2.1480000000000002E-3</v>
      </c>
      <c r="AH509" s="67">
        <f t="shared" si="360"/>
        <v>2.1480000000000002E-3</v>
      </c>
    </row>
    <row r="510" spans="2:34" hidden="1" outlineLevel="1">
      <c r="B510" t="str">
        <f t="shared" si="330"/>
        <v>e-methane (PS) - Energy-related emissions - WTT - Global - ton CH4/ton fuel</v>
      </c>
      <c r="C510" s="2" t="str">
        <f>C489</f>
        <v>e-methane (PS)</v>
      </c>
      <c r="D510" s="2" t="s">
        <v>183</v>
      </c>
      <c r="E510" s="2" t="s">
        <v>49</v>
      </c>
      <c r="F510" s="2" t="s">
        <v>177</v>
      </c>
      <c r="G510" s="68">
        <f t="shared" ref="G510:AH510" si="361">G513*G$515</f>
        <v>0</v>
      </c>
      <c r="H510" s="68">
        <f t="shared" si="361"/>
        <v>0</v>
      </c>
      <c r="I510" s="68">
        <f t="shared" si="361"/>
        <v>0</v>
      </c>
      <c r="J510" s="68">
        <f t="shared" si="361"/>
        <v>0</v>
      </c>
      <c r="K510" s="68">
        <f t="shared" si="361"/>
        <v>0</v>
      </c>
      <c r="L510" s="68">
        <f t="shared" si="361"/>
        <v>0</v>
      </c>
      <c r="M510" s="68">
        <f t="shared" si="361"/>
        <v>0</v>
      </c>
      <c r="N510" s="68">
        <f t="shared" si="361"/>
        <v>0</v>
      </c>
      <c r="O510" s="68">
        <f t="shared" si="361"/>
        <v>0</v>
      </c>
      <c r="P510" s="68">
        <f t="shared" si="361"/>
        <v>0</v>
      </c>
      <c r="Q510" s="68">
        <f t="shared" si="361"/>
        <v>0</v>
      </c>
      <c r="R510" s="68">
        <f t="shared" si="361"/>
        <v>0</v>
      </c>
      <c r="S510" s="68">
        <f t="shared" si="361"/>
        <v>0</v>
      </c>
      <c r="T510" s="68">
        <f t="shared" si="361"/>
        <v>0</v>
      </c>
      <c r="U510" s="68">
        <f t="shared" si="361"/>
        <v>0</v>
      </c>
      <c r="V510" s="68">
        <f t="shared" si="361"/>
        <v>0</v>
      </c>
      <c r="W510" s="68">
        <f t="shared" si="361"/>
        <v>0</v>
      </c>
      <c r="X510" s="68">
        <f t="shared" si="361"/>
        <v>0</v>
      </c>
      <c r="Y510" s="68">
        <f t="shared" si="361"/>
        <v>0</v>
      </c>
      <c r="Z510" s="68">
        <f t="shared" si="361"/>
        <v>0</v>
      </c>
      <c r="AA510" s="68">
        <f t="shared" si="361"/>
        <v>0</v>
      </c>
      <c r="AB510" s="68">
        <f t="shared" si="361"/>
        <v>0</v>
      </c>
      <c r="AC510" s="68">
        <f t="shared" si="361"/>
        <v>0</v>
      </c>
      <c r="AD510" s="68">
        <f t="shared" si="361"/>
        <v>0</v>
      </c>
      <c r="AE510" s="68">
        <f t="shared" si="361"/>
        <v>0</v>
      </c>
      <c r="AF510" s="68">
        <f t="shared" si="361"/>
        <v>0</v>
      </c>
      <c r="AG510" s="68">
        <f t="shared" si="361"/>
        <v>0</v>
      </c>
      <c r="AH510" s="68">
        <f t="shared" si="361"/>
        <v>0</v>
      </c>
    </row>
    <row r="511" spans="2:34" hidden="1" outlineLevel="1">
      <c r="B511" t="str">
        <f t="shared" si="330"/>
        <v>e-methane (PS) - Energy-related emissions - WTT - Global - ton N2O/ton fuel</v>
      </c>
      <c r="C511" s="13" t="str">
        <f>C489</f>
        <v>e-methane (PS)</v>
      </c>
      <c r="D511" s="13" t="s">
        <v>183</v>
      </c>
      <c r="E511" s="13" t="s">
        <v>49</v>
      </c>
      <c r="F511" s="13" t="s">
        <v>178</v>
      </c>
      <c r="G511" s="69">
        <f t="shared" ref="G511:AH511" si="362">G514*G$515</f>
        <v>0</v>
      </c>
      <c r="H511" s="69">
        <f t="shared" si="362"/>
        <v>0</v>
      </c>
      <c r="I511" s="69">
        <f t="shared" si="362"/>
        <v>0</v>
      </c>
      <c r="J511" s="69">
        <f t="shared" si="362"/>
        <v>0</v>
      </c>
      <c r="K511" s="69">
        <f t="shared" si="362"/>
        <v>0</v>
      </c>
      <c r="L511" s="69">
        <f t="shared" si="362"/>
        <v>0</v>
      </c>
      <c r="M511" s="69">
        <f t="shared" si="362"/>
        <v>0</v>
      </c>
      <c r="N511" s="69">
        <f t="shared" si="362"/>
        <v>0</v>
      </c>
      <c r="O511" s="69">
        <f t="shared" si="362"/>
        <v>0</v>
      </c>
      <c r="P511" s="69">
        <f t="shared" si="362"/>
        <v>0</v>
      </c>
      <c r="Q511" s="69">
        <f t="shared" si="362"/>
        <v>0</v>
      </c>
      <c r="R511" s="69">
        <f t="shared" si="362"/>
        <v>0</v>
      </c>
      <c r="S511" s="69">
        <f t="shared" si="362"/>
        <v>0</v>
      </c>
      <c r="T511" s="69">
        <f t="shared" si="362"/>
        <v>0</v>
      </c>
      <c r="U511" s="69">
        <f t="shared" si="362"/>
        <v>0</v>
      </c>
      <c r="V511" s="69">
        <f t="shared" si="362"/>
        <v>0</v>
      </c>
      <c r="W511" s="69">
        <f t="shared" si="362"/>
        <v>0</v>
      </c>
      <c r="X511" s="69">
        <f t="shared" si="362"/>
        <v>0</v>
      </c>
      <c r="Y511" s="69">
        <f t="shared" si="362"/>
        <v>0</v>
      </c>
      <c r="Z511" s="69">
        <f t="shared" si="362"/>
        <v>0</v>
      </c>
      <c r="AA511" s="69">
        <f t="shared" si="362"/>
        <v>0</v>
      </c>
      <c r="AB511" s="69">
        <f t="shared" si="362"/>
        <v>0</v>
      </c>
      <c r="AC511" s="69">
        <f t="shared" si="362"/>
        <v>0</v>
      </c>
      <c r="AD511" s="69">
        <f t="shared" si="362"/>
        <v>0</v>
      </c>
      <c r="AE511" s="69">
        <f t="shared" si="362"/>
        <v>0</v>
      </c>
      <c r="AF511" s="69">
        <f t="shared" si="362"/>
        <v>0</v>
      </c>
      <c r="AG511" s="69">
        <f t="shared" si="362"/>
        <v>0</v>
      </c>
      <c r="AH511" s="69">
        <f t="shared" si="362"/>
        <v>0</v>
      </c>
    </row>
    <row r="512" spans="2:34" hidden="1" outlineLevel="1">
      <c r="B512" t="str">
        <f t="shared" si="330"/>
        <v>Renewable electricity - Feedstock WTT emissions (carbon dioxide) - Global - ton CO2/MWh</v>
      </c>
      <c r="C512" t="s">
        <v>118</v>
      </c>
      <c r="D512" t="s">
        <v>184</v>
      </c>
      <c r="E512" t="s">
        <v>49</v>
      </c>
      <c r="F512" t="s">
        <v>185</v>
      </c>
      <c r="G512" s="24">
        <f t="shared" ref="G512:V515" si="363">INDEX(FuelData,MATCH($B512,FuelData_Index,0),MATCH(G$4,FuelData_Year,0))</f>
        <v>5.3699999999999998E-3</v>
      </c>
      <c r="H512" s="24">
        <f t="shared" si="363"/>
        <v>5.3699999999999998E-3</v>
      </c>
      <c r="I512" s="24">
        <f t="shared" si="363"/>
        <v>5.3699999999999998E-3</v>
      </c>
      <c r="J512" s="24">
        <f t="shared" si="363"/>
        <v>5.3699999999999998E-3</v>
      </c>
      <c r="K512" s="24">
        <f t="shared" si="363"/>
        <v>5.3699999999999998E-3</v>
      </c>
      <c r="L512" s="24">
        <f t="shared" si="363"/>
        <v>5.3699999999999998E-3</v>
      </c>
      <c r="M512" s="24">
        <f t="shared" si="363"/>
        <v>5.3699999999999998E-3</v>
      </c>
      <c r="N512" s="24">
        <f t="shared" si="363"/>
        <v>5.3699999999999998E-3</v>
      </c>
      <c r="O512" s="24">
        <f t="shared" si="363"/>
        <v>5.3699999999999998E-3</v>
      </c>
      <c r="P512" s="24">
        <f t="shared" si="363"/>
        <v>5.3699999999999998E-3</v>
      </c>
      <c r="Q512" s="24">
        <f t="shared" si="363"/>
        <v>5.3699999999999998E-3</v>
      </c>
      <c r="R512" s="24">
        <f t="shared" si="363"/>
        <v>5.3699999999999998E-3</v>
      </c>
      <c r="S512" s="24">
        <f t="shared" si="363"/>
        <v>5.3699999999999998E-3</v>
      </c>
      <c r="T512" s="24">
        <f t="shared" si="363"/>
        <v>5.3699999999999998E-3</v>
      </c>
      <c r="U512" s="24">
        <f t="shared" si="363"/>
        <v>5.3699999999999998E-3</v>
      </c>
      <c r="V512" s="24">
        <f t="shared" si="363"/>
        <v>5.3699999999999998E-3</v>
      </c>
      <c r="W512" s="24">
        <f t="shared" ref="W512:AH515" si="364">INDEX(FuelData,MATCH($B512,FuelData_Index,0),MATCH(W$4,FuelData_Year,0))</f>
        <v>5.3699999999999998E-3</v>
      </c>
      <c r="X512" s="24">
        <f t="shared" si="364"/>
        <v>5.3699999999999998E-3</v>
      </c>
      <c r="Y512" s="24">
        <f t="shared" si="364"/>
        <v>5.3699999999999998E-3</v>
      </c>
      <c r="Z512" s="24">
        <f t="shared" si="364"/>
        <v>5.3699999999999998E-3</v>
      </c>
      <c r="AA512" s="24">
        <f t="shared" si="364"/>
        <v>5.3699999999999998E-3</v>
      </c>
      <c r="AB512" s="24">
        <f t="shared" si="364"/>
        <v>5.3699999999999998E-3</v>
      </c>
      <c r="AC512" s="24">
        <f t="shared" si="364"/>
        <v>5.3699999999999998E-3</v>
      </c>
      <c r="AD512" s="24">
        <f t="shared" si="364"/>
        <v>5.3699999999999998E-3</v>
      </c>
      <c r="AE512" s="24">
        <f t="shared" si="364"/>
        <v>5.3699999999999998E-3</v>
      </c>
      <c r="AF512" s="24">
        <f t="shared" si="364"/>
        <v>5.3699999999999998E-3</v>
      </c>
      <c r="AG512" s="24">
        <f t="shared" si="364"/>
        <v>5.3699999999999998E-3</v>
      </c>
      <c r="AH512" s="24">
        <f t="shared" si="364"/>
        <v>5.3699999999999998E-3</v>
      </c>
    </row>
    <row r="513" spans="2:34" hidden="1" outlineLevel="1">
      <c r="B513" t="str">
        <f t="shared" si="330"/>
        <v>Renewable electricity - Feedstock WTT emissions (methane) - Global - ton CH4/MWh</v>
      </c>
      <c r="C513" t="s">
        <v>118</v>
      </c>
      <c r="D513" t="s">
        <v>186</v>
      </c>
      <c r="E513" t="s">
        <v>49</v>
      </c>
      <c r="F513" t="s">
        <v>187</v>
      </c>
      <c r="G513" s="24">
        <f t="shared" si="363"/>
        <v>0</v>
      </c>
      <c r="H513" s="24">
        <f t="shared" si="363"/>
        <v>0</v>
      </c>
      <c r="I513" s="24">
        <f t="shared" si="363"/>
        <v>0</v>
      </c>
      <c r="J513" s="24">
        <f t="shared" si="363"/>
        <v>0</v>
      </c>
      <c r="K513" s="24">
        <f t="shared" si="363"/>
        <v>0</v>
      </c>
      <c r="L513" s="24">
        <f t="shared" si="363"/>
        <v>0</v>
      </c>
      <c r="M513" s="24">
        <f t="shared" si="363"/>
        <v>0</v>
      </c>
      <c r="N513" s="24">
        <f t="shared" si="363"/>
        <v>0</v>
      </c>
      <c r="O513" s="24">
        <f t="shared" si="363"/>
        <v>0</v>
      </c>
      <c r="P513" s="24">
        <f t="shared" si="363"/>
        <v>0</v>
      </c>
      <c r="Q513" s="24">
        <f t="shared" si="363"/>
        <v>0</v>
      </c>
      <c r="R513" s="24">
        <f t="shared" si="363"/>
        <v>0</v>
      </c>
      <c r="S513" s="24">
        <f t="shared" si="363"/>
        <v>0</v>
      </c>
      <c r="T513" s="24">
        <f t="shared" si="363"/>
        <v>0</v>
      </c>
      <c r="U513" s="24">
        <f t="shared" si="363"/>
        <v>0</v>
      </c>
      <c r="V513" s="24">
        <f t="shared" si="363"/>
        <v>0</v>
      </c>
      <c r="W513" s="24">
        <f t="shared" si="364"/>
        <v>0</v>
      </c>
      <c r="X513" s="24">
        <f t="shared" si="364"/>
        <v>0</v>
      </c>
      <c r="Y513" s="24">
        <f t="shared" si="364"/>
        <v>0</v>
      </c>
      <c r="Z513" s="24">
        <f t="shared" si="364"/>
        <v>0</v>
      </c>
      <c r="AA513" s="24">
        <f t="shared" si="364"/>
        <v>0</v>
      </c>
      <c r="AB513" s="24">
        <f t="shared" si="364"/>
        <v>0</v>
      </c>
      <c r="AC513" s="24">
        <f t="shared" si="364"/>
        <v>0</v>
      </c>
      <c r="AD513" s="24">
        <f t="shared" si="364"/>
        <v>0</v>
      </c>
      <c r="AE513" s="24">
        <f t="shared" si="364"/>
        <v>0</v>
      </c>
      <c r="AF513" s="24">
        <f t="shared" si="364"/>
        <v>0</v>
      </c>
      <c r="AG513" s="24">
        <f t="shared" si="364"/>
        <v>0</v>
      </c>
      <c r="AH513" s="24">
        <f t="shared" si="364"/>
        <v>0</v>
      </c>
    </row>
    <row r="514" spans="2:34" hidden="1" outlineLevel="1">
      <c r="B514" t="str">
        <f t="shared" si="330"/>
        <v>Renewable electricity - Feedstock WTT emissions (nitrous oxide) - Global - ton N2O/MWh</v>
      </c>
      <c r="C514" t="s">
        <v>118</v>
      </c>
      <c r="D514" t="s">
        <v>188</v>
      </c>
      <c r="E514" t="s">
        <v>49</v>
      </c>
      <c r="F514" t="s">
        <v>189</v>
      </c>
      <c r="G514" s="24">
        <f t="shared" si="363"/>
        <v>0</v>
      </c>
      <c r="H514" s="24">
        <f t="shared" si="363"/>
        <v>0</v>
      </c>
      <c r="I514" s="24">
        <f t="shared" si="363"/>
        <v>0</v>
      </c>
      <c r="J514" s="24">
        <f t="shared" si="363"/>
        <v>0</v>
      </c>
      <c r="K514" s="24">
        <f t="shared" si="363"/>
        <v>0</v>
      </c>
      <c r="L514" s="24">
        <f t="shared" si="363"/>
        <v>0</v>
      </c>
      <c r="M514" s="24">
        <f t="shared" si="363"/>
        <v>0</v>
      </c>
      <c r="N514" s="24">
        <f t="shared" si="363"/>
        <v>0</v>
      </c>
      <c r="O514" s="24">
        <f t="shared" si="363"/>
        <v>0</v>
      </c>
      <c r="P514" s="24">
        <f t="shared" si="363"/>
        <v>0</v>
      </c>
      <c r="Q514" s="24">
        <f t="shared" si="363"/>
        <v>0</v>
      </c>
      <c r="R514" s="24">
        <f t="shared" si="363"/>
        <v>0</v>
      </c>
      <c r="S514" s="24">
        <f t="shared" si="363"/>
        <v>0</v>
      </c>
      <c r="T514" s="24">
        <f t="shared" si="363"/>
        <v>0</v>
      </c>
      <c r="U514" s="24">
        <f t="shared" si="363"/>
        <v>0</v>
      </c>
      <c r="V514" s="24">
        <f t="shared" si="363"/>
        <v>0</v>
      </c>
      <c r="W514" s="24">
        <f t="shared" si="364"/>
        <v>0</v>
      </c>
      <c r="X514" s="24">
        <f t="shared" si="364"/>
        <v>0</v>
      </c>
      <c r="Y514" s="24">
        <f t="shared" si="364"/>
        <v>0</v>
      </c>
      <c r="Z514" s="24">
        <f t="shared" si="364"/>
        <v>0</v>
      </c>
      <c r="AA514" s="24">
        <f t="shared" si="364"/>
        <v>0</v>
      </c>
      <c r="AB514" s="24">
        <f t="shared" si="364"/>
        <v>0</v>
      </c>
      <c r="AC514" s="24">
        <f t="shared" si="364"/>
        <v>0</v>
      </c>
      <c r="AD514" s="24">
        <f t="shared" si="364"/>
        <v>0</v>
      </c>
      <c r="AE514" s="24">
        <f t="shared" si="364"/>
        <v>0</v>
      </c>
      <c r="AF514" s="24">
        <f t="shared" si="364"/>
        <v>0</v>
      </c>
      <c r="AG514" s="24">
        <f t="shared" si="364"/>
        <v>0</v>
      </c>
      <c r="AH514" s="24">
        <f t="shared" si="364"/>
        <v>0</v>
      </c>
    </row>
    <row r="515" spans="2:34" hidden="1" outlineLevel="1">
      <c r="B515" t="str">
        <f t="shared" si="330"/>
        <v>e-methane - Energy demand - Global - MWh/ton fuel</v>
      </c>
      <c r="C515" t="s">
        <v>78</v>
      </c>
      <c r="D515" t="s">
        <v>137</v>
      </c>
      <c r="E515" t="s">
        <v>49</v>
      </c>
      <c r="F515" t="s">
        <v>122</v>
      </c>
      <c r="G515" s="20">
        <f t="shared" si="363"/>
        <v>0.4</v>
      </c>
      <c r="H515" s="20">
        <f t="shared" si="363"/>
        <v>0.4</v>
      </c>
      <c r="I515" s="20">
        <f t="shared" si="363"/>
        <v>0.4</v>
      </c>
      <c r="J515" s="20">
        <f t="shared" si="363"/>
        <v>0.4</v>
      </c>
      <c r="K515" s="20">
        <f t="shared" si="363"/>
        <v>0.4</v>
      </c>
      <c r="L515" s="20">
        <f t="shared" si="363"/>
        <v>0.4</v>
      </c>
      <c r="M515" s="20">
        <f t="shared" si="363"/>
        <v>0.4</v>
      </c>
      <c r="N515" s="20">
        <f t="shared" si="363"/>
        <v>0.4</v>
      </c>
      <c r="O515" s="20">
        <f t="shared" si="363"/>
        <v>0.4</v>
      </c>
      <c r="P515" s="20">
        <f t="shared" si="363"/>
        <v>0.4</v>
      </c>
      <c r="Q515" s="20">
        <f t="shared" si="363"/>
        <v>0.4</v>
      </c>
      <c r="R515" s="20">
        <f t="shared" si="363"/>
        <v>0.4</v>
      </c>
      <c r="S515" s="20">
        <f t="shared" si="363"/>
        <v>0.4</v>
      </c>
      <c r="T515" s="20">
        <f t="shared" si="363"/>
        <v>0.4</v>
      </c>
      <c r="U515" s="20">
        <f t="shared" si="363"/>
        <v>0.4</v>
      </c>
      <c r="V515" s="20">
        <f t="shared" si="363"/>
        <v>0.4</v>
      </c>
      <c r="W515" s="20">
        <f t="shared" si="364"/>
        <v>0.4</v>
      </c>
      <c r="X515" s="20">
        <f t="shared" si="364"/>
        <v>0.4</v>
      </c>
      <c r="Y515" s="20">
        <f t="shared" si="364"/>
        <v>0.4</v>
      </c>
      <c r="Z515" s="20">
        <f t="shared" si="364"/>
        <v>0.4</v>
      </c>
      <c r="AA515" s="20">
        <f t="shared" si="364"/>
        <v>0.4</v>
      </c>
      <c r="AB515" s="20">
        <f t="shared" si="364"/>
        <v>0.4</v>
      </c>
      <c r="AC515" s="20">
        <f t="shared" si="364"/>
        <v>0.4</v>
      </c>
      <c r="AD515" s="20">
        <f t="shared" si="364"/>
        <v>0.4</v>
      </c>
      <c r="AE515" s="20">
        <f t="shared" si="364"/>
        <v>0.4</v>
      </c>
      <c r="AF515" s="20">
        <f t="shared" si="364"/>
        <v>0.4</v>
      </c>
      <c r="AG515" s="20">
        <f t="shared" si="364"/>
        <v>0.4</v>
      </c>
      <c r="AH515" s="20">
        <f t="shared" si="364"/>
        <v>0.4</v>
      </c>
    </row>
    <row r="516" spans="2:34" hidden="1" outlineLevel="1">
      <c r="B516" t="str">
        <f t="shared" si="330"/>
        <v/>
      </c>
      <c r="C516" s="2"/>
    </row>
    <row r="517" spans="2:34" hidden="1" outlineLevel="1">
      <c r="B517" t="str">
        <f t="shared" si="330"/>
        <v>e-methane (PS) - Feedstock-related emissions - WTT - Global - ton CO2/ton fuel</v>
      </c>
      <c r="C517" s="10" t="str">
        <f>C489</f>
        <v>e-methane (PS)</v>
      </c>
      <c r="D517" s="10" t="s">
        <v>190</v>
      </c>
      <c r="E517" s="10" t="s">
        <v>49</v>
      </c>
      <c r="F517" s="10" t="s">
        <v>176</v>
      </c>
      <c r="G517" s="67">
        <f>G520*G$526+G523*G$527</f>
        <v>0.15199501730326534</v>
      </c>
      <c r="H517" s="67">
        <f t="shared" ref="H517:AH517" si="365">H520*H$526+H523*H$527</f>
        <v>0.15182946854850135</v>
      </c>
      <c r="I517" s="67">
        <f t="shared" si="365"/>
        <v>0.15163537500000068</v>
      </c>
      <c r="J517" s="67">
        <f t="shared" si="365"/>
        <v>0.1513466629739077</v>
      </c>
      <c r="K517" s="67">
        <f t="shared" si="365"/>
        <v>0.1510098207257036</v>
      </c>
      <c r="L517" s="67">
        <f t="shared" si="365"/>
        <v>0.15062484825538666</v>
      </c>
      <c r="M517" s="67">
        <f t="shared" si="365"/>
        <v>0.15019174556296</v>
      </c>
      <c r="N517" s="67">
        <f t="shared" si="365"/>
        <v>0.14971051264841978</v>
      </c>
      <c r="O517" s="67">
        <f t="shared" si="365"/>
        <v>0.14878089589107357</v>
      </c>
      <c r="P517" s="67">
        <f t="shared" si="365"/>
        <v>0.14780483679032463</v>
      </c>
      <c r="Q517" s="67">
        <f t="shared" si="365"/>
        <v>0.14678233534617061</v>
      </c>
      <c r="R517" s="67">
        <f t="shared" si="365"/>
        <v>0.14571339155860913</v>
      </c>
      <c r="S517" s="67">
        <f t="shared" si="365"/>
        <v>0.14459800542764428</v>
      </c>
      <c r="T517" s="67">
        <f t="shared" si="365"/>
        <v>0.14343447161599754</v>
      </c>
      <c r="U517" s="67">
        <f t="shared" si="365"/>
        <v>0.1422387414113935</v>
      </c>
      <c r="V517" s="67">
        <f t="shared" si="365"/>
        <v>0.14101081481383715</v>
      </c>
      <c r="W517" s="67">
        <f t="shared" si="365"/>
        <v>0.13975069182332173</v>
      </c>
      <c r="X517" s="67">
        <f t="shared" si="365"/>
        <v>0.1384583724398489</v>
      </c>
      <c r="Y517" s="67">
        <f t="shared" si="365"/>
        <v>0.13678698666184852</v>
      </c>
      <c r="Z517" s="67">
        <f t="shared" si="365"/>
        <v>0.13513391082354048</v>
      </c>
      <c r="AA517" s="67">
        <f t="shared" si="365"/>
        <v>0.13349914492492787</v>
      </c>
      <c r="AB517" s="67">
        <f t="shared" si="365"/>
        <v>0.13188268896600763</v>
      </c>
      <c r="AC517" s="67">
        <f t="shared" si="365"/>
        <v>0.13028454294678204</v>
      </c>
      <c r="AD517" s="67">
        <f t="shared" si="365"/>
        <v>0.12894974505280685</v>
      </c>
      <c r="AE517" s="67">
        <f t="shared" si="365"/>
        <v>0.12763845431114132</v>
      </c>
      <c r="AF517" s="67">
        <f t="shared" si="365"/>
        <v>0.12635067072178482</v>
      </c>
      <c r="AG517" s="67">
        <f t="shared" si="365"/>
        <v>0.12508639428473767</v>
      </c>
      <c r="AH517" s="67">
        <f t="shared" si="365"/>
        <v>0.12384562500000008</v>
      </c>
    </row>
    <row r="518" spans="2:34" hidden="1" outlineLevel="1">
      <c r="B518" t="str">
        <f t="shared" si="330"/>
        <v>e-methane (PS) - Feedstock-related emissions - WTT - Global - ton CH4/ton fuel</v>
      </c>
      <c r="C518" s="2" t="str">
        <f>C489</f>
        <v>e-methane (PS)</v>
      </c>
      <c r="D518" s="2" t="s">
        <v>190</v>
      </c>
      <c r="E518" s="2" t="s">
        <v>49</v>
      </c>
      <c r="F518" s="2" t="s">
        <v>177</v>
      </c>
      <c r="G518" s="68">
        <f t="shared" ref="G518:AH518" si="366">G521*G$526+G524*G$527</f>
        <v>0</v>
      </c>
      <c r="H518" s="68">
        <f t="shared" si="366"/>
        <v>0</v>
      </c>
      <c r="I518" s="68">
        <f t="shared" si="366"/>
        <v>0</v>
      </c>
      <c r="J518" s="68">
        <f t="shared" si="366"/>
        <v>0</v>
      </c>
      <c r="K518" s="68">
        <f t="shared" si="366"/>
        <v>0</v>
      </c>
      <c r="L518" s="68">
        <f t="shared" si="366"/>
        <v>0</v>
      </c>
      <c r="M518" s="68">
        <f t="shared" si="366"/>
        <v>0</v>
      </c>
      <c r="N518" s="68">
        <f t="shared" si="366"/>
        <v>0</v>
      </c>
      <c r="O518" s="68">
        <f t="shared" si="366"/>
        <v>0</v>
      </c>
      <c r="P518" s="68">
        <f t="shared" si="366"/>
        <v>0</v>
      </c>
      <c r="Q518" s="68">
        <f t="shared" si="366"/>
        <v>0</v>
      </c>
      <c r="R518" s="68">
        <f t="shared" si="366"/>
        <v>0</v>
      </c>
      <c r="S518" s="68">
        <f t="shared" si="366"/>
        <v>0</v>
      </c>
      <c r="T518" s="68">
        <f t="shared" si="366"/>
        <v>0</v>
      </c>
      <c r="U518" s="68">
        <f t="shared" si="366"/>
        <v>0</v>
      </c>
      <c r="V518" s="68">
        <f t="shared" si="366"/>
        <v>0</v>
      </c>
      <c r="W518" s="68">
        <f t="shared" si="366"/>
        <v>0</v>
      </c>
      <c r="X518" s="68">
        <f t="shared" si="366"/>
        <v>0</v>
      </c>
      <c r="Y518" s="68">
        <f t="shared" si="366"/>
        <v>0</v>
      </c>
      <c r="Z518" s="68">
        <f t="shared" si="366"/>
        <v>0</v>
      </c>
      <c r="AA518" s="68">
        <f t="shared" si="366"/>
        <v>0</v>
      </c>
      <c r="AB518" s="68">
        <f t="shared" si="366"/>
        <v>0</v>
      </c>
      <c r="AC518" s="68">
        <f t="shared" si="366"/>
        <v>0</v>
      </c>
      <c r="AD518" s="68">
        <f t="shared" si="366"/>
        <v>0</v>
      </c>
      <c r="AE518" s="68">
        <f t="shared" si="366"/>
        <v>0</v>
      </c>
      <c r="AF518" s="68">
        <f t="shared" si="366"/>
        <v>0</v>
      </c>
      <c r="AG518" s="68">
        <f t="shared" si="366"/>
        <v>0</v>
      </c>
      <c r="AH518" s="68">
        <f t="shared" si="366"/>
        <v>0</v>
      </c>
    </row>
    <row r="519" spans="2:34" hidden="1" outlineLevel="1">
      <c r="B519" t="str">
        <f t="shared" si="330"/>
        <v>e-methane (PS) - Feedstock-related emissions - WTT - Global - ton N2O/ton fuel</v>
      </c>
      <c r="C519" s="13" t="str">
        <f>C489</f>
        <v>e-methane (PS)</v>
      </c>
      <c r="D519" s="13" t="s">
        <v>190</v>
      </c>
      <c r="E519" s="13" t="s">
        <v>49</v>
      </c>
      <c r="F519" s="13" t="s">
        <v>178</v>
      </c>
      <c r="G519" s="69">
        <f t="shared" ref="G519:AH519" si="367">G522*G$526+G525*G$527</f>
        <v>0</v>
      </c>
      <c r="H519" s="69">
        <f t="shared" si="367"/>
        <v>0</v>
      </c>
      <c r="I519" s="69">
        <f t="shared" si="367"/>
        <v>0</v>
      </c>
      <c r="J519" s="69">
        <f t="shared" si="367"/>
        <v>0</v>
      </c>
      <c r="K519" s="69">
        <f t="shared" si="367"/>
        <v>0</v>
      </c>
      <c r="L519" s="69">
        <f t="shared" si="367"/>
        <v>0</v>
      </c>
      <c r="M519" s="69">
        <f t="shared" si="367"/>
        <v>0</v>
      </c>
      <c r="N519" s="69">
        <f t="shared" si="367"/>
        <v>0</v>
      </c>
      <c r="O519" s="69">
        <f t="shared" si="367"/>
        <v>0</v>
      </c>
      <c r="P519" s="69">
        <f t="shared" si="367"/>
        <v>0</v>
      </c>
      <c r="Q519" s="69">
        <f t="shared" si="367"/>
        <v>0</v>
      </c>
      <c r="R519" s="69">
        <f t="shared" si="367"/>
        <v>0</v>
      </c>
      <c r="S519" s="69">
        <f t="shared" si="367"/>
        <v>0</v>
      </c>
      <c r="T519" s="69">
        <f t="shared" si="367"/>
        <v>0</v>
      </c>
      <c r="U519" s="69">
        <f t="shared" si="367"/>
        <v>0</v>
      </c>
      <c r="V519" s="69">
        <f t="shared" si="367"/>
        <v>0</v>
      </c>
      <c r="W519" s="69">
        <f t="shared" si="367"/>
        <v>0</v>
      </c>
      <c r="X519" s="69">
        <f t="shared" si="367"/>
        <v>0</v>
      </c>
      <c r="Y519" s="69">
        <f t="shared" si="367"/>
        <v>0</v>
      </c>
      <c r="Z519" s="69">
        <f t="shared" si="367"/>
        <v>0</v>
      </c>
      <c r="AA519" s="69">
        <f t="shared" si="367"/>
        <v>0</v>
      </c>
      <c r="AB519" s="69">
        <f t="shared" si="367"/>
        <v>0</v>
      </c>
      <c r="AC519" s="69">
        <f t="shared" si="367"/>
        <v>0</v>
      </c>
      <c r="AD519" s="69">
        <f t="shared" si="367"/>
        <v>0</v>
      </c>
      <c r="AE519" s="69">
        <f t="shared" si="367"/>
        <v>0</v>
      </c>
      <c r="AF519" s="69">
        <f t="shared" si="367"/>
        <v>0</v>
      </c>
      <c r="AG519" s="69">
        <f t="shared" si="367"/>
        <v>0</v>
      </c>
      <c r="AH519" s="69">
        <f t="shared" si="367"/>
        <v>0</v>
      </c>
    </row>
    <row r="520" spans="2:34" hidden="1" outlineLevel="1">
      <c r="B520" t="str">
        <f t="shared" si="330"/>
        <v>e-hydrogen (compressed) - Feedstock WTT emissions (carbon dioxide) - Global - ton CO2/ton H2</v>
      </c>
      <c r="C520" t="s">
        <v>62</v>
      </c>
      <c r="D520" t="s">
        <v>184</v>
      </c>
      <c r="E520" t="s">
        <v>49</v>
      </c>
      <c r="F520" t="s">
        <v>205</v>
      </c>
      <c r="G520" s="70">
        <f t="shared" ref="G520:AH520" si="368">G194</f>
        <v>0.29069928460653066</v>
      </c>
      <c r="H520" s="70">
        <f t="shared" si="368"/>
        <v>0.29036818709700268</v>
      </c>
      <c r="I520" s="70">
        <f t="shared" si="368"/>
        <v>0.28998000000000135</v>
      </c>
      <c r="J520" s="70">
        <f t="shared" si="368"/>
        <v>0.28940257594781538</v>
      </c>
      <c r="K520" s="70">
        <f t="shared" si="368"/>
        <v>0.28872889145140718</v>
      </c>
      <c r="L520" s="70">
        <f t="shared" si="368"/>
        <v>0.28795894651077331</v>
      </c>
      <c r="M520" s="70">
        <f t="shared" si="368"/>
        <v>0.28709274112591998</v>
      </c>
      <c r="N520" s="70">
        <f t="shared" si="368"/>
        <v>0.28613027529683954</v>
      </c>
      <c r="O520" s="70">
        <f t="shared" si="368"/>
        <v>0.28427104178214713</v>
      </c>
      <c r="P520" s="70">
        <f t="shared" si="368"/>
        <v>0.28231892358064925</v>
      </c>
      <c r="Q520" s="70">
        <f t="shared" si="368"/>
        <v>0.28027392069234119</v>
      </c>
      <c r="R520" s="70">
        <f t="shared" si="368"/>
        <v>0.27813603311721824</v>
      </c>
      <c r="S520" s="70">
        <f t="shared" si="368"/>
        <v>0.27590526085528855</v>
      </c>
      <c r="T520" s="70">
        <f t="shared" si="368"/>
        <v>0.27357819323199506</v>
      </c>
      <c r="U520" s="70">
        <f t="shared" si="368"/>
        <v>0.27118673282278699</v>
      </c>
      <c r="V520" s="70">
        <f t="shared" si="368"/>
        <v>0.26873087962767428</v>
      </c>
      <c r="W520" s="70">
        <f t="shared" si="368"/>
        <v>0.26621063364664344</v>
      </c>
      <c r="X520" s="70">
        <f t="shared" si="368"/>
        <v>0.26362599487969779</v>
      </c>
      <c r="Y520" s="70">
        <f t="shared" si="368"/>
        <v>0.26028322332369702</v>
      </c>
      <c r="Z520" s="70">
        <f t="shared" si="368"/>
        <v>0.25697707164708095</v>
      </c>
      <c r="AA520" s="70">
        <f t="shared" si="368"/>
        <v>0.25370753984985572</v>
      </c>
      <c r="AB520" s="70">
        <f t="shared" si="368"/>
        <v>0.25047462793201525</v>
      </c>
      <c r="AC520" s="70">
        <f t="shared" si="368"/>
        <v>0.2472783358935641</v>
      </c>
      <c r="AD520" s="70">
        <f t="shared" si="368"/>
        <v>0.24460874010561368</v>
      </c>
      <c r="AE520" s="70">
        <f t="shared" si="368"/>
        <v>0.24198615862228262</v>
      </c>
      <c r="AF520" s="70">
        <f t="shared" si="368"/>
        <v>0.23941059144356966</v>
      </c>
      <c r="AG520" s="70">
        <f t="shared" si="368"/>
        <v>0.23688203856947532</v>
      </c>
      <c r="AH520" s="70">
        <f t="shared" si="368"/>
        <v>0.23440050000000018</v>
      </c>
    </row>
    <row r="521" spans="2:34" hidden="1" outlineLevel="1">
      <c r="B521" t="str">
        <f t="shared" si="330"/>
        <v>e-hydrogen (compressed) - Feedstock WTT emissions (methane) - Global - ton CH4/ton H2</v>
      </c>
      <c r="C521" t="s">
        <v>62</v>
      </c>
      <c r="D521" t="s">
        <v>186</v>
      </c>
      <c r="E521" t="s">
        <v>49</v>
      </c>
      <c r="F521" t="s">
        <v>206</v>
      </c>
      <c r="G521" s="70">
        <f t="shared" ref="G521:AH521" si="369">G195</f>
        <v>0</v>
      </c>
      <c r="H521" s="70">
        <f t="shared" si="369"/>
        <v>0</v>
      </c>
      <c r="I521" s="70">
        <f t="shared" si="369"/>
        <v>0</v>
      </c>
      <c r="J521" s="70">
        <f t="shared" si="369"/>
        <v>0</v>
      </c>
      <c r="K521" s="70">
        <f t="shared" si="369"/>
        <v>0</v>
      </c>
      <c r="L521" s="70">
        <f t="shared" si="369"/>
        <v>0</v>
      </c>
      <c r="M521" s="70">
        <f t="shared" si="369"/>
        <v>0</v>
      </c>
      <c r="N521" s="70">
        <f t="shared" si="369"/>
        <v>0</v>
      </c>
      <c r="O521" s="70">
        <f t="shared" si="369"/>
        <v>0</v>
      </c>
      <c r="P521" s="70">
        <f t="shared" si="369"/>
        <v>0</v>
      </c>
      <c r="Q521" s="70">
        <f t="shared" si="369"/>
        <v>0</v>
      </c>
      <c r="R521" s="70">
        <f t="shared" si="369"/>
        <v>0</v>
      </c>
      <c r="S521" s="70">
        <f t="shared" si="369"/>
        <v>0</v>
      </c>
      <c r="T521" s="70">
        <f t="shared" si="369"/>
        <v>0</v>
      </c>
      <c r="U521" s="70">
        <f t="shared" si="369"/>
        <v>0</v>
      </c>
      <c r="V521" s="70">
        <f t="shared" si="369"/>
        <v>0</v>
      </c>
      <c r="W521" s="70">
        <f t="shared" si="369"/>
        <v>0</v>
      </c>
      <c r="X521" s="70">
        <f t="shared" si="369"/>
        <v>0</v>
      </c>
      <c r="Y521" s="70">
        <f t="shared" si="369"/>
        <v>0</v>
      </c>
      <c r="Z521" s="70">
        <f t="shared" si="369"/>
        <v>0</v>
      </c>
      <c r="AA521" s="70">
        <f t="shared" si="369"/>
        <v>0</v>
      </c>
      <c r="AB521" s="70">
        <f t="shared" si="369"/>
        <v>0</v>
      </c>
      <c r="AC521" s="70">
        <f t="shared" si="369"/>
        <v>0</v>
      </c>
      <c r="AD521" s="70">
        <f t="shared" si="369"/>
        <v>0</v>
      </c>
      <c r="AE521" s="70">
        <f t="shared" si="369"/>
        <v>0</v>
      </c>
      <c r="AF521" s="70">
        <f t="shared" si="369"/>
        <v>0</v>
      </c>
      <c r="AG521" s="70">
        <f t="shared" si="369"/>
        <v>0</v>
      </c>
      <c r="AH521" s="70">
        <f t="shared" si="369"/>
        <v>0</v>
      </c>
    </row>
    <row r="522" spans="2:34" hidden="1" outlineLevel="1">
      <c r="B522" t="str">
        <f t="shared" si="330"/>
        <v>e-hydrogen (compressed) - Feedstock WTT emissions (nitrous oxide) - Global - ton N2O/ton H2</v>
      </c>
      <c r="C522" t="s">
        <v>62</v>
      </c>
      <c r="D522" t="s">
        <v>188</v>
      </c>
      <c r="E522" t="s">
        <v>49</v>
      </c>
      <c r="F522" t="s">
        <v>207</v>
      </c>
      <c r="G522" s="70">
        <f t="shared" ref="G522:AH522" si="370">G196</f>
        <v>0</v>
      </c>
      <c r="H522" s="70">
        <f t="shared" si="370"/>
        <v>0</v>
      </c>
      <c r="I522" s="70">
        <f t="shared" si="370"/>
        <v>0</v>
      </c>
      <c r="J522" s="70">
        <f t="shared" si="370"/>
        <v>0</v>
      </c>
      <c r="K522" s="70">
        <f t="shared" si="370"/>
        <v>0</v>
      </c>
      <c r="L522" s="70">
        <f t="shared" si="370"/>
        <v>0</v>
      </c>
      <c r="M522" s="70">
        <f t="shared" si="370"/>
        <v>0</v>
      </c>
      <c r="N522" s="70">
        <f t="shared" si="370"/>
        <v>0</v>
      </c>
      <c r="O522" s="70">
        <f t="shared" si="370"/>
        <v>0</v>
      </c>
      <c r="P522" s="70">
        <f t="shared" si="370"/>
        <v>0</v>
      </c>
      <c r="Q522" s="70">
        <f t="shared" si="370"/>
        <v>0</v>
      </c>
      <c r="R522" s="70">
        <f t="shared" si="370"/>
        <v>0</v>
      </c>
      <c r="S522" s="70">
        <f t="shared" si="370"/>
        <v>0</v>
      </c>
      <c r="T522" s="70">
        <f t="shared" si="370"/>
        <v>0</v>
      </c>
      <c r="U522" s="70">
        <f t="shared" si="370"/>
        <v>0</v>
      </c>
      <c r="V522" s="70">
        <f t="shared" si="370"/>
        <v>0</v>
      </c>
      <c r="W522" s="70">
        <f t="shared" si="370"/>
        <v>0</v>
      </c>
      <c r="X522" s="70">
        <f t="shared" si="370"/>
        <v>0</v>
      </c>
      <c r="Y522" s="70">
        <f t="shared" si="370"/>
        <v>0</v>
      </c>
      <c r="Z522" s="70">
        <f t="shared" si="370"/>
        <v>0</v>
      </c>
      <c r="AA522" s="70">
        <f t="shared" si="370"/>
        <v>0</v>
      </c>
      <c r="AB522" s="70">
        <f t="shared" si="370"/>
        <v>0</v>
      </c>
      <c r="AC522" s="70">
        <f t="shared" si="370"/>
        <v>0</v>
      </c>
      <c r="AD522" s="70">
        <f t="shared" si="370"/>
        <v>0</v>
      </c>
      <c r="AE522" s="70">
        <f t="shared" si="370"/>
        <v>0</v>
      </c>
      <c r="AF522" s="70">
        <f t="shared" si="370"/>
        <v>0</v>
      </c>
      <c r="AG522" s="70">
        <f t="shared" si="370"/>
        <v>0</v>
      </c>
      <c r="AH522" s="70">
        <f t="shared" si="370"/>
        <v>0</v>
      </c>
    </row>
    <row r="523" spans="2:34" hidden="1" outlineLevel="1">
      <c r="B523" t="str">
        <f t="shared" si="330"/>
        <v>Carbon dioxide (PS) - Feedstock WTT emissions (carbon dioxide) - Global - ton CO2/ton CO2</v>
      </c>
      <c r="C523" t="s">
        <v>69</v>
      </c>
      <c r="D523" t="s">
        <v>184</v>
      </c>
      <c r="E523" t="s">
        <v>49</v>
      </c>
      <c r="F523" t="s">
        <v>211</v>
      </c>
      <c r="G523" s="71">
        <f t="shared" ref="G523:AH523" si="371">G316</f>
        <v>2.4164999999999998E-3</v>
      </c>
      <c r="H523" s="71">
        <f t="shared" si="371"/>
        <v>2.4164999999999998E-3</v>
      </c>
      <c r="I523" s="71">
        <f t="shared" si="371"/>
        <v>2.4164999999999998E-3</v>
      </c>
      <c r="J523" s="71">
        <f t="shared" si="371"/>
        <v>2.4164999999999998E-3</v>
      </c>
      <c r="K523" s="71">
        <f t="shared" si="371"/>
        <v>2.4164999999999998E-3</v>
      </c>
      <c r="L523" s="71">
        <f t="shared" si="371"/>
        <v>2.4164999999999998E-3</v>
      </c>
      <c r="M523" s="71">
        <f t="shared" si="371"/>
        <v>2.4164999999999998E-3</v>
      </c>
      <c r="N523" s="71">
        <f t="shared" si="371"/>
        <v>2.4164999999999998E-3</v>
      </c>
      <c r="O523" s="71">
        <f t="shared" si="371"/>
        <v>2.4164999999999998E-3</v>
      </c>
      <c r="P523" s="71">
        <f t="shared" si="371"/>
        <v>2.4164999999999998E-3</v>
      </c>
      <c r="Q523" s="71">
        <f t="shared" si="371"/>
        <v>2.4164999999999998E-3</v>
      </c>
      <c r="R523" s="71">
        <f t="shared" si="371"/>
        <v>2.4164999999999998E-3</v>
      </c>
      <c r="S523" s="71">
        <f t="shared" si="371"/>
        <v>2.4164999999999998E-3</v>
      </c>
      <c r="T523" s="71">
        <f t="shared" si="371"/>
        <v>2.4164999999999998E-3</v>
      </c>
      <c r="U523" s="71">
        <f t="shared" si="371"/>
        <v>2.4164999999999998E-3</v>
      </c>
      <c r="V523" s="71">
        <f t="shared" si="371"/>
        <v>2.4164999999999998E-3</v>
      </c>
      <c r="W523" s="71">
        <f t="shared" si="371"/>
        <v>2.4164999999999998E-3</v>
      </c>
      <c r="X523" s="71">
        <f t="shared" si="371"/>
        <v>2.4164999999999998E-3</v>
      </c>
      <c r="Y523" s="71">
        <f t="shared" si="371"/>
        <v>2.4164999999999998E-3</v>
      </c>
      <c r="Z523" s="71">
        <f t="shared" si="371"/>
        <v>2.4164999999999998E-3</v>
      </c>
      <c r="AA523" s="71">
        <f t="shared" si="371"/>
        <v>2.4164999999999998E-3</v>
      </c>
      <c r="AB523" s="71">
        <f t="shared" si="371"/>
        <v>2.4164999999999998E-3</v>
      </c>
      <c r="AC523" s="71">
        <f t="shared" si="371"/>
        <v>2.4164999999999998E-3</v>
      </c>
      <c r="AD523" s="71">
        <f t="shared" si="371"/>
        <v>2.4164999999999998E-3</v>
      </c>
      <c r="AE523" s="71">
        <f t="shared" si="371"/>
        <v>2.4164999999999998E-3</v>
      </c>
      <c r="AF523" s="71">
        <f t="shared" si="371"/>
        <v>2.4164999999999998E-3</v>
      </c>
      <c r="AG523" s="71">
        <f t="shared" si="371"/>
        <v>2.4164999999999998E-3</v>
      </c>
      <c r="AH523" s="71">
        <f t="shared" si="371"/>
        <v>2.4164999999999998E-3</v>
      </c>
    </row>
    <row r="524" spans="2:34" hidden="1" outlineLevel="1">
      <c r="B524" t="str">
        <f t="shared" si="330"/>
        <v>Carbon dioxide (PS) - Feedstock WTT emissions (methane) - Global - ton CH4/ton CO2</v>
      </c>
      <c r="C524" t="s">
        <v>69</v>
      </c>
      <c r="D524" t="s">
        <v>186</v>
      </c>
      <c r="E524" t="s">
        <v>49</v>
      </c>
      <c r="F524" t="s">
        <v>212</v>
      </c>
      <c r="G524" s="71">
        <f t="shared" ref="G524:AH524" si="372">G317</f>
        <v>0</v>
      </c>
      <c r="H524" s="71">
        <f t="shared" si="372"/>
        <v>0</v>
      </c>
      <c r="I524" s="71">
        <f t="shared" si="372"/>
        <v>0</v>
      </c>
      <c r="J524" s="71">
        <f t="shared" si="372"/>
        <v>0</v>
      </c>
      <c r="K524" s="71">
        <f t="shared" si="372"/>
        <v>0</v>
      </c>
      <c r="L524" s="71">
        <f t="shared" si="372"/>
        <v>0</v>
      </c>
      <c r="M524" s="71">
        <f t="shared" si="372"/>
        <v>0</v>
      </c>
      <c r="N524" s="71">
        <f t="shared" si="372"/>
        <v>0</v>
      </c>
      <c r="O524" s="71">
        <f t="shared" si="372"/>
        <v>0</v>
      </c>
      <c r="P524" s="71">
        <f t="shared" si="372"/>
        <v>0</v>
      </c>
      <c r="Q524" s="71">
        <f t="shared" si="372"/>
        <v>0</v>
      </c>
      <c r="R524" s="71">
        <f t="shared" si="372"/>
        <v>0</v>
      </c>
      <c r="S524" s="71">
        <f t="shared" si="372"/>
        <v>0</v>
      </c>
      <c r="T524" s="71">
        <f t="shared" si="372"/>
        <v>0</v>
      </c>
      <c r="U524" s="71">
        <f t="shared" si="372"/>
        <v>0</v>
      </c>
      <c r="V524" s="71">
        <f t="shared" si="372"/>
        <v>0</v>
      </c>
      <c r="W524" s="71">
        <f t="shared" si="372"/>
        <v>0</v>
      </c>
      <c r="X524" s="71">
        <f t="shared" si="372"/>
        <v>0</v>
      </c>
      <c r="Y524" s="71">
        <f t="shared" si="372"/>
        <v>0</v>
      </c>
      <c r="Z524" s="71">
        <f t="shared" si="372"/>
        <v>0</v>
      </c>
      <c r="AA524" s="71">
        <f t="shared" si="372"/>
        <v>0</v>
      </c>
      <c r="AB524" s="71">
        <f t="shared" si="372"/>
        <v>0</v>
      </c>
      <c r="AC524" s="71">
        <f t="shared" si="372"/>
        <v>0</v>
      </c>
      <c r="AD524" s="71">
        <f t="shared" si="372"/>
        <v>0</v>
      </c>
      <c r="AE524" s="71">
        <f t="shared" si="372"/>
        <v>0</v>
      </c>
      <c r="AF524" s="71">
        <f t="shared" si="372"/>
        <v>0</v>
      </c>
      <c r="AG524" s="71">
        <f t="shared" si="372"/>
        <v>0</v>
      </c>
      <c r="AH524" s="71">
        <f t="shared" si="372"/>
        <v>0</v>
      </c>
    </row>
    <row r="525" spans="2:34" hidden="1" outlineLevel="1">
      <c r="B525" t="str">
        <f t="shared" si="330"/>
        <v>Carbon dioxide (PS) - Feedstock WTT emissions (nitrous oxide) - Global - ton N2O/ton CO2</v>
      </c>
      <c r="C525" t="s">
        <v>69</v>
      </c>
      <c r="D525" t="s">
        <v>188</v>
      </c>
      <c r="E525" t="s">
        <v>49</v>
      </c>
      <c r="F525" t="s">
        <v>213</v>
      </c>
      <c r="G525" s="71">
        <f t="shared" ref="G525:AH525" si="373">G318</f>
        <v>0</v>
      </c>
      <c r="H525" s="71">
        <f t="shared" si="373"/>
        <v>0</v>
      </c>
      <c r="I525" s="71">
        <f t="shared" si="373"/>
        <v>0</v>
      </c>
      <c r="J525" s="71">
        <f t="shared" si="373"/>
        <v>0</v>
      </c>
      <c r="K525" s="71">
        <f t="shared" si="373"/>
        <v>0</v>
      </c>
      <c r="L525" s="71">
        <f t="shared" si="373"/>
        <v>0</v>
      </c>
      <c r="M525" s="71">
        <f t="shared" si="373"/>
        <v>0</v>
      </c>
      <c r="N525" s="71">
        <f t="shared" si="373"/>
        <v>0</v>
      </c>
      <c r="O525" s="71">
        <f t="shared" si="373"/>
        <v>0</v>
      </c>
      <c r="P525" s="71">
        <f t="shared" si="373"/>
        <v>0</v>
      </c>
      <c r="Q525" s="71">
        <f t="shared" si="373"/>
        <v>0</v>
      </c>
      <c r="R525" s="71">
        <f t="shared" si="373"/>
        <v>0</v>
      </c>
      <c r="S525" s="71">
        <f t="shared" si="373"/>
        <v>0</v>
      </c>
      <c r="T525" s="71">
        <f t="shared" si="373"/>
        <v>0</v>
      </c>
      <c r="U525" s="71">
        <f t="shared" si="373"/>
        <v>0</v>
      </c>
      <c r="V525" s="71">
        <f t="shared" si="373"/>
        <v>0</v>
      </c>
      <c r="W525" s="71">
        <f t="shared" si="373"/>
        <v>0</v>
      </c>
      <c r="X525" s="71">
        <f t="shared" si="373"/>
        <v>0</v>
      </c>
      <c r="Y525" s="71">
        <f t="shared" si="373"/>
        <v>0</v>
      </c>
      <c r="Z525" s="71">
        <f t="shared" si="373"/>
        <v>0</v>
      </c>
      <c r="AA525" s="71">
        <f t="shared" si="373"/>
        <v>0</v>
      </c>
      <c r="AB525" s="71">
        <f t="shared" si="373"/>
        <v>0</v>
      </c>
      <c r="AC525" s="71">
        <f t="shared" si="373"/>
        <v>0</v>
      </c>
      <c r="AD525" s="71">
        <f t="shared" si="373"/>
        <v>0</v>
      </c>
      <c r="AE525" s="71">
        <f t="shared" si="373"/>
        <v>0</v>
      </c>
      <c r="AF525" s="71">
        <f t="shared" si="373"/>
        <v>0</v>
      </c>
      <c r="AG525" s="71">
        <f t="shared" si="373"/>
        <v>0</v>
      </c>
      <c r="AH525" s="71">
        <f t="shared" si="373"/>
        <v>0</v>
      </c>
    </row>
    <row r="526" spans="2:34" hidden="1" outlineLevel="1">
      <c r="B526" t="str">
        <f t="shared" si="330"/>
        <v>e-methane - Conversion H2 -&gt; CH4 - Global - ton H2/ton CH4</v>
      </c>
      <c r="C526" t="s">
        <v>78</v>
      </c>
      <c r="D526" t="s">
        <v>79</v>
      </c>
      <c r="E526" t="s">
        <v>49</v>
      </c>
      <c r="F526" t="s">
        <v>80</v>
      </c>
      <c r="G526" s="24">
        <f t="shared" ref="G526:V527" si="374">INDEX(FuelData,MATCH($B526,FuelData_Index,0),MATCH(G$4,FuelData_Year,0))</f>
        <v>0.5</v>
      </c>
      <c r="H526" s="24">
        <f t="shared" si="374"/>
        <v>0.5</v>
      </c>
      <c r="I526" s="24">
        <f t="shared" si="374"/>
        <v>0.5</v>
      </c>
      <c r="J526" s="24">
        <f t="shared" si="374"/>
        <v>0.5</v>
      </c>
      <c r="K526" s="24">
        <f t="shared" si="374"/>
        <v>0.5</v>
      </c>
      <c r="L526" s="24">
        <f t="shared" si="374"/>
        <v>0.5</v>
      </c>
      <c r="M526" s="24">
        <f t="shared" si="374"/>
        <v>0.5</v>
      </c>
      <c r="N526" s="24">
        <f t="shared" si="374"/>
        <v>0.5</v>
      </c>
      <c r="O526" s="24">
        <f t="shared" si="374"/>
        <v>0.5</v>
      </c>
      <c r="P526" s="24">
        <f t="shared" si="374"/>
        <v>0.5</v>
      </c>
      <c r="Q526" s="24">
        <f t="shared" si="374"/>
        <v>0.5</v>
      </c>
      <c r="R526" s="24">
        <f t="shared" si="374"/>
        <v>0.5</v>
      </c>
      <c r="S526" s="24">
        <f t="shared" si="374"/>
        <v>0.5</v>
      </c>
      <c r="T526" s="24">
        <f t="shared" si="374"/>
        <v>0.5</v>
      </c>
      <c r="U526" s="24">
        <f t="shared" si="374"/>
        <v>0.5</v>
      </c>
      <c r="V526" s="24">
        <f t="shared" si="374"/>
        <v>0.5</v>
      </c>
      <c r="W526" s="24">
        <f t="shared" ref="W526:AH527" si="375">INDEX(FuelData,MATCH($B526,FuelData_Index,0),MATCH(W$4,FuelData_Year,0))</f>
        <v>0.5</v>
      </c>
      <c r="X526" s="24">
        <f t="shared" si="375"/>
        <v>0.5</v>
      </c>
      <c r="Y526" s="24">
        <f t="shared" si="375"/>
        <v>0.5</v>
      </c>
      <c r="Z526" s="24">
        <f t="shared" si="375"/>
        <v>0.5</v>
      </c>
      <c r="AA526" s="24">
        <f t="shared" si="375"/>
        <v>0.5</v>
      </c>
      <c r="AB526" s="24">
        <f t="shared" si="375"/>
        <v>0.5</v>
      </c>
      <c r="AC526" s="24">
        <f t="shared" si="375"/>
        <v>0.5</v>
      </c>
      <c r="AD526" s="24">
        <f t="shared" si="375"/>
        <v>0.5</v>
      </c>
      <c r="AE526" s="24">
        <f t="shared" si="375"/>
        <v>0.5</v>
      </c>
      <c r="AF526" s="24">
        <f t="shared" si="375"/>
        <v>0.5</v>
      </c>
      <c r="AG526" s="24">
        <f t="shared" si="375"/>
        <v>0.5</v>
      </c>
      <c r="AH526" s="24">
        <f t="shared" si="375"/>
        <v>0.5</v>
      </c>
    </row>
    <row r="527" spans="2:34" hidden="1" outlineLevel="1">
      <c r="B527" t="str">
        <f t="shared" si="330"/>
        <v>e-methane - Conversion CO2 -&gt; CH4 - Global - ton CO2/ton CH4</v>
      </c>
      <c r="C527" t="s">
        <v>78</v>
      </c>
      <c r="D527" t="s">
        <v>81</v>
      </c>
      <c r="E527" t="s">
        <v>49</v>
      </c>
      <c r="F527" t="s">
        <v>82</v>
      </c>
      <c r="G527" s="34">
        <f t="shared" si="374"/>
        <v>2.75</v>
      </c>
      <c r="H527" s="34">
        <f t="shared" si="374"/>
        <v>2.75</v>
      </c>
      <c r="I527" s="34">
        <f t="shared" si="374"/>
        <v>2.75</v>
      </c>
      <c r="J527" s="34">
        <f t="shared" si="374"/>
        <v>2.75</v>
      </c>
      <c r="K527" s="34">
        <f t="shared" si="374"/>
        <v>2.75</v>
      </c>
      <c r="L527" s="34">
        <f t="shared" si="374"/>
        <v>2.75</v>
      </c>
      <c r="M527" s="34">
        <f t="shared" si="374"/>
        <v>2.75</v>
      </c>
      <c r="N527" s="34">
        <f t="shared" si="374"/>
        <v>2.75</v>
      </c>
      <c r="O527" s="34">
        <f t="shared" si="374"/>
        <v>2.75</v>
      </c>
      <c r="P527" s="34">
        <f t="shared" si="374"/>
        <v>2.75</v>
      </c>
      <c r="Q527" s="34">
        <f t="shared" si="374"/>
        <v>2.75</v>
      </c>
      <c r="R527" s="34">
        <f t="shared" si="374"/>
        <v>2.75</v>
      </c>
      <c r="S527" s="34">
        <f t="shared" si="374"/>
        <v>2.75</v>
      </c>
      <c r="T527" s="34">
        <f t="shared" si="374"/>
        <v>2.75</v>
      </c>
      <c r="U527" s="34">
        <f t="shared" si="374"/>
        <v>2.75</v>
      </c>
      <c r="V527" s="34">
        <f t="shared" si="374"/>
        <v>2.75</v>
      </c>
      <c r="W527" s="34">
        <f t="shared" si="375"/>
        <v>2.75</v>
      </c>
      <c r="X527" s="34">
        <f t="shared" si="375"/>
        <v>2.75</v>
      </c>
      <c r="Y527" s="34">
        <f t="shared" si="375"/>
        <v>2.75</v>
      </c>
      <c r="Z527" s="34">
        <f t="shared" si="375"/>
        <v>2.75</v>
      </c>
      <c r="AA527" s="34">
        <f t="shared" si="375"/>
        <v>2.75</v>
      </c>
      <c r="AB527" s="34">
        <f t="shared" si="375"/>
        <v>2.75</v>
      </c>
      <c r="AC527" s="34">
        <f t="shared" si="375"/>
        <v>2.75</v>
      </c>
      <c r="AD527" s="34">
        <f t="shared" si="375"/>
        <v>2.75</v>
      </c>
      <c r="AE527" s="34">
        <f t="shared" si="375"/>
        <v>2.75</v>
      </c>
      <c r="AF527" s="34">
        <f t="shared" si="375"/>
        <v>2.75</v>
      </c>
      <c r="AG527" s="34">
        <f t="shared" si="375"/>
        <v>2.75</v>
      </c>
      <c r="AH527" s="34">
        <f t="shared" si="375"/>
        <v>2.75</v>
      </c>
    </row>
    <row r="528" spans="2:34" collapsed="1">
      <c r="B528" t="str">
        <f t="shared" si="330"/>
        <v/>
      </c>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c r="AH528" s="34"/>
    </row>
    <row r="529" spans="2:34">
      <c r="B529" t="str">
        <f t="shared" si="330"/>
        <v>e-methane liquefied (DAC) - Item - Region - Unit</v>
      </c>
      <c r="C529" s="52" t="s">
        <v>84</v>
      </c>
      <c r="D529" s="52" t="s">
        <v>28</v>
      </c>
      <c r="E529" s="52" t="s">
        <v>1</v>
      </c>
      <c r="F529" s="52" t="s">
        <v>29</v>
      </c>
      <c r="G529" s="3">
        <v>2023</v>
      </c>
      <c r="H529" s="3">
        <v>2024</v>
      </c>
      <c r="I529" s="3">
        <v>2025</v>
      </c>
      <c r="J529" s="3">
        <v>2026</v>
      </c>
      <c r="K529" s="3">
        <v>2027</v>
      </c>
      <c r="L529" s="3">
        <v>2028</v>
      </c>
      <c r="M529" s="3">
        <v>2029</v>
      </c>
      <c r="N529" s="3">
        <v>2030</v>
      </c>
      <c r="O529" s="3">
        <v>2031</v>
      </c>
      <c r="P529" s="3">
        <v>2032</v>
      </c>
      <c r="Q529" s="3">
        <v>2033</v>
      </c>
      <c r="R529" s="3">
        <v>2034</v>
      </c>
      <c r="S529" s="3">
        <v>2035</v>
      </c>
      <c r="T529" s="3">
        <v>2036</v>
      </c>
      <c r="U529" s="3">
        <v>2037</v>
      </c>
      <c r="V529" s="3">
        <v>2038</v>
      </c>
      <c r="W529" s="3">
        <v>2039</v>
      </c>
      <c r="X529" s="3">
        <v>2040</v>
      </c>
      <c r="Y529" s="3">
        <v>2041</v>
      </c>
      <c r="Z529" s="3">
        <v>2042</v>
      </c>
      <c r="AA529" s="3">
        <v>2043</v>
      </c>
      <c r="AB529" s="3">
        <v>2044</v>
      </c>
      <c r="AC529" s="3">
        <v>2045</v>
      </c>
      <c r="AD529" s="3">
        <v>2046</v>
      </c>
      <c r="AE529" s="3">
        <v>2047</v>
      </c>
      <c r="AF529" s="3">
        <v>2048</v>
      </c>
      <c r="AG529" s="3">
        <v>2049</v>
      </c>
      <c r="AH529" s="3">
        <v>2050</v>
      </c>
    </row>
    <row r="530" spans="2:34" hidden="1" outlineLevel="1">
      <c r="B530" t="str">
        <f t="shared" si="330"/>
        <v/>
      </c>
      <c r="C530" s="56"/>
      <c r="D530" s="56"/>
      <c r="E530" s="56"/>
      <c r="F530" s="56"/>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row>
    <row r="531" spans="2:34" hidden="1" outlineLevel="1">
      <c r="B531" t="str">
        <f t="shared" si="330"/>
        <v>e-methane liquefied (DAC) - Total emissions - WTW - GWP100 - Global - ton CO2eq/ton fuel</v>
      </c>
      <c r="C531" s="58" t="str">
        <f>C529</f>
        <v>e-methane liquefied (DAC)</v>
      </c>
      <c r="D531" s="10" t="s">
        <v>196</v>
      </c>
      <c r="E531" s="10" t="s">
        <v>49</v>
      </c>
      <c r="F531" s="10" t="s">
        <v>52</v>
      </c>
      <c r="G531" s="62">
        <f>G533+G535</f>
        <v>0.88921997007360787</v>
      </c>
      <c r="H531" s="62">
        <f t="shared" ref="H531:AH531" si="376">H533+H535</f>
        <v>0.8304787574336725</v>
      </c>
      <c r="I531" s="62">
        <f t="shared" si="376"/>
        <v>0.77170900000000087</v>
      </c>
      <c r="J531" s="62">
        <f t="shared" si="376"/>
        <v>0.71288208836568034</v>
      </c>
      <c r="K531" s="62">
        <f t="shared" si="376"/>
        <v>0.65400704650924901</v>
      </c>
      <c r="L531" s="62">
        <f t="shared" si="376"/>
        <v>0.59508387443070476</v>
      </c>
      <c r="M531" s="62">
        <f t="shared" si="376"/>
        <v>0.5361125721300507</v>
      </c>
      <c r="N531" s="62">
        <f t="shared" si="376"/>
        <v>0.47709313960728306</v>
      </c>
      <c r="O531" s="62">
        <f t="shared" si="376"/>
        <v>0.47566034933886964</v>
      </c>
      <c r="P531" s="62">
        <f t="shared" si="376"/>
        <v>0.47418111672705365</v>
      </c>
      <c r="Q531" s="62">
        <f t="shared" si="376"/>
        <v>0.47265544177183261</v>
      </c>
      <c r="R531" s="62">
        <f t="shared" si="376"/>
        <v>0.47108332447320389</v>
      </c>
      <c r="S531" s="62">
        <f t="shared" si="376"/>
        <v>0.46946476483117183</v>
      </c>
      <c r="T531" s="62">
        <f t="shared" si="376"/>
        <v>0.46783080410287692</v>
      </c>
      <c r="U531" s="62">
        <f t="shared" si="376"/>
        <v>0.46616464698162496</v>
      </c>
      <c r="V531" s="62">
        <f t="shared" si="376"/>
        <v>0.46446629346742052</v>
      </c>
      <c r="W531" s="62">
        <f t="shared" si="376"/>
        <v>0.46273574356025715</v>
      </c>
      <c r="X531" s="62">
        <f t="shared" si="376"/>
        <v>0.4609729972601363</v>
      </c>
      <c r="Y531" s="62">
        <f t="shared" si="376"/>
        <v>0.45886180000748633</v>
      </c>
      <c r="Z531" s="62">
        <f t="shared" si="376"/>
        <v>0.45676891269452879</v>
      </c>
      <c r="AA531" s="62">
        <f t="shared" si="376"/>
        <v>0.45469433532126668</v>
      </c>
      <c r="AB531" s="62">
        <f t="shared" si="376"/>
        <v>0.45263806788769706</v>
      </c>
      <c r="AC531" s="62">
        <f t="shared" si="376"/>
        <v>0.45060011039382197</v>
      </c>
      <c r="AD531" s="62">
        <f t="shared" si="376"/>
        <v>0.44885412401043889</v>
      </c>
      <c r="AE531" s="62">
        <f t="shared" si="376"/>
        <v>0.44713164477936529</v>
      </c>
      <c r="AF531" s="62">
        <f t="shared" si="376"/>
        <v>0.44543267270060083</v>
      </c>
      <c r="AG531" s="62">
        <f t="shared" si="376"/>
        <v>0.44375720777414562</v>
      </c>
      <c r="AH531" s="62">
        <f t="shared" si="376"/>
        <v>0.44210525000000012</v>
      </c>
    </row>
    <row r="532" spans="2:34" hidden="1" outlineLevel="1">
      <c r="B532" t="str">
        <f t="shared" ref="B532:B595" si="377">_xlfn.TEXTJOIN(" - ",TRUE,C532:F532)</f>
        <v>e-methane liquefied (DAC) - Total emissions - WTW - GWP20 - Global - ton CO2eq/ton fuel</v>
      </c>
      <c r="C532" s="59" t="str">
        <f>C529</f>
        <v>e-methane liquefied (DAC)</v>
      </c>
      <c r="D532" s="13" t="s">
        <v>197</v>
      </c>
      <c r="E532" s="13" t="s">
        <v>49</v>
      </c>
      <c r="F532" s="13" t="s">
        <v>52</v>
      </c>
      <c r="G532" s="63">
        <f t="shared" ref="G532:AH532" si="378">G534+G536</f>
        <v>2.2332199700736077</v>
      </c>
      <c r="H532" s="63">
        <f t="shared" si="378"/>
        <v>2.0624787574336723</v>
      </c>
      <c r="I532" s="63">
        <f t="shared" si="378"/>
        <v>1.8917090000000008</v>
      </c>
      <c r="J532" s="63">
        <f t="shared" si="378"/>
        <v>1.7208820883656804</v>
      </c>
      <c r="K532" s="63">
        <f t="shared" si="378"/>
        <v>1.550007046509249</v>
      </c>
      <c r="L532" s="63">
        <f t="shared" si="378"/>
        <v>1.3790838744307046</v>
      </c>
      <c r="M532" s="63">
        <f t="shared" si="378"/>
        <v>1.2081125721300507</v>
      </c>
      <c r="N532" s="63">
        <f t="shared" si="378"/>
        <v>1.0370931396072831</v>
      </c>
      <c r="O532" s="63">
        <f t="shared" si="378"/>
        <v>1.0356603493388696</v>
      </c>
      <c r="P532" s="63">
        <f t="shared" si="378"/>
        <v>1.0341811167270536</v>
      </c>
      <c r="Q532" s="63">
        <f t="shared" si="378"/>
        <v>1.0326554417718325</v>
      </c>
      <c r="R532" s="63">
        <f t="shared" si="378"/>
        <v>1.0310833244732038</v>
      </c>
      <c r="S532" s="63">
        <f t="shared" si="378"/>
        <v>1.0294647648311719</v>
      </c>
      <c r="T532" s="63">
        <f t="shared" si="378"/>
        <v>1.027830804102877</v>
      </c>
      <c r="U532" s="63">
        <f t="shared" si="378"/>
        <v>1.026164646981625</v>
      </c>
      <c r="V532" s="63">
        <f t="shared" si="378"/>
        <v>1.0244662934674205</v>
      </c>
      <c r="W532" s="63">
        <f t="shared" si="378"/>
        <v>1.0227357435602571</v>
      </c>
      <c r="X532" s="63">
        <f t="shared" si="378"/>
        <v>1.0209729972601362</v>
      </c>
      <c r="Y532" s="63">
        <f t="shared" si="378"/>
        <v>1.0188618000074863</v>
      </c>
      <c r="Z532" s="63">
        <f t="shared" si="378"/>
        <v>1.0167689126945287</v>
      </c>
      <c r="AA532" s="63">
        <f t="shared" si="378"/>
        <v>1.0146943353212667</v>
      </c>
      <c r="AB532" s="63">
        <f t="shared" si="378"/>
        <v>1.0126380678876972</v>
      </c>
      <c r="AC532" s="63">
        <f t="shared" si="378"/>
        <v>1.010600110393822</v>
      </c>
      <c r="AD532" s="63">
        <f t="shared" si="378"/>
        <v>1.0088541240104389</v>
      </c>
      <c r="AE532" s="63">
        <f t="shared" si="378"/>
        <v>1.0071316447793652</v>
      </c>
      <c r="AF532" s="63">
        <f t="shared" si="378"/>
        <v>1.0054326727006009</v>
      </c>
      <c r="AG532" s="63">
        <f t="shared" si="378"/>
        <v>1.0037572077741457</v>
      </c>
      <c r="AH532" s="63">
        <f t="shared" si="378"/>
        <v>1.0021052500000001</v>
      </c>
    </row>
    <row r="533" spans="2:34" hidden="1" outlineLevel="1">
      <c r="B533" t="str">
        <f t="shared" si="377"/>
        <v>e-methane liquefied (DAC) - Total emissions - TTW - GWP100 - Global - ton CO2eq/ton fuel</v>
      </c>
      <c r="C533" s="58" t="str">
        <f>C529</f>
        <v>e-methane liquefied (DAC)</v>
      </c>
      <c r="D533" s="10" t="s">
        <v>198</v>
      </c>
      <c r="E533" s="10" t="s">
        <v>49</v>
      </c>
      <c r="F533" s="10" t="s">
        <v>52</v>
      </c>
      <c r="G533" s="62">
        <f>G546+G547*G537+G548*G539</f>
        <v>0.69600000000000006</v>
      </c>
      <c r="H533" s="62">
        <f t="shared" ref="H533:AH533" si="379">H546+H547*H537+H548*H539</f>
        <v>0.63800000000000001</v>
      </c>
      <c r="I533" s="62">
        <f t="shared" si="379"/>
        <v>0.57999999999999996</v>
      </c>
      <c r="J533" s="62">
        <f t="shared" si="379"/>
        <v>0.52199999999999991</v>
      </c>
      <c r="K533" s="62">
        <f t="shared" si="379"/>
        <v>0.46400000000000002</v>
      </c>
      <c r="L533" s="62">
        <f t="shared" si="379"/>
        <v>0.40600000000000003</v>
      </c>
      <c r="M533" s="62">
        <f t="shared" si="379"/>
        <v>0.34800000000000003</v>
      </c>
      <c r="N533" s="62">
        <f t="shared" si="379"/>
        <v>0.28999999999999998</v>
      </c>
      <c r="O533" s="62">
        <f t="shared" si="379"/>
        <v>0.28999999999999998</v>
      </c>
      <c r="P533" s="62">
        <f t="shared" si="379"/>
        <v>0.28999999999999998</v>
      </c>
      <c r="Q533" s="62">
        <f t="shared" si="379"/>
        <v>0.28999999999999998</v>
      </c>
      <c r="R533" s="62">
        <f t="shared" si="379"/>
        <v>0.28999999999999998</v>
      </c>
      <c r="S533" s="62">
        <f t="shared" si="379"/>
        <v>0.28999999999999998</v>
      </c>
      <c r="T533" s="62">
        <f t="shared" si="379"/>
        <v>0.28999999999999998</v>
      </c>
      <c r="U533" s="62">
        <f t="shared" si="379"/>
        <v>0.28999999999999998</v>
      </c>
      <c r="V533" s="62">
        <f t="shared" si="379"/>
        <v>0.28999999999999998</v>
      </c>
      <c r="W533" s="62">
        <f t="shared" si="379"/>
        <v>0.28999999999999998</v>
      </c>
      <c r="X533" s="62">
        <f t="shared" si="379"/>
        <v>0.28999999999999998</v>
      </c>
      <c r="Y533" s="62">
        <f t="shared" si="379"/>
        <v>0.28999999999999998</v>
      </c>
      <c r="Z533" s="62">
        <f t="shared" si="379"/>
        <v>0.28999999999999998</v>
      </c>
      <c r="AA533" s="62">
        <f t="shared" si="379"/>
        <v>0.28999999999999998</v>
      </c>
      <c r="AB533" s="62">
        <f t="shared" si="379"/>
        <v>0.28999999999999998</v>
      </c>
      <c r="AC533" s="62">
        <f t="shared" si="379"/>
        <v>0.28999999999999998</v>
      </c>
      <c r="AD533" s="62">
        <f t="shared" si="379"/>
        <v>0.28999999999999998</v>
      </c>
      <c r="AE533" s="62">
        <f t="shared" si="379"/>
        <v>0.28999999999999998</v>
      </c>
      <c r="AF533" s="62">
        <f t="shared" si="379"/>
        <v>0.28999999999999998</v>
      </c>
      <c r="AG533" s="62">
        <f t="shared" si="379"/>
        <v>0.28999999999999998</v>
      </c>
      <c r="AH533" s="62">
        <f t="shared" si="379"/>
        <v>0.28999999999999998</v>
      </c>
    </row>
    <row r="534" spans="2:34" hidden="1" outlineLevel="1">
      <c r="B534" t="str">
        <f t="shared" si="377"/>
        <v>e-methane liquefied (DAC) - Total emissions - TTW - GWP20 - Global - ton CO2eq/ton fuel</v>
      </c>
      <c r="C534" s="56" t="str">
        <f>C529</f>
        <v>e-methane liquefied (DAC)</v>
      </c>
      <c r="D534" s="2" t="s">
        <v>199</v>
      </c>
      <c r="E534" s="2" t="s">
        <v>49</v>
      </c>
      <c r="F534" s="2" t="s">
        <v>52</v>
      </c>
      <c r="G534" s="89">
        <f>G546+G547*G538+G548*G540</f>
        <v>2.04</v>
      </c>
      <c r="H534" s="89">
        <f t="shared" ref="H534:AH534" si="380">H546+H547*H538+H548*H540</f>
        <v>1.8699999999999999</v>
      </c>
      <c r="I534" s="89">
        <f t="shared" si="380"/>
        <v>1.7</v>
      </c>
      <c r="J534" s="89">
        <f t="shared" si="380"/>
        <v>1.5299999999999998</v>
      </c>
      <c r="K534" s="89">
        <f t="shared" si="380"/>
        <v>1.36</v>
      </c>
      <c r="L534" s="89">
        <f t="shared" si="380"/>
        <v>1.19</v>
      </c>
      <c r="M534" s="89">
        <f t="shared" si="380"/>
        <v>1.02</v>
      </c>
      <c r="N534" s="89">
        <f t="shared" si="380"/>
        <v>0.85</v>
      </c>
      <c r="O534" s="89">
        <f t="shared" si="380"/>
        <v>0.85</v>
      </c>
      <c r="P534" s="89">
        <f t="shared" si="380"/>
        <v>0.85</v>
      </c>
      <c r="Q534" s="89">
        <f t="shared" si="380"/>
        <v>0.85</v>
      </c>
      <c r="R534" s="89">
        <f t="shared" si="380"/>
        <v>0.85</v>
      </c>
      <c r="S534" s="89">
        <f t="shared" si="380"/>
        <v>0.85</v>
      </c>
      <c r="T534" s="89">
        <f t="shared" si="380"/>
        <v>0.85</v>
      </c>
      <c r="U534" s="89">
        <f t="shared" si="380"/>
        <v>0.85</v>
      </c>
      <c r="V534" s="89">
        <f t="shared" si="380"/>
        <v>0.85</v>
      </c>
      <c r="W534" s="89">
        <f t="shared" si="380"/>
        <v>0.85</v>
      </c>
      <c r="X534" s="89">
        <f t="shared" si="380"/>
        <v>0.85</v>
      </c>
      <c r="Y534" s="89">
        <f t="shared" si="380"/>
        <v>0.85</v>
      </c>
      <c r="Z534" s="89">
        <f t="shared" si="380"/>
        <v>0.85</v>
      </c>
      <c r="AA534" s="89">
        <f t="shared" si="380"/>
        <v>0.85</v>
      </c>
      <c r="AB534" s="89">
        <f t="shared" si="380"/>
        <v>0.85</v>
      </c>
      <c r="AC534" s="89">
        <f t="shared" si="380"/>
        <v>0.85</v>
      </c>
      <c r="AD534" s="89">
        <f t="shared" si="380"/>
        <v>0.85</v>
      </c>
      <c r="AE534" s="89">
        <f t="shared" si="380"/>
        <v>0.85</v>
      </c>
      <c r="AF534" s="89">
        <f t="shared" si="380"/>
        <v>0.85</v>
      </c>
      <c r="AG534" s="89">
        <f t="shared" si="380"/>
        <v>0.85</v>
      </c>
      <c r="AH534" s="89">
        <f t="shared" si="380"/>
        <v>0.85</v>
      </c>
    </row>
    <row r="535" spans="2:34" hidden="1" outlineLevel="1">
      <c r="B535" t="str">
        <f t="shared" si="377"/>
        <v>e-methane liquefied (DAC) - Total emissions - WTT - GWP100 - Global - ton CO2eq/ton fuel</v>
      </c>
      <c r="C535" s="58" t="str">
        <f>C529</f>
        <v>e-methane liquefied (DAC)</v>
      </c>
      <c r="D535" s="10" t="s">
        <v>169</v>
      </c>
      <c r="E535" s="10" t="s">
        <v>49</v>
      </c>
      <c r="F535" s="10" t="s">
        <v>52</v>
      </c>
      <c r="G535" s="62">
        <f>G553+G554*G537+G555*G539</f>
        <v>0.19321997007360778</v>
      </c>
      <c r="H535" s="62">
        <f t="shared" ref="H535:AH535" si="381">H553+H554*H537+H555*H539</f>
        <v>0.19247875743367254</v>
      </c>
      <c r="I535" s="62">
        <f t="shared" si="381"/>
        <v>0.19170900000000085</v>
      </c>
      <c r="J535" s="62">
        <f t="shared" si="381"/>
        <v>0.19088208836568049</v>
      </c>
      <c r="K535" s="62">
        <f t="shared" si="381"/>
        <v>0.19000704650924902</v>
      </c>
      <c r="L535" s="62">
        <f t="shared" si="381"/>
        <v>0.18908387443070471</v>
      </c>
      <c r="M535" s="62">
        <f t="shared" si="381"/>
        <v>0.18811257213005067</v>
      </c>
      <c r="N535" s="62">
        <f t="shared" si="381"/>
        <v>0.18709313960728308</v>
      </c>
      <c r="O535" s="62">
        <f t="shared" si="381"/>
        <v>0.18566034933886966</v>
      </c>
      <c r="P535" s="62">
        <f t="shared" si="381"/>
        <v>0.1841811167270537</v>
      </c>
      <c r="Q535" s="62">
        <f t="shared" si="381"/>
        <v>0.18265544177183266</v>
      </c>
      <c r="R535" s="62">
        <f t="shared" si="381"/>
        <v>0.18108332447320394</v>
      </c>
      <c r="S535" s="62">
        <f t="shared" si="381"/>
        <v>0.17946476483117188</v>
      </c>
      <c r="T535" s="62">
        <f t="shared" si="381"/>
        <v>0.17783080410287697</v>
      </c>
      <c r="U535" s="62">
        <f t="shared" si="381"/>
        <v>0.17616464698162501</v>
      </c>
      <c r="V535" s="62">
        <f t="shared" si="381"/>
        <v>0.17446629346742051</v>
      </c>
      <c r="W535" s="62">
        <f t="shared" si="381"/>
        <v>0.17273574356025714</v>
      </c>
      <c r="X535" s="62">
        <f t="shared" si="381"/>
        <v>0.17097299726013629</v>
      </c>
      <c r="Y535" s="62">
        <f t="shared" si="381"/>
        <v>0.16886180000748638</v>
      </c>
      <c r="Z535" s="62">
        <f t="shared" si="381"/>
        <v>0.16676891269452884</v>
      </c>
      <c r="AA535" s="62">
        <f t="shared" si="381"/>
        <v>0.16469433532126673</v>
      </c>
      <c r="AB535" s="62">
        <f t="shared" si="381"/>
        <v>0.16263806788769708</v>
      </c>
      <c r="AC535" s="62">
        <f t="shared" si="381"/>
        <v>0.16060011039382199</v>
      </c>
      <c r="AD535" s="62">
        <f t="shared" si="381"/>
        <v>0.15885412401043889</v>
      </c>
      <c r="AE535" s="62">
        <f t="shared" si="381"/>
        <v>0.15713164477936534</v>
      </c>
      <c r="AF535" s="62">
        <f t="shared" si="381"/>
        <v>0.15543267270060085</v>
      </c>
      <c r="AG535" s="62">
        <f t="shared" si="381"/>
        <v>0.15375720777414567</v>
      </c>
      <c r="AH535" s="62">
        <f t="shared" si="381"/>
        <v>0.15210525000000011</v>
      </c>
    </row>
    <row r="536" spans="2:34" hidden="1" outlineLevel="1">
      <c r="B536" t="str">
        <f t="shared" si="377"/>
        <v>e-methane liquefied (DAC) - Total emissions - WTT - GWP20 - Global - ton CO2eq/ton fuel</v>
      </c>
      <c r="C536" s="59" t="str">
        <f>C529</f>
        <v>e-methane liquefied (DAC)</v>
      </c>
      <c r="D536" s="13" t="s">
        <v>170</v>
      </c>
      <c r="E536" s="13" t="s">
        <v>49</v>
      </c>
      <c r="F536" s="13" t="s">
        <v>52</v>
      </c>
      <c r="G536" s="63">
        <f>G553+G554*G538+G555*G540</f>
        <v>0.19321997007360778</v>
      </c>
      <c r="H536" s="63">
        <f t="shared" ref="H536:AH536" si="382">H553+H554*H538+H555*H540</f>
        <v>0.19247875743367254</v>
      </c>
      <c r="I536" s="63">
        <f t="shared" si="382"/>
        <v>0.19170900000000085</v>
      </c>
      <c r="J536" s="63">
        <f t="shared" si="382"/>
        <v>0.19088208836568049</v>
      </c>
      <c r="K536" s="63">
        <f t="shared" si="382"/>
        <v>0.19000704650924902</v>
      </c>
      <c r="L536" s="63">
        <f t="shared" si="382"/>
        <v>0.18908387443070471</v>
      </c>
      <c r="M536" s="63">
        <f t="shared" si="382"/>
        <v>0.18811257213005067</v>
      </c>
      <c r="N536" s="63">
        <f t="shared" si="382"/>
        <v>0.18709313960728308</v>
      </c>
      <c r="O536" s="63">
        <f t="shared" si="382"/>
        <v>0.18566034933886966</v>
      </c>
      <c r="P536" s="63">
        <f t="shared" si="382"/>
        <v>0.1841811167270537</v>
      </c>
      <c r="Q536" s="63">
        <f t="shared" si="382"/>
        <v>0.18265544177183266</v>
      </c>
      <c r="R536" s="63">
        <f t="shared" si="382"/>
        <v>0.18108332447320394</v>
      </c>
      <c r="S536" s="63">
        <f t="shared" si="382"/>
        <v>0.17946476483117188</v>
      </c>
      <c r="T536" s="63">
        <f t="shared" si="382"/>
        <v>0.17783080410287697</v>
      </c>
      <c r="U536" s="63">
        <f t="shared" si="382"/>
        <v>0.17616464698162501</v>
      </c>
      <c r="V536" s="63">
        <f t="shared" si="382"/>
        <v>0.17446629346742051</v>
      </c>
      <c r="W536" s="63">
        <f t="shared" si="382"/>
        <v>0.17273574356025714</v>
      </c>
      <c r="X536" s="63">
        <f t="shared" si="382"/>
        <v>0.17097299726013629</v>
      </c>
      <c r="Y536" s="63">
        <f t="shared" si="382"/>
        <v>0.16886180000748638</v>
      </c>
      <c r="Z536" s="63">
        <f t="shared" si="382"/>
        <v>0.16676891269452884</v>
      </c>
      <c r="AA536" s="63">
        <f t="shared" si="382"/>
        <v>0.16469433532126673</v>
      </c>
      <c r="AB536" s="63">
        <f t="shared" si="382"/>
        <v>0.16263806788769708</v>
      </c>
      <c r="AC536" s="63">
        <f t="shared" si="382"/>
        <v>0.16060011039382199</v>
      </c>
      <c r="AD536" s="63">
        <f t="shared" si="382"/>
        <v>0.15885412401043889</v>
      </c>
      <c r="AE536" s="63">
        <f t="shared" si="382"/>
        <v>0.15713164477936534</v>
      </c>
      <c r="AF536" s="63">
        <f t="shared" si="382"/>
        <v>0.15543267270060085</v>
      </c>
      <c r="AG536" s="63">
        <f t="shared" si="382"/>
        <v>0.15375720777414567</v>
      </c>
      <c r="AH536" s="63">
        <f t="shared" si="382"/>
        <v>0.15210525000000011</v>
      </c>
    </row>
    <row r="537" spans="2:34" hidden="1" outlineLevel="1">
      <c r="B537" t="str">
        <f t="shared" si="377"/>
        <v>General - Methane - GWP100 - Global - ton CO2eq/ton fuel</v>
      </c>
      <c r="C537" t="s">
        <v>115</v>
      </c>
      <c r="D537" t="s">
        <v>171</v>
      </c>
      <c r="E537" t="s">
        <v>49</v>
      </c>
      <c r="F537" t="s">
        <v>52</v>
      </c>
      <c r="G537" s="8">
        <f t="shared" ref="G537:AH537" si="383">Methane_GWP100</f>
        <v>29</v>
      </c>
      <c r="H537" s="8">
        <f t="shared" si="383"/>
        <v>29</v>
      </c>
      <c r="I537" s="8">
        <f t="shared" si="383"/>
        <v>29</v>
      </c>
      <c r="J537" s="8">
        <f t="shared" si="383"/>
        <v>29</v>
      </c>
      <c r="K537" s="8">
        <f t="shared" si="383"/>
        <v>29</v>
      </c>
      <c r="L537" s="8">
        <f t="shared" si="383"/>
        <v>29</v>
      </c>
      <c r="M537" s="8">
        <f t="shared" si="383"/>
        <v>29</v>
      </c>
      <c r="N537" s="8">
        <f t="shared" si="383"/>
        <v>29</v>
      </c>
      <c r="O537" s="8">
        <f t="shared" si="383"/>
        <v>29</v>
      </c>
      <c r="P537" s="8">
        <f t="shared" si="383"/>
        <v>29</v>
      </c>
      <c r="Q537" s="8">
        <f t="shared" si="383"/>
        <v>29</v>
      </c>
      <c r="R537" s="8">
        <f t="shared" si="383"/>
        <v>29</v>
      </c>
      <c r="S537" s="8">
        <f t="shared" si="383"/>
        <v>29</v>
      </c>
      <c r="T537" s="8">
        <f t="shared" si="383"/>
        <v>29</v>
      </c>
      <c r="U537" s="8">
        <f t="shared" si="383"/>
        <v>29</v>
      </c>
      <c r="V537" s="8">
        <f t="shared" si="383"/>
        <v>29</v>
      </c>
      <c r="W537" s="8">
        <f t="shared" si="383"/>
        <v>29</v>
      </c>
      <c r="X537" s="8">
        <f t="shared" si="383"/>
        <v>29</v>
      </c>
      <c r="Y537" s="8">
        <f t="shared" si="383"/>
        <v>29</v>
      </c>
      <c r="Z537" s="8">
        <f t="shared" si="383"/>
        <v>29</v>
      </c>
      <c r="AA537" s="8">
        <f t="shared" si="383"/>
        <v>29</v>
      </c>
      <c r="AB537" s="8">
        <f t="shared" si="383"/>
        <v>29</v>
      </c>
      <c r="AC537" s="8">
        <f t="shared" si="383"/>
        <v>29</v>
      </c>
      <c r="AD537" s="8">
        <f t="shared" si="383"/>
        <v>29</v>
      </c>
      <c r="AE537" s="8">
        <f t="shared" si="383"/>
        <v>29</v>
      </c>
      <c r="AF537" s="8">
        <f t="shared" si="383"/>
        <v>29</v>
      </c>
      <c r="AG537" s="8">
        <f t="shared" si="383"/>
        <v>29</v>
      </c>
      <c r="AH537" s="8">
        <f t="shared" si="383"/>
        <v>29</v>
      </c>
    </row>
    <row r="538" spans="2:34" hidden="1" outlineLevel="1">
      <c r="B538" t="str">
        <f t="shared" si="377"/>
        <v>General - Methane - GWP20 - Global - ton CO2eq/ton fuel</v>
      </c>
      <c r="C538" t="s">
        <v>115</v>
      </c>
      <c r="D538" t="s">
        <v>172</v>
      </c>
      <c r="E538" t="s">
        <v>49</v>
      </c>
      <c r="F538" t="s">
        <v>52</v>
      </c>
      <c r="G538" s="8">
        <f t="shared" ref="G538:AH538" si="384">Methane_GWP20</f>
        <v>85</v>
      </c>
      <c r="H538" s="8">
        <f t="shared" si="384"/>
        <v>85</v>
      </c>
      <c r="I538" s="8">
        <f t="shared" si="384"/>
        <v>85</v>
      </c>
      <c r="J538" s="8">
        <f t="shared" si="384"/>
        <v>85</v>
      </c>
      <c r="K538" s="8">
        <f t="shared" si="384"/>
        <v>85</v>
      </c>
      <c r="L538" s="8">
        <f t="shared" si="384"/>
        <v>85</v>
      </c>
      <c r="M538" s="8">
        <f t="shared" si="384"/>
        <v>85</v>
      </c>
      <c r="N538" s="8">
        <f t="shared" si="384"/>
        <v>85</v>
      </c>
      <c r="O538" s="8">
        <f t="shared" si="384"/>
        <v>85</v>
      </c>
      <c r="P538" s="8">
        <f t="shared" si="384"/>
        <v>85</v>
      </c>
      <c r="Q538" s="8">
        <f t="shared" si="384"/>
        <v>85</v>
      </c>
      <c r="R538" s="8">
        <f t="shared" si="384"/>
        <v>85</v>
      </c>
      <c r="S538" s="8">
        <f t="shared" si="384"/>
        <v>85</v>
      </c>
      <c r="T538" s="8">
        <f t="shared" si="384"/>
        <v>85</v>
      </c>
      <c r="U538" s="8">
        <f t="shared" si="384"/>
        <v>85</v>
      </c>
      <c r="V538" s="8">
        <f t="shared" si="384"/>
        <v>85</v>
      </c>
      <c r="W538" s="8">
        <f t="shared" si="384"/>
        <v>85</v>
      </c>
      <c r="X538" s="8">
        <f t="shared" si="384"/>
        <v>85</v>
      </c>
      <c r="Y538" s="8">
        <f t="shared" si="384"/>
        <v>85</v>
      </c>
      <c r="Z538" s="8">
        <f t="shared" si="384"/>
        <v>85</v>
      </c>
      <c r="AA538" s="8">
        <f t="shared" si="384"/>
        <v>85</v>
      </c>
      <c r="AB538" s="8">
        <f t="shared" si="384"/>
        <v>85</v>
      </c>
      <c r="AC538" s="8">
        <f t="shared" si="384"/>
        <v>85</v>
      </c>
      <c r="AD538" s="8">
        <f t="shared" si="384"/>
        <v>85</v>
      </c>
      <c r="AE538" s="8">
        <f t="shared" si="384"/>
        <v>85</v>
      </c>
      <c r="AF538" s="8">
        <f t="shared" si="384"/>
        <v>85</v>
      </c>
      <c r="AG538" s="8">
        <f t="shared" si="384"/>
        <v>85</v>
      </c>
      <c r="AH538" s="8">
        <f t="shared" si="384"/>
        <v>85</v>
      </c>
    </row>
    <row r="539" spans="2:34" hidden="1" outlineLevel="1">
      <c r="B539" t="str">
        <f t="shared" si="377"/>
        <v>General - Nitrous oxide - GWP100 - Global - ton CO2eq/ton fuel</v>
      </c>
      <c r="C539" t="s">
        <v>115</v>
      </c>
      <c r="D539" t="s">
        <v>173</v>
      </c>
      <c r="E539" t="s">
        <v>49</v>
      </c>
      <c r="F539" t="s">
        <v>52</v>
      </c>
      <c r="G539" s="8">
        <f t="shared" ref="G539:AH539" si="385">NitrousOxide_GWP100</f>
        <v>266</v>
      </c>
      <c r="H539" s="8">
        <f t="shared" si="385"/>
        <v>266</v>
      </c>
      <c r="I539" s="8">
        <f t="shared" si="385"/>
        <v>266</v>
      </c>
      <c r="J539" s="8">
        <f t="shared" si="385"/>
        <v>266</v>
      </c>
      <c r="K539" s="8">
        <f t="shared" si="385"/>
        <v>266</v>
      </c>
      <c r="L539" s="8">
        <f t="shared" si="385"/>
        <v>266</v>
      </c>
      <c r="M539" s="8">
        <f t="shared" si="385"/>
        <v>266</v>
      </c>
      <c r="N539" s="8">
        <f t="shared" si="385"/>
        <v>266</v>
      </c>
      <c r="O539" s="8">
        <f t="shared" si="385"/>
        <v>266</v>
      </c>
      <c r="P539" s="8">
        <f t="shared" si="385"/>
        <v>266</v>
      </c>
      <c r="Q539" s="8">
        <f t="shared" si="385"/>
        <v>266</v>
      </c>
      <c r="R539" s="8">
        <f t="shared" si="385"/>
        <v>266</v>
      </c>
      <c r="S539" s="8">
        <f t="shared" si="385"/>
        <v>266</v>
      </c>
      <c r="T539" s="8">
        <f t="shared" si="385"/>
        <v>266</v>
      </c>
      <c r="U539" s="8">
        <f t="shared" si="385"/>
        <v>266</v>
      </c>
      <c r="V539" s="8">
        <f t="shared" si="385"/>
        <v>266</v>
      </c>
      <c r="W539" s="8">
        <f t="shared" si="385"/>
        <v>266</v>
      </c>
      <c r="X539" s="8">
        <f t="shared" si="385"/>
        <v>266</v>
      </c>
      <c r="Y539" s="8">
        <f t="shared" si="385"/>
        <v>266</v>
      </c>
      <c r="Z539" s="8">
        <f t="shared" si="385"/>
        <v>266</v>
      </c>
      <c r="AA539" s="8">
        <f t="shared" si="385"/>
        <v>266</v>
      </c>
      <c r="AB539" s="8">
        <f t="shared" si="385"/>
        <v>266</v>
      </c>
      <c r="AC539" s="8">
        <f t="shared" si="385"/>
        <v>266</v>
      </c>
      <c r="AD539" s="8">
        <f t="shared" si="385"/>
        <v>266</v>
      </c>
      <c r="AE539" s="8">
        <f t="shared" si="385"/>
        <v>266</v>
      </c>
      <c r="AF539" s="8">
        <f t="shared" si="385"/>
        <v>266</v>
      </c>
      <c r="AG539" s="8">
        <f t="shared" si="385"/>
        <v>266</v>
      </c>
      <c r="AH539" s="8">
        <f t="shared" si="385"/>
        <v>266</v>
      </c>
    </row>
    <row r="540" spans="2:34" hidden="1" outlineLevel="1">
      <c r="B540" t="str">
        <f t="shared" si="377"/>
        <v>General - Nitrous oxide - GWP20 - Global - ton CO2eq/ton fuel</v>
      </c>
      <c r="C540" t="s">
        <v>115</v>
      </c>
      <c r="D540" t="s">
        <v>174</v>
      </c>
      <c r="E540" t="s">
        <v>49</v>
      </c>
      <c r="F540" t="s">
        <v>52</v>
      </c>
      <c r="G540" s="8">
        <f t="shared" ref="G540:AH540" si="386">NitrousOxide_GWP20</f>
        <v>251</v>
      </c>
      <c r="H540" s="8">
        <f t="shared" si="386"/>
        <v>251</v>
      </c>
      <c r="I540" s="8">
        <f t="shared" si="386"/>
        <v>251</v>
      </c>
      <c r="J540" s="8">
        <f t="shared" si="386"/>
        <v>251</v>
      </c>
      <c r="K540" s="8">
        <f t="shared" si="386"/>
        <v>251</v>
      </c>
      <c r="L540" s="8">
        <f t="shared" si="386"/>
        <v>251</v>
      </c>
      <c r="M540" s="8">
        <f t="shared" si="386"/>
        <v>251</v>
      </c>
      <c r="N540" s="8">
        <f t="shared" si="386"/>
        <v>251</v>
      </c>
      <c r="O540" s="8">
        <f t="shared" si="386"/>
        <v>251</v>
      </c>
      <c r="P540" s="8">
        <f t="shared" si="386"/>
        <v>251</v>
      </c>
      <c r="Q540" s="8">
        <f t="shared" si="386"/>
        <v>251</v>
      </c>
      <c r="R540" s="8">
        <f t="shared" si="386"/>
        <v>251</v>
      </c>
      <c r="S540" s="8">
        <f t="shared" si="386"/>
        <v>251</v>
      </c>
      <c r="T540" s="8">
        <f t="shared" si="386"/>
        <v>251</v>
      </c>
      <c r="U540" s="8">
        <f t="shared" si="386"/>
        <v>251</v>
      </c>
      <c r="V540" s="8">
        <f t="shared" si="386"/>
        <v>251</v>
      </c>
      <c r="W540" s="8">
        <f t="shared" si="386"/>
        <v>251</v>
      </c>
      <c r="X540" s="8">
        <f t="shared" si="386"/>
        <v>251</v>
      </c>
      <c r="Y540" s="8">
        <f t="shared" si="386"/>
        <v>251</v>
      </c>
      <c r="Z540" s="8">
        <f t="shared" si="386"/>
        <v>251</v>
      </c>
      <c r="AA540" s="8">
        <f t="shared" si="386"/>
        <v>251</v>
      </c>
      <c r="AB540" s="8">
        <f t="shared" si="386"/>
        <v>251</v>
      </c>
      <c r="AC540" s="8">
        <f t="shared" si="386"/>
        <v>251</v>
      </c>
      <c r="AD540" s="8">
        <f t="shared" si="386"/>
        <v>251</v>
      </c>
      <c r="AE540" s="8">
        <f t="shared" si="386"/>
        <v>251</v>
      </c>
      <c r="AF540" s="8">
        <f t="shared" si="386"/>
        <v>251</v>
      </c>
      <c r="AG540" s="8">
        <f t="shared" si="386"/>
        <v>251</v>
      </c>
      <c r="AH540" s="8">
        <f t="shared" si="386"/>
        <v>251</v>
      </c>
    </row>
    <row r="541" spans="2:34" hidden="1" outlineLevel="1">
      <c r="B541" t="str">
        <f t="shared" si="377"/>
        <v/>
      </c>
      <c r="C541" s="56"/>
      <c r="D541" s="56"/>
      <c r="E541" s="56"/>
      <c r="F541" s="56"/>
      <c r="G541" s="57"/>
      <c r="H541" s="57"/>
      <c r="I541" s="57"/>
      <c r="J541" s="57"/>
      <c r="K541" s="57"/>
      <c r="L541" s="57"/>
      <c r="M541" s="57"/>
      <c r="N541" s="57"/>
      <c r="O541" s="57"/>
      <c r="P541" s="57"/>
      <c r="Q541" s="57"/>
      <c r="R541" s="57"/>
      <c r="S541" s="57"/>
      <c r="T541" s="57"/>
      <c r="U541" s="57"/>
      <c r="V541" s="57"/>
      <c r="W541" s="57"/>
      <c r="X541" s="57"/>
      <c r="Y541" s="57"/>
      <c r="Z541" s="57"/>
      <c r="AA541" s="57"/>
      <c r="AB541" s="57"/>
      <c r="AC541" s="57"/>
      <c r="AD541" s="57"/>
      <c r="AE541" s="57"/>
      <c r="AF541" s="57"/>
      <c r="AG541" s="57"/>
      <c r="AH541" s="57"/>
    </row>
    <row r="542" spans="2:34" hidden="1" outlineLevel="1">
      <c r="B542" t="str">
        <f t="shared" si="377"/>
        <v>e-methane liquefied (DAC) - Total emissions - WTW - Global - ton CO2/ton fuel</v>
      </c>
      <c r="C542" s="10" t="str">
        <f>C529</f>
        <v>e-methane liquefied (DAC)</v>
      </c>
      <c r="D542" s="10" t="s">
        <v>200</v>
      </c>
      <c r="E542" s="10" t="s">
        <v>49</v>
      </c>
      <c r="F542" s="10" t="s">
        <v>176</v>
      </c>
      <c r="G542" s="60">
        <f>G546+G553</f>
        <v>0.19321997007360778</v>
      </c>
      <c r="H542" s="60">
        <f t="shared" ref="H542:AH542" si="387">H546+H553</f>
        <v>0.19247875743367254</v>
      </c>
      <c r="I542" s="60">
        <f t="shared" si="387"/>
        <v>0.19170900000000085</v>
      </c>
      <c r="J542" s="60">
        <f t="shared" si="387"/>
        <v>0.19088208836568049</v>
      </c>
      <c r="K542" s="60">
        <f t="shared" si="387"/>
        <v>0.19000704650924902</v>
      </c>
      <c r="L542" s="60">
        <f t="shared" si="387"/>
        <v>0.18908387443070471</v>
      </c>
      <c r="M542" s="60">
        <f t="shared" si="387"/>
        <v>0.18811257213005067</v>
      </c>
      <c r="N542" s="60">
        <f t="shared" si="387"/>
        <v>0.18709313960728308</v>
      </c>
      <c r="O542" s="60">
        <f t="shared" si="387"/>
        <v>0.18566034933886966</v>
      </c>
      <c r="P542" s="60">
        <f t="shared" si="387"/>
        <v>0.1841811167270537</v>
      </c>
      <c r="Q542" s="60">
        <f t="shared" si="387"/>
        <v>0.18265544177183266</v>
      </c>
      <c r="R542" s="60">
        <f t="shared" si="387"/>
        <v>0.18108332447320394</v>
      </c>
      <c r="S542" s="60">
        <f t="shared" si="387"/>
        <v>0.17946476483117188</v>
      </c>
      <c r="T542" s="60">
        <f t="shared" si="387"/>
        <v>0.17783080410287697</v>
      </c>
      <c r="U542" s="60">
        <f t="shared" si="387"/>
        <v>0.17616464698162501</v>
      </c>
      <c r="V542" s="60">
        <f t="shared" si="387"/>
        <v>0.17446629346742051</v>
      </c>
      <c r="W542" s="60">
        <f t="shared" si="387"/>
        <v>0.17273574356025714</v>
      </c>
      <c r="X542" s="60">
        <f t="shared" si="387"/>
        <v>0.17097299726013629</v>
      </c>
      <c r="Y542" s="60">
        <f t="shared" si="387"/>
        <v>0.16886180000748638</v>
      </c>
      <c r="Z542" s="60">
        <f t="shared" si="387"/>
        <v>0.16676891269452884</v>
      </c>
      <c r="AA542" s="60">
        <f t="shared" si="387"/>
        <v>0.16469433532126673</v>
      </c>
      <c r="AB542" s="60">
        <f t="shared" si="387"/>
        <v>0.16263806788769708</v>
      </c>
      <c r="AC542" s="60">
        <f t="shared" si="387"/>
        <v>0.16060011039382199</v>
      </c>
      <c r="AD542" s="60">
        <f t="shared" si="387"/>
        <v>0.15885412401043889</v>
      </c>
      <c r="AE542" s="60">
        <f t="shared" si="387"/>
        <v>0.15713164477936534</v>
      </c>
      <c r="AF542" s="60">
        <f t="shared" si="387"/>
        <v>0.15543267270060085</v>
      </c>
      <c r="AG542" s="60">
        <f t="shared" si="387"/>
        <v>0.15375720777414567</v>
      </c>
      <c r="AH542" s="60">
        <f t="shared" si="387"/>
        <v>0.15210525000000011</v>
      </c>
    </row>
    <row r="543" spans="2:34" hidden="1" outlineLevel="1">
      <c r="B543" t="str">
        <f t="shared" si="377"/>
        <v>e-methane liquefied (DAC) - Total emissions - WTW - Global - ton CH4/ton fuel</v>
      </c>
      <c r="C543" s="2" t="str">
        <f>C529</f>
        <v>e-methane liquefied (DAC)</v>
      </c>
      <c r="D543" s="2" t="s">
        <v>200</v>
      </c>
      <c r="E543" s="2" t="s">
        <v>49</v>
      </c>
      <c r="F543" s="2" t="s">
        <v>177</v>
      </c>
      <c r="G543" s="64">
        <f t="shared" ref="G543:AH543" si="388">G547+G554</f>
        <v>2.4E-2</v>
      </c>
      <c r="H543" s="64">
        <f t="shared" si="388"/>
        <v>2.1999999999999999E-2</v>
      </c>
      <c r="I543" s="64">
        <f t="shared" si="388"/>
        <v>0.02</v>
      </c>
      <c r="J543" s="64">
        <f t="shared" si="388"/>
        <v>1.7999999999999999E-2</v>
      </c>
      <c r="K543" s="64">
        <f t="shared" si="388"/>
        <v>1.6E-2</v>
      </c>
      <c r="L543" s="64">
        <f t="shared" si="388"/>
        <v>1.4E-2</v>
      </c>
      <c r="M543" s="64">
        <f t="shared" si="388"/>
        <v>1.2E-2</v>
      </c>
      <c r="N543" s="64">
        <f t="shared" si="388"/>
        <v>0.01</v>
      </c>
      <c r="O543" s="64">
        <f t="shared" si="388"/>
        <v>0.01</v>
      </c>
      <c r="P543" s="64">
        <f t="shared" si="388"/>
        <v>0.01</v>
      </c>
      <c r="Q543" s="64">
        <f t="shared" si="388"/>
        <v>0.01</v>
      </c>
      <c r="R543" s="64">
        <f t="shared" si="388"/>
        <v>0.01</v>
      </c>
      <c r="S543" s="64">
        <f t="shared" si="388"/>
        <v>0.01</v>
      </c>
      <c r="T543" s="64">
        <f t="shared" si="388"/>
        <v>0.01</v>
      </c>
      <c r="U543" s="64">
        <f t="shared" si="388"/>
        <v>0.01</v>
      </c>
      <c r="V543" s="64">
        <f t="shared" si="388"/>
        <v>0.01</v>
      </c>
      <c r="W543" s="64">
        <f t="shared" si="388"/>
        <v>0.01</v>
      </c>
      <c r="X543" s="64">
        <f t="shared" si="388"/>
        <v>0.01</v>
      </c>
      <c r="Y543" s="64">
        <f t="shared" si="388"/>
        <v>0.01</v>
      </c>
      <c r="Z543" s="64">
        <f t="shared" si="388"/>
        <v>0.01</v>
      </c>
      <c r="AA543" s="64">
        <f t="shared" si="388"/>
        <v>0.01</v>
      </c>
      <c r="AB543" s="64">
        <f t="shared" si="388"/>
        <v>0.01</v>
      </c>
      <c r="AC543" s="64">
        <f t="shared" si="388"/>
        <v>0.01</v>
      </c>
      <c r="AD543" s="64">
        <f t="shared" si="388"/>
        <v>0.01</v>
      </c>
      <c r="AE543" s="64">
        <f t="shared" si="388"/>
        <v>0.01</v>
      </c>
      <c r="AF543" s="64">
        <f t="shared" si="388"/>
        <v>0.01</v>
      </c>
      <c r="AG543" s="64">
        <f t="shared" si="388"/>
        <v>0.01</v>
      </c>
      <c r="AH543" s="64">
        <f t="shared" si="388"/>
        <v>0.01</v>
      </c>
    </row>
    <row r="544" spans="2:34" hidden="1" outlineLevel="1">
      <c r="B544" t="str">
        <f t="shared" si="377"/>
        <v>e-methane liquefied (DAC) - Total emissions - WTW - Global - ton N2O/ton fuel</v>
      </c>
      <c r="C544" s="13" t="str">
        <f>C529</f>
        <v>e-methane liquefied (DAC)</v>
      </c>
      <c r="D544" s="13" t="s">
        <v>200</v>
      </c>
      <c r="E544" s="13" t="s">
        <v>49</v>
      </c>
      <c r="F544" s="13" t="s">
        <v>178</v>
      </c>
      <c r="G544" s="61">
        <f t="shared" ref="G544:AH544" si="389">G548+G555</f>
        <v>0</v>
      </c>
      <c r="H544" s="61">
        <f t="shared" si="389"/>
        <v>0</v>
      </c>
      <c r="I544" s="61">
        <f t="shared" si="389"/>
        <v>0</v>
      </c>
      <c r="J544" s="61">
        <f t="shared" si="389"/>
        <v>0</v>
      </c>
      <c r="K544" s="61">
        <f t="shared" si="389"/>
        <v>0</v>
      </c>
      <c r="L544" s="61">
        <f t="shared" si="389"/>
        <v>0</v>
      </c>
      <c r="M544" s="61">
        <f t="shared" si="389"/>
        <v>0</v>
      </c>
      <c r="N544" s="61">
        <f t="shared" si="389"/>
        <v>0</v>
      </c>
      <c r="O544" s="61">
        <f t="shared" si="389"/>
        <v>0</v>
      </c>
      <c r="P544" s="61">
        <f t="shared" si="389"/>
        <v>0</v>
      </c>
      <c r="Q544" s="61">
        <f t="shared" si="389"/>
        <v>0</v>
      </c>
      <c r="R544" s="61">
        <f t="shared" si="389"/>
        <v>0</v>
      </c>
      <c r="S544" s="61">
        <f t="shared" si="389"/>
        <v>0</v>
      </c>
      <c r="T544" s="61">
        <f t="shared" si="389"/>
        <v>0</v>
      </c>
      <c r="U544" s="61">
        <f t="shared" si="389"/>
        <v>0</v>
      </c>
      <c r="V544" s="61">
        <f t="shared" si="389"/>
        <v>0</v>
      </c>
      <c r="W544" s="61">
        <f t="shared" si="389"/>
        <v>0</v>
      </c>
      <c r="X544" s="61">
        <f t="shared" si="389"/>
        <v>0</v>
      </c>
      <c r="Y544" s="61">
        <f t="shared" si="389"/>
        <v>0</v>
      </c>
      <c r="Z544" s="61">
        <f t="shared" si="389"/>
        <v>0</v>
      </c>
      <c r="AA544" s="61">
        <f t="shared" si="389"/>
        <v>0</v>
      </c>
      <c r="AB544" s="61">
        <f t="shared" si="389"/>
        <v>0</v>
      </c>
      <c r="AC544" s="61">
        <f t="shared" si="389"/>
        <v>0</v>
      </c>
      <c r="AD544" s="61">
        <f t="shared" si="389"/>
        <v>0</v>
      </c>
      <c r="AE544" s="61">
        <f t="shared" si="389"/>
        <v>0</v>
      </c>
      <c r="AF544" s="61">
        <f t="shared" si="389"/>
        <v>0</v>
      </c>
      <c r="AG544" s="61">
        <f t="shared" si="389"/>
        <v>0</v>
      </c>
      <c r="AH544" s="61">
        <f t="shared" si="389"/>
        <v>0</v>
      </c>
    </row>
    <row r="545" spans="2:34" hidden="1" outlineLevel="1">
      <c r="B545" t="str">
        <f t="shared" si="377"/>
        <v/>
      </c>
      <c r="C545" s="56"/>
      <c r="D545" s="56"/>
      <c r="E545" s="56"/>
      <c r="F545" s="56"/>
      <c r="G545" s="57"/>
      <c r="H545" s="57"/>
      <c r="I545" s="57"/>
      <c r="J545" s="57"/>
      <c r="K545" s="57"/>
      <c r="L545" s="57"/>
      <c r="M545" s="57"/>
      <c r="N545" s="57"/>
      <c r="O545" s="57"/>
      <c r="P545" s="57"/>
      <c r="Q545" s="57"/>
      <c r="R545" s="57"/>
      <c r="S545" s="57"/>
      <c r="T545" s="57"/>
      <c r="U545" s="57"/>
      <c r="V545" s="57"/>
      <c r="W545" s="57"/>
      <c r="X545" s="57"/>
      <c r="Y545" s="57"/>
      <c r="Z545" s="57"/>
      <c r="AA545" s="57"/>
      <c r="AB545" s="57"/>
      <c r="AC545" s="57"/>
      <c r="AD545" s="57"/>
      <c r="AE545" s="57"/>
      <c r="AF545" s="57"/>
      <c r="AG545" s="57"/>
      <c r="AH545" s="57"/>
    </row>
    <row r="546" spans="2:34" hidden="1" outlineLevel="1">
      <c r="B546" t="str">
        <f t="shared" si="377"/>
        <v>e-methane liquefied (DAC) - Total emissions - TTW - Global - ton CO2/ton fuel</v>
      </c>
      <c r="C546" s="10" t="str">
        <f>C529</f>
        <v>e-methane liquefied (DAC)</v>
      </c>
      <c r="D546" s="10" t="s">
        <v>201</v>
      </c>
      <c r="E546" s="10" t="s">
        <v>49</v>
      </c>
      <c r="F546" s="10" t="s">
        <v>176</v>
      </c>
      <c r="G546" s="60">
        <f>G549</f>
        <v>0</v>
      </c>
      <c r="H546" s="60">
        <f t="shared" ref="H546:AH546" si="390">H549</f>
        <v>0</v>
      </c>
      <c r="I546" s="60">
        <f t="shared" si="390"/>
        <v>0</v>
      </c>
      <c r="J546" s="60">
        <f t="shared" si="390"/>
        <v>0</v>
      </c>
      <c r="K546" s="60">
        <f t="shared" si="390"/>
        <v>0</v>
      </c>
      <c r="L546" s="60">
        <f t="shared" si="390"/>
        <v>0</v>
      </c>
      <c r="M546" s="60">
        <f t="shared" si="390"/>
        <v>0</v>
      </c>
      <c r="N546" s="60">
        <f t="shared" si="390"/>
        <v>0</v>
      </c>
      <c r="O546" s="60">
        <f t="shared" si="390"/>
        <v>0</v>
      </c>
      <c r="P546" s="60">
        <f t="shared" si="390"/>
        <v>0</v>
      </c>
      <c r="Q546" s="60">
        <f t="shared" si="390"/>
        <v>0</v>
      </c>
      <c r="R546" s="60">
        <f t="shared" si="390"/>
        <v>0</v>
      </c>
      <c r="S546" s="60">
        <f t="shared" si="390"/>
        <v>0</v>
      </c>
      <c r="T546" s="60">
        <f t="shared" si="390"/>
        <v>0</v>
      </c>
      <c r="U546" s="60">
        <f t="shared" si="390"/>
        <v>0</v>
      </c>
      <c r="V546" s="60">
        <f t="shared" si="390"/>
        <v>0</v>
      </c>
      <c r="W546" s="60">
        <f t="shared" si="390"/>
        <v>0</v>
      </c>
      <c r="X546" s="60">
        <f t="shared" si="390"/>
        <v>0</v>
      </c>
      <c r="Y546" s="60">
        <f t="shared" si="390"/>
        <v>0</v>
      </c>
      <c r="Z546" s="60">
        <f t="shared" si="390"/>
        <v>0</v>
      </c>
      <c r="AA546" s="60">
        <f t="shared" si="390"/>
        <v>0</v>
      </c>
      <c r="AB546" s="60">
        <f t="shared" si="390"/>
        <v>0</v>
      </c>
      <c r="AC546" s="60">
        <f t="shared" si="390"/>
        <v>0</v>
      </c>
      <c r="AD546" s="60">
        <f t="shared" si="390"/>
        <v>0</v>
      </c>
      <c r="AE546" s="60">
        <f t="shared" si="390"/>
        <v>0</v>
      </c>
      <c r="AF546" s="60">
        <f t="shared" si="390"/>
        <v>0</v>
      </c>
      <c r="AG546" s="60">
        <f t="shared" si="390"/>
        <v>0</v>
      </c>
      <c r="AH546" s="60">
        <f t="shared" si="390"/>
        <v>0</v>
      </c>
    </row>
    <row r="547" spans="2:34" hidden="1" outlineLevel="1">
      <c r="B547" t="str">
        <f t="shared" si="377"/>
        <v>e-methane liquefied (DAC) - Total emissions - TTW - Global - ton CH4/ton fuel</v>
      </c>
      <c r="C547" s="2" t="str">
        <f>C529</f>
        <v>e-methane liquefied (DAC)</v>
      </c>
      <c r="D547" s="2" t="s">
        <v>201</v>
      </c>
      <c r="E547" s="2" t="s">
        <v>49</v>
      </c>
      <c r="F547" s="2" t="s">
        <v>177</v>
      </c>
      <c r="G547" s="64">
        <f t="shared" ref="G547:AH547" si="391">G550</f>
        <v>2.4E-2</v>
      </c>
      <c r="H547" s="64">
        <f t="shared" si="391"/>
        <v>2.1999999999999999E-2</v>
      </c>
      <c r="I547" s="64">
        <f t="shared" si="391"/>
        <v>0.02</v>
      </c>
      <c r="J547" s="64">
        <f t="shared" si="391"/>
        <v>1.7999999999999999E-2</v>
      </c>
      <c r="K547" s="64">
        <f t="shared" si="391"/>
        <v>1.6E-2</v>
      </c>
      <c r="L547" s="64">
        <f t="shared" si="391"/>
        <v>1.4E-2</v>
      </c>
      <c r="M547" s="64">
        <f t="shared" si="391"/>
        <v>1.2E-2</v>
      </c>
      <c r="N547" s="64">
        <f t="shared" si="391"/>
        <v>0.01</v>
      </c>
      <c r="O547" s="64">
        <f t="shared" si="391"/>
        <v>0.01</v>
      </c>
      <c r="P547" s="64">
        <f t="shared" si="391"/>
        <v>0.01</v>
      </c>
      <c r="Q547" s="64">
        <f t="shared" si="391"/>
        <v>0.01</v>
      </c>
      <c r="R547" s="64">
        <f t="shared" si="391"/>
        <v>0.01</v>
      </c>
      <c r="S547" s="64">
        <f t="shared" si="391"/>
        <v>0.01</v>
      </c>
      <c r="T547" s="64">
        <f t="shared" si="391"/>
        <v>0.01</v>
      </c>
      <c r="U547" s="64">
        <f t="shared" si="391"/>
        <v>0.01</v>
      </c>
      <c r="V547" s="64">
        <f t="shared" si="391"/>
        <v>0.01</v>
      </c>
      <c r="W547" s="64">
        <f t="shared" si="391"/>
        <v>0.01</v>
      </c>
      <c r="X547" s="64">
        <f t="shared" si="391"/>
        <v>0.01</v>
      </c>
      <c r="Y547" s="64">
        <f t="shared" si="391"/>
        <v>0.01</v>
      </c>
      <c r="Z547" s="64">
        <f t="shared" si="391"/>
        <v>0.01</v>
      </c>
      <c r="AA547" s="64">
        <f t="shared" si="391"/>
        <v>0.01</v>
      </c>
      <c r="AB547" s="64">
        <f t="shared" si="391"/>
        <v>0.01</v>
      </c>
      <c r="AC547" s="64">
        <f t="shared" si="391"/>
        <v>0.01</v>
      </c>
      <c r="AD547" s="64">
        <f t="shared" si="391"/>
        <v>0.01</v>
      </c>
      <c r="AE547" s="64">
        <f t="shared" si="391"/>
        <v>0.01</v>
      </c>
      <c r="AF547" s="64">
        <f t="shared" si="391"/>
        <v>0.01</v>
      </c>
      <c r="AG547" s="64">
        <f t="shared" si="391"/>
        <v>0.01</v>
      </c>
      <c r="AH547" s="64">
        <f t="shared" si="391"/>
        <v>0.01</v>
      </c>
    </row>
    <row r="548" spans="2:34" hidden="1" outlineLevel="1">
      <c r="B548" t="str">
        <f t="shared" si="377"/>
        <v>e-methane liquefied (DAC) - Total emissions - TTW - Global - ton N2O/ton fuel</v>
      </c>
      <c r="C548" s="13" t="str">
        <f>C529</f>
        <v>e-methane liquefied (DAC)</v>
      </c>
      <c r="D548" s="13" t="s">
        <v>201</v>
      </c>
      <c r="E548" s="13" t="s">
        <v>49</v>
      </c>
      <c r="F548" s="13" t="s">
        <v>178</v>
      </c>
      <c r="G548" s="61">
        <f t="shared" ref="G548:AH548" si="392">G551</f>
        <v>0</v>
      </c>
      <c r="H548" s="61">
        <f t="shared" si="392"/>
        <v>0</v>
      </c>
      <c r="I548" s="61">
        <f t="shared" si="392"/>
        <v>0</v>
      </c>
      <c r="J548" s="61">
        <f t="shared" si="392"/>
        <v>0</v>
      </c>
      <c r="K548" s="61">
        <f t="shared" si="392"/>
        <v>0</v>
      </c>
      <c r="L548" s="61">
        <f t="shared" si="392"/>
        <v>0</v>
      </c>
      <c r="M548" s="61">
        <f t="shared" si="392"/>
        <v>0</v>
      </c>
      <c r="N548" s="61">
        <f t="shared" si="392"/>
        <v>0</v>
      </c>
      <c r="O548" s="61">
        <f t="shared" si="392"/>
        <v>0</v>
      </c>
      <c r="P548" s="61">
        <f t="shared" si="392"/>
        <v>0</v>
      </c>
      <c r="Q548" s="61">
        <f t="shared" si="392"/>
        <v>0</v>
      </c>
      <c r="R548" s="61">
        <f t="shared" si="392"/>
        <v>0</v>
      </c>
      <c r="S548" s="61">
        <f t="shared" si="392"/>
        <v>0</v>
      </c>
      <c r="T548" s="61">
        <f t="shared" si="392"/>
        <v>0</v>
      </c>
      <c r="U548" s="61">
        <f t="shared" si="392"/>
        <v>0</v>
      </c>
      <c r="V548" s="61">
        <f t="shared" si="392"/>
        <v>0</v>
      </c>
      <c r="W548" s="61">
        <f t="shared" si="392"/>
        <v>0</v>
      </c>
      <c r="X548" s="61">
        <f t="shared" si="392"/>
        <v>0</v>
      </c>
      <c r="Y548" s="61">
        <f t="shared" si="392"/>
        <v>0</v>
      </c>
      <c r="Z548" s="61">
        <f t="shared" si="392"/>
        <v>0</v>
      </c>
      <c r="AA548" s="61">
        <f t="shared" si="392"/>
        <v>0</v>
      </c>
      <c r="AB548" s="61">
        <f t="shared" si="392"/>
        <v>0</v>
      </c>
      <c r="AC548" s="61">
        <f t="shared" si="392"/>
        <v>0</v>
      </c>
      <c r="AD548" s="61">
        <f t="shared" si="392"/>
        <v>0</v>
      </c>
      <c r="AE548" s="61">
        <f t="shared" si="392"/>
        <v>0</v>
      </c>
      <c r="AF548" s="61">
        <f t="shared" si="392"/>
        <v>0</v>
      </c>
      <c r="AG548" s="61">
        <f t="shared" si="392"/>
        <v>0</v>
      </c>
      <c r="AH548" s="61">
        <f t="shared" si="392"/>
        <v>0</v>
      </c>
    </row>
    <row r="549" spans="2:34" hidden="1" outlineLevel="1">
      <c r="B549" t="str">
        <f t="shared" si="377"/>
        <v>e-methane (liquefied) - TTW emissions (carbon dioxide) - Global - ton CO2/ton fuel</v>
      </c>
      <c r="C549" t="s">
        <v>140</v>
      </c>
      <c r="D549" t="s">
        <v>202</v>
      </c>
      <c r="E549" t="s">
        <v>49</v>
      </c>
      <c r="F549" t="s">
        <v>176</v>
      </c>
      <c r="G549" s="20">
        <f>INDEX(FuelData,MATCH($B549,FuelData_Index,0),MATCH(G$4,FuelData_Year,0))</f>
        <v>0</v>
      </c>
      <c r="H549" s="20">
        <f t="shared" ref="G549:AH551" si="393">INDEX(FuelData,MATCH($B549,FuelData_Index,0),MATCH(H$4,FuelData_Year,0))</f>
        <v>0</v>
      </c>
      <c r="I549" s="20">
        <f t="shared" si="393"/>
        <v>0</v>
      </c>
      <c r="J549" s="20">
        <f t="shared" si="393"/>
        <v>0</v>
      </c>
      <c r="K549" s="20">
        <f t="shared" si="393"/>
        <v>0</v>
      </c>
      <c r="L549" s="20">
        <f t="shared" si="393"/>
        <v>0</v>
      </c>
      <c r="M549" s="20">
        <f t="shared" si="393"/>
        <v>0</v>
      </c>
      <c r="N549" s="20">
        <f t="shared" si="393"/>
        <v>0</v>
      </c>
      <c r="O549" s="20">
        <f t="shared" si="393"/>
        <v>0</v>
      </c>
      <c r="P549" s="20">
        <f t="shared" si="393"/>
        <v>0</v>
      </c>
      <c r="Q549" s="20">
        <f t="shared" si="393"/>
        <v>0</v>
      </c>
      <c r="R549" s="20">
        <f t="shared" si="393"/>
        <v>0</v>
      </c>
      <c r="S549" s="20">
        <f t="shared" si="393"/>
        <v>0</v>
      </c>
      <c r="T549" s="20">
        <f t="shared" si="393"/>
        <v>0</v>
      </c>
      <c r="U549" s="20">
        <f t="shared" si="393"/>
        <v>0</v>
      </c>
      <c r="V549" s="20">
        <f t="shared" si="393"/>
        <v>0</v>
      </c>
      <c r="W549" s="20">
        <f t="shared" si="393"/>
        <v>0</v>
      </c>
      <c r="X549" s="20">
        <f t="shared" si="393"/>
        <v>0</v>
      </c>
      <c r="Y549" s="20">
        <f t="shared" si="393"/>
        <v>0</v>
      </c>
      <c r="Z549" s="20">
        <f t="shared" si="393"/>
        <v>0</v>
      </c>
      <c r="AA549" s="20">
        <f t="shared" si="393"/>
        <v>0</v>
      </c>
      <c r="AB549" s="20">
        <f t="shared" si="393"/>
        <v>0</v>
      </c>
      <c r="AC549" s="20">
        <f t="shared" si="393"/>
        <v>0</v>
      </c>
      <c r="AD549" s="20">
        <f t="shared" si="393"/>
        <v>0</v>
      </c>
      <c r="AE549" s="20">
        <f t="shared" si="393"/>
        <v>0</v>
      </c>
      <c r="AF549" s="20">
        <f t="shared" si="393"/>
        <v>0</v>
      </c>
      <c r="AG549" s="20">
        <f t="shared" si="393"/>
        <v>0</v>
      </c>
      <c r="AH549" s="20">
        <f t="shared" si="393"/>
        <v>0</v>
      </c>
    </row>
    <row r="550" spans="2:34" hidden="1" outlineLevel="1">
      <c r="B550" t="str">
        <f t="shared" si="377"/>
        <v>e-methane (liquefied) - TTW emissions (methane) - Global - ton CH4/ton fuel</v>
      </c>
      <c r="C550" t="s">
        <v>140</v>
      </c>
      <c r="D550" t="s">
        <v>203</v>
      </c>
      <c r="E550" t="s">
        <v>49</v>
      </c>
      <c r="F550" t="s">
        <v>177</v>
      </c>
      <c r="G550" s="20">
        <f t="shared" si="393"/>
        <v>2.4E-2</v>
      </c>
      <c r="H550" s="20">
        <f t="shared" si="393"/>
        <v>2.1999999999999999E-2</v>
      </c>
      <c r="I550" s="20">
        <f t="shared" si="393"/>
        <v>0.02</v>
      </c>
      <c r="J550" s="20">
        <f t="shared" si="393"/>
        <v>1.7999999999999999E-2</v>
      </c>
      <c r="K550" s="20">
        <f t="shared" si="393"/>
        <v>1.6E-2</v>
      </c>
      <c r="L550" s="20">
        <f t="shared" si="393"/>
        <v>1.4E-2</v>
      </c>
      <c r="M550" s="20">
        <f t="shared" si="393"/>
        <v>1.2E-2</v>
      </c>
      <c r="N550" s="20">
        <f t="shared" si="393"/>
        <v>0.01</v>
      </c>
      <c r="O550" s="20">
        <f t="shared" si="393"/>
        <v>0.01</v>
      </c>
      <c r="P550" s="20">
        <f t="shared" si="393"/>
        <v>0.01</v>
      </c>
      <c r="Q550" s="20">
        <f t="shared" si="393"/>
        <v>0.01</v>
      </c>
      <c r="R550" s="20">
        <f t="shared" si="393"/>
        <v>0.01</v>
      </c>
      <c r="S550" s="20">
        <f t="shared" si="393"/>
        <v>0.01</v>
      </c>
      <c r="T550" s="20">
        <f t="shared" si="393"/>
        <v>0.01</v>
      </c>
      <c r="U550" s="20">
        <f t="shared" si="393"/>
        <v>0.01</v>
      </c>
      <c r="V550" s="20">
        <f t="shared" si="393"/>
        <v>0.01</v>
      </c>
      <c r="W550" s="20">
        <f t="shared" si="393"/>
        <v>0.01</v>
      </c>
      <c r="X550" s="20">
        <f t="shared" si="393"/>
        <v>0.01</v>
      </c>
      <c r="Y550" s="20">
        <f t="shared" si="393"/>
        <v>0.01</v>
      </c>
      <c r="Z550" s="20">
        <f t="shared" si="393"/>
        <v>0.01</v>
      </c>
      <c r="AA550" s="20">
        <f t="shared" si="393"/>
        <v>0.01</v>
      </c>
      <c r="AB550" s="20">
        <f t="shared" si="393"/>
        <v>0.01</v>
      </c>
      <c r="AC550" s="20">
        <f t="shared" si="393"/>
        <v>0.01</v>
      </c>
      <c r="AD550" s="20">
        <f t="shared" si="393"/>
        <v>0.01</v>
      </c>
      <c r="AE550" s="20">
        <f t="shared" si="393"/>
        <v>0.01</v>
      </c>
      <c r="AF550" s="20">
        <f t="shared" si="393"/>
        <v>0.01</v>
      </c>
      <c r="AG550" s="20">
        <f t="shared" si="393"/>
        <v>0.01</v>
      </c>
      <c r="AH550" s="20">
        <f t="shared" si="393"/>
        <v>0.01</v>
      </c>
    </row>
    <row r="551" spans="2:34" hidden="1" outlineLevel="1">
      <c r="B551" t="str">
        <f t="shared" si="377"/>
        <v>e-methane (liquefied) - TTW emissions (nitrous oxide) - Global - ton N2O/ton fuel</v>
      </c>
      <c r="C551" t="s">
        <v>140</v>
      </c>
      <c r="D551" t="s">
        <v>204</v>
      </c>
      <c r="E551" t="s">
        <v>49</v>
      </c>
      <c r="F551" t="s">
        <v>178</v>
      </c>
      <c r="G551" s="20">
        <f t="shared" si="393"/>
        <v>0</v>
      </c>
      <c r="H551" s="20">
        <f t="shared" si="393"/>
        <v>0</v>
      </c>
      <c r="I551" s="20">
        <f t="shared" si="393"/>
        <v>0</v>
      </c>
      <c r="J551" s="20">
        <f t="shared" si="393"/>
        <v>0</v>
      </c>
      <c r="K551" s="20">
        <f t="shared" si="393"/>
        <v>0</v>
      </c>
      <c r="L551" s="20">
        <f t="shared" si="393"/>
        <v>0</v>
      </c>
      <c r="M551" s="20">
        <f t="shared" si="393"/>
        <v>0</v>
      </c>
      <c r="N551" s="20">
        <f t="shared" si="393"/>
        <v>0</v>
      </c>
      <c r="O551" s="20">
        <f t="shared" si="393"/>
        <v>0</v>
      </c>
      <c r="P551" s="20">
        <f t="shared" si="393"/>
        <v>0</v>
      </c>
      <c r="Q551" s="20">
        <f t="shared" si="393"/>
        <v>0</v>
      </c>
      <c r="R551" s="20">
        <f t="shared" si="393"/>
        <v>0</v>
      </c>
      <c r="S551" s="20">
        <f t="shared" si="393"/>
        <v>0</v>
      </c>
      <c r="T551" s="20">
        <f t="shared" si="393"/>
        <v>0</v>
      </c>
      <c r="U551" s="20">
        <f t="shared" si="393"/>
        <v>0</v>
      </c>
      <c r="V551" s="20">
        <f t="shared" si="393"/>
        <v>0</v>
      </c>
      <c r="W551" s="20">
        <f t="shared" si="393"/>
        <v>0</v>
      </c>
      <c r="X551" s="20">
        <f t="shared" si="393"/>
        <v>0</v>
      </c>
      <c r="Y551" s="20">
        <f t="shared" si="393"/>
        <v>0</v>
      </c>
      <c r="Z551" s="20">
        <f t="shared" si="393"/>
        <v>0</v>
      </c>
      <c r="AA551" s="20">
        <f t="shared" si="393"/>
        <v>0</v>
      </c>
      <c r="AB551" s="20">
        <f t="shared" si="393"/>
        <v>0</v>
      </c>
      <c r="AC551" s="20">
        <f t="shared" si="393"/>
        <v>0</v>
      </c>
      <c r="AD551" s="20">
        <f t="shared" si="393"/>
        <v>0</v>
      </c>
      <c r="AE551" s="20">
        <f t="shared" si="393"/>
        <v>0</v>
      </c>
      <c r="AF551" s="20">
        <f t="shared" si="393"/>
        <v>0</v>
      </c>
      <c r="AG551" s="20">
        <f t="shared" si="393"/>
        <v>0</v>
      </c>
      <c r="AH551" s="20">
        <f t="shared" si="393"/>
        <v>0</v>
      </c>
    </row>
    <row r="552" spans="2:34" hidden="1" outlineLevel="1">
      <c r="B552" t="str">
        <f t="shared" si="377"/>
        <v/>
      </c>
      <c r="C552" s="56"/>
      <c r="D552" s="56"/>
      <c r="E552" s="56"/>
      <c r="F552" s="56"/>
      <c r="G552" s="57"/>
      <c r="H552" s="57"/>
      <c r="I552" s="57"/>
      <c r="J552" s="57"/>
      <c r="K552" s="57"/>
      <c r="L552" s="57"/>
      <c r="M552" s="57"/>
      <c r="N552" s="57"/>
      <c r="O552" s="57"/>
      <c r="P552" s="57"/>
      <c r="Q552" s="57"/>
      <c r="R552" s="57"/>
      <c r="S552" s="57"/>
      <c r="T552" s="57"/>
      <c r="U552" s="57"/>
      <c r="V552" s="57"/>
      <c r="W552" s="57"/>
      <c r="X552" s="57"/>
      <c r="Y552" s="57"/>
      <c r="Z552" s="57"/>
      <c r="AA552" s="57"/>
      <c r="AB552" s="57"/>
      <c r="AC552" s="57"/>
      <c r="AD552" s="57"/>
      <c r="AE552" s="57"/>
      <c r="AF552" s="57"/>
      <c r="AG552" s="57"/>
      <c r="AH552" s="57"/>
    </row>
    <row r="553" spans="2:34" hidden="1" outlineLevel="1">
      <c r="B553" t="str">
        <f t="shared" si="377"/>
        <v>e-methane liquefied (DAC) - Total emissions - WTT - Global - ton CO2eq/ton fuel</v>
      </c>
      <c r="C553" s="10" t="str">
        <f>C529</f>
        <v>e-methane liquefied (DAC)</v>
      </c>
      <c r="D553" s="10" t="s">
        <v>175</v>
      </c>
      <c r="E553" s="10" t="s">
        <v>49</v>
      </c>
      <c r="F553" s="10" t="s">
        <v>52</v>
      </c>
      <c r="G553" s="60">
        <f t="shared" ref="G553:AH553" si="394">G557+G564+G572</f>
        <v>0.19321997007360778</v>
      </c>
      <c r="H553" s="60">
        <f t="shared" si="394"/>
        <v>0.19247875743367254</v>
      </c>
      <c r="I553" s="60">
        <f t="shared" si="394"/>
        <v>0.19170900000000085</v>
      </c>
      <c r="J553" s="60">
        <f t="shared" si="394"/>
        <v>0.19088208836568049</v>
      </c>
      <c r="K553" s="60">
        <f t="shared" si="394"/>
        <v>0.19000704650924902</v>
      </c>
      <c r="L553" s="60">
        <f t="shared" si="394"/>
        <v>0.18908387443070471</v>
      </c>
      <c r="M553" s="60">
        <f t="shared" si="394"/>
        <v>0.18811257213005067</v>
      </c>
      <c r="N553" s="60">
        <f t="shared" si="394"/>
        <v>0.18709313960728308</v>
      </c>
      <c r="O553" s="60">
        <f t="shared" si="394"/>
        <v>0.18566034933886966</v>
      </c>
      <c r="P553" s="60">
        <f t="shared" si="394"/>
        <v>0.1841811167270537</v>
      </c>
      <c r="Q553" s="60">
        <f t="shared" si="394"/>
        <v>0.18265544177183266</v>
      </c>
      <c r="R553" s="60">
        <f t="shared" si="394"/>
        <v>0.18108332447320394</v>
      </c>
      <c r="S553" s="60">
        <f t="shared" si="394"/>
        <v>0.17946476483117188</v>
      </c>
      <c r="T553" s="60">
        <f t="shared" si="394"/>
        <v>0.17783080410287697</v>
      </c>
      <c r="U553" s="60">
        <f t="shared" si="394"/>
        <v>0.17616464698162501</v>
      </c>
      <c r="V553" s="60">
        <f t="shared" si="394"/>
        <v>0.17446629346742051</v>
      </c>
      <c r="W553" s="60">
        <f t="shared" si="394"/>
        <v>0.17273574356025714</v>
      </c>
      <c r="X553" s="60">
        <f t="shared" si="394"/>
        <v>0.17097299726013629</v>
      </c>
      <c r="Y553" s="60">
        <f t="shared" si="394"/>
        <v>0.16886180000748638</v>
      </c>
      <c r="Z553" s="60">
        <f t="shared" si="394"/>
        <v>0.16676891269452884</v>
      </c>
      <c r="AA553" s="60">
        <f t="shared" si="394"/>
        <v>0.16469433532126673</v>
      </c>
      <c r="AB553" s="60">
        <f t="shared" si="394"/>
        <v>0.16263806788769708</v>
      </c>
      <c r="AC553" s="60">
        <f t="shared" si="394"/>
        <v>0.16060011039382199</v>
      </c>
      <c r="AD553" s="60">
        <f t="shared" si="394"/>
        <v>0.15885412401043889</v>
      </c>
      <c r="AE553" s="60">
        <f t="shared" si="394"/>
        <v>0.15713164477936534</v>
      </c>
      <c r="AF553" s="60">
        <f t="shared" si="394"/>
        <v>0.15543267270060085</v>
      </c>
      <c r="AG553" s="60">
        <f t="shared" si="394"/>
        <v>0.15375720777414567</v>
      </c>
      <c r="AH553" s="60">
        <f t="shared" si="394"/>
        <v>0.15210525000000011</v>
      </c>
    </row>
    <row r="554" spans="2:34" hidden="1" outlineLevel="1">
      <c r="B554" t="str">
        <f t="shared" si="377"/>
        <v>e-methane liquefied (DAC) - Total emissions - WTT - Global - ton CO2eq/ton fuel</v>
      </c>
      <c r="C554" s="2" t="str">
        <f>C529</f>
        <v>e-methane liquefied (DAC)</v>
      </c>
      <c r="D554" s="2" t="s">
        <v>175</v>
      </c>
      <c r="E554" s="2" t="s">
        <v>49</v>
      </c>
      <c r="F554" s="2" t="s">
        <v>52</v>
      </c>
      <c r="G554" s="64">
        <f t="shared" ref="G554:AH554" si="395">G558+G565+G573</f>
        <v>0</v>
      </c>
      <c r="H554" s="64">
        <f t="shared" si="395"/>
        <v>0</v>
      </c>
      <c r="I554" s="64">
        <f t="shared" si="395"/>
        <v>0</v>
      </c>
      <c r="J554" s="64">
        <f t="shared" si="395"/>
        <v>0</v>
      </c>
      <c r="K554" s="64">
        <f t="shared" si="395"/>
        <v>0</v>
      </c>
      <c r="L554" s="64">
        <f t="shared" si="395"/>
        <v>0</v>
      </c>
      <c r="M554" s="64">
        <f t="shared" si="395"/>
        <v>0</v>
      </c>
      <c r="N554" s="64">
        <f t="shared" si="395"/>
        <v>0</v>
      </c>
      <c r="O554" s="64">
        <f t="shared" si="395"/>
        <v>0</v>
      </c>
      <c r="P554" s="64">
        <f t="shared" si="395"/>
        <v>0</v>
      </c>
      <c r="Q554" s="64">
        <f t="shared" si="395"/>
        <v>0</v>
      </c>
      <c r="R554" s="64">
        <f t="shared" si="395"/>
        <v>0</v>
      </c>
      <c r="S554" s="64">
        <f t="shared" si="395"/>
        <v>0</v>
      </c>
      <c r="T554" s="64">
        <f t="shared" si="395"/>
        <v>0</v>
      </c>
      <c r="U554" s="64">
        <f t="shared" si="395"/>
        <v>0</v>
      </c>
      <c r="V554" s="64">
        <f t="shared" si="395"/>
        <v>0</v>
      </c>
      <c r="W554" s="64">
        <f t="shared" si="395"/>
        <v>0</v>
      </c>
      <c r="X554" s="64">
        <f t="shared" si="395"/>
        <v>0</v>
      </c>
      <c r="Y554" s="64">
        <f t="shared" si="395"/>
        <v>0</v>
      </c>
      <c r="Z554" s="64">
        <f t="shared" si="395"/>
        <v>0</v>
      </c>
      <c r="AA554" s="64">
        <f t="shared" si="395"/>
        <v>0</v>
      </c>
      <c r="AB554" s="64">
        <f t="shared" si="395"/>
        <v>0</v>
      </c>
      <c r="AC554" s="64">
        <f t="shared" si="395"/>
        <v>0</v>
      </c>
      <c r="AD554" s="64">
        <f t="shared" si="395"/>
        <v>0</v>
      </c>
      <c r="AE554" s="64">
        <f t="shared" si="395"/>
        <v>0</v>
      </c>
      <c r="AF554" s="64">
        <f t="shared" si="395"/>
        <v>0</v>
      </c>
      <c r="AG554" s="64">
        <f t="shared" si="395"/>
        <v>0</v>
      </c>
      <c r="AH554" s="64">
        <f t="shared" si="395"/>
        <v>0</v>
      </c>
    </row>
    <row r="555" spans="2:34" hidden="1" outlineLevel="1">
      <c r="B555" t="str">
        <f t="shared" si="377"/>
        <v>e-methane liquefied (DAC) - Total emissions - WTT - Global - ton CO2eq/ton fuel</v>
      </c>
      <c r="C555" s="13" t="str">
        <f>C529</f>
        <v>e-methane liquefied (DAC)</v>
      </c>
      <c r="D555" s="13" t="s">
        <v>175</v>
      </c>
      <c r="E555" s="13" t="s">
        <v>49</v>
      </c>
      <c r="F555" s="13" t="s">
        <v>52</v>
      </c>
      <c r="G555" s="61">
        <f t="shared" ref="G555:AH555" si="396">G559+G566+G574</f>
        <v>0</v>
      </c>
      <c r="H555" s="61">
        <f t="shared" si="396"/>
        <v>0</v>
      </c>
      <c r="I555" s="61">
        <f t="shared" si="396"/>
        <v>0</v>
      </c>
      <c r="J555" s="61">
        <f t="shared" si="396"/>
        <v>0</v>
      </c>
      <c r="K555" s="61">
        <f t="shared" si="396"/>
        <v>0</v>
      </c>
      <c r="L555" s="61">
        <f t="shared" si="396"/>
        <v>0</v>
      </c>
      <c r="M555" s="61">
        <f t="shared" si="396"/>
        <v>0</v>
      </c>
      <c r="N555" s="61">
        <f t="shared" si="396"/>
        <v>0</v>
      </c>
      <c r="O555" s="61">
        <f t="shared" si="396"/>
        <v>0</v>
      </c>
      <c r="P555" s="61">
        <f t="shared" si="396"/>
        <v>0</v>
      </c>
      <c r="Q555" s="61">
        <f t="shared" si="396"/>
        <v>0</v>
      </c>
      <c r="R555" s="61">
        <f t="shared" si="396"/>
        <v>0</v>
      </c>
      <c r="S555" s="61">
        <f t="shared" si="396"/>
        <v>0</v>
      </c>
      <c r="T555" s="61">
        <f t="shared" si="396"/>
        <v>0</v>
      </c>
      <c r="U555" s="61">
        <f t="shared" si="396"/>
        <v>0</v>
      </c>
      <c r="V555" s="61">
        <f t="shared" si="396"/>
        <v>0</v>
      </c>
      <c r="W555" s="61">
        <f t="shared" si="396"/>
        <v>0</v>
      </c>
      <c r="X555" s="61">
        <f t="shared" si="396"/>
        <v>0</v>
      </c>
      <c r="Y555" s="61">
        <f t="shared" si="396"/>
        <v>0</v>
      </c>
      <c r="Z555" s="61">
        <f t="shared" si="396"/>
        <v>0</v>
      </c>
      <c r="AA555" s="61">
        <f t="shared" si="396"/>
        <v>0</v>
      </c>
      <c r="AB555" s="61">
        <f t="shared" si="396"/>
        <v>0</v>
      </c>
      <c r="AC555" s="61">
        <f t="shared" si="396"/>
        <v>0</v>
      </c>
      <c r="AD555" s="61">
        <f t="shared" si="396"/>
        <v>0</v>
      </c>
      <c r="AE555" s="61">
        <f t="shared" si="396"/>
        <v>0</v>
      </c>
      <c r="AF555" s="61">
        <f t="shared" si="396"/>
        <v>0</v>
      </c>
      <c r="AG555" s="61">
        <f t="shared" si="396"/>
        <v>0</v>
      </c>
      <c r="AH555" s="61">
        <f t="shared" si="396"/>
        <v>0</v>
      </c>
    </row>
    <row r="556" spans="2:34" hidden="1" outlineLevel="1">
      <c r="B556" t="str">
        <f t="shared" si="377"/>
        <v/>
      </c>
      <c r="C556" s="2"/>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row>
    <row r="557" spans="2:34" hidden="1" outlineLevel="1">
      <c r="B557" t="str">
        <f t="shared" si="377"/>
        <v>e-methane liquefied (DAC) - Process-related emissions - WTT - Global - ton CO2/ton fuel</v>
      </c>
      <c r="C557" s="10" t="str">
        <f>C529</f>
        <v>e-methane liquefied (DAC)</v>
      </c>
      <c r="D557" s="10" t="s">
        <v>179</v>
      </c>
      <c r="E557" s="10" t="s">
        <v>49</v>
      </c>
      <c r="F557" s="10" t="s">
        <v>176</v>
      </c>
      <c r="G557" s="60">
        <f>G560</f>
        <v>0</v>
      </c>
      <c r="H557" s="60">
        <f t="shared" ref="H557:AH557" si="397">H560</f>
        <v>0</v>
      </c>
      <c r="I557" s="60">
        <f t="shared" si="397"/>
        <v>0</v>
      </c>
      <c r="J557" s="60">
        <f t="shared" si="397"/>
        <v>0</v>
      </c>
      <c r="K557" s="60">
        <f t="shared" si="397"/>
        <v>0</v>
      </c>
      <c r="L557" s="60">
        <f t="shared" si="397"/>
        <v>0</v>
      </c>
      <c r="M557" s="60">
        <f t="shared" si="397"/>
        <v>0</v>
      </c>
      <c r="N557" s="60">
        <f t="shared" si="397"/>
        <v>0</v>
      </c>
      <c r="O557" s="60">
        <f t="shared" si="397"/>
        <v>0</v>
      </c>
      <c r="P557" s="60">
        <f t="shared" si="397"/>
        <v>0</v>
      </c>
      <c r="Q557" s="60">
        <f t="shared" si="397"/>
        <v>0</v>
      </c>
      <c r="R557" s="60">
        <f t="shared" si="397"/>
        <v>0</v>
      </c>
      <c r="S557" s="60">
        <f t="shared" si="397"/>
        <v>0</v>
      </c>
      <c r="T557" s="60">
        <f t="shared" si="397"/>
        <v>0</v>
      </c>
      <c r="U557" s="60">
        <f t="shared" si="397"/>
        <v>0</v>
      </c>
      <c r="V557" s="60">
        <f t="shared" si="397"/>
        <v>0</v>
      </c>
      <c r="W557" s="60">
        <f t="shared" si="397"/>
        <v>0</v>
      </c>
      <c r="X557" s="60">
        <f t="shared" si="397"/>
        <v>0</v>
      </c>
      <c r="Y557" s="60">
        <f t="shared" si="397"/>
        <v>0</v>
      </c>
      <c r="Z557" s="60">
        <f t="shared" si="397"/>
        <v>0</v>
      </c>
      <c r="AA557" s="60">
        <f t="shared" si="397"/>
        <v>0</v>
      </c>
      <c r="AB557" s="60">
        <f t="shared" si="397"/>
        <v>0</v>
      </c>
      <c r="AC557" s="60">
        <f t="shared" si="397"/>
        <v>0</v>
      </c>
      <c r="AD557" s="60">
        <f t="shared" si="397"/>
        <v>0</v>
      </c>
      <c r="AE557" s="60">
        <f t="shared" si="397"/>
        <v>0</v>
      </c>
      <c r="AF557" s="60">
        <f t="shared" si="397"/>
        <v>0</v>
      </c>
      <c r="AG557" s="60">
        <f t="shared" si="397"/>
        <v>0</v>
      </c>
      <c r="AH557" s="60">
        <f t="shared" si="397"/>
        <v>0</v>
      </c>
    </row>
    <row r="558" spans="2:34" hidden="1" outlineLevel="1">
      <c r="B558" t="str">
        <f t="shared" si="377"/>
        <v>e-methane liquefied (DAC) - Process-related emissions - WTT - Global - ton CH4/ton fuel</v>
      </c>
      <c r="C558" s="2" t="str">
        <f>C529</f>
        <v>e-methane liquefied (DAC)</v>
      </c>
      <c r="D558" s="2" t="s">
        <v>179</v>
      </c>
      <c r="E558" s="2" t="s">
        <v>49</v>
      </c>
      <c r="F558" s="2" t="s">
        <v>177</v>
      </c>
      <c r="G558" s="64">
        <f t="shared" ref="G558:AH558" si="398">G561</f>
        <v>0</v>
      </c>
      <c r="H558" s="64">
        <f t="shared" si="398"/>
        <v>0</v>
      </c>
      <c r="I558" s="64">
        <f t="shared" si="398"/>
        <v>0</v>
      </c>
      <c r="J558" s="64">
        <f t="shared" si="398"/>
        <v>0</v>
      </c>
      <c r="K558" s="64">
        <f t="shared" si="398"/>
        <v>0</v>
      </c>
      <c r="L558" s="64">
        <f t="shared" si="398"/>
        <v>0</v>
      </c>
      <c r="M558" s="64">
        <f t="shared" si="398"/>
        <v>0</v>
      </c>
      <c r="N558" s="64">
        <f t="shared" si="398"/>
        <v>0</v>
      </c>
      <c r="O558" s="64">
        <f t="shared" si="398"/>
        <v>0</v>
      </c>
      <c r="P558" s="64">
        <f t="shared" si="398"/>
        <v>0</v>
      </c>
      <c r="Q558" s="64">
        <f t="shared" si="398"/>
        <v>0</v>
      </c>
      <c r="R558" s="64">
        <f t="shared" si="398"/>
        <v>0</v>
      </c>
      <c r="S558" s="64">
        <f t="shared" si="398"/>
        <v>0</v>
      </c>
      <c r="T558" s="64">
        <f t="shared" si="398"/>
        <v>0</v>
      </c>
      <c r="U558" s="64">
        <f t="shared" si="398"/>
        <v>0</v>
      </c>
      <c r="V558" s="64">
        <f t="shared" si="398"/>
        <v>0</v>
      </c>
      <c r="W558" s="64">
        <f t="shared" si="398"/>
        <v>0</v>
      </c>
      <c r="X558" s="64">
        <f t="shared" si="398"/>
        <v>0</v>
      </c>
      <c r="Y558" s="64">
        <f t="shared" si="398"/>
        <v>0</v>
      </c>
      <c r="Z558" s="64">
        <f t="shared" si="398"/>
        <v>0</v>
      </c>
      <c r="AA558" s="64">
        <f t="shared" si="398"/>
        <v>0</v>
      </c>
      <c r="AB558" s="64">
        <f t="shared" si="398"/>
        <v>0</v>
      </c>
      <c r="AC558" s="64">
        <f t="shared" si="398"/>
        <v>0</v>
      </c>
      <c r="AD558" s="64">
        <f t="shared" si="398"/>
        <v>0</v>
      </c>
      <c r="AE558" s="64">
        <f t="shared" si="398"/>
        <v>0</v>
      </c>
      <c r="AF558" s="64">
        <f t="shared" si="398"/>
        <v>0</v>
      </c>
      <c r="AG558" s="64">
        <f t="shared" si="398"/>
        <v>0</v>
      </c>
      <c r="AH558" s="64">
        <f t="shared" si="398"/>
        <v>0</v>
      </c>
    </row>
    <row r="559" spans="2:34" hidden="1" outlineLevel="1">
      <c r="B559" t="str">
        <f t="shared" si="377"/>
        <v>e-methane liquefied (DAC) - Process-related emissions - WTT - Global - ton N2O/ton fuel</v>
      </c>
      <c r="C559" s="13" t="str">
        <f>C529</f>
        <v>e-methane liquefied (DAC)</v>
      </c>
      <c r="D559" s="13" t="s">
        <v>179</v>
      </c>
      <c r="E559" s="13" t="s">
        <v>49</v>
      </c>
      <c r="F559" s="13" t="s">
        <v>178</v>
      </c>
      <c r="G559" s="61">
        <f t="shared" ref="G559:AH559" si="399">G562</f>
        <v>0</v>
      </c>
      <c r="H559" s="61">
        <f t="shared" si="399"/>
        <v>0</v>
      </c>
      <c r="I559" s="61">
        <f t="shared" si="399"/>
        <v>0</v>
      </c>
      <c r="J559" s="61">
        <f t="shared" si="399"/>
        <v>0</v>
      </c>
      <c r="K559" s="61">
        <f t="shared" si="399"/>
        <v>0</v>
      </c>
      <c r="L559" s="61">
        <f t="shared" si="399"/>
        <v>0</v>
      </c>
      <c r="M559" s="61">
        <f t="shared" si="399"/>
        <v>0</v>
      </c>
      <c r="N559" s="61">
        <f t="shared" si="399"/>
        <v>0</v>
      </c>
      <c r="O559" s="61">
        <f t="shared" si="399"/>
        <v>0</v>
      </c>
      <c r="P559" s="61">
        <f t="shared" si="399"/>
        <v>0</v>
      </c>
      <c r="Q559" s="61">
        <f t="shared" si="399"/>
        <v>0</v>
      </c>
      <c r="R559" s="61">
        <f t="shared" si="399"/>
        <v>0</v>
      </c>
      <c r="S559" s="61">
        <f t="shared" si="399"/>
        <v>0</v>
      </c>
      <c r="T559" s="61">
        <f t="shared" si="399"/>
        <v>0</v>
      </c>
      <c r="U559" s="61">
        <f t="shared" si="399"/>
        <v>0</v>
      </c>
      <c r="V559" s="61">
        <f t="shared" si="399"/>
        <v>0</v>
      </c>
      <c r="W559" s="61">
        <f t="shared" si="399"/>
        <v>0</v>
      </c>
      <c r="X559" s="61">
        <f t="shared" si="399"/>
        <v>0</v>
      </c>
      <c r="Y559" s="61">
        <f t="shared" si="399"/>
        <v>0</v>
      </c>
      <c r="Z559" s="61">
        <f t="shared" si="399"/>
        <v>0</v>
      </c>
      <c r="AA559" s="61">
        <f t="shared" si="399"/>
        <v>0</v>
      </c>
      <c r="AB559" s="61">
        <f t="shared" si="399"/>
        <v>0</v>
      </c>
      <c r="AC559" s="61">
        <f t="shared" si="399"/>
        <v>0</v>
      </c>
      <c r="AD559" s="61">
        <f t="shared" si="399"/>
        <v>0</v>
      </c>
      <c r="AE559" s="61">
        <f t="shared" si="399"/>
        <v>0</v>
      </c>
      <c r="AF559" s="61">
        <f t="shared" si="399"/>
        <v>0</v>
      </c>
      <c r="AG559" s="61">
        <f t="shared" si="399"/>
        <v>0</v>
      </c>
      <c r="AH559" s="61">
        <f t="shared" si="399"/>
        <v>0</v>
      </c>
    </row>
    <row r="560" spans="2:34" hidden="1" outlineLevel="1">
      <c r="B560" t="str">
        <f t="shared" si="377"/>
        <v>e-methane (liquefied) - Process WTT emissions (carbon dioxide) - Global - ton CO2/ton fuel</v>
      </c>
      <c r="C560" t="s">
        <v>140</v>
      </c>
      <c r="D560" t="s">
        <v>180</v>
      </c>
      <c r="E560" t="s">
        <v>49</v>
      </c>
      <c r="F560" t="s">
        <v>176</v>
      </c>
      <c r="G560" s="20">
        <f t="shared" ref="G560:AH562" si="400">INDEX(FuelData,MATCH($B560,FuelData_Index,0),MATCH(G$4,FuelData_Year,0))</f>
        <v>0</v>
      </c>
      <c r="H560" s="20">
        <f t="shared" si="400"/>
        <v>0</v>
      </c>
      <c r="I560" s="20">
        <f t="shared" si="400"/>
        <v>0</v>
      </c>
      <c r="J560" s="20">
        <f t="shared" si="400"/>
        <v>0</v>
      </c>
      <c r="K560" s="20">
        <f t="shared" si="400"/>
        <v>0</v>
      </c>
      <c r="L560" s="20">
        <f t="shared" si="400"/>
        <v>0</v>
      </c>
      <c r="M560" s="20">
        <f t="shared" si="400"/>
        <v>0</v>
      </c>
      <c r="N560" s="20">
        <f t="shared" si="400"/>
        <v>0</v>
      </c>
      <c r="O560" s="20">
        <f t="shared" si="400"/>
        <v>0</v>
      </c>
      <c r="P560" s="20">
        <f t="shared" si="400"/>
        <v>0</v>
      </c>
      <c r="Q560" s="20">
        <f t="shared" si="400"/>
        <v>0</v>
      </c>
      <c r="R560" s="20">
        <f t="shared" si="400"/>
        <v>0</v>
      </c>
      <c r="S560" s="20">
        <f t="shared" si="400"/>
        <v>0</v>
      </c>
      <c r="T560" s="20">
        <f t="shared" si="400"/>
        <v>0</v>
      </c>
      <c r="U560" s="20">
        <f t="shared" si="400"/>
        <v>0</v>
      </c>
      <c r="V560" s="20">
        <f t="shared" si="400"/>
        <v>0</v>
      </c>
      <c r="W560" s="20">
        <f t="shared" si="400"/>
        <v>0</v>
      </c>
      <c r="X560" s="20">
        <f t="shared" si="400"/>
        <v>0</v>
      </c>
      <c r="Y560" s="20">
        <f t="shared" si="400"/>
        <v>0</v>
      </c>
      <c r="Z560" s="20">
        <f t="shared" si="400"/>
        <v>0</v>
      </c>
      <c r="AA560" s="20">
        <f t="shared" si="400"/>
        <v>0</v>
      </c>
      <c r="AB560" s="20">
        <f t="shared" si="400"/>
        <v>0</v>
      </c>
      <c r="AC560" s="20">
        <f t="shared" si="400"/>
        <v>0</v>
      </c>
      <c r="AD560" s="20">
        <f t="shared" si="400"/>
        <v>0</v>
      </c>
      <c r="AE560" s="20">
        <f t="shared" si="400"/>
        <v>0</v>
      </c>
      <c r="AF560" s="20">
        <f t="shared" si="400"/>
        <v>0</v>
      </c>
      <c r="AG560" s="20">
        <f t="shared" si="400"/>
        <v>0</v>
      </c>
      <c r="AH560" s="20">
        <f t="shared" si="400"/>
        <v>0</v>
      </c>
    </row>
    <row r="561" spans="2:34" hidden="1" outlineLevel="1">
      <c r="B561" t="str">
        <f t="shared" si="377"/>
        <v>e-methane (liquefied) - Process WTT emissions (methane) - Global - ton CH4/ton fuel</v>
      </c>
      <c r="C561" t="s">
        <v>140</v>
      </c>
      <c r="D561" t="s">
        <v>181</v>
      </c>
      <c r="E561" t="s">
        <v>49</v>
      </c>
      <c r="F561" t="s">
        <v>177</v>
      </c>
      <c r="G561" s="20">
        <f t="shared" si="400"/>
        <v>0</v>
      </c>
      <c r="H561" s="20">
        <f t="shared" si="400"/>
        <v>0</v>
      </c>
      <c r="I561" s="20">
        <f t="shared" si="400"/>
        <v>0</v>
      </c>
      <c r="J561" s="20">
        <f t="shared" si="400"/>
        <v>0</v>
      </c>
      <c r="K561" s="20">
        <f t="shared" si="400"/>
        <v>0</v>
      </c>
      <c r="L561" s="20">
        <f t="shared" si="400"/>
        <v>0</v>
      </c>
      <c r="M561" s="20">
        <f t="shared" si="400"/>
        <v>0</v>
      </c>
      <c r="N561" s="20">
        <f t="shared" si="400"/>
        <v>0</v>
      </c>
      <c r="O561" s="20">
        <f t="shared" si="400"/>
        <v>0</v>
      </c>
      <c r="P561" s="20">
        <f t="shared" si="400"/>
        <v>0</v>
      </c>
      <c r="Q561" s="20">
        <f t="shared" si="400"/>
        <v>0</v>
      </c>
      <c r="R561" s="20">
        <f t="shared" si="400"/>
        <v>0</v>
      </c>
      <c r="S561" s="20">
        <f t="shared" si="400"/>
        <v>0</v>
      </c>
      <c r="T561" s="20">
        <f t="shared" si="400"/>
        <v>0</v>
      </c>
      <c r="U561" s="20">
        <f t="shared" si="400"/>
        <v>0</v>
      </c>
      <c r="V561" s="20">
        <f t="shared" si="400"/>
        <v>0</v>
      </c>
      <c r="W561" s="20">
        <f t="shared" si="400"/>
        <v>0</v>
      </c>
      <c r="X561" s="20">
        <f t="shared" si="400"/>
        <v>0</v>
      </c>
      <c r="Y561" s="20">
        <f t="shared" si="400"/>
        <v>0</v>
      </c>
      <c r="Z561" s="20">
        <f t="shared" si="400"/>
        <v>0</v>
      </c>
      <c r="AA561" s="20">
        <f t="shared" si="400"/>
        <v>0</v>
      </c>
      <c r="AB561" s="20">
        <f t="shared" si="400"/>
        <v>0</v>
      </c>
      <c r="AC561" s="20">
        <f t="shared" si="400"/>
        <v>0</v>
      </c>
      <c r="AD561" s="20">
        <f t="shared" si="400"/>
        <v>0</v>
      </c>
      <c r="AE561" s="20">
        <f t="shared" si="400"/>
        <v>0</v>
      </c>
      <c r="AF561" s="20">
        <f t="shared" si="400"/>
        <v>0</v>
      </c>
      <c r="AG561" s="20">
        <f t="shared" si="400"/>
        <v>0</v>
      </c>
      <c r="AH561" s="20">
        <f t="shared" si="400"/>
        <v>0</v>
      </c>
    </row>
    <row r="562" spans="2:34" hidden="1" outlineLevel="1">
      <c r="B562" t="str">
        <f t="shared" si="377"/>
        <v>e-methane (liquefied) - Process WTT emissions (nitrous oxide) - Global - ton N2O/ton fuel</v>
      </c>
      <c r="C562" t="s">
        <v>140</v>
      </c>
      <c r="D562" t="s">
        <v>182</v>
      </c>
      <c r="E562" t="s">
        <v>49</v>
      </c>
      <c r="F562" t="s">
        <v>178</v>
      </c>
      <c r="G562" s="20">
        <f t="shared" si="400"/>
        <v>0</v>
      </c>
      <c r="H562" s="20">
        <f t="shared" si="400"/>
        <v>0</v>
      </c>
      <c r="I562" s="20">
        <f t="shared" si="400"/>
        <v>0</v>
      </c>
      <c r="J562" s="20">
        <f t="shared" si="400"/>
        <v>0</v>
      </c>
      <c r="K562" s="20">
        <f t="shared" si="400"/>
        <v>0</v>
      </c>
      <c r="L562" s="20">
        <f t="shared" si="400"/>
        <v>0</v>
      </c>
      <c r="M562" s="20">
        <f t="shared" si="400"/>
        <v>0</v>
      </c>
      <c r="N562" s="20">
        <f t="shared" si="400"/>
        <v>0</v>
      </c>
      <c r="O562" s="20">
        <f t="shared" si="400"/>
        <v>0</v>
      </c>
      <c r="P562" s="20">
        <f t="shared" si="400"/>
        <v>0</v>
      </c>
      <c r="Q562" s="20">
        <f t="shared" si="400"/>
        <v>0</v>
      </c>
      <c r="R562" s="20">
        <f t="shared" si="400"/>
        <v>0</v>
      </c>
      <c r="S562" s="20">
        <f t="shared" si="400"/>
        <v>0</v>
      </c>
      <c r="T562" s="20">
        <f t="shared" si="400"/>
        <v>0</v>
      </c>
      <c r="U562" s="20">
        <f t="shared" si="400"/>
        <v>0</v>
      </c>
      <c r="V562" s="20">
        <f t="shared" si="400"/>
        <v>0</v>
      </c>
      <c r="W562" s="20">
        <f t="shared" si="400"/>
        <v>0</v>
      </c>
      <c r="X562" s="20">
        <f t="shared" si="400"/>
        <v>0</v>
      </c>
      <c r="Y562" s="20">
        <f t="shared" si="400"/>
        <v>0</v>
      </c>
      <c r="Z562" s="20">
        <f t="shared" si="400"/>
        <v>0</v>
      </c>
      <c r="AA562" s="20">
        <f t="shared" si="400"/>
        <v>0</v>
      </c>
      <c r="AB562" s="20">
        <f t="shared" si="400"/>
        <v>0</v>
      </c>
      <c r="AC562" s="20">
        <f t="shared" si="400"/>
        <v>0</v>
      </c>
      <c r="AD562" s="20">
        <f t="shared" si="400"/>
        <v>0</v>
      </c>
      <c r="AE562" s="20">
        <f t="shared" si="400"/>
        <v>0</v>
      </c>
      <c r="AF562" s="20">
        <f t="shared" si="400"/>
        <v>0</v>
      </c>
      <c r="AG562" s="20">
        <f t="shared" si="400"/>
        <v>0</v>
      </c>
      <c r="AH562" s="20">
        <f t="shared" si="400"/>
        <v>0</v>
      </c>
    </row>
    <row r="563" spans="2:34" hidden="1" outlineLevel="1">
      <c r="B563" t="str">
        <f t="shared" si="377"/>
        <v/>
      </c>
      <c r="G563" s="66"/>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row>
    <row r="564" spans="2:34" hidden="1" outlineLevel="1">
      <c r="B564" t="str">
        <f t="shared" si="377"/>
        <v>e-methane liquefied (DAC) - Energy-related emissions - WTT - Global - ton CO2/ton fuel</v>
      </c>
      <c r="C564" s="10" t="str">
        <f>C529</f>
        <v>e-methane liquefied (DAC)</v>
      </c>
      <c r="D564" s="10" t="s">
        <v>183</v>
      </c>
      <c r="E564" s="10" t="s">
        <v>49</v>
      </c>
      <c r="F564" s="10" t="s">
        <v>176</v>
      </c>
      <c r="G564" s="67">
        <f>G567*G$570</f>
        <v>3.2219999999999996E-3</v>
      </c>
      <c r="H564" s="67">
        <f t="shared" ref="H564:AH564" si="401">H567*H$570</f>
        <v>3.2219999999999996E-3</v>
      </c>
      <c r="I564" s="67">
        <f t="shared" si="401"/>
        <v>3.2219999999999996E-3</v>
      </c>
      <c r="J564" s="67">
        <f t="shared" si="401"/>
        <v>3.2219999999999996E-3</v>
      </c>
      <c r="K564" s="67">
        <f t="shared" si="401"/>
        <v>3.2219999999999996E-3</v>
      </c>
      <c r="L564" s="67">
        <f t="shared" si="401"/>
        <v>3.2219999999999996E-3</v>
      </c>
      <c r="M564" s="67">
        <f t="shared" si="401"/>
        <v>3.2219999999999996E-3</v>
      </c>
      <c r="N564" s="67">
        <f t="shared" si="401"/>
        <v>3.2219999999999996E-3</v>
      </c>
      <c r="O564" s="67">
        <f t="shared" si="401"/>
        <v>3.2219999999999996E-3</v>
      </c>
      <c r="P564" s="67">
        <f t="shared" si="401"/>
        <v>3.2219999999999996E-3</v>
      </c>
      <c r="Q564" s="67">
        <f t="shared" si="401"/>
        <v>3.2219999999999996E-3</v>
      </c>
      <c r="R564" s="67">
        <f t="shared" si="401"/>
        <v>3.2219999999999996E-3</v>
      </c>
      <c r="S564" s="67">
        <f t="shared" si="401"/>
        <v>3.2219999999999996E-3</v>
      </c>
      <c r="T564" s="67">
        <f t="shared" si="401"/>
        <v>3.2219999999999996E-3</v>
      </c>
      <c r="U564" s="67">
        <f t="shared" si="401"/>
        <v>3.2219999999999996E-3</v>
      </c>
      <c r="V564" s="67">
        <f t="shared" si="401"/>
        <v>3.2219999999999996E-3</v>
      </c>
      <c r="W564" s="67">
        <f t="shared" si="401"/>
        <v>3.2219999999999996E-3</v>
      </c>
      <c r="X564" s="67">
        <f t="shared" si="401"/>
        <v>3.2219999999999996E-3</v>
      </c>
      <c r="Y564" s="67">
        <f t="shared" si="401"/>
        <v>3.2219999999999996E-3</v>
      </c>
      <c r="Z564" s="67">
        <f t="shared" si="401"/>
        <v>3.2219999999999996E-3</v>
      </c>
      <c r="AA564" s="67">
        <f t="shared" si="401"/>
        <v>3.2219999999999996E-3</v>
      </c>
      <c r="AB564" s="67">
        <f t="shared" si="401"/>
        <v>3.2219999999999996E-3</v>
      </c>
      <c r="AC564" s="67">
        <f t="shared" si="401"/>
        <v>3.2219999999999996E-3</v>
      </c>
      <c r="AD564" s="67">
        <f t="shared" si="401"/>
        <v>3.2219999999999996E-3</v>
      </c>
      <c r="AE564" s="67">
        <f t="shared" si="401"/>
        <v>3.2219999999999996E-3</v>
      </c>
      <c r="AF564" s="67">
        <f t="shared" si="401"/>
        <v>3.2219999999999996E-3</v>
      </c>
      <c r="AG564" s="67">
        <f t="shared" si="401"/>
        <v>3.2219999999999996E-3</v>
      </c>
      <c r="AH564" s="67">
        <f t="shared" si="401"/>
        <v>3.2219999999999996E-3</v>
      </c>
    </row>
    <row r="565" spans="2:34" hidden="1" outlineLevel="1">
      <c r="B565" t="str">
        <f t="shared" si="377"/>
        <v>e-methane liquefied (DAC) - Energy-related emissions - WTT - Global - ton CH4/ton fuel</v>
      </c>
      <c r="C565" s="2" t="str">
        <f>C529</f>
        <v>e-methane liquefied (DAC)</v>
      </c>
      <c r="D565" s="2" t="s">
        <v>183</v>
      </c>
      <c r="E565" s="2" t="s">
        <v>49</v>
      </c>
      <c r="F565" s="2" t="s">
        <v>177</v>
      </c>
      <c r="G565" s="68">
        <f t="shared" ref="G565:AH565" si="402">G568*G$570</f>
        <v>0</v>
      </c>
      <c r="H565" s="68">
        <f t="shared" si="402"/>
        <v>0</v>
      </c>
      <c r="I565" s="68">
        <f t="shared" si="402"/>
        <v>0</v>
      </c>
      <c r="J565" s="68">
        <f t="shared" si="402"/>
        <v>0</v>
      </c>
      <c r="K565" s="68">
        <f t="shared" si="402"/>
        <v>0</v>
      </c>
      <c r="L565" s="68">
        <f t="shared" si="402"/>
        <v>0</v>
      </c>
      <c r="M565" s="68">
        <f t="shared" si="402"/>
        <v>0</v>
      </c>
      <c r="N565" s="68">
        <f t="shared" si="402"/>
        <v>0</v>
      </c>
      <c r="O565" s="68">
        <f t="shared" si="402"/>
        <v>0</v>
      </c>
      <c r="P565" s="68">
        <f t="shared" si="402"/>
        <v>0</v>
      </c>
      <c r="Q565" s="68">
        <f t="shared" si="402"/>
        <v>0</v>
      </c>
      <c r="R565" s="68">
        <f t="shared" si="402"/>
        <v>0</v>
      </c>
      <c r="S565" s="68">
        <f t="shared" si="402"/>
        <v>0</v>
      </c>
      <c r="T565" s="68">
        <f t="shared" si="402"/>
        <v>0</v>
      </c>
      <c r="U565" s="68">
        <f t="shared" si="402"/>
        <v>0</v>
      </c>
      <c r="V565" s="68">
        <f t="shared" si="402"/>
        <v>0</v>
      </c>
      <c r="W565" s="68">
        <f t="shared" si="402"/>
        <v>0</v>
      </c>
      <c r="X565" s="68">
        <f t="shared" si="402"/>
        <v>0</v>
      </c>
      <c r="Y565" s="68">
        <f t="shared" si="402"/>
        <v>0</v>
      </c>
      <c r="Z565" s="68">
        <f t="shared" si="402"/>
        <v>0</v>
      </c>
      <c r="AA565" s="68">
        <f t="shared" si="402"/>
        <v>0</v>
      </c>
      <c r="AB565" s="68">
        <f t="shared" si="402"/>
        <v>0</v>
      </c>
      <c r="AC565" s="68">
        <f t="shared" si="402"/>
        <v>0</v>
      </c>
      <c r="AD565" s="68">
        <f t="shared" si="402"/>
        <v>0</v>
      </c>
      <c r="AE565" s="68">
        <f t="shared" si="402"/>
        <v>0</v>
      </c>
      <c r="AF565" s="68">
        <f t="shared" si="402"/>
        <v>0</v>
      </c>
      <c r="AG565" s="68">
        <f t="shared" si="402"/>
        <v>0</v>
      </c>
      <c r="AH565" s="68">
        <f t="shared" si="402"/>
        <v>0</v>
      </c>
    </row>
    <row r="566" spans="2:34" hidden="1" outlineLevel="1">
      <c r="B566" t="str">
        <f t="shared" si="377"/>
        <v>e-methane liquefied (DAC) - Energy-related emissions - WTT - Global - ton N2O/ton fuel</v>
      </c>
      <c r="C566" s="13" t="str">
        <f>C529</f>
        <v>e-methane liquefied (DAC)</v>
      </c>
      <c r="D566" s="13" t="s">
        <v>183</v>
      </c>
      <c r="E566" s="13" t="s">
        <v>49</v>
      </c>
      <c r="F566" s="13" t="s">
        <v>178</v>
      </c>
      <c r="G566" s="69">
        <f t="shared" ref="G566:AH566" si="403">G569*G$570</f>
        <v>0</v>
      </c>
      <c r="H566" s="69">
        <f t="shared" si="403"/>
        <v>0</v>
      </c>
      <c r="I566" s="69">
        <f t="shared" si="403"/>
        <v>0</v>
      </c>
      <c r="J566" s="69">
        <f t="shared" si="403"/>
        <v>0</v>
      </c>
      <c r="K566" s="69">
        <f t="shared" si="403"/>
        <v>0</v>
      </c>
      <c r="L566" s="69">
        <f t="shared" si="403"/>
        <v>0</v>
      </c>
      <c r="M566" s="69">
        <f t="shared" si="403"/>
        <v>0</v>
      </c>
      <c r="N566" s="69">
        <f t="shared" si="403"/>
        <v>0</v>
      </c>
      <c r="O566" s="69">
        <f t="shared" si="403"/>
        <v>0</v>
      </c>
      <c r="P566" s="69">
        <f t="shared" si="403"/>
        <v>0</v>
      </c>
      <c r="Q566" s="69">
        <f t="shared" si="403"/>
        <v>0</v>
      </c>
      <c r="R566" s="69">
        <f t="shared" si="403"/>
        <v>0</v>
      </c>
      <c r="S566" s="69">
        <f t="shared" si="403"/>
        <v>0</v>
      </c>
      <c r="T566" s="69">
        <f t="shared" si="403"/>
        <v>0</v>
      </c>
      <c r="U566" s="69">
        <f t="shared" si="403"/>
        <v>0</v>
      </c>
      <c r="V566" s="69">
        <f t="shared" si="403"/>
        <v>0</v>
      </c>
      <c r="W566" s="69">
        <f t="shared" si="403"/>
        <v>0</v>
      </c>
      <c r="X566" s="69">
        <f t="shared" si="403"/>
        <v>0</v>
      </c>
      <c r="Y566" s="69">
        <f t="shared" si="403"/>
        <v>0</v>
      </c>
      <c r="Z566" s="69">
        <f t="shared" si="403"/>
        <v>0</v>
      </c>
      <c r="AA566" s="69">
        <f t="shared" si="403"/>
        <v>0</v>
      </c>
      <c r="AB566" s="69">
        <f t="shared" si="403"/>
        <v>0</v>
      </c>
      <c r="AC566" s="69">
        <f t="shared" si="403"/>
        <v>0</v>
      </c>
      <c r="AD566" s="69">
        <f t="shared" si="403"/>
        <v>0</v>
      </c>
      <c r="AE566" s="69">
        <f t="shared" si="403"/>
        <v>0</v>
      </c>
      <c r="AF566" s="69">
        <f t="shared" si="403"/>
        <v>0</v>
      </c>
      <c r="AG566" s="69">
        <f t="shared" si="403"/>
        <v>0</v>
      </c>
      <c r="AH566" s="69">
        <f t="shared" si="403"/>
        <v>0</v>
      </c>
    </row>
    <row r="567" spans="2:34" hidden="1" outlineLevel="1">
      <c r="B567" t="str">
        <f t="shared" si="377"/>
        <v>Renewable electricity - Feedstock WTT emissions (carbon dioxide) - Global - ton CO2/MWh</v>
      </c>
      <c r="C567" t="s">
        <v>118</v>
      </c>
      <c r="D567" t="s">
        <v>184</v>
      </c>
      <c r="E567" t="s">
        <v>49</v>
      </c>
      <c r="F567" t="s">
        <v>185</v>
      </c>
      <c r="G567" s="24">
        <f t="shared" ref="G567:V570" si="404">INDEX(FuelData,MATCH($B567,FuelData_Index,0),MATCH(G$4,FuelData_Year,0))</f>
        <v>5.3699999999999998E-3</v>
      </c>
      <c r="H567" s="24">
        <f t="shared" si="404"/>
        <v>5.3699999999999998E-3</v>
      </c>
      <c r="I567" s="24">
        <f t="shared" si="404"/>
        <v>5.3699999999999998E-3</v>
      </c>
      <c r="J567" s="24">
        <f t="shared" si="404"/>
        <v>5.3699999999999998E-3</v>
      </c>
      <c r="K567" s="24">
        <f t="shared" si="404"/>
        <v>5.3699999999999998E-3</v>
      </c>
      <c r="L567" s="24">
        <f t="shared" si="404"/>
        <v>5.3699999999999998E-3</v>
      </c>
      <c r="M567" s="24">
        <f t="shared" si="404"/>
        <v>5.3699999999999998E-3</v>
      </c>
      <c r="N567" s="24">
        <f t="shared" si="404"/>
        <v>5.3699999999999998E-3</v>
      </c>
      <c r="O567" s="24">
        <f t="shared" si="404"/>
        <v>5.3699999999999998E-3</v>
      </c>
      <c r="P567" s="24">
        <f t="shared" si="404"/>
        <v>5.3699999999999998E-3</v>
      </c>
      <c r="Q567" s="24">
        <f t="shared" si="404"/>
        <v>5.3699999999999998E-3</v>
      </c>
      <c r="R567" s="24">
        <f t="shared" si="404"/>
        <v>5.3699999999999998E-3</v>
      </c>
      <c r="S567" s="24">
        <f t="shared" si="404"/>
        <v>5.3699999999999998E-3</v>
      </c>
      <c r="T567" s="24">
        <f t="shared" si="404"/>
        <v>5.3699999999999998E-3</v>
      </c>
      <c r="U567" s="24">
        <f t="shared" si="404"/>
        <v>5.3699999999999998E-3</v>
      </c>
      <c r="V567" s="24">
        <f t="shared" si="404"/>
        <v>5.3699999999999998E-3</v>
      </c>
      <c r="W567" s="24">
        <f t="shared" ref="W567:AH570" si="405">INDEX(FuelData,MATCH($B567,FuelData_Index,0),MATCH(W$4,FuelData_Year,0))</f>
        <v>5.3699999999999998E-3</v>
      </c>
      <c r="X567" s="24">
        <f t="shared" si="405"/>
        <v>5.3699999999999998E-3</v>
      </c>
      <c r="Y567" s="24">
        <f t="shared" si="405"/>
        <v>5.3699999999999998E-3</v>
      </c>
      <c r="Z567" s="24">
        <f t="shared" si="405"/>
        <v>5.3699999999999998E-3</v>
      </c>
      <c r="AA567" s="24">
        <f t="shared" si="405"/>
        <v>5.3699999999999998E-3</v>
      </c>
      <c r="AB567" s="24">
        <f t="shared" si="405"/>
        <v>5.3699999999999998E-3</v>
      </c>
      <c r="AC567" s="24">
        <f t="shared" si="405"/>
        <v>5.3699999999999998E-3</v>
      </c>
      <c r="AD567" s="24">
        <f t="shared" si="405"/>
        <v>5.3699999999999998E-3</v>
      </c>
      <c r="AE567" s="24">
        <f t="shared" si="405"/>
        <v>5.3699999999999998E-3</v>
      </c>
      <c r="AF567" s="24">
        <f t="shared" si="405"/>
        <v>5.3699999999999998E-3</v>
      </c>
      <c r="AG567" s="24">
        <f t="shared" si="405"/>
        <v>5.3699999999999998E-3</v>
      </c>
      <c r="AH567" s="24">
        <f t="shared" si="405"/>
        <v>5.3699999999999998E-3</v>
      </c>
    </row>
    <row r="568" spans="2:34" hidden="1" outlineLevel="1">
      <c r="B568" t="str">
        <f t="shared" si="377"/>
        <v>Renewable electricity - Feedstock WTT emissions (methane) - Global - ton CH4/MWh</v>
      </c>
      <c r="C568" t="s">
        <v>118</v>
      </c>
      <c r="D568" t="s">
        <v>186</v>
      </c>
      <c r="E568" t="s">
        <v>49</v>
      </c>
      <c r="F568" t="s">
        <v>187</v>
      </c>
      <c r="G568" s="24">
        <f t="shared" si="404"/>
        <v>0</v>
      </c>
      <c r="H568" s="24">
        <f t="shared" si="404"/>
        <v>0</v>
      </c>
      <c r="I568" s="24">
        <f t="shared" si="404"/>
        <v>0</v>
      </c>
      <c r="J568" s="24">
        <f t="shared" si="404"/>
        <v>0</v>
      </c>
      <c r="K568" s="24">
        <f t="shared" si="404"/>
        <v>0</v>
      </c>
      <c r="L568" s="24">
        <f t="shared" si="404"/>
        <v>0</v>
      </c>
      <c r="M568" s="24">
        <f t="shared" si="404"/>
        <v>0</v>
      </c>
      <c r="N568" s="24">
        <f t="shared" si="404"/>
        <v>0</v>
      </c>
      <c r="O568" s="24">
        <f t="shared" si="404"/>
        <v>0</v>
      </c>
      <c r="P568" s="24">
        <f t="shared" si="404"/>
        <v>0</v>
      </c>
      <c r="Q568" s="24">
        <f t="shared" si="404"/>
        <v>0</v>
      </c>
      <c r="R568" s="24">
        <f t="shared" si="404"/>
        <v>0</v>
      </c>
      <c r="S568" s="24">
        <f t="shared" si="404"/>
        <v>0</v>
      </c>
      <c r="T568" s="24">
        <f t="shared" si="404"/>
        <v>0</v>
      </c>
      <c r="U568" s="24">
        <f t="shared" si="404"/>
        <v>0</v>
      </c>
      <c r="V568" s="24">
        <f t="shared" si="404"/>
        <v>0</v>
      </c>
      <c r="W568" s="24">
        <f t="shared" si="405"/>
        <v>0</v>
      </c>
      <c r="X568" s="24">
        <f t="shared" si="405"/>
        <v>0</v>
      </c>
      <c r="Y568" s="24">
        <f t="shared" si="405"/>
        <v>0</v>
      </c>
      <c r="Z568" s="24">
        <f t="shared" si="405"/>
        <v>0</v>
      </c>
      <c r="AA568" s="24">
        <f t="shared" si="405"/>
        <v>0</v>
      </c>
      <c r="AB568" s="24">
        <f t="shared" si="405"/>
        <v>0</v>
      </c>
      <c r="AC568" s="24">
        <f t="shared" si="405"/>
        <v>0</v>
      </c>
      <c r="AD568" s="24">
        <f t="shared" si="405"/>
        <v>0</v>
      </c>
      <c r="AE568" s="24">
        <f t="shared" si="405"/>
        <v>0</v>
      </c>
      <c r="AF568" s="24">
        <f t="shared" si="405"/>
        <v>0</v>
      </c>
      <c r="AG568" s="24">
        <f t="shared" si="405"/>
        <v>0</v>
      </c>
      <c r="AH568" s="24">
        <f t="shared" si="405"/>
        <v>0</v>
      </c>
    </row>
    <row r="569" spans="2:34" hidden="1" outlineLevel="1">
      <c r="B569" t="str">
        <f t="shared" si="377"/>
        <v>Renewable electricity - Feedstock WTT emissions (nitrous oxide) - Global - ton N2O/MWh</v>
      </c>
      <c r="C569" t="s">
        <v>118</v>
      </c>
      <c r="D569" t="s">
        <v>188</v>
      </c>
      <c r="E569" t="s">
        <v>49</v>
      </c>
      <c r="F569" t="s">
        <v>189</v>
      </c>
      <c r="G569" s="24">
        <f t="shared" si="404"/>
        <v>0</v>
      </c>
      <c r="H569" s="24">
        <f t="shared" si="404"/>
        <v>0</v>
      </c>
      <c r="I569" s="24">
        <f t="shared" si="404"/>
        <v>0</v>
      </c>
      <c r="J569" s="24">
        <f t="shared" si="404"/>
        <v>0</v>
      </c>
      <c r="K569" s="24">
        <f t="shared" si="404"/>
        <v>0</v>
      </c>
      <c r="L569" s="24">
        <f t="shared" si="404"/>
        <v>0</v>
      </c>
      <c r="M569" s="24">
        <f t="shared" si="404"/>
        <v>0</v>
      </c>
      <c r="N569" s="24">
        <f t="shared" si="404"/>
        <v>0</v>
      </c>
      <c r="O569" s="24">
        <f t="shared" si="404"/>
        <v>0</v>
      </c>
      <c r="P569" s="24">
        <f t="shared" si="404"/>
        <v>0</v>
      </c>
      <c r="Q569" s="24">
        <f t="shared" si="404"/>
        <v>0</v>
      </c>
      <c r="R569" s="24">
        <f t="shared" si="404"/>
        <v>0</v>
      </c>
      <c r="S569" s="24">
        <f t="shared" si="404"/>
        <v>0</v>
      </c>
      <c r="T569" s="24">
        <f t="shared" si="404"/>
        <v>0</v>
      </c>
      <c r="U569" s="24">
        <f t="shared" si="404"/>
        <v>0</v>
      </c>
      <c r="V569" s="24">
        <f t="shared" si="404"/>
        <v>0</v>
      </c>
      <c r="W569" s="24">
        <f t="shared" si="405"/>
        <v>0</v>
      </c>
      <c r="X569" s="24">
        <f t="shared" si="405"/>
        <v>0</v>
      </c>
      <c r="Y569" s="24">
        <f t="shared" si="405"/>
        <v>0</v>
      </c>
      <c r="Z569" s="24">
        <f t="shared" si="405"/>
        <v>0</v>
      </c>
      <c r="AA569" s="24">
        <f t="shared" si="405"/>
        <v>0</v>
      </c>
      <c r="AB569" s="24">
        <f t="shared" si="405"/>
        <v>0</v>
      </c>
      <c r="AC569" s="24">
        <f t="shared" si="405"/>
        <v>0</v>
      </c>
      <c r="AD569" s="24">
        <f t="shared" si="405"/>
        <v>0</v>
      </c>
      <c r="AE569" s="24">
        <f t="shared" si="405"/>
        <v>0</v>
      </c>
      <c r="AF569" s="24">
        <f t="shared" si="405"/>
        <v>0</v>
      </c>
      <c r="AG569" s="24">
        <f t="shared" si="405"/>
        <v>0</v>
      </c>
      <c r="AH569" s="24">
        <f t="shared" si="405"/>
        <v>0</v>
      </c>
    </row>
    <row r="570" spans="2:34" hidden="1" outlineLevel="1">
      <c r="B570" t="str">
        <f t="shared" si="377"/>
        <v>e-methane (liquefied) - Energy demand - Liquefaction - Global - MWh/ton fuel</v>
      </c>
      <c r="C570" t="s">
        <v>140</v>
      </c>
      <c r="D570" t="s">
        <v>132</v>
      </c>
      <c r="E570" t="s">
        <v>49</v>
      </c>
      <c r="F570" t="s">
        <v>122</v>
      </c>
      <c r="G570" s="20">
        <f t="shared" si="404"/>
        <v>0.6</v>
      </c>
      <c r="H570" s="20">
        <f t="shared" si="404"/>
        <v>0.6</v>
      </c>
      <c r="I570" s="20">
        <f t="shared" si="404"/>
        <v>0.6</v>
      </c>
      <c r="J570" s="20">
        <f t="shared" si="404"/>
        <v>0.6</v>
      </c>
      <c r="K570" s="20">
        <f t="shared" si="404"/>
        <v>0.6</v>
      </c>
      <c r="L570" s="20">
        <f t="shared" si="404"/>
        <v>0.6</v>
      </c>
      <c r="M570" s="20">
        <f t="shared" si="404"/>
        <v>0.6</v>
      </c>
      <c r="N570" s="20">
        <f t="shared" si="404"/>
        <v>0.6</v>
      </c>
      <c r="O570" s="20">
        <f t="shared" si="404"/>
        <v>0.6</v>
      </c>
      <c r="P570" s="20">
        <f t="shared" si="404"/>
        <v>0.6</v>
      </c>
      <c r="Q570" s="20">
        <f t="shared" si="404"/>
        <v>0.6</v>
      </c>
      <c r="R570" s="20">
        <f t="shared" si="404"/>
        <v>0.6</v>
      </c>
      <c r="S570" s="20">
        <f t="shared" si="404"/>
        <v>0.6</v>
      </c>
      <c r="T570" s="20">
        <f t="shared" si="404"/>
        <v>0.6</v>
      </c>
      <c r="U570" s="20">
        <f t="shared" si="404"/>
        <v>0.6</v>
      </c>
      <c r="V570" s="20">
        <f t="shared" si="404"/>
        <v>0.6</v>
      </c>
      <c r="W570" s="20">
        <f t="shared" si="405"/>
        <v>0.6</v>
      </c>
      <c r="X570" s="20">
        <f t="shared" si="405"/>
        <v>0.6</v>
      </c>
      <c r="Y570" s="20">
        <f t="shared" si="405"/>
        <v>0.6</v>
      </c>
      <c r="Z570" s="20">
        <f t="shared" si="405"/>
        <v>0.6</v>
      </c>
      <c r="AA570" s="20">
        <f t="shared" si="405"/>
        <v>0.6</v>
      </c>
      <c r="AB570" s="20">
        <f t="shared" si="405"/>
        <v>0.6</v>
      </c>
      <c r="AC570" s="20">
        <f t="shared" si="405"/>
        <v>0.6</v>
      </c>
      <c r="AD570" s="20">
        <f t="shared" si="405"/>
        <v>0.6</v>
      </c>
      <c r="AE570" s="20">
        <f t="shared" si="405"/>
        <v>0.6</v>
      </c>
      <c r="AF570" s="20">
        <f t="shared" si="405"/>
        <v>0.6</v>
      </c>
      <c r="AG570" s="20">
        <f t="shared" si="405"/>
        <v>0.6</v>
      </c>
      <c r="AH570" s="20">
        <f t="shared" si="405"/>
        <v>0.6</v>
      </c>
    </row>
    <row r="571" spans="2:34" hidden="1" outlineLevel="1">
      <c r="B571" t="str">
        <f t="shared" si="377"/>
        <v/>
      </c>
      <c r="C571" s="2"/>
    </row>
    <row r="572" spans="2:34" hidden="1" outlineLevel="1">
      <c r="B572" t="str">
        <f t="shared" si="377"/>
        <v>e-methane liquefied (DAC) - Feedstock-related emissions - WTT - Global - ton CO2/ton fuel</v>
      </c>
      <c r="C572" s="10" t="str">
        <f>C529</f>
        <v>e-methane liquefied (DAC)</v>
      </c>
      <c r="D572" s="10" t="s">
        <v>190</v>
      </c>
      <c r="E572" s="10" t="s">
        <v>49</v>
      </c>
      <c r="F572" s="10" t="s">
        <v>176</v>
      </c>
      <c r="G572" s="67">
        <f>G575</f>
        <v>0.18999797007360777</v>
      </c>
      <c r="H572" s="67">
        <f t="shared" ref="H572:AH572" si="406">H575</f>
        <v>0.18925675743367254</v>
      </c>
      <c r="I572" s="67">
        <f t="shared" si="406"/>
        <v>0.18848700000000085</v>
      </c>
      <c r="J572" s="67">
        <f t="shared" si="406"/>
        <v>0.18766008836568049</v>
      </c>
      <c r="K572" s="67">
        <f t="shared" si="406"/>
        <v>0.18678504650924901</v>
      </c>
      <c r="L572" s="67">
        <f t="shared" si="406"/>
        <v>0.1858618744307047</v>
      </c>
      <c r="M572" s="67">
        <f t="shared" si="406"/>
        <v>0.18489057213005067</v>
      </c>
      <c r="N572" s="67">
        <f t="shared" si="406"/>
        <v>0.18387113960728307</v>
      </c>
      <c r="O572" s="67">
        <f t="shared" si="406"/>
        <v>0.18243834933886965</v>
      </c>
      <c r="P572" s="67">
        <f t="shared" si="406"/>
        <v>0.1809591167270537</v>
      </c>
      <c r="Q572" s="67">
        <f t="shared" si="406"/>
        <v>0.17943344177183265</v>
      </c>
      <c r="R572" s="67">
        <f t="shared" si="406"/>
        <v>0.17786132447320394</v>
      </c>
      <c r="S572" s="67">
        <f t="shared" si="406"/>
        <v>0.17624276483117188</v>
      </c>
      <c r="T572" s="67">
        <f t="shared" si="406"/>
        <v>0.17460880410287696</v>
      </c>
      <c r="U572" s="67">
        <f t="shared" si="406"/>
        <v>0.17294264698162501</v>
      </c>
      <c r="V572" s="67">
        <f t="shared" si="406"/>
        <v>0.17124429346742051</v>
      </c>
      <c r="W572" s="67">
        <f t="shared" si="406"/>
        <v>0.16951374356025714</v>
      </c>
      <c r="X572" s="67">
        <f t="shared" si="406"/>
        <v>0.16775099726013629</v>
      </c>
      <c r="Y572" s="67">
        <f t="shared" si="406"/>
        <v>0.16563980000748638</v>
      </c>
      <c r="Z572" s="67">
        <f t="shared" si="406"/>
        <v>0.16354691269452884</v>
      </c>
      <c r="AA572" s="67">
        <f t="shared" si="406"/>
        <v>0.16147233532126673</v>
      </c>
      <c r="AB572" s="67">
        <f t="shared" si="406"/>
        <v>0.15941606788769708</v>
      </c>
      <c r="AC572" s="67">
        <f t="shared" si="406"/>
        <v>0.15737811039382199</v>
      </c>
      <c r="AD572" s="67">
        <f t="shared" si="406"/>
        <v>0.15563212401043888</v>
      </c>
      <c r="AE572" s="67">
        <f t="shared" si="406"/>
        <v>0.15390964477936533</v>
      </c>
      <c r="AF572" s="67">
        <f t="shared" si="406"/>
        <v>0.15221067270060085</v>
      </c>
      <c r="AG572" s="67">
        <f t="shared" si="406"/>
        <v>0.15053520777414567</v>
      </c>
      <c r="AH572" s="67">
        <f t="shared" si="406"/>
        <v>0.14888325000000011</v>
      </c>
    </row>
    <row r="573" spans="2:34" hidden="1" outlineLevel="1">
      <c r="B573" t="str">
        <f t="shared" si="377"/>
        <v>e-methane liquefied (DAC) - Feedstock-related emissions - WTT - Global - ton CH4/ton fuel</v>
      </c>
      <c r="C573" s="2" t="str">
        <f>C529</f>
        <v>e-methane liquefied (DAC)</v>
      </c>
      <c r="D573" s="2" t="s">
        <v>190</v>
      </c>
      <c r="E573" s="2" t="s">
        <v>49</v>
      </c>
      <c r="F573" s="2" t="s">
        <v>177</v>
      </c>
      <c r="G573" s="68">
        <f t="shared" ref="G573:AH573" si="407">G576</f>
        <v>0</v>
      </c>
      <c r="H573" s="68">
        <f t="shared" si="407"/>
        <v>0</v>
      </c>
      <c r="I573" s="68">
        <f t="shared" si="407"/>
        <v>0</v>
      </c>
      <c r="J573" s="68">
        <f t="shared" si="407"/>
        <v>0</v>
      </c>
      <c r="K573" s="68">
        <f t="shared" si="407"/>
        <v>0</v>
      </c>
      <c r="L573" s="68">
        <f t="shared" si="407"/>
        <v>0</v>
      </c>
      <c r="M573" s="68">
        <f t="shared" si="407"/>
        <v>0</v>
      </c>
      <c r="N573" s="68">
        <f t="shared" si="407"/>
        <v>0</v>
      </c>
      <c r="O573" s="68">
        <f t="shared" si="407"/>
        <v>0</v>
      </c>
      <c r="P573" s="68">
        <f t="shared" si="407"/>
        <v>0</v>
      </c>
      <c r="Q573" s="68">
        <f t="shared" si="407"/>
        <v>0</v>
      </c>
      <c r="R573" s="68">
        <f t="shared" si="407"/>
        <v>0</v>
      </c>
      <c r="S573" s="68">
        <f t="shared" si="407"/>
        <v>0</v>
      </c>
      <c r="T573" s="68">
        <f t="shared" si="407"/>
        <v>0</v>
      </c>
      <c r="U573" s="68">
        <f t="shared" si="407"/>
        <v>0</v>
      </c>
      <c r="V573" s="68">
        <f t="shared" si="407"/>
        <v>0</v>
      </c>
      <c r="W573" s="68">
        <f t="shared" si="407"/>
        <v>0</v>
      </c>
      <c r="X573" s="68">
        <f t="shared" si="407"/>
        <v>0</v>
      </c>
      <c r="Y573" s="68">
        <f t="shared" si="407"/>
        <v>0</v>
      </c>
      <c r="Z573" s="68">
        <f t="shared" si="407"/>
        <v>0</v>
      </c>
      <c r="AA573" s="68">
        <f t="shared" si="407"/>
        <v>0</v>
      </c>
      <c r="AB573" s="68">
        <f t="shared" si="407"/>
        <v>0</v>
      </c>
      <c r="AC573" s="68">
        <f t="shared" si="407"/>
        <v>0</v>
      </c>
      <c r="AD573" s="68">
        <f t="shared" si="407"/>
        <v>0</v>
      </c>
      <c r="AE573" s="68">
        <f t="shared" si="407"/>
        <v>0</v>
      </c>
      <c r="AF573" s="68">
        <f t="shared" si="407"/>
        <v>0</v>
      </c>
      <c r="AG573" s="68">
        <f t="shared" si="407"/>
        <v>0</v>
      </c>
      <c r="AH573" s="68">
        <f t="shared" si="407"/>
        <v>0</v>
      </c>
    </row>
    <row r="574" spans="2:34" hidden="1" outlineLevel="1">
      <c r="B574" t="str">
        <f t="shared" si="377"/>
        <v>e-methane liquefied (DAC) - Feedstock-related emissions - WTT - Global - ton N2O/ton fuel</v>
      </c>
      <c r="C574" s="13" t="str">
        <f>C529</f>
        <v>e-methane liquefied (DAC)</v>
      </c>
      <c r="D574" s="13" t="s">
        <v>190</v>
      </c>
      <c r="E574" s="13" t="s">
        <v>49</v>
      </c>
      <c r="F574" s="13" t="s">
        <v>178</v>
      </c>
      <c r="G574" s="69">
        <f t="shared" ref="G574:AH574" si="408">G577</f>
        <v>0</v>
      </c>
      <c r="H574" s="69">
        <f t="shared" si="408"/>
        <v>0</v>
      </c>
      <c r="I574" s="69">
        <f t="shared" si="408"/>
        <v>0</v>
      </c>
      <c r="J574" s="69">
        <f t="shared" si="408"/>
        <v>0</v>
      </c>
      <c r="K574" s="69">
        <f t="shared" si="408"/>
        <v>0</v>
      </c>
      <c r="L574" s="69">
        <f t="shared" si="408"/>
        <v>0</v>
      </c>
      <c r="M574" s="69">
        <f t="shared" si="408"/>
        <v>0</v>
      </c>
      <c r="N574" s="69">
        <f t="shared" si="408"/>
        <v>0</v>
      </c>
      <c r="O574" s="69">
        <f t="shared" si="408"/>
        <v>0</v>
      </c>
      <c r="P574" s="69">
        <f t="shared" si="408"/>
        <v>0</v>
      </c>
      <c r="Q574" s="69">
        <f t="shared" si="408"/>
        <v>0</v>
      </c>
      <c r="R574" s="69">
        <f t="shared" si="408"/>
        <v>0</v>
      </c>
      <c r="S574" s="69">
        <f t="shared" si="408"/>
        <v>0</v>
      </c>
      <c r="T574" s="69">
        <f t="shared" si="408"/>
        <v>0</v>
      </c>
      <c r="U574" s="69">
        <f t="shared" si="408"/>
        <v>0</v>
      </c>
      <c r="V574" s="69">
        <f t="shared" si="408"/>
        <v>0</v>
      </c>
      <c r="W574" s="69">
        <f t="shared" si="408"/>
        <v>0</v>
      </c>
      <c r="X574" s="69">
        <f t="shared" si="408"/>
        <v>0</v>
      </c>
      <c r="Y574" s="69">
        <f t="shared" si="408"/>
        <v>0</v>
      </c>
      <c r="Z574" s="69">
        <f t="shared" si="408"/>
        <v>0</v>
      </c>
      <c r="AA574" s="69">
        <f t="shared" si="408"/>
        <v>0</v>
      </c>
      <c r="AB574" s="69">
        <f t="shared" si="408"/>
        <v>0</v>
      </c>
      <c r="AC574" s="69">
        <f t="shared" si="408"/>
        <v>0</v>
      </c>
      <c r="AD574" s="69">
        <f t="shared" si="408"/>
        <v>0</v>
      </c>
      <c r="AE574" s="69">
        <f t="shared" si="408"/>
        <v>0</v>
      </c>
      <c r="AF574" s="69">
        <f t="shared" si="408"/>
        <v>0</v>
      </c>
      <c r="AG574" s="69">
        <f t="shared" si="408"/>
        <v>0</v>
      </c>
      <c r="AH574" s="69">
        <f t="shared" si="408"/>
        <v>0</v>
      </c>
    </row>
    <row r="575" spans="2:34" hidden="1" outlineLevel="1">
      <c r="B575" t="str">
        <f t="shared" si="377"/>
        <v>e-methane (DAC) - Feedstock WTT emissions (carbon dioxide) - Global - ton CO2/ton CH4</v>
      </c>
      <c r="C575" t="s">
        <v>77</v>
      </c>
      <c r="D575" t="s">
        <v>184</v>
      </c>
      <c r="E575" t="s">
        <v>49</v>
      </c>
      <c r="F575" t="s">
        <v>82</v>
      </c>
      <c r="G575" s="70">
        <f>G458</f>
        <v>0.18999797007360777</v>
      </c>
      <c r="H575" s="70">
        <f t="shared" ref="H575:AH575" si="409">H458</f>
        <v>0.18925675743367254</v>
      </c>
      <c r="I575" s="70">
        <f t="shared" si="409"/>
        <v>0.18848700000000085</v>
      </c>
      <c r="J575" s="70">
        <f t="shared" si="409"/>
        <v>0.18766008836568049</v>
      </c>
      <c r="K575" s="70">
        <f t="shared" si="409"/>
        <v>0.18678504650924901</v>
      </c>
      <c r="L575" s="70">
        <f t="shared" si="409"/>
        <v>0.1858618744307047</v>
      </c>
      <c r="M575" s="70">
        <f t="shared" si="409"/>
        <v>0.18489057213005067</v>
      </c>
      <c r="N575" s="70">
        <f t="shared" si="409"/>
        <v>0.18387113960728307</v>
      </c>
      <c r="O575" s="70">
        <f t="shared" si="409"/>
        <v>0.18243834933886965</v>
      </c>
      <c r="P575" s="70">
        <f t="shared" si="409"/>
        <v>0.1809591167270537</v>
      </c>
      <c r="Q575" s="70">
        <f t="shared" si="409"/>
        <v>0.17943344177183265</v>
      </c>
      <c r="R575" s="70">
        <f t="shared" si="409"/>
        <v>0.17786132447320394</v>
      </c>
      <c r="S575" s="70">
        <f t="shared" si="409"/>
        <v>0.17624276483117188</v>
      </c>
      <c r="T575" s="70">
        <f t="shared" si="409"/>
        <v>0.17460880410287696</v>
      </c>
      <c r="U575" s="70">
        <f t="shared" si="409"/>
        <v>0.17294264698162501</v>
      </c>
      <c r="V575" s="70">
        <f t="shared" si="409"/>
        <v>0.17124429346742051</v>
      </c>
      <c r="W575" s="70">
        <f t="shared" si="409"/>
        <v>0.16951374356025714</v>
      </c>
      <c r="X575" s="70">
        <f t="shared" si="409"/>
        <v>0.16775099726013629</v>
      </c>
      <c r="Y575" s="70">
        <f t="shared" si="409"/>
        <v>0.16563980000748638</v>
      </c>
      <c r="Z575" s="70">
        <f t="shared" si="409"/>
        <v>0.16354691269452884</v>
      </c>
      <c r="AA575" s="70">
        <f t="shared" si="409"/>
        <v>0.16147233532126673</v>
      </c>
      <c r="AB575" s="70">
        <f t="shared" si="409"/>
        <v>0.15941606788769708</v>
      </c>
      <c r="AC575" s="70">
        <f t="shared" si="409"/>
        <v>0.15737811039382199</v>
      </c>
      <c r="AD575" s="70">
        <f t="shared" si="409"/>
        <v>0.15563212401043888</v>
      </c>
      <c r="AE575" s="70">
        <f t="shared" si="409"/>
        <v>0.15390964477936533</v>
      </c>
      <c r="AF575" s="70">
        <f t="shared" si="409"/>
        <v>0.15221067270060085</v>
      </c>
      <c r="AG575" s="70">
        <f t="shared" si="409"/>
        <v>0.15053520777414567</v>
      </c>
      <c r="AH575" s="70">
        <f t="shared" si="409"/>
        <v>0.14888325000000011</v>
      </c>
    </row>
    <row r="576" spans="2:34" hidden="1" outlineLevel="1">
      <c r="B576" t="str">
        <f t="shared" si="377"/>
        <v>e-methane (DAC) - Feedstock WTT emissions (methane) - Global - ton CH4/ton CH4</v>
      </c>
      <c r="C576" t="s">
        <v>77</v>
      </c>
      <c r="D576" t="s">
        <v>186</v>
      </c>
      <c r="E576" t="s">
        <v>49</v>
      </c>
      <c r="F576" t="s">
        <v>214</v>
      </c>
      <c r="G576" s="70">
        <f t="shared" ref="G576:AH576" si="410">G459</f>
        <v>0</v>
      </c>
      <c r="H576" s="70">
        <f t="shared" si="410"/>
        <v>0</v>
      </c>
      <c r="I576" s="70">
        <f t="shared" si="410"/>
        <v>0</v>
      </c>
      <c r="J576" s="70">
        <f t="shared" si="410"/>
        <v>0</v>
      </c>
      <c r="K576" s="70">
        <f t="shared" si="410"/>
        <v>0</v>
      </c>
      <c r="L576" s="70">
        <f t="shared" si="410"/>
        <v>0</v>
      </c>
      <c r="M576" s="70">
        <f t="shared" si="410"/>
        <v>0</v>
      </c>
      <c r="N576" s="70">
        <f t="shared" si="410"/>
        <v>0</v>
      </c>
      <c r="O576" s="70">
        <f t="shared" si="410"/>
        <v>0</v>
      </c>
      <c r="P576" s="70">
        <f t="shared" si="410"/>
        <v>0</v>
      </c>
      <c r="Q576" s="70">
        <f t="shared" si="410"/>
        <v>0</v>
      </c>
      <c r="R576" s="70">
        <f t="shared" si="410"/>
        <v>0</v>
      </c>
      <c r="S576" s="70">
        <f t="shared" si="410"/>
        <v>0</v>
      </c>
      <c r="T576" s="70">
        <f t="shared" si="410"/>
        <v>0</v>
      </c>
      <c r="U576" s="70">
        <f t="shared" si="410"/>
        <v>0</v>
      </c>
      <c r="V576" s="70">
        <f t="shared" si="410"/>
        <v>0</v>
      </c>
      <c r="W576" s="70">
        <f t="shared" si="410"/>
        <v>0</v>
      </c>
      <c r="X576" s="70">
        <f t="shared" si="410"/>
        <v>0</v>
      </c>
      <c r="Y576" s="70">
        <f t="shared" si="410"/>
        <v>0</v>
      </c>
      <c r="Z576" s="70">
        <f t="shared" si="410"/>
        <v>0</v>
      </c>
      <c r="AA576" s="70">
        <f t="shared" si="410"/>
        <v>0</v>
      </c>
      <c r="AB576" s="70">
        <f t="shared" si="410"/>
        <v>0</v>
      </c>
      <c r="AC576" s="70">
        <f t="shared" si="410"/>
        <v>0</v>
      </c>
      <c r="AD576" s="70">
        <f t="shared" si="410"/>
        <v>0</v>
      </c>
      <c r="AE576" s="70">
        <f t="shared" si="410"/>
        <v>0</v>
      </c>
      <c r="AF576" s="70">
        <f t="shared" si="410"/>
        <v>0</v>
      </c>
      <c r="AG576" s="70">
        <f t="shared" si="410"/>
        <v>0</v>
      </c>
      <c r="AH576" s="70">
        <f t="shared" si="410"/>
        <v>0</v>
      </c>
    </row>
    <row r="577" spans="2:34" hidden="1" outlineLevel="1">
      <c r="B577" t="str">
        <f t="shared" si="377"/>
        <v>e-methane (DAC) - Feedstock WTT emissions (nitrous oxide) - Global - ton N2O/ton CH4</v>
      </c>
      <c r="C577" t="s">
        <v>77</v>
      </c>
      <c r="D577" t="s">
        <v>188</v>
      </c>
      <c r="E577" t="s">
        <v>49</v>
      </c>
      <c r="F577" t="s">
        <v>215</v>
      </c>
      <c r="G577" s="70">
        <f t="shared" ref="G577:AH577" si="411">G460</f>
        <v>0</v>
      </c>
      <c r="H577" s="70">
        <f t="shared" si="411"/>
        <v>0</v>
      </c>
      <c r="I577" s="70">
        <f t="shared" si="411"/>
        <v>0</v>
      </c>
      <c r="J577" s="70">
        <f t="shared" si="411"/>
        <v>0</v>
      </c>
      <c r="K577" s="70">
        <f t="shared" si="411"/>
        <v>0</v>
      </c>
      <c r="L577" s="70">
        <f t="shared" si="411"/>
        <v>0</v>
      </c>
      <c r="M577" s="70">
        <f t="shared" si="411"/>
        <v>0</v>
      </c>
      <c r="N577" s="70">
        <f t="shared" si="411"/>
        <v>0</v>
      </c>
      <c r="O577" s="70">
        <f t="shared" si="411"/>
        <v>0</v>
      </c>
      <c r="P577" s="70">
        <f t="shared" si="411"/>
        <v>0</v>
      </c>
      <c r="Q577" s="70">
        <f t="shared" si="411"/>
        <v>0</v>
      </c>
      <c r="R577" s="70">
        <f t="shared" si="411"/>
        <v>0</v>
      </c>
      <c r="S577" s="70">
        <f t="shared" si="411"/>
        <v>0</v>
      </c>
      <c r="T577" s="70">
        <f t="shared" si="411"/>
        <v>0</v>
      </c>
      <c r="U577" s="70">
        <f t="shared" si="411"/>
        <v>0</v>
      </c>
      <c r="V577" s="70">
        <f t="shared" si="411"/>
        <v>0</v>
      </c>
      <c r="W577" s="70">
        <f t="shared" si="411"/>
        <v>0</v>
      </c>
      <c r="X577" s="70">
        <f t="shared" si="411"/>
        <v>0</v>
      </c>
      <c r="Y577" s="70">
        <f t="shared" si="411"/>
        <v>0</v>
      </c>
      <c r="Z577" s="70">
        <f t="shared" si="411"/>
        <v>0</v>
      </c>
      <c r="AA577" s="70">
        <f t="shared" si="411"/>
        <v>0</v>
      </c>
      <c r="AB577" s="70">
        <f t="shared" si="411"/>
        <v>0</v>
      </c>
      <c r="AC577" s="70">
        <f t="shared" si="411"/>
        <v>0</v>
      </c>
      <c r="AD577" s="70">
        <f t="shared" si="411"/>
        <v>0</v>
      </c>
      <c r="AE577" s="70">
        <f t="shared" si="411"/>
        <v>0</v>
      </c>
      <c r="AF577" s="70">
        <f t="shared" si="411"/>
        <v>0</v>
      </c>
      <c r="AG577" s="70">
        <f t="shared" si="411"/>
        <v>0</v>
      </c>
      <c r="AH577" s="70">
        <f t="shared" si="411"/>
        <v>0</v>
      </c>
    </row>
    <row r="578" spans="2:34" collapsed="1">
      <c r="B578" t="str">
        <f t="shared" si="377"/>
        <v/>
      </c>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c r="AH578" s="34"/>
    </row>
    <row r="579" spans="2:34">
      <c r="B579" t="str">
        <f t="shared" si="377"/>
        <v>e-methane liquefied (PS) - Item - Region - Unit</v>
      </c>
      <c r="C579" s="52" t="s">
        <v>85</v>
      </c>
      <c r="D579" s="52" t="s">
        <v>28</v>
      </c>
      <c r="E579" s="52" t="s">
        <v>1</v>
      </c>
      <c r="F579" s="52" t="s">
        <v>29</v>
      </c>
      <c r="G579" s="3">
        <v>2023</v>
      </c>
      <c r="H579" s="3">
        <v>2024</v>
      </c>
      <c r="I579" s="3">
        <v>2025</v>
      </c>
      <c r="J579" s="3">
        <v>2026</v>
      </c>
      <c r="K579" s="3">
        <v>2027</v>
      </c>
      <c r="L579" s="3">
        <v>2028</v>
      </c>
      <c r="M579" s="3">
        <v>2029</v>
      </c>
      <c r="N579" s="3">
        <v>2030</v>
      </c>
      <c r="O579" s="3">
        <v>2031</v>
      </c>
      <c r="P579" s="3">
        <v>2032</v>
      </c>
      <c r="Q579" s="3">
        <v>2033</v>
      </c>
      <c r="R579" s="3">
        <v>2034</v>
      </c>
      <c r="S579" s="3">
        <v>2035</v>
      </c>
      <c r="T579" s="3">
        <v>2036</v>
      </c>
      <c r="U579" s="3">
        <v>2037</v>
      </c>
      <c r="V579" s="3">
        <v>2038</v>
      </c>
      <c r="W579" s="3">
        <v>2039</v>
      </c>
      <c r="X579" s="3">
        <v>2040</v>
      </c>
      <c r="Y579" s="3">
        <v>2041</v>
      </c>
      <c r="Z579" s="3">
        <v>2042</v>
      </c>
      <c r="AA579" s="3">
        <v>2043</v>
      </c>
      <c r="AB579" s="3">
        <v>2044</v>
      </c>
      <c r="AC579" s="3">
        <v>2045</v>
      </c>
      <c r="AD579" s="3">
        <v>2046</v>
      </c>
      <c r="AE579" s="3">
        <v>2047</v>
      </c>
      <c r="AF579" s="3">
        <v>2048</v>
      </c>
      <c r="AG579" s="3">
        <v>2049</v>
      </c>
      <c r="AH579" s="3">
        <v>2050</v>
      </c>
    </row>
    <row r="580" spans="2:34" hidden="1" outlineLevel="1">
      <c r="B580" t="str">
        <f t="shared" si="377"/>
        <v/>
      </c>
      <c r="C580" s="56"/>
      <c r="D580" s="56"/>
      <c r="E580" s="56"/>
      <c r="F580" s="56"/>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row>
    <row r="581" spans="2:34" hidden="1" outlineLevel="1">
      <c r="B581" t="str">
        <f t="shared" si="377"/>
        <v>e-methane liquefied (PS) - Total emissions - WTW - GWP100 - Global - ton CO2eq/ton fuel</v>
      </c>
      <c r="C581" s="58" t="str">
        <f>C579</f>
        <v>e-methane liquefied (PS)</v>
      </c>
      <c r="D581" s="10" t="s">
        <v>196</v>
      </c>
      <c r="E581" s="10" t="s">
        <v>49</v>
      </c>
      <c r="F581" s="10" t="s">
        <v>52</v>
      </c>
      <c r="G581" s="62">
        <f>G583+G585</f>
        <v>0.85336501730326542</v>
      </c>
      <c r="H581" s="62">
        <f t="shared" ref="H581:AH581" si="412">H583+H585</f>
        <v>0.79519946854850132</v>
      </c>
      <c r="I581" s="62">
        <f t="shared" si="412"/>
        <v>0.73700537500000063</v>
      </c>
      <c r="J581" s="62">
        <f t="shared" si="412"/>
        <v>0.67871666297390765</v>
      </c>
      <c r="K581" s="62">
        <f t="shared" si="412"/>
        <v>0.62037982072570363</v>
      </c>
      <c r="L581" s="62">
        <f t="shared" si="412"/>
        <v>0.5619948482553867</v>
      </c>
      <c r="M581" s="62">
        <f t="shared" si="412"/>
        <v>0.50356174556296007</v>
      </c>
      <c r="N581" s="62">
        <f t="shared" si="412"/>
        <v>0.44508051264841975</v>
      </c>
      <c r="O581" s="62">
        <f t="shared" si="412"/>
        <v>0.44415089589107359</v>
      </c>
      <c r="P581" s="62">
        <f t="shared" si="412"/>
        <v>0.44317483679032466</v>
      </c>
      <c r="Q581" s="62">
        <f t="shared" si="412"/>
        <v>0.4421523353461706</v>
      </c>
      <c r="R581" s="62">
        <f t="shared" si="412"/>
        <v>0.44108339155860909</v>
      </c>
      <c r="S581" s="62">
        <f t="shared" si="412"/>
        <v>0.43996800542764425</v>
      </c>
      <c r="T581" s="62">
        <f t="shared" si="412"/>
        <v>0.43880447161599756</v>
      </c>
      <c r="U581" s="62">
        <f t="shared" si="412"/>
        <v>0.4376087414113935</v>
      </c>
      <c r="V581" s="62">
        <f t="shared" si="412"/>
        <v>0.43638081481383717</v>
      </c>
      <c r="W581" s="62">
        <f t="shared" si="412"/>
        <v>0.43512069182332169</v>
      </c>
      <c r="X581" s="62">
        <f t="shared" si="412"/>
        <v>0.4338283724398489</v>
      </c>
      <c r="Y581" s="62">
        <f t="shared" si="412"/>
        <v>0.43215698666184854</v>
      </c>
      <c r="Z581" s="62">
        <f t="shared" si="412"/>
        <v>0.43050391082354045</v>
      </c>
      <c r="AA581" s="62">
        <f t="shared" si="412"/>
        <v>0.42886914492492789</v>
      </c>
      <c r="AB581" s="62">
        <f t="shared" si="412"/>
        <v>0.42725268896600765</v>
      </c>
      <c r="AC581" s="62">
        <f t="shared" si="412"/>
        <v>0.42565454294678207</v>
      </c>
      <c r="AD581" s="62">
        <f t="shared" si="412"/>
        <v>0.42431974505280684</v>
      </c>
      <c r="AE581" s="62">
        <f t="shared" si="412"/>
        <v>0.42300845431114131</v>
      </c>
      <c r="AF581" s="62">
        <f t="shared" si="412"/>
        <v>0.42172067072178482</v>
      </c>
      <c r="AG581" s="62">
        <f t="shared" si="412"/>
        <v>0.42045639428473769</v>
      </c>
      <c r="AH581" s="62">
        <f t="shared" si="412"/>
        <v>0.41921562500000009</v>
      </c>
    </row>
    <row r="582" spans="2:34" hidden="1" outlineLevel="1">
      <c r="B582" t="str">
        <f t="shared" si="377"/>
        <v>e-methane liquefied (PS) - Total emissions - WTW - GWP20 - Global - ton CO2eq/ton fuel</v>
      </c>
      <c r="C582" s="59" t="str">
        <f>C579</f>
        <v>e-methane liquefied (PS)</v>
      </c>
      <c r="D582" s="13" t="s">
        <v>197</v>
      </c>
      <c r="E582" s="13" t="s">
        <v>49</v>
      </c>
      <c r="F582" s="13" t="s">
        <v>52</v>
      </c>
      <c r="G582" s="63">
        <f t="shared" ref="G582:AH582" si="413">G584+G586</f>
        <v>2.1973650173032655</v>
      </c>
      <c r="H582" s="63">
        <f t="shared" si="413"/>
        <v>2.0271994685485013</v>
      </c>
      <c r="I582" s="63">
        <f t="shared" si="413"/>
        <v>1.8570053750000006</v>
      </c>
      <c r="J582" s="63">
        <f t="shared" si="413"/>
        <v>1.6867166629739074</v>
      </c>
      <c r="K582" s="63">
        <f t="shared" si="413"/>
        <v>1.5163798207257038</v>
      </c>
      <c r="L582" s="63">
        <f t="shared" si="413"/>
        <v>1.3459948482553865</v>
      </c>
      <c r="M582" s="63">
        <f t="shared" si="413"/>
        <v>1.1755617455629601</v>
      </c>
      <c r="N582" s="63">
        <f t="shared" si="413"/>
        <v>1.0050805126484197</v>
      </c>
      <c r="O582" s="63">
        <f t="shared" si="413"/>
        <v>1.0041508958910736</v>
      </c>
      <c r="P582" s="63">
        <f t="shared" si="413"/>
        <v>1.0031748367903246</v>
      </c>
      <c r="Q582" s="63">
        <f t="shared" si="413"/>
        <v>1.0021523353461705</v>
      </c>
      <c r="R582" s="63">
        <f t="shared" si="413"/>
        <v>1.001083391558609</v>
      </c>
      <c r="S582" s="63">
        <f t="shared" si="413"/>
        <v>0.9999680054276443</v>
      </c>
      <c r="T582" s="63">
        <f t="shared" si="413"/>
        <v>0.9988044716159975</v>
      </c>
      <c r="U582" s="63">
        <f t="shared" si="413"/>
        <v>0.99760874141139344</v>
      </c>
      <c r="V582" s="63">
        <f t="shared" si="413"/>
        <v>0.99638081481383711</v>
      </c>
      <c r="W582" s="63">
        <f t="shared" si="413"/>
        <v>0.99512069182332175</v>
      </c>
      <c r="X582" s="63">
        <f t="shared" si="413"/>
        <v>0.99382837243984889</v>
      </c>
      <c r="Y582" s="63">
        <f t="shared" si="413"/>
        <v>0.99215698666184848</v>
      </c>
      <c r="Z582" s="63">
        <f t="shared" si="413"/>
        <v>0.9905039108235405</v>
      </c>
      <c r="AA582" s="63">
        <f t="shared" si="413"/>
        <v>0.98886914492492783</v>
      </c>
      <c r="AB582" s="63">
        <f t="shared" si="413"/>
        <v>0.9872526889660076</v>
      </c>
      <c r="AC582" s="63">
        <f t="shared" si="413"/>
        <v>0.98565454294678201</v>
      </c>
      <c r="AD582" s="63">
        <f t="shared" si="413"/>
        <v>0.98431974505280684</v>
      </c>
      <c r="AE582" s="63">
        <f t="shared" si="413"/>
        <v>0.98300845431114126</v>
      </c>
      <c r="AF582" s="63">
        <f t="shared" si="413"/>
        <v>0.98172067072178482</v>
      </c>
      <c r="AG582" s="63">
        <f t="shared" si="413"/>
        <v>0.98045639428473763</v>
      </c>
      <c r="AH582" s="63">
        <f t="shared" si="413"/>
        <v>0.97921562500000003</v>
      </c>
    </row>
    <row r="583" spans="2:34" hidden="1" outlineLevel="1">
      <c r="B583" t="str">
        <f t="shared" si="377"/>
        <v>e-methane liquefied (PS) - Total emissions - TTW - GWP100 - Global - ton CO2eq/ton fuel</v>
      </c>
      <c r="C583" s="58" t="str">
        <f>C579</f>
        <v>e-methane liquefied (PS)</v>
      </c>
      <c r="D583" s="10" t="s">
        <v>198</v>
      </c>
      <c r="E583" s="10" t="s">
        <v>49</v>
      </c>
      <c r="F583" s="10" t="s">
        <v>52</v>
      </c>
      <c r="G583" s="62">
        <f>G596+G597*G587+G598*G589</f>
        <v>0.69600000000000006</v>
      </c>
      <c r="H583" s="62">
        <f t="shared" ref="H583:AH583" si="414">H596+H597*H587+H598*H589</f>
        <v>0.63800000000000001</v>
      </c>
      <c r="I583" s="62">
        <f t="shared" si="414"/>
        <v>0.57999999999999996</v>
      </c>
      <c r="J583" s="62">
        <f t="shared" si="414"/>
        <v>0.52199999999999991</v>
      </c>
      <c r="K583" s="62">
        <f t="shared" si="414"/>
        <v>0.46400000000000002</v>
      </c>
      <c r="L583" s="62">
        <f t="shared" si="414"/>
        <v>0.40600000000000003</v>
      </c>
      <c r="M583" s="62">
        <f t="shared" si="414"/>
        <v>0.34800000000000003</v>
      </c>
      <c r="N583" s="62">
        <f t="shared" si="414"/>
        <v>0.28999999999999998</v>
      </c>
      <c r="O583" s="62">
        <f t="shared" si="414"/>
        <v>0.28999999999999998</v>
      </c>
      <c r="P583" s="62">
        <f t="shared" si="414"/>
        <v>0.28999999999999998</v>
      </c>
      <c r="Q583" s="62">
        <f t="shared" si="414"/>
        <v>0.28999999999999998</v>
      </c>
      <c r="R583" s="62">
        <f t="shared" si="414"/>
        <v>0.28999999999999998</v>
      </c>
      <c r="S583" s="62">
        <f t="shared" si="414"/>
        <v>0.28999999999999998</v>
      </c>
      <c r="T583" s="62">
        <f t="shared" si="414"/>
        <v>0.28999999999999998</v>
      </c>
      <c r="U583" s="62">
        <f t="shared" si="414"/>
        <v>0.28999999999999998</v>
      </c>
      <c r="V583" s="62">
        <f t="shared" si="414"/>
        <v>0.28999999999999998</v>
      </c>
      <c r="W583" s="62">
        <f t="shared" si="414"/>
        <v>0.28999999999999998</v>
      </c>
      <c r="X583" s="62">
        <f t="shared" si="414"/>
        <v>0.28999999999999998</v>
      </c>
      <c r="Y583" s="62">
        <f t="shared" si="414"/>
        <v>0.28999999999999998</v>
      </c>
      <c r="Z583" s="62">
        <f t="shared" si="414"/>
        <v>0.28999999999999998</v>
      </c>
      <c r="AA583" s="62">
        <f t="shared" si="414"/>
        <v>0.28999999999999998</v>
      </c>
      <c r="AB583" s="62">
        <f t="shared" si="414"/>
        <v>0.28999999999999998</v>
      </c>
      <c r="AC583" s="62">
        <f t="shared" si="414"/>
        <v>0.28999999999999998</v>
      </c>
      <c r="AD583" s="62">
        <f t="shared" si="414"/>
        <v>0.28999999999999998</v>
      </c>
      <c r="AE583" s="62">
        <f t="shared" si="414"/>
        <v>0.28999999999999998</v>
      </c>
      <c r="AF583" s="62">
        <f t="shared" si="414"/>
        <v>0.28999999999999998</v>
      </c>
      <c r="AG583" s="62">
        <f t="shared" si="414"/>
        <v>0.28999999999999998</v>
      </c>
      <c r="AH583" s="62">
        <f t="shared" si="414"/>
        <v>0.28999999999999998</v>
      </c>
    </row>
    <row r="584" spans="2:34" hidden="1" outlineLevel="1">
      <c r="B584" t="str">
        <f t="shared" si="377"/>
        <v>e-methane liquefied (PS) - Total emissions - TTW - GWP20 - Global - ton CO2eq/ton fuel</v>
      </c>
      <c r="C584" s="56" t="str">
        <f>C579</f>
        <v>e-methane liquefied (PS)</v>
      </c>
      <c r="D584" s="2" t="s">
        <v>199</v>
      </c>
      <c r="E584" s="2" t="s">
        <v>49</v>
      </c>
      <c r="F584" s="2" t="s">
        <v>52</v>
      </c>
      <c r="G584" s="89">
        <f>G596+G597*G588+G598*G590</f>
        <v>2.04</v>
      </c>
      <c r="H584" s="89">
        <f t="shared" ref="H584:AH584" si="415">H596+H597*H588+H598*H590</f>
        <v>1.8699999999999999</v>
      </c>
      <c r="I584" s="89">
        <f t="shared" si="415"/>
        <v>1.7</v>
      </c>
      <c r="J584" s="89">
        <f t="shared" si="415"/>
        <v>1.5299999999999998</v>
      </c>
      <c r="K584" s="89">
        <f t="shared" si="415"/>
        <v>1.36</v>
      </c>
      <c r="L584" s="89">
        <f t="shared" si="415"/>
        <v>1.19</v>
      </c>
      <c r="M584" s="89">
        <f t="shared" si="415"/>
        <v>1.02</v>
      </c>
      <c r="N584" s="89">
        <f t="shared" si="415"/>
        <v>0.85</v>
      </c>
      <c r="O584" s="89">
        <f t="shared" si="415"/>
        <v>0.85</v>
      </c>
      <c r="P584" s="89">
        <f t="shared" si="415"/>
        <v>0.85</v>
      </c>
      <c r="Q584" s="89">
        <f t="shared" si="415"/>
        <v>0.85</v>
      </c>
      <c r="R584" s="89">
        <f t="shared" si="415"/>
        <v>0.85</v>
      </c>
      <c r="S584" s="89">
        <f t="shared" si="415"/>
        <v>0.85</v>
      </c>
      <c r="T584" s="89">
        <f t="shared" si="415"/>
        <v>0.85</v>
      </c>
      <c r="U584" s="89">
        <f t="shared" si="415"/>
        <v>0.85</v>
      </c>
      <c r="V584" s="89">
        <f t="shared" si="415"/>
        <v>0.85</v>
      </c>
      <c r="W584" s="89">
        <f t="shared" si="415"/>
        <v>0.85</v>
      </c>
      <c r="X584" s="89">
        <f t="shared" si="415"/>
        <v>0.85</v>
      </c>
      <c r="Y584" s="89">
        <f t="shared" si="415"/>
        <v>0.85</v>
      </c>
      <c r="Z584" s="89">
        <f t="shared" si="415"/>
        <v>0.85</v>
      </c>
      <c r="AA584" s="89">
        <f t="shared" si="415"/>
        <v>0.85</v>
      </c>
      <c r="AB584" s="89">
        <f t="shared" si="415"/>
        <v>0.85</v>
      </c>
      <c r="AC584" s="89">
        <f t="shared" si="415"/>
        <v>0.85</v>
      </c>
      <c r="AD584" s="89">
        <f t="shared" si="415"/>
        <v>0.85</v>
      </c>
      <c r="AE584" s="89">
        <f t="shared" si="415"/>
        <v>0.85</v>
      </c>
      <c r="AF584" s="89">
        <f t="shared" si="415"/>
        <v>0.85</v>
      </c>
      <c r="AG584" s="89">
        <f t="shared" si="415"/>
        <v>0.85</v>
      </c>
      <c r="AH584" s="89">
        <f t="shared" si="415"/>
        <v>0.85</v>
      </c>
    </row>
    <row r="585" spans="2:34" hidden="1" outlineLevel="1">
      <c r="B585" t="str">
        <f t="shared" si="377"/>
        <v>e-methane liquefied (PS) - Total emissions - WTT - GWP100 - Global - ton CO2eq/ton fuel</v>
      </c>
      <c r="C585" s="58" t="str">
        <f>C579</f>
        <v>e-methane liquefied (PS)</v>
      </c>
      <c r="D585" s="10" t="s">
        <v>169</v>
      </c>
      <c r="E585" s="10" t="s">
        <v>49</v>
      </c>
      <c r="F585" s="10" t="s">
        <v>52</v>
      </c>
      <c r="G585" s="62">
        <f>G603+G604*G587+G605*G589</f>
        <v>0.15736501730326535</v>
      </c>
      <c r="H585" s="62">
        <f t="shared" ref="H585:AH585" si="416">H603+H604*H587+H605*H589</f>
        <v>0.15719946854850136</v>
      </c>
      <c r="I585" s="62">
        <f t="shared" si="416"/>
        <v>0.1570053750000007</v>
      </c>
      <c r="J585" s="62">
        <f t="shared" si="416"/>
        <v>0.15671666297390771</v>
      </c>
      <c r="K585" s="62">
        <f t="shared" si="416"/>
        <v>0.15637982072570361</v>
      </c>
      <c r="L585" s="62">
        <f t="shared" si="416"/>
        <v>0.15599484825538668</v>
      </c>
      <c r="M585" s="62">
        <f t="shared" si="416"/>
        <v>0.15556174556296001</v>
      </c>
      <c r="N585" s="62">
        <f t="shared" si="416"/>
        <v>0.15508051264841979</v>
      </c>
      <c r="O585" s="62">
        <f t="shared" si="416"/>
        <v>0.15415089589107359</v>
      </c>
      <c r="P585" s="62">
        <f t="shared" si="416"/>
        <v>0.15317483679032465</v>
      </c>
      <c r="Q585" s="62">
        <f t="shared" si="416"/>
        <v>0.15215233534617062</v>
      </c>
      <c r="R585" s="62">
        <f t="shared" si="416"/>
        <v>0.15108339155860914</v>
      </c>
      <c r="S585" s="62">
        <f t="shared" si="416"/>
        <v>0.1499680054276443</v>
      </c>
      <c r="T585" s="62">
        <f t="shared" si="416"/>
        <v>0.14880447161599755</v>
      </c>
      <c r="U585" s="62">
        <f t="shared" si="416"/>
        <v>0.14760874141139352</v>
      </c>
      <c r="V585" s="62">
        <f t="shared" si="416"/>
        <v>0.14638081481383716</v>
      </c>
      <c r="W585" s="62">
        <f t="shared" si="416"/>
        <v>0.14512069182332174</v>
      </c>
      <c r="X585" s="62">
        <f t="shared" si="416"/>
        <v>0.14382837243984892</v>
      </c>
      <c r="Y585" s="62">
        <f t="shared" si="416"/>
        <v>0.14215698666184853</v>
      </c>
      <c r="Z585" s="62">
        <f t="shared" si="416"/>
        <v>0.1405039108235405</v>
      </c>
      <c r="AA585" s="62">
        <f t="shared" si="416"/>
        <v>0.13886914492492788</v>
      </c>
      <c r="AB585" s="62">
        <f t="shared" si="416"/>
        <v>0.13725268896600765</v>
      </c>
      <c r="AC585" s="62">
        <f t="shared" si="416"/>
        <v>0.13565454294678206</v>
      </c>
      <c r="AD585" s="62">
        <f t="shared" si="416"/>
        <v>0.13431974505280686</v>
      </c>
      <c r="AE585" s="62">
        <f t="shared" si="416"/>
        <v>0.13300845431114133</v>
      </c>
      <c r="AF585" s="62">
        <f t="shared" si="416"/>
        <v>0.13172067072178484</v>
      </c>
      <c r="AG585" s="62">
        <f t="shared" si="416"/>
        <v>0.13045639428473768</v>
      </c>
      <c r="AH585" s="62">
        <f t="shared" si="416"/>
        <v>0.12921562500000008</v>
      </c>
    </row>
    <row r="586" spans="2:34" hidden="1" outlineLevel="1">
      <c r="B586" t="str">
        <f t="shared" si="377"/>
        <v>e-methane liquefied (PS) - Total emissions - WTT - GWP20 - Global - ton CO2eq/ton fuel</v>
      </c>
      <c r="C586" s="59" t="str">
        <f>C579</f>
        <v>e-methane liquefied (PS)</v>
      </c>
      <c r="D586" s="13" t="s">
        <v>170</v>
      </c>
      <c r="E586" s="13" t="s">
        <v>49</v>
      </c>
      <c r="F586" s="13" t="s">
        <v>52</v>
      </c>
      <c r="G586" s="63">
        <f>G603+G604*G588+G605*G590</f>
        <v>0.15736501730326535</v>
      </c>
      <c r="H586" s="63">
        <f t="shared" ref="H586:AH586" si="417">H603+H604*H588+H605*H590</f>
        <v>0.15719946854850136</v>
      </c>
      <c r="I586" s="63">
        <f t="shared" si="417"/>
        <v>0.1570053750000007</v>
      </c>
      <c r="J586" s="63">
        <f t="shared" si="417"/>
        <v>0.15671666297390771</v>
      </c>
      <c r="K586" s="63">
        <f t="shared" si="417"/>
        <v>0.15637982072570361</v>
      </c>
      <c r="L586" s="63">
        <f t="shared" si="417"/>
        <v>0.15599484825538668</v>
      </c>
      <c r="M586" s="63">
        <f t="shared" si="417"/>
        <v>0.15556174556296001</v>
      </c>
      <c r="N586" s="63">
        <f t="shared" si="417"/>
        <v>0.15508051264841979</v>
      </c>
      <c r="O586" s="63">
        <f t="shared" si="417"/>
        <v>0.15415089589107359</v>
      </c>
      <c r="P586" s="63">
        <f t="shared" si="417"/>
        <v>0.15317483679032465</v>
      </c>
      <c r="Q586" s="63">
        <f t="shared" si="417"/>
        <v>0.15215233534617062</v>
      </c>
      <c r="R586" s="63">
        <f t="shared" si="417"/>
        <v>0.15108339155860914</v>
      </c>
      <c r="S586" s="63">
        <f t="shared" si="417"/>
        <v>0.1499680054276443</v>
      </c>
      <c r="T586" s="63">
        <f t="shared" si="417"/>
        <v>0.14880447161599755</v>
      </c>
      <c r="U586" s="63">
        <f t="shared" si="417"/>
        <v>0.14760874141139352</v>
      </c>
      <c r="V586" s="63">
        <f t="shared" si="417"/>
        <v>0.14638081481383716</v>
      </c>
      <c r="W586" s="63">
        <f t="shared" si="417"/>
        <v>0.14512069182332174</v>
      </c>
      <c r="X586" s="63">
        <f t="shared" si="417"/>
        <v>0.14382837243984892</v>
      </c>
      <c r="Y586" s="63">
        <f t="shared" si="417"/>
        <v>0.14215698666184853</v>
      </c>
      <c r="Z586" s="63">
        <f t="shared" si="417"/>
        <v>0.1405039108235405</v>
      </c>
      <c r="AA586" s="63">
        <f t="shared" si="417"/>
        <v>0.13886914492492788</v>
      </c>
      <c r="AB586" s="63">
        <f t="shared" si="417"/>
        <v>0.13725268896600765</v>
      </c>
      <c r="AC586" s="63">
        <f t="shared" si="417"/>
        <v>0.13565454294678206</v>
      </c>
      <c r="AD586" s="63">
        <f t="shared" si="417"/>
        <v>0.13431974505280686</v>
      </c>
      <c r="AE586" s="63">
        <f t="shared" si="417"/>
        <v>0.13300845431114133</v>
      </c>
      <c r="AF586" s="63">
        <f t="shared" si="417"/>
        <v>0.13172067072178484</v>
      </c>
      <c r="AG586" s="63">
        <f t="shared" si="417"/>
        <v>0.13045639428473768</v>
      </c>
      <c r="AH586" s="63">
        <f t="shared" si="417"/>
        <v>0.12921562500000008</v>
      </c>
    </row>
    <row r="587" spans="2:34" hidden="1" outlineLevel="1">
      <c r="B587" t="str">
        <f t="shared" si="377"/>
        <v>General - Methane - GWP100 - Global - ton CO2eq/ton fuel</v>
      </c>
      <c r="C587" t="s">
        <v>115</v>
      </c>
      <c r="D587" t="s">
        <v>171</v>
      </c>
      <c r="E587" t="s">
        <v>49</v>
      </c>
      <c r="F587" t="s">
        <v>52</v>
      </c>
      <c r="G587" s="8">
        <f t="shared" ref="G587:AH587" si="418">Methane_GWP100</f>
        <v>29</v>
      </c>
      <c r="H587" s="8">
        <f t="shared" si="418"/>
        <v>29</v>
      </c>
      <c r="I587" s="8">
        <f t="shared" si="418"/>
        <v>29</v>
      </c>
      <c r="J587" s="8">
        <f t="shared" si="418"/>
        <v>29</v>
      </c>
      <c r="K587" s="8">
        <f t="shared" si="418"/>
        <v>29</v>
      </c>
      <c r="L587" s="8">
        <f t="shared" si="418"/>
        <v>29</v>
      </c>
      <c r="M587" s="8">
        <f t="shared" si="418"/>
        <v>29</v>
      </c>
      <c r="N587" s="8">
        <f t="shared" si="418"/>
        <v>29</v>
      </c>
      <c r="O587" s="8">
        <f t="shared" si="418"/>
        <v>29</v>
      </c>
      <c r="P587" s="8">
        <f t="shared" si="418"/>
        <v>29</v>
      </c>
      <c r="Q587" s="8">
        <f t="shared" si="418"/>
        <v>29</v>
      </c>
      <c r="R587" s="8">
        <f t="shared" si="418"/>
        <v>29</v>
      </c>
      <c r="S587" s="8">
        <f t="shared" si="418"/>
        <v>29</v>
      </c>
      <c r="T587" s="8">
        <f t="shared" si="418"/>
        <v>29</v>
      </c>
      <c r="U587" s="8">
        <f t="shared" si="418"/>
        <v>29</v>
      </c>
      <c r="V587" s="8">
        <f t="shared" si="418"/>
        <v>29</v>
      </c>
      <c r="W587" s="8">
        <f t="shared" si="418"/>
        <v>29</v>
      </c>
      <c r="X587" s="8">
        <f t="shared" si="418"/>
        <v>29</v>
      </c>
      <c r="Y587" s="8">
        <f t="shared" si="418"/>
        <v>29</v>
      </c>
      <c r="Z587" s="8">
        <f t="shared" si="418"/>
        <v>29</v>
      </c>
      <c r="AA587" s="8">
        <f t="shared" si="418"/>
        <v>29</v>
      </c>
      <c r="AB587" s="8">
        <f t="shared" si="418"/>
        <v>29</v>
      </c>
      <c r="AC587" s="8">
        <f t="shared" si="418"/>
        <v>29</v>
      </c>
      <c r="AD587" s="8">
        <f t="shared" si="418"/>
        <v>29</v>
      </c>
      <c r="AE587" s="8">
        <f t="shared" si="418"/>
        <v>29</v>
      </c>
      <c r="AF587" s="8">
        <f t="shared" si="418"/>
        <v>29</v>
      </c>
      <c r="AG587" s="8">
        <f t="shared" si="418"/>
        <v>29</v>
      </c>
      <c r="AH587" s="8">
        <f t="shared" si="418"/>
        <v>29</v>
      </c>
    </row>
    <row r="588" spans="2:34" hidden="1" outlineLevel="1">
      <c r="B588" t="str">
        <f t="shared" si="377"/>
        <v>General - Methane - GWP20 - Global - ton CO2eq/ton fuel</v>
      </c>
      <c r="C588" t="s">
        <v>115</v>
      </c>
      <c r="D588" t="s">
        <v>172</v>
      </c>
      <c r="E588" t="s">
        <v>49</v>
      </c>
      <c r="F588" t="s">
        <v>52</v>
      </c>
      <c r="G588" s="8">
        <f t="shared" ref="G588:AH588" si="419">Methane_GWP20</f>
        <v>85</v>
      </c>
      <c r="H588" s="8">
        <f t="shared" si="419"/>
        <v>85</v>
      </c>
      <c r="I588" s="8">
        <f t="shared" si="419"/>
        <v>85</v>
      </c>
      <c r="J588" s="8">
        <f t="shared" si="419"/>
        <v>85</v>
      </c>
      <c r="K588" s="8">
        <f t="shared" si="419"/>
        <v>85</v>
      </c>
      <c r="L588" s="8">
        <f t="shared" si="419"/>
        <v>85</v>
      </c>
      <c r="M588" s="8">
        <f t="shared" si="419"/>
        <v>85</v>
      </c>
      <c r="N588" s="8">
        <f t="shared" si="419"/>
        <v>85</v>
      </c>
      <c r="O588" s="8">
        <f t="shared" si="419"/>
        <v>85</v>
      </c>
      <c r="P588" s="8">
        <f t="shared" si="419"/>
        <v>85</v>
      </c>
      <c r="Q588" s="8">
        <f t="shared" si="419"/>
        <v>85</v>
      </c>
      <c r="R588" s="8">
        <f t="shared" si="419"/>
        <v>85</v>
      </c>
      <c r="S588" s="8">
        <f t="shared" si="419"/>
        <v>85</v>
      </c>
      <c r="T588" s="8">
        <f t="shared" si="419"/>
        <v>85</v>
      </c>
      <c r="U588" s="8">
        <f t="shared" si="419"/>
        <v>85</v>
      </c>
      <c r="V588" s="8">
        <f t="shared" si="419"/>
        <v>85</v>
      </c>
      <c r="W588" s="8">
        <f t="shared" si="419"/>
        <v>85</v>
      </c>
      <c r="X588" s="8">
        <f t="shared" si="419"/>
        <v>85</v>
      </c>
      <c r="Y588" s="8">
        <f t="shared" si="419"/>
        <v>85</v>
      </c>
      <c r="Z588" s="8">
        <f t="shared" si="419"/>
        <v>85</v>
      </c>
      <c r="AA588" s="8">
        <f t="shared" si="419"/>
        <v>85</v>
      </c>
      <c r="AB588" s="8">
        <f t="shared" si="419"/>
        <v>85</v>
      </c>
      <c r="AC588" s="8">
        <f t="shared" si="419"/>
        <v>85</v>
      </c>
      <c r="AD588" s="8">
        <f t="shared" si="419"/>
        <v>85</v>
      </c>
      <c r="AE588" s="8">
        <f t="shared" si="419"/>
        <v>85</v>
      </c>
      <c r="AF588" s="8">
        <f t="shared" si="419"/>
        <v>85</v>
      </c>
      <c r="AG588" s="8">
        <f t="shared" si="419"/>
        <v>85</v>
      </c>
      <c r="AH588" s="8">
        <f t="shared" si="419"/>
        <v>85</v>
      </c>
    </row>
    <row r="589" spans="2:34" hidden="1" outlineLevel="1">
      <c r="B589" t="str">
        <f t="shared" si="377"/>
        <v>General - Nitrous oxide - GWP100 - Global - ton CO2eq/ton fuel</v>
      </c>
      <c r="C589" t="s">
        <v>115</v>
      </c>
      <c r="D589" t="s">
        <v>173</v>
      </c>
      <c r="E589" t="s">
        <v>49</v>
      </c>
      <c r="F589" t="s">
        <v>52</v>
      </c>
      <c r="G589" s="8">
        <f t="shared" ref="G589:AH589" si="420">NitrousOxide_GWP100</f>
        <v>266</v>
      </c>
      <c r="H589" s="8">
        <f t="shared" si="420"/>
        <v>266</v>
      </c>
      <c r="I589" s="8">
        <f t="shared" si="420"/>
        <v>266</v>
      </c>
      <c r="J589" s="8">
        <f t="shared" si="420"/>
        <v>266</v>
      </c>
      <c r="K589" s="8">
        <f t="shared" si="420"/>
        <v>266</v>
      </c>
      <c r="L589" s="8">
        <f t="shared" si="420"/>
        <v>266</v>
      </c>
      <c r="M589" s="8">
        <f t="shared" si="420"/>
        <v>266</v>
      </c>
      <c r="N589" s="8">
        <f t="shared" si="420"/>
        <v>266</v>
      </c>
      <c r="O589" s="8">
        <f t="shared" si="420"/>
        <v>266</v>
      </c>
      <c r="P589" s="8">
        <f t="shared" si="420"/>
        <v>266</v>
      </c>
      <c r="Q589" s="8">
        <f t="shared" si="420"/>
        <v>266</v>
      </c>
      <c r="R589" s="8">
        <f t="shared" si="420"/>
        <v>266</v>
      </c>
      <c r="S589" s="8">
        <f t="shared" si="420"/>
        <v>266</v>
      </c>
      <c r="T589" s="8">
        <f t="shared" si="420"/>
        <v>266</v>
      </c>
      <c r="U589" s="8">
        <f t="shared" si="420"/>
        <v>266</v>
      </c>
      <c r="V589" s="8">
        <f t="shared" si="420"/>
        <v>266</v>
      </c>
      <c r="W589" s="8">
        <f t="shared" si="420"/>
        <v>266</v>
      </c>
      <c r="X589" s="8">
        <f t="shared" si="420"/>
        <v>266</v>
      </c>
      <c r="Y589" s="8">
        <f t="shared" si="420"/>
        <v>266</v>
      </c>
      <c r="Z589" s="8">
        <f t="shared" si="420"/>
        <v>266</v>
      </c>
      <c r="AA589" s="8">
        <f t="shared" si="420"/>
        <v>266</v>
      </c>
      <c r="AB589" s="8">
        <f t="shared" si="420"/>
        <v>266</v>
      </c>
      <c r="AC589" s="8">
        <f t="shared" si="420"/>
        <v>266</v>
      </c>
      <c r="AD589" s="8">
        <f t="shared" si="420"/>
        <v>266</v>
      </c>
      <c r="AE589" s="8">
        <f t="shared" si="420"/>
        <v>266</v>
      </c>
      <c r="AF589" s="8">
        <f t="shared" si="420"/>
        <v>266</v>
      </c>
      <c r="AG589" s="8">
        <f t="shared" si="420"/>
        <v>266</v>
      </c>
      <c r="AH589" s="8">
        <f t="shared" si="420"/>
        <v>266</v>
      </c>
    </row>
    <row r="590" spans="2:34" hidden="1" outlineLevel="1">
      <c r="B590" t="str">
        <f t="shared" si="377"/>
        <v>General - Nitrous oxide - GWP20 - Global - ton CO2eq/ton fuel</v>
      </c>
      <c r="C590" t="s">
        <v>115</v>
      </c>
      <c r="D590" t="s">
        <v>174</v>
      </c>
      <c r="E590" t="s">
        <v>49</v>
      </c>
      <c r="F590" t="s">
        <v>52</v>
      </c>
      <c r="G590" s="8">
        <f t="shared" ref="G590:AH590" si="421">NitrousOxide_GWP20</f>
        <v>251</v>
      </c>
      <c r="H590" s="8">
        <f t="shared" si="421"/>
        <v>251</v>
      </c>
      <c r="I590" s="8">
        <f t="shared" si="421"/>
        <v>251</v>
      </c>
      <c r="J590" s="8">
        <f t="shared" si="421"/>
        <v>251</v>
      </c>
      <c r="K590" s="8">
        <f t="shared" si="421"/>
        <v>251</v>
      </c>
      <c r="L590" s="8">
        <f t="shared" si="421"/>
        <v>251</v>
      </c>
      <c r="M590" s="8">
        <f t="shared" si="421"/>
        <v>251</v>
      </c>
      <c r="N590" s="8">
        <f t="shared" si="421"/>
        <v>251</v>
      </c>
      <c r="O590" s="8">
        <f t="shared" si="421"/>
        <v>251</v>
      </c>
      <c r="P590" s="8">
        <f t="shared" si="421"/>
        <v>251</v>
      </c>
      <c r="Q590" s="8">
        <f t="shared" si="421"/>
        <v>251</v>
      </c>
      <c r="R590" s="8">
        <f t="shared" si="421"/>
        <v>251</v>
      </c>
      <c r="S590" s="8">
        <f t="shared" si="421"/>
        <v>251</v>
      </c>
      <c r="T590" s="8">
        <f t="shared" si="421"/>
        <v>251</v>
      </c>
      <c r="U590" s="8">
        <f t="shared" si="421"/>
        <v>251</v>
      </c>
      <c r="V590" s="8">
        <f t="shared" si="421"/>
        <v>251</v>
      </c>
      <c r="W590" s="8">
        <f t="shared" si="421"/>
        <v>251</v>
      </c>
      <c r="X590" s="8">
        <f t="shared" si="421"/>
        <v>251</v>
      </c>
      <c r="Y590" s="8">
        <f t="shared" si="421"/>
        <v>251</v>
      </c>
      <c r="Z590" s="8">
        <f t="shared" si="421"/>
        <v>251</v>
      </c>
      <c r="AA590" s="8">
        <f t="shared" si="421"/>
        <v>251</v>
      </c>
      <c r="AB590" s="8">
        <f t="shared" si="421"/>
        <v>251</v>
      </c>
      <c r="AC590" s="8">
        <f t="shared" si="421"/>
        <v>251</v>
      </c>
      <c r="AD590" s="8">
        <f t="shared" si="421"/>
        <v>251</v>
      </c>
      <c r="AE590" s="8">
        <f t="shared" si="421"/>
        <v>251</v>
      </c>
      <c r="AF590" s="8">
        <f t="shared" si="421"/>
        <v>251</v>
      </c>
      <c r="AG590" s="8">
        <f t="shared" si="421"/>
        <v>251</v>
      </c>
      <c r="AH590" s="8">
        <f t="shared" si="421"/>
        <v>251</v>
      </c>
    </row>
    <row r="591" spans="2:34" hidden="1" outlineLevel="1">
      <c r="B591" t="str">
        <f t="shared" si="377"/>
        <v/>
      </c>
      <c r="C591" s="56"/>
      <c r="D591" s="56"/>
      <c r="E591" s="56"/>
      <c r="F591" s="56"/>
      <c r="G591" s="57"/>
      <c r="H591" s="57"/>
      <c r="I591" s="57"/>
      <c r="J591" s="57"/>
      <c r="K591" s="57"/>
      <c r="L591" s="57"/>
      <c r="M591" s="57"/>
      <c r="N591" s="57"/>
      <c r="O591" s="57"/>
      <c r="P591" s="57"/>
      <c r="Q591" s="57"/>
      <c r="R591" s="57"/>
      <c r="S591" s="57"/>
      <c r="T591" s="57"/>
      <c r="U591" s="57"/>
      <c r="V591" s="57"/>
      <c r="W591" s="57"/>
      <c r="X591" s="57"/>
      <c r="Y591" s="57"/>
      <c r="Z591" s="57"/>
      <c r="AA591" s="57"/>
      <c r="AB591" s="57"/>
      <c r="AC591" s="57"/>
      <c r="AD591" s="57"/>
      <c r="AE591" s="57"/>
      <c r="AF591" s="57"/>
      <c r="AG591" s="57"/>
      <c r="AH591" s="57"/>
    </row>
    <row r="592" spans="2:34" hidden="1" outlineLevel="1">
      <c r="B592" t="str">
        <f t="shared" si="377"/>
        <v>e-methane liquefied (PS) - Total emissions - WTW - Global - ton CO2/ton fuel</v>
      </c>
      <c r="C592" s="10" t="str">
        <f>C579</f>
        <v>e-methane liquefied (PS)</v>
      </c>
      <c r="D592" s="10" t="s">
        <v>200</v>
      </c>
      <c r="E592" s="10" t="s">
        <v>49</v>
      </c>
      <c r="F592" s="10" t="s">
        <v>176</v>
      </c>
      <c r="G592" s="60">
        <f>G596+G603</f>
        <v>0.15736501730326535</v>
      </c>
      <c r="H592" s="60">
        <f t="shared" ref="H592:AH592" si="422">H596+H603</f>
        <v>0.15719946854850136</v>
      </c>
      <c r="I592" s="60">
        <f t="shared" si="422"/>
        <v>0.1570053750000007</v>
      </c>
      <c r="J592" s="60">
        <f t="shared" si="422"/>
        <v>0.15671666297390771</v>
      </c>
      <c r="K592" s="60">
        <f t="shared" si="422"/>
        <v>0.15637982072570361</v>
      </c>
      <c r="L592" s="60">
        <f t="shared" si="422"/>
        <v>0.15599484825538668</v>
      </c>
      <c r="M592" s="60">
        <f t="shared" si="422"/>
        <v>0.15556174556296001</v>
      </c>
      <c r="N592" s="60">
        <f t="shared" si="422"/>
        <v>0.15508051264841979</v>
      </c>
      <c r="O592" s="60">
        <f t="shared" si="422"/>
        <v>0.15415089589107359</v>
      </c>
      <c r="P592" s="60">
        <f t="shared" si="422"/>
        <v>0.15317483679032465</v>
      </c>
      <c r="Q592" s="60">
        <f t="shared" si="422"/>
        <v>0.15215233534617062</v>
      </c>
      <c r="R592" s="60">
        <f t="shared" si="422"/>
        <v>0.15108339155860914</v>
      </c>
      <c r="S592" s="60">
        <f t="shared" si="422"/>
        <v>0.1499680054276443</v>
      </c>
      <c r="T592" s="60">
        <f t="shared" si="422"/>
        <v>0.14880447161599755</v>
      </c>
      <c r="U592" s="60">
        <f t="shared" si="422"/>
        <v>0.14760874141139352</v>
      </c>
      <c r="V592" s="60">
        <f t="shared" si="422"/>
        <v>0.14638081481383716</v>
      </c>
      <c r="W592" s="60">
        <f t="shared" si="422"/>
        <v>0.14512069182332174</v>
      </c>
      <c r="X592" s="60">
        <f t="shared" si="422"/>
        <v>0.14382837243984892</v>
      </c>
      <c r="Y592" s="60">
        <f t="shared" si="422"/>
        <v>0.14215698666184853</v>
      </c>
      <c r="Z592" s="60">
        <f t="shared" si="422"/>
        <v>0.1405039108235405</v>
      </c>
      <c r="AA592" s="60">
        <f t="shared" si="422"/>
        <v>0.13886914492492788</v>
      </c>
      <c r="AB592" s="60">
        <f t="shared" si="422"/>
        <v>0.13725268896600765</v>
      </c>
      <c r="AC592" s="60">
        <f t="shared" si="422"/>
        <v>0.13565454294678206</v>
      </c>
      <c r="AD592" s="60">
        <f t="shared" si="422"/>
        <v>0.13431974505280686</v>
      </c>
      <c r="AE592" s="60">
        <f t="shared" si="422"/>
        <v>0.13300845431114133</v>
      </c>
      <c r="AF592" s="60">
        <f t="shared" si="422"/>
        <v>0.13172067072178484</v>
      </c>
      <c r="AG592" s="60">
        <f t="shared" si="422"/>
        <v>0.13045639428473768</v>
      </c>
      <c r="AH592" s="60">
        <f t="shared" si="422"/>
        <v>0.12921562500000008</v>
      </c>
    </row>
    <row r="593" spans="2:34" hidden="1" outlineLevel="1">
      <c r="B593" t="str">
        <f t="shared" si="377"/>
        <v>e-methane liquefied (PS) - Total emissions - WTW - Global - ton CH4/ton fuel</v>
      </c>
      <c r="C593" s="2" t="str">
        <f>C579</f>
        <v>e-methane liquefied (PS)</v>
      </c>
      <c r="D593" s="2" t="s">
        <v>200</v>
      </c>
      <c r="E593" s="2" t="s">
        <v>49</v>
      </c>
      <c r="F593" s="2" t="s">
        <v>177</v>
      </c>
      <c r="G593" s="64">
        <f t="shared" ref="G593:AH593" si="423">G597+G604</f>
        <v>2.4E-2</v>
      </c>
      <c r="H593" s="64">
        <f t="shared" si="423"/>
        <v>2.1999999999999999E-2</v>
      </c>
      <c r="I593" s="64">
        <f t="shared" si="423"/>
        <v>0.02</v>
      </c>
      <c r="J593" s="64">
        <f t="shared" si="423"/>
        <v>1.7999999999999999E-2</v>
      </c>
      <c r="K593" s="64">
        <f t="shared" si="423"/>
        <v>1.6E-2</v>
      </c>
      <c r="L593" s="64">
        <f t="shared" si="423"/>
        <v>1.4E-2</v>
      </c>
      <c r="M593" s="64">
        <f t="shared" si="423"/>
        <v>1.2E-2</v>
      </c>
      <c r="N593" s="64">
        <f t="shared" si="423"/>
        <v>0.01</v>
      </c>
      <c r="O593" s="64">
        <f t="shared" si="423"/>
        <v>0.01</v>
      </c>
      <c r="P593" s="64">
        <f t="shared" si="423"/>
        <v>0.01</v>
      </c>
      <c r="Q593" s="64">
        <f t="shared" si="423"/>
        <v>0.01</v>
      </c>
      <c r="R593" s="64">
        <f t="shared" si="423"/>
        <v>0.01</v>
      </c>
      <c r="S593" s="64">
        <f t="shared" si="423"/>
        <v>0.01</v>
      </c>
      <c r="T593" s="64">
        <f t="shared" si="423"/>
        <v>0.01</v>
      </c>
      <c r="U593" s="64">
        <f t="shared" si="423"/>
        <v>0.01</v>
      </c>
      <c r="V593" s="64">
        <f t="shared" si="423"/>
        <v>0.01</v>
      </c>
      <c r="W593" s="64">
        <f t="shared" si="423"/>
        <v>0.01</v>
      </c>
      <c r="X593" s="64">
        <f t="shared" si="423"/>
        <v>0.01</v>
      </c>
      <c r="Y593" s="64">
        <f t="shared" si="423"/>
        <v>0.01</v>
      </c>
      <c r="Z593" s="64">
        <f t="shared" si="423"/>
        <v>0.01</v>
      </c>
      <c r="AA593" s="64">
        <f t="shared" si="423"/>
        <v>0.01</v>
      </c>
      <c r="AB593" s="64">
        <f t="shared" si="423"/>
        <v>0.01</v>
      </c>
      <c r="AC593" s="64">
        <f t="shared" si="423"/>
        <v>0.01</v>
      </c>
      <c r="AD593" s="64">
        <f t="shared" si="423"/>
        <v>0.01</v>
      </c>
      <c r="AE593" s="64">
        <f t="shared" si="423"/>
        <v>0.01</v>
      </c>
      <c r="AF593" s="64">
        <f t="shared" si="423"/>
        <v>0.01</v>
      </c>
      <c r="AG593" s="64">
        <f t="shared" si="423"/>
        <v>0.01</v>
      </c>
      <c r="AH593" s="64">
        <f t="shared" si="423"/>
        <v>0.01</v>
      </c>
    </row>
    <row r="594" spans="2:34" hidden="1" outlineLevel="1">
      <c r="B594" t="str">
        <f t="shared" si="377"/>
        <v>e-methane liquefied (PS) - Total emissions - WTW - Global - ton N2O/ton fuel</v>
      </c>
      <c r="C594" s="13" t="str">
        <f>C579</f>
        <v>e-methane liquefied (PS)</v>
      </c>
      <c r="D594" s="13" t="s">
        <v>200</v>
      </c>
      <c r="E594" s="13" t="s">
        <v>49</v>
      </c>
      <c r="F594" s="13" t="s">
        <v>178</v>
      </c>
      <c r="G594" s="61">
        <f t="shared" ref="G594:AH594" si="424">G598+G605</f>
        <v>0</v>
      </c>
      <c r="H594" s="61">
        <f t="shared" si="424"/>
        <v>0</v>
      </c>
      <c r="I594" s="61">
        <f t="shared" si="424"/>
        <v>0</v>
      </c>
      <c r="J594" s="61">
        <f t="shared" si="424"/>
        <v>0</v>
      </c>
      <c r="K594" s="61">
        <f t="shared" si="424"/>
        <v>0</v>
      </c>
      <c r="L594" s="61">
        <f t="shared" si="424"/>
        <v>0</v>
      </c>
      <c r="M594" s="61">
        <f t="shared" si="424"/>
        <v>0</v>
      </c>
      <c r="N594" s="61">
        <f t="shared" si="424"/>
        <v>0</v>
      </c>
      <c r="O594" s="61">
        <f t="shared" si="424"/>
        <v>0</v>
      </c>
      <c r="P594" s="61">
        <f t="shared" si="424"/>
        <v>0</v>
      </c>
      <c r="Q594" s="61">
        <f t="shared" si="424"/>
        <v>0</v>
      </c>
      <c r="R594" s="61">
        <f t="shared" si="424"/>
        <v>0</v>
      </c>
      <c r="S594" s="61">
        <f t="shared" si="424"/>
        <v>0</v>
      </c>
      <c r="T594" s="61">
        <f t="shared" si="424"/>
        <v>0</v>
      </c>
      <c r="U594" s="61">
        <f t="shared" si="424"/>
        <v>0</v>
      </c>
      <c r="V594" s="61">
        <f t="shared" si="424"/>
        <v>0</v>
      </c>
      <c r="W594" s="61">
        <f t="shared" si="424"/>
        <v>0</v>
      </c>
      <c r="X594" s="61">
        <f t="shared" si="424"/>
        <v>0</v>
      </c>
      <c r="Y594" s="61">
        <f t="shared" si="424"/>
        <v>0</v>
      </c>
      <c r="Z594" s="61">
        <f t="shared" si="424"/>
        <v>0</v>
      </c>
      <c r="AA594" s="61">
        <f t="shared" si="424"/>
        <v>0</v>
      </c>
      <c r="AB594" s="61">
        <f t="shared" si="424"/>
        <v>0</v>
      </c>
      <c r="AC594" s="61">
        <f t="shared" si="424"/>
        <v>0</v>
      </c>
      <c r="AD594" s="61">
        <f t="shared" si="424"/>
        <v>0</v>
      </c>
      <c r="AE594" s="61">
        <f t="shared" si="424"/>
        <v>0</v>
      </c>
      <c r="AF594" s="61">
        <f t="shared" si="424"/>
        <v>0</v>
      </c>
      <c r="AG594" s="61">
        <f t="shared" si="424"/>
        <v>0</v>
      </c>
      <c r="AH594" s="61">
        <f t="shared" si="424"/>
        <v>0</v>
      </c>
    </row>
    <row r="595" spans="2:34" hidden="1" outlineLevel="1">
      <c r="B595" t="str">
        <f t="shared" si="377"/>
        <v/>
      </c>
      <c r="C595" s="56"/>
      <c r="D595" s="56"/>
      <c r="E595" s="56"/>
      <c r="F595" s="56"/>
      <c r="G595" s="57"/>
      <c r="H595" s="57"/>
      <c r="I595" s="57"/>
      <c r="J595" s="57"/>
      <c r="K595" s="57"/>
      <c r="L595" s="57"/>
      <c r="M595" s="57"/>
      <c r="N595" s="57"/>
      <c r="O595" s="57"/>
      <c r="P595" s="57"/>
      <c r="Q595" s="57"/>
      <c r="R595" s="57"/>
      <c r="S595" s="57"/>
      <c r="T595" s="57"/>
      <c r="U595" s="57"/>
      <c r="V595" s="57"/>
      <c r="W595" s="57"/>
      <c r="X595" s="57"/>
      <c r="Y595" s="57"/>
      <c r="Z595" s="57"/>
      <c r="AA595" s="57"/>
      <c r="AB595" s="57"/>
      <c r="AC595" s="57"/>
      <c r="AD595" s="57"/>
      <c r="AE595" s="57"/>
      <c r="AF595" s="57"/>
      <c r="AG595" s="57"/>
      <c r="AH595" s="57"/>
    </row>
    <row r="596" spans="2:34" hidden="1" outlineLevel="1">
      <c r="B596" t="str">
        <f t="shared" ref="B596:B659" si="425">_xlfn.TEXTJOIN(" - ",TRUE,C596:F596)</f>
        <v>e-methane liquefied (PS) - Total emissions - TTW - Global - ton CO2/ton fuel</v>
      </c>
      <c r="C596" s="10" t="str">
        <f>C579</f>
        <v>e-methane liquefied (PS)</v>
      </c>
      <c r="D596" s="10" t="s">
        <v>201</v>
      </c>
      <c r="E596" s="10" t="s">
        <v>49</v>
      </c>
      <c r="F596" s="10" t="s">
        <v>176</v>
      </c>
      <c r="G596" s="60">
        <f>G599</f>
        <v>0</v>
      </c>
      <c r="H596" s="60">
        <f t="shared" ref="H596:AH596" si="426">H599</f>
        <v>0</v>
      </c>
      <c r="I596" s="60">
        <f t="shared" si="426"/>
        <v>0</v>
      </c>
      <c r="J596" s="60">
        <f t="shared" si="426"/>
        <v>0</v>
      </c>
      <c r="K596" s="60">
        <f t="shared" si="426"/>
        <v>0</v>
      </c>
      <c r="L596" s="60">
        <f t="shared" si="426"/>
        <v>0</v>
      </c>
      <c r="M596" s="60">
        <f t="shared" si="426"/>
        <v>0</v>
      </c>
      <c r="N596" s="60">
        <f t="shared" si="426"/>
        <v>0</v>
      </c>
      <c r="O596" s="60">
        <f t="shared" si="426"/>
        <v>0</v>
      </c>
      <c r="P596" s="60">
        <f t="shared" si="426"/>
        <v>0</v>
      </c>
      <c r="Q596" s="60">
        <f t="shared" si="426"/>
        <v>0</v>
      </c>
      <c r="R596" s="60">
        <f t="shared" si="426"/>
        <v>0</v>
      </c>
      <c r="S596" s="60">
        <f t="shared" si="426"/>
        <v>0</v>
      </c>
      <c r="T596" s="60">
        <f t="shared" si="426"/>
        <v>0</v>
      </c>
      <c r="U596" s="60">
        <f t="shared" si="426"/>
        <v>0</v>
      </c>
      <c r="V596" s="60">
        <f t="shared" si="426"/>
        <v>0</v>
      </c>
      <c r="W596" s="60">
        <f t="shared" si="426"/>
        <v>0</v>
      </c>
      <c r="X596" s="60">
        <f t="shared" si="426"/>
        <v>0</v>
      </c>
      <c r="Y596" s="60">
        <f t="shared" si="426"/>
        <v>0</v>
      </c>
      <c r="Z596" s="60">
        <f t="shared" si="426"/>
        <v>0</v>
      </c>
      <c r="AA596" s="60">
        <f t="shared" si="426"/>
        <v>0</v>
      </c>
      <c r="AB596" s="60">
        <f t="shared" si="426"/>
        <v>0</v>
      </c>
      <c r="AC596" s="60">
        <f t="shared" si="426"/>
        <v>0</v>
      </c>
      <c r="AD596" s="60">
        <f t="shared" si="426"/>
        <v>0</v>
      </c>
      <c r="AE596" s="60">
        <f t="shared" si="426"/>
        <v>0</v>
      </c>
      <c r="AF596" s="60">
        <f t="shared" si="426"/>
        <v>0</v>
      </c>
      <c r="AG596" s="60">
        <f t="shared" si="426"/>
        <v>0</v>
      </c>
      <c r="AH596" s="60">
        <f t="shared" si="426"/>
        <v>0</v>
      </c>
    </row>
    <row r="597" spans="2:34" hidden="1" outlineLevel="1">
      <c r="B597" t="str">
        <f t="shared" si="425"/>
        <v>e-methane liquefied (PS) - Total emissions - TTW - Global - ton CH4/ton fuel</v>
      </c>
      <c r="C597" s="2" t="str">
        <f>C579</f>
        <v>e-methane liquefied (PS)</v>
      </c>
      <c r="D597" s="2" t="s">
        <v>201</v>
      </c>
      <c r="E597" s="2" t="s">
        <v>49</v>
      </c>
      <c r="F597" s="2" t="s">
        <v>177</v>
      </c>
      <c r="G597" s="64">
        <f t="shared" ref="G597:AH597" si="427">G600</f>
        <v>2.4E-2</v>
      </c>
      <c r="H597" s="64">
        <f t="shared" si="427"/>
        <v>2.1999999999999999E-2</v>
      </c>
      <c r="I597" s="64">
        <f t="shared" si="427"/>
        <v>0.02</v>
      </c>
      <c r="J597" s="64">
        <f t="shared" si="427"/>
        <v>1.7999999999999999E-2</v>
      </c>
      <c r="K597" s="64">
        <f t="shared" si="427"/>
        <v>1.6E-2</v>
      </c>
      <c r="L597" s="64">
        <f t="shared" si="427"/>
        <v>1.4E-2</v>
      </c>
      <c r="M597" s="64">
        <f t="shared" si="427"/>
        <v>1.2E-2</v>
      </c>
      <c r="N597" s="64">
        <f t="shared" si="427"/>
        <v>0.01</v>
      </c>
      <c r="O597" s="64">
        <f t="shared" si="427"/>
        <v>0.01</v>
      </c>
      <c r="P597" s="64">
        <f t="shared" si="427"/>
        <v>0.01</v>
      </c>
      <c r="Q597" s="64">
        <f t="shared" si="427"/>
        <v>0.01</v>
      </c>
      <c r="R597" s="64">
        <f t="shared" si="427"/>
        <v>0.01</v>
      </c>
      <c r="S597" s="64">
        <f t="shared" si="427"/>
        <v>0.01</v>
      </c>
      <c r="T597" s="64">
        <f t="shared" si="427"/>
        <v>0.01</v>
      </c>
      <c r="U597" s="64">
        <f t="shared" si="427"/>
        <v>0.01</v>
      </c>
      <c r="V597" s="64">
        <f t="shared" si="427"/>
        <v>0.01</v>
      </c>
      <c r="W597" s="64">
        <f t="shared" si="427"/>
        <v>0.01</v>
      </c>
      <c r="X597" s="64">
        <f t="shared" si="427"/>
        <v>0.01</v>
      </c>
      <c r="Y597" s="64">
        <f t="shared" si="427"/>
        <v>0.01</v>
      </c>
      <c r="Z597" s="64">
        <f t="shared" si="427"/>
        <v>0.01</v>
      </c>
      <c r="AA597" s="64">
        <f t="shared" si="427"/>
        <v>0.01</v>
      </c>
      <c r="AB597" s="64">
        <f t="shared" si="427"/>
        <v>0.01</v>
      </c>
      <c r="AC597" s="64">
        <f t="shared" si="427"/>
        <v>0.01</v>
      </c>
      <c r="AD597" s="64">
        <f t="shared" si="427"/>
        <v>0.01</v>
      </c>
      <c r="AE597" s="64">
        <f t="shared" si="427"/>
        <v>0.01</v>
      </c>
      <c r="AF597" s="64">
        <f t="shared" si="427"/>
        <v>0.01</v>
      </c>
      <c r="AG597" s="64">
        <f t="shared" si="427"/>
        <v>0.01</v>
      </c>
      <c r="AH597" s="64">
        <f t="shared" si="427"/>
        <v>0.01</v>
      </c>
    </row>
    <row r="598" spans="2:34" hidden="1" outlineLevel="1">
      <c r="B598" t="str">
        <f t="shared" si="425"/>
        <v>e-methane liquefied (PS) - Total emissions - TTW - Global - ton N2O/ton fuel</v>
      </c>
      <c r="C598" s="13" t="str">
        <f>C579</f>
        <v>e-methane liquefied (PS)</v>
      </c>
      <c r="D598" s="13" t="s">
        <v>201</v>
      </c>
      <c r="E598" s="13" t="s">
        <v>49</v>
      </c>
      <c r="F598" s="13" t="s">
        <v>178</v>
      </c>
      <c r="G598" s="61">
        <f t="shared" ref="G598:AH598" si="428">G601</f>
        <v>0</v>
      </c>
      <c r="H598" s="61">
        <f t="shared" si="428"/>
        <v>0</v>
      </c>
      <c r="I598" s="61">
        <f t="shared" si="428"/>
        <v>0</v>
      </c>
      <c r="J598" s="61">
        <f t="shared" si="428"/>
        <v>0</v>
      </c>
      <c r="K598" s="61">
        <f t="shared" si="428"/>
        <v>0</v>
      </c>
      <c r="L598" s="61">
        <f t="shared" si="428"/>
        <v>0</v>
      </c>
      <c r="M598" s="61">
        <f t="shared" si="428"/>
        <v>0</v>
      </c>
      <c r="N598" s="61">
        <f t="shared" si="428"/>
        <v>0</v>
      </c>
      <c r="O598" s="61">
        <f t="shared" si="428"/>
        <v>0</v>
      </c>
      <c r="P598" s="61">
        <f t="shared" si="428"/>
        <v>0</v>
      </c>
      <c r="Q598" s="61">
        <f t="shared" si="428"/>
        <v>0</v>
      </c>
      <c r="R598" s="61">
        <f t="shared" si="428"/>
        <v>0</v>
      </c>
      <c r="S598" s="61">
        <f t="shared" si="428"/>
        <v>0</v>
      </c>
      <c r="T598" s="61">
        <f t="shared" si="428"/>
        <v>0</v>
      </c>
      <c r="U598" s="61">
        <f t="shared" si="428"/>
        <v>0</v>
      </c>
      <c r="V598" s="61">
        <f t="shared" si="428"/>
        <v>0</v>
      </c>
      <c r="W598" s="61">
        <f t="shared" si="428"/>
        <v>0</v>
      </c>
      <c r="X598" s="61">
        <f t="shared" si="428"/>
        <v>0</v>
      </c>
      <c r="Y598" s="61">
        <f t="shared" si="428"/>
        <v>0</v>
      </c>
      <c r="Z598" s="61">
        <f t="shared" si="428"/>
        <v>0</v>
      </c>
      <c r="AA598" s="61">
        <f t="shared" si="428"/>
        <v>0</v>
      </c>
      <c r="AB598" s="61">
        <f t="shared" si="428"/>
        <v>0</v>
      </c>
      <c r="AC598" s="61">
        <f t="shared" si="428"/>
        <v>0</v>
      </c>
      <c r="AD598" s="61">
        <f t="shared" si="428"/>
        <v>0</v>
      </c>
      <c r="AE598" s="61">
        <f t="shared" si="428"/>
        <v>0</v>
      </c>
      <c r="AF598" s="61">
        <f t="shared" si="428"/>
        <v>0</v>
      </c>
      <c r="AG598" s="61">
        <f t="shared" si="428"/>
        <v>0</v>
      </c>
      <c r="AH598" s="61">
        <f t="shared" si="428"/>
        <v>0</v>
      </c>
    </row>
    <row r="599" spans="2:34" hidden="1" outlineLevel="1">
      <c r="B599" t="str">
        <f t="shared" si="425"/>
        <v>e-methane (liquefied) - TTW emissions (carbon dioxide) - Global - ton CO2/ton fuel</v>
      </c>
      <c r="C599" t="s">
        <v>140</v>
      </c>
      <c r="D599" t="s">
        <v>202</v>
      </c>
      <c r="E599" t="s">
        <v>49</v>
      </c>
      <c r="F599" t="s">
        <v>176</v>
      </c>
      <c r="G599" s="20">
        <f>INDEX(FuelData,MATCH($B599,FuelData_Index,0),MATCH(G$4,FuelData_Year,0))</f>
        <v>0</v>
      </c>
      <c r="H599" s="20">
        <f t="shared" ref="H599:AH599" si="429">INDEX(FuelData,MATCH($B599,FuelData_Index,0),MATCH(H$4,FuelData_Year,0))</f>
        <v>0</v>
      </c>
      <c r="I599" s="20">
        <f t="shared" si="429"/>
        <v>0</v>
      </c>
      <c r="J599" s="20">
        <f t="shared" si="429"/>
        <v>0</v>
      </c>
      <c r="K599" s="20">
        <f t="shared" si="429"/>
        <v>0</v>
      </c>
      <c r="L599" s="20">
        <f t="shared" si="429"/>
        <v>0</v>
      </c>
      <c r="M599" s="20">
        <f t="shared" si="429"/>
        <v>0</v>
      </c>
      <c r="N599" s="20">
        <f t="shared" si="429"/>
        <v>0</v>
      </c>
      <c r="O599" s="20">
        <f t="shared" si="429"/>
        <v>0</v>
      </c>
      <c r="P599" s="20">
        <f t="shared" si="429"/>
        <v>0</v>
      </c>
      <c r="Q599" s="20">
        <f t="shared" si="429"/>
        <v>0</v>
      </c>
      <c r="R599" s="20">
        <f t="shared" si="429"/>
        <v>0</v>
      </c>
      <c r="S599" s="20">
        <f t="shared" si="429"/>
        <v>0</v>
      </c>
      <c r="T599" s="20">
        <f t="shared" si="429"/>
        <v>0</v>
      </c>
      <c r="U599" s="20">
        <f t="shared" si="429"/>
        <v>0</v>
      </c>
      <c r="V599" s="20">
        <f t="shared" si="429"/>
        <v>0</v>
      </c>
      <c r="W599" s="20">
        <f t="shared" si="429"/>
        <v>0</v>
      </c>
      <c r="X599" s="20">
        <f t="shared" si="429"/>
        <v>0</v>
      </c>
      <c r="Y599" s="20">
        <f t="shared" si="429"/>
        <v>0</v>
      </c>
      <c r="Z599" s="20">
        <f t="shared" si="429"/>
        <v>0</v>
      </c>
      <c r="AA599" s="20">
        <f t="shared" si="429"/>
        <v>0</v>
      </c>
      <c r="AB599" s="20">
        <f t="shared" si="429"/>
        <v>0</v>
      </c>
      <c r="AC599" s="20">
        <f t="shared" si="429"/>
        <v>0</v>
      </c>
      <c r="AD599" s="20">
        <f t="shared" si="429"/>
        <v>0</v>
      </c>
      <c r="AE599" s="20">
        <f t="shared" si="429"/>
        <v>0</v>
      </c>
      <c r="AF599" s="20">
        <f t="shared" si="429"/>
        <v>0</v>
      </c>
      <c r="AG599" s="20">
        <f t="shared" si="429"/>
        <v>0</v>
      </c>
      <c r="AH599" s="20">
        <f t="shared" si="429"/>
        <v>0</v>
      </c>
    </row>
    <row r="600" spans="2:34" hidden="1" outlineLevel="1">
      <c r="B600" t="str">
        <f t="shared" si="425"/>
        <v>e-methane (liquefied) - TTW emissions (methane) - Global - ton CH4/ton fuel</v>
      </c>
      <c r="C600" t="s">
        <v>140</v>
      </c>
      <c r="D600" t="s">
        <v>203</v>
      </c>
      <c r="E600" t="s">
        <v>49</v>
      </c>
      <c r="F600" t="s">
        <v>177</v>
      </c>
      <c r="G600" s="20">
        <f t="shared" ref="G600:AH601" si="430">INDEX(FuelData,MATCH($B600,FuelData_Index,0),MATCH(G$4,FuelData_Year,0))</f>
        <v>2.4E-2</v>
      </c>
      <c r="H600" s="20">
        <f t="shared" si="430"/>
        <v>2.1999999999999999E-2</v>
      </c>
      <c r="I600" s="20">
        <f t="shared" si="430"/>
        <v>0.02</v>
      </c>
      <c r="J600" s="20">
        <f t="shared" si="430"/>
        <v>1.7999999999999999E-2</v>
      </c>
      <c r="K600" s="20">
        <f t="shared" si="430"/>
        <v>1.6E-2</v>
      </c>
      <c r="L600" s="20">
        <f t="shared" si="430"/>
        <v>1.4E-2</v>
      </c>
      <c r="M600" s="20">
        <f t="shared" si="430"/>
        <v>1.2E-2</v>
      </c>
      <c r="N600" s="20">
        <f t="shared" si="430"/>
        <v>0.01</v>
      </c>
      <c r="O600" s="20">
        <f t="shared" si="430"/>
        <v>0.01</v>
      </c>
      <c r="P600" s="20">
        <f t="shared" si="430"/>
        <v>0.01</v>
      </c>
      <c r="Q600" s="20">
        <f t="shared" si="430"/>
        <v>0.01</v>
      </c>
      <c r="R600" s="20">
        <f t="shared" si="430"/>
        <v>0.01</v>
      </c>
      <c r="S600" s="20">
        <f t="shared" si="430"/>
        <v>0.01</v>
      </c>
      <c r="T600" s="20">
        <f t="shared" si="430"/>
        <v>0.01</v>
      </c>
      <c r="U600" s="20">
        <f t="shared" si="430"/>
        <v>0.01</v>
      </c>
      <c r="V600" s="20">
        <f t="shared" si="430"/>
        <v>0.01</v>
      </c>
      <c r="W600" s="20">
        <f t="shared" si="430"/>
        <v>0.01</v>
      </c>
      <c r="X600" s="20">
        <f t="shared" si="430"/>
        <v>0.01</v>
      </c>
      <c r="Y600" s="20">
        <f t="shared" si="430"/>
        <v>0.01</v>
      </c>
      <c r="Z600" s="20">
        <f t="shared" si="430"/>
        <v>0.01</v>
      </c>
      <c r="AA600" s="20">
        <f t="shared" si="430"/>
        <v>0.01</v>
      </c>
      <c r="AB600" s="20">
        <f t="shared" si="430"/>
        <v>0.01</v>
      </c>
      <c r="AC600" s="20">
        <f t="shared" si="430"/>
        <v>0.01</v>
      </c>
      <c r="AD600" s="20">
        <f t="shared" si="430"/>
        <v>0.01</v>
      </c>
      <c r="AE600" s="20">
        <f t="shared" si="430"/>
        <v>0.01</v>
      </c>
      <c r="AF600" s="20">
        <f t="shared" si="430"/>
        <v>0.01</v>
      </c>
      <c r="AG600" s="20">
        <f t="shared" si="430"/>
        <v>0.01</v>
      </c>
      <c r="AH600" s="20">
        <f t="shared" si="430"/>
        <v>0.01</v>
      </c>
    </row>
    <row r="601" spans="2:34" hidden="1" outlineLevel="1">
      <c r="B601" t="str">
        <f t="shared" si="425"/>
        <v>e-methane (liquefied) - TTW emissions (nitrous oxide) - Global - ton N2O/ton fuel</v>
      </c>
      <c r="C601" t="s">
        <v>140</v>
      </c>
      <c r="D601" t="s">
        <v>204</v>
      </c>
      <c r="E601" t="s">
        <v>49</v>
      </c>
      <c r="F601" t="s">
        <v>178</v>
      </c>
      <c r="G601" s="20">
        <f t="shared" si="430"/>
        <v>0</v>
      </c>
      <c r="H601" s="20">
        <f t="shared" si="430"/>
        <v>0</v>
      </c>
      <c r="I601" s="20">
        <f t="shared" si="430"/>
        <v>0</v>
      </c>
      <c r="J601" s="20">
        <f t="shared" si="430"/>
        <v>0</v>
      </c>
      <c r="K601" s="20">
        <f t="shared" si="430"/>
        <v>0</v>
      </c>
      <c r="L601" s="20">
        <f t="shared" si="430"/>
        <v>0</v>
      </c>
      <c r="M601" s="20">
        <f t="shared" si="430"/>
        <v>0</v>
      </c>
      <c r="N601" s="20">
        <f t="shared" si="430"/>
        <v>0</v>
      </c>
      <c r="O601" s="20">
        <f t="shared" si="430"/>
        <v>0</v>
      </c>
      <c r="P601" s="20">
        <f t="shared" si="430"/>
        <v>0</v>
      </c>
      <c r="Q601" s="20">
        <f t="shared" si="430"/>
        <v>0</v>
      </c>
      <c r="R601" s="20">
        <f t="shared" si="430"/>
        <v>0</v>
      </c>
      <c r="S601" s="20">
        <f t="shared" si="430"/>
        <v>0</v>
      </c>
      <c r="T601" s="20">
        <f t="shared" si="430"/>
        <v>0</v>
      </c>
      <c r="U601" s="20">
        <f t="shared" si="430"/>
        <v>0</v>
      </c>
      <c r="V601" s="20">
        <f t="shared" si="430"/>
        <v>0</v>
      </c>
      <c r="W601" s="20">
        <f t="shared" si="430"/>
        <v>0</v>
      </c>
      <c r="X601" s="20">
        <f t="shared" si="430"/>
        <v>0</v>
      </c>
      <c r="Y601" s="20">
        <f t="shared" si="430"/>
        <v>0</v>
      </c>
      <c r="Z601" s="20">
        <f t="shared" si="430"/>
        <v>0</v>
      </c>
      <c r="AA601" s="20">
        <f t="shared" si="430"/>
        <v>0</v>
      </c>
      <c r="AB601" s="20">
        <f t="shared" si="430"/>
        <v>0</v>
      </c>
      <c r="AC601" s="20">
        <f t="shared" si="430"/>
        <v>0</v>
      </c>
      <c r="AD601" s="20">
        <f t="shared" si="430"/>
        <v>0</v>
      </c>
      <c r="AE601" s="20">
        <f t="shared" si="430"/>
        <v>0</v>
      </c>
      <c r="AF601" s="20">
        <f t="shared" si="430"/>
        <v>0</v>
      </c>
      <c r="AG601" s="20">
        <f t="shared" si="430"/>
        <v>0</v>
      </c>
      <c r="AH601" s="20">
        <f t="shared" si="430"/>
        <v>0</v>
      </c>
    </row>
    <row r="602" spans="2:34" hidden="1" outlineLevel="1">
      <c r="B602" t="str">
        <f t="shared" si="425"/>
        <v/>
      </c>
      <c r="C602" s="56"/>
      <c r="D602" s="56"/>
      <c r="E602" s="56"/>
      <c r="F602" s="56"/>
      <c r="G602" s="57"/>
      <c r="H602" s="57"/>
      <c r="I602" s="57"/>
      <c r="J602" s="57"/>
      <c r="K602" s="57"/>
      <c r="L602" s="57"/>
      <c r="M602" s="57"/>
      <c r="N602" s="57"/>
      <c r="O602" s="57"/>
      <c r="P602" s="57"/>
      <c r="Q602" s="57"/>
      <c r="R602" s="57"/>
      <c r="S602" s="57"/>
      <c r="T602" s="57"/>
      <c r="U602" s="57"/>
      <c r="V602" s="57"/>
      <c r="W602" s="57"/>
      <c r="X602" s="57"/>
      <c r="Y602" s="57"/>
      <c r="Z602" s="57"/>
      <c r="AA602" s="57"/>
      <c r="AB602" s="57"/>
      <c r="AC602" s="57"/>
      <c r="AD602" s="57"/>
      <c r="AE602" s="57"/>
      <c r="AF602" s="57"/>
      <c r="AG602" s="57"/>
      <c r="AH602" s="57"/>
    </row>
    <row r="603" spans="2:34" hidden="1" outlineLevel="1">
      <c r="B603" t="str">
        <f t="shared" si="425"/>
        <v>e-methane liquefied (PS) - Total emissions - WTT - Global - ton CO2eq/ton fuel</v>
      </c>
      <c r="C603" s="10" t="str">
        <f>C579</f>
        <v>e-methane liquefied (PS)</v>
      </c>
      <c r="D603" s="10" t="s">
        <v>175</v>
      </c>
      <c r="E603" s="10" t="s">
        <v>49</v>
      </c>
      <c r="F603" s="10" t="s">
        <v>52</v>
      </c>
      <c r="G603" s="60">
        <f t="shared" ref="G603:AH603" si="431">G607+G614+G622</f>
        <v>0.15736501730326535</v>
      </c>
      <c r="H603" s="60">
        <f t="shared" si="431"/>
        <v>0.15719946854850136</v>
      </c>
      <c r="I603" s="60">
        <f t="shared" si="431"/>
        <v>0.1570053750000007</v>
      </c>
      <c r="J603" s="60">
        <f t="shared" si="431"/>
        <v>0.15671666297390771</v>
      </c>
      <c r="K603" s="60">
        <f t="shared" si="431"/>
        <v>0.15637982072570361</v>
      </c>
      <c r="L603" s="60">
        <f t="shared" si="431"/>
        <v>0.15599484825538668</v>
      </c>
      <c r="M603" s="60">
        <f t="shared" si="431"/>
        <v>0.15556174556296001</v>
      </c>
      <c r="N603" s="60">
        <f t="shared" si="431"/>
        <v>0.15508051264841979</v>
      </c>
      <c r="O603" s="60">
        <f t="shared" si="431"/>
        <v>0.15415089589107359</v>
      </c>
      <c r="P603" s="60">
        <f t="shared" si="431"/>
        <v>0.15317483679032465</v>
      </c>
      <c r="Q603" s="60">
        <f t="shared" si="431"/>
        <v>0.15215233534617062</v>
      </c>
      <c r="R603" s="60">
        <f t="shared" si="431"/>
        <v>0.15108339155860914</v>
      </c>
      <c r="S603" s="60">
        <f t="shared" si="431"/>
        <v>0.1499680054276443</v>
      </c>
      <c r="T603" s="60">
        <f t="shared" si="431"/>
        <v>0.14880447161599755</v>
      </c>
      <c r="U603" s="60">
        <f t="shared" si="431"/>
        <v>0.14760874141139352</v>
      </c>
      <c r="V603" s="60">
        <f t="shared" si="431"/>
        <v>0.14638081481383716</v>
      </c>
      <c r="W603" s="60">
        <f t="shared" si="431"/>
        <v>0.14512069182332174</v>
      </c>
      <c r="X603" s="60">
        <f t="shared" si="431"/>
        <v>0.14382837243984892</v>
      </c>
      <c r="Y603" s="60">
        <f t="shared" si="431"/>
        <v>0.14215698666184853</v>
      </c>
      <c r="Z603" s="60">
        <f t="shared" si="431"/>
        <v>0.1405039108235405</v>
      </c>
      <c r="AA603" s="60">
        <f t="shared" si="431"/>
        <v>0.13886914492492788</v>
      </c>
      <c r="AB603" s="60">
        <f t="shared" si="431"/>
        <v>0.13725268896600765</v>
      </c>
      <c r="AC603" s="60">
        <f t="shared" si="431"/>
        <v>0.13565454294678206</v>
      </c>
      <c r="AD603" s="60">
        <f t="shared" si="431"/>
        <v>0.13431974505280686</v>
      </c>
      <c r="AE603" s="60">
        <f t="shared" si="431"/>
        <v>0.13300845431114133</v>
      </c>
      <c r="AF603" s="60">
        <f t="shared" si="431"/>
        <v>0.13172067072178484</v>
      </c>
      <c r="AG603" s="60">
        <f t="shared" si="431"/>
        <v>0.13045639428473768</v>
      </c>
      <c r="AH603" s="60">
        <f t="shared" si="431"/>
        <v>0.12921562500000008</v>
      </c>
    </row>
    <row r="604" spans="2:34" hidden="1" outlineLevel="1">
      <c r="B604" t="str">
        <f t="shared" si="425"/>
        <v>e-methane liquefied (PS) - Total emissions - WTT - Global - ton CO2eq/ton fuel</v>
      </c>
      <c r="C604" s="2" t="str">
        <f>C579</f>
        <v>e-methane liquefied (PS)</v>
      </c>
      <c r="D604" s="2" t="s">
        <v>175</v>
      </c>
      <c r="E604" s="2" t="s">
        <v>49</v>
      </c>
      <c r="F604" s="2" t="s">
        <v>52</v>
      </c>
      <c r="G604" s="64">
        <f t="shared" ref="G604:AH604" si="432">G608+G615+G623</f>
        <v>0</v>
      </c>
      <c r="H604" s="64">
        <f t="shared" si="432"/>
        <v>0</v>
      </c>
      <c r="I604" s="64">
        <f t="shared" si="432"/>
        <v>0</v>
      </c>
      <c r="J604" s="64">
        <f t="shared" si="432"/>
        <v>0</v>
      </c>
      <c r="K604" s="64">
        <f t="shared" si="432"/>
        <v>0</v>
      </c>
      <c r="L604" s="64">
        <f t="shared" si="432"/>
        <v>0</v>
      </c>
      <c r="M604" s="64">
        <f t="shared" si="432"/>
        <v>0</v>
      </c>
      <c r="N604" s="64">
        <f t="shared" si="432"/>
        <v>0</v>
      </c>
      <c r="O604" s="64">
        <f t="shared" si="432"/>
        <v>0</v>
      </c>
      <c r="P604" s="64">
        <f t="shared" si="432"/>
        <v>0</v>
      </c>
      <c r="Q604" s="64">
        <f t="shared" si="432"/>
        <v>0</v>
      </c>
      <c r="R604" s="64">
        <f t="shared" si="432"/>
        <v>0</v>
      </c>
      <c r="S604" s="64">
        <f t="shared" si="432"/>
        <v>0</v>
      </c>
      <c r="T604" s="64">
        <f t="shared" si="432"/>
        <v>0</v>
      </c>
      <c r="U604" s="64">
        <f t="shared" si="432"/>
        <v>0</v>
      </c>
      <c r="V604" s="64">
        <f t="shared" si="432"/>
        <v>0</v>
      </c>
      <c r="W604" s="64">
        <f t="shared" si="432"/>
        <v>0</v>
      </c>
      <c r="X604" s="64">
        <f t="shared" si="432"/>
        <v>0</v>
      </c>
      <c r="Y604" s="64">
        <f t="shared" si="432"/>
        <v>0</v>
      </c>
      <c r="Z604" s="64">
        <f t="shared" si="432"/>
        <v>0</v>
      </c>
      <c r="AA604" s="64">
        <f t="shared" si="432"/>
        <v>0</v>
      </c>
      <c r="AB604" s="64">
        <f t="shared" si="432"/>
        <v>0</v>
      </c>
      <c r="AC604" s="64">
        <f t="shared" si="432"/>
        <v>0</v>
      </c>
      <c r="AD604" s="64">
        <f t="shared" si="432"/>
        <v>0</v>
      </c>
      <c r="AE604" s="64">
        <f t="shared" si="432"/>
        <v>0</v>
      </c>
      <c r="AF604" s="64">
        <f t="shared" si="432"/>
        <v>0</v>
      </c>
      <c r="AG604" s="64">
        <f t="shared" si="432"/>
        <v>0</v>
      </c>
      <c r="AH604" s="64">
        <f t="shared" si="432"/>
        <v>0</v>
      </c>
    </row>
    <row r="605" spans="2:34" hidden="1" outlineLevel="1">
      <c r="B605" t="str">
        <f t="shared" si="425"/>
        <v>e-methane liquefied (PS) - Total emissions - WTT - Global - ton CO2eq/ton fuel</v>
      </c>
      <c r="C605" s="13" t="str">
        <f>C579</f>
        <v>e-methane liquefied (PS)</v>
      </c>
      <c r="D605" s="13" t="s">
        <v>175</v>
      </c>
      <c r="E605" s="13" t="s">
        <v>49</v>
      </c>
      <c r="F605" s="13" t="s">
        <v>52</v>
      </c>
      <c r="G605" s="61">
        <f t="shared" ref="G605:AH605" si="433">G609+G616+G624</f>
        <v>0</v>
      </c>
      <c r="H605" s="61">
        <f t="shared" si="433"/>
        <v>0</v>
      </c>
      <c r="I605" s="61">
        <f t="shared" si="433"/>
        <v>0</v>
      </c>
      <c r="J605" s="61">
        <f t="shared" si="433"/>
        <v>0</v>
      </c>
      <c r="K605" s="61">
        <f t="shared" si="433"/>
        <v>0</v>
      </c>
      <c r="L605" s="61">
        <f t="shared" si="433"/>
        <v>0</v>
      </c>
      <c r="M605" s="61">
        <f t="shared" si="433"/>
        <v>0</v>
      </c>
      <c r="N605" s="61">
        <f t="shared" si="433"/>
        <v>0</v>
      </c>
      <c r="O605" s="61">
        <f t="shared" si="433"/>
        <v>0</v>
      </c>
      <c r="P605" s="61">
        <f t="shared" si="433"/>
        <v>0</v>
      </c>
      <c r="Q605" s="61">
        <f t="shared" si="433"/>
        <v>0</v>
      </c>
      <c r="R605" s="61">
        <f t="shared" si="433"/>
        <v>0</v>
      </c>
      <c r="S605" s="61">
        <f t="shared" si="433"/>
        <v>0</v>
      </c>
      <c r="T605" s="61">
        <f t="shared" si="433"/>
        <v>0</v>
      </c>
      <c r="U605" s="61">
        <f t="shared" si="433"/>
        <v>0</v>
      </c>
      <c r="V605" s="61">
        <f t="shared" si="433"/>
        <v>0</v>
      </c>
      <c r="W605" s="61">
        <f t="shared" si="433"/>
        <v>0</v>
      </c>
      <c r="X605" s="61">
        <f t="shared" si="433"/>
        <v>0</v>
      </c>
      <c r="Y605" s="61">
        <f t="shared" si="433"/>
        <v>0</v>
      </c>
      <c r="Z605" s="61">
        <f t="shared" si="433"/>
        <v>0</v>
      </c>
      <c r="AA605" s="61">
        <f t="shared" si="433"/>
        <v>0</v>
      </c>
      <c r="AB605" s="61">
        <f t="shared" si="433"/>
        <v>0</v>
      </c>
      <c r="AC605" s="61">
        <f t="shared" si="433"/>
        <v>0</v>
      </c>
      <c r="AD605" s="61">
        <f t="shared" si="433"/>
        <v>0</v>
      </c>
      <c r="AE605" s="61">
        <f t="shared" si="433"/>
        <v>0</v>
      </c>
      <c r="AF605" s="61">
        <f t="shared" si="433"/>
        <v>0</v>
      </c>
      <c r="AG605" s="61">
        <f t="shared" si="433"/>
        <v>0</v>
      </c>
      <c r="AH605" s="61">
        <f t="shared" si="433"/>
        <v>0</v>
      </c>
    </row>
    <row r="606" spans="2:34" hidden="1" outlineLevel="1">
      <c r="B606" t="str">
        <f t="shared" si="425"/>
        <v/>
      </c>
      <c r="C606" s="2"/>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row>
    <row r="607" spans="2:34" hidden="1" outlineLevel="1">
      <c r="B607" t="str">
        <f t="shared" si="425"/>
        <v>e-methane liquefied (PS) - Process-related emissions - WTT - Global - ton CO2/ton fuel</v>
      </c>
      <c r="C607" s="10" t="str">
        <f>C579</f>
        <v>e-methane liquefied (PS)</v>
      </c>
      <c r="D607" s="10" t="s">
        <v>179</v>
      </c>
      <c r="E607" s="10" t="s">
        <v>49</v>
      </c>
      <c r="F607" s="10" t="s">
        <v>176</v>
      </c>
      <c r="G607" s="60">
        <f>G610</f>
        <v>0</v>
      </c>
      <c r="H607" s="60">
        <f t="shared" ref="H607:AH607" si="434">H610</f>
        <v>0</v>
      </c>
      <c r="I607" s="60">
        <f t="shared" si="434"/>
        <v>0</v>
      </c>
      <c r="J607" s="60">
        <f t="shared" si="434"/>
        <v>0</v>
      </c>
      <c r="K607" s="60">
        <f t="shared" si="434"/>
        <v>0</v>
      </c>
      <c r="L607" s="60">
        <f t="shared" si="434"/>
        <v>0</v>
      </c>
      <c r="M607" s="60">
        <f t="shared" si="434"/>
        <v>0</v>
      </c>
      <c r="N607" s="60">
        <f t="shared" si="434"/>
        <v>0</v>
      </c>
      <c r="O607" s="60">
        <f t="shared" si="434"/>
        <v>0</v>
      </c>
      <c r="P607" s="60">
        <f t="shared" si="434"/>
        <v>0</v>
      </c>
      <c r="Q607" s="60">
        <f t="shared" si="434"/>
        <v>0</v>
      </c>
      <c r="R607" s="60">
        <f t="shared" si="434"/>
        <v>0</v>
      </c>
      <c r="S607" s="60">
        <f t="shared" si="434"/>
        <v>0</v>
      </c>
      <c r="T607" s="60">
        <f t="shared" si="434"/>
        <v>0</v>
      </c>
      <c r="U607" s="60">
        <f t="shared" si="434"/>
        <v>0</v>
      </c>
      <c r="V607" s="60">
        <f t="shared" si="434"/>
        <v>0</v>
      </c>
      <c r="W607" s="60">
        <f t="shared" si="434"/>
        <v>0</v>
      </c>
      <c r="X607" s="60">
        <f t="shared" si="434"/>
        <v>0</v>
      </c>
      <c r="Y607" s="60">
        <f t="shared" si="434"/>
        <v>0</v>
      </c>
      <c r="Z607" s="60">
        <f t="shared" si="434"/>
        <v>0</v>
      </c>
      <c r="AA607" s="60">
        <f t="shared" si="434"/>
        <v>0</v>
      </c>
      <c r="AB607" s="60">
        <f t="shared" si="434"/>
        <v>0</v>
      </c>
      <c r="AC607" s="60">
        <f t="shared" si="434"/>
        <v>0</v>
      </c>
      <c r="AD607" s="60">
        <f t="shared" si="434"/>
        <v>0</v>
      </c>
      <c r="AE607" s="60">
        <f t="shared" si="434"/>
        <v>0</v>
      </c>
      <c r="AF607" s="60">
        <f t="shared" si="434"/>
        <v>0</v>
      </c>
      <c r="AG607" s="60">
        <f t="shared" si="434"/>
        <v>0</v>
      </c>
      <c r="AH607" s="60">
        <f t="shared" si="434"/>
        <v>0</v>
      </c>
    </row>
    <row r="608" spans="2:34" hidden="1" outlineLevel="1">
      <c r="B608" t="str">
        <f t="shared" si="425"/>
        <v>e-methane liquefied (PS) - Process-related emissions - WTT - Global - ton CH4/ton fuel</v>
      </c>
      <c r="C608" s="2" t="str">
        <f>C579</f>
        <v>e-methane liquefied (PS)</v>
      </c>
      <c r="D608" s="2" t="s">
        <v>179</v>
      </c>
      <c r="E608" s="2" t="s">
        <v>49</v>
      </c>
      <c r="F608" s="2" t="s">
        <v>177</v>
      </c>
      <c r="G608" s="64">
        <f t="shared" ref="G608:AH608" si="435">G611</f>
        <v>0</v>
      </c>
      <c r="H608" s="64">
        <f t="shared" si="435"/>
        <v>0</v>
      </c>
      <c r="I608" s="64">
        <f t="shared" si="435"/>
        <v>0</v>
      </c>
      <c r="J608" s="64">
        <f t="shared" si="435"/>
        <v>0</v>
      </c>
      <c r="K608" s="64">
        <f t="shared" si="435"/>
        <v>0</v>
      </c>
      <c r="L608" s="64">
        <f t="shared" si="435"/>
        <v>0</v>
      </c>
      <c r="M608" s="64">
        <f t="shared" si="435"/>
        <v>0</v>
      </c>
      <c r="N608" s="64">
        <f t="shared" si="435"/>
        <v>0</v>
      </c>
      <c r="O608" s="64">
        <f t="shared" si="435"/>
        <v>0</v>
      </c>
      <c r="P608" s="64">
        <f t="shared" si="435"/>
        <v>0</v>
      </c>
      <c r="Q608" s="64">
        <f t="shared" si="435"/>
        <v>0</v>
      </c>
      <c r="R608" s="64">
        <f t="shared" si="435"/>
        <v>0</v>
      </c>
      <c r="S608" s="64">
        <f t="shared" si="435"/>
        <v>0</v>
      </c>
      <c r="T608" s="64">
        <f t="shared" si="435"/>
        <v>0</v>
      </c>
      <c r="U608" s="64">
        <f t="shared" si="435"/>
        <v>0</v>
      </c>
      <c r="V608" s="64">
        <f t="shared" si="435"/>
        <v>0</v>
      </c>
      <c r="W608" s="64">
        <f t="shared" si="435"/>
        <v>0</v>
      </c>
      <c r="X608" s="64">
        <f t="shared" si="435"/>
        <v>0</v>
      </c>
      <c r="Y608" s="64">
        <f t="shared" si="435"/>
        <v>0</v>
      </c>
      <c r="Z608" s="64">
        <f t="shared" si="435"/>
        <v>0</v>
      </c>
      <c r="AA608" s="64">
        <f t="shared" si="435"/>
        <v>0</v>
      </c>
      <c r="AB608" s="64">
        <f t="shared" si="435"/>
        <v>0</v>
      </c>
      <c r="AC608" s="64">
        <f t="shared" si="435"/>
        <v>0</v>
      </c>
      <c r="AD608" s="64">
        <f t="shared" si="435"/>
        <v>0</v>
      </c>
      <c r="AE608" s="64">
        <f t="shared" si="435"/>
        <v>0</v>
      </c>
      <c r="AF608" s="64">
        <f t="shared" si="435"/>
        <v>0</v>
      </c>
      <c r="AG608" s="64">
        <f t="shared" si="435"/>
        <v>0</v>
      </c>
      <c r="AH608" s="64">
        <f t="shared" si="435"/>
        <v>0</v>
      </c>
    </row>
    <row r="609" spans="2:34" hidden="1" outlineLevel="1">
      <c r="B609" t="str">
        <f t="shared" si="425"/>
        <v>e-methane liquefied (PS) - Process-related emissions - WTT - Global - ton N2O/ton fuel</v>
      </c>
      <c r="C609" s="13" t="str">
        <f>C579</f>
        <v>e-methane liquefied (PS)</v>
      </c>
      <c r="D609" s="13" t="s">
        <v>179</v>
      </c>
      <c r="E609" s="13" t="s">
        <v>49</v>
      </c>
      <c r="F609" s="13" t="s">
        <v>178</v>
      </c>
      <c r="G609" s="61">
        <f t="shared" ref="G609:AH609" si="436">G612</f>
        <v>0</v>
      </c>
      <c r="H609" s="61">
        <f t="shared" si="436"/>
        <v>0</v>
      </c>
      <c r="I609" s="61">
        <f t="shared" si="436"/>
        <v>0</v>
      </c>
      <c r="J609" s="61">
        <f t="shared" si="436"/>
        <v>0</v>
      </c>
      <c r="K609" s="61">
        <f t="shared" si="436"/>
        <v>0</v>
      </c>
      <c r="L609" s="61">
        <f t="shared" si="436"/>
        <v>0</v>
      </c>
      <c r="M609" s="61">
        <f t="shared" si="436"/>
        <v>0</v>
      </c>
      <c r="N609" s="61">
        <f t="shared" si="436"/>
        <v>0</v>
      </c>
      <c r="O609" s="61">
        <f t="shared" si="436"/>
        <v>0</v>
      </c>
      <c r="P609" s="61">
        <f t="shared" si="436"/>
        <v>0</v>
      </c>
      <c r="Q609" s="61">
        <f t="shared" si="436"/>
        <v>0</v>
      </c>
      <c r="R609" s="61">
        <f t="shared" si="436"/>
        <v>0</v>
      </c>
      <c r="S609" s="61">
        <f t="shared" si="436"/>
        <v>0</v>
      </c>
      <c r="T609" s="61">
        <f t="shared" si="436"/>
        <v>0</v>
      </c>
      <c r="U609" s="61">
        <f t="shared" si="436"/>
        <v>0</v>
      </c>
      <c r="V609" s="61">
        <f t="shared" si="436"/>
        <v>0</v>
      </c>
      <c r="W609" s="61">
        <f t="shared" si="436"/>
        <v>0</v>
      </c>
      <c r="X609" s="61">
        <f t="shared" si="436"/>
        <v>0</v>
      </c>
      <c r="Y609" s="61">
        <f t="shared" si="436"/>
        <v>0</v>
      </c>
      <c r="Z609" s="61">
        <f t="shared" si="436"/>
        <v>0</v>
      </c>
      <c r="AA609" s="61">
        <f t="shared" si="436"/>
        <v>0</v>
      </c>
      <c r="AB609" s="61">
        <f t="shared" si="436"/>
        <v>0</v>
      </c>
      <c r="AC609" s="61">
        <f t="shared" si="436"/>
        <v>0</v>
      </c>
      <c r="AD609" s="61">
        <f t="shared" si="436"/>
        <v>0</v>
      </c>
      <c r="AE609" s="61">
        <f t="shared" si="436"/>
        <v>0</v>
      </c>
      <c r="AF609" s="61">
        <f t="shared" si="436"/>
        <v>0</v>
      </c>
      <c r="AG609" s="61">
        <f t="shared" si="436"/>
        <v>0</v>
      </c>
      <c r="AH609" s="61">
        <f t="shared" si="436"/>
        <v>0</v>
      </c>
    </row>
    <row r="610" spans="2:34" hidden="1" outlineLevel="1">
      <c r="B610" t="str">
        <f t="shared" si="425"/>
        <v>e-methane (liquefied) - Process WTT emissions (carbon dioxide) - Global - ton CO2/ton fuel</v>
      </c>
      <c r="C610" t="s">
        <v>140</v>
      </c>
      <c r="D610" t="s">
        <v>180</v>
      </c>
      <c r="E610" t="s">
        <v>49</v>
      </c>
      <c r="F610" t="s">
        <v>176</v>
      </c>
      <c r="G610" s="20">
        <f t="shared" ref="G610:AH612" si="437">INDEX(FuelData,MATCH($B610,FuelData_Index,0),MATCH(G$4,FuelData_Year,0))</f>
        <v>0</v>
      </c>
      <c r="H610" s="20">
        <f t="shared" si="437"/>
        <v>0</v>
      </c>
      <c r="I610" s="20">
        <f t="shared" si="437"/>
        <v>0</v>
      </c>
      <c r="J610" s="20">
        <f t="shared" si="437"/>
        <v>0</v>
      </c>
      <c r="K610" s="20">
        <f t="shared" si="437"/>
        <v>0</v>
      </c>
      <c r="L610" s="20">
        <f t="shared" si="437"/>
        <v>0</v>
      </c>
      <c r="M610" s="20">
        <f t="shared" si="437"/>
        <v>0</v>
      </c>
      <c r="N610" s="20">
        <f t="shared" si="437"/>
        <v>0</v>
      </c>
      <c r="O610" s="20">
        <f t="shared" si="437"/>
        <v>0</v>
      </c>
      <c r="P610" s="20">
        <f t="shared" si="437"/>
        <v>0</v>
      </c>
      <c r="Q610" s="20">
        <f t="shared" si="437"/>
        <v>0</v>
      </c>
      <c r="R610" s="20">
        <f t="shared" si="437"/>
        <v>0</v>
      </c>
      <c r="S610" s="20">
        <f t="shared" si="437"/>
        <v>0</v>
      </c>
      <c r="T610" s="20">
        <f t="shared" si="437"/>
        <v>0</v>
      </c>
      <c r="U610" s="20">
        <f t="shared" si="437"/>
        <v>0</v>
      </c>
      <c r="V610" s="20">
        <f t="shared" si="437"/>
        <v>0</v>
      </c>
      <c r="W610" s="20">
        <f t="shared" si="437"/>
        <v>0</v>
      </c>
      <c r="X610" s="20">
        <f t="shared" si="437"/>
        <v>0</v>
      </c>
      <c r="Y610" s="20">
        <f t="shared" si="437"/>
        <v>0</v>
      </c>
      <c r="Z610" s="20">
        <f t="shared" si="437"/>
        <v>0</v>
      </c>
      <c r="AA610" s="20">
        <f t="shared" si="437"/>
        <v>0</v>
      </c>
      <c r="AB610" s="20">
        <f t="shared" si="437"/>
        <v>0</v>
      </c>
      <c r="AC610" s="20">
        <f t="shared" si="437"/>
        <v>0</v>
      </c>
      <c r="AD610" s="20">
        <f t="shared" si="437"/>
        <v>0</v>
      </c>
      <c r="AE610" s="20">
        <f t="shared" si="437"/>
        <v>0</v>
      </c>
      <c r="AF610" s="20">
        <f t="shared" si="437"/>
        <v>0</v>
      </c>
      <c r="AG610" s="20">
        <f t="shared" si="437"/>
        <v>0</v>
      </c>
      <c r="AH610" s="20">
        <f t="shared" si="437"/>
        <v>0</v>
      </c>
    </row>
    <row r="611" spans="2:34" hidden="1" outlineLevel="1">
      <c r="B611" t="str">
        <f t="shared" si="425"/>
        <v>e-methane (liquefied) - Process WTT emissions (methane) - Global - ton CH4/ton fuel</v>
      </c>
      <c r="C611" t="s">
        <v>140</v>
      </c>
      <c r="D611" t="s">
        <v>181</v>
      </c>
      <c r="E611" t="s">
        <v>49</v>
      </c>
      <c r="F611" t="s">
        <v>177</v>
      </c>
      <c r="G611" s="20">
        <f t="shared" si="437"/>
        <v>0</v>
      </c>
      <c r="H611" s="20">
        <f t="shared" si="437"/>
        <v>0</v>
      </c>
      <c r="I611" s="20">
        <f t="shared" si="437"/>
        <v>0</v>
      </c>
      <c r="J611" s="20">
        <f t="shared" si="437"/>
        <v>0</v>
      </c>
      <c r="K611" s="20">
        <f t="shared" si="437"/>
        <v>0</v>
      </c>
      <c r="L611" s="20">
        <f t="shared" si="437"/>
        <v>0</v>
      </c>
      <c r="M611" s="20">
        <f t="shared" si="437"/>
        <v>0</v>
      </c>
      <c r="N611" s="20">
        <f t="shared" si="437"/>
        <v>0</v>
      </c>
      <c r="O611" s="20">
        <f t="shared" si="437"/>
        <v>0</v>
      </c>
      <c r="P611" s="20">
        <f t="shared" si="437"/>
        <v>0</v>
      </c>
      <c r="Q611" s="20">
        <f t="shared" si="437"/>
        <v>0</v>
      </c>
      <c r="R611" s="20">
        <f t="shared" si="437"/>
        <v>0</v>
      </c>
      <c r="S611" s="20">
        <f t="shared" si="437"/>
        <v>0</v>
      </c>
      <c r="T611" s="20">
        <f t="shared" si="437"/>
        <v>0</v>
      </c>
      <c r="U611" s="20">
        <f t="shared" si="437"/>
        <v>0</v>
      </c>
      <c r="V611" s="20">
        <f t="shared" si="437"/>
        <v>0</v>
      </c>
      <c r="W611" s="20">
        <f t="shared" si="437"/>
        <v>0</v>
      </c>
      <c r="X611" s="20">
        <f t="shared" si="437"/>
        <v>0</v>
      </c>
      <c r="Y611" s="20">
        <f t="shared" si="437"/>
        <v>0</v>
      </c>
      <c r="Z611" s="20">
        <f t="shared" si="437"/>
        <v>0</v>
      </c>
      <c r="AA611" s="20">
        <f t="shared" si="437"/>
        <v>0</v>
      </c>
      <c r="AB611" s="20">
        <f t="shared" si="437"/>
        <v>0</v>
      </c>
      <c r="AC611" s="20">
        <f t="shared" si="437"/>
        <v>0</v>
      </c>
      <c r="AD611" s="20">
        <f t="shared" si="437"/>
        <v>0</v>
      </c>
      <c r="AE611" s="20">
        <f t="shared" si="437"/>
        <v>0</v>
      </c>
      <c r="AF611" s="20">
        <f t="shared" si="437"/>
        <v>0</v>
      </c>
      <c r="AG611" s="20">
        <f t="shared" si="437"/>
        <v>0</v>
      </c>
      <c r="AH611" s="20">
        <f t="shared" si="437"/>
        <v>0</v>
      </c>
    </row>
    <row r="612" spans="2:34" hidden="1" outlineLevel="1">
      <c r="B612" t="str">
        <f t="shared" si="425"/>
        <v>e-methane (liquefied) - Process WTT emissions (nitrous oxide) - Global - ton N2O/ton fuel</v>
      </c>
      <c r="C612" t="s">
        <v>140</v>
      </c>
      <c r="D612" t="s">
        <v>182</v>
      </c>
      <c r="E612" t="s">
        <v>49</v>
      </c>
      <c r="F612" t="s">
        <v>178</v>
      </c>
      <c r="G612" s="20">
        <f t="shared" si="437"/>
        <v>0</v>
      </c>
      <c r="H612" s="20">
        <f t="shared" si="437"/>
        <v>0</v>
      </c>
      <c r="I612" s="20">
        <f t="shared" si="437"/>
        <v>0</v>
      </c>
      <c r="J612" s="20">
        <f t="shared" si="437"/>
        <v>0</v>
      </c>
      <c r="K612" s="20">
        <f t="shared" si="437"/>
        <v>0</v>
      </c>
      <c r="L612" s="20">
        <f t="shared" si="437"/>
        <v>0</v>
      </c>
      <c r="M612" s="20">
        <f t="shared" si="437"/>
        <v>0</v>
      </c>
      <c r="N612" s="20">
        <f t="shared" si="437"/>
        <v>0</v>
      </c>
      <c r="O612" s="20">
        <f t="shared" si="437"/>
        <v>0</v>
      </c>
      <c r="P612" s="20">
        <f t="shared" si="437"/>
        <v>0</v>
      </c>
      <c r="Q612" s="20">
        <f t="shared" si="437"/>
        <v>0</v>
      </c>
      <c r="R612" s="20">
        <f t="shared" si="437"/>
        <v>0</v>
      </c>
      <c r="S612" s="20">
        <f t="shared" si="437"/>
        <v>0</v>
      </c>
      <c r="T612" s="20">
        <f t="shared" si="437"/>
        <v>0</v>
      </c>
      <c r="U612" s="20">
        <f t="shared" si="437"/>
        <v>0</v>
      </c>
      <c r="V612" s="20">
        <f t="shared" si="437"/>
        <v>0</v>
      </c>
      <c r="W612" s="20">
        <f t="shared" si="437"/>
        <v>0</v>
      </c>
      <c r="X612" s="20">
        <f t="shared" si="437"/>
        <v>0</v>
      </c>
      <c r="Y612" s="20">
        <f t="shared" si="437"/>
        <v>0</v>
      </c>
      <c r="Z612" s="20">
        <f t="shared" si="437"/>
        <v>0</v>
      </c>
      <c r="AA612" s="20">
        <f t="shared" si="437"/>
        <v>0</v>
      </c>
      <c r="AB612" s="20">
        <f t="shared" si="437"/>
        <v>0</v>
      </c>
      <c r="AC612" s="20">
        <f t="shared" si="437"/>
        <v>0</v>
      </c>
      <c r="AD612" s="20">
        <f t="shared" si="437"/>
        <v>0</v>
      </c>
      <c r="AE612" s="20">
        <f t="shared" si="437"/>
        <v>0</v>
      </c>
      <c r="AF612" s="20">
        <f t="shared" si="437"/>
        <v>0</v>
      </c>
      <c r="AG612" s="20">
        <f t="shared" si="437"/>
        <v>0</v>
      </c>
      <c r="AH612" s="20">
        <f t="shared" si="437"/>
        <v>0</v>
      </c>
    </row>
    <row r="613" spans="2:34" hidden="1" outlineLevel="1">
      <c r="B613" t="str">
        <f t="shared" si="425"/>
        <v/>
      </c>
      <c r="G613" s="66"/>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row>
    <row r="614" spans="2:34" hidden="1" outlineLevel="1">
      <c r="B614" t="str">
        <f t="shared" si="425"/>
        <v>e-methane liquefied (PS) - Energy-related emissions - WTT - Global - ton CO2/ton fuel</v>
      </c>
      <c r="C614" s="10" t="str">
        <f>C579</f>
        <v>e-methane liquefied (PS)</v>
      </c>
      <c r="D614" s="10" t="s">
        <v>183</v>
      </c>
      <c r="E614" s="10" t="s">
        <v>49</v>
      </c>
      <c r="F614" s="10" t="s">
        <v>176</v>
      </c>
      <c r="G614" s="67">
        <f>G617*G$620</f>
        <v>3.2219999999999996E-3</v>
      </c>
      <c r="H614" s="67">
        <f t="shared" ref="H614:AH614" si="438">H617*H$620</f>
        <v>3.2219999999999996E-3</v>
      </c>
      <c r="I614" s="67">
        <f t="shared" si="438"/>
        <v>3.2219999999999996E-3</v>
      </c>
      <c r="J614" s="67">
        <f t="shared" si="438"/>
        <v>3.2219999999999996E-3</v>
      </c>
      <c r="K614" s="67">
        <f t="shared" si="438"/>
        <v>3.2219999999999996E-3</v>
      </c>
      <c r="L614" s="67">
        <f t="shared" si="438"/>
        <v>3.2219999999999996E-3</v>
      </c>
      <c r="M614" s="67">
        <f t="shared" si="438"/>
        <v>3.2219999999999996E-3</v>
      </c>
      <c r="N614" s="67">
        <f t="shared" si="438"/>
        <v>3.2219999999999996E-3</v>
      </c>
      <c r="O614" s="67">
        <f t="shared" si="438"/>
        <v>3.2219999999999996E-3</v>
      </c>
      <c r="P614" s="67">
        <f t="shared" si="438"/>
        <v>3.2219999999999996E-3</v>
      </c>
      <c r="Q614" s="67">
        <f t="shared" si="438"/>
        <v>3.2219999999999996E-3</v>
      </c>
      <c r="R614" s="67">
        <f t="shared" si="438"/>
        <v>3.2219999999999996E-3</v>
      </c>
      <c r="S614" s="67">
        <f t="shared" si="438"/>
        <v>3.2219999999999996E-3</v>
      </c>
      <c r="T614" s="67">
        <f t="shared" si="438"/>
        <v>3.2219999999999996E-3</v>
      </c>
      <c r="U614" s="67">
        <f t="shared" si="438"/>
        <v>3.2219999999999996E-3</v>
      </c>
      <c r="V614" s="67">
        <f t="shared" si="438"/>
        <v>3.2219999999999996E-3</v>
      </c>
      <c r="W614" s="67">
        <f t="shared" si="438"/>
        <v>3.2219999999999996E-3</v>
      </c>
      <c r="X614" s="67">
        <f t="shared" si="438"/>
        <v>3.2219999999999996E-3</v>
      </c>
      <c r="Y614" s="67">
        <f t="shared" si="438"/>
        <v>3.2219999999999996E-3</v>
      </c>
      <c r="Z614" s="67">
        <f t="shared" si="438"/>
        <v>3.2219999999999996E-3</v>
      </c>
      <c r="AA614" s="67">
        <f t="shared" si="438"/>
        <v>3.2219999999999996E-3</v>
      </c>
      <c r="AB614" s="67">
        <f t="shared" si="438"/>
        <v>3.2219999999999996E-3</v>
      </c>
      <c r="AC614" s="67">
        <f t="shared" si="438"/>
        <v>3.2219999999999996E-3</v>
      </c>
      <c r="AD614" s="67">
        <f t="shared" si="438"/>
        <v>3.2219999999999996E-3</v>
      </c>
      <c r="AE614" s="67">
        <f t="shared" si="438"/>
        <v>3.2219999999999996E-3</v>
      </c>
      <c r="AF614" s="67">
        <f t="shared" si="438"/>
        <v>3.2219999999999996E-3</v>
      </c>
      <c r="AG614" s="67">
        <f t="shared" si="438"/>
        <v>3.2219999999999996E-3</v>
      </c>
      <c r="AH614" s="67">
        <f t="shared" si="438"/>
        <v>3.2219999999999996E-3</v>
      </c>
    </row>
    <row r="615" spans="2:34" hidden="1" outlineLevel="1">
      <c r="B615" t="str">
        <f t="shared" si="425"/>
        <v>e-methane liquefied (PS) - Energy-related emissions - WTT - Global - ton CH4/ton fuel</v>
      </c>
      <c r="C615" s="2" t="str">
        <f>C579</f>
        <v>e-methane liquefied (PS)</v>
      </c>
      <c r="D615" s="2" t="s">
        <v>183</v>
      </c>
      <c r="E615" s="2" t="s">
        <v>49</v>
      </c>
      <c r="F615" s="2" t="s">
        <v>177</v>
      </c>
      <c r="G615" s="68">
        <f t="shared" ref="G615:AH615" si="439">G618*G$620</f>
        <v>0</v>
      </c>
      <c r="H615" s="68">
        <f t="shared" si="439"/>
        <v>0</v>
      </c>
      <c r="I615" s="68">
        <f t="shared" si="439"/>
        <v>0</v>
      </c>
      <c r="J615" s="68">
        <f t="shared" si="439"/>
        <v>0</v>
      </c>
      <c r="K615" s="68">
        <f t="shared" si="439"/>
        <v>0</v>
      </c>
      <c r="L615" s="68">
        <f t="shared" si="439"/>
        <v>0</v>
      </c>
      <c r="M615" s="68">
        <f t="shared" si="439"/>
        <v>0</v>
      </c>
      <c r="N615" s="68">
        <f t="shared" si="439"/>
        <v>0</v>
      </c>
      <c r="O615" s="68">
        <f t="shared" si="439"/>
        <v>0</v>
      </c>
      <c r="P615" s="68">
        <f t="shared" si="439"/>
        <v>0</v>
      </c>
      <c r="Q615" s="68">
        <f t="shared" si="439"/>
        <v>0</v>
      </c>
      <c r="R615" s="68">
        <f t="shared" si="439"/>
        <v>0</v>
      </c>
      <c r="S615" s="68">
        <f t="shared" si="439"/>
        <v>0</v>
      </c>
      <c r="T615" s="68">
        <f t="shared" si="439"/>
        <v>0</v>
      </c>
      <c r="U615" s="68">
        <f t="shared" si="439"/>
        <v>0</v>
      </c>
      <c r="V615" s="68">
        <f t="shared" si="439"/>
        <v>0</v>
      </c>
      <c r="W615" s="68">
        <f t="shared" si="439"/>
        <v>0</v>
      </c>
      <c r="X615" s="68">
        <f t="shared" si="439"/>
        <v>0</v>
      </c>
      <c r="Y615" s="68">
        <f t="shared" si="439"/>
        <v>0</v>
      </c>
      <c r="Z615" s="68">
        <f t="shared" si="439"/>
        <v>0</v>
      </c>
      <c r="AA615" s="68">
        <f t="shared" si="439"/>
        <v>0</v>
      </c>
      <c r="AB615" s="68">
        <f t="shared" si="439"/>
        <v>0</v>
      </c>
      <c r="AC615" s="68">
        <f t="shared" si="439"/>
        <v>0</v>
      </c>
      <c r="AD615" s="68">
        <f t="shared" si="439"/>
        <v>0</v>
      </c>
      <c r="AE615" s="68">
        <f t="shared" si="439"/>
        <v>0</v>
      </c>
      <c r="AF615" s="68">
        <f t="shared" si="439"/>
        <v>0</v>
      </c>
      <c r="AG615" s="68">
        <f t="shared" si="439"/>
        <v>0</v>
      </c>
      <c r="AH615" s="68">
        <f t="shared" si="439"/>
        <v>0</v>
      </c>
    </row>
    <row r="616" spans="2:34" hidden="1" outlineLevel="1">
      <c r="B616" t="str">
        <f t="shared" si="425"/>
        <v>e-methane liquefied (PS) - Energy-related emissions - WTT - Global - ton N2O/ton fuel</v>
      </c>
      <c r="C616" s="13" t="str">
        <f>C579</f>
        <v>e-methane liquefied (PS)</v>
      </c>
      <c r="D616" s="13" t="s">
        <v>183</v>
      </c>
      <c r="E616" s="13" t="s">
        <v>49</v>
      </c>
      <c r="F616" s="13" t="s">
        <v>178</v>
      </c>
      <c r="G616" s="69">
        <f t="shared" ref="G616:AH616" si="440">G619*G$620</f>
        <v>0</v>
      </c>
      <c r="H616" s="69">
        <f t="shared" si="440"/>
        <v>0</v>
      </c>
      <c r="I616" s="69">
        <f t="shared" si="440"/>
        <v>0</v>
      </c>
      <c r="J616" s="69">
        <f t="shared" si="440"/>
        <v>0</v>
      </c>
      <c r="K616" s="69">
        <f t="shared" si="440"/>
        <v>0</v>
      </c>
      <c r="L616" s="69">
        <f t="shared" si="440"/>
        <v>0</v>
      </c>
      <c r="M616" s="69">
        <f t="shared" si="440"/>
        <v>0</v>
      </c>
      <c r="N616" s="69">
        <f t="shared" si="440"/>
        <v>0</v>
      </c>
      <c r="O616" s="69">
        <f t="shared" si="440"/>
        <v>0</v>
      </c>
      <c r="P616" s="69">
        <f t="shared" si="440"/>
        <v>0</v>
      </c>
      <c r="Q616" s="69">
        <f t="shared" si="440"/>
        <v>0</v>
      </c>
      <c r="R616" s="69">
        <f t="shared" si="440"/>
        <v>0</v>
      </c>
      <c r="S616" s="69">
        <f t="shared" si="440"/>
        <v>0</v>
      </c>
      <c r="T616" s="69">
        <f t="shared" si="440"/>
        <v>0</v>
      </c>
      <c r="U616" s="69">
        <f t="shared" si="440"/>
        <v>0</v>
      </c>
      <c r="V616" s="69">
        <f t="shared" si="440"/>
        <v>0</v>
      </c>
      <c r="W616" s="69">
        <f t="shared" si="440"/>
        <v>0</v>
      </c>
      <c r="X616" s="69">
        <f t="shared" si="440"/>
        <v>0</v>
      </c>
      <c r="Y616" s="69">
        <f t="shared" si="440"/>
        <v>0</v>
      </c>
      <c r="Z616" s="69">
        <f t="shared" si="440"/>
        <v>0</v>
      </c>
      <c r="AA616" s="69">
        <f t="shared" si="440"/>
        <v>0</v>
      </c>
      <c r="AB616" s="69">
        <f t="shared" si="440"/>
        <v>0</v>
      </c>
      <c r="AC616" s="69">
        <f t="shared" si="440"/>
        <v>0</v>
      </c>
      <c r="AD616" s="69">
        <f t="shared" si="440"/>
        <v>0</v>
      </c>
      <c r="AE616" s="69">
        <f t="shared" si="440"/>
        <v>0</v>
      </c>
      <c r="AF616" s="69">
        <f t="shared" si="440"/>
        <v>0</v>
      </c>
      <c r="AG616" s="69">
        <f t="shared" si="440"/>
        <v>0</v>
      </c>
      <c r="AH616" s="69">
        <f t="shared" si="440"/>
        <v>0</v>
      </c>
    </row>
    <row r="617" spans="2:34" hidden="1" outlineLevel="1">
      <c r="B617" t="str">
        <f t="shared" si="425"/>
        <v>Renewable electricity - Feedstock WTT emissions (carbon dioxide) - Global - ton CO2/MWh</v>
      </c>
      <c r="C617" t="s">
        <v>118</v>
      </c>
      <c r="D617" t="s">
        <v>184</v>
      </c>
      <c r="E617" t="s">
        <v>49</v>
      </c>
      <c r="F617" t="s">
        <v>185</v>
      </c>
      <c r="G617" s="24">
        <f t="shared" ref="G617:V620" si="441">INDEX(FuelData,MATCH($B617,FuelData_Index,0),MATCH(G$4,FuelData_Year,0))</f>
        <v>5.3699999999999998E-3</v>
      </c>
      <c r="H617" s="24">
        <f t="shared" si="441"/>
        <v>5.3699999999999998E-3</v>
      </c>
      <c r="I617" s="24">
        <f t="shared" si="441"/>
        <v>5.3699999999999998E-3</v>
      </c>
      <c r="J617" s="24">
        <f t="shared" si="441"/>
        <v>5.3699999999999998E-3</v>
      </c>
      <c r="K617" s="24">
        <f t="shared" si="441"/>
        <v>5.3699999999999998E-3</v>
      </c>
      <c r="L617" s="24">
        <f t="shared" si="441"/>
        <v>5.3699999999999998E-3</v>
      </c>
      <c r="M617" s="24">
        <f t="shared" si="441"/>
        <v>5.3699999999999998E-3</v>
      </c>
      <c r="N617" s="24">
        <f t="shared" si="441"/>
        <v>5.3699999999999998E-3</v>
      </c>
      <c r="O617" s="24">
        <f t="shared" si="441"/>
        <v>5.3699999999999998E-3</v>
      </c>
      <c r="P617" s="24">
        <f t="shared" si="441"/>
        <v>5.3699999999999998E-3</v>
      </c>
      <c r="Q617" s="24">
        <f t="shared" si="441"/>
        <v>5.3699999999999998E-3</v>
      </c>
      <c r="R617" s="24">
        <f t="shared" si="441"/>
        <v>5.3699999999999998E-3</v>
      </c>
      <c r="S617" s="24">
        <f t="shared" si="441"/>
        <v>5.3699999999999998E-3</v>
      </c>
      <c r="T617" s="24">
        <f t="shared" si="441"/>
        <v>5.3699999999999998E-3</v>
      </c>
      <c r="U617" s="24">
        <f t="shared" si="441"/>
        <v>5.3699999999999998E-3</v>
      </c>
      <c r="V617" s="24">
        <f t="shared" si="441"/>
        <v>5.3699999999999998E-3</v>
      </c>
      <c r="W617" s="24">
        <f t="shared" ref="W617:AH620" si="442">INDEX(FuelData,MATCH($B617,FuelData_Index,0),MATCH(W$4,FuelData_Year,0))</f>
        <v>5.3699999999999998E-3</v>
      </c>
      <c r="X617" s="24">
        <f t="shared" si="442"/>
        <v>5.3699999999999998E-3</v>
      </c>
      <c r="Y617" s="24">
        <f t="shared" si="442"/>
        <v>5.3699999999999998E-3</v>
      </c>
      <c r="Z617" s="24">
        <f t="shared" si="442"/>
        <v>5.3699999999999998E-3</v>
      </c>
      <c r="AA617" s="24">
        <f t="shared" si="442"/>
        <v>5.3699999999999998E-3</v>
      </c>
      <c r="AB617" s="24">
        <f t="shared" si="442"/>
        <v>5.3699999999999998E-3</v>
      </c>
      <c r="AC617" s="24">
        <f t="shared" si="442"/>
        <v>5.3699999999999998E-3</v>
      </c>
      <c r="AD617" s="24">
        <f t="shared" si="442"/>
        <v>5.3699999999999998E-3</v>
      </c>
      <c r="AE617" s="24">
        <f t="shared" si="442"/>
        <v>5.3699999999999998E-3</v>
      </c>
      <c r="AF617" s="24">
        <f t="shared" si="442"/>
        <v>5.3699999999999998E-3</v>
      </c>
      <c r="AG617" s="24">
        <f t="shared" si="442"/>
        <v>5.3699999999999998E-3</v>
      </c>
      <c r="AH617" s="24">
        <f t="shared" si="442"/>
        <v>5.3699999999999998E-3</v>
      </c>
    </row>
    <row r="618" spans="2:34" hidden="1" outlineLevel="1">
      <c r="B618" t="str">
        <f t="shared" si="425"/>
        <v>Renewable electricity - Feedstock WTT emissions (methane) - Global - ton CH4/MWh</v>
      </c>
      <c r="C618" t="s">
        <v>118</v>
      </c>
      <c r="D618" t="s">
        <v>186</v>
      </c>
      <c r="E618" t="s">
        <v>49</v>
      </c>
      <c r="F618" t="s">
        <v>187</v>
      </c>
      <c r="G618" s="24">
        <f t="shared" si="441"/>
        <v>0</v>
      </c>
      <c r="H618" s="24">
        <f t="shared" si="441"/>
        <v>0</v>
      </c>
      <c r="I618" s="24">
        <f t="shared" si="441"/>
        <v>0</v>
      </c>
      <c r="J618" s="24">
        <f t="shared" si="441"/>
        <v>0</v>
      </c>
      <c r="K618" s="24">
        <f t="shared" si="441"/>
        <v>0</v>
      </c>
      <c r="L618" s="24">
        <f t="shared" si="441"/>
        <v>0</v>
      </c>
      <c r="M618" s="24">
        <f t="shared" si="441"/>
        <v>0</v>
      </c>
      <c r="N618" s="24">
        <f t="shared" si="441"/>
        <v>0</v>
      </c>
      <c r="O618" s="24">
        <f t="shared" si="441"/>
        <v>0</v>
      </c>
      <c r="P618" s="24">
        <f t="shared" si="441"/>
        <v>0</v>
      </c>
      <c r="Q618" s="24">
        <f t="shared" si="441"/>
        <v>0</v>
      </c>
      <c r="R618" s="24">
        <f t="shared" si="441"/>
        <v>0</v>
      </c>
      <c r="S618" s="24">
        <f t="shared" si="441"/>
        <v>0</v>
      </c>
      <c r="T618" s="24">
        <f t="shared" si="441"/>
        <v>0</v>
      </c>
      <c r="U618" s="24">
        <f t="shared" si="441"/>
        <v>0</v>
      </c>
      <c r="V618" s="24">
        <f t="shared" si="441"/>
        <v>0</v>
      </c>
      <c r="W618" s="24">
        <f t="shared" si="442"/>
        <v>0</v>
      </c>
      <c r="X618" s="24">
        <f t="shared" si="442"/>
        <v>0</v>
      </c>
      <c r="Y618" s="24">
        <f t="shared" si="442"/>
        <v>0</v>
      </c>
      <c r="Z618" s="24">
        <f t="shared" si="442"/>
        <v>0</v>
      </c>
      <c r="AA618" s="24">
        <f t="shared" si="442"/>
        <v>0</v>
      </c>
      <c r="AB618" s="24">
        <f t="shared" si="442"/>
        <v>0</v>
      </c>
      <c r="AC618" s="24">
        <f t="shared" si="442"/>
        <v>0</v>
      </c>
      <c r="AD618" s="24">
        <f t="shared" si="442"/>
        <v>0</v>
      </c>
      <c r="AE618" s="24">
        <f t="shared" si="442"/>
        <v>0</v>
      </c>
      <c r="AF618" s="24">
        <f t="shared" si="442"/>
        <v>0</v>
      </c>
      <c r="AG618" s="24">
        <f t="shared" si="442"/>
        <v>0</v>
      </c>
      <c r="AH618" s="24">
        <f t="shared" si="442"/>
        <v>0</v>
      </c>
    </row>
    <row r="619" spans="2:34" hidden="1" outlineLevel="1">
      <c r="B619" t="str">
        <f t="shared" si="425"/>
        <v>Renewable electricity - Feedstock WTT emissions (nitrous oxide) - Global - ton N2O/MWh</v>
      </c>
      <c r="C619" t="s">
        <v>118</v>
      </c>
      <c r="D619" t="s">
        <v>188</v>
      </c>
      <c r="E619" t="s">
        <v>49</v>
      </c>
      <c r="F619" t="s">
        <v>189</v>
      </c>
      <c r="G619" s="24">
        <f t="shared" si="441"/>
        <v>0</v>
      </c>
      <c r="H619" s="24">
        <f t="shared" si="441"/>
        <v>0</v>
      </c>
      <c r="I619" s="24">
        <f t="shared" si="441"/>
        <v>0</v>
      </c>
      <c r="J619" s="24">
        <f t="shared" si="441"/>
        <v>0</v>
      </c>
      <c r="K619" s="24">
        <f t="shared" si="441"/>
        <v>0</v>
      </c>
      <c r="L619" s="24">
        <f t="shared" si="441"/>
        <v>0</v>
      </c>
      <c r="M619" s="24">
        <f t="shared" si="441"/>
        <v>0</v>
      </c>
      <c r="N619" s="24">
        <f t="shared" si="441"/>
        <v>0</v>
      </c>
      <c r="O619" s="24">
        <f t="shared" si="441"/>
        <v>0</v>
      </c>
      <c r="P619" s="24">
        <f t="shared" si="441"/>
        <v>0</v>
      </c>
      <c r="Q619" s="24">
        <f t="shared" si="441"/>
        <v>0</v>
      </c>
      <c r="R619" s="24">
        <f t="shared" si="441"/>
        <v>0</v>
      </c>
      <c r="S619" s="24">
        <f t="shared" si="441"/>
        <v>0</v>
      </c>
      <c r="T619" s="24">
        <f t="shared" si="441"/>
        <v>0</v>
      </c>
      <c r="U619" s="24">
        <f t="shared" si="441"/>
        <v>0</v>
      </c>
      <c r="V619" s="24">
        <f t="shared" si="441"/>
        <v>0</v>
      </c>
      <c r="W619" s="24">
        <f t="shared" si="442"/>
        <v>0</v>
      </c>
      <c r="X619" s="24">
        <f t="shared" si="442"/>
        <v>0</v>
      </c>
      <c r="Y619" s="24">
        <f t="shared" si="442"/>
        <v>0</v>
      </c>
      <c r="Z619" s="24">
        <f t="shared" si="442"/>
        <v>0</v>
      </c>
      <c r="AA619" s="24">
        <f t="shared" si="442"/>
        <v>0</v>
      </c>
      <c r="AB619" s="24">
        <f t="shared" si="442"/>
        <v>0</v>
      </c>
      <c r="AC619" s="24">
        <f t="shared" si="442"/>
        <v>0</v>
      </c>
      <c r="AD619" s="24">
        <f t="shared" si="442"/>
        <v>0</v>
      </c>
      <c r="AE619" s="24">
        <f t="shared" si="442"/>
        <v>0</v>
      </c>
      <c r="AF619" s="24">
        <f t="shared" si="442"/>
        <v>0</v>
      </c>
      <c r="AG619" s="24">
        <f t="shared" si="442"/>
        <v>0</v>
      </c>
      <c r="AH619" s="24">
        <f t="shared" si="442"/>
        <v>0</v>
      </c>
    </row>
    <row r="620" spans="2:34" hidden="1" outlineLevel="1">
      <c r="B620" t="str">
        <f t="shared" si="425"/>
        <v>e-methane (liquefied) - Energy demand - Liquefaction - Global - MWh/ton fuel</v>
      </c>
      <c r="C620" t="s">
        <v>140</v>
      </c>
      <c r="D620" t="s">
        <v>132</v>
      </c>
      <c r="E620" t="s">
        <v>49</v>
      </c>
      <c r="F620" t="s">
        <v>122</v>
      </c>
      <c r="G620" s="20">
        <f t="shared" si="441"/>
        <v>0.6</v>
      </c>
      <c r="H620" s="20">
        <f t="shared" si="441"/>
        <v>0.6</v>
      </c>
      <c r="I620" s="20">
        <f t="shared" si="441"/>
        <v>0.6</v>
      </c>
      <c r="J620" s="20">
        <f t="shared" si="441"/>
        <v>0.6</v>
      </c>
      <c r="K620" s="20">
        <f t="shared" si="441"/>
        <v>0.6</v>
      </c>
      <c r="L620" s="20">
        <f t="shared" si="441"/>
        <v>0.6</v>
      </c>
      <c r="M620" s="20">
        <f t="shared" si="441"/>
        <v>0.6</v>
      </c>
      <c r="N620" s="20">
        <f t="shared" si="441"/>
        <v>0.6</v>
      </c>
      <c r="O620" s="20">
        <f t="shared" si="441"/>
        <v>0.6</v>
      </c>
      <c r="P620" s="20">
        <f t="shared" si="441"/>
        <v>0.6</v>
      </c>
      <c r="Q620" s="20">
        <f t="shared" si="441"/>
        <v>0.6</v>
      </c>
      <c r="R620" s="20">
        <f t="shared" si="441"/>
        <v>0.6</v>
      </c>
      <c r="S620" s="20">
        <f t="shared" si="441"/>
        <v>0.6</v>
      </c>
      <c r="T620" s="20">
        <f t="shared" si="441"/>
        <v>0.6</v>
      </c>
      <c r="U620" s="20">
        <f t="shared" si="441"/>
        <v>0.6</v>
      </c>
      <c r="V620" s="20">
        <f t="shared" si="441"/>
        <v>0.6</v>
      </c>
      <c r="W620" s="20">
        <f t="shared" si="442"/>
        <v>0.6</v>
      </c>
      <c r="X620" s="20">
        <f t="shared" si="442"/>
        <v>0.6</v>
      </c>
      <c r="Y620" s="20">
        <f t="shared" si="442"/>
        <v>0.6</v>
      </c>
      <c r="Z620" s="20">
        <f t="shared" si="442"/>
        <v>0.6</v>
      </c>
      <c r="AA620" s="20">
        <f t="shared" si="442"/>
        <v>0.6</v>
      </c>
      <c r="AB620" s="20">
        <f t="shared" si="442"/>
        <v>0.6</v>
      </c>
      <c r="AC620" s="20">
        <f t="shared" si="442"/>
        <v>0.6</v>
      </c>
      <c r="AD620" s="20">
        <f t="shared" si="442"/>
        <v>0.6</v>
      </c>
      <c r="AE620" s="20">
        <f t="shared" si="442"/>
        <v>0.6</v>
      </c>
      <c r="AF620" s="20">
        <f t="shared" si="442"/>
        <v>0.6</v>
      </c>
      <c r="AG620" s="20">
        <f t="shared" si="442"/>
        <v>0.6</v>
      </c>
      <c r="AH620" s="20">
        <f t="shared" si="442"/>
        <v>0.6</v>
      </c>
    </row>
    <row r="621" spans="2:34" hidden="1" outlineLevel="1">
      <c r="B621" t="str">
        <f t="shared" si="425"/>
        <v/>
      </c>
      <c r="C621" s="2"/>
    </row>
    <row r="622" spans="2:34" hidden="1" outlineLevel="1">
      <c r="B622" t="str">
        <f t="shared" si="425"/>
        <v>e-methane liquefied (PS) - Feedstock-related emissions - WTT - Global - ton CO2/ton fuel</v>
      </c>
      <c r="C622" s="10" t="str">
        <f>C579</f>
        <v>e-methane liquefied (PS)</v>
      </c>
      <c r="D622" s="10" t="s">
        <v>190</v>
      </c>
      <c r="E622" s="10" t="s">
        <v>49</v>
      </c>
      <c r="F622" s="10" t="s">
        <v>176</v>
      </c>
      <c r="G622" s="67">
        <f>G625</f>
        <v>0.15414301730326535</v>
      </c>
      <c r="H622" s="67">
        <f t="shared" ref="H622:AH622" si="443">H625</f>
        <v>0.15397746854850136</v>
      </c>
      <c r="I622" s="67">
        <f t="shared" si="443"/>
        <v>0.15378337500000069</v>
      </c>
      <c r="J622" s="67">
        <f t="shared" si="443"/>
        <v>0.15349466297390771</v>
      </c>
      <c r="K622" s="67">
        <f t="shared" si="443"/>
        <v>0.15315782072570361</v>
      </c>
      <c r="L622" s="67">
        <f t="shared" si="443"/>
        <v>0.15277284825538667</v>
      </c>
      <c r="M622" s="67">
        <f t="shared" si="443"/>
        <v>0.15233974556296001</v>
      </c>
      <c r="N622" s="67">
        <f t="shared" si="443"/>
        <v>0.15185851264841979</v>
      </c>
      <c r="O622" s="67">
        <f t="shared" si="443"/>
        <v>0.15092889589107358</v>
      </c>
      <c r="P622" s="67">
        <f t="shared" si="443"/>
        <v>0.14995283679032465</v>
      </c>
      <c r="Q622" s="67">
        <f t="shared" si="443"/>
        <v>0.14893033534617062</v>
      </c>
      <c r="R622" s="67">
        <f t="shared" si="443"/>
        <v>0.14786139155860914</v>
      </c>
      <c r="S622" s="67">
        <f t="shared" si="443"/>
        <v>0.14674600542764429</v>
      </c>
      <c r="T622" s="67">
        <f t="shared" si="443"/>
        <v>0.14558247161599755</v>
      </c>
      <c r="U622" s="67">
        <f t="shared" si="443"/>
        <v>0.14438674141139352</v>
      </c>
      <c r="V622" s="67">
        <f t="shared" si="443"/>
        <v>0.14315881481383716</v>
      </c>
      <c r="W622" s="67">
        <f t="shared" si="443"/>
        <v>0.14189869182332174</v>
      </c>
      <c r="X622" s="67">
        <f t="shared" si="443"/>
        <v>0.14060637243984891</v>
      </c>
      <c r="Y622" s="67">
        <f t="shared" si="443"/>
        <v>0.13893498666184853</v>
      </c>
      <c r="Z622" s="67">
        <f t="shared" si="443"/>
        <v>0.13728191082354049</v>
      </c>
      <c r="AA622" s="67">
        <f t="shared" si="443"/>
        <v>0.13564714492492788</v>
      </c>
      <c r="AB622" s="67">
        <f t="shared" si="443"/>
        <v>0.13403068896600764</v>
      </c>
      <c r="AC622" s="67">
        <f t="shared" si="443"/>
        <v>0.13243254294678206</v>
      </c>
      <c r="AD622" s="67">
        <f t="shared" si="443"/>
        <v>0.13109774505280686</v>
      </c>
      <c r="AE622" s="67">
        <f t="shared" si="443"/>
        <v>0.12978645431114133</v>
      </c>
      <c r="AF622" s="67">
        <f t="shared" si="443"/>
        <v>0.12849867072178484</v>
      </c>
      <c r="AG622" s="67">
        <f t="shared" si="443"/>
        <v>0.12723439428473768</v>
      </c>
      <c r="AH622" s="67">
        <f t="shared" si="443"/>
        <v>0.12599362500000008</v>
      </c>
    </row>
    <row r="623" spans="2:34" hidden="1" outlineLevel="1">
      <c r="B623" t="str">
        <f t="shared" si="425"/>
        <v>e-methane liquefied (PS) - Feedstock-related emissions - WTT - Global - ton CH4/ton fuel</v>
      </c>
      <c r="C623" s="2" t="str">
        <f>C579</f>
        <v>e-methane liquefied (PS)</v>
      </c>
      <c r="D623" s="2" t="s">
        <v>190</v>
      </c>
      <c r="E623" s="2" t="s">
        <v>49</v>
      </c>
      <c r="F623" s="2" t="s">
        <v>177</v>
      </c>
      <c r="G623" s="68">
        <f t="shared" ref="G623:AH623" si="444">G626</f>
        <v>0</v>
      </c>
      <c r="H623" s="68">
        <f t="shared" si="444"/>
        <v>0</v>
      </c>
      <c r="I623" s="68">
        <f t="shared" si="444"/>
        <v>0</v>
      </c>
      <c r="J623" s="68">
        <f t="shared" si="444"/>
        <v>0</v>
      </c>
      <c r="K623" s="68">
        <f t="shared" si="444"/>
        <v>0</v>
      </c>
      <c r="L623" s="68">
        <f t="shared" si="444"/>
        <v>0</v>
      </c>
      <c r="M623" s="68">
        <f t="shared" si="444"/>
        <v>0</v>
      </c>
      <c r="N623" s="68">
        <f t="shared" si="444"/>
        <v>0</v>
      </c>
      <c r="O623" s="68">
        <f t="shared" si="444"/>
        <v>0</v>
      </c>
      <c r="P623" s="68">
        <f t="shared" si="444"/>
        <v>0</v>
      </c>
      <c r="Q623" s="68">
        <f t="shared" si="444"/>
        <v>0</v>
      </c>
      <c r="R623" s="68">
        <f t="shared" si="444"/>
        <v>0</v>
      </c>
      <c r="S623" s="68">
        <f t="shared" si="444"/>
        <v>0</v>
      </c>
      <c r="T623" s="68">
        <f t="shared" si="444"/>
        <v>0</v>
      </c>
      <c r="U623" s="68">
        <f t="shared" si="444"/>
        <v>0</v>
      </c>
      <c r="V623" s="68">
        <f t="shared" si="444"/>
        <v>0</v>
      </c>
      <c r="W623" s="68">
        <f t="shared" si="444"/>
        <v>0</v>
      </c>
      <c r="X623" s="68">
        <f t="shared" si="444"/>
        <v>0</v>
      </c>
      <c r="Y623" s="68">
        <f t="shared" si="444"/>
        <v>0</v>
      </c>
      <c r="Z623" s="68">
        <f t="shared" si="444"/>
        <v>0</v>
      </c>
      <c r="AA623" s="68">
        <f t="shared" si="444"/>
        <v>0</v>
      </c>
      <c r="AB623" s="68">
        <f t="shared" si="444"/>
        <v>0</v>
      </c>
      <c r="AC623" s="68">
        <f t="shared" si="444"/>
        <v>0</v>
      </c>
      <c r="AD623" s="68">
        <f t="shared" si="444"/>
        <v>0</v>
      </c>
      <c r="AE623" s="68">
        <f t="shared" si="444"/>
        <v>0</v>
      </c>
      <c r="AF623" s="68">
        <f t="shared" si="444"/>
        <v>0</v>
      </c>
      <c r="AG623" s="68">
        <f t="shared" si="444"/>
        <v>0</v>
      </c>
      <c r="AH623" s="68">
        <f t="shared" si="444"/>
        <v>0</v>
      </c>
    </row>
    <row r="624" spans="2:34" hidden="1" outlineLevel="1">
      <c r="B624" t="str">
        <f t="shared" si="425"/>
        <v>e-methane liquefied (PS) - Feedstock-related emissions - WTT - Global - ton N2O/ton fuel</v>
      </c>
      <c r="C624" s="13" t="str">
        <f>C579</f>
        <v>e-methane liquefied (PS)</v>
      </c>
      <c r="D624" s="13" t="s">
        <v>190</v>
      </c>
      <c r="E624" s="13" t="s">
        <v>49</v>
      </c>
      <c r="F624" s="13" t="s">
        <v>178</v>
      </c>
      <c r="G624" s="69">
        <f t="shared" ref="G624:AH624" si="445">G627</f>
        <v>0</v>
      </c>
      <c r="H624" s="69">
        <f t="shared" si="445"/>
        <v>0</v>
      </c>
      <c r="I624" s="69">
        <f t="shared" si="445"/>
        <v>0</v>
      </c>
      <c r="J624" s="69">
        <f t="shared" si="445"/>
        <v>0</v>
      </c>
      <c r="K624" s="69">
        <f t="shared" si="445"/>
        <v>0</v>
      </c>
      <c r="L624" s="69">
        <f t="shared" si="445"/>
        <v>0</v>
      </c>
      <c r="M624" s="69">
        <f t="shared" si="445"/>
        <v>0</v>
      </c>
      <c r="N624" s="69">
        <f t="shared" si="445"/>
        <v>0</v>
      </c>
      <c r="O624" s="69">
        <f t="shared" si="445"/>
        <v>0</v>
      </c>
      <c r="P624" s="69">
        <f t="shared" si="445"/>
        <v>0</v>
      </c>
      <c r="Q624" s="69">
        <f t="shared" si="445"/>
        <v>0</v>
      </c>
      <c r="R624" s="69">
        <f t="shared" si="445"/>
        <v>0</v>
      </c>
      <c r="S624" s="69">
        <f t="shared" si="445"/>
        <v>0</v>
      </c>
      <c r="T624" s="69">
        <f t="shared" si="445"/>
        <v>0</v>
      </c>
      <c r="U624" s="69">
        <f t="shared" si="445"/>
        <v>0</v>
      </c>
      <c r="V624" s="69">
        <f t="shared" si="445"/>
        <v>0</v>
      </c>
      <c r="W624" s="69">
        <f t="shared" si="445"/>
        <v>0</v>
      </c>
      <c r="X624" s="69">
        <f t="shared" si="445"/>
        <v>0</v>
      </c>
      <c r="Y624" s="69">
        <f t="shared" si="445"/>
        <v>0</v>
      </c>
      <c r="Z624" s="69">
        <f t="shared" si="445"/>
        <v>0</v>
      </c>
      <c r="AA624" s="69">
        <f t="shared" si="445"/>
        <v>0</v>
      </c>
      <c r="AB624" s="69">
        <f t="shared" si="445"/>
        <v>0</v>
      </c>
      <c r="AC624" s="69">
        <f t="shared" si="445"/>
        <v>0</v>
      </c>
      <c r="AD624" s="69">
        <f t="shared" si="445"/>
        <v>0</v>
      </c>
      <c r="AE624" s="69">
        <f t="shared" si="445"/>
        <v>0</v>
      </c>
      <c r="AF624" s="69">
        <f t="shared" si="445"/>
        <v>0</v>
      </c>
      <c r="AG624" s="69">
        <f t="shared" si="445"/>
        <v>0</v>
      </c>
      <c r="AH624" s="69">
        <f t="shared" si="445"/>
        <v>0</v>
      </c>
    </row>
    <row r="625" spans="2:34" hidden="1" outlineLevel="1">
      <c r="B625" t="str">
        <f t="shared" si="425"/>
        <v>e-methane (PS) - Feedstock WTT emissions (carbon dioxide) - Global - ton CO2/ton CH4</v>
      </c>
      <c r="C625" t="s">
        <v>83</v>
      </c>
      <c r="D625" t="s">
        <v>184</v>
      </c>
      <c r="E625" t="s">
        <v>49</v>
      </c>
      <c r="F625" t="s">
        <v>82</v>
      </c>
      <c r="G625" s="70">
        <f t="shared" ref="G625:AH625" si="446">G498</f>
        <v>0.15414301730326535</v>
      </c>
      <c r="H625" s="70">
        <f t="shared" si="446"/>
        <v>0.15397746854850136</v>
      </c>
      <c r="I625" s="70">
        <f t="shared" si="446"/>
        <v>0.15378337500000069</v>
      </c>
      <c r="J625" s="70">
        <f t="shared" si="446"/>
        <v>0.15349466297390771</v>
      </c>
      <c r="K625" s="70">
        <f t="shared" si="446"/>
        <v>0.15315782072570361</v>
      </c>
      <c r="L625" s="70">
        <f t="shared" si="446"/>
        <v>0.15277284825538667</v>
      </c>
      <c r="M625" s="70">
        <f t="shared" si="446"/>
        <v>0.15233974556296001</v>
      </c>
      <c r="N625" s="70">
        <f t="shared" si="446"/>
        <v>0.15185851264841979</v>
      </c>
      <c r="O625" s="70">
        <f t="shared" si="446"/>
        <v>0.15092889589107358</v>
      </c>
      <c r="P625" s="70">
        <f t="shared" si="446"/>
        <v>0.14995283679032465</v>
      </c>
      <c r="Q625" s="70">
        <f t="shared" si="446"/>
        <v>0.14893033534617062</v>
      </c>
      <c r="R625" s="70">
        <f t="shared" si="446"/>
        <v>0.14786139155860914</v>
      </c>
      <c r="S625" s="70">
        <f t="shared" si="446"/>
        <v>0.14674600542764429</v>
      </c>
      <c r="T625" s="70">
        <f t="shared" si="446"/>
        <v>0.14558247161599755</v>
      </c>
      <c r="U625" s="70">
        <f t="shared" si="446"/>
        <v>0.14438674141139352</v>
      </c>
      <c r="V625" s="70">
        <f t="shared" si="446"/>
        <v>0.14315881481383716</v>
      </c>
      <c r="W625" s="70">
        <f t="shared" si="446"/>
        <v>0.14189869182332174</v>
      </c>
      <c r="X625" s="70">
        <f t="shared" si="446"/>
        <v>0.14060637243984891</v>
      </c>
      <c r="Y625" s="70">
        <f t="shared" si="446"/>
        <v>0.13893498666184853</v>
      </c>
      <c r="Z625" s="70">
        <f t="shared" si="446"/>
        <v>0.13728191082354049</v>
      </c>
      <c r="AA625" s="70">
        <f t="shared" si="446"/>
        <v>0.13564714492492788</v>
      </c>
      <c r="AB625" s="70">
        <f t="shared" si="446"/>
        <v>0.13403068896600764</v>
      </c>
      <c r="AC625" s="70">
        <f t="shared" si="446"/>
        <v>0.13243254294678206</v>
      </c>
      <c r="AD625" s="70">
        <f t="shared" si="446"/>
        <v>0.13109774505280686</v>
      </c>
      <c r="AE625" s="70">
        <f t="shared" si="446"/>
        <v>0.12978645431114133</v>
      </c>
      <c r="AF625" s="70">
        <f t="shared" si="446"/>
        <v>0.12849867072178484</v>
      </c>
      <c r="AG625" s="70">
        <f t="shared" si="446"/>
        <v>0.12723439428473768</v>
      </c>
      <c r="AH625" s="70">
        <f t="shared" si="446"/>
        <v>0.12599362500000008</v>
      </c>
    </row>
    <row r="626" spans="2:34" hidden="1" outlineLevel="1">
      <c r="B626" t="str">
        <f t="shared" si="425"/>
        <v>e-methane (PS) - Feedstock WTT emissions (methane) - Global - ton CH4/ton CH4</v>
      </c>
      <c r="C626" t="s">
        <v>83</v>
      </c>
      <c r="D626" t="s">
        <v>186</v>
      </c>
      <c r="E626" t="s">
        <v>49</v>
      </c>
      <c r="F626" t="s">
        <v>214</v>
      </c>
      <c r="G626" s="70">
        <f t="shared" ref="G626:AH626" si="447">G499</f>
        <v>0</v>
      </c>
      <c r="H626" s="70">
        <f t="shared" si="447"/>
        <v>0</v>
      </c>
      <c r="I626" s="70">
        <f t="shared" si="447"/>
        <v>0</v>
      </c>
      <c r="J626" s="70">
        <f t="shared" si="447"/>
        <v>0</v>
      </c>
      <c r="K626" s="70">
        <f t="shared" si="447"/>
        <v>0</v>
      </c>
      <c r="L626" s="70">
        <f t="shared" si="447"/>
        <v>0</v>
      </c>
      <c r="M626" s="70">
        <f t="shared" si="447"/>
        <v>0</v>
      </c>
      <c r="N626" s="70">
        <f t="shared" si="447"/>
        <v>0</v>
      </c>
      <c r="O626" s="70">
        <f t="shared" si="447"/>
        <v>0</v>
      </c>
      <c r="P626" s="70">
        <f t="shared" si="447"/>
        <v>0</v>
      </c>
      <c r="Q626" s="70">
        <f t="shared" si="447"/>
        <v>0</v>
      </c>
      <c r="R626" s="70">
        <f t="shared" si="447"/>
        <v>0</v>
      </c>
      <c r="S626" s="70">
        <f t="shared" si="447"/>
        <v>0</v>
      </c>
      <c r="T626" s="70">
        <f t="shared" si="447"/>
        <v>0</v>
      </c>
      <c r="U626" s="70">
        <f t="shared" si="447"/>
        <v>0</v>
      </c>
      <c r="V626" s="70">
        <f t="shared" si="447"/>
        <v>0</v>
      </c>
      <c r="W626" s="70">
        <f t="shared" si="447"/>
        <v>0</v>
      </c>
      <c r="X626" s="70">
        <f t="shared" si="447"/>
        <v>0</v>
      </c>
      <c r="Y626" s="70">
        <f t="shared" si="447"/>
        <v>0</v>
      </c>
      <c r="Z626" s="70">
        <f t="shared" si="447"/>
        <v>0</v>
      </c>
      <c r="AA626" s="70">
        <f t="shared" si="447"/>
        <v>0</v>
      </c>
      <c r="AB626" s="70">
        <f t="shared" si="447"/>
        <v>0</v>
      </c>
      <c r="AC626" s="70">
        <f t="shared" si="447"/>
        <v>0</v>
      </c>
      <c r="AD626" s="70">
        <f t="shared" si="447"/>
        <v>0</v>
      </c>
      <c r="AE626" s="70">
        <f t="shared" si="447"/>
        <v>0</v>
      </c>
      <c r="AF626" s="70">
        <f t="shared" si="447"/>
        <v>0</v>
      </c>
      <c r="AG626" s="70">
        <f t="shared" si="447"/>
        <v>0</v>
      </c>
      <c r="AH626" s="70">
        <f t="shared" si="447"/>
        <v>0</v>
      </c>
    </row>
    <row r="627" spans="2:34" hidden="1" outlineLevel="1">
      <c r="B627" t="str">
        <f t="shared" si="425"/>
        <v>e-methane (PS) - Feedstock WTT emissions (nitrous oxide) - Global - ton N2O/ton CH4</v>
      </c>
      <c r="C627" t="s">
        <v>83</v>
      </c>
      <c r="D627" t="s">
        <v>188</v>
      </c>
      <c r="E627" t="s">
        <v>49</v>
      </c>
      <c r="F627" t="s">
        <v>215</v>
      </c>
      <c r="G627" s="70">
        <f t="shared" ref="G627:AH627" si="448">G500</f>
        <v>0</v>
      </c>
      <c r="H627" s="70">
        <f t="shared" si="448"/>
        <v>0</v>
      </c>
      <c r="I627" s="70">
        <f t="shared" si="448"/>
        <v>0</v>
      </c>
      <c r="J627" s="70">
        <f t="shared" si="448"/>
        <v>0</v>
      </c>
      <c r="K627" s="70">
        <f t="shared" si="448"/>
        <v>0</v>
      </c>
      <c r="L627" s="70">
        <f t="shared" si="448"/>
        <v>0</v>
      </c>
      <c r="M627" s="70">
        <f t="shared" si="448"/>
        <v>0</v>
      </c>
      <c r="N627" s="70">
        <f t="shared" si="448"/>
        <v>0</v>
      </c>
      <c r="O627" s="70">
        <f t="shared" si="448"/>
        <v>0</v>
      </c>
      <c r="P627" s="70">
        <f t="shared" si="448"/>
        <v>0</v>
      </c>
      <c r="Q627" s="70">
        <f t="shared" si="448"/>
        <v>0</v>
      </c>
      <c r="R627" s="70">
        <f t="shared" si="448"/>
        <v>0</v>
      </c>
      <c r="S627" s="70">
        <f t="shared" si="448"/>
        <v>0</v>
      </c>
      <c r="T627" s="70">
        <f t="shared" si="448"/>
        <v>0</v>
      </c>
      <c r="U627" s="70">
        <f t="shared" si="448"/>
        <v>0</v>
      </c>
      <c r="V627" s="70">
        <f t="shared" si="448"/>
        <v>0</v>
      </c>
      <c r="W627" s="70">
        <f t="shared" si="448"/>
        <v>0</v>
      </c>
      <c r="X627" s="70">
        <f t="shared" si="448"/>
        <v>0</v>
      </c>
      <c r="Y627" s="70">
        <f t="shared" si="448"/>
        <v>0</v>
      </c>
      <c r="Z627" s="70">
        <f t="shared" si="448"/>
        <v>0</v>
      </c>
      <c r="AA627" s="70">
        <f t="shared" si="448"/>
        <v>0</v>
      </c>
      <c r="AB627" s="70">
        <f t="shared" si="448"/>
        <v>0</v>
      </c>
      <c r="AC627" s="70">
        <f t="shared" si="448"/>
        <v>0</v>
      </c>
      <c r="AD627" s="70">
        <f t="shared" si="448"/>
        <v>0</v>
      </c>
      <c r="AE627" s="70">
        <f t="shared" si="448"/>
        <v>0</v>
      </c>
      <c r="AF627" s="70">
        <f t="shared" si="448"/>
        <v>0</v>
      </c>
      <c r="AG627" s="70">
        <f t="shared" si="448"/>
        <v>0</v>
      </c>
      <c r="AH627" s="70">
        <f t="shared" si="448"/>
        <v>0</v>
      </c>
    </row>
    <row r="628" spans="2:34" collapsed="1">
      <c r="B628" t="str">
        <f t="shared" si="425"/>
        <v/>
      </c>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c r="AH628" s="34"/>
    </row>
    <row r="629" spans="2:34">
      <c r="B629" t="str">
        <f t="shared" si="425"/>
        <v>e-diesel (DAC) - Item - Region - Unit</v>
      </c>
      <c r="C629" s="52" t="s">
        <v>86</v>
      </c>
      <c r="D629" s="52" t="s">
        <v>28</v>
      </c>
      <c r="E629" s="52" t="s">
        <v>1</v>
      </c>
      <c r="F629" s="52" t="s">
        <v>29</v>
      </c>
      <c r="G629" s="3">
        <v>2023</v>
      </c>
      <c r="H629" s="3">
        <v>2024</v>
      </c>
      <c r="I629" s="3">
        <v>2025</v>
      </c>
      <c r="J629" s="3">
        <v>2026</v>
      </c>
      <c r="K629" s="3">
        <v>2027</v>
      </c>
      <c r="L629" s="3">
        <v>2028</v>
      </c>
      <c r="M629" s="3">
        <v>2029</v>
      </c>
      <c r="N629" s="3">
        <v>2030</v>
      </c>
      <c r="O629" s="3">
        <v>2031</v>
      </c>
      <c r="P629" s="3">
        <v>2032</v>
      </c>
      <c r="Q629" s="3">
        <v>2033</v>
      </c>
      <c r="R629" s="3">
        <v>2034</v>
      </c>
      <c r="S629" s="3">
        <v>2035</v>
      </c>
      <c r="T629" s="3">
        <v>2036</v>
      </c>
      <c r="U629" s="3">
        <v>2037</v>
      </c>
      <c r="V629" s="3">
        <v>2038</v>
      </c>
      <c r="W629" s="3">
        <v>2039</v>
      </c>
      <c r="X629" s="3">
        <v>2040</v>
      </c>
      <c r="Y629" s="3">
        <v>2041</v>
      </c>
      <c r="Z629" s="3">
        <v>2042</v>
      </c>
      <c r="AA629" s="3">
        <v>2043</v>
      </c>
      <c r="AB629" s="3">
        <v>2044</v>
      </c>
      <c r="AC629" s="3">
        <v>2045</v>
      </c>
      <c r="AD629" s="3">
        <v>2046</v>
      </c>
      <c r="AE629" s="3">
        <v>2047</v>
      </c>
      <c r="AF629" s="3">
        <v>2048</v>
      </c>
      <c r="AG629" s="3">
        <v>2049</v>
      </c>
      <c r="AH629" s="3">
        <v>2050</v>
      </c>
    </row>
    <row r="630" spans="2:34" hidden="1" outlineLevel="1">
      <c r="B630" t="str">
        <f t="shared" si="425"/>
        <v/>
      </c>
      <c r="C630" s="56"/>
      <c r="D630" s="56"/>
      <c r="E630" s="56"/>
      <c r="F630" s="56"/>
      <c r="G630" s="57"/>
      <c r="H630" s="57"/>
      <c r="I630" s="57"/>
      <c r="J630" s="57"/>
      <c r="K630" s="57"/>
      <c r="L630" s="57"/>
      <c r="M630" s="57"/>
      <c r="N630" s="57"/>
      <c r="O630" s="57"/>
      <c r="P630" s="57"/>
      <c r="Q630" s="57"/>
      <c r="R630" s="57"/>
      <c r="S630" s="57"/>
      <c r="T630" s="57"/>
      <c r="U630" s="57"/>
      <c r="V630" s="57"/>
      <c r="W630" s="57"/>
      <c r="X630" s="57"/>
      <c r="Y630" s="57"/>
      <c r="Z630" s="57"/>
      <c r="AA630" s="57"/>
      <c r="AB630" s="57"/>
      <c r="AC630" s="57"/>
      <c r="AD630" s="57"/>
      <c r="AE630" s="57"/>
      <c r="AF630" s="57"/>
      <c r="AG630" s="57"/>
      <c r="AH630" s="57"/>
    </row>
    <row r="631" spans="2:34" hidden="1" outlineLevel="1">
      <c r="B631" t="str">
        <f t="shared" si="425"/>
        <v>e-diesel (DAC) - Total emissions - WTW - GWP100 - Global - ton CO2eq/ton fuel</v>
      </c>
      <c r="C631" s="58" t="str">
        <f>C629</f>
        <v>e-diesel (DAC)</v>
      </c>
      <c r="D631" s="10" t="s">
        <v>196</v>
      </c>
      <c r="E631" s="10" t="s">
        <v>49</v>
      </c>
      <c r="F631" s="10" t="s">
        <v>52</v>
      </c>
      <c r="G631" s="62">
        <f>G633+G635</f>
        <v>0.23779344549881376</v>
      </c>
      <c r="H631" s="62">
        <f t="shared" ref="H631:AH631" si="449">H633+H635</f>
        <v>0.23692721880246342</v>
      </c>
      <c r="I631" s="62">
        <f t="shared" si="449"/>
        <v>0.23603416000000083</v>
      </c>
      <c r="J631" s="62">
        <f t="shared" si="449"/>
        <v>0.23509908173265823</v>
      </c>
      <c r="K631" s="62">
        <f t="shared" si="449"/>
        <v>0.23411876105653118</v>
      </c>
      <c r="L631" s="62">
        <f t="shared" si="449"/>
        <v>0.23309319797161804</v>
      </c>
      <c r="M631" s="62">
        <f t="shared" si="449"/>
        <v>0.23202239247792178</v>
      </c>
      <c r="N631" s="62">
        <f t="shared" si="449"/>
        <v>0.23090634457543874</v>
      </c>
      <c r="O631" s="62">
        <f t="shared" si="449"/>
        <v>0.22941262833904583</v>
      </c>
      <c r="P631" s="62">
        <f t="shared" si="449"/>
        <v>0.22787525629985456</v>
      </c>
      <c r="Q631" s="62">
        <f t="shared" si="449"/>
        <v>0.22629422845786254</v>
      </c>
      <c r="R631" s="62">
        <f t="shared" si="449"/>
        <v>0.22466954481306728</v>
      </c>
      <c r="S631" s="62">
        <f t="shared" si="449"/>
        <v>0.22300120536547283</v>
      </c>
      <c r="T631" s="62">
        <f t="shared" si="449"/>
        <v>0.22132851711395174</v>
      </c>
      <c r="U631" s="62">
        <f t="shared" si="449"/>
        <v>0.21962556425305108</v>
      </c>
      <c r="V631" s="62">
        <f t="shared" si="449"/>
        <v>0.21789234678277491</v>
      </c>
      <c r="W631" s="62">
        <f t="shared" si="449"/>
        <v>0.21612886470311751</v>
      </c>
      <c r="X631" s="62">
        <f t="shared" si="449"/>
        <v>0.21433511801408003</v>
      </c>
      <c r="Y631" s="62">
        <f t="shared" si="449"/>
        <v>0.21222324958195304</v>
      </c>
      <c r="Z631" s="62">
        <f t="shared" si="449"/>
        <v>0.21012859249313684</v>
      </c>
      <c r="AA631" s="62">
        <f t="shared" si="449"/>
        <v>0.20805114674763434</v>
      </c>
      <c r="AB631" s="62">
        <f t="shared" si="449"/>
        <v>0.20599091234544281</v>
      </c>
      <c r="AC631" s="62">
        <f t="shared" si="449"/>
        <v>0.2039478892865641</v>
      </c>
      <c r="AD631" s="62">
        <f t="shared" si="449"/>
        <v>0.20218808498290969</v>
      </c>
      <c r="AE631" s="62">
        <f t="shared" si="449"/>
        <v>0.20045037740242627</v>
      </c>
      <c r="AF631" s="62">
        <f t="shared" si="449"/>
        <v>0.19873476654511338</v>
      </c>
      <c r="AG631" s="62">
        <f t="shared" si="449"/>
        <v>0.1970412524109712</v>
      </c>
      <c r="AH631" s="62">
        <f t="shared" si="449"/>
        <v>0.19536983500000007</v>
      </c>
    </row>
    <row r="632" spans="2:34" hidden="1" outlineLevel="1">
      <c r="B632" t="str">
        <f t="shared" si="425"/>
        <v>e-diesel (DAC) - Total emissions - WTW - GWP20 - Global - ton CO2eq/ton fuel</v>
      </c>
      <c r="C632" s="59" t="str">
        <f>C629</f>
        <v>e-diesel (DAC)</v>
      </c>
      <c r="D632" s="13" t="s">
        <v>197</v>
      </c>
      <c r="E632" s="13" t="s">
        <v>49</v>
      </c>
      <c r="F632" s="13" t="s">
        <v>52</v>
      </c>
      <c r="G632" s="63">
        <f t="shared" ref="G632:AH632" si="450">G634+G636</f>
        <v>0.23789344549881375</v>
      </c>
      <c r="H632" s="63">
        <f t="shared" si="450"/>
        <v>0.23702721880246341</v>
      </c>
      <c r="I632" s="63">
        <f t="shared" si="450"/>
        <v>0.23613416000000081</v>
      </c>
      <c r="J632" s="63">
        <f t="shared" si="450"/>
        <v>0.23519908173265822</v>
      </c>
      <c r="K632" s="63">
        <f t="shared" si="450"/>
        <v>0.23421876105653117</v>
      </c>
      <c r="L632" s="63">
        <f t="shared" si="450"/>
        <v>0.23319319797161803</v>
      </c>
      <c r="M632" s="63">
        <f t="shared" si="450"/>
        <v>0.23212239247792177</v>
      </c>
      <c r="N632" s="63">
        <f t="shared" si="450"/>
        <v>0.23100634457543873</v>
      </c>
      <c r="O632" s="63">
        <f t="shared" si="450"/>
        <v>0.22951262833904582</v>
      </c>
      <c r="P632" s="63">
        <f t="shared" si="450"/>
        <v>0.22797525629985455</v>
      </c>
      <c r="Q632" s="63">
        <f t="shared" si="450"/>
        <v>0.22639422845786253</v>
      </c>
      <c r="R632" s="63">
        <f t="shared" si="450"/>
        <v>0.22476954481306727</v>
      </c>
      <c r="S632" s="63">
        <f t="shared" si="450"/>
        <v>0.22310120536547282</v>
      </c>
      <c r="T632" s="63">
        <f t="shared" si="450"/>
        <v>0.22142851711395173</v>
      </c>
      <c r="U632" s="63">
        <f t="shared" si="450"/>
        <v>0.21972556425305106</v>
      </c>
      <c r="V632" s="63">
        <f t="shared" si="450"/>
        <v>0.2179923467827749</v>
      </c>
      <c r="W632" s="63">
        <f t="shared" si="450"/>
        <v>0.2162288647031175</v>
      </c>
      <c r="X632" s="63">
        <f t="shared" si="450"/>
        <v>0.21443511801408002</v>
      </c>
      <c r="Y632" s="63">
        <f t="shared" si="450"/>
        <v>0.21232324958195303</v>
      </c>
      <c r="Z632" s="63">
        <f t="shared" si="450"/>
        <v>0.21022859249313683</v>
      </c>
      <c r="AA632" s="63">
        <f t="shared" si="450"/>
        <v>0.20815114674763432</v>
      </c>
      <c r="AB632" s="63">
        <f t="shared" si="450"/>
        <v>0.2060909123454428</v>
      </c>
      <c r="AC632" s="63">
        <f t="shared" si="450"/>
        <v>0.20404788928656409</v>
      </c>
      <c r="AD632" s="63">
        <f t="shared" si="450"/>
        <v>0.20228808498290968</v>
      </c>
      <c r="AE632" s="63">
        <f t="shared" si="450"/>
        <v>0.20055037740242626</v>
      </c>
      <c r="AF632" s="63">
        <f t="shared" si="450"/>
        <v>0.19883476654511337</v>
      </c>
      <c r="AG632" s="63">
        <f t="shared" si="450"/>
        <v>0.19714125241097119</v>
      </c>
      <c r="AH632" s="63">
        <f t="shared" si="450"/>
        <v>0.19546983500000006</v>
      </c>
    </row>
    <row r="633" spans="2:34" hidden="1" outlineLevel="1">
      <c r="B633" t="str">
        <f t="shared" si="425"/>
        <v>e-diesel (DAC) - Total emissions - TTW - GWP100 - Global - ton CO2eq/ton fuel</v>
      </c>
      <c r="C633" s="58" t="str">
        <f>C629</f>
        <v>e-diesel (DAC)</v>
      </c>
      <c r="D633" s="10" t="s">
        <v>198</v>
      </c>
      <c r="E633" s="10" t="s">
        <v>49</v>
      </c>
      <c r="F633" s="10" t="s">
        <v>52</v>
      </c>
      <c r="G633" s="62">
        <f>G646+G647*G637+G648*G639</f>
        <v>4.9330000000000006E-2</v>
      </c>
      <c r="H633" s="62">
        <f t="shared" ref="H633:AH633" si="451">H646+H647*H637+H648*H639</f>
        <v>4.9330000000000006E-2</v>
      </c>
      <c r="I633" s="62">
        <f t="shared" si="451"/>
        <v>4.9330000000000006E-2</v>
      </c>
      <c r="J633" s="62">
        <f t="shared" si="451"/>
        <v>4.9330000000000006E-2</v>
      </c>
      <c r="K633" s="62">
        <f t="shared" si="451"/>
        <v>4.9330000000000006E-2</v>
      </c>
      <c r="L633" s="62">
        <f t="shared" si="451"/>
        <v>4.9330000000000006E-2</v>
      </c>
      <c r="M633" s="62">
        <f t="shared" si="451"/>
        <v>4.9330000000000006E-2</v>
      </c>
      <c r="N633" s="62">
        <f t="shared" si="451"/>
        <v>4.9330000000000006E-2</v>
      </c>
      <c r="O633" s="62">
        <f t="shared" si="451"/>
        <v>4.9330000000000006E-2</v>
      </c>
      <c r="P633" s="62">
        <f t="shared" si="451"/>
        <v>4.9330000000000006E-2</v>
      </c>
      <c r="Q633" s="62">
        <f t="shared" si="451"/>
        <v>4.9330000000000006E-2</v>
      </c>
      <c r="R633" s="62">
        <f t="shared" si="451"/>
        <v>4.9330000000000006E-2</v>
      </c>
      <c r="S633" s="62">
        <f t="shared" si="451"/>
        <v>4.9330000000000006E-2</v>
      </c>
      <c r="T633" s="62">
        <f t="shared" si="451"/>
        <v>4.9330000000000006E-2</v>
      </c>
      <c r="U633" s="62">
        <f t="shared" si="451"/>
        <v>4.9330000000000006E-2</v>
      </c>
      <c r="V633" s="62">
        <f t="shared" si="451"/>
        <v>4.9330000000000006E-2</v>
      </c>
      <c r="W633" s="62">
        <f t="shared" si="451"/>
        <v>4.9330000000000006E-2</v>
      </c>
      <c r="X633" s="62">
        <f t="shared" si="451"/>
        <v>4.9330000000000006E-2</v>
      </c>
      <c r="Y633" s="62">
        <f t="shared" si="451"/>
        <v>4.9330000000000006E-2</v>
      </c>
      <c r="Z633" s="62">
        <f t="shared" si="451"/>
        <v>4.9330000000000006E-2</v>
      </c>
      <c r="AA633" s="62">
        <f t="shared" si="451"/>
        <v>4.9330000000000006E-2</v>
      </c>
      <c r="AB633" s="62">
        <f t="shared" si="451"/>
        <v>4.9330000000000006E-2</v>
      </c>
      <c r="AC633" s="62">
        <f t="shared" si="451"/>
        <v>4.9330000000000006E-2</v>
      </c>
      <c r="AD633" s="62">
        <f t="shared" si="451"/>
        <v>4.9330000000000006E-2</v>
      </c>
      <c r="AE633" s="62">
        <f t="shared" si="451"/>
        <v>4.9330000000000006E-2</v>
      </c>
      <c r="AF633" s="62">
        <f t="shared" si="451"/>
        <v>4.9330000000000006E-2</v>
      </c>
      <c r="AG633" s="62">
        <f t="shared" si="451"/>
        <v>4.9330000000000006E-2</v>
      </c>
      <c r="AH633" s="62">
        <f t="shared" si="451"/>
        <v>4.9330000000000006E-2</v>
      </c>
    </row>
    <row r="634" spans="2:34" hidden="1" outlineLevel="1">
      <c r="B634" t="str">
        <f t="shared" si="425"/>
        <v>e-diesel (DAC) - Total emissions - TTW - GWP20 - Global - ton CO2eq/ton fuel</v>
      </c>
      <c r="C634" s="56" t="str">
        <f>C629</f>
        <v>e-diesel (DAC)</v>
      </c>
      <c r="D634" s="2" t="s">
        <v>199</v>
      </c>
      <c r="E634" s="2" t="s">
        <v>49</v>
      </c>
      <c r="F634" s="2" t="s">
        <v>52</v>
      </c>
      <c r="G634" s="89">
        <f>G646+G647*G638+G648*G640</f>
        <v>4.9430000000000002E-2</v>
      </c>
      <c r="H634" s="89">
        <f t="shared" ref="H634:AH634" si="452">H646+H647*H638+H648*H640</f>
        <v>4.9430000000000002E-2</v>
      </c>
      <c r="I634" s="89">
        <f t="shared" si="452"/>
        <v>4.9430000000000002E-2</v>
      </c>
      <c r="J634" s="89">
        <f t="shared" si="452"/>
        <v>4.9430000000000002E-2</v>
      </c>
      <c r="K634" s="89">
        <f t="shared" si="452"/>
        <v>4.9430000000000002E-2</v>
      </c>
      <c r="L634" s="89">
        <f t="shared" si="452"/>
        <v>4.9430000000000002E-2</v>
      </c>
      <c r="M634" s="89">
        <f t="shared" si="452"/>
        <v>4.9430000000000002E-2</v>
      </c>
      <c r="N634" s="89">
        <f t="shared" si="452"/>
        <v>4.9430000000000002E-2</v>
      </c>
      <c r="O634" s="89">
        <f t="shared" si="452"/>
        <v>4.9430000000000002E-2</v>
      </c>
      <c r="P634" s="89">
        <f t="shared" si="452"/>
        <v>4.9430000000000002E-2</v>
      </c>
      <c r="Q634" s="89">
        <f t="shared" si="452"/>
        <v>4.9430000000000002E-2</v>
      </c>
      <c r="R634" s="89">
        <f t="shared" si="452"/>
        <v>4.9430000000000002E-2</v>
      </c>
      <c r="S634" s="89">
        <f t="shared" si="452"/>
        <v>4.9430000000000002E-2</v>
      </c>
      <c r="T634" s="89">
        <f t="shared" si="452"/>
        <v>4.9430000000000002E-2</v>
      </c>
      <c r="U634" s="89">
        <f t="shared" si="452"/>
        <v>4.9430000000000002E-2</v>
      </c>
      <c r="V634" s="89">
        <f t="shared" si="452"/>
        <v>4.9430000000000002E-2</v>
      </c>
      <c r="W634" s="89">
        <f t="shared" si="452"/>
        <v>4.9430000000000002E-2</v>
      </c>
      <c r="X634" s="89">
        <f t="shared" si="452"/>
        <v>4.9430000000000002E-2</v>
      </c>
      <c r="Y634" s="89">
        <f t="shared" si="452"/>
        <v>4.9430000000000002E-2</v>
      </c>
      <c r="Z634" s="89">
        <f t="shared" si="452"/>
        <v>4.9430000000000002E-2</v>
      </c>
      <c r="AA634" s="89">
        <f t="shared" si="452"/>
        <v>4.9430000000000002E-2</v>
      </c>
      <c r="AB634" s="89">
        <f t="shared" si="452"/>
        <v>4.9430000000000002E-2</v>
      </c>
      <c r="AC634" s="89">
        <f t="shared" si="452"/>
        <v>4.9430000000000002E-2</v>
      </c>
      <c r="AD634" s="89">
        <f t="shared" si="452"/>
        <v>4.9430000000000002E-2</v>
      </c>
      <c r="AE634" s="89">
        <f t="shared" si="452"/>
        <v>4.9430000000000002E-2</v>
      </c>
      <c r="AF634" s="89">
        <f t="shared" si="452"/>
        <v>4.9430000000000002E-2</v>
      </c>
      <c r="AG634" s="89">
        <f t="shared" si="452"/>
        <v>4.9430000000000002E-2</v>
      </c>
      <c r="AH634" s="89">
        <f t="shared" si="452"/>
        <v>4.9430000000000002E-2</v>
      </c>
    </row>
    <row r="635" spans="2:34" hidden="1" outlineLevel="1">
      <c r="B635" t="str">
        <f t="shared" si="425"/>
        <v>e-diesel (DAC) - Total emissions - WTT - GWP100 - Global - ton CO2eq/ton fuel</v>
      </c>
      <c r="C635" s="58" t="str">
        <f>C629</f>
        <v>e-diesel (DAC)</v>
      </c>
      <c r="D635" s="10" t="s">
        <v>169</v>
      </c>
      <c r="E635" s="10" t="s">
        <v>49</v>
      </c>
      <c r="F635" s="10" t="s">
        <v>52</v>
      </c>
      <c r="G635" s="62">
        <f>G653+G654*G637+G655*G639</f>
        <v>0.18846344549881375</v>
      </c>
      <c r="H635" s="62">
        <f t="shared" ref="H635:AH635" si="453">H653+H654*H637+H655*H639</f>
        <v>0.18759721880246341</v>
      </c>
      <c r="I635" s="62">
        <f t="shared" si="453"/>
        <v>0.18670416000000081</v>
      </c>
      <c r="J635" s="62">
        <f t="shared" si="453"/>
        <v>0.18576908173265821</v>
      </c>
      <c r="K635" s="62">
        <f t="shared" si="453"/>
        <v>0.18478876105653116</v>
      </c>
      <c r="L635" s="62">
        <f t="shared" si="453"/>
        <v>0.18376319797161803</v>
      </c>
      <c r="M635" s="62">
        <f t="shared" si="453"/>
        <v>0.18269239247792177</v>
      </c>
      <c r="N635" s="62">
        <f t="shared" si="453"/>
        <v>0.18157634457543873</v>
      </c>
      <c r="O635" s="62">
        <f t="shared" si="453"/>
        <v>0.18008262833904581</v>
      </c>
      <c r="P635" s="62">
        <f t="shared" si="453"/>
        <v>0.17854525629985454</v>
      </c>
      <c r="Q635" s="62">
        <f t="shared" si="453"/>
        <v>0.17696422845786253</v>
      </c>
      <c r="R635" s="62">
        <f t="shared" si="453"/>
        <v>0.17533954481306727</v>
      </c>
      <c r="S635" s="62">
        <f t="shared" si="453"/>
        <v>0.17367120536547281</v>
      </c>
      <c r="T635" s="62">
        <f t="shared" si="453"/>
        <v>0.17199851711395173</v>
      </c>
      <c r="U635" s="62">
        <f t="shared" si="453"/>
        <v>0.17029556425305106</v>
      </c>
      <c r="V635" s="62">
        <f t="shared" si="453"/>
        <v>0.1685623467827749</v>
      </c>
      <c r="W635" s="62">
        <f t="shared" si="453"/>
        <v>0.1667988647031175</v>
      </c>
      <c r="X635" s="62">
        <f t="shared" si="453"/>
        <v>0.16500511801408002</v>
      </c>
      <c r="Y635" s="62">
        <f t="shared" si="453"/>
        <v>0.16289324958195303</v>
      </c>
      <c r="Z635" s="62">
        <f t="shared" si="453"/>
        <v>0.16079859249313683</v>
      </c>
      <c r="AA635" s="62">
        <f t="shared" si="453"/>
        <v>0.15872114674763432</v>
      </c>
      <c r="AB635" s="62">
        <f t="shared" si="453"/>
        <v>0.1566609123454428</v>
      </c>
      <c r="AC635" s="62">
        <f t="shared" si="453"/>
        <v>0.15461788928656409</v>
      </c>
      <c r="AD635" s="62">
        <f t="shared" si="453"/>
        <v>0.15285808498290968</v>
      </c>
      <c r="AE635" s="62">
        <f t="shared" si="453"/>
        <v>0.15112037740242626</v>
      </c>
      <c r="AF635" s="62">
        <f t="shared" si="453"/>
        <v>0.14940476654511337</v>
      </c>
      <c r="AG635" s="62">
        <f t="shared" si="453"/>
        <v>0.14771125241097119</v>
      </c>
      <c r="AH635" s="62">
        <f t="shared" si="453"/>
        <v>0.14603983500000006</v>
      </c>
    </row>
    <row r="636" spans="2:34" hidden="1" outlineLevel="1">
      <c r="B636" t="str">
        <f t="shared" si="425"/>
        <v>e-diesel (DAC) - Total emissions - WTT - GWP20 - Global - ton CO2eq/ton fuel</v>
      </c>
      <c r="C636" s="59" t="str">
        <f>C629</f>
        <v>e-diesel (DAC)</v>
      </c>
      <c r="D636" s="13" t="s">
        <v>170</v>
      </c>
      <c r="E636" s="13" t="s">
        <v>49</v>
      </c>
      <c r="F636" s="13" t="s">
        <v>52</v>
      </c>
      <c r="G636" s="63">
        <f>G653+G654*G638+G655*G640</f>
        <v>0.18846344549881375</v>
      </c>
      <c r="H636" s="63">
        <f t="shared" ref="H636:AH636" si="454">H653+H654*H638+H655*H640</f>
        <v>0.18759721880246341</v>
      </c>
      <c r="I636" s="63">
        <f t="shared" si="454"/>
        <v>0.18670416000000081</v>
      </c>
      <c r="J636" s="63">
        <f t="shared" si="454"/>
        <v>0.18576908173265821</v>
      </c>
      <c r="K636" s="63">
        <f t="shared" si="454"/>
        <v>0.18478876105653116</v>
      </c>
      <c r="L636" s="63">
        <f t="shared" si="454"/>
        <v>0.18376319797161803</v>
      </c>
      <c r="M636" s="63">
        <f t="shared" si="454"/>
        <v>0.18269239247792177</v>
      </c>
      <c r="N636" s="63">
        <f t="shared" si="454"/>
        <v>0.18157634457543873</v>
      </c>
      <c r="O636" s="63">
        <f t="shared" si="454"/>
        <v>0.18008262833904581</v>
      </c>
      <c r="P636" s="63">
        <f t="shared" si="454"/>
        <v>0.17854525629985454</v>
      </c>
      <c r="Q636" s="63">
        <f t="shared" si="454"/>
        <v>0.17696422845786253</v>
      </c>
      <c r="R636" s="63">
        <f t="shared" si="454"/>
        <v>0.17533954481306727</v>
      </c>
      <c r="S636" s="63">
        <f t="shared" si="454"/>
        <v>0.17367120536547281</v>
      </c>
      <c r="T636" s="63">
        <f t="shared" si="454"/>
        <v>0.17199851711395173</v>
      </c>
      <c r="U636" s="63">
        <f t="shared" si="454"/>
        <v>0.17029556425305106</v>
      </c>
      <c r="V636" s="63">
        <f t="shared" si="454"/>
        <v>0.1685623467827749</v>
      </c>
      <c r="W636" s="63">
        <f t="shared" si="454"/>
        <v>0.1667988647031175</v>
      </c>
      <c r="X636" s="63">
        <f t="shared" si="454"/>
        <v>0.16500511801408002</v>
      </c>
      <c r="Y636" s="63">
        <f t="shared" si="454"/>
        <v>0.16289324958195303</v>
      </c>
      <c r="Z636" s="63">
        <f t="shared" si="454"/>
        <v>0.16079859249313683</v>
      </c>
      <c r="AA636" s="63">
        <f t="shared" si="454"/>
        <v>0.15872114674763432</v>
      </c>
      <c r="AB636" s="63">
        <f t="shared" si="454"/>
        <v>0.1566609123454428</v>
      </c>
      <c r="AC636" s="63">
        <f t="shared" si="454"/>
        <v>0.15461788928656409</v>
      </c>
      <c r="AD636" s="63">
        <f t="shared" si="454"/>
        <v>0.15285808498290968</v>
      </c>
      <c r="AE636" s="63">
        <f t="shared" si="454"/>
        <v>0.15112037740242626</v>
      </c>
      <c r="AF636" s="63">
        <f t="shared" si="454"/>
        <v>0.14940476654511337</v>
      </c>
      <c r="AG636" s="63">
        <f t="shared" si="454"/>
        <v>0.14771125241097119</v>
      </c>
      <c r="AH636" s="63">
        <f t="shared" si="454"/>
        <v>0.14603983500000006</v>
      </c>
    </row>
    <row r="637" spans="2:34" hidden="1" outlineLevel="1">
      <c r="B637" t="str">
        <f t="shared" si="425"/>
        <v>General - Methane - GWP100 - Global - ton CO2eq/ton fuel</v>
      </c>
      <c r="C637" t="s">
        <v>115</v>
      </c>
      <c r="D637" t="s">
        <v>171</v>
      </c>
      <c r="E637" t="s">
        <v>49</v>
      </c>
      <c r="F637" t="s">
        <v>52</v>
      </c>
      <c r="G637" s="8">
        <f t="shared" ref="G637:AH637" si="455">Methane_GWP100</f>
        <v>29</v>
      </c>
      <c r="H637" s="8">
        <f t="shared" si="455"/>
        <v>29</v>
      </c>
      <c r="I637" s="8">
        <f t="shared" si="455"/>
        <v>29</v>
      </c>
      <c r="J637" s="8">
        <f t="shared" si="455"/>
        <v>29</v>
      </c>
      <c r="K637" s="8">
        <f t="shared" si="455"/>
        <v>29</v>
      </c>
      <c r="L637" s="8">
        <f t="shared" si="455"/>
        <v>29</v>
      </c>
      <c r="M637" s="8">
        <f t="shared" si="455"/>
        <v>29</v>
      </c>
      <c r="N637" s="8">
        <f t="shared" si="455"/>
        <v>29</v>
      </c>
      <c r="O637" s="8">
        <f t="shared" si="455"/>
        <v>29</v>
      </c>
      <c r="P637" s="8">
        <f t="shared" si="455"/>
        <v>29</v>
      </c>
      <c r="Q637" s="8">
        <f t="shared" si="455"/>
        <v>29</v>
      </c>
      <c r="R637" s="8">
        <f t="shared" si="455"/>
        <v>29</v>
      </c>
      <c r="S637" s="8">
        <f t="shared" si="455"/>
        <v>29</v>
      </c>
      <c r="T637" s="8">
        <f t="shared" si="455"/>
        <v>29</v>
      </c>
      <c r="U637" s="8">
        <f t="shared" si="455"/>
        <v>29</v>
      </c>
      <c r="V637" s="8">
        <f t="shared" si="455"/>
        <v>29</v>
      </c>
      <c r="W637" s="8">
        <f t="shared" si="455"/>
        <v>29</v>
      </c>
      <c r="X637" s="8">
        <f t="shared" si="455"/>
        <v>29</v>
      </c>
      <c r="Y637" s="8">
        <f t="shared" si="455"/>
        <v>29</v>
      </c>
      <c r="Z637" s="8">
        <f t="shared" si="455"/>
        <v>29</v>
      </c>
      <c r="AA637" s="8">
        <f t="shared" si="455"/>
        <v>29</v>
      </c>
      <c r="AB637" s="8">
        <f t="shared" si="455"/>
        <v>29</v>
      </c>
      <c r="AC637" s="8">
        <f t="shared" si="455"/>
        <v>29</v>
      </c>
      <c r="AD637" s="8">
        <f t="shared" si="455"/>
        <v>29</v>
      </c>
      <c r="AE637" s="8">
        <f t="shared" si="455"/>
        <v>29</v>
      </c>
      <c r="AF637" s="8">
        <f t="shared" si="455"/>
        <v>29</v>
      </c>
      <c r="AG637" s="8">
        <f t="shared" si="455"/>
        <v>29</v>
      </c>
      <c r="AH637" s="8">
        <f t="shared" si="455"/>
        <v>29</v>
      </c>
    </row>
    <row r="638" spans="2:34" hidden="1" outlineLevel="1">
      <c r="B638" t="str">
        <f t="shared" si="425"/>
        <v>General - Methane - GWP20 - Global - ton CO2eq/ton fuel</v>
      </c>
      <c r="C638" t="s">
        <v>115</v>
      </c>
      <c r="D638" t="s">
        <v>172</v>
      </c>
      <c r="E638" t="s">
        <v>49</v>
      </c>
      <c r="F638" t="s">
        <v>52</v>
      </c>
      <c r="G638" s="8">
        <f t="shared" ref="G638:AH638" si="456">Methane_GWP20</f>
        <v>85</v>
      </c>
      <c r="H638" s="8">
        <f t="shared" si="456"/>
        <v>85</v>
      </c>
      <c r="I638" s="8">
        <f t="shared" si="456"/>
        <v>85</v>
      </c>
      <c r="J638" s="8">
        <f t="shared" si="456"/>
        <v>85</v>
      </c>
      <c r="K638" s="8">
        <f t="shared" si="456"/>
        <v>85</v>
      </c>
      <c r="L638" s="8">
        <f t="shared" si="456"/>
        <v>85</v>
      </c>
      <c r="M638" s="8">
        <f t="shared" si="456"/>
        <v>85</v>
      </c>
      <c r="N638" s="8">
        <f t="shared" si="456"/>
        <v>85</v>
      </c>
      <c r="O638" s="8">
        <f t="shared" si="456"/>
        <v>85</v>
      </c>
      <c r="P638" s="8">
        <f t="shared" si="456"/>
        <v>85</v>
      </c>
      <c r="Q638" s="8">
        <f t="shared" si="456"/>
        <v>85</v>
      </c>
      <c r="R638" s="8">
        <f t="shared" si="456"/>
        <v>85</v>
      </c>
      <c r="S638" s="8">
        <f t="shared" si="456"/>
        <v>85</v>
      </c>
      <c r="T638" s="8">
        <f t="shared" si="456"/>
        <v>85</v>
      </c>
      <c r="U638" s="8">
        <f t="shared" si="456"/>
        <v>85</v>
      </c>
      <c r="V638" s="8">
        <f t="shared" si="456"/>
        <v>85</v>
      </c>
      <c r="W638" s="8">
        <f t="shared" si="456"/>
        <v>85</v>
      </c>
      <c r="X638" s="8">
        <f t="shared" si="456"/>
        <v>85</v>
      </c>
      <c r="Y638" s="8">
        <f t="shared" si="456"/>
        <v>85</v>
      </c>
      <c r="Z638" s="8">
        <f t="shared" si="456"/>
        <v>85</v>
      </c>
      <c r="AA638" s="8">
        <f t="shared" si="456"/>
        <v>85</v>
      </c>
      <c r="AB638" s="8">
        <f t="shared" si="456"/>
        <v>85</v>
      </c>
      <c r="AC638" s="8">
        <f t="shared" si="456"/>
        <v>85</v>
      </c>
      <c r="AD638" s="8">
        <f t="shared" si="456"/>
        <v>85</v>
      </c>
      <c r="AE638" s="8">
        <f t="shared" si="456"/>
        <v>85</v>
      </c>
      <c r="AF638" s="8">
        <f t="shared" si="456"/>
        <v>85</v>
      </c>
      <c r="AG638" s="8">
        <f t="shared" si="456"/>
        <v>85</v>
      </c>
      <c r="AH638" s="8">
        <f t="shared" si="456"/>
        <v>85</v>
      </c>
    </row>
    <row r="639" spans="2:34" hidden="1" outlineLevel="1">
      <c r="B639" t="str">
        <f t="shared" si="425"/>
        <v>General - Nitrous oxide - GWP100 - Global - ton CO2eq/ton fuel</v>
      </c>
      <c r="C639" t="s">
        <v>115</v>
      </c>
      <c r="D639" t="s">
        <v>173</v>
      </c>
      <c r="E639" t="s">
        <v>49</v>
      </c>
      <c r="F639" t="s">
        <v>52</v>
      </c>
      <c r="G639" s="8">
        <f t="shared" ref="G639:AH639" si="457">NitrousOxide_GWP100</f>
        <v>266</v>
      </c>
      <c r="H639" s="8">
        <f t="shared" si="457"/>
        <v>266</v>
      </c>
      <c r="I639" s="8">
        <f t="shared" si="457"/>
        <v>266</v>
      </c>
      <c r="J639" s="8">
        <f t="shared" si="457"/>
        <v>266</v>
      </c>
      <c r="K639" s="8">
        <f t="shared" si="457"/>
        <v>266</v>
      </c>
      <c r="L639" s="8">
        <f t="shared" si="457"/>
        <v>266</v>
      </c>
      <c r="M639" s="8">
        <f t="shared" si="457"/>
        <v>266</v>
      </c>
      <c r="N639" s="8">
        <f t="shared" si="457"/>
        <v>266</v>
      </c>
      <c r="O639" s="8">
        <f t="shared" si="457"/>
        <v>266</v>
      </c>
      <c r="P639" s="8">
        <f t="shared" si="457"/>
        <v>266</v>
      </c>
      <c r="Q639" s="8">
        <f t="shared" si="457"/>
        <v>266</v>
      </c>
      <c r="R639" s="8">
        <f t="shared" si="457"/>
        <v>266</v>
      </c>
      <c r="S639" s="8">
        <f t="shared" si="457"/>
        <v>266</v>
      </c>
      <c r="T639" s="8">
        <f t="shared" si="457"/>
        <v>266</v>
      </c>
      <c r="U639" s="8">
        <f t="shared" si="457"/>
        <v>266</v>
      </c>
      <c r="V639" s="8">
        <f t="shared" si="457"/>
        <v>266</v>
      </c>
      <c r="W639" s="8">
        <f t="shared" si="457"/>
        <v>266</v>
      </c>
      <c r="X639" s="8">
        <f t="shared" si="457"/>
        <v>266</v>
      </c>
      <c r="Y639" s="8">
        <f t="shared" si="457"/>
        <v>266</v>
      </c>
      <c r="Z639" s="8">
        <f t="shared" si="457"/>
        <v>266</v>
      </c>
      <c r="AA639" s="8">
        <f t="shared" si="457"/>
        <v>266</v>
      </c>
      <c r="AB639" s="8">
        <f t="shared" si="457"/>
        <v>266</v>
      </c>
      <c r="AC639" s="8">
        <f t="shared" si="457"/>
        <v>266</v>
      </c>
      <c r="AD639" s="8">
        <f t="shared" si="457"/>
        <v>266</v>
      </c>
      <c r="AE639" s="8">
        <f t="shared" si="457"/>
        <v>266</v>
      </c>
      <c r="AF639" s="8">
        <f t="shared" si="457"/>
        <v>266</v>
      </c>
      <c r="AG639" s="8">
        <f t="shared" si="457"/>
        <v>266</v>
      </c>
      <c r="AH639" s="8">
        <f t="shared" si="457"/>
        <v>266</v>
      </c>
    </row>
    <row r="640" spans="2:34" hidden="1" outlineLevel="1">
      <c r="B640" t="str">
        <f t="shared" si="425"/>
        <v>General - Nitrous oxide - GWP20 - Global - ton CO2eq/ton fuel</v>
      </c>
      <c r="C640" t="s">
        <v>115</v>
      </c>
      <c r="D640" t="s">
        <v>174</v>
      </c>
      <c r="E640" t="s">
        <v>49</v>
      </c>
      <c r="F640" t="s">
        <v>52</v>
      </c>
      <c r="G640" s="8">
        <f t="shared" ref="G640:AH640" si="458">NitrousOxide_GWP20</f>
        <v>251</v>
      </c>
      <c r="H640" s="8">
        <f t="shared" si="458"/>
        <v>251</v>
      </c>
      <c r="I640" s="8">
        <f t="shared" si="458"/>
        <v>251</v>
      </c>
      <c r="J640" s="8">
        <f t="shared" si="458"/>
        <v>251</v>
      </c>
      <c r="K640" s="8">
        <f t="shared" si="458"/>
        <v>251</v>
      </c>
      <c r="L640" s="8">
        <f t="shared" si="458"/>
        <v>251</v>
      </c>
      <c r="M640" s="8">
        <f t="shared" si="458"/>
        <v>251</v>
      </c>
      <c r="N640" s="8">
        <f t="shared" si="458"/>
        <v>251</v>
      </c>
      <c r="O640" s="8">
        <f t="shared" si="458"/>
        <v>251</v>
      </c>
      <c r="P640" s="8">
        <f t="shared" si="458"/>
        <v>251</v>
      </c>
      <c r="Q640" s="8">
        <f t="shared" si="458"/>
        <v>251</v>
      </c>
      <c r="R640" s="8">
        <f t="shared" si="458"/>
        <v>251</v>
      </c>
      <c r="S640" s="8">
        <f t="shared" si="458"/>
        <v>251</v>
      </c>
      <c r="T640" s="8">
        <f t="shared" si="458"/>
        <v>251</v>
      </c>
      <c r="U640" s="8">
        <f t="shared" si="458"/>
        <v>251</v>
      </c>
      <c r="V640" s="8">
        <f t="shared" si="458"/>
        <v>251</v>
      </c>
      <c r="W640" s="8">
        <f t="shared" si="458"/>
        <v>251</v>
      </c>
      <c r="X640" s="8">
        <f t="shared" si="458"/>
        <v>251</v>
      </c>
      <c r="Y640" s="8">
        <f t="shared" si="458"/>
        <v>251</v>
      </c>
      <c r="Z640" s="8">
        <f t="shared" si="458"/>
        <v>251</v>
      </c>
      <c r="AA640" s="8">
        <f t="shared" si="458"/>
        <v>251</v>
      </c>
      <c r="AB640" s="8">
        <f t="shared" si="458"/>
        <v>251</v>
      </c>
      <c r="AC640" s="8">
        <f t="shared" si="458"/>
        <v>251</v>
      </c>
      <c r="AD640" s="8">
        <f t="shared" si="458"/>
        <v>251</v>
      </c>
      <c r="AE640" s="8">
        <f t="shared" si="458"/>
        <v>251</v>
      </c>
      <c r="AF640" s="8">
        <f t="shared" si="458"/>
        <v>251</v>
      </c>
      <c r="AG640" s="8">
        <f t="shared" si="458"/>
        <v>251</v>
      </c>
      <c r="AH640" s="8">
        <f t="shared" si="458"/>
        <v>251</v>
      </c>
    </row>
    <row r="641" spans="2:34" hidden="1" outlineLevel="1">
      <c r="B641" t="str">
        <f t="shared" si="425"/>
        <v/>
      </c>
      <c r="C641" s="56"/>
      <c r="D641" s="56"/>
      <c r="E641" s="56"/>
      <c r="F641" s="56"/>
      <c r="G641" s="57"/>
      <c r="H641" s="57"/>
      <c r="I641" s="57"/>
      <c r="J641" s="57"/>
      <c r="K641" s="57"/>
      <c r="L641" s="57"/>
      <c r="M641" s="57"/>
      <c r="N641" s="57"/>
      <c r="O641" s="57"/>
      <c r="P641" s="57"/>
      <c r="Q641" s="57"/>
      <c r="R641" s="57"/>
      <c r="S641" s="57"/>
      <c r="T641" s="57"/>
      <c r="U641" s="57"/>
      <c r="V641" s="57"/>
      <c r="W641" s="57"/>
      <c r="X641" s="57"/>
      <c r="Y641" s="57"/>
      <c r="Z641" s="57"/>
      <c r="AA641" s="57"/>
      <c r="AB641" s="57"/>
      <c r="AC641" s="57"/>
      <c r="AD641" s="57"/>
      <c r="AE641" s="57"/>
      <c r="AF641" s="57"/>
      <c r="AG641" s="57"/>
      <c r="AH641" s="57"/>
    </row>
    <row r="642" spans="2:34" hidden="1" outlineLevel="1">
      <c r="B642" t="str">
        <f t="shared" si="425"/>
        <v>e-diesel (DAC) - Total emissions - WTW - Global - ton CO2/ton fuel</v>
      </c>
      <c r="C642" s="10" t="str">
        <f>C629</f>
        <v>e-diesel (DAC)</v>
      </c>
      <c r="D642" s="10" t="s">
        <v>200</v>
      </c>
      <c r="E642" s="10" t="s">
        <v>49</v>
      </c>
      <c r="F642" s="10" t="s">
        <v>176</v>
      </c>
      <c r="G642" s="60">
        <f>G646+G653</f>
        <v>0.18846344549881375</v>
      </c>
      <c r="H642" s="60">
        <f t="shared" ref="H642:AH642" si="459">H646+H653</f>
        <v>0.18759721880246341</v>
      </c>
      <c r="I642" s="60">
        <f t="shared" si="459"/>
        <v>0.18670416000000081</v>
      </c>
      <c r="J642" s="60">
        <f t="shared" si="459"/>
        <v>0.18576908173265821</v>
      </c>
      <c r="K642" s="60">
        <f t="shared" si="459"/>
        <v>0.18478876105653116</v>
      </c>
      <c r="L642" s="60">
        <f t="shared" si="459"/>
        <v>0.18376319797161803</v>
      </c>
      <c r="M642" s="60">
        <f t="shared" si="459"/>
        <v>0.18269239247792177</v>
      </c>
      <c r="N642" s="60">
        <f t="shared" si="459"/>
        <v>0.18157634457543873</v>
      </c>
      <c r="O642" s="60">
        <f t="shared" si="459"/>
        <v>0.18008262833904581</v>
      </c>
      <c r="P642" s="60">
        <f t="shared" si="459"/>
        <v>0.17854525629985454</v>
      </c>
      <c r="Q642" s="60">
        <f t="shared" si="459"/>
        <v>0.17696422845786253</v>
      </c>
      <c r="R642" s="60">
        <f t="shared" si="459"/>
        <v>0.17533954481306727</v>
      </c>
      <c r="S642" s="60">
        <f t="shared" si="459"/>
        <v>0.17367120536547281</v>
      </c>
      <c r="T642" s="60">
        <f t="shared" si="459"/>
        <v>0.17199851711395173</v>
      </c>
      <c r="U642" s="60">
        <f t="shared" si="459"/>
        <v>0.17029556425305106</v>
      </c>
      <c r="V642" s="60">
        <f t="shared" si="459"/>
        <v>0.1685623467827749</v>
      </c>
      <c r="W642" s="60">
        <f t="shared" si="459"/>
        <v>0.1667988647031175</v>
      </c>
      <c r="X642" s="60">
        <f t="shared" si="459"/>
        <v>0.16500511801408002</v>
      </c>
      <c r="Y642" s="60">
        <f t="shared" si="459"/>
        <v>0.16289324958195303</v>
      </c>
      <c r="Z642" s="60">
        <f t="shared" si="459"/>
        <v>0.16079859249313683</v>
      </c>
      <c r="AA642" s="60">
        <f t="shared" si="459"/>
        <v>0.15872114674763432</v>
      </c>
      <c r="AB642" s="60">
        <f t="shared" si="459"/>
        <v>0.1566609123454428</v>
      </c>
      <c r="AC642" s="60">
        <f t="shared" si="459"/>
        <v>0.15461788928656409</v>
      </c>
      <c r="AD642" s="60">
        <f t="shared" si="459"/>
        <v>0.15285808498290968</v>
      </c>
      <c r="AE642" s="60">
        <f t="shared" si="459"/>
        <v>0.15112037740242626</v>
      </c>
      <c r="AF642" s="60">
        <f t="shared" si="459"/>
        <v>0.14940476654511337</v>
      </c>
      <c r="AG642" s="60">
        <f t="shared" si="459"/>
        <v>0.14771125241097119</v>
      </c>
      <c r="AH642" s="60">
        <f t="shared" si="459"/>
        <v>0.14603983500000006</v>
      </c>
    </row>
    <row r="643" spans="2:34" hidden="1" outlineLevel="1">
      <c r="B643" t="str">
        <f t="shared" si="425"/>
        <v>e-diesel (DAC) - Total emissions - WTW - Global - ton CH4/ton fuel</v>
      </c>
      <c r="C643" s="2" t="str">
        <f>C629</f>
        <v>e-diesel (DAC)</v>
      </c>
      <c r="D643" s="2" t="s">
        <v>200</v>
      </c>
      <c r="E643" s="2" t="s">
        <v>49</v>
      </c>
      <c r="F643" s="2" t="s">
        <v>177</v>
      </c>
      <c r="G643" s="64">
        <f t="shared" ref="G643:AH643" si="460">G647+G654</f>
        <v>5.0000000000000002E-5</v>
      </c>
      <c r="H643" s="64">
        <f t="shared" si="460"/>
        <v>5.0000000000000002E-5</v>
      </c>
      <c r="I643" s="64">
        <f t="shared" si="460"/>
        <v>5.0000000000000002E-5</v>
      </c>
      <c r="J643" s="64">
        <f t="shared" si="460"/>
        <v>5.0000000000000002E-5</v>
      </c>
      <c r="K643" s="64">
        <f t="shared" si="460"/>
        <v>5.0000000000000002E-5</v>
      </c>
      <c r="L643" s="64">
        <f t="shared" si="460"/>
        <v>5.0000000000000002E-5</v>
      </c>
      <c r="M643" s="64">
        <f t="shared" si="460"/>
        <v>5.0000000000000002E-5</v>
      </c>
      <c r="N643" s="64">
        <f t="shared" si="460"/>
        <v>5.0000000000000002E-5</v>
      </c>
      <c r="O643" s="64">
        <f t="shared" si="460"/>
        <v>5.0000000000000002E-5</v>
      </c>
      <c r="P643" s="64">
        <f t="shared" si="460"/>
        <v>5.0000000000000002E-5</v>
      </c>
      <c r="Q643" s="64">
        <f t="shared" si="460"/>
        <v>5.0000000000000002E-5</v>
      </c>
      <c r="R643" s="64">
        <f t="shared" si="460"/>
        <v>5.0000000000000002E-5</v>
      </c>
      <c r="S643" s="64">
        <f t="shared" si="460"/>
        <v>5.0000000000000002E-5</v>
      </c>
      <c r="T643" s="64">
        <f t="shared" si="460"/>
        <v>5.0000000000000002E-5</v>
      </c>
      <c r="U643" s="64">
        <f t="shared" si="460"/>
        <v>5.0000000000000002E-5</v>
      </c>
      <c r="V643" s="64">
        <f t="shared" si="460"/>
        <v>5.0000000000000002E-5</v>
      </c>
      <c r="W643" s="64">
        <f t="shared" si="460"/>
        <v>5.0000000000000002E-5</v>
      </c>
      <c r="X643" s="64">
        <f t="shared" si="460"/>
        <v>5.0000000000000002E-5</v>
      </c>
      <c r="Y643" s="64">
        <f t="shared" si="460"/>
        <v>5.0000000000000002E-5</v>
      </c>
      <c r="Z643" s="64">
        <f t="shared" si="460"/>
        <v>5.0000000000000002E-5</v>
      </c>
      <c r="AA643" s="64">
        <f t="shared" si="460"/>
        <v>5.0000000000000002E-5</v>
      </c>
      <c r="AB643" s="64">
        <f t="shared" si="460"/>
        <v>5.0000000000000002E-5</v>
      </c>
      <c r="AC643" s="64">
        <f t="shared" si="460"/>
        <v>5.0000000000000002E-5</v>
      </c>
      <c r="AD643" s="64">
        <f t="shared" si="460"/>
        <v>5.0000000000000002E-5</v>
      </c>
      <c r="AE643" s="64">
        <f t="shared" si="460"/>
        <v>5.0000000000000002E-5</v>
      </c>
      <c r="AF643" s="64">
        <f t="shared" si="460"/>
        <v>5.0000000000000002E-5</v>
      </c>
      <c r="AG643" s="64">
        <f t="shared" si="460"/>
        <v>5.0000000000000002E-5</v>
      </c>
      <c r="AH643" s="64">
        <f t="shared" si="460"/>
        <v>5.0000000000000002E-5</v>
      </c>
    </row>
    <row r="644" spans="2:34" hidden="1" outlineLevel="1">
      <c r="B644" t="str">
        <f t="shared" si="425"/>
        <v>e-diesel (DAC) - Total emissions - WTW - Global - ton N2O/ton fuel</v>
      </c>
      <c r="C644" s="13" t="str">
        <f>C629</f>
        <v>e-diesel (DAC)</v>
      </c>
      <c r="D644" s="13" t="s">
        <v>200</v>
      </c>
      <c r="E644" s="13" t="s">
        <v>49</v>
      </c>
      <c r="F644" s="13" t="s">
        <v>178</v>
      </c>
      <c r="G644" s="61">
        <f t="shared" ref="G644:AH644" si="461">G648+G655</f>
        <v>1.8000000000000001E-4</v>
      </c>
      <c r="H644" s="61">
        <f t="shared" si="461"/>
        <v>1.8000000000000001E-4</v>
      </c>
      <c r="I644" s="61">
        <f t="shared" si="461"/>
        <v>1.8000000000000001E-4</v>
      </c>
      <c r="J644" s="61">
        <f t="shared" si="461"/>
        <v>1.8000000000000001E-4</v>
      </c>
      <c r="K644" s="61">
        <f t="shared" si="461"/>
        <v>1.8000000000000001E-4</v>
      </c>
      <c r="L644" s="61">
        <f t="shared" si="461"/>
        <v>1.8000000000000001E-4</v>
      </c>
      <c r="M644" s="61">
        <f t="shared" si="461"/>
        <v>1.8000000000000001E-4</v>
      </c>
      <c r="N644" s="61">
        <f t="shared" si="461"/>
        <v>1.8000000000000001E-4</v>
      </c>
      <c r="O644" s="61">
        <f t="shared" si="461"/>
        <v>1.8000000000000001E-4</v>
      </c>
      <c r="P644" s="61">
        <f t="shared" si="461"/>
        <v>1.8000000000000001E-4</v>
      </c>
      <c r="Q644" s="61">
        <f t="shared" si="461"/>
        <v>1.8000000000000001E-4</v>
      </c>
      <c r="R644" s="61">
        <f t="shared" si="461"/>
        <v>1.8000000000000001E-4</v>
      </c>
      <c r="S644" s="61">
        <f t="shared" si="461"/>
        <v>1.8000000000000001E-4</v>
      </c>
      <c r="T644" s="61">
        <f t="shared" si="461"/>
        <v>1.8000000000000001E-4</v>
      </c>
      <c r="U644" s="61">
        <f t="shared" si="461"/>
        <v>1.8000000000000001E-4</v>
      </c>
      <c r="V644" s="61">
        <f t="shared" si="461"/>
        <v>1.8000000000000001E-4</v>
      </c>
      <c r="W644" s="61">
        <f t="shared" si="461"/>
        <v>1.8000000000000001E-4</v>
      </c>
      <c r="X644" s="61">
        <f t="shared" si="461"/>
        <v>1.8000000000000001E-4</v>
      </c>
      <c r="Y644" s="61">
        <f t="shared" si="461"/>
        <v>1.8000000000000001E-4</v>
      </c>
      <c r="Z644" s="61">
        <f t="shared" si="461"/>
        <v>1.8000000000000001E-4</v>
      </c>
      <c r="AA644" s="61">
        <f t="shared" si="461"/>
        <v>1.8000000000000001E-4</v>
      </c>
      <c r="AB644" s="61">
        <f t="shared" si="461"/>
        <v>1.8000000000000001E-4</v>
      </c>
      <c r="AC644" s="61">
        <f t="shared" si="461"/>
        <v>1.8000000000000001E-4</v>
      </c>
      <c r="AD644" s="61">
        <f t="shared" si="461"/>
        <v>1.8000000000000001E-4</v>
      </c>
      <c r="AE644" s="61">
        <f t="shared" si="461"/>
        <v>1.8000000000000001E-4</v>
      </c>
      <c r="AF644" s="61">
        <f t="shared" si="461"/>
        <v>1.8000000000000001E-4</v>
      </c>
      <c r="AG644" s="61">
        <f t="shared" si="461"/>
        <v>1.8000000000000001E-4</v>
      </c>
      <c r="AH644" s="61">
        <f t="shared" si="461"/>
        <v>1.8000000000000001E-4</v>
      </c>
    </row>
    <row r="645" spans="2:34" hidden="1" outlineLevel="1">
      <c r="B645" t="str">
        <f t="shared" si="425"/>
        <v/>
      </c>
      <c r="C645" s="56"/>
      <c r="D645" s="56"/>
      <c r="E645" s="56"/>
      <c r="F645" s="56"/>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row>
    <row r="646" spans="2:34" hidden="1" outlineLevel="1">
      <c r="B646" t="str">
        <f t="shared" si="425"/>
        <v>e-diesel (DAC) - Total emissions - TTW - Global - ton CO2/ton fuel</v>
      </c>
      <c r="C646" s="10" t="str">
        <f>C629</f>
        <v>e-diesel (DAC)</v>
      </c>
      <c r="D646" s="10" t="s">
        <v>201</v>
      </c>
      <c r="E646" s="10" t="s">
        <v>49</v>
      </c>
      <c r="F646" s="10" t="s">
        <v>176</v>
      </c>
      <c r="G646" s="60">
        <f>G649</f>
        <v>0</v>
      </c>
      <c r="H646" s="60">
        <f t="shared" ref="H646:AH646" si="462">H649</f>
        <v>0</v>
      </c>
      <c r="I646" s="60">
        <f t="shared" si="462"/>
        <v>0</v>
      </c>
      <c r="J646" s="60">
        <f t="shared" si="462"/>
        <v>0</v>
      </c>
      <c r="K646" s="60">
        <f t="shared" si="462"/>
        <v>0</v>
      </c>
      <c r="L646" s="60">
        <f t="shared" si="462"/>
        <v>0</v>
      </c>
      <c r="M646" s="60">
        <f t="shared" si="462"/>
        <v>0</v>
      </c>
      <c r="N646" s="60">
        <f t="shared" si="462"/>
        <v>0</v>
      </c>
      <c r="O646" s="60">
        <f t="shared" si="462"/>
        <v>0</v>
      </c>
      <c r="P646" s="60">
        <f t="shared" si="462"/>
        <v>0</v>
      </c>
      <c r="Q646" s="60">
        <f t="shared" si="462"/>
        <v>0</v>
      </c>
      <c r="R646" s="60">
        <f t="shared" si="462"/>
        <v>0</v>
      </c>
      <c r="S646" s="60">
        <f t="shared" si="462"/>
        <v>0</v>
      </c>
      <c r="T646" s="60">
        <f t="shared" si="462"/>
        <v>0</v>
      </c>
      <c r="U646" s="60">
        <f t="shared" si="462"/>
        <v>0</v>
      </c>
      <c r="V646" s="60">
        <f t="shared" si="462"/>
        <v>0</v>
      </c>
      <c r="W646" s="60">
        <f t="shared" si="462"/>
        <v>0</v>
      </c>
      <c r="X646" s="60">
        <f t="shared" si="462"/>
        <v>0</v>
      </c>
      <c r="Y646" s="60">
        <f t="shared" si="462"/>
        <v>0</v>
      </c>
      <c r="Z646" s="60">
        <f t="shared" si="462"/>
        <v>0</v>
      </c>
      <c r="AA646" s="60">
        <f t="shared" si="462"/>
        <v>0</v>
      </c>
      <c r="AB646" s="60">
        <f t="shared" si="462"/>
        <v>0</v>
      </c>
      <c r="AC646" s="60">
        <f t="shared" si="462"/>
        <v>0</v>
      </c>
      <c r="AD646" s="60">
        <f t="shared" si="462"/>
        <v>0</v>
      </c>
      <c r="AE646" s="60">
        <f t="shared" si="462"/>
        <v>0</v>
      </c>
      <c r="AF646" s="60">
        <f t="shared" si="462"/>
        <v>0</v>
      </c>
      <c r="AG646" s="60">
        <f t="shared" si="462"/>
        <v>0</v>
      </c>
      <c r="AH646" s="60">
        <f t="shared" si="462"/>
        <v>0</v>
      </c>
    </row>
    <row r="647" spans="2:34" hidden="1" outlineLevel="1">
      <c r="B647" t="str">
        <f t="shared" si="425"/>
        <v>e-diesel (DAC) - Total emissions - TTW - Global - ton CH4/ton fuel</v>
      </c>
      <c r="C647" s="2" t="str">
        <f>C629</f>
        <v>e-diesel (DAC)</v>
      </c>
      <c r="D647" s="2" t="s">
        <v>201</v>
      </c>
      <c r="E647" s="2" t="s">
        <v>49</v>
      </c>
      <c r="F647" s="2" t="s">
        <v>177</v>
      </c>
      <c r="G647" s="64">
        <f t="shared" ref="G647:AH647" si="463">G650</f>
        <v>5.0000000000000002E-5</v>
      </c>
      <c r="H647" s="64">
        <f t="shared" si="463"/>
        <v>5.0000000000000002E-5</v>
      </c>
      <c r="I647" s="64">
        <f t="shared" si="463"/>
        <v>5.0000000000000002E-5</v>
      </c>
      <c r="J647" s="64">
        <f t="shared" si="463"/>
        <v>5.0000000000000002E-5</v>
      </c>
      <c r="K647" s="64">
        <f t="shared" si="463"/>
        <v>5.0000000000000002E-5</v>
      </c>
      <c r="L647" s="64">
        <f t="shared" si="463"/>
        <v>5.0000000000000002E-5</v>
      </c>
      <c r="M647" s="64">
        <f t="shared" si="463"/>
        <v>5.0000000000000002E-5</v>
      </c>
      <c r="N647" s="64">
        <f t="shared" si="463"/>
        <v>5.0000000000000002E-5</v>
      </c>
      <c r="O647" s="64">
        <f t="shared" si="463"/>
        <v>5.0000000000000002E-5</v>
      </c>
      <c r="P647" s="64">
        <f t="shared" si="463"/>
        <v>5.0000000000000002E-5</v>
      </c>
      <c r="Q647" s="64">
        <f t="shared" si="463"/>
        <v>5.0000000000000002E-5</v>
      </c>
      <c r="R647" s="64">
        <f t="shared" si="463"/>
        <v>5.0000000000000002E-5</v>
      </c>
      <c r="S647" s="64">
        <f t="shared" si="463"/>
        <v>5.0000000000000002E-5</v>
      </c>
      <c r="T647" s="64">
        <f t="shared" si="463"/>
        <v>5.0000000000000002E-5</v>
      </c>
      <c r="U647" s="64">
        <f t="shared" si="463"/>
        <v>5.0000000000000002E-5</v>
      </c>
      <c r="V647" s="64">
        <f t="shared" si="463"/>
        <v>5.0000000000000002E-5</v>
      </c>
      <c r="W647" s="64">
        <f t="shared" si="463"/>
        <v>5.0000000000000002E-5</v>
      </c>
      <c r="X647" s="64">
        <f t="shared" si="463"/>
        <v>5.0000000000000002E-5</v>
      </c>
      <c r="Y647" s="64">
        <f t="shared" si="463"/>
        <v>5.0000000000000002E-5</v>
      </c>
      <c r="Z647" s="64">
        <f t="shared" si="463"/>
        <v>5.0000000000000002E-5</v>
      </c>
      <c r="AA647" s="64">
        <f t="shared" si="463"/>
        <v>5.0000000000000002E-5</v>
      </c>
      <c r="AB647" s="64">
        <f t="shared" si="463"/>
        <v>5.0000000000000002E-5</v>
      </c>
      <c r="AC647" s="64">
        <f t="shared" si="463"/>
        <v>5.0000000000000002E-5</v>
      </c>
      <c r="AD647" s="64">
        <f t="shared" si="463"/>
        <v>5.0000000000000002E-5</v>
      </c>
      <c r="AE647" s="64">
        <f t="shared" si="463"/>
        <v>5.0000000000000002E-5</v>
      </c>
      <c r="AF647" s="64">
        <f t="shared" si="463"/>
        <v>5.0000000000000002E-5</v>
      </c>
      <c r="AG647" s="64">
        <f t="shared" si="463"/>
        <v>5.0000000000000002E-5</v>
      </c>
      <c r="AH647" s="64">
        <f t="shared" si="463"/>
        <v>5.0000000000000002E-5</v>
      </c>
    </row>
    <row r="648" spans="2:34" hidden="1" outlineLevel="1">
      <c r="B648" t="str">
        <f t="shared" si="425"/>
        <v>e-diesel (DAC) - Total emissions - TTW - Global - ton N2O/ton fuel</v>
      </c>
      <c r="C648" s="13" t="str">
        <f>C629</f>
        <v>e-diesel (DAC)</v>
      </c>
      <c r="D648" s="13" t="s">
        <v>201</v>
      </c>
      <c r="E648" s="13" t="s">
        <v>49</v>
      </c>
      <c r="F648" s="13" t="s">
        <v>178</v>
      </c>
      <c r="G648" s="61">
        <f t="shared" ref="G648:AH648" si="464">G651</f>
        <v>1.8000000000000001E-4</v>
      </c>
      <c r="H648" s="61">
        <f t="shared" si="464"/>
        <v>1.8000000000000001E-4</v>
      </c>
      <c r="I648" s="61">
        <f t="shared" si="464"/>
        <v>1.8000000000000001E-4</v>
      </c>
      <c r="J648" s="61">
        <f t="shared" si="464"/>
        <v>1.8000000000000001E-4</v>
      </c>
      <c r="K648" s="61">
        <f t="shared" si="464"/>
        <v>1.8000000000000001E-4</v>
      </c>
      <c r="L648" s="61">
        <f t="shared" si="464"/>
        <v>1.8000000000000001E-4</v>
      </c>
      <c r="M648" s="61">
        <f t="shared" si="464"/>
        <v>1.8000000000000001E-4</v>
      </c>
      <c r="N648" s="61">
        <f t="shared" si="464"/>
        <v>1.8000000000000001E-4</v>
      </c>
      <c r="O648" s="61">
        <f t="shared" si="464"/>
        <v>1.8000000000000001E-4</v>
      </c>
      <c r="P648" s="61">
        <f t="shared" si="464"/>
        <v>1.8000000000000001E-4</v>
      </c>
      <c r="Q648" s="61">
        <f t="shared" si="464"/>
        <v>1.8000000000000001E-4</v>
      </c>
      <c r="R648" s="61">
        <f t="shared" si="464"/>
        <v>1.8000000000000001E-4</v>
      </c>
      <c r="S648" s="61">
        <f t="shared" si="464"/>
        <v>1.8000000000000001E-4</v>
      </c>
      <c r="T648" s="61">
        <f t="shared" si="464"/>
        <v>1.8000000000000001E-4</v>
      </c>
      <c r="U648" s="61">
        <f t="shared" si="464"/>
        <v>1.8000000000000001E-4</v>
      </c>
      <c r="V648" s="61">
        <f t="shared" si="464"/>
        <v>1.8000000000000001E-4</v>
      </c>
      <c r="W648" s="61">
        <f t="shared" si="464"/>
        <v>1.8000000000000001E-4</v>
      </c>
      <c r="X648" s="61">
        <f t="shared" si="464"/>
        <v>1.8000000000000001E-4</v>
      </c>
      <c r="Y648" s="61">
        <f t="shared" si="464"/>
        <v>1.8000000000000001E-4</v>
      </c>
      <c r="Z648" s="61">
        <f t="shared" si="464"/>
        <v>1.8000000000000001E-4</v>
      </c>
      <c r="AA648" s="61">
        <f t="shared" si="464"/>
        <v>1.8000000000000001E-4</v>
      </c>
      <c r="AB648" s="61">
        <f t="shared" si="464"/>
        <v>1.8000000000000001E-4</v>
      </c>
      <c r="AC648" s="61">
        <f t="shared" si="464"/>
        <v>1.8000000000000001E-4</v>
      </c>
      <c r="AD648" s="61">
        <f t="shared" si="464"/>
        <v>1.8000000000000001E-4</v>
      </c>
      <c r="AE648" s="61">
        <f t="shared" si="464"/>
        <v>1.8000000000000001E-4</v>
      </c>
      <c r="AF648" s="61">
        <f t="shared" si="464"/>
        <v>1.8000000000000001E-4</v>
      </c>
      <c r="AG648" s="61">
        <f t="shared" si="464"/>
        <v>1.8000000000000001E-4</v>
      </c>
      <c r="AH648" s="61">
        <f t="shared" si="464"/>
        <v>1.8000000000000001E-4</v>
      </c>
    </row>
    <row r="649" spans="2:34" hidden="1" outlineLevel="1">
      <c r="B649" t="str">
        <f t="shared" si="425"/>
        <v>e-diesel - TTW emissions (carbon dioxide) - Global - ton CO2/ton fuel</v>
      </c>
      <c r="C649" t="s">
        <v>87</v>
      </c>
      <c r="D649" t="s">
        <v>202</v>
      </c>
      <c r="E649" t="s">
        <v>49</v>
      </c>
      <c r="F649" t="s">
        <v>176</v>
      </c>
      <c r="G649" s="20">
        <f>INDEX(FuelData,MATCH($B649,FuelData_Index,0),MATCH(G$4,FuelData_Year,0))</f>
        <v>0</v>
      </c>
      <c r="H649" s="20">
        <f t="shared" ref="H649:AH649" si="465">INDEX(FuelData,MATCH($B649,FuelData_Index,0),MATCH(H$4,FuelData_Year,0))</f>
        <v>0</v>
      </c>
      <c r="I649" s="20">
        <f t="shared" si="465"/>
        <v>0</v>
      </c>
      <c r="J649" s="20">
        <f t="shared" si="465"/>
        <v>0</v>
      </c>
      <c r="K649" s="20">
        <f t="shared" si="465"/>
        <v>0</v>
      </c>
      <c r="L649" s="20">
        <f t="shared" si="465"/>
        <v>0</v>
      </c>
      <c r="M649" s="20">
        <f t="shared" si="465"/>
        <v>0</v>
      </c>
      <c r="N649" s="20">
        <f t="shared" si="465"/>
        <v>0</v>
      </c>
      <c r="O649" s="20">
        <f t="shared" si="465"/>
        <v>0</v>
      </c>
      <c r="P649" s="20">
        <f t="shared" si="465"/>
        <v>0</v>
      </c>
      <c r="Q649" s="20">
        <f t="shared" si="465"/>
        <v>0</v>
      </c>
      <c r="R649" s="20">
        <f t="shared" si="465"/>
        <v>0</v>
      </c>
      <c r="S649" s="20">
        <f t="shared" si="465"/>
        <v>0</v>
      </c>
      <c r="T649" s="20">
        <f t="shared" si="465"/>
        <v>0</v>
      </c>
      <c r="U649" s="20">
        <f t="shared" si="465"/>
        <v>0</v>
      </c>
      <c r="V649" s="20">
        <f t="shared" si="465"/>
        <v>0</v>
      </c>
      <c r="W649" s="20">
        <f t="shared" si="465"/>
        <v>0</v>
      </c>
      <c r="X649" s="20">
        <f t="shared" si="465"/>
        <v>0</v>
      </c>
      <c r="Y649" s="20">
        <f t="shared" si="465"/>
        <v>0</v>
      </c>
      <c r="Z649" s="20">
        <f t="shared" si="465"/>
        <v>0</v>
      </c>
      <c r="AA649" s="20">
        <f t="shared" si="465"/>
        <v>0</v>
      </c>
      <c r="AB649" s="20">
        <f t="shared" si="465"/>
        <v>0</v>
      </c>
      <c r="AC649" s="20">
        <f t="shared" si="465"/>
        <v>0</v>
      </c>
      <c r="AD649" s="20">
        <f t="shared" si="465"/>
        <v>0</v>
      </c>
      <c r="AE649" s="20">
        <f t="shared" si="465"/>
        <v>0</v>
      </c>
      <c r="AF649" s="20">
        <f t="shared" si="465"/>
        <v>0</v>
      </c>
      <c r="AG649" s="20">
        <f t="shared" si="465"/>
        <v>0</v>
      </c>
      <c r="AH649" s="20">
        <f t="shared" si="465"/>
        <v>0</v>
      </c>
    </row>
    <row r="650" spans="2:34" hidden="1" outlineLevel="1">
      <c r="B650" t="str">
        <f t="shared" si="425"/>
        <v>e-diesel - TTW emissions (methane) - Global - ton CH4/ton fuel</v>
      </c>
      <c r="C650" t="s">
        <v>87</v>
      </c>
      <c r="D650" t="s">
        <v>203</v>
      </c>
      <c r="E650" t="s">
        <v>49</v>
      </c>
      <c r="F650" t="s">
        <v>177</v>
      </c>
      <c r="G650" s="20">
        <f t="shared" ref="G650:AH651" si="466">INDEX(FuelData,MATCH($B650,FuelData_Index,0),MATCH(G$4,FuelData_Year,0))</f>
        <v>5.0000000000000002E-5</v>
      </c>
      <c r="H650" s="20">
        <f t="shared" si="466"/>
        <v>5.0000000000000002E-5</v>
      </c>
      <c r="I650" s="20">
        <f t="shared" si="466"/>
        <v>5.0000000000000002E-5</v>
      </c>
      <c r="J650" s="20">
        <f t="shared" si="466"/>
        <v>5.0000000000000002E-5</v>
      </c>
      <c r="K650" s="20">
        <f t="shared" si="466"/>
        <v>5.0000000000000002E-5</v>
      </c>
      <c r="L650" s="20">
        <f t="shared" si="466"/>
        <v>5.0000000000000002E-5</v>
      </c>
      <c r="M650" s="20">
        <f t="shared" si="466"/>
        <v>5.0000000000000002E-5</v>
      </c>
      <c r="N650" s="20">
        <f t="shared" si="466"/>
        <v>5.0000000000000002E-5</v>
      </c>
      <c r="O650" s="20">
        <f t="shared" si="466"/>
        <v>5.0000000000000002E-5</v>
      </c>
      <c r="P650" s="20">
        <f t="shared" si="466"/>
        <v>5.0000000000000002E-5</v>
      </c>
      <c r="Q650" s="20">
        <f t="shared" si="466"/>
        <v>5.0000000000000002E-5</v>
      </c>
      <c r="R650" s="20">
        <f t="shared" si="466"/>
        <v>5.0000000000000002E-5</v>
      </c>
      <c r="S650" s="20">
        <f t="shared" si="466"/>
        <v>5.0000000000000002E-5</v>
      </c>
      <c r="T650" s="20">
        <f t="shared" si="466"/>
        <v>5.0000000000000002E-5</v>
      </c>
      <c r="U650" s="20">
        <f t="shared" si="466"/>
        <v>5.0000000000000002E-5</v>
      </c>
      <c r="V650" s="20">
        <f t="shared" si="466"/>
        <v>5.0000000000000002E-5</v>
      </c>
      <c r="W650" s="20">
        <f t="shared" si="466"/>
        <v>5.0000000000000002E-5</v>
      </c>
      <c r="X650" s="20">
        <f t="shared" si="466"/>
        <v>5.0000000000000002E-5</v>
      </c>
      <c r="Y650" s="20">
        <f t="shared" si="466"/>
        <v>5.0000000000000002E-5</v>
      </c>
      <c r="Z650" s="20">
        <f t="shared" si="466"/>
        <v>5.0000000000000002E-5</v>
      </c>
      <c r="AA650" s="20">
        <f t="shared" si="466"/>
        <v>5.0000000000000002E-5</v>
      </c>
      <c r="AB650" s="20">
        <f t="shared" si="466"/>
        <v>5.0000000000000002E-5</v>
      </c>
      <c r="AC650" s="20">
        <f t="shared" si="466"/>
        <v>5.0000000000000002E-5</v>
      </c>
      <c r="AD650" s="20">
        <f t="shared" si="466"/>
        <v>5.0000000000000002E-5</v>
      </c>
      <c r="AE650" s="20">
        <f t="shared" si="466"/>
        <v>5.0000000000000002E-5</v>
      </c>
      <c r="AF650" s="20">
        <f t="shared" si="466"/>
        <v>5.0000000000000002E-5</v>
      </c>
      <c r="AG650" s="20">
        <f t="shared" si="466"/>
        <v>5.0000000000000002E-5</v>
      </c>
      <c r="AH650" s="20">
        <f t="shared" si="466"/>
        <v>5.0000000000000002E-5</v>
      </c>
    </row>
    <row r="651" spans="2:34" hidden="1" outlineLevel="1">
      <c r="B651" t="str">
        <f t="shared" si="425"/>
        <v>e-diesel - TTW emissions (nitrous oxide) - Global - ton N2O/ton fuel</v>
      </c>
      <c r="C651" t="s">
        <v>87</v>
      </c>
      <c r="D651" t="s">
        <v>204</v>
      </c>
      <c r="E651" t="s">
        <v>49</v>
      </c>
      <c r="F651" t="s">
        <v>178</v>
      </c>
      <c r="G651" s="20">
        <f t="shared" si="466"/>
        <v>1.8000000000000001E-4</v>
      </c>
      <c r="H651" s="20">
        <f t="shared" si="466"/>
        <v>1.8000000000000001E-4</v>
      </c>
      <c r="I651" s="20">
        <f t="shared" si="466"/>
        <v>1.8000000000000001E-4</v>
      </c>
      <c r="J651" s="20">
        <f t="shared" si="466"/>
        <v>1.8000000000000001E-4</v>
      </c>
      <c r="K651" s="20">
        <f t="shared" si="466"/>
        <v>1.8000000000000001E-4</v>
      </c>
      <c r="L651" s="20">
        <f t="shared" si="466"/>
        <v>1.8000000000000001E-4</v>
      </c>
      <c r="M651" s="20">
        <f t="shared" si="466"/>
        <v>1.8000000000000001E-4</v>
      </c>
      <c r="N651" s="20">
        <f t="shared" si="466"/>
        <v>1.8000000000000001E-4</v>
      </c>
      <c r="O651" s="20">
        <f t="shared" si="466"/>
        <v>1.8000000000000001E-4</v>
      </c>
      <c r="P651" s="20">
        <f t="shared" si="466"/>
        <v>1.8000000000000001E-4</v>
      </c>
      <c r="Q651" s="20">
        <f t="shared" si="466"/>
        <v>1.8000000000000001E-4</v>
      </c>
      <c r="R651" s="20">
        <f t="shared" si="466"/>
        <v>1.8000000000000001E-4</v>
      </c>
      <c r="S651" s="20">
        <f t="shared" si="466"/>
        <v>1.8000000000000001E-4</v>
      </c>
      <c r="T651" s="20">
        <f t="shared" si="466"/>
        <v>1.8000000000000001E-4</v>
      </c>
      <c r="U651" s="20">
        <f t="shared" si="466"/>
        <v>1.8000000000000001E-4</v>
      </c>
      <c r="V651" s="20">
        <f t="shared" si="466"/>
        <v>1.8000000000000001E-4</v>
      </c>
      <c r="W651" s="20">
        <f t="shared" si="466"/>
        <v>1.8000000000000001E-4</v>
      </c>
      <c r="X651" s="20">
        <f t="shared" si="466"/>
        <v>1.8000000000000001E-4</v>
      </c>
      <c r="Y651" s="20">
        <f t="shared" si="466"/>
        <v>1.8000000000000001E-4</v>
      </c>
      <c r="Z651" s="20">
        <f t="shared" si="466"/>
        <v>1.8000000000000001E-4</v>
      </c>
      <c r="AA651" s="20">
        <f t="shared" si="466"/>
        <v>1.8000000000000001E-4</v>
      </c>
      <c r="AB651" s="20">
        <f t="shared" si="466"/>
        <v>1.8000000000000001E-4</v>
      </c>
      <c r="AC651" s="20">
        <f t="shared" si="466"/>
        <v>1.8000000000000001E-4</v>
      </c>
      <c r="AD651" s="20">
        <f t="shared" si="466"/>
        <v>1.8000000000000001E-4</v>
      </c>
      <c r="AE651" s="20">
        <f t="shared" si="466"/>
        <v>1.8000000000000001E-4</v>
      </c>
      <c r="AF651" s="20">
        <f t="shared" si="466"/>
        <v>1.8000000000000001E-4</v>
      </c>
      <c r="AG651" s="20">
        <f t="shared" si="466"/>
        <v>1.8000000000000001E-4</v>
      </c>
      <c r="AH651" s="20">
        <f t="shared" si="466"/>
        <v>1.8000000000000001E-4</v>
      </c>
    </row>
    <row r="652" spans="2:34" hidden="1" outlineLevel="1">
      <c r="B652" t="str">
        <f t="shared" si="425"/>
        <v/>
      </c>
      <c r="C652" s="56"/>
      <c r="D652" s="56"/>
      <c r="E652" s="56"/>
      <c r="F652" s="56"/>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row>
    <row r="653" spans="2:34" hidden="1" outlineLevel="1">
      <c r="B653" t="str">
        <f t="shared" si="425"/>
        <v>e-diesel (DAC) - Total emissions - WTT - Global - ton CO2eq/ton fuel</v>
      </c>
      <c r="C653" s="10" t="str">
        <f>C629</f>
        <v>e-diesel (DAC)</v>
      </c>
      <c r="D653" s="10" t="s">
        <v>175</v>
      </c>
      <c r="E653" s="10" t="s">
        <v>49</v>
      </c>
      <c r="F653" s="10" t="s">
        <v>52</v>
      </c>
      <c r="G653" s="60">
        <f t="shared" ref="G653:AH653" si="467">G657+G664+G672</f>
        <v>0.18846344549881375</v>
      </c>
      <c r="H653" s="60">
        <f t="shared" si="467"/>
        <v>0.18759721880246341</v>
      </c>
      <c r="I653" s="60">
        <f t="shared" si="467"/>
        <v>0.18670416000000081</v>
      </c>
      <c r="J653" s="60">
        <f t="shared" si="467"/>
        <v>0.18576908173265821</v>
      </c>
      <c r="K653" s="60">
        <f t="shared" si="467"/>
        <v>0.18478876105653116</v>
      </c>
      <c r="L653" s="60">
        <f t="shared" si="467"/>
        <v>0.18376319797161803</v>
      </c>
      <c r="M653" s="60">
        <f t="shared" si="467"/>
        <v>0.18269239247792177</v>
      </c>
      <c r="N653" s="60">
        <f t="shared" si="467"/>
        <v>0.18157634457543873</v>
      </c>
      <c r="O653" s="60">
        <f t="shared" si="467"/>
        <v>0.18008262833904581</v>
      </c>
      <c r="P653" s="60">
        <f t="shared" si="467"/>
        <v>0.17854525629985454</v>
      </c>
      <c r="Q653" s="60">
        <f t="shared" si="467"/>
        <v>0.17696422845786253</v>
      </c>
      <c r="R653" s="60">
        <f t="shared" si="467"/>
        <v>0.17533954481306727</v>
      </c>
      <c r="S653" s="60">
        <f t="shared" si="467"/>
        <v>0.17367120536547281</v>
      </c>
      <c r="T653" s="60">
        <f t="shared" si="467"/>
        <v>0.17199851711395173</v>
      </c>
      <c r="U653" s="60">
        <f t="shared" si="467"/>
        <v>0.17029556425305106</v>
      </c>
      <c r="V653" s="60">
        <f t="shared" si="467"/>
        <v>0.1685623467827749</v>
      </c>
      <c r="W653" s="60">
        <f t="shared" si="467"/>
        <v>0.1667988647031175</v>
      </c>
      <c r="X653" s="60">
        <f t="shared" si="467"/>
        <v>0.16500511801408002</v>
      </c>
      <c r="Y653" s="60">
        <f t="shared" si="467"/>
        <v>0.16289324958195303</v>
      </c>
      <c r="Z653" s="60">
        <f t="shared" si="467"/>
        <v>0.16079859249313683</v>
      </c>
      <c r="AA653" s="60">
        <f t="shared" si="467"/>
        <v>0.15872114674763432</v>
      </c>
      <c r="AB653" s="60">
        <f t="shared" si="467"/>
        <v>0.1566609123454428</v>
      </c>
      <c r="AC653" s="60">
        <f t="shared" si="467"/>
        <v>0.15461788928656409</v>
      </c>
      <c r="AD653" s="60">
        <f t="shared" si="467"/>
        <v>0.15285808498290968</v>
      </c>
      <c r="AE653" s="60">
        <f t="shared" si="467"/>
        <v>0.15112037740242626</v>
      </c>
      <c r="AF653" s="60">
        <f t="shared" si="467"/>
        <v>0.14940476654511337</v>
      </c>
      <c r="AG653" s="60">
        <f t="shared" si="467"/>
        <v>0.14771125241097119</v>
      </c>
      <c r="AH653" s="60">
        <f t="shared" si="467"/>
        <v>0.14603983500000006</v>
      </c>
    </row>
    <row r="654" spans="2:34" hidden="1" outlineLevel="1">
      <c r="B654" t="str">
        <f t="shared" si="425"/>
        <v>e-diesel (DAC) - Total emissions - WTT - Global - ton CO2eq/ton fuel</v>
      </c>
      <c r="C654" s="2" t="str">
        <f>C629</f>
        <v>e-diesel (DAC)</v>
      </c>
      <c r="D654" s="2" t="s">
        <v>175</v>
      </c>
      <c r="E654" s="2" t="s">
        <v>49</v>
      </c>
      <c r="F654" s="2" t="s">
        <v>52</v>
      </c>
      <c r="G654" s="64">
        <f t="shared" ref="G654:AH654" si="468">G658+G665+G673</f>
        <v>0</v>
      </c>
      <c r="H654" s="64">
        <f t="shared" si="468"/>
        <v>0</v>
      </c>
      <c r="I654" s="64">
        <f t="shared" si="468"/>
        <v>0</v>
      </c>
      <c r="J654" s="64">
        <f t="shared" si="468"/>
        <v>0</v>
      </c>
      <c r="K654" s="64">
        <f t="shared" si="468"/>
        <v>0</v>
      </c>
      <c r="L654" s="64">
        <f t="shared" si="468"/>
        <v>0</v>
      </c>
      <c r="M654" s="64">
        <f t="shared" si="468"/>
        <v>0</v>
      </c>
      <c r="N654" s="64">
        <f t="shared" si="468"/>
        <v>0</v>
      </c>
      <c r="O654" s="64">
        <f t="shared" si="468"/>
        <v>0</v>
      </c>
      <c r="P654" s="64">
        <f t="shared" si="468"/>
        <v>0</v>
      </c>
      <c r="Q654" s="64">
        <f t="shared" si="468"/>
        <v>0</v>
      </c>
      <c r="R654" s="64">
        <f t="shared" si="468"/>
        <v>0</v>
      </c>
      <c r="S654" s="64">
        <f t="shared" si="468"/>
        <v>0</v>
      </c>
      <c r="T654" s="64">
        <f t="shared" si="468"/>
        <v>0</v>
      </c>
      <c r="U654" s="64">
        <f t="shared" si="468"/>
        <v>0</v>
      </c>
      <c r="V654" s="64">
        <f t="shared" si="468"/>
        <v>0</v>
      </c>
      <c r="W654" s="64">
        <f t="shared" si="468"/>
        <v>0</v>
      </c>
      <c r="X654" s="64">
        <f t="shared" si="468"/>
        <v>0</v>
      </c>
      <c r="Y654" s="64">
        <f t="shared" si="468"/>
        <v>0</v>
      </c>
      <c r="Z654" s="64">
        <f t="shared" si="468"/>
        <v>0</v>
      </c>
      <c r="AA654" s="64">
        <f t="shared" si="468"/>
        <v>0</v>
      </c>
      <c r="AB654" s="64">
        <f t="shared" si="468"/>
        <v>0</v>
      </c>
      <c r="AC654" s="64">
        <f t="shared" si="468"/>
        <v>0</v>
      </c>
      <c r="AD654" s="64">
        <f t="shared" si="468"/>
        <v>0</v>
      </c>
      <c r="AE654" s="64">
        <f t="shared" si="468"/>
        <v>0</v>
      </c>
      <c r="AF654" s="64">
        <f t="shared" si="468"/>
        <v>0</v>
      </c>
      <c r="AG654" s="64">
        <f t="shared" si="468"/>
        <v>0</v>
      </c>
      <c r="AH654" s="64">
        <f t="shared" si="468"/>
        <v>0</v>
      </c>
    </row>
    <row r="655" spans="2:34" hidden="1" outlineLevel="1">
      <c r="B655" t="str">
        <f t="shared" si="425"/>
        <v>e-diesel (DAC) - Total emissions - WTT - Global - ton CO2eq/ton fuel</v>
      </c>
      <c r="C655" s="13" t="str">
        <f>C629</f>
        <v>e-diesel (DAC)</v>
      </c>
      <c r="D655" s="13" t="s">
        <v>175</v>
      </c>
      <c r="E655" s="13" t="s">
        <v>49</v>
      </c>
      <c r="F655" s="13" t="s">
        <v>52</v>
      </c>
      <c r="G655" s="61">
        <f t="shared" ref="G655:AH655" si="469">G659+G666+G674</f>
        <v>0</v>
      </c>
      <c r="H655" s="61">
        <f t="shared" si="469"/>
        <v>0</v>
      </c>
      <c r="I655" s="61">
        <f t="shared" si="469"/>
        <v>0</v>
      </c>
      <c r="J655" s="61">
        <f t="shared" si="469"/>
        <v>0</v>
      </c>
      <c r="K655" s="61">
        <f t="shared" si="469"/>
        <v>0</v>
      </c>
      <c r="L655" s="61">
        <f t="shared" si="469"/>
        <v>0</v>
      </c>
      <c r="M655" s="61">
        <f t="shared" si="469"/>
        <v>0</v>
      </c>
      <c r="N655" s="61">
        <f t="shared" si="469"/>
        <v>0</v>
      </c>
      <c r="O655" s="61">
        <f t="shared" si="469"/>
        <v>0</v>
      </c>
      <c r="P655" s="61">
        <f t="shared" si="469"/>
        <v>0</v>
      </c>
      <c r="Q655" s="61">
        <f t="shared" si="469"/>
        <v>0</v>
      </c>
      <c r="R655" s="61">
        <f t="shared" si="469"/>
        <v>0</v>
      </c>
      <c r="S655" s="61">
        <f t="shared" si="469"/>
        <v>0</v>
      </c>
      <c r="T655" s="61">
        <f t="shared" si="469"/>
        <v>0</v>
      </c>
      <c r="U655" s="61">
        <f t="shared" si="469"/>
        <v>0</v>
      </c>
      <c r="V655" s="61">
        <f t="shared" si="469"/>
        <v>0</v>
      </c>
      <c r="W655" s="61">
        <f t="shared" si="469"/>
        <v>0</v>
      </c>
      <c r="X655" s="61">
        <f t="shared" si="469"/>
        <v>0</v>
      </c>
      <c r="Y655" s="61">
        <f t="shared" si="469"/>
        <v>0</v>
      </c>
      <c r="Z655" s="61">
        <f t="shared" si="469"/>
        <v>0</v>
      </c>
      <c r="AA655" s="61">
        <f t="shared" si="469"/>
        <v>0</v>
      </c>
      <c r="AB655" s="61">
        <f t="shared" si="469"/>
        <v>0</v>
      </c>
      <c r="AC655" s="61">
        <f t="shared" si="469"/>
        <v>0</v>
      </c>
      <c r="AD655" s="61">
        <f t="shared" si="469"/>
        <v>0</v>
      </c>
      <c r="AE655" s="61">
        <f t="shared" si="469"/>
        <v>0</v>
      </c>
      <c r="AF655" s="61">
        <f t="shared" si="469"/>
        <v>0</v>
      </c>
      <c r="AG655" s="61">
        <f t="shared" si="469"/>
        <v>0</v>
      </c>
      <c r="AH655" s="61">
        <f t="shared" si="469"/>
        <v>0</v>
      </c>
    </row>
    <row r="656" spans="2:34" hidden="1" outlineLevel="1">
      <c r="B656" t="str">
        <f t="shared" si="425"/>
        <v/>
      </c>
      <c r="C656" s="2"/>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row>
    <row r="657" spans="2:34" hidden="1" outlineLevel="1">
      <c r="B657" t="str">
        <f t="shared" si="425"/>
        <v>e-diesel (DAC) - Process-related emissions - WTT - Global - ton CO2/ton fuel</v>
      </c>
      <c r="C657" s="10" t="str">
        <f>C629</f>
        <v>e-diesel (DAC)</v>
      </c>
      <c r="D657" s="10" t="s">
        <v>179</v>
      </c>
      <c r="E657" s="10" t="s">
        <v>49</v>
      </c>
      <c r="F657" s="10" t="s">
        <v>176</v>
      </c>
      <c r="G657" s="60">
        <f>G660</f>
        <v>0</v>
      </c>
      <c r="H657" s="60">
        <f t="shared" ref="H657:AH657" si="470">H660</f>
        <v>0</v>
      </c>
      <c r="I657" s="60">
        <f t="shared" si="470"/>
        <v>0</v>
      </c>
      <c r="J657" s="60">
        <f t="shared" si="470"/>
        <v>0</v>
      </c>
      <c r="K657" s="60">
        <f t="shared" si="470"/>
        <v>0</v>
      </c>
      <c r="L657" s="60">
        <f t="shared" si="470"/>
        <v>0</v>
      </c>
      <c r="M657" s="60">
        <f t="shared" si="470"/>
        <v>0</v>
      </c>
      <c r="N657" s="60">
        <f t="shared" si="470"/>
        <v>0</v>
      </c>
      <c r="O657" s="60">
        <f t="shared" si="470"/>
        <v>0</v>
      </c>
      <c r="P657" s="60">
        <f t="shared" si="470"/>
        <v>0</v>
      </c>
      <c r="Q657" s="60">
        <f t="shared" si="470"/>
        <v>0</v>
      </c>
      <c r="R657" s="60">
        <f t="shared" si="470"/>
        <v>0</v>
      </c>
      <c r="S657" s="60">
        <f t="shared" si="470"/>
        <v>0</v>
      </c>
      <c r="T657" s="60">
        <f t="shared" si="470"/>
        <v>0</v>
      </c>
      <c r="U657" s="60">
        <f t="shared" si="470"/>
        <v>0</v>
      </c>
      <c r="V657" s="60">
        <f t="shared" si="470"/>
        <v>0</v>
      </c>
      <c r="W657" s="60">
        <f t="shared" si="470"/>
        <v>0</v>
      </c>
      <c r="X657" s="60">
        <f t="shared" si="470"/>
        <v>0</v>
      </c>
      <c r="Y657" s="60">
        <f t="shared" si="470"/>
        <v>0</v>
      </c>
      <c r="Z657" s="60">
        <f t="shared" si="470"/>
        <v>0</v>
      </c>
      <c r="AA657" s="60">
        <f t="shared" si="470"/>
        <v>0</v>
      </c>
      <c r="AB657" s="60">
        <f t="shared" si="470"/>
        <v>0</v>
      </c>
      <c r="AC657" s="60">
        <f t="shared" si="470"/>
        <v>0</v>
      </c>
      <c r="AD657" s="60">
        <f t="shared" si="470"/>
        <v>0</v>
      </c>
      <c r="AE657" s="60">
        <f t="shared" si="470"/>
        <v>0</v>
      </c>
      <c r="AF657" s="60">
        <f t="shared" si="470"/>
        <v>0</v>
      </c>
      <c r="AG657" s="60">
        <f t="shared" si="470"/>
        <v>0</v>
      </c>
      <c r="AH657" s="60">
        <f t="shared" si="470"/>
        <v>0</v>
      </c>
    </row>
    <row r="658" spans="2:34" hidden="1" outlineLevel="1">
      <c r="B658" t="str">
        <f t="shared" si="425"/>
        <v>e-diesel (DAC) - Process-related emissions - WTT - Global - ton CH4/ton fuel</v>
      </c>
      <c r="C658" s="2" t="str">
        <f>C629</f>
        <v>e-diesel (DAC)</v>
      </c>
      <c r="D658" s="2" t="s">
        <v>179</v>
      </c>
      <c r="E658" s="2" t="s">
        <v>49</v>
      </c>
      <c r="F658" s="2" t="s">
        <v>177</v>
      </c>
      <c r="G658" s="64">
        <f t="shared" ref="G658:AH658" si="471">G661</f>
        <v>0</v>
      </c>
      <c r="H658" s="64">
        <f t="shared" si="471"/>
        <v>0</v>
      </c>
      <c r="I658" s="64">
        <f t="shared" si="471"/>
        <v>0</v>
      </c>
      <c r="J658" s="64">
        <f t="shared" si="471"/>
        <v>0</v>
      </c>
      <c r="K658" s="64">
        <f t="shared" si="471"/>
        <v>0</v>
      </c>
      <c r="L658" s="64">
        <f t="shared" si="471"/>
        <v>0</v>
      </c>
      <c r="M658" s="64">
        <f t="shared" si="471"/>
        <v>0</v>
      </c>
      <c r="N658" s="64">
        <f t="shared" si="471"/>
        <v>0</v>
      </c>
      <c r="O658" s="64">
        <f t="shared" si="471"/>
        <v>0</v>
      </c>
      <c r="P658" s="64">
        <f t="shared" si="471"/>
        <v>0</v>
      </c>
      <c r="Q658" s="64">
        <f t="shared" si="471"/>
        <v>0</v>
      </c>
      <c r="R658" s="64">
        <f t="shared" si="471"/>
        <v>0</v>
      </c>
      <c r="S658" s="64">
        <f t="shared" si="471"/>
        <v>0</v>
      </c>
      <c r="T658" s="64">
        <f t="shared" si="471"/>
        <v>0</v>
      </c>
      <c r="U658" s="64">
        <f t="shared" si="471"/>
        <v>0</v>
      </c>
      <c r="V658" s="64">
        <f t="shared" si="471"/>
        <v>0</v>
      </c>
      <c r="W658" s="64">
        <f t="shared" si="471"/>
        <v>0</v>
      </c>
      <c r="X658" s="64">
        <f t="shared" si="471"/>
        <v>0</v>
      </c>
      <c r="Y658" s="64">
        <f t="shared" si="471"/>
        <v>0</v>
      </c>
      <c r="Z658" s="64">
        <f t="shared" si="471"/>
        <v>0</v>
      </c>
      <c r="AA658" s="64">
        <f t="shared" si="471"/>
        <v>0</v>
      </c>
      <c r="AB658" s="64">
        <f t="shared" si="471"/>
        <v>0</v>
      </c>
      <c r="AC658" s="64">
        <f t="shared" si="471"/>
        <v>0</v>
      </c>
      <c r="AD658" s="64">
        <f t="shared" si="471"/>
        <v>0</v>
      </c>
      <c r="AE658" s="64">
        <f t="shared" si="471"/>
        <v>0</v>
      </c>
      <c r="AF658" s="64">
        <f t="shared" si="471"/>
        <v>0</v>
      </c>
      <c r="AG658" s="64">
        <f t="shared" si="471"/>
        <v>0</v>
      </c>
      <c r="AH658" s="64">
        <f t="shared" si="471"/>
        <v>0</v>
      </c>
    </row>
    <row r="659" spans="2:34" hidden="1" outlineLevel="1">
      <c r="B659" t="str">
        <f t="shared" si="425"/>
        <v>e-diesel (DAC) - Process-related emissions - WTT - Global - ton N2O/ton fuel</v>
      </c>
      <c r="C659" s="13" t="str">
        <f>C629</f>
        <v>e-diesel (DAC)</v>
      </c>
      <c r="D659" s="13" t="s">
        <v>179</v>
      </c>
      <c r="E659" s="13" t="s">
        <v>49</v>
      </c>
      <c r="F659" s="13" t="s">
        <v>178</v>
      </c>
      <c r="G659" s="61">
        <f t="shared" ref="G659:AH659" si="472">G662</f>
        <v>0</v>
      </c>
      <c r="H659" s="61">
        <f t="shared" si="472"/>
        <v>0</v>
      </c>
      <c r="I659" s="61">
        <f t="shared" si="472"/>
        <v>0</v>
      </c>
      <c r="J659" s="61">
        <f t="shared" si="472"/>
        <v>0</v>
      </c>
      <c r="K659" s="61">
        <f t="shared" si="472"/>
        <v>0</v>
      </c>
      <c r="L659" s="61">
        <f t="shared" si="472"/>
        <v>0</v>
      </c>
      <c r="M659" s="61">
        <f t="shared" si="472"/>
        <v>0</v>
      </c>
      <c r="N659" s="61">
        <f t="shared" si="472"/>
        <v>0</v>
      </c>
      <c r="O659" s="61">
        <f t="shared" si="472"/>
        <v>0</v>
      </c>
      <c r="P659" s="61">
        <f t="shared" si="472"/>
        <v>0</v>
      </c>
      <c r="Q659" s="61">
        <f t="shared" si="472"/>
        <v>0</v>
      </c>
      <c r="R659" s="61">
        <f t="shared" si="472"/>
        <v>0</v>
      </c>
      <c r="S659" s="61">
        <f t="shared" si="472"/>
        <v>0</v>
      </c>
      <c r="T659" s="61">
        <f t="shared" si="472"/>
        <v>0</v>
      </c>
      <c r="U659" s="61">
        <f t="shared" si="472"/>
        <v>0</v>
      </c>
      <c r="V659" s="61">
        <f t="shared" si="472"/>
        <v>0</v>
      </c>
      <c r="W659" s="61">
        <f t="shared" si="472"/>
        <v>0</v>
      </c>
      <c r="X659" s="61">
        <f t="shared" si="472"/>
        <v>0</v>
      </c>
      <c r="Y659" s="61">
        <f t="shared" si="472"/>
        <v>0</v>
      </c>
      <c r="Z659" s="61">
        <f t="shared" si="472"/>
        <v>0</v>
      </c>
      <c r="AA659" s="61">
        <f t="shared" si="472"/>
        <v>0</v>
      </c>
      <c r="AB659" s="61">
        <f t="shared" si="472"/>
        <v>0</v>
      </c>
      <c r="AC659" s="61">
        <f t="shared" si="472"/>
        <v>0</v>
      </c>
      <c r="AD659" s="61">
        <f t="shared" si="472"/>
        <v>0</v>
      </c>
      <c r="AE659" s="61">
        <f t="shared" si="472"/>
        <v>0</v>
      </c>
      <c r="AF659" s="61">
        <f t="shared" si="472"/>
        <v>0</v>
      </c>
      <c r="AG659" s="61">
        <f t="shared" si="472"/>
        <v>0</v>
      </c>
      <c r="AH659" s="61">
        <f t="shared" si="472"/>
        <v>0</v>
      </c>
    </row>
    <row r="660" spans="2:34" hidden="1" outlineLevel="1">
      <c r="B660" t="str">
        <f t="shared" ref="B660:B723" si="473">_xlfn.TEXTJOIN(" - ",TRUE,C660:F660)</f>
        <v>e-diesel - Process WTT emissions (carbon dioxide) - Global - ton CO2/ton fuel</v>
      </c>
      <c r="C660" t="s">
        <v>87</v>
      </c>
      <c r="D660" t="s">
        <v>180</v>
      </c>
      <c r="E660" t="s">
        <v>49</v>
      </c>
      <c r="F660" t="s">
        <v>176</v>
      </c>
      <c r="G660" s="20">
        <f t="shared" ref="G660:AH662" si="474">INDEX(FuelData,MATCH($B660,FuelData_Index,0),MATCH(G$4,FuelData_Year,0))</f>
        <v>0</v>
      </c>
      <c r="H660" s="20">
        <f t="shared" si="474"/>
        <v>0</v>
      </c>
      <c r="I660" s="20">
        <f t="shared" si="474"/>
        <v>0</v>
      </c>
      <c r="J660" s="20">
        <f t="shared" si="474"/>
        <v>0</v>
      </c>
      <c r="K660" s="20">
        <f t="shared" si="474"/>
        <v>0</v>
      </c>
      <c r="L660" s="20">
        <f t="shared" si="474"/>
        <v>0</v>
      </c>
      <c r="M660" s="20">
        <f t="shared" si="474"/>
        <v>0</v>
      </c>
      <c r="N660" s="20">
        <f t="shared" si="474"/>
        <v>0</v>
      </c>
      <c r="O660" s="20">
        <f t="shared" si="474"/>
        <v>0</v>
      </c>
      <c r="P660" s="20">
        <f t="shared" si="474"/>
        <v>0</v>
      </c>
      <c r="Q660" s="20">
        <f t="shared" si="474"/>
        <v>0</v>
      </c>
      <c r="R660" s="20">
        <f t="shared" si="474"/>
        <v>0</v>
      </c>
      <c r="S660" s="20">
        <f t="shared" si="474"/>
        <v>0</v>
      </c>
      <c r="T660" s="20">
        <f t="shared" si="474"/>
        <v>0</v>
      </c>
      <c r="U660" s="20">
        <f t="shared" si="474"/>
        <v>0</v>
      </c>
      <c r="V660" s="20">
        <f t="shared" si="474"/>
        <v>0</v>
      </c>
      <c r="W660" s="20">
        <f t="shared" si="474"/>
        <v>0</v>
      </c>
      <c r="X660" s="20">
        <f t="shared" si="474"/>
        <v>0</v>
      </c>
      <c r="Y660" s="20">
        <f t="shared" si="474"/>
        <v>0</v>
      </c>
      <c r="Z660" s="20">
        <f t="shared" si="474"/>
        <v>0</v>
      </c>
      <c r="AA660" s="20">
        <f t="shared" si="474"/>
        <v>0</v>
      </c>
      <c r="AB660" s="20">
        <f t="shared" si="474"/>
        <v>0</v>
      </c>
      <c r="AC660" s="20">
        <f t="shared" si="474"/>
        <v>0</v>
      </c>
      <c r="AD660" s="20">
        <f t="shared" si="474"/>
        <v>0</v>
      </c>
      <c r="AE660" s="20">
        <f t="shared" si="474"/>
        <v>0</v>
      </c>
      <c r="AF660" s="20">
        <f t="shared" si="474"/>
        <v>0</v>
      </c>
      <c r="AG660" s="20">
        <f t="shared" si="474"/>
        <v>0</v>
      </c>
      <c r="AH660" s="20">
        <f t="shared" si="474"/>
        <v>0</v>
      </c>
    </row>
    <row r="661" spans="2:34" hidden="1" outlineLevel="1">
      <c r="B661" t="str">
        <f t="shared" si="473"/>
        <v>e-diesel - Process WTT emissions (methane) - Global - ton CH4/ton fuel</v>
      </c>
      <c r="C661" t="s">
        <v>87</v>
      </c>
      <c r="D661" t="s">
        <v>181</v>
      </c>
      <c r="E661" t="s">
        <v>49</v>
      </c>
      <c r="F661" t="s">
        <v>177</v>
      </c>
      <c r="G661" s="20">
        <f t="shared" si="474"/>
        <v>0</v>
      </c>
      <c r="H661" s="20">
        <f t="shared" si="474"/>
        <v>0</v>
      </c>
      <c r="I661" s="20">
        <f t="shared" si="474"/>
        <v>0</v>
      </c>
      <c r="J661" s="20">
        <f t="shared" si="474"/>
        <v>0</v>
      </c>
      <c r="K661" s="20">
        <f t="shared" si="474"/>
        <v>0</v>
      </c>
      <c r="L661" s="20">
        <f t="shared" si="474"/>
        <v>0</v>
      </c>
      <c r="M661" s="20">
        <f t="shared" si="474"/>
        <v>0</v>
      </c>
      <c r="N661" s="20">
        <f t="shared" si="474"/>
        <v>0</v>
      </c>
      <c r="O661" s="20">
        <f t="shared" si="474"/>
        <v>0</v>
      </c>
      <c r="P661" s="20">
        <f t="shared" si="474"/>
        <v>0</v>
      </c>
      <c r="Q661" s="20">
        <f t="shared" si="474"/>
        <v>0</v>
      </c>
      <c r="R661" s="20">
        <f t="shared" si="474"/>
        <v>0</v>
      </c>
      <c r="S661" s="20">
        <f t="shared" si="474"/>
        <v>0</v>
      </c>
      <c r="T661" s="20">
        <f t="shared" si="474"/>
        <v>0</v>
      </c>
      <c r="U661" s="20">
        <f t="shared" si="474"/>
        <v>0</v>
      </c>
      <c r="V661" s="20">
        <f t="shared" si="474"/>
        <v>0</v>
      </c>
      <c r="W661" s="20">
        <f t="shared" si="474"/>
        <v>0</v>
      </c>
      <c r="X661" s="20">
        <f t="shared" si="474"/>
        <v>0</v>
      </c>
      <c r="Y661" s="20">
        <f t="shared" si="474"/>
        <v>0</v>
      </c>
      <c r="Z661" s="20">
        <f t="shared" si="474"/>
        <v>0</v>
      </c>
      <c r="AA661" s="20">
        <f t="shared" si="474"/>
        <v>0</v>
      </c>
      <c r="AB661" s="20">
        <f t="shared" si="474"/>
        <v>0</v>
      </c>
      <c r="AC661" s="20">
        <f t="shared" si="474"/>
        <v>0</v>
      </c>
      <c r="AD661" s="20">
        <f t="shared" si="474"/>
        <v>0</v>
      </c>
      <c r="AE661" s="20">
        <f t="shared" si="474"/>
        <v>0</v>
      </c>
      <c r="AF661" s="20">
        <f t="shared" si="474"/>
        <v>0</v>
      </c>
      <c r="AG661" s="20">
        <f t="shared" si="474"/>
        <v>0</v>
      </c>
      <c r="AH661" s="20">
        <f t="shared" si="474"/>
        <v>0</v>
      </c>
    </row>
    <row r="662" spans="2:34" hidden="1" outlineLevel="1">
      <c r="B662" t="str">
        <f t="shared" si="473"/>
        <v>e-diesel - Process WTT emissions (nitrous oxide) - Global - ton N2O/ton fuel</v>
      </c>
      <c r="C662" t="s">
        <v>87</v>
      </c>
      <c r="D662" t="s">
        <v>182</v>
      </c>
      <c r="E662" t="s">
        <v>49</v>
      </c>
      <c r="F662" t="s">
        <v>178</v>
      </c>
      <c r="G662" s="20">
        <f t="shared" si="474"/>
        <v>0</v>
      </c>
      <c r="H662" s="20">
        <f t="shared" si="474"/>
        <v>0</v>
      </c>
      <c r="I662" s="20">
        <f t="shared" si="474"/>
        <v>0</v>
      </c>
      <c r="J662" s="20">
        <f t="shared" si="474"/>
        <v>0</v>
      </c>
      <c r="K662" s="20">
        <f t="shared" si="474"/>
        <v>0</v>
      </c>
      <c r="L662" s="20">
        <f t="shared" si="474"/>
        <v>0</v>
      </c>
      <c r="M662" s="20">
        <f t="shared" si="474"/>
        <v>0</v>
      </c>
      <c r="N662" s="20">
        <f t="shared" si="474"/>
        <v>0</v>
      </c>
      <c r="O662" s="20">
        <f t="shared" si="474"/>
        <v>0</v>
      </c>
      <c r="P662" s="20">
        <f t="shared" si="474"/>
        <v>0</v>
      </c>
      <c r="Q662" s="20">
        <f t="shared" si="474"/>
        <v>0</v>
      </c>
      <c r="R662" s="20">
        <f t="shared" si="474"/>
        <v>0</v>
      </c>
      <c r="S662" s="20">
        <f t="shared" si="474"/>
        <v>0</v>
      </c>
      <c r="T662" s="20">
        <f t="shared" si="474"/>
        <v>0</v>
      </c>
      <c r="U662" s="20">
        <f t="shared" si="474"/>
        <v>0</v>
      </c>
      <c r="V662" s="20">
        <f t="shared" si="474"/>
        <v>0</v>
      </c>
      <c r="W662" s="20">
        <f t="shared" si="474"/>
        <v>0</v>
      </c>
      <c r="X662" s="20">
        <f t="shared" si="474"/>
        <v>0</v>
      </c>
      <c r="Y662" s="20">
        <f t="shared" si="474"/>
        <v>0</v>
      </c>
      <c r="Z662" s="20">
        <f t="shared" si="474"/>
        <v>0</v>
      </c>
      <c r="AA662" s="20">
        <f t="shared" si="474"/>
        <v>0</v>
      </c>
      <c r="AB662" s="20">
        <f t="shared" si="474"/>
        <v>0</v>
      </c>
      <c r="AC662" s="20">
        <f t="shared" si="474"/>
        <v>0</v>
      </c>
      <c r="AD662" s="20">
        <f t="shared" si="474"/>
        <v>0</v>
      </c>
      <c r="AE662" s="20">
        <f t="shared" si="474"/>
        <v>0</v>
      </c>
      <c r="AF662" s="20">
        <f t="shared" si="474"/>
        <v>0</v>
      </c>
      <c r="AG662" s="20">
        <f t="shared" si="474"/>
        <v>0</v>
      </c>
      <c r="AH662" s="20">
        <f t="shared" si="474"/>
        <v>0</v>
      </c>
    </row>
    <row r="663" spans="2:34" hidden="1" outlineLevel="1">
      <c r="B663" t="str">
        <f t="shared" si="473"/>
        <v/>
      </c>
      <c r="G663" s="66"/>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row>
    <row r="664" spans="2:34" hidden="1" outlineLevel="1">
      <c r="B664" t="str">
        <f t="shared" si="473"/>
        <v>e-diesel (DAC) - Energy-related emissions - WTT - Global - ton CO2/ton fuel</v>
      </c>
      <c r="C664" s="10" t="str">
        <f>C629</f>
        <v>e-diesel (DAC)</v>
      </c>
      <c r="D664" s="10" t="s">
        <v>183</v>
      </c>
      <c r="E664" s="10" t="s">
        <v>49</v>
      </c>
      <c r="F664" s="10" t="s">
        <v>176</v>
      </c>
      <c r="G664" s="67">
        <f>G667*G$670</f>
        <v>2.2253082272719405E-3</v>
      </c>
      <c r="H664" s="67">
        <f t="shared" ref="H664:AH664" si="475">H667*H$670</f>
        <v>2.1866541136359757E-3</v>
      </c>
      <c r="I664" s="67">
        <f t="shared" si="475"/>
        <v>2.1480000000000019E-3</v>
      </c>
      <c r="J664" s="67">
        <f t="shared" si="475"/>
        <v>2.1125367616974724E-3</v>
      </c>
      <c r="K664" s="67">
        <f t="shared" si="475"/>
        <v>2.0770735233949429E-3</v>
      </c>
      <c r="L664" s="67">
        <f t="shared" si="475"/>
        <v>2.0416102850924133E-3</v>
      </c>
      <c r="M664" s="67">
        <f t="shared" si="475"/>
        <v>2.0061470467898834E-3</v>
      </c>
      <c r="N664" s="67">
        <f t="shared" si="475"/>
        <v>1.9706838084873539E-3</v>
      </c>
      <c r="O664" s="67">
        <f t="shared" si="475"/>
        <v>1.9381480405547069E-3</v>
      </c>
      <c r="P664" s="67">
        <f t="shared" si="475"/>
        <v>1.9056122726220598E-3</v>
      </c>
      <c r="Q664" s="67">
        <f t="shared" si="475"/>
        <v>1.8730765046894129E-3</v>
      </c>
      <c r="R664" s="67">
        <f t="shared" si="475"/>
        <v>1.8405407367567657E-3</v>
      </c>
      <c r="S664" s="67">
        <f t="shared" si="475"/>
        <v>1.8080049688241186E-3</v>
      </c>
      <c r="T664" s="67">
        <f t="shared" si="475"/>
        <v>1.7781550102293439E-3</v>
      </c>
      <c r="U664" s="67">
        <f t="shared" si="475"/>
        <v>1.7483050516345785E-3</v>
      </c>
      <c r="V664" s="67">
        <f t="shared" si="475"/>
        <v>1.7184550930398035E-3</v>
      </c>
      <c r="W664" s="67">
        <f t="shared" si="475"/>
        <v>1.6886051344450288E-3</v>
      </c>
      <c r="X664" s="67">
        <f t="shared" si="475"/>
        <v>1.6587551758502634E-3</v>
      </c>
      <c r="Y664" s="67">
        <f t="shared" si="475"/>
        <v>1.631369314543597E-3</v>
      </c>
      <c r="Z664" s="67">
        <f t="shared" si="475"/>
        <v>1.6039834532369211E-3</v>
      </c>
      <c r="AA664" s="67">
        <f t="shared" si="475"/>
        <v>1.5765975919302452E-3</v>
      </c>
      <c r="AB664" s="67">
        <f t="shared" si="475"/>
        <v>1.5492117306235788E-3</v>
      </c>
      <c r="AC664" s="67">
        <f t="shared" si="475"/>
        <v>1.5218258693169028E-3</v>
      </c>
      <c r="AD664" s="67">
        <f t="shared" si="475"/>
        <v>1.4967006954535182E-3</v>
      </c>
      <c r="AE664" s="67">
        <f t="shared" si="475"/>
        <v>1.4715755215901432E-3</v>
      </c>
      <c r="AF664" s="67">
        <f t="shared" si="475"/>
        <v>1.4464503477267584E-3</v>
      </c>
      <c r="AG664" s="67">
        <f t="shared" si="475"/>
        <v>1.4213251738633738E-3</v>
      </c>
      <c r="AH664" s="67">
        <f t="shared" si="475"/>
        <v>1.3961999999999987E-3</v>
      </c>
    </row>
    <row r="665" spans="2:34" hidden="1" outlineLevel="1">
      <c r="B665" t="str">
        <f t="shared" si="473"/>
        <v>e-diesel (DAC) - Energy-related emissions - WTT - Global - ton CH4/ton fuel</v>
      </c>
      <c r="C665" s="2" t="str">
        <f>C629</f>
        <v>e-diesel (DAC)</v>
      </c>
      <c r="D665" s="2" t="s">
        <v>183</v>
      </c>
      <c r="E665" s="2" t="s">
        <v>49</v>
      </c>
      <c r="F665" s="2" t="s">
        <v>177</v>
      </c>
      <c r="G665" s="68">
        <f t="shared" ref="G665:AH665" si="476">G668*G$670</f>
        <v>0</v>
      </c>
      <c r="H665" s="68">
        <f t="shared" si="476"/>
        <v>0</v>
      </c>
      <c r="I665" s="68">
        <f t="shared" si="476"/>
        <v>0</v>
      </c>
      <c r="J665" s="68">
        <f t="shared" si="476"/>
        <v>0</v>
      </c>
      <c r="K665" s="68">
        <f t="shared" si="476"/>
        <v>0</v>
      </c>
      <c r="L665" s="68">
        <f t="shared" si="476"/>
        <v>0</v>
      </c>
      <c r="M665" s="68">
        <f t="shared" si="476"/>
        <v>0</v>
      </c>
      <c r="N665" s="68">
        <f t="shared" si="476"/>
        <v>0</v>
      </c>
      <c r="O665" s="68">
        <f t="shared" si="476"/>
        <v>0</v>
      </c>
      <c r="P665" s="68">
        <f t="shared" si="476"/>
        <v>0</v>
      </c>
      <c r="Q665" s="68">
        <f t="shared" si="476"/>
        <v>0</v>
      </c>
      <c r="R665" s="68">
        <f t="shared" si="476"/>
        <v>0</v>
      </c>
      <c r="S665" s="68">
        <f t="shared" si="476"/>
        <v>0</v>
      </c>
      <c r="T665" s="68">
        <f t="shared" si="476"/>
        <v>0</v>
      </c>
      <c r="U665" s="68">
        <f t="shared" si="476"/>
        <v>0</v>
      </c>
      <c r="V665" s="68">
        <f t="shared" si="476"/>
        <v>0</v>
      </c>
      <c r="W665" s="68">
        <f t="shared" si="476"/>
        <v>0</v>
      </c>
      <c r="X665" s="68">
        <f t="shared" si="476"/>
        <v>0</v>
      </c>
      <c r="Y665" s="68">
        <f t="shared" si="476"/>
        <v>0</v>
      </c>
      <c r="Z665" s="68">
        <f t="shared" si="476"/>
        <v>0</v>
      </c>
      <c r="AA665" s="68">
        <f t="shared" si="476"/>
        <v>0</v>
      </c>
      <c r="AB665" s="68">
        <f t="shared" si="476"/>
        <v>0</v>
      </c>
      <c r="AC665" s="68">
        <f t="shared" si="476"/>
        <v>0</v>
      </c>
      <c r="AD665" s="68">
        <f t="shared" si="476"/>
        <v>0</v>
      </c>
      <c r="AE665" s="68">
        <f t="shared" si="476"/>
        <v>0</v>
      </c>
      <c r="AF665" s="68">
        <f t="shared" si="476"/>
        <v>0</v>
      </c>
      <c r="AG665" s="68">
        <f t="shared" si="476"/>
        <v>0</v>
      </c>
      <c r="AH665" s="68">
        <f t="shared" si="476"/>
        <v>0</v>
      </c>
    </row>
    <row r="666" spans="2:34" hidden="1" outlineLevel="1">
      <c r="B666" t="str">
        <f t="shared" si="473"/>
        <v>e-diesel (DAC) - Energy-related emissions - WTT - Global - ton N2O/ton fuel</v>
      </c>
      <c r="C666" s="13" t="str">
        <f>C629</f>
        <v>e-diesel (DAC)</v>
      </c>
      <c r="D666" s="13" t="s">
        <v>183</v>
      </c>
      <c r="E666" s="13" t="s">
        <v>49</v>
      </c>
      <c r="F666" s="13" t="s">
        <v>178</v>
      </c>
      <c r="G666" s="69">
        <f t="shared" ref="G666:AH666" si="477">G669*G$670</f>
        <v>0</v>
      </c>
      <c r="H666" s="69">
        <f t="shared" si="477"/>
        <v>0</v>
      </c>
      <c r="I666" s="69">
        <f t="shared" si="477"/>
        <v>0</v>
      </c>
      <c r="J666" s="69">
        <f t="shared" si="477"/>
        <v>0</v>
      </c>
      <c r="K666" s="69">
        <f t="shared" si="477"/>
        <v>0</v>
      </c>
      <c r="L666" s="69">
        <f t="shared" si="477"/>
        <v>0</v>
      </c>
      <c r="M666" s="69">
        <f t="shared" si="477"/>
        <v>0</v>
      </c>
      <c r="N666" s="69">
        <f t="shared" si="477"/>
        <v>0</v>
      </c>
      <c r="O666" s="69">
        <f t="shared" si="477"/>
        <v>0</v>
      </c>
      <c r="P666" s="69">
        <f t="shared" si="477"/>
        <v>0</v>
      </c>
      <c r="Q666" s="69">
        <f t="shared" si="477"/>
        <v>0</v>
      </c>
      <c r="R666" s="69">
        <f t="shared" si="477"/>
        <v>0</v>
      </c>
      <c r="S666" s="69">
        <f t="shared" si="477"/>
        <v>0</v>
      </c>
      <c r="T666" s="69">
        <f t="shared" si="477"/>
        <v>0</v>
      </c>
      <c r="U666" s="69">
        <f t="shared" si="477"/>
        <v>0</v>
      </c>
      <c r="V666" s="69">
        <f t="shared" si="477"/>
        <v>0</v>
      </c>
      <c r="W666" s="69">
        <f t="shared" si="477"/>
        <v>0</v>
      </c>
      <c r="X666" s="69">
        <f t="shared" si="477"/>
        <v>0</v>
      </c>
      <c r="Y666" s="69">
        <f t="shared" si="477"/>
        <v>0</v>
      </c>
      <c r="Z666" s="69">
        <f t="shared" si="477"/>
        <v>0</v>
      </c>
      <c r="AA666" s="69">
        <f t="shared" si="477"/>
        <v>0</v>
      </c>
      <c r="AB666" s="69">
        <f t="shared" si="477"/>
        <v>0</v>
      </c>
      <c r="AC666" s="69">
        <f t="shared" si="477"/>
        <v>0</v>
      </c>
      <c r="AD666" s="69">
        <f t="shared" si="477"/>
        <v>0</v>
      </c>
      <c r="AE666" s="69">
        <f t="shared" si="477"/>
        <v>0</v>
      </c>
      <c r="AF666" s="69">
        <f t="shared" si="477"/>
        <v>0</v>
      </c>
      <c r="AG666" s="69">
        <f t="shared" si="477"/>
        <v>0</v>
      </c>
      <c r="AH666" s="69">
        <f t="shared" si="477"/>
        <v>0</v>
      </c>
    </row>
    <row r="667" spans="2:34" hidden="1" outlineLevel="1">
      <c r="B667" t="str">
        <f t="shared" si="473"/>
        <v>Renewable electricity - Feedstock WTT emissions (carbon dioxide) - Global - ton CO2/MWh</v>
      </c>
      <c r="C667" t="s">
        <v>118</v>
      </c>
      <c r="D667" t="s">
        <v>184</v>
      </c>
      <c r="E667" t="s">
        <v>49</v>
      </c>
      <c r="F667" t="s">
        <v>185</v>
      </c>
      <c r="G667" s="24">
        <f t="shared" ref="G667:V670" si="478">INDEX(FuelData,MATCH($B667,FuelData_Index,0),MATCH(G$4,FuelData_Year,0))</f>
        <v>5.3699999999999998E-3</v>
      </c>
      <c r="H667" s="24">
        <f t="shared" si="478"/>
        <v>5.3699999999999998E-3</v>
      </c>
      <c r="I667" s="24">
        <f t="shared" si="478"/>
        <v>5.3699999999999998E-3</v>
      </c>
      <c r="J667" s="24">
        <f t="shared" si="478"/>
        <v>5.3699999999999998E-3</v>
      </c>
      <c r="K667" s="24">
        <f t="shared" si="478"/>
        <v>5.3699999999999998E-3</v>
      </c>
      <c r="L667" s="24">
        <f t="shared" si="478"/>
        <v>5.3699999999999998E-3</v>
      </c>
      <c r="M667" s="24">
        <f t="shared" si="478"/>
        <v>5.3699999999999998E-3</v>
      </c>
      <c r="N667" s="24">
        <f t="shared" si="478"/>
        <v>5.3699999999999998E-3</v>
      </c>
      <c r="O667" s="24">
        <f t="shared" si="478"/>
        <v>5.3699999999999998E-3</v>
      </c>
      <c r="P667" s="24">
        <f t="shared" si="478"/>
        <v>5.3699999999999998E-3</v>
      </c>
      <c r="Q667" s="24">
        <f t="shared" si="478"/>
        <v>5.3699999999999998E-3</v>
      </c>
      <c r="R667" s="24">
        <f t="shared" si="478"/>
        <v>5.3699999999999998E-3</v>
      </c>
      <c r="S667" s="24">
        <f t="shared" si="478"/>
        <v>5.3699999999999998E-3</v>
      </c>
      <c r="T667" s="24">
        <f t="shared" si="478"/>
        <v>5.3699999999999998E-3</v>
      </c>
      <c r="U667" s="24">
        <f t="shared" si="478"/>
        <v>5.3699999999999998E-3</v>
      </c>
      <c r="V667" s="24">
        <f t="shared" si="478"/>
        <v>5.3699999999999998E-3</v>
      </c>
      <c r="W667" s="24">
        <f t="shared" ref="W667:AH670" si="479">INDEX(FuelData,MATCH($B667,FuelData_Index,0),MATCH(W$4,FuelData_Year,0))</f>
        <v>5.3699999999999998E-3</v>
      </c>
      <c r="X667" s="24">
        <f t="shared" si="479"/>
        <v>5.3699999999999998E-3</v>
      </c>
      <c r="Y667" s="24">
        <f t="shared" si="479"/>
        <v>5.3699999999999998E-3</v>
      </c>
      <c r="Z667" s="24">
        <f t="shared" si="479"/>
        <v>5.3699999999999998E-3</v>
      </c>
      <c r="AA667" s="24">
        <f t="shared" si="479"/>
        <v>5.3699999999999998E-3</v>
      </c>
      <c r="AB667" s="24">
        <f t="shared" si="479"/>
        <v>5.3699999999999998E-3</v>
      </c>
      <c r="AC667" s="24">
        <f t="shared" si="479"/>
        <v>5.3699999999999998E-3</v>
      </c>
      <c r="AD667" s="24">
        <f t="shared" si="479"/>
        <v>5.3699999999999998E-3</v>
      </c>
      <c r="AE667" s="24">
        <f t="shared" si="479"/>
        <v>5.3699999999999998E-3</v>
      </c>
      <c r="AF667" s="24">
        <f t="shared" si="479"/>
        <v>5.3699999999999998E-3</v>
      </c>
      <c r="AG667" s="24">
        <f t="shared" si="479"/>
        <v>5.3699999999999998E-3</v>
      </c>
      <c r="AH667" s="24">
        <f t="shared" si="479"/>
        <v>5.3699999999999998E-3</v>
      </c>
    </row>
    <row r="668" spans="2:34" hidden="1" outlineLevel="1">
      <c r="B668" t="str">
        <f t="shared" si="473"/>
        <v>Renewable electricity - Feedstock WTT emissions (methane) - Global - ton CH4/MWh</v>
      </c>
      <c r="C668" t="s">
        <v>118</v>
      </c>
      <c r="D668" t="s">
        <v>186</v>
      </c>
      <c r="E668" t="s">
        <v>49</v>
      </c>
      <c r="F668" t="s">
        <v>187</v>
      </c>
      <c r="G668" s="24">
        <f t="shared" si="478"/>
        <v>0</v>
      </c>
      <c r="H668" s="24">
        <f t="shared" si="478"/>
        <v>0</v>
      </c>
      <c r="I668" s="24">
        <f t="shared" si="478"/>
        <v>0</v>
      </c>
      <c r="J668" s="24">
        <f t="shared" si="478"/>
        <v>0</v>
      </c>
      <c r="K668" s="24">
        <f t="shared" si="478"/>
        <v>0</v>
      </c>
      <c r="L668" s="24">
        <f t="shared" si="478"/>
        <v>0</v>
      </c>
      <c r="M668" s="24">
        <f t="shared" si="478"/>
        <v>0</v>
      </c>
      <c r="N668" s="24">
        <f t="shared" si="478"/>
        <v>0</v>
      </c>
      <c r="O668" s="24">
        <f t="shared" si="478"/>
        <v>0</v>
      </c>
      <c r="P668" s="24">
        <f t="shared" si="478"/>
        <v>0</v>
      </c>
      <c r="Q668" s="24">
        <f t="shared" si="478"/>
        <v>0</v>
      </c>
      <c r="R668" s="24">
        <f t="shared" si="478"/>
        <v>0</v>
      </c>
      <c r="S668" s="24">
        <f t="shared" si="478"/>
        <v>0</v>
      </c>
      <c r="T668" s="24">
        <f t="shared" si="478"/>
        <v>0</v>
      </c>
      <c r="U668" s="24">
        <f t="shared" si="478"/>
        <v>0</v>
      </c>
      <c r="V668" s="24">
        <f t="shared" si="478"/>
        <v>0</v>
      </c>
      <c r="W668" s="24">
        <f t="shared" si="479"/>
        <v>0</v>
      </c>
      <c r="X668" s="24">
        <f t="shared" si="479"/>
        <v>0</v>
      </c>
      <c r="Y668" s="24">
        <f t="shared" si="479"/>
        <v>0</v>
      </c>
      <c r="Z668" s="24">
        <f t="shared" si="479"/>
        <v>0</v>
      </c>
      <c r="AA668" s="24">
        <f t="shared" si="479"/>
        <v>0</v>
      </c>
      <c r="AB668" s="24">
        <f t="shared" si="479"/>
        <v>0</v>
      </c>
      <c r="AC668" s="24">
        <f t="shared" si="479"/>
        <v>0</v>
      </c>
      <c r="AD668" s="24">
        <f t="shared" si="479"/>
        <v>0</v>
      </c>
      <c r="AE668" s="24">
        <f t="shared" si="479"/>
        <v>0</v>
      </c>
      <c r="AF668" s="24">
        <f t="shared" si="479"/>
        <v>0</v>
      </c>
      <c r="AG668" s="24">
        <f t="shared" si="479"/>
        <v>0</v>
      </c>
      <c r="AH668" s="24">
        <f t="shared" si="479"/>
        <v>0</v>
      </c>
    </row>
    <row r="669" spans="2:34" hidden="1" outlineLevel="1">
      <c r="B669" t="str">
        <f t="shared" si="473"/>
        <v>Renewable electricity - Feedstock WTT emissions (nitrous oxide) - Global - ton N2O/MWh</v>
      </c>
      <c r="C669" t="s">
        <v>118</v>
      </c>
      <c r="D669" t="s">
        <v>188</v>
      </c>
      <c r="E669" t="s">
        <v>49</v>
      </c>
      <c r="F669" t="s">
        <v>189</v>
      </c>
      <c r="G669" s="24">
        <f t="shared" si="478"/>
        <v>0</v>
      </c>
      <c r="H669" s="24">
        <f t="shared" si="478"/>
        <v>0</v>
      </c>
      <c r="I669" s="24">
        <f t="shared" si="478"/>
        <v>0</v>
      </c>
      <c r="J669" s="24">
        <f t="shared" si="478"/>
        <v>0</v>
      </c>
      <c r="K669" s="24">
        <f t="shared" si="478"/>
        <v>0</v>
      </c>
      <c r="L669" s="24">
        <f t="shared" si="478"/>
        <v>0</v>
      </c>
      <c r="M669" s="24">
        <f t="shared" si="478"/>
        <v>0</v>
      </c>
      <c r="N669" s="24">
        <f t="shared" si="478"/>
        <v>0</v>
      </c>
      <c r="O669" s="24">
        <f t="shared" si="478"/>
        <v>0</v>
      </c>
      <c r="P669" s="24">
        <f t="shared" si="478"/>
        <v>0</v>
      </c>
      <c r="Q669" s="24">
        <f t="shared" si="478"/>
        <v>0</v>
      </c>
      <c r="R669" s="24">
        <f t="shared" si="478"/>
        <v>0</v>
      </c>
      <c r="S669" s="24">
        <f t="shared" si="478"/>
        <v>0</v>
      </c>
      <c r="T669" s="24">
        <f t="shared" si="478"/>
        <v>0</v>
      </c>
      <c r="U669" s="24">
        <f t="shared" si="478"/>
        <v>0</v>
      </c>
      <c r="V669" s="24">
        <f t="shared" si="478"/>
        <v>0</v>
      </c>
      <c r="W669" s="24">
        <f t="shared" si="479"/>
        <v>0</v>
      </c>
      <c r="X669" s="24">
        <f t="shared" si="479"/>
        <v>0</v>
      </c>
      <c r="Y669" s="24">
        <f t="shared" si="479"/>
        <v>0</v>
      </c>
      <c r="Z669" s="24">
        <f t="shared" si="479"/>
        <v>0</v>
      </c>
      <c r="AA669" s="24">
        <f t="shared" si="479"/>
        <v>0</v>
      </c>
      <c r="AB669" s="24">
        <f t="shared" si="479"/>
        <v>0</v>
      </c>
      <c r="AC669" s="24">
        <f t="shared" si="479"/>
        <v>0</v>
      </c>
      <c r="AD669" s="24">
        <f t="shared" si="479"/>
        <v>0</v>
      </c>
      <c r="AE669" s="24">
        <f t="shared" si="479"/>
        <v>0</v>
      </c>
      <c r="AF669" s="24">
        <f t="shared" si="479"/>
        <v>0</v>
      </c>
      <c r="AG669" s="24">
        <f t="shared" si="479"/>
        <v>0</v>
      </c>
      <c r="AH669" s="24">
        <f t="shared" si="479"/>
        <v>0</v>
      </c>
    </row>
    <row r="670" spans="2:34" hidden="1" outlineLevel="1">
      <c r="B670" t="str">
        <f t="shared" si="473"/>
        <v>e-diesel - Energy demand - Global - MWh/ton fuel</v>
      </c>
      <c r="C670" t="s">
        <v>87</v>
      </c>
      <c r="D670" t="s">
        <v>137</v>
      </c>
      <c r="E670" t="s">
        <v>49</v>
      </c>
      <c r="F670" t="s">
        <v>122</v>
      </c>
      <c r="G670" s="20">
        <f t="shared" si="478"/>
        <v>0.41439631792773568</v>
      </c>
      <c r="H670" s="20">
        <f t="shared" si="478"/>
        <v>0.40719815896386891</v>
      </c>
      <c r="I670" s="20">
        <f t="shared" si="478"/>
        <v>0.40000000000000036</v>
      </c>
      <c r="J670" s="20">
        <f t="shared" si="478"/>
        <v>0.39339604500884029</v>
      </c>
      <c r="K670" s="20">
        <f t="shared" si="478"/>
        <v>0.38679209001768022</v>
      </c>
      <c r="L670" s="20">
        <f t="shared" si="478"/>
        <v>0.38018813502652016</v>
      </c>
      <c r="M670" s="20">
        <f t="shared" si="478"/>
        <v>0.37358418003536009</v>
      </c>
      <c r="N670" s="20">
        <f t="shared" si="478"/>
        <v>0.36698022504420003</v>
      </c>
      <c r="O670" s="20">
        <f t="shared" si="478"/>
        <v>0.3609214228221056</v>
      </c>
      <c r="P670" s="20">
        <f t="shared" si="478"/>
        <v>0.35486262060001117</v>
      </c>
      <c r="Q670" s="20">
        <f t="shared" si="478"/>
        <v>0.34880381837791674</v>
      </c>
      <c r="R670" s="20">
        <f t="shared" si="478"/>
        <v>0.34274501615582231</v>
      </c>
      <c r="S670" s="20">
        <f t="shared" si="478"/>
        <v>0.33668621393372788</v>
      </c>
      <c r="T670" s="20">
        <f t="shared" si="478"/>
        <v>0.33112756242632102</v>
      </c>
      <c r="U670" s="20">
        <f t="shared" si="478"/>
        <v>0.32556891091891593</v>
      </c>
      <c r="V670" s="20">
        <f t="shared" si="478"/>
        <v>0.32001025941150907</v>
      </c>
      <c r="W670" s="20">
        <f t="shared" si="479"/>
        <v>0.3144516079041022</v>
      </c>
      <c r="X670" s="20">
        <f t="shared" si="479"/>
        <v>0.30889295639669712</v>
      </c>
      <c r="Y670" s="20">
        <f t="shared" si="479"/>
        <v>0.30379316844387283</v>
      </c>
      <c r="Z670" s="20">
        <f t="shared" si="479"/>
        <v>0.29869338049104677</v>
      </c>
      <c r="AA670" s="20">
        <f t="shared" si="479"/>
        <v>0.2935935925382207</v>
      </c>
      <c r="AB670" s="20">
        <f t="shared" si="479"/>
        <v>0.28849380458539642</v>
      </c>
      <c r="AC670" s="20">
        <f t="shared" si="479"/>
        <v>0.28339401663257036</v>
      </c>
      <c r="AD670" s="20">
        <f t="shared" si="479"/>
        <v>0.27871521330605553</v>
      </c>
      <c r="AE670" s="20">
        <f t="shared" si="479"/>
        <v>0.27403640997954248</v>
      </c>
      <c r="AF670" s="20">
        <f t="shared" si="479"/>
        <v>0.26935760665302766</v>
      </c>
      <c r="AG670" s="20">
        <f t="shared" si="479"/>
        <v>0.26467880332651283</v>
      </c>
      <c r="AH670" s="20">
        <f t="shared" si="479"/>
        <v>0.25999999999999979</v>
      </c>
    </row>
    <row r="671" spans="2:34" hidden="1" outlineLevel="1">
      <c r="B671" t="str">
        <f t="shared" si="473"/>
        <v/>
      </c>
      <c r="C671" s="2"/>
    </row>
    <row r="672" spans="2:34" hidden="1" outlineLevel="1">
      <c r="B672" t="str">
        <f t="shared" si="473"/>
        <v>e-diesel (DAC) - Feedstock-related emissions - WTT - Global - ton CO2/ton fuel</v>
      </c>
      <c r="C672" s="10" t="str">
        <f>C629</f>
        <v>e-diesel (DAC)</v>
      </c>
      <c r="D672" s="10" t="s">
        <v>190</v>
      </c>
      <c r="E672" s="10" t="s">
        <v>49</v>
      </c>
      <c r="F672" s="10" t="s">
        <v>176</v>
      </c>
      <c r="G672" s="67">
        <f>G675*G$681+G678*G$682</f>
        <v>0.18623813727154181</v>
      </c>
      <c r="H672" s="67">
        <f t="shared" ref="H672:AH672" si="480">H675*H$681+H678*H$682</f>
        <v>0.18541056468882744</v>
      </c>
      <c r="I672" s="67">
        <f t="shared" si="480"/>
        <v>0.1845561600000008</v>
      </c>
      <c r="J672" s="67">
        <f t="shared" si="480"/>
        <v>0.18365654497096073</v>
      </c>
      <c r="K672" s="67">
        <f t="shared" si="480"/>
        <v>0.18271168753313621</v>
      </c>
      <c r="L672" s="67">
        <f t="shared" si="480"/>
        <v>0.1817215876865256</v>
      </c>
      <c r="M672" s="67">
        <f t="shared" si="480"/>
        <v>0.18068624543113188</v>
      </c>
      <c r="N672" s="67">
        <f t="shared" si="480"/>
        <v>0.17960566076695136</v>
      </c>
      <c r="O672" s="67">
        <f t="shared" si="480"/>
        <v>0.17814448029849111</v>
      </c>
      <c r="P672" s="67">
        <f t="shared" si="480"/>
        <v>0.17663964402723248</v>
      </c>
      <c r="Q672" s="67">
        <f t="shared" si="480"/>
        <v>0.17509115195317312</v>
      </c>
      <c r="R672" s="67">
        <f t="shared" si="480"/>
        <v>0.1734990040763105</v>
      </c>
      <c r="S672" s="67">
        <f t="shared" si="480"/>
        <v>0.17186320039664871</v>
      </c>
      <c r="T672" s="67">
        <f t="shared" si="480"/>
        <v>0.17022036210372238</v>
      </c>
      <c r="U672" s="67">
        <f t="shared" si="480"/>
        <v>0.16854725920141647</v>
      </c>
      <c r="V672" s="67">
        <f t="shared" si="480"/>
        <v>0.1668438916897351</v>
      </c>
      <c r="W672" s="67">
        <f t="shared" si="480"/>
        <v>0.16511025956867248</v>
      </c>
      <c r="X672" s="67">
        <f t="shared" si="480"/>
        <v>0.16334636283822976</v>
      </c>
      <c r="Y672" s="67">
        <f t="shared" si="480"/>
        <v>0.16126188026740942</v>
      </c>
      <c r="Z672" s="67">
        <f t="shared" si="480"/>
        <v>0.1591946090398999</v>
      </c>
      <c r="AA672" s="67">
        <f t="shared" si="480"/>
        <v>0.15714454915570408</v>
      </c>
      <c r="AB672" s="67">
        <f t="shared" si="480"/>
        <v>0.15511170061481921</v>
      </c>
      <c r="AC672" s="67">
        <f t="shared" si="480"/>
        <v>0.15309606341724719</v>
      </c>
      <c r="AD672" s="67">
        <f t="shared" si="480"/>
        <v>0.15136138428745616</v>
      </c>
      <c r="AE672" s="67">
        <f t="shared" si="480"/>
        <v>0.14964880188083612</v>
      </c>
      <c r="AF672" s="67">
        <f t="shared" si="480"/>
        <v>0.14795831619738661</v>
      </c>
      <c r="AG672" s="67">
        <f t="shared" si="480"/>
        <v>0.14628992723710782</v>
      </c>
      <c r="AH672" s="67">
        <f t="shared" si="480"/>
        <v>0.14464363500000008</v>
      </c>
    </row>
    <row r="673" spans="2:34" hidden="1" outlineLevel="1">
      <c r="B673" t="str">
        <f t="shared" si="473"/>
        <v>e-diesel (DAC) - Feedstock-related emissions - WTT - Global - ton CH4/ton fuel</v>
      </c>
      <c r="C673" s="2" t="str">
        <f>C629</f>
        <v>e-diesel (DAC)</v>
      </c>
      <c r="D673" s="2" t="s">
        <v>190</v>
      </c>
      <c r="E673" s="2" t="s">
        <v>49</v>
      </c>
      <c r="F673" s="2" t="s">
        <v>177</v>
      </c>
      <c r="G673" s="68">
        <f t="shared" ref="G673:AH673" si="481">G676*G$681+G679*G$682</f>
        <v>0</v>
      </c>
      <c r="H673" s="68">
        <f t="shared" si="481"/>
        <v>0</v>
      </c>
      <c r="I673" s="68">
        <f t="shared" si="481"/>
        <v>0</v>
      </c>
      <c r="J673" s="68">
        <f t="shared" si="481"/>
        <v>0</v>
      </c>
      <c r="K673" s="68">
        <f t="shared" si="481"/>
        <v>0</v>
      </c>
      <c r="L673" s="68">
        <f t="shared" si="481"/>
        <v>0</v>
      </c>
      <c r="M673" s="68">
        <f t="shared" si="481"/>
        <v>0</v>
      </c>
      <c r="N673" s="68">
        <f t="shared" si="481"/>
        <v>0</v>
      </c>
      <c r="O673" s="68">
        <f t="shared" si="481"/>
        <v>0</v>
      </c>
      <c r="P673" s="68">
        <f t="shared" si="481"/>
        <v>0</v>
      </c>
      <c r="Q673" s="68">
        <f t="shared" si="481"/>
        <v>0</v>
      </c>
      <c r="R673" s="68">
        <f t="shared" si="481"/>
        <v>0</v>
      </c>
      <c r="S673" s="68">
        <f t="shared" si="481"/>
        <v>0</v>
      </c>
      <c r="T673" s="68">
        <f t="shared" si="481"/>
        <v>0</v>
      </c>
      <c r="U673" s="68">
        <f t="shared" si="481"/>
        <v>0</v>
      </c>
      <c r="V673" s="68">
        <f t="shared" si="481"/>
        <v>0</v>
      </c>
      <c r="W673" s="68">
        <f t="shared" si="481"/>
        <v>0</v>
      </c>
      <c r="X673" s="68">
        <f t="shared" si="481"/>
        <v>0</v>
      </c>
      <c r="Y673" s="68">
        <f t="shared" si="481"/>
        <v>0</v>
      </c>
      <c r="Z673" s="68">
        <f t="shared" si="481"/>
        <v>0</v>
      </c>
      <c r="AA673" s="68">
        <f t="shared" si="481"/>
        <v>0</v>
      </c>
      <c r="AB673" s="68">
        <f t="shared" si="481"/>
        <v>0</v>
      </c>
      <c r="AC673" s="68">
        <f t="shared" si="481"/>
        <v>0</v>
      </c>
      <c r="AD673" s="68">
        <f t="shared" si="481"/>
        <v>0</v>
      </c>
      <c r="AE673" s="68">
        <f t="shared" si="481"/>
        <v>0</v>
      </c>
      <c r="AF673" s="68">
        <f t="shared" si="481"/>
        <v>0</v>
      </c>
      <c r="AG673" s="68">
        <f t="shared" si="481"/>
        <v>0</v>
      </c>
      <c r="AH673" s="68">
        <f t="shared" si="481"/>
        <v>0</v>
      </c>
    </row>
    <row r="674" spans="2:34" hidden="1" outlineLevel="1">
      <c r="B674" t="str">
        <f t="shared" si="473"/>
        <v>e-diesel (DAC) - Feedstock-related emissions - WTT - Global - ton N2O/ton fuel</v>
      </c>
      <c r="C674" s="13" t="str">
        <f>C629</f>
        <v>e-diesel (DAC)</v>
      </c>
      <c r="D674" s="13" t="s">
        <v>190</v>
      </c>
      <c r="E674" s="13" t="s">
        <v>49</v>
      </c>
      <c r="F674" s="13" t="s">
        <v>178</v>
      </c>
      <c r="G674" s="69">
        <f t="shared" ref="G674:AH674" si="482">G677*G$681+G680*G$682</f>
        <v>0</v>
      </c>
      <c r="H674" s="69">
        <f t="shared" si="482"/>
        <v>0</v>
      </c>
      <c r="I674" s="69">
        <f t="shared" si="482"/>
        <v>0</v>
      </c>
      <c r="J674" s="69">
        <f t="shared" si="482"/>
        <v>0</v>
      </c>
      <c r="K674" s="69">
        <f t="shared" si="482"/>
        <v>0</v>
      </c>
      <c r="L674" s="69">
        <f t="shared" si="482"/>
        <v>0</v>
      </c>
      <c r="M674" s="69">
        <f t="shared" si="482"/>
        <v>0</v>
      </c>
      <c r="N674" s="69">
        <f t="shared" si="482"/>
        <v>0</v>
      </c>
      <c r="O674" s="69">
        <f t="shared" si="482"/>
        <v>0</v>
      </c>
      <c r="P674" s="69">
        <f t="shared" si="482"/>
        <v>0</v>
      </c>
      <c r="Q674" s="69">
        <f t="shared" si="482"/>
        <v>0</v>
      </c>
      <c r="R674" s="69">
        <f t="shared" si="482"/>
        <v>0</v>
      </c>
      <c r="S674" s="69">
        <f t="shared" si="482"/>
        <v>0</v>
      </c>
      <c r="T674" s="69">
        <f t="shared" si="482"/>
        <v>0</v>
      </c>
      <c r="U674" s="69">
        <f t="shared" si="482"/>
        <v>0</v>
      </c>
      <c r="V674" s="69">
        <f t="shared" si="482"/>
        <v>0</v>
      </c>
      <c r="W674" s="69">
        <f t="shared" si="482"/>
        <v>0</v>
      </c>
      <c r="X674" s="69">
        <f t="shared" si="482"/>
        <v>0</v>
      </c>
      <c r="Y674" s="69">
        <f t="shared" si="482"/>
        <v>0</v>
      </c>
      <c r="Z674" s="69">
        <f t="shared" si="482"/>
        <v>0</v>
      </c>
      <c r="AA674" s="69">
        <f t="shared" si="482"/>
        <v>0</v>
      </c>
      <c r="AB674" s="69">
        <f t="shared" si="482"/>
        <v>0</v>
      </c>
      <c r="AC674" s="69">
        <f t="shared" si="482"/>
        <v>0</v>
      </c>
      <c r="AD674" s="69">
        <f t="shared" si="482"/>
        <v>0</v>
      </c>
      <c r="AE674" s="69">
        <f t="shared" si="482"/>
        <v>0</v>
      </c>
      <c r="AF674" s="69">
        <f t="shared" si="482"/>
        <v>0</v>
      </c>
      <c r="AG674" s="69">
        <f t="shared" si="482"/>
        <v>0</v>
      </c>
      <c r="AH674" s="69">
        <f t="shared" si="482"/>
        <v>0</v>
      </c>
    </row>
    <row r="675" spans="2:34" hidden="1" outlineLevel="1">
      <c r="B675" t="str">
        <f t="shared" si="473"/>
        <v>e-hydrogen (compressed) - Feedstock WTT emissions (carbon dioxide) - Global - ton CO2/ton H2</v>
      </c>
      <c r="C675" t="s">
        <v>62</v>
      </c>
      <c r="D675" t="s">
        <v>184</v>
      </c>
      <c r="E675" t="s">
        <v>49</v>
      </c>
      <c r="F675" t="s">
        <v>205</v>
      </c>
      <c r="G675" s="70">
        <f t="shared" ref="G675:AH675" si="483">G194</f>
        <v>0.29069928460653066</v>
      </c>
      <c r="H675" s="70">
        <f t="shared" si="483"/>
        <v>0.29036818709700268</v>
      </c>
      <c r="I675" s="70">
        <f t="shared" si="483"/>
        <v>0.28998000000000135</v>
      </c>
      <c r="J675" s="70">
        <f t="shared" si="483"/>
        <v>0.28940257594781538</v>
      </c>
      <c r="K675" s="70">
        <f t="shared" si="483"/>
        <v>0.28872889145140718</v>
      </c>
      <c r="L675" s="70">
        <f t="shared" si="483"/>
        <v>0.28795894651077331</v>
      </c>
      <c r="M675" s="70">
        <f t="shared" si="483"/>
        <v>0.28709274112591998</v>
      </c>
      <c r="N675" s="70">
        <f t="shared" si="483"/>
        <v>0.28613027529683954</v>
      </c>
      <c r="O675" s="70">
        <f t="shared" si="483"/>
        <v>0.28427104178214713</v>
      </c>
      <c r="P675" s="70">
        <f t="shared" si="483"/>
        <v>0.28231892358064925</v>
      </c>
      <c r="Q675" s="70">
        <f t="shared" si="483"/>
        <v>0.28027392069234119</v>
      </c>
      <c r="R675" s="70">
        <f t="shared" si="483"/>
        <v>0.27813603311721824</v>
      </c>
      <c r="S675" s="70">
        <f t="shared" si="483"/>
        <v>0.27590526085528855</v>
      </c>
      <c r="T675" s="70">
        <f t="shared" si="483"/>
        <v>0.27357819323199506</v>
      </c>
      <c r="U675" s="70">
        <f t="shared" si="483"/>
        <v>0.27118673282278699</v>
      </c>
      <c r="V675" s="70">
        <f t="shared" si="483"/>
        <v>0.26873087962767428</v>
      </c>
      <c r="W675" s="70">
        <f t="shared" si="483"/>
        <v>0.26621063364664344</v>
      </c>
      <c r="X675" s="70">
        <f t="shared" si="483"/>
        <v>0.26362599487969779</v>
      </c>
      <c r="Y675" s="70">
        <f t="shared" si="483"/>
        <v>0.26028322332369702</v>
      </c>
      <c r="Z675" s="70">
        <f t="shared" si="483"/>
        <v>0.25697707164708095</v>
      </c>
      <c r="AA675" s="70">
        <f t="shared" si="483"/>
        <v>0.25370753984985572</v>
      </c>
      <c r="AB675" s="70">
        <f t="shared" si="483"/>
        <v>0.25047462793201525</v>
      </c>
      <c r="AC675" s="70">
        <f t="shared" si="483"/>
        <v>0.2472783358935641</v>
      </c>
      <c r="AD675" s="70">
        <f t="shared" si="483"/>
        <v>0.24460874010561368</v>
      </c>
      <c r="AE675" s="70">
        <f t="shared" si="483"/>
        <v>0.24198615862228262</v>
      </c>
      <c r="AF675" s="70">
        <f t="shared" si="483"/>
        <v>0.23941059144356966</v>
      </c>
      <c r="AG675" s="70">
        <f t="shared" si="483"/>
        <v>0.23688203856947532</v>
      </c>
      <c r="AH675" s="70">
        <f t="shared" si="483"/>
        <v>0.23440050000000018</v>
      </c>
    </row>
    <row r="676" spans="2:34" hidden="1" outlineLevel="1">
      <c r="B676" t="str">
        <f t="shared" si="473"/>
        <v>e-hydrogen (compressed) - Feedstock WTT emissions (methane) - Global - ton CH4/ton H2</v>
      </c>
      <c r="C676" t="s">
        <v>62</v>
      </c>
      <c r="D676" t="s">
        <v>186</v>
      </c>
      <c r="E676" t="s">
        <v>49</v>
      </c>
      <c r="F676" t="s">
        <v>206</v>
      </c>
      <c r="G676" s="70">
        <f t="shared" ref="G676:AH676" si="484">G195</f>
        <v>0</v>
      </c>
      <c r="H676" s="70">
        <f t="shared" si="484"/>
        <v>0</v>
      </c>
      <c r="I676" s="70">
        <f t="shared" si="484"/>
        <v>0</v>
      </c>
      <c r="J676" s="70">
        <f t="shared" si="484"/>
        <v>0</v>
      </c>
      <c r="K676" s="70">
        <f t="shared" si="484"/>
        <v>0</v>
      </c>
      <c r="L676" s="70">
        <f t="shared" si="484"/>
        <v>0</v>
      </c>
      <c r="M676" s="70">
        <f t="shared" si="484"/>
        <v>0</v>
      </c>
      <c r="N676" s="70">
        <f t="shared" si="484"/>
        <v>0</v>
      </c>
      <c r="O676" s="70">
        <f t="shared" si="484"/>
        <v>0</v>
      </c>
      <c r="P676" s="70">
        <f t="shared" si="484"/>
        <v>0</v>
      </c>
      <c r="Q676" s="70">
        <f t="shared" si="484"/>
        <v>0</v>
      </c>
      <c r="R676" s="70">
        <f t="shared" si="484"/>
        <v>0</v>
      </c>
      <c r="S676" s="70">
        <f t="shared" si="484"/>
        <v>0</v>
      </c>
      <c r="T676" s="70">
        <f t="shared" si="484"/>
        <v>0</v>
      </c>
      <c r="U676" s="70">
        <f t="shared" si="484"/>
        <v>0</v>
      </c>
      <c r="V676" s="70">
        <f t="shared" si="484"/>
        <v>0</v>
      </c>
      <c r="W676" s="70">
        <f t="shared" si="484"/>
        <v>0</v>
      </c>
      <c r="X676" s="70">
        <f t="shared" si="484"/>
        <v>0</v>
      </c>
      <c r="Y676" s="70">
        <f t="shared" si="484"/>
        <v>0</v>
      </c>
      <c r="Z676" s="70">
        <f t="shared" si="484"/>
        <v>0</v>
      </c>
      <c r="AA676" s="70">
        <f t="shared" si="484"/>
        <v>0</v>
      </c>
      <c r="AB676" s="70">
        <f t="shared" si="484"/>
        <v>0</v>
      </c>
      <c r="AC676" s="70">
        <f t="shared" si="484"/>
        <v>0</v>
      </c>
      <c r="AD676" s="70">
        <f t="shared" si="484"/>
        <v>0</v>
      </c>
      <c r="AE676" s="70">
        <f t="shared" si="484"/>
        <v>0</v>
      </c>
      <c r="AF676" s="70">
        <f t="shared" si="484"/>
        <v>0</v>
      </c>
      <c r="AG676" s="70">
        <f t="shared" si="484"/>
        <v>0</v>
      </c>
      <c r="AH676" s="70">
        <f t="shared" si="484"/>
        <v>0</v>
      </c>
    </row>
    <row r="677" spans="2:34" hidden="1" outlineLevel="1">
      <c r="B677" t="str">
        <f t="shared" si="473"/>
        <v>e-hydrogen (compressed) - Feedstock WTT emissions (nitrous oxide) - Global - ton N2O/ton H2</v>
      </c>
      <c r="C677" t="s">
        <v>62</v>
      </c>
      <c r="D677" t="s">
        <v>188</v>
      </c>
      <c r="E677" t="s">
        <v>49</v>
      </c>
      <c r="F677" t="s">
        <v>207</v>
      </c>
      <c r="G677" s="70">
        <f t="shared" ref="G677:AH677" si="485">G196</f>
        <v>0</v>
      </c>
      <c r="H677" s="70">
        <f t="shared" si="485"/>
        <v>0</v>
      </c>
      <c r="I677" s="70">
        <f t="shared" si="485"/>
        <v>0</v>
      </c>
      <c r="J677" s="70">
        <f t="shared" si="485"/>
        <v>0</v>
      </c>
      <c r="K677" s="70">
        <f t="shared" si="485"/>
        <v>0</v>
      </c>
      <c r="L677" s="70">
        <f t="shared" si="485"/>
        <v>0</v>
      </c>
      <c r="M677" s="70">
        <f t="shared" si="485"/>
        <v>0</v>
      </c>
      <c r="N677" s="70">
        <f t="shared" si="485"/>
        <v>0</v>
      </c>
      <c r="O677" s="70">
        <f t="shared" si="485"/>
        <v>0</v>
      </c>
      <c r="P677" s="70">
        <f t="shared" si="485"/>
        <v>0</v>
      </c>
      <c r="Q677" s="70">
        <f t="shared" si="485"/>
        <v>0</v>
      </c>
      <c r="R677" s="70">
        <f t="shared" si="485"/>
        <v>0</v>
      </c>
      <c r="S677" s="70">
        <f t="shared" si="485"/>
        <v>0</v>
      </c>
      <c r="T677" s="70">
        <f t="shared" si="485"/>
        <v>0</v>
      </c>
      <c r="U677" s="70">
        <f t="shared" si="485"/>
        <v>0</v>
      </c>
      <c r="V677" s="70">
        <f t="shared" si="485"/>
        <v>0</v>
      </c>
      <c r="W677" s="70">
        <f t="shared" si="485"/>
        <v>0</v>
      </c>
      <c r="X677" s="70">
        <f t="shared" si="485"/>
        <v>0</v>
      </c>
      <c r="Y677" s="70">
        <f t="shared" si="485"/>
        <v>0</v>
      </c>
      <c r="Z677" s="70">
        <f t="shared" si="485"/>
        <v>0</v>
      </c>
      <c r="AA677" s="70">
        <f t="shared" si="485"/>
        <v>0</v>
      </c>
      <c r="AB677" s="70">
        <f t="shared" si="485"/>
        <v>0</v>
      </c>
      <c r="AC677" s="70">
        <f t="shared" si="485"/>
        <v>0</v>
      </c>
      <c r="AD677" s="70">
        <f t="shared" si="485"/>
        <v>0</v>
      </c>
      <c r="AE677" s="70">
        <f t="shared" si="485"/>
        <v>0</v>
      </c>
      <c r="AF677" s="70">
        <f t="shared" si="485"/>
        <v>0</v>
      </c>
      <c r="AG677" s="70">
        <f t="shared" si="485"/>
        <v>0</v>
      </c>
      <c r="AH677" s="70">
        <f t="shared" si="485"/>
        <v>0</v>
      </c>
    </row>
    <row r="678" spans="2:34" hidden="1" outlineLevel="1">
      <c r="B678" t="str">
        <f t="shared" si="473"/>
        <v>Carbon dioxide (DAC) - Feedstock WTT emissions (carbon dioxide) - Global - ton CO2/ton CO2</v>
      </c>
      <c r="C678" t="s">
        <v>68</v>
      </c>
      <c r="D678" t="s">
        <v>184</v>
      </c>
      <c r="E678" t="s">
        <v>49</v>
      </c>
      <c r="F678" t="s">
        <v>211</v>
      </c>
      <c r="G678" s="71">
        <f t="shared" ref="G678:AH678" si="486">G284</f>
        <v>1.545466464376088E-2</v>
      </c>
      <c r="H678" s="71">
        <f t="shared" si="486"/>
        <v>1.5245332321880432E-2</v>
      </c>
      <c r="I678" s="71">
        <f t="shared" si="486"/>
        <v>1.503600000000006E-2</v>
      </c>
      <c r="J678" s="71">
        <f t="shared" si="486"/>
        <v>1.4840291051553742E-2</v>
      </c>
      <c r="K678" s="71">
        <f t="shared" si="486"/>
        <v>1.4644582103107425E-2</v>
      </c>
      <c r="L678" s="71">
        <f t="shared" si="486"/>
        <v>1.4448873154661108E-2</v>
      </c>
      <c r="M678" s="71">
        <f t="shared" si="486"/>
        <v>1.4253164206214789E-2</v>
      </c>
      <c r="N678" s="71">
        <f t="shared" si="486"/>
        <v>1.4057455257768471E-2</v>
      </c>
      <c r="O678" s="71">
        <f t="shared" si="486"/>
        <v>1.3874483071925844E-2</v>
      </c>
      <c r="P678" s="71">
        <f t="shared" si="486"/>
        <v>1.3691510886083291E-2</v>
      </c>
      <c r="Q678" s="71">
        <f t="shared" si="486"/>
        <v>1.3508538700240739E-2</v>
      </c>
      <c r="R678" s="71">
        <f t="shared" si="486"/>
        <v>1.332556651439811E-2</v>
      </c>
      <c r="S678" s="71">
        <f t="shared" si="486"/>
        <v>1.3142594328555482E-2</v>
      </c>
      <c r="T678" s="71">
        <f t="shared" si="486"/>
        <v>1.2971529995228883E-2</v>
      </c>
      <c r="U678" s="71">
        <f t="shared" si="486"/>
        <v>1.2800465661902361E-2</v>
      </c>
      <c r="V678" s="71">
        <f t="shared" si="486"/>
        <v>1.2629401328575762E-2</v>
      </c>
      <c r="W678" s="71">
        <f t="shared" si="486"/>
        <v>1.2458336995249239E-2</v>
      </c>
      <c r="X678" s="71">
        <f t="shared" si="486"/>
        <v>1.228727266192268E-2</v>
      </c>
      <c r="Y678" s="71">
        <f t="shared" si="486"/>
        <v>1.2127341216595585E-2</v>
      </c>
      <c r="Z678" s="71">
        <f t="shared" si="486"/>
        <v>1.1967409771268492E-2</v>
      </c>
      <c r="AA678" s="71">
        <f t="shared" si="486"/>
        <v>1.1807478325941397E-2</v>
      </c>
      <c r="AB678" s="71">
        <f t="shared" si="486"/>
        <v>1.1647546880614342E-2</v>
      </c>
      <c r="AC678" s="71">
        <f t="shared" si="486"/>
        <v>1.1487615435287249E-2</v>
      </c>
      <c r="AD678" s="71">
        <f t="shared" si="486"/>
        <v>1.1338092348229828E-2</v>
      </c>
      <c r="AE678" s="71">
        <f t="shared" si="486"/>
        <v>1.1188569261172371E-2</v>
      </c>
      <c r="AF678" s="71">
        <f t="shared" si="486"/>
        <v>1.1039046174114914E-2</v>
      </c>
      <c r="AG678" s="71">
        <f t="shared" si="486"/>
        <v>1.0889523087057457E-2</v>
      </c>
      <c r="AH678" s="71">
        <f t="shared" si="486"/>
        <v>1.074E-2</v>
      </c>
    </row>
    <row r="679" spans="2:34" hidden="1" outlineLevel="1">
      <c r="B679" t="str">
        <f t="shared" si="473"/>
        <v>Carbon dioxide (DAC) - Feedstock WTT emissions (methane) - Global - ton CH4/ton CO2</v>
      </c>
      <c r="C679" t="s">
        <v>68</v>
      </c>
      <c r="D679" t="s">
        <v>186</v>
      </c>
      <c r="E679" t="s">
        <v>49</v>
      </c>
      <c r="F679" t="s">
        <v>212</v>
      </c>
      <c r="G679" s="71">
        <f t="shared" ref="G679:AH679" si="487">G285</f>
        <v>0</v>
      </c>
      <c r="H679" s="71">
        <f t="shared" si="487"/>
        <v>0</v>
      </c>
      <c r="I679" s="71">
        <f t="shared" si="487"/>
        <v>0</v>
      </c>
      <c r="J679" s="71">
        <f t="shared" si="487"/>
        <v>0</v>
      </c>
      <c r="K679" s="71">
        <f t="shared" si="487"/>
        <v>0</v>
      </c>
      <c r="L679" s="71">
        <f t="shared" si="487"/>
        <v>0</v>
      </c>
      <c r="M679" s="71">
        <f t="shared" si="487"/>
        <v>0</v>
      </c>
      <c r="N679" s="71">
        <f t="shared" si="487"/>
        <v>0</v>
      </c>
      <c r="O679" s="71">
        <f t="shared" si="487"/>
        <v>0</v>
      </c>
      <c r="P679" s="71">
        <f t="shared" si="487"/>
        <v>0</v>
      </c>
      <c r="Q679" s="71">
        <f t="shared" si="487"/>
        <v>0</v>
      </c>
      <c r="R679" s="71">
        <f t="shared" si="487"/>
        <v>0</v>
      </c>
      <c r="S679" s="71">
        <f t="shared" si="487"/>
        <v>0</v>
      </c>
      <c r="T679" s="71">
        <f t="shared" si="487"/>
        <v>0</v>
      </c>
      <c r="U679" s="71">
        <f t="shared" si="487"/>
        <v>0</v>
      </c>
      <c r="V679" s="71">
        <f t="shared" si="487"/>
        <v>0</v>
      </c>
      <c r="W679" s="71">
        <f t="shared" si="487"/>
        <v>0</v>
      </c>
      <c r="X679" s="71">
        <f t="shared" si="487"/>
        <v>0</v>
      </c>
      <c r="Y679" s="71">
        <f t="shared" si="487"/>
        <v>0</v>
      </c>
      <c r="Z679" s="71">
        <f t="shared" si="487"/>
        <v>0</v>
      </c>
      <c r="AA679" s="71">
        <f t="shared" si="487"/>
        <v>0</v>
      </c>
      <c r="AB679" s="71">
        <f t="shared" si="487"/>
        <v>0</v>
      </c>
      <c r="AC679" s="71">
        <f t="shared" si="487"/>
        <v>0</v>
      </c>
      <c r="AD679" s="71">
        <f t="shared" si="487"/>
        <v>0</v>
      </c>
      <c r="AE679" s="71">
        <f t="shared" si="487"/>
        <v>0</v>
      </c>
      <c r="AF679" s="71">
        <f t="shared" si="487"/>
        <v>0</v>
      </c>
      <c r="AG679" s="71">
        <f t="shared" si="487"/>
        <v>0</v>
      </c>
      <c r="AH679" s="71">
        <f t="shared" si="487"/>
        <v>0</v>
      </c>
    </row>
    <row r="680" spans="2:34" hidden="1" outlineLevel="1">
      <c r="B680" t="str">
        <f t="shared" si="473"/>
        <v>Carbon dioxide (DAC) - Feedstock WTT emissions (nitrous oxide) - Global - ton N2O/ton CO2</v>
      </c>
      <c r="C680" t="s">
        <v>68</v>
      </c>
      <c r="D680" t="s">
        <v>188</v>
      </c>
      <c r="E680" t="s">
        <v>49</v>
      </c>
      <c r="F680" t="s">
        <v>213</v>
      </c>
      <c r="G680" s="71">
        <f t="shared" ref="G680:AH680" si="488">G286</f>
        <v>0</v>
      </c>
      <c r="H680" s="71">
        <f t="shared" si="488"/>
        <v>0</v>
      </c>
      <c r="I680" s="71">
        <f t="shared" si="488"/>
        <v>0</v>
      </c>
      <c r="J680" s="71">
        <f t="shared" si="488"/>
        <v>0</v>
      </c>
      <c r="K680" s="71">
        <f t="shared" si="488"/>
        <v>0</v>
      </c>
      <c r="L680" s="71">
        <f t="shared" si="488"/>
        <v>0</v>
      </c>
      <c r="M680" s="71">
        <f t="shared" si="488"/>
        <v>0</v>
      </c>
      <c r="N680" s="71">
        <f t="shared" si="488"/>
        <v>0</v>
      </c>
      <c r="O680" s="71">
        <f t="shared" si="488"/>
        <v>0</v>
      </c>
      <c r="P680" s="71">
        <f t="shared" si="488"/>
        <v>0</v>
      </c>
      <c r="Q680" s="71">
        <f t="shared" si="488"/>
        <v>0</v>
      </c>
      <c r="R680" s="71">
        <f t="shared" si="488"/>
        <v>0</v>
      </c>
      <c r="S680" s="71">
        <f t="shared" si="488"/>
        <v>0</v>
      </c>
      <c r="T680" s="71">
        <f t="shared" si="488"/>
        <v>0</v>
      </c>
      <c r="U680" s="71">
        <f t="shared" si="488"/>
        <v>0</v>
      </c>
      <c r="V680" s="71">
        <f t="shared" si="488"/>
        <v>0</v>
      </c>
      <c r="W680" s="71">
        <f t="shared" si="488"/>
        <v>0</v>
      </c>
      <c r="X680" s="71">
        <f t="shared" si="488"/>
        <v>0</v>
      </c>
      <c r="Y680" s="71">
        <f t="shared" si="488"/>
        <v>0</v>
      </c>
      <c r="Z680" s="71">
        <f t="shared" si="488"/>
        <v>0</v>
      </c>
      <c r="AA680" s="71">
        <f t="shared" si="488"/>
        <v>0</v>
      </c>
      <c r="AB680" s="71">
        <f t="shared" si="488"/>
        <v>0</v>
      </c>
      <c r="AC680" s="71">
        <f t="shared" si="488"/>
        <v>0</v>
      </c>
      <c r="AD680" s="71">
        <f t="shared" si="488"/>
        <v>0</v>
      </c>
      <c r="AE680" s="71">
        <f t="shared" si="488"/>
        <v>0</v>
      </c>
      <c r="AF680" s="71">
        <f t="shared" si="488"/>
        <v>0</v>
      </c>
      <c r="AG680" s="71">
        <f t="shared" si="488"/>
        <v>0</v>
      </c>
      <c r="AH680" s="71">
        <f t="shared" si="488"/>
        <v>0</v>
      </c>
    </row>
    <row r="681" spans="2:34" hidden="1" outlineLevel="1">
      <c r="B681" t="str">
        <f t="shared" si="473"/>
        <v>e-diesel - Conversion H2 -&gt; diesel - Global - ton H2/ton diesel</v>
      </c>
      <c r="C681" t="s">
        <v>87</v>
      </c>
      <c r="D681" t="s">
        <v>88</v>
      </c>
      <c r="E681" t="s">
        <v>49</v>
      </c>
      <c r="F681" t="s">
        <v>89</v>
      </c>
      <c r="G681" s="24">
        <f t="shared" ref="G681:V682" si="489">INDEX(FuelData,MATCH($B681,FuelData_Index,0),MATCH(G$4,FuelData_Year,0))</f>
        <v>0.47</v>
      </c>
      <c r="H681" s="24">
        <f t="shared" si="489"/>
        <v>0.47</v>
      </c>
      <c r="I681" s="24">
        <f t="shared" si="489"/>
        <v>0.47</v>
      </c>
      <c r="J681" s="24">
        <f t="shared" si="489"/>
        <v>0.47</v>
      </c>
      <c r="K681" s="24">
        <f t="shared" si="489"/>
        <v>0.47</v>
      </c>
      <c r="L681" s="24">
        <f t="shared" si="489"/>
        <v>0.47</v>
      </c>
      <c r="M681" s="24">
        <f t="shared" si="489"/>
        <v>0.47</v>
      </c>
      <c r="N681" s="24">
        <f t="shared" si="489"/>
        <v>0.47</v>
      </c>
      <c r="O681" s="24">
        <f t="shared" si="489"/>
        <v>0.47</v>
      </c>
      <c r="P681" s="24">
        <f t="shared" si="489"/>
        <v>0.47</v>
      </c>
      <c r="Q681" s="24">
        <f t="shared" si="489"/>
        <v>0.47</v>
      </c>
      <c r="R681" s="24">
        <f t="shared" si="489"/>
        <v>0.47</v>
      </c>
      <c r="S681" s="24">
        <f t="shared" si="489"/>
        <v>0.47</v>
      </c>
      <c r="T681" s="24">
        <f t="shared" si="489"/>
        <v>0.47</v>
      </c>
      <c r="U681" s="24">
        <f t="shared" si="489"/>
        <v>0.47</v>
      </c>
      <c r="V681" s="24">
        <f t="shared" si="489"/>
        <v>0.47</v>
      </c>
      <c r="W681" s="24">
        <f t="shared" ref="W681:AH682" si="490">INDEX(FuelData,MATCH($B681,FuelData_Index,0),MATCH(W$4,FuelData_Year,0))</f>
        <v>0.47</v>
      </c>
      <c r="X681" s="24">
        <f t="shared" si="490"/>
        <v>0.47</v>
      </c>
      <c r="Y681" s="24">
        <f t="shared" si="490"/>
        <v>0.47</v>
      </c>
      <c r="Z681" s="24">
        <f t="shared" si="490"/>
        <v>0.47</v>
      </c>
      <c r="AA681" s="24">
        <f t="shared" si="490"/>
        <v>0.47</v>
      </c>
      <c r="AB681" s="24">
        <f t="shared" si="490"/>
        <v>0.47</v>
      </c>
      <c r="AC681" s="24">
        <f t="shared" si="490"/>
        <v>0.47</v>
      </c>
      <c r="AD681" s="24">
        <f t="shared" si="490"/>
        <v>0.47</v>
      </c>
      <c r="AE681" s="24">
        <f t="shared" si="490"/>
        <v>0.47</v>
      </c>
      <c r="AF681" s="24">
        <f t="shared" si="490"/>
        <v>0.47</v>
      </c>
      <c r="AG681" s="24">
        <f t="shared" si="490"/>
        <v>0.47</v>
      </c>
      <c r="AH681" s="24">
        <f t="shared" si="490"/>
        <v>0.47</v>
      </c>
    </row>
    <row r="682" spans="2:34" hidden="1" outlineLevel="1">
      <c r="B682" t="str">
        <f t="shared" si="473"/>
        <v>e-diesel - Conversion CO2 -&gt; diesel - Global - ton CO2/ton diesel</v>
      </c>
      <c r="C682" t="s">
        <v>87</v>
      </c>
      <c r="D682" t="s">
        <v>90</v>
      </c>
      <c r="E682" t="s">
        <v>49</v>
      </c>
      <c r="F682" t="s">
        <v>91</v>
      </c>
      <c r="G682" s="34">
        <f t="shared" si="489"/>
        <v>3.21</v>
      </c>
      <c r="H682" s="34">
        <f t="shared" si="489"/>
        <v>3.21</v>
      </c>
      <c r="I682" s="34">
        <f t="shared" si="489"/>
        <v>3.21</v>
      </c>
      <c r="J682" s="34">
        <f t="shared" si="489"/>
        <v>3.21</v>
      </c>
      <c r="K682" s="34">
        <f t="shared" si="489"/>
        <v>3.21</v>
      </c>
      <c r="L682" s="34">
        <f t="shared" si="489"/>
        <v>3.21</v>
      </c>
      <c r="M682" s="34">
        <f t="shared" si="489"/>
        <v>3.21</v>
      </c>
      <c r="N682" s="34">
        <f t="shared" si="489"/>
        <v>3.21</v>
      </c>
      <c r="O682" s="34">
        <f t="shared" si="489"/>
        <v>3.21</v>
      </c>
      <c r="P682" s="34">
        <f t="shared" si="489"/>
        <v>3.21</v>
      </c>
      <c r="Q682" s="34">
        <f t="shared" si="489"/>
        <v>3.21</v>
      </c>
      <c r="R682" s="34">
        <f t="shared" si="489"/>
        <v>3.21</v>
      </c>
      <c r="S682" s="34">
        <f t="shared" si="489"/>
        <v>3.21</v>
      </c>
      <c r="T682" s="34">
        <f t="shared" si="489"/>
        <v>3.21</v>
      </c>
      <c r="U682" s="34">
        <f t="shared" si="489"/>
        <v>3.21</v>
      </c>
      <c r="V682" s="34">
        <f t="shared" si="489"/>
        <v>3.21</v>
      </c>
      <c r="W682" s="34">
        <f t="shared" si="490"/>
        <v>3.21</v>
      </c>
      <c r="X682" s="34">
        <f t="shared" si="490"/>
        <v>3.21</v>
      </c>
      <c r="Y682" s="34">
        <f t="shared" si="490"/>
        <v>3.21</v>
      </c>
      <c r="Z682" s="34">
        <f t="shared" si="490"/>
        <v>3.21</v>
      </c>
      <c r="AA682" s="34">
        <f t="shared" si="490"/>
        <v>3.21</v>
      </c>
      <c r="AB682" s="34">
        <f t="shared" si="490"/>
        <v>3.21</v>
      </c>
      <c r="AC682" s="34">
        <f t="shared" si="490"/>
        <v>3.21</v>
      </c>
      <c r="AD682" s="34">
        <f t="shared" si="490"/>
        <v>3.21</v>
      </c>
      <c r="AE682" s="34">
        <f t="shared" si="490"/>
        <v>3.21</v>
      </c>
      <c r="AF682" s="34">
        <f t="shared" si="490"/>
        <v>3.21</v>
      </c>
      <c r="AG682" s="34">
        <f t="shared" si="490"/>
        <v>3.21</v>
      </c>
      <c r="AH682" s="34">
        <f t="shared" si="490"/>
        <v>3.21</v>
      </c>
    </row>
    <row r="683" spans="2:34" collapsed="1">
      <c r="B683" t="str">
        <f t="shared" si="473"/>
        <v/>
      </c>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row>
    <row r="684" spans="2:34">
      <c r="B684" t="str">
        <f t="shared" si="473"/>
        <v>e-diesel (PS) - Item - Region - Unit</v>
      </c>
      <c r="C684" s="52" t="s">
        <v>92</v>
      </c>
      <c r="D684" s="52" t="s">
        <v>28</v>
      </c>
      <c r="E684" s="52" t="s">
        <v>1</v>
      </c>
      <c r="F684" s="52" t="s">
        <v>29</v>
      </c>
      <c r="G684" s="3">
        <v>2023</v>
      </c>
      <c r="H684" s="3">
        <v>2024</v>
      </c>
      <c r="I684" s="3">
        <v>2025</v>
      </c>
      <c r="J684" s="3">
        <v>2026</v>
      </c>
      <c r="K684" s="3">
        <v>2027</v>
      </c>
      <c r="L684" s="3">
        <v>2028</v>
      </c>
      <c r="M684" s="3">
        <v>2029</v>
      </c>
      <c r="N684" s="3">
        <v>2030</v>
      </c>
      <c r="O684" s="3">
        <v>2031</v>
      </c>
      <c r="P684" s="3">
        <v>2032</v>
      </c>
      <c r="Q684" s="3">
        <v>2033</v>
      </c>
      <c r="R684" s="3">
        <v>2034</v>
      </c>
      <c r="S684" s="3">
        <v>2035</v>
      </c>
      <c r="T684" s="3">
        <v>2036</v>
      </c>
      <c r="U684" s="3">
        <v>2037</v>
      </c>
      <c r="V684" s="3">
        <v>2038</v>
      </c>
      <c r="W684" s="3">
        <v>2039</v>
      </c>
      <c r="X684" s="3">
        <v>2040</v>
      </c>
      <c r="Y684" s="3">
        <v>2041</v>
      </c>
      <c r="Z684" s="3">
        <v>2042</v>
      </c>
      <c r="AA684" s="3">
        <v>2043</v>
      </c>
      <c r="AB684" s="3">
        <v>2044</v>
      </c>
      <c r="AC684" s="3">
        <v>2045</v>
      </c>
      <c r="AD684" s="3">
        <v>2046</v>
      </c>
      <c r="AE684" s="3">
        <v>2047</v>
      </c>
      <c r="AF684" s="3">
        <v>2048</v>
      </c>
      <c r="AG684" s="3">
        <v>2049</v>
      </c>
      <c r="AH684" s="3">
        <v>2050</v>
      </c>
    </row>
    <row r="685" spans="2:34" hidden="1" outlineLevel="1">
      <c r="B685" t="str">
        <f t="shared" si="473"/>
        <v/>
      </c>
      <c r="C685" s="56"/>
      <c r="D685" s="56"/>
      <c r="E685" s="56"/>
      <c r="F685" s="56"/>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row>
    <row r="686" spans="2:34" hidden="1" outlineLevel="1">
      <c r="B686" t="str">
        <f t="shared" si="473"/>
        <v>e-diesel (PS) - Total emissions - WTW - GWP100 - Global - ton CO2eq/ton fuel</v>
      </c>
      <c r="C686" s="58" t="str">
        <f>C684</f>
        <v>e-diesel (PS)</v>
      </c>
      <c r="D686" s="10" t="s">
        <v>196</v>
      </c>
      <c r="E686" s="10" t="s">
        <v>49</v>
      </c>
      <c r="F686" s="10" t="s">
        <v>52</v>
      </c>
      <c r="G686" s="62">
        <f t="shared" ref="G686:AH686" si="491">G688+G690</f>
        <v>0.19594093699234136</v>
      </c>
      <c r="H686" s="62">
        <f t="shared" si="491"/>
        <v>0.19574666704922725</v>
      </c>
      <c r="I686" s="62">
        <f t="shared" si="491"/>
        <v>0.19552556500000065</v>
      </c>
      <c r="J686" s="62">
        <f t="shared" si="491"/>
        <v>0.19521871245717071</v>
      </c>
      <c r="K686" s="62">
        <f t="shared" si="491"/>
        <v>0.19486661750555634</v>
      </c>
      <c r="L686" s="62">
        <f t="shared" si="491"/>
        <v>0.19446928014515588</v>
      </c>
      <c r="M686" s="62">
        <f t="shared" si="491"/>
        <v>0.19402670037597231</v>
      </c>
      <c r="N686" s="62">
        <f t="shared" si="491"/>
        <v>0.19353887819800195</v>
      </c>
      <c r="O686" s="62">
        <f t="shared" si="491"/>
        <v>0.19263250267816387</v>
      </c>
      <c r="P686" s="62">
        <f t="shared" si="491"/>
        <v>0.19168247135552721</v>
      </c>
      <c r="Q686" s="62">
        <f t="shared" si="491"/>
        <v>0.19068878423008978</v>
      </c>
      <c r="R686" s="62">
        <f t="shared" si="491"/>
        <v>0.18965144130184936</v>
      </c>
      <c r="S686" s="62">
        <f t="shared" si="491"/>
        <v>0.18857044257080974</v>
      </c>
      <c r="T686" s="62">
        <f t="shared" si="491"/>
        <v>0.18744687082926703</v>
      </c>
      <c r="U686" s="62">
        <f t="shared" si="491"/>
        <v>0.1862930344783445</v>
      </c>
      <c r="V686" s="62">
        <f t="shared" si="491"/>
        <v>0.18510893351804672</v>
      </c>
      <c r="W686" s="62">
        <f t="shared" si="491"/>
        <v>0.18389456794836745</v>
      </c>
      <c r="X686" s="62">
        <f t="shared" si="491"/>
        <v>0.18264993776930824</v>
      </c>
      <c r="Y686" s="62">
        <f t="shared" si="491"/>
        <v>0.18105144927668121</v>
      </c>
      <c r="Z686" s="62">
        <f t="shared" si="491"/>
        <v>0.17947017212736496</v>
      </c>
      <c r="AA686" s="62">
        <f t="shared" si="491"/>
        <v>0.17790610632136244</v>
      </c>
      <c r="AB686" s="62">
        <f t="shared" si="491"/>
        <v>0.17635925185867077</v>
      </c>
      <c r="AC686" s="62">
        <f t="shared" si="491"/>
        <v>0.17482960873929204</v>
      </c>
      <c r="AD686" s="62">
        <f t="shared" si="491"/>
        <v>0.17354977354509196</v>
      </c>
      <c r="AE686" s="62">
        <f t="shared" si="491"/>
        <v>0.17229203507406299</v>
      </c>
      <c r="AF686" s="62">
        <f t="shared" si="491"/>
        <v>0.17105639332620451</v>
      </c>
      <c r="AG686" s="62">
        <f t="shared" si="491"/>
        <v>0.16984284830151677</v>
      </c>
      <c r="AH686" s="62">
        <f t="shared" si="491"/>
        <v>0.16865140000000009</v>
      </c>
    </row>
    <row r="687" spans="2:34" hidden="1" outlineLevel="1">
      <c r="B687" t="str">
        <f t="shared" si="473"/>
        <v>e-diesel (PS) - Total emissions - WTW - GWP20 - Global - ton CO2eq/ton fuel</v>
      </c>
      <c r="C687" s="59" t="str">
        <f>C684</f>
        <v>e-diesel (PS)</v>
      </c>
      <c r="D687" s="13" t="s">
        <v>197</v>
      </c>
      <c r="E687" s="13" t="s">
        <v>49</v>
      </c>
      <c r="F687" s="13" t="s">
        <v>52</v>
      </c>
      <c r="G687" s="63">
        <f t="shared" ref="G687:AH687" si="492">G689+G691</f>
        <v>0.19604093699234135</v>
      </c>
      <c r="H687" s="63">
        <f t="shared" si="492"/>
        <v>0.19584666704922724</v>
      </c>
      <c r="I687" s="63">
        <f t="shared" si="492"/>
        <v>0.19562556500000064</v>
      </c>
      <c r="J687" s="63">
        <f t="shared" si="492"/>
        <v>0.1953187124571707</v>
      </c>
      <c r="K687" s="63">
        <f t="shared" si="492"/>
        <v>0.19496661750555633</v>
      </c>
      <c r="L687" s="63">
        <f t="shared" si="492"/>
        <v>0.19456928014515587</v>
      </c>
      <c r="M687" s="63">
        <f t="shared" si="492"/>
        <v>0.19412670037597229</v>
      </c>
      <c r="N687" s="63">
        <f t="shared" si="492"/>
        <v>0.19363887819800193</v>
      </c>
      <c r="O687" s="63">
        <f t="shared" si="492"/>
        <v>0.19273250267816386</v>
      </c>
      <c r="P687" s="63">
        <f t="shared" si="492"/>
        <v>0.1917824713555272</v>
      </c>
      <c r="Q687" s="63">
        <f t="shared" si="492"/>
        <v>0.19078878423008977</v>
      </c>
      <c r="R687" s="63">
        <f t="shared" si="492"/>
        <v>0.18975144130184934</v>
      </c>
      <c r="S687" s="63">
        <f t="shared" si="492"/>
        <v>0.18867044257080973</v>
      </c>
      <c r="T687" s="63">
        <f t="shared" si="492"/>
        <v>0.18754687082926702</v>
      </c>
      <c r="U687" s="63">
        <f t="shared" si="492"/>
        <v>0.18639303447834449</v>
      </c>
      <c r="V687" s="63">
        <f t="shared" si="492"/>
        <v>0.18520893351804671</v>
      </c>
      <c r="W687" s="63">
        <f t="shared" si="492"/>
        <v>0.18399456794836744</v>
      </c>
      <c r="X687" s="63">
        <f t="shared" si="492"/>
        <v>0.18274993776930823</v>
      </c>
      <c r="Y687" s="63">
        <f t="shared" si="492"/>
        <v>0.1811514492766812</v>
      </c>
      <c r="Z687" s="63">
        <f t="shared" si="492"/>
        <v>0.17957017212736495</v>
      </c>
      <c r="AA687" s="63">
        <f t="shared" si="492"/>
        <v>0.17800610632136243</v>
      </c>
      <c r="AB687" s="63">
        <f t="shared" si="492"/>
        <v>0.17645925185867076</v>
      </c>
      <c r="AC687" s="63">
        <f t="shared" si="492"/>
        <v>0.17492960873929203</v>
      </c>
      <c r="AD687" s="63">
        <f t="shared" si="492"/>
        <v>0.17364977354509195</v>
      </c>
      <c r="AE687" s="63">
        <f t="shared" si="492"/>
        <v>0.17239203507406298</v>
      </c>
      <c r="AF687" s="63">
        <f t="shared" si="492"/>
        <v>0.1711563933262045</v>
      </c>
      <c r="AG687" s="63">
        <f t="shared" si="492"/>
        <v>0.16994284830151676</v>
      </c>
      <c r="AH687" s="63">
        <f t="shared" si="492"/>
        <v>0.16875140000000008</v>
      </c>
    </row>
    <row r="688" spans="2:34" hidden="1" outlineLevel="1">
      <c r="B688" t="str">
        <f t="shared" si="473"/>
        <v>e-diesel (PS) - Total emissions - TTW - GWP100 - Global - ton CO2eq/ton fuel</v>
      </c>
      <c r="C688" s="58" t="str">
        <f>C684</f>
        <v>e-diesel (PS)</v>
      </c>
      <c r="D688" s="10" t="s">
        <v>198</v>
      </c>
      <c r="E688" s="10" t="s">
        <v>49</v>
      </c>
      <c r="F688" s="10" t="s">
        <v>52</v>
      </c>
      <c r="G688" s="62">
        <f>G701+G702*G692+G703*G694</f>
        <v>4.9330000000000006E-2</v>
      </c>
      <c r="H688" s="62">
        <f t="shared" ref="H688:AH688" si="493">H701+H702*H692+H703*H694</f>
        <v>4.9330000000000006E-2</v>
      </c>
      <c r="I688" s="62">
        <f t="shared" si="493"/>
        <v>4.9330000000000006E-2</v>
      </c>
      <c r="J688" s="62">
        <f t="shared" si="493"/>
        <v>4.9330000000000006E-2</v>
      </c>
      <c r="K688" s="62">
        <f t="shared" si="493"/>
        <v>4.9330000000000006E-2</v>
      </c>
      <c r="L688" s="62">
        <f t="shared" si="493"/>
        <v>4.9330000000000006E-2</v>
      </c>
      <c r="M688" s="62">
        <f t="shared" si="493"/>
        <v>4.9330000000000006E-2</v>
      </c>
      <c r="N688" s="62">
        <f t="shared" si="493"/>
        <v>4.9330000000000006E-2</v>
      </c>
      <c r="O688" s="62">
        <f t="shared" si="493"/>
        <v>4.9330000000000006E-2</v>
      </c>
      <c r="P688" s="62">
        <f t="shared" si="493"/>
        <v>4.9330000000000006E-2</v>
      </c>
      <c r="Q688" s="62">
        <f t="shared" si="493"/>
        <v>4.9330000000000006E-2</v>
      </c>
      <c r="R688" s="62">
        <f t="shared" si="493"/>
        <v>4.9330000000000006E-2</v>
      </c>
      <c r="S688" s="62">
        <f t="shared" si="493"/>
        <v>4.9330000000000006E-2</v>
      </c>
      <c r="T688" s="62">
        <f t="shared" si="493"/>
        <v>4.9330000000000006E-2</v>
      </c>
      <c r="U688" s="62">
        <f t="shared" si="493"/>
        <v>4.9330000000000006E-2</v>
      </c>
      <c r="V688" s="62">
        <f t="shared" si="493"/>
        <v>4.9330000000000006E-2</v>
      </c>
      <c r="W688" s="62">
        <f t="shared" si="493"/>
        <v>4.9330000000000006E-2</v>
      </c>
      <c r="X688" s="62">
        <f t="shared" si="493"/>
        <v>4.9330000000000006E-2</v>
      </c>
      <c r="Y688" s="62">
        <f t="shared" si="493"/>
        <v>4.9330000000000006E-2</v>
      </c>
      <c r="Z688" s="62">
        <f t="shared" si="493"/>
        <v>4.9330000000000006E-2</v>
      </c>
      <c r="AA688" s="62">
        <f t="shared" si="493"/>
        <v>4.9330000000000006E-2</v>
      </c>
      <c r="AB688" s="62">
        <f t="shared" si="493"/>
        <v>4.9330000000000006E-2</v>
      </c>
      <c r="AC688" s="62">
        <f t="shared" si="493"/>
        <v>4.9330000000000006E-2</v>
      </c>
      <c r="AD688" s="62">
        <f t="shared" si="493"/>
        <v>4.9330000000000006E-2</v>
      </c>
      <c r="AE688" s="62">
        <f t="shared" si="493"/>
        <v>4.9330000000000006E-2</v>
      </c>
      <c r="AF688" s="62">
        <f t="shared" si="493"/>
        <v>4.9330000000000006E-2</v>
      </c>
      <c r="AG688" s="62">
        <f t="shared" si="493"/>
        <v>4.9330000000000006E-2</v>
      </c>
      <c r="AH688" s="62">
        <f t="shared" si="493"/>
        <v>4.9330000000000006E-2</v>
      </c>
    </row>
    <row r="689" spans="2:34" hidden="1" outlineLevel="1">
      <c r="B689" t="str">
        <f t="shared" si="473"/>
        <v>e-diesel (PS) - Total emissions - TTW - GWP20 - Global - ton CO2eq/ton fuel</v>
      </c>
      <c r="C689" s="56" t="str">
        <f>C684</f>
        <v>e-diesel (PS)</v>
      </c>
      <c r="D689" s="2" t="s">
        <v>199</v>
      </c>
      <c r="E689" s="2" t="s">
        <v>49</v>
      </c>
      <c r="F689" s="2" t="s">
        <v>52</v>
      </c>
      <c r="G689" s="89">
        <f>G701+G702*G693+G703*G695</f>
        <v>4.9430000000000002E-2</v>
      </c>
      <c r="H689" s="89">
        <f t="shared" ref="H689:AH689" si="494">H701+H702*H693+H703*H695</f>
        <v>4.9430000000000002E-2</v>
      </c>
      <c r="I689" s="89">
        <f t="shared" si="494"/>
        <v>4.9430000000000002E-2</v>
      </c>
      <c r="J689" s="89">
        <f t="shared" si="494"/>
        <v>4.9430000000000002E-2</v>
      </c>
      <c r="K689" s="89">
        <f t="shared" si="494"/>
        <v>4.9430000000000002E-2</v>
      </c>
      <c r="L689" s="89">
        <f t="shared" si="494"/>
        <v>4.9430000000000002E-2</v>
      </c>
      <c r="M689" s="89">
        <f t="shared" si="494"/>
        <v>4.9430000000000002E-2</v>
      </c>
      <c r="N689" s="89">
        <f t="shared" si="494"/>
        <v>4.9430000000000002E-2</v>
      </c>
      <c r="O689" s="89">
        <f t="shared" si="494"/>
        <v>4.9430000000000002E-2</v>
      </c>
      <c r="P689" s="89">
        <f t="shared" si="494"/>
        <v>4.9430000000000002E-2</v>
      </c>
      <c r="Q689" s="89">
        <f t="shared" si="494"/>
        <v>4.9430000000000002E-2</v>
      </c>
      <c r="R689" s="89">
        <f t="shared" si="494"/>
        <v>4.9430000000000002E-2</v>
      </c>
      <c r="S689" s="89">
        <f t="shared" si="494"/>
        <v>4.9430000000000002E-2</v>
      </c>
      <c r="T689" s="89">
        <f t="shared" si="494"/>
        <v>4.9430000000000002E-2</v>
      </c>
      <c r="U689" s="89">
        <f t="shared" si="494"/>
        <v>4.9430000000000002E-2</v>
      </c>
      <c r="V689" s="89">
        <f t="shared" si="494"/>
        <v>4.9430000000000002E-2</v>
      </c>
      <c r="W689" s="89">
        <f t="shared" si="494"/>
        <v>4.9430000000000002E-2</v>
      </c>
      <c r="X689" s="89">
        <f t="shared" si="494"/>
        <v>4.9430000000000002E-2</v>
      </c>
      <c r="Y689" s="89">
        <f t="shared" si="494"/>
        <v>4.9430000000000002E-2</v>
      </c>
      <c r="Z689" s="89">
        <f t="shared" si="494"/>
        <v>4.9430000000000002E-2</v>
      </c>
      <c r="AA689" s="89">
        <f t="shared" si="494"/>
        <v>4.9430000000000002E-2</v>
      </c>
      <c r="AB689" s="89">
        <f t="shared" si="494"/>
        <v>4.9430000000000002E-2</v>
      </c>
      <c r="AC689" s="89">
        <f t="shared" si="494"/>
        <v>4.9430000000000002E-2</v>
      </c>
      <c r="AD689" s="89">
        <f t="shared" si="494"/>
        <v>4.9430000000000002E-2</v>
      </c>
      <c r="AE689" s="89">
        <f t="shared" si="494"/>
        <v>4.9430000000000002E-2</v>
      </c>
      <c r="AF689" s="89">
        <f t="shared" si="494"/>
        <v>4.9430000000000002E-2</v>
      </c>
      <c r="AG689" s="89">
        <f t="shared" si="494"/>
        <v>4.9430000000000002E-2</v>
      </c>
      <c r="AH689" s="89">
        <f t="shared" si="494"/>
        <v>4.9430000000000002E-2</v>
      </c>
    </row>
    <row r="690" spans="2:34" hidden="1" outlineLevel="1">
      <c r="B690" t="str">
        <f t="shared" si="473"/>
        <v>e-diesel (PS) - Total emissions - WTT - GWP100 - Global - ton CO2eq/ton fuel</v>
      </c>
      <c r="C690" s="58" t="str">
        <f>C684</f>
        <v>e-diesel (PS)</v>
      </c>
      <c r="D690" s="10" t="s">
        <v>169</v>
      </c>
      <c r="E690" s="10" t="s">
        <v>49</v>
      </c>
      <c r="F690" s="10" t="s">
        <v>52</v>
      </c>
      <c r="G690" s="62">
        <f>G708+G709*G692+G710*G694</f>
        <v>0.14661093699234135</v>
      </c>
      <c r="H690" s="62">
        <f t="shared" ref="H690:AH690" si="495">H708+H709*H692+H710*H694</f>
        <v>0.14641666704922723</v>
      </c>
      <c r="I690" s="62">
        <f t="shared" si="495"/>
        <v>0.14619556500000064</v>
      </c>
      <c r="J690" s="62">
        <f t="shared" si="495"/>
        <v>0.14588871245717069</v>
      </c>
      <c r="K690" s="62">
        <f t="shared" si="495"/>
        <v>0.14553661750555633</v>
      </c>
      <c r="L690" s="62">
        <f t="shared" si="495"/>
        <v>0.14513928014515587</v>
      </c>
      <c r="M690" s="62">
        <f t="shared" si="495"/>
        <v>0.14469670037597229</v>
      </c>
      <c r="N690" s="62">
        <f t="shared" si="495"/>
        <v>0.14420887819800193</v>
      </c>
      <c r="O690" s="62">
        <f t="shared" si="495"/>
        <v>0.14330250267816386</v>
      </c>
      <c r="P690" s="62">
        <f t="shared" si="495"/>
        <v>0.1423524713555272</v>
      </c>
      <c r="Q690" s="62">
        <f t="shared" si="495"/>
        <v>0.14135878423008977</v>
      </c>
      <c r="R690" s="62">
        <f t="shared" si="495"/>
        <v>0.14032144130184934</v>
      </c>
      <c r="S690" s="62">
        <f t="shared" si="495"/>
        <v>0.13924044257080972</v>
      </c>
      <c r="T690" s="62">
        <f t="shared" si="495"/>
        <v>0.13811687082926702</v>
      </c>
      <c r="U690" s="62">
        <f t="shared" si="495"/>
        <v>0.13696303447834449</v>
      </c>
      <c r="V690" s="62">
        <f t="shared" si="495"/>
        <v>0.13577893351804671</v>
      </c>
      <c r="W690" s="62">
        <f t="shared" si="495"/>
        <v>0.13456456794836744</v>
      </c>
      <c r="X690" s="62">
        <f t="shared" si="495"/>
        <v>0.13331993776930823</v>
      </c>
      <c r="Y690" s="62">
        <f t="shared" si="495"/>
        <v>0.1317214492766812</v>
      </c>
      <c r="Z690" s="62">
        <f t="shared" si="495"/>
        <v>0.13014017212736495</v>
      </c>
      <c r="AA690" s="62">
        <f t="shared" si="495"/>
        <v>0.12857610632136243</v>
      </c>
      <c r="AB690" s="62">
        <f t="shared" si="495"/>
        <v>0.12702925185867076</v>
      </c>
      <c r="AC690" s="62">
        <f t="shared" si="495"/>
        <v>0.12549960873929203</v>
      </c>
      <c r="AD690" s="62">
        <f t="shared" si="495"/>
        <v>0.12421977354509195</v>
      </c>
      <c r="AE690" s="62">
        <f t="shared" si="495"/>
        <v>0.12296203507406298</v>
      </c>
      <c r="AF690" s="62">
        <f t="shared" si="495"/>
        <v>0.1217263933262045</v>
      </c>
      <c r="AG690" s="62">
        <f t="shared" si="495"/>
        <v>0.12051284830151676</v>
      </c>
      <c r="AH690" s="62">
        <f t="shared" si="495"/>
        <v>0.11932140000000008</v>
      </c>
    </row>
    <row r="691" spans="2:34" hidden="1" outlineLevel="1">
      <c r="B691" t="str">
        <f t="shared" si="473"/>
        <v>e-diesel (PS) - Total emissions - WTT - GWP20 - Global - ton CO2eq/ton fuel</v>
      </c>
      <c r="C691" s="59" t="str">
        <f>C684</f>
        <v>e-diesel (PS)</v>
      </c>
      <c r="D691" s="13" t="s">
        <v>170</v>
      </c>
      <c r="E691" s="13" t="s">
        <v>49</v>
      </c>
      <c r="F691" s="13" t="s">
        <v>52</v>
      </c>
      <c r="G691" s="63">
        <f>G708+G709*G693+G710*G695</f>
        <v>0.14661093699234135</v>
      </c>
      <c r="H691" s="63">
        <f t="shared" ref="H691:AH691" si="496">H708+H709*H693+H710*H695</f>
        <v>0.14641666704922723</v>
      </c>
      <c r="I691" s="63">
        <f t="shared" si="496"/>
        <v>0.14619556500000064</v>
      </c>
      <c r="J691" s="63">
        <f t="shared" si="496"/>
        <v>0.14588871245717069</v>
      </c>
      <c r="K691" s="63">
        <f t="shared" si="496"/>
        <v>0.14553661750555633</v>
      </c>
      <c r="L691" s="63">
        <f t="shared" si="496"/>
        <v>0.14513928014515587</v>
      </c>
      <c r="M691" s="63">
        <f t="shared" si="496"/>
        <v>0.14469670037597229</v>
      </c>
      <c r="N691" s="63">
        <f t="shared" si="496"/>
        <v>0.14420887819800193</v>
      </c>
      <c r="O691" s="63">
        <f t="shared" si="496"/>
        <v>0.14330250267816386</v>
      </c>
      <c r="P691" s="63">
        <f t="shared" si="496"/>
        <v>0.1423524713555272</v>
      </c>
      <c r="Q691" s="63">
        <f t="shared" si="496"/>
        <v>0.14135878423008977</v>
      </c>
      <c r="R691" s="63">
        <f t="shared" si="496"/>
        <v>0.14032144130184934</v>
      </c>
      <c r="S691" s="63">
        <f t="shared" si="496"/>
        <v>0.13924044257080972</v>
      </c>
      <c r="T691" s="63">
        <f t="shared" si="496"/>
        <v>0.13811687082926702</v>
      </c>
      <c r="U691" s="63">
        <f t="shared" si="496"/>
        <v>0.13696303447834449</v>
      </c>
      <c r="V691" s="63">
        <f t="shared" si="496"/>
        <v>0.13577893351804671</v>
      </c>
      <c r="W691" s="63">
        <f t="shared" si="496"/>
        <v>0.13456456794836744</v>
      </c>
      <c r="X691" s="63">
        <f t="shared" si="496"/>
        <v>0.13331993776930823</v>
      </c>
      <c r="Y691" s="63">
        <f t="shared" si="496"/>
        <v>0.1317214492766812</v>
      </c>
      <c r="Z691" s="63">
        <f t="shared" si="496"/>
        <v>0.13014017212736495</v>
      </c>
      <c r="AA691" s="63">
        <f t="shared" si="496"/>
        <v>0.12857610632136243</v>
      </c>
      <c r="AB691" s="63">
        <f t="shared" si="496"/>
        <v>0.12702925185867076</v>
      </c>
      <c r="AC691" s="63">
        <f t="shared" si="496"/>
        <v>0.12549960873929203</v>
      </c>
      <c r="AD691" s="63">
        <f t="shared" si="496"/>
        <v>0.12421977354509195</v>
      </c>
      <c r="AE691" s="63">
        <f t="shared" si="496"/>
        <v>0.12296203507406298</v>
      </c>
      <c r="AF691" s="63">
        <f t="shared" si="496"/>
        <v>0.1217263933262045</v>
      </c>
      <c r="AG691" s="63">
        <f t="shared" si="496"/>
        <v>0.12051284830151676</v>
      </c>
      <c r="AH691" s="63">
        <f t="shared" si="496"/>
        <v>0.11932140000000008</v>
      </c>
    </row>
    <row r="692" spans="2:34" hidden="1" outlineLevel="1">
      <c r="B692" t="str">
        <f t="shared" si="473"/>
        <v>General - Methane - GWP100 - Global - ton CO2eq/ton fuel</v>
      </c>
      <c r="C692" t="s">
        <v>115</v>
      </c>
      <c r="D692" t="s">
        <v>171</v>
      </c>
      <c r="E692" t="s">
        <v>49</v>
      </c>
      <c r="F692" t="s">
        <v>52</v>
      </c>
      <c r="G692" s="8">
        <f t="shared" ref="G692:AH692" si="497">Methane_GWP100</f>
        <v>29</v>
      </c>
      <c r="H692" s="8">
        <f t="shared" si="497"/>
        <v>29</v>
      </c>
      <c r="I692" s="8">
        <f t="shared" si="497"/>
        <v>29</v>
      </c>
      <c r="J692" s="8">
        <f t="shared" si="497"/>
        <v>29</v>
      </c>
      <c r="K692" s="8">
        <f t="shared" si="497"/>
        <v>29</v>
      </c>
      <c r="L692" s="8">
        <f t="shared" si="497"/>
        <v>29</v>
      </c>
      <c r="M692" s="8">
        <f t="shared" si="497"/>
        <v>29</v>
      </c>
      <c r="N692" s="8">
        <f t="shared" si="497"/>
        <v>29</v>
      </c>
      <c r="O692" s="8">
        <f t="shared" si="497"/>
        <v>29</v>
      </c>
      <c r="P692" s="8">
        <f t="shared" si="497"/>
        <v>29</v>
      </c>
      <c r="Q692" s="8">
        <f t="shared" si="497"/>
        <v>29</v>
      </c>
      <c r="R692" s="8">
        <f t="shared" si="497"/>
        <v>29</v>
      </c>
      <c r="S692" s="8">
        <f t="shared" si="497"/>
        <v>29</v>
      </c>
      <c r="T692" s="8">
        <f t="shared" si="497"/>
        <v>29</v>
      </c>
      <c r="U692" s="8">
        <f t="shared" si="497"/>
        <v>29</v>
      </c>
      <c r="V692" s="8">
        <f t="shared" si="497"/>
        <v>29</v>
      </c>
      <c r="W692" s="8">
        <f t="shared" si="497"/>
        <v>29</v>
      </c>
      <c r="X692" s="8">
        <f t="shared" si="497"/>
        <v>29</v>
      </c>
      <c r="Y692" s="8">
        <f t="shared" si="497"/>
        <v>29</v>
      </c>
      <c r="Z692" s="8">
        <f t="shared" si="497"/>
        <v>29</v>
      </c>
      <c r="AA692" s="8">
        <f t="shared" si="497"/>
        <v>29</v>
      </c>
      <c r="AB692" s="8">
        <f t="shared" si="497"/>
        <v>29</v>
      </c>
      <c r="AC692" s="8">
        <f t="shared" si="497"/>
        <v>29</v>
      </c>
      <c r="AD692" s="8">
        <f t="shared" si="497"/>
        <v>29</v>
      </c>
      <c r="AE692" s="8">
        <f t="shared" si="497"/>
        <v>29</v>
      </c>
      <c r="AF692" s="8">
        <f t="shared" si="497"/>
        <v>29</v>
      </c>
      <c r="AG692" s="8">
        <f t="shared" si="497"/>
        <v>29</v>
      </c>
      <c r="AH692" s="8">
        <f t="shared" si="497"/>
        <v>29</v>
      </c>
    </row>
    <row r="693" spans="2:34" hidden="1" outlineLevel="1">
      <c r="B693" t="str">
        <f t="shared" si="473"/>
        <v>General - Methane - GWP20 - Global - ton CO2eq/ton fuel</v>
      </c>
      <c r="C693" t="s">
        <v>115</v>
      </c>
      <c r="D693" t="s">
        <v>172</v>
      </c>
      <c r="E693" t="s">
        <v>49</v>
      </c>
      <c r="F693" t="s">
        <v>52</v>
      </c>
      <c r="G693" s="8">
        <f t="shared" ref="G693:AH693" si="498">Methane_GWP20</f>
        <v>85</v>
      </c>
      <c r="H693" s="8">
        <f t="shared" si="498"/>
        <v>85</v>
      </c>
      <c r="I693" s="8">
        <f t="shared" si="498"/>
        <v>85</v>
      </c>
      <c r="J693" s="8">
        <f t="shared" si="498"/>
        <v>85</v>
      </c>
      <c r="K693" s="8">
        <f t="shared" si="498"/>
        <v>85</v>
      </c>
      <c r="L693" s="8">
        <f t="shared" si="498"/>
        <v>85</v>
      </c>
      <c r="M693" s="8">
        <f t="shared" si="498"/>
        <v>85</v>
      </c>
      <c r="N693" s="8">
        <f t="shared" si="498"/>
        <v>85</v>
      </c>
      <c r="O693" s="8">
        <f t="shared" si="498"/>
        <v>85</v>
      </c>
      <c r="P693" s="8">
        <f t="shared" si="498"/>
        <v>85</v>
      </c>
      <c r="Q693" s="8">
        <f t="shared" si="498"/>
        <v>85</v>
      </c>
      <c r="R693" s="8">
        <f t="shared" si="498"/>
        <v>85</v>
      </c>
      <c r="S693" s="8">
        <f t="shared" si="498"/>
        <v>85</v>
      </c>
      <c r="T693" s="8">
        <f t="shared" si="498"/>
        <v>85</v>
      </c>
      <c r="U693" s="8">
        <f t="shared" si="498"/>
        <v>85</v>
      </c>
      <c r="V693" s="8">
        <f t="shared" si="498"/>
        <v>85</v>
      </c>
      <c r="W693" s="8">
        <f t="shared" si="498"/>
        <v>85</v>
      </c>
      <c r="X693" s="8">
        <f t="shared" si="498"/>
        <v>85</v>
      </c>
      <c r="Y693" s="8">
        <f t="shared" si="498"/>
        <v>85</v>
      </c>
      <c r="Z693" s="8">
        <f t="shared" si="498"/>
        <v>85</v>
      </c>
      <c r="AA693" s="8">
        <f t="shared" si="498"/>
        <v>85</v>
      </c>
      <c r="AB693" s="8">
        <f t="shared" si="498"/>
        <v>85</v>
      </c>
      <c r="AC693" s="8">
        <f t="shared" si="498"/>
        <v>85</v>
      </c>
      <c r="AD693" s="8">
        <f t="shared" si="498"/>
        <v>85</v>
      </c>
      <c r="AE693" s="8">
        <f t="shared" si="498"/>
        <v>85</v>
      </c>
      <c r="AF693" s="8">
        <f t="shared" si="498"/>
        <v>85</v>
      </c>
      <c r="AG693" s="8">
        <f t="shared" si="498"/>
        <v>85</v>
      </c>
      <c r="AH693" s="8">
        <f t="shared" si="498"/>
        <v>85</v>
      </c>
    </row>
    <row r="694" spans="2:34" hidden="1" outlineLevel="1">
      <c r="B694" t="str">
        <f t="shared" si="473"/>
        <v>General - Nitrous oxide - GWP100 - Global - ton CO2eq/ton fuel</v>
      </c>
      <c r="C694" t="s">
        <v>115</v>
      </c>
      <c r="D694" t="s">
        <v>173</v>
      </c>
      <c r="E694" t="s">
        <v>49</v>
      </c>
      <c r="F694" t="s">
        <v>52</v>
      </c>
      <c r="G694" s="8">
        <f t="shared" ref="G694:AH694" si="499">NitrousOxide_GWP100</f>
        <v>266</v>
      </c>
      <c r="H694" s="8">
        <f t="shared" si="499"/>
        <v>266</v>
      </c>
      <c r="I694" s="8">
        <f t="shared" si="499"/>
        <v>266</v>
      </c>
      <c r="J694" s="8">
        <f t="shared" si="499"/>
        <v>266</v>
      </c>
      <c r="K694" s="8">
        <f t="shared" si="499"/>
        <v>266</v>
      </c>
      <c r="L694" s="8">
        <f t="shared" si="499"/>
        <v>266</v>
      </c>
      <c r="M694" s="8">
        <f t="shared" si="499"/>
        <v>266</v>
      </c>
      <c r="N694" s="8">
        <f t="shared" si="499"/>
        <v>266</v>
      </c>
      <c r="O694" s="8">
        <f t="shared" si="499"/>
        <v>266</v>
      </c>
      <c r="P694" s="8">
        <f t="shared" si="499"/>
        <v>266</v>
      </c>
      <c r="Q694" s="8">
        <f t="shared" si="499"/>
        <v>266</v>
      </c>
      <c r="R694" s="8">
        <f t="shared" si="499"/>
        <v>266</v>
      </c>
      <c r="S694" s="8">
        <f t="shared" si="499"/>
        <v>266</v>
      </c>
      <c r="T694" s="8">
        <f t="shared" si="499"/>
        <v>266</v>
      </c>
      <c r="U694" s="8">
        <f t="shared" si="499"/>
        <v>266</v>
      </c>
      <c r="V694" s="8">
        <f t="shared" si="499"/>
        <v>266</v>
      </c>
      <c r="W694" s="8">
        <f t="shared" si="499"/>
        <v>266</v>
      </c>
      <c r="X694" s="8">
        <f t="shared" si="499"/>
        <v>266</v>
      </c>
      <c r="Y694" s="8">
        <f t="shared" si="499"/>
        <v>266</v>
      </c>
      <c r="Z694" s="8">
        <f t="shared" si="499"/>
        <v>266</v>
      </c>
      <c r="AA694" s="8">
        <f t="shared" si="499"/>
        <v>266</v>
      </c>
      <c r="AB694" s="8">
        <f t="shared" si="499"/>
        <v>266</v>
      </c>
      <c r="AC694" s="8">
        <f t="shared" si="499"/>
        <v>266</v>
      </c>
      <c r="AD694" s="8">
        <f t="shared" si="499"/>
        <v>266</v>
      </c>
      <c r="AE694" s="8">
        <f t="shared" si="499"/>
        <v>266</v>
      </c>
      <c r="AF694" s="8">
        <f t="shared" si="499"/>
        <v>266</v>
      </c>
      <c r="AG694" s="8">
        <f t="shared" si="499"/>
        <v>266</v>
      </c>
      <c r="AH694" s="8">
        <f t="shared" si="499"/>
        <v>266</v>
      </c>
    </row>
    <row r="695" spans="2:34" hidden="1" outlineLevel="1">
      <c r="B695" t="str">
        <f t="shared" si="473"/>
        <v>General - Nitrous oxide - GWP20 - Global - ton CO2eq/ton fuel</v>
      </c>
      <c r="C695" t="s">
        <v>115</v>
      </c>
      <c r="D695" t="s">
        <v>174</v>
      </c>
      <c r="E695" t="s">
        <v>49</v>
      </c>
      <c r="F695" t="s">
        <v>52</v>
      </c>
      <c r="G695" s="8">
        <f t="shared" ref="G695:AH695" si="500">NitrousOxide_GWP20</f>
        <v>251</v>
      </c>
      <c r="H695" s="8">
        <f t="shared" si="500"/>
        <v>251</v>
      </c>
      <c r="I695" s="8">
        <f t="shared" si="500"/>
        <v>251</v>
      </c>
      <c r="J695" s="8">
        <f t="shared" si="500"/>
        <v>251</v>
      </c>
      <c r="K695" s="8">
        <f t="shared" si="500"/>
        <v>251</v>
      </c>
      <c r="L695" s="8">
        <f t="shared" si="500"/>
        <v>251</v>
      </c>
      <c r="M695" s="8">
        <f t="shared" si="500"/>
        <v>251</v>
      </c>
      <c r="N695" s="8">
        <f t="shared" si="500"/>
        <v>251</v>
      </c>
      <c r="O695" s="8">
        <f t="shared" si="500"/>
        <v>251</v>
      </c>
      <c r="P695" s="8">
        <f t="shared" si="500"/>
        <v>251</v>
      </c>
      <c r="Q695" s="8">
        <f t="shared" si="500"/>
        <v>251</v>
      </c>
      <c r="R695" s="8">
        <f t="shared" si="500"/>
        <v>251</v>
      </c>
      <c r="S695" s="8">
        <f t="shared" si="500"/>
        <v>251</v>
      </c>
      <c r="T695" s="8">
        <f t="shared" si="500"/>
        <v>251</v>
      </c>
      <c r="U695" s="8">
        <f t="shared" si="500"/>
        <v>251</v>
      </c>
      <c r="V695" s="8">
        <f t="shared" si="500"/>
        <v>251</v>
      </c>
      <c r="W695" s="8">
        <f t="shared" si="500"/>
        <v>251</v>
      </c>
      <c r="X695" s="8">
        <f t="shared" si="500"/>
        <v>251</v>
      </c>
      <c r="Y695" s="8">
        <f t="shared" si="500"/>
        <v>251</v>
      </c>
      <c r="Z695" s="8">
        <f t="shared" si="500"/>
        <v>251</v>
      </c>
      <c r="AA695" s="8">
        <f t="shared" si="500"/>
        <v>251</v>
      </c>
      <c r="AB695" s="8">
        <f t="shared" si="500"/>
        <v>251</v>
      </c>
      <c r="AC695" s="8">
        <f t="shared" si="500"/>
        <v>251</v>
      </c>
      <c r="AD695" s="8">
        <f t="shared" si="500"/>
        <v>251</v>
      </c>
      <c r="AE695" s="8">
        <f t="shared" si="500"/>
        <v>251</v>
      </c>
      <c r="AF695" s="8">
        <f t="shared" si="500"/>
        <v>251</v>
      </c>
      <c r="AG695" s="8">
        <f t="shared" si="500"/>
        <v>251</v>
      </c>
      <c r="AH695" s="8">
        <f t="shared" si="500"/>
        <v>251</v>
      </c>
    </row>
    <row r="696" spans="2:34" hidden="1" outlineLevel="1">
      <c r="B696" t="str">
        <f t="shared" si="473"/>
        <v/>
      </c>
      <c r="C696" s="56"/>
      <c r="D696" s="56"/>
      <c r="E696" s="56"/>
      <c r="F696" s="56"/>
      <c r="G696" s="57"/>
      <c r="H696" s="57"/>
      <c r="I696" s="57"/>
      <c r="J696" s="57"/>
      <c r="K696" s="57"/>
      <c r="L696" s="57"/>
      <c r="M696" s="57"/>
      <c r="N696" s="57"/>
      <c r="O696" s="57"/>
      <c r="P696" s="57"/>
      <c r="Q696" s="57"/>
      <c r="R696" s="57"/>
      <c r="S696" s="57"/>
      <c r="T696" s="57"/>
      <c r="U696" s="57"/>
      <c r="V696" s="57"/>
      <c r="W696" s="57"/>
      <c r="X696" s="57"/>
      <c r="Y696" s="57"/>
      <c r="Z696" s="57"/>
      <c r="AA696" s="57"/>
      <c r="AB696" s="57"/>
      <c r="AC696" s="57"/>
      <c r="AD696" s="57"/>
      <c r="AE696" s="57"/>
      <c r="AF696" s="57"/>
      <c r="AG696" s="57"/>
      <c r="AH696" s="57"/>
    </row>
    <row r="697" spans="2:34" hidden="1" outlineLevel="1">
      <c r="B697" t="str">
        <f t="shared" si="473"/>
        <v>e-diesel (PS) - Total emissions - WTW - Global - ton CO2/ton fuel</v>
      </c>
      <c r="C697" s="10" t="str">
        <f>C684</f>
        <v>e-diesel (PS)</v>
      </c>
      <c r="D697" s="10" t="s">
        <v>200</v>
      </c>
      <c r="E697" s="10" t="s">
        <v>49</v>
      </c>
      <c r="F697" s="10" t="s">
        <v>176</v>
      </c>
      <c r="G697" s="60">
        <f>G701+G708</f>
        <v>0.14661093699234135</v>
      </c>
      <c r="H697" s="60">
        <f t="shared" ref="H697:AH697" si="501">H701+H708</f>
        <v>0.14641666704922723</v>
      </c>
      <c r="I697" s="60">
        <f t="shared" si="501"/>
        <v>0.14619556500000064</v>
      </c>
      <c r="J697" s="60">
        <f t="shared" si="501"/>
        <v>0.14588871245717069</v>
      </c>
      <c r="K697" s="60">
        <f t="shared" si="501"/>
        <v>0.14553661750555633</v>
      </c>
      <c r="L697" s="60">
        <f t="shared" si="501"/>
        <v>0.14513928014515587</v>
      </c>
      <c r="M697" s="60">
        <f t="shared" si="501"/>
        <v>0.14469670037597229</v>
      </c>
      <c r="N697" s="60">
        <f t="shared" si="501"/>
        <v>0.14420887819800193</v>
      </c>
      <c r="O697" s="60">
        <f t="shared" si="501"/>
        <v>0.14330250267816386</v>
      </c>
      <c r="P697" s="60">
        <f t="shared" si="501"/>
        <v>0.1423524713555272</v>
      </c>
      <c r="Q697" s="60">
        <f t="shared" si="501"/>
        <v>0.14135878423008977</v>
      </c>
      <c r="R697" s="60">
        <f t="shared" si="501"/>
        <v>0.14032144130184934</v>
      </c>
      <c r="S697" s="60">
        <f t="shared" si="501"/>
        <v>0.13924044257080972</v>
      </c>
      <c r="T697" s="60">
        <f t="shared" si="501"/>
        <v>0.13811687082926702</v>
      </c>
      <c r="U697" s="60">
        <f t="shared" si="501"/>
        <v>0.13696303447834449</v>
      </c>
      <c r="V697" s="60">
        <f t="shared" si="501"/>
        <v>0.13577893351804671</v>
      </c>
      <c r="W697" s="60">
        <f t="shared" si="501"/>
        <v>0.13456456794836744</v>
      </c>
      <c r="X697" s="60">
        <f t="shared" si="501"/>
        <v>0.13331993776930823</v>
      </c>
      <c r="Y697" s="60">
        <f t="shared" si="501"/>
        <v>0.1317214492766812</v>
      </c>
      <c r="Z697" s="60">
        <f t="shared" si="501"/>
        <v>0.13014017212736495</v>
      </c>
      <c r="AA697" s="60">
        <f t="shared" si="501"/>
        <v>0.12857610632136243</v>
      </c>
      <c r="AB697" s="60">
        <f t="shared" si="501"/>
        <v>0.12702925185867076</v>
      </c>
      <c r="AC697" s="60">
        <f t="shared" si="501"/>
        <v>0.12549960873929203</v>
      </c>
      <c r="AD697" s="60">
        <f t="shared" si="501"/>
        <v>0.12421977354509195</v>
      </c>
      <c r="AE697" s="60">
        <f t="shared" si="501"/>
        <v>0.12296203507406298</v>
      </c>
      <c r="AF697" s="60">
        <f t="shared" si="501"/>
        <v>0.1217263933262045</v>
      </c>
      <c r="AG697" s="60">
        <f t="shared" si="501"/>
        <v>0.12051284830151676</v>
      </c>
      <c r="AH697" s="60">
        <f t="shared" si="501"/>
        <v>0.11932140000000008</v>
      </c>
    </row>
    <row r="698" spans="2:34" hidden="1" outlineLevel="1">
      <c r="B698" t="str">
        <f t="shared" si="473"/>
        <v>e-diesel (PS) - Total emissions - WTW - Global - ton CH4/ton fuel</v>
      </c>
      <c r="C698" s="2" t="str">
        <f>C684</f>
        <v>e-diesel (PS)</v>
      </c>
      <c r="D698" s="2" t="s">
        <v>200</v>
      </c>
      <c r="E698" s="2" t="s">
        <v>49</v>
      </c>
      <c r="F698" s="2" t="s">
        <v>177</v>
      </c>
      <c r="G698" s="64">
        <f t="shared" ref="G698:AH698" si="502">G702+G709</f>
        <v>5.0000000000000002E-5</v>
      </c>
      <c r="H698" s="64">
        <f t="shared" si="502"/>
        <v>5.0000000000000002E-5</v>
      </c>
      <c r="I698" s="64">
        <f t="shared" si="502"/>
        <v>5.0000000000000002E-5</v>
      </c>
      <c r="J698" s="64">
        <f t="shared" si="502"/>
        <v>5.0000000000000002E-5</v>
      </c>
      <c r="K698" s="64">
        <f t="shared" si="502"/>
        <v>5.0000000000000002E-5</v>
      </c>
      <c r="L698" s="64">
        <f t="shared" si="502"/>
        <v>5.0000000000000002E-5</v>
      </c>
      <c r="M698" s="64">
        <f t="shared" si="502"/>
        <v>5.0000000000000002E-5</v>
      </c>
      <c r="N698" s="64">
        <f t="shared" si="502"/>
        <v>5.0000000000000002E-5</v>
      </c>
      <c r="O698" s="64">
        <f t="shared" si="502"/>
        <v>5.0000000000000002E-5</v>
      </c>
      <c r="P698" s="64">
        <f t="shared" si="502"/>
        <v>5.0000000000000002E-5</v>
      </c>
      <c r="Q698" s="64">
        <f t="shared" si="502"/>
        <v>5.0000000000000002E-5</v>
      </c>
      <c r="R698" s="64">
        <f t="shared" si="502"/>
        <v>5.0000000000000002E-5</v>
      </c>
      <c r="S698" s="64">
        <f t="shared" si="502"/>
        <v>5.0000000000000002E-5</v>
      </c>
      <c r="T698" s="64">
        <f t="shared" si="502"/>
        <v>5.0000000000000002E-5</v>
      </c>
      <c r="U698" s="64">
        <f t="shared" si="502"/>
        <v>5.0000000000000002E-5</v>
      </c>
      <c r="V698" s="64">
        <f t="shared" si="502"/>
        <v>5.0000000000000002E-5</v>
      </c>
      <c r="W698" s="64">
        <f t="shared" si="502"/>
        <v>5.0000000000000002E-5</v>
      </c>
      <c r="X698" s="64">
        <f t="shared" si="502"/>
        <v>5.0000000000000002E-5</v>
      </c>
      <c r="Y698" s="64">
        <f t="shared" si="502"/>
        <v>5.0000000000000002E-5</v>
      </c>
      <c r="Z698" s="64">
        <f t="shared" si="502"/>
        <v>5.0000000000000002E-5</v>
      </c>
      <c r="AA698" s="64">
        <f t="shared" si="502"/>
        <v>5.0000000000000002E-5</v>
      </c>
      <c r="AB698" s="64">
        <f t="shared" si="502"/>
        <v>5.0000000000000002E-5</v>
      </c>
      <c r="AC698" s="64">
        <f t="shared" si="502"/>
        <v>5.0000000000000002E-5</v>
      </c>
      <c r="AD698" s="64">
        <f t="shared" si="502"/>
        <v>5.0000000000000002E-5</v>
      </c>
      <c r="AE698" s="64">
        <f t="shared" si="502"/>
        <v>5.0000000000000002E-5</v>
      </c>
      <c r="AF698" s="64">
        <f t="shared" si="502"/>
        <v>5.0000000000000002E-5</v>
      </c>
      <c r="AG698" s="64">
        <f t="shared" si="502"/>
        <v>5.0000000000000002E-5</v>
      </c>
      <c r="AH698" s="64">
        <f t="shared" si="502"/>
        <v>5.0000000000000002E-5</v>
      </c>
    </row>
    <row r="699" spans="2:34" hidden="1" outlineLevel="1">
      <c r="B699" t="str">
        <f t="shared" si="473"/>
        <v>e-diesel (PS) - Total emissions - WTW - Global - ton N2O/ton fuel</v>
      </c>
      <c r="C699" s="13" t="str">
        <f>C684</f>
        <v>e-diesel (PS)</v>
      </c>
      <c r="D699" s="13" t="s">
        <v>200</v>
      </c>
      <c r="E699" s="13" t="s">
        <v>49</v>
      </c>
      <c r="F699" s="13" t="s">
        <v>178</v>
      </c>
      <c r="G699" s="61">
        <f t="shared" ref="G699:AH699" si="503">G703+G710</f>
        <v>1.8000000000000001E-4</v>
      </c>
      <c r="H699" s="61">
        <f t="shared" si="503"/>
        <v>1.8000000000000001E-4</v>
      </c>
      <c r="I699" s="61">
        <f t="shared" si="503"/>
        <v>1.8000000000000001E-4</v>
      </c>
      <c r="J699" s="61">
        <f t="shared" si="503"/>
        <v>1.8000000000000001E-4</v>
      </c>
      <c r="K699" s="61">
        <f t="shared" si="503"/>
        <v>1.8000000000000001E-4</v>
      </c>
      <c r="L699" s="61">
        <f t="shared" si="503"/>
        <v>1.8000000000000001E-4</v>
      </c>
      <c r="M699" s="61">
        <f t="shared" si="503"/>
        <v>1.8000000000000001E-4</v>
      </c>
      <c r="N699" s="61">
        <f t="shared" si="503"/>
        <v>1.8000000000000001E-4</v>
      </c>
      <c r="O699" s="61">
        <f t="shared" si="503"/>
        <v>1.8000000000000001E-4</v>
      </c>
      <c r="P699" s="61">
        <f t="shared" si="503"/>
        <v>1.8000000000000001E-4</v>
      </c>
      <c r="Q699" s="61">
        <f t="shared" si="503"/>
        <v>1.8000000000000001E-4</v>
      </c>
      <c r="R699" s="61">
        <f t="shared" si="503"/>
        <v>1.8000000000000001E-4</v>
      </c>
      <c r="S699" s="61">
        <f t="shared" si="503"/>
        <v>1.8000000000000001E-4</v>
      </c>
      <c r="T699" s="61">
        <f t="shared" si="503"/>
        <v>1.8000000000000001E-4</v>
      </c>
      <c r="U699" s="61">
        <f t="shared" si="503"/>
        <v>1.8000000000000001E-4</v>
      </c>
      <c r="V699" s="61">
        <f t="shared" si="503"/>
        <v>1.8000000000000001E-4</v>
      </c>
      <c r="W699" s="61">
        <f t="shared" si="503"/>
        <v>1.8000000000000001E-4</v>
      </c>
      <c r="X699" s="61">
        <f t="shared" si="503"/>
        <v>1.8000000000000001E-4</v>
      </c>
      <c r="Y699" s="61">
        <f t="shared" si="503"/>
        <v>1.8000000000000001E-4</v>
      </c>
      <c r="Z699" s="61">
        <f t="shared" si="503"/>
        <v>1.8000000000000001E-4</v>
      </c>
      <c r="AA699" s="61">
        <f t="shared" si="503"/>
        <v>1.8000000000000001E-4</v>
      </c>
      <c r="AB699" s="61">
        <f t="shared" si="503"/>
        <v>1.8000000000000001E-4</v>
      </c>
      <c r="AC699" s="61">
        <f t="shared" si="503"/>
        <v>1.8000000000000001E-4</v>
      </c>
      <c r="AD699" s="61">
        <f t="shared" si="503"/>
        <v>1.8000000000000001E-4</v>
      </c>
      <c r="AE699" s="61">
        <f t="shared" si="503"/>
        <v>1.8000000000000001E-4</v>
      </c>
      <c r="AF699" s="61">
        <f t="shared" si="503"/>
        <v>1.8000000000000001E-4</v>
      </c>
      <c r="AG699" s="61">
        <f t="shared" si="503"/>
        <v>1.8000000000000001E-4</v>
      </c>
      <c r="AH699" s="61">
        <f t="shared" si="503"/>
        <v>1.8000000000000001E-4</v>
      </c>
    </row>
    <row r="700" spans="2:34" hidden="1" outlineLevel="1">
      <c r="B700" t="str">
        <f t="shared" si="473"/>
        <v/>
      </c>
      <c r="C700" s="56"/>
      <c r="D700" s="56"/>
      <c r="E700" s="56"/>
      <c r="F700" s="56"/>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row>
    <row r="701" spans="2:34" hidden="1" outlineLevel="1">
      <c r="B701" t="str">
        <f t="shared" si="473"/>
        <v>e-diesel (PS) - Total emissions - TTW - Global - ton CO2/ton fuel</v>
      </c>
      <c r="C701" s="10" t="str">
        <f>C684</f>
        <v>e-diesel (PS)</v>
      </c>
      <c r="D701" s="10" t="s">
        <v>201</v>
      </c>
      <c r="E701" s="10" t="s">
        <v>49</v>
      </c>
      <c r="F701" s="10" t="s">
        <v>176</v>
      </c>
      <c r="G701" s="60">
        <f>G704</f>
        <v>0</v>
      </c>
      <c r="H701" s="60">
        <f t="shared" ref="H701:AH701" si="504">H704</f>
        <v>0</v>
      </c>
      <c r="I701" s="60">
        <f t="shared" si="504"/>
        <v>0</v>
      </c>
      <c r="J701" s="60">
        <f t="shared" si="504"/>
        <v>0</v>
      </c>
      <c r="K701" s="60">
        <f t="shared" si="504"/>
        <v>0</v>
      </c>
      <c r="L701" s="60">
        <f t="shared" si="504"/>
        <v>0</v>
      </c>
      <c r="M701" s="60">
        <f t="shared" si="504"/>
        <v>0</v>
      </c>
      <c r="N701" s="60">
        <f t="shared" si="504"/>
        <v>0</v>
      </c>
      <c r="O701" s="60">
        <f t="shared" si="504"/>
        <v>0</v>
      </c>
      <c r="P701" s="60">
        <f t="shared" si="504"/>
        <v>0</v>
      </c>
      <c r="Q701" s="60">
        <f t="shared" si="504"/>
        <v>0</v>
      </c>
      <c r="R701" s="60">
        <f t="shared" si="504"/>
        <v>0</v>
      </c>
      <c r="S701" s="60">
        <f t="shared" si="504"/>
        <v>0</v>
      </c>
      <c r="T701" s="60">
        <f t="shared" si="504"/>
        <v>0</v>
      </c>
      <c r="U701" s="60">
        <f t="shared" si="504"/>
        <v>0</v>
      </c>
      <c r="V701" s="60">
        <f t="shared" si="504"/>
        <v>0</v>
      </c>
      <c r="W701" s="60">
        <f t="shared" si="504"/>
        <v>0</v>
      </c>
      <c r="X701" s="60">
        <f t="shared" si="504"/>
        <v>0</v>
      </c>
      <c r="Y701" s="60">
        <f t="shared" si="504"/>
        <v>0</v>
      </c>
      <c r="Z701" s="60">
        <f t="shared" si="504"/>
        <v>0</v>
      </c>
      <c r="AA701" s="60">
        <f t="shared" si="504"/>
        <v>0</v>
      </c>
      <c r="AB701" s="60">
        <f t="shared" si="504"/>
        <v>0</v>
      </c>
      <c r="AC701" s="60">
        <f t="shared" si="504"/>
        <v>0</v>
      </c>
      <c r="AD701" s="60">
        <f t="shared" si="504"/>
        <v>0</v>
      </c>
      <c r="AE701" s="60">
        <f t="shared" si="504"/>
        <v>0</v>
      </c>
      <c r="AF701" s="60">
        <f t="shared" si="504"/>
        <v>0</v>
      </c>
      <c r="AG701" s="60">
        <f t="shared" si="504"/>
        <v>0</v>
      </c>
      <c r="AH701" s="60">
        <f t="shared" si="504"/>
        <v>0</v>
      </c>
    </row>
    <row r="702" spans="2:34" hidden="1" outlineLevel="1">
      <c r="B702" t="str">
        <f t="shared" si="473"/>
        <v>e-diesel (PS) - Total emissions - TTW - Global - ton CH4/ton fuel</v>
      </c>
      <c r="C702" s="2" t="str">
        <f>C684</f>
        <v>e-diesel (PS)</v>
      </c>
      <c r="D702" s="2" t="s">
        <v>201</v>
      </c>
      <c r="E702" s="2" t="s">
        <v>49</v>
      </c>
      <c r="F702" s="2" t="s">
        <v>177</v>
      </c>
      <c r="G702" s="64">
        <f t="shared" ref="G702:AH702" si="505">G705</f>
        <v>5.0000000000000002E-5</v>
      </c>
      <c r="H702" s="64">
        <f t="shared" si="505"/>
        <v>5.0000000000000002E-5</v>
      </c>
      <c r="I702" s="64">
        <f t="shared" si="505"/>
        <v>5.0000000000000002E-5</v>
      </c>
      <c r="J702" s="64">
        <f t="shared" si="505"/>
        <v>5.0000000000000002E-5</v>
      </c>
      <c r="K702" s="64">
        <f t="shared" si="505"/>
        <v>5.0000000000000002E-5</v>
      </c>
      <c r="L702" s="64">
        <f t="shared" si="505"/>
        <v>5.0000000000000002E-5</v>
      </c>
      <c r="M702" s="64">
        <f t="shared" si="505"/>
        <v>5.0000000000000002E-5</v>
      </c>
      <c r="N702" s="64">
        <f t="shared" si="505"/>
        <v>5.0000000000000002E-5</v>
      </c>
      <c r="O702" s="64">
        <f t="shared" si="505"/>
        <v>5.0000000000000002E-5</v>
      </c>
      <c r="P702" s="64">
        <f t="shared" si="505"/>
        <v>5.0000000000000002E-5</v>
      </c>
      <c r="Q702" s="64">
        <f t="shared" si="505"/>
        <v>5.0000000000000002E-5</v>
      </c>
      <c r="R702" s="64">
        <f t="shared" si="505"/>
        <v>5.0000000000000002E-5</v>
      </c>
      <c r="S702" s="64">
        <f t="shared" si="505"/>
        <v>5.0000000000000002E-5</v>
      </c>
      <c r="T702" s="64">
        <f t="shared" si="505"/>
        <v>5.0000000000000002E-5</v>
      </c>
      <c r="U702" s="64">
        <f t="shared" si="505"/>
        <v>5.0000000000000002E-5</v>
      </c>
      <c r="V702" s="64">
        <f t="shared" si="505"/>
        <v>5.0000000000000002E-5</v>
      </c>
      <c r="W702" s="64">
        <f t="shared" si="505"/>
        <v>5.0000000000000002E-5</v>
      </c>
      <c r="X702" s="64">
        <f t="shared" si="505"/>
        <v>5.0000000000000002E-5</v>
      </c>
      <c r="Y702" s="64">
        <f t="shared" si="505"/>
        <v>5.0000000000000002E-5</v>
      </c>
      <c r="Z702" s="64">
        <f t="shared" si="505"/>
        <v>5.0000000000000002E-5</v>
      </c>
      <c r="AA702" s="64">
        <f t="shared" si="505"/>
        <v>5.0000000000000002E-5</v>
      </c>
      <c r="AB702" s="64">
        <f t="shared" si="505"/>
        <v>5.0000000000000002E-5</v>
      </c>
      <c r="AC702" s="64">
        <f t="shared" si="505"/>
        <v>5.0000000000000002E-5</v>
      </c>
      <c r="AD702" s="64">
        <f t="shared" si="505"/>
        <v>5.0000000000000002E-5</v>
      </c>
      <c r="AE702" s="64">
        <f t="shared" si="505"/>
        <v>5.0000000000000002E-5</v>
      </c>
      <c r="AF702" s="64">
        <f t="shared" si="505"/>
        <v>5.0000000000000002E-5</v>
      </c>
      <c r="AG702" s="64">
        <f t="shared" si="505"/>
        <v>5.0000000000000002E-5</v>
      </c>
      <c r="AH702" s="64">
        <f t="shared" si="505"/>
        <v>5.0000000000000002E-5</v>
      </c>
    </row>
    <row r="703" spans="2:34" hidden="1" outlineLevel="1">
      <c r="B703" t="str">
        <f t="shared" si="473"/>
        <v>e-diesel (PS) - Total emissions - TTW - Global - ton N2O/ton fuel</v>
      </c>
      <c r="C703" s="13" t="str">
        <f>C684</f>
        <v>e-diesel (PS)</v>
      </c>
      <c r="D703" s="13" t="s">
        <v>201</v>
      </c>
      <c r="E703" s="13" t="s">
        <v>49</v>
      </c>
      <c r="F703" s="13" t="s">
        <v>178</v>
      </c>
      <c r="G703" s="61">
        <f t="shared" ref="G703:AH703" si="506">G706</f>
        <v>1.8000000000000001E-4</v>
      </c>
      <c r="H703" s="61">
        <f t="shared" si="506"/>
        <v>1.8000000000000001E-4</v>
      </c>
      <c r="I703" s="61">
        <f t="shared" si="506"/>
        <v>1.8000000000000001E-4</v>
      </c>
      <c r="J703" s="61">
        <f t="shared" si="506"/>
        <v>1.8000000000000001E-4</v>
      </c>
      <c r="K703" s="61">
        <f t="shared" si="506"/>
        <v>1.8000000000000001E-4</v>
      </c>
      <c r="L703" s="61">
        <f t="shared" si="506"/>
        <v>1.8000000000000001E-4</v>
      </c>
      <c r="M703" s="61">
        <f t="shared" si="506"/>
        <v>1.8000000000000001E-4</v>
      </c>
      <c r="N703" s="61">
        <f t="shared" si="506"/>
        <v>1.8000000000000001E-4</v>
      </c>
      <c r="O703" s="61">
        <f t="shared" si="506"/>
        <v>1.8000000000000001E-4</v>
      </c>
      <c r="P703" s="61">
        <f t="shared" si="506"/>
        <v>1.8000000000000001E-4</v>
      </c>
      <c r="Q703" s="61">
        <f t="shared" si="506"/>
        <v>1.8000000000000001E-4</v>
      </c>
      <c r="R703" s="61">
        <f t="shared" si="506"/>
        <v>1.8000000000000001E-4</v>
      </c>
      <c r="S703" s="61">
        <f t="shared" si="506"/>
        <v>1.8000000000000001E-4</v>
      </c>
      <c r="T703" s="61">
        <f t="shared" si="506"/>
        <v>1.8000000000000001E-4</v>
      </c>
      <c r="U703" s="61">
        <f t="shared" si="506"/>
        <v>1.8000000000000001E-4</v>
      </c>
      <c r="V703" s="61">
        <f t="shared" si="506"/>
        <v>1.8000000000000001E-4</v>
      </c>
      <c r="W703" s="61">
        <f t="shared" si="506"/>
        <v>1.8000000000000001E-4</v>
      </c>
      <c r="X703" s="61">
        <f t="shared" si="506"/>
        <v>1.8000000000000001E-4</v>
      </c>
      <c r="Y703" s="61">
        <f t="shared" si="506"/>
        <v>1.8000000000000001E-4</v>
      </c>
      <c r="Z703" s="61">
        <f t="shared" si="506"/>
        <v>1.8000000000000001E-4</v>
      </c>
      <c r="AA703" s="61">
        <f t="shared" si="506"/>
        <v>1.8000000000000001E-4</v>
      </c>
      <c r="AB703" s="61">
        <f t="shared" si="506"/>
        <v>1.8000000000000001E-4</v>
      </c>
      <c r="AC703" s="61">
        <f t="shared" si="506"/>
        <v>1.8000000000000001E-4</v>
      </c>
      <c r="AD703" s="61">
        <f t="shared" si="506"/>
        <v>1.8000000000000001E-4</v>
      </c>
      <c r="AE703" s="61">
        <f t="shared" si="506"/>
        <v>1.8000000000000001E-4</v>
      </c>
      <c r="AF703" s="61">
        <f t="shared" si="506"/>
        <v>1.8000000000000001E-4</v>
      </c>
      <c r="AG703" s="61">
        <f t="shared" si="506"/>
        <v>1.8000000000000001E-4</v>
      </c>
      <c r="AH703" s="61">
        <f t="shared" si="506"/>
        <v>1.8000000000000001E-4</v>
      </c>
    </row>
    <row r="704" spans="2:34" hidden="1" outlineLevel="1">
      <c r="B704" t="str">
        <f t="shared" si="473"/>
        <v>e-diesel - TTW emissions (carbon dioxide) - Global - ton CO2/ton fuel</v>
      </c>
      <c r="C704" t="s">
        <v>87</v>
      </c>
      <c r="D704" t="s">
        <v>202</v>
      </c>
      <c r="E704" t="s">
        <v>49</v>
      </c>
      <c r="F704" t="s">
        <v>176</v>
      </c>
      <c r="G704" s="20">
        <f>INDEX(FuelData,MATCH($B704,FuelData_Index,0),MATCH(G$4,FuelData_Year,0))</f>
        <v>0</v>
      </c>
      <c r="H704" s="20">
        <f t="shared" ref="H704:AH704" si="507">INDEX(FuelData,MATCH($B704,FuelData_Index,0),MATCH(H$4,FuelData_Year,0))</f>
        <v>0</v>
      </c>
      <c r="I704" s="20">
        <f t="shared" si="507"/>
        <v>0</v>
      </c>
      <c r="J704" s="20">
        <f t="shared" si="507"/>
        <v>0</v>
      </c>
      <c r="K704" s="20">
        <f t="shared" si="507"/>
        <v>0</v>
      </c>
      <c r="L704" s="20">
        <f t="shared" si="507"/>
        <v>0</v>
      </c>
      <c r="M704" s="20">
        <f t="shared" si="507"/>
        <v>0</v>
      </c>
      <c r="N704" s="20">
        <f t="shared" si="507"/>
        <v>0</v>
      </c>
      <c r="O704" s="20">
        <f t="shared" si="507"/>
        <v>0</v>
      </c>
      <c r="P704" s="20">
        <f t="shared" si="507"/>
        <v>0</v>
      </c>
      <c r="Q704" s="20">
        <f t="shared" si="507"/>
        <v>0</v>
      </c>
      <c r="R704" s="20">
        <f t="shared" si="507"/>
        <v>0</v>
      </c>
      <c r="S704" s="20">
        <f t="shared" si="507"/>
        <v>0</v>
      </c>
      <c r="T704" s="20">
        <f t="shared" si="507"/>
        <v>0</v>
      </c>
      <c r="U704" s="20">
        <f t="shared" si="507"/>
        <v>0</v>
      </c>
      <c r="V704" s="20">
        <f t="shared" si="507"/>
        <v>0</v>
      </c>
      <c r="W704" s="20">
        <f t="shared" si="507"/>
        <v>0</v>
      </c>
      <c r="X704" s="20">
        <f t="shared" si="507"/>
        <v>0</v>
      </c>
      <c r="Y704" s="20">
        <f t="shared" si="507"/>
        <v>0</v>
      </c>
      <c r="Z704" s="20">
        <f t="shared" si="507"/>
        <v>0</v>
      </c>
      <c r="AA704" s="20">
        <f t="shared" si="507"/>
        <v>0</v>
      </c>
      <c r="AB704" s="20">
        <f t="shared" si="507"/>
        <v>0</v>
      </c>
      <c r="AC704" s="20">
        <f t="shared" si="507"/>
        <v>0</v>
      </c>
      <c r="AD704" s="20">
        <f t="shared" si="507"/>
        <v>0</v>
      </c>
      <c r="AE704" s="20">
        <f t="shared" si="507"/>
        <v>0</v>
      </c>
      <c r="AF704" s="20">
        <f t="shared" si="507"/>
        <v>0</v>
      </c>
      <c r="AG704" s="20">
        <f t="shared" si="507"/>
        <v>0</v>
      </c>
      <c r="AH704" s="20">
        <f t="shared" si="507"/>
        <v>0</v>
      </c>
    </row>
    <row r="705" spans="2:34" hidden="1" outlineLevel="1">
      <c r="B705" t="str">
        <f t="shared" si="473"/>
        <v>e-diesel - TTW emissions (methane) - Global - ton CH4/ton fuel</v>
      </c>
      <c r="C705" t="s">
        <v>87</v>
      </c>
      <c r="D705" t="s">
        <v>203</v>
      </c>
      <c r="E705" t="s">
        <v>49</v>
      </c>
      <c r="F705" t="s">
        <v>177</v>
      </c>
      <c r="G705" s="20">
        <f t="shared" ref="G705:AH706" si="508">INDEX(FuelData,MATCH($B705,FuelData_Index,0),MATCH(G$4,FuelData_Year,0))</f>
        <v>5.0000000000000002E-5</v>
      </c>
      <c r="H705" s="20">
        <f t="shared" si="508"/>
        <v>5.0000000000000002E-5</v>
      </c>
      <c r="I705" s="20">
        <f t="shared" si="508"/>
        <v>5.0000000000000002E-5</v>
      </c>
      <c r="J705" s="20">
        <f t="shared" si="508"/>
        <v>5.0000000000000002E-5</v>
      </c>
      <c r="K705" s="20">
        <f t="shared" si="508"/>
        <v>5.0000000000000002E-5</v>
      </c>
      <c r="L705" s="20">
        <f t="shared" si="508"/>
        <v>5.0000000000000002E-5</v>
      </c>
      <c r="M705" s="20">
        <f t="shared" si="508"/>
        <v>5.0000000000000002E-5</v>
      </c>
      <c r="N705" s="20">
        <f t="shared" si="508"/>
        <v>5.0000000000000002E-5</v>
      </c>
      <c r="O705" s="20">
        <f t="shared" si="508"/>
        <v>5.0000000000000002E-5</v>
      </c>
      <c r="P705" s="20">
        <f t="shared" si="508"/>
        <v>5.0000000000000002E-5</v>
      </c>
      <c r="Q705" s="20">
        <f t="shared" si="508"/>
        <v>5.0000000000000002E-5</v>
      </c>
      <c r="R705" s="20">
        <f t="shared" si="508"/>
        <v>5.0000000000000002E-5</v>
      </c>
      <c r="S705" s="20">
        <f t="shared" si="508"/>
        <v>5.0000000000000002E-5</v>
      </c>
      <c r="T705" s="20">
        <f t="shared" si="508"/>
        <v>5.0000000000000002E-5</v>
      </c>
      <c r="U705" s="20">
        <f t="shared" si="508"/>
        <v>5.0000000000000002E-5</v>
      </c>
      <c r="V705" s="20">
        <f t="shared" si="508"/>
        <v>5.0000000000000002E-5</v>
      </c>
      <c r="W705" s="20">
        <f t="shared" si="508"/>
        <v>5.0000000000000002E-5</v>
      </c>
      <c r="X705" s="20">
        <f t="shared" si="508"/>
        <v>5.0000000000000002E-5</v>
      </c>
      <c r="Y705" s="20">
        <f t="shared" si="508"/>
        <v>5.0000000000000002E-5</v>
      </c>
      <c r="Z705" s="20">
        <f t="shared" si="508"/>
        <v>5.0000000000000002E-5</v>
      </c>
      <c r="AA705" s="20">
        <f t="shared" si="508"/>
        <v>5.0000000000000002E-5</v>
      </c>
      <c r="AB705" s="20">
        <f t="shared" si="508"/>
        <v>5.0000000000000002E-5</v>
      </c>
      <c r="AC705" s="20">
        <f t="shared" si="508"/>
        <v>5.0000000000000002E-5</v>
      </c>
      <c r="AD705" s="20">
        <f t="shared" si="508"/>
        <v>5.0000000000000002E-5</v>
      </c>
      <c r="AE705" s="20">
        <f t="shared" si="508"/>
        <v>5.0000000000000002E-5</v>
      </c>
      <c r="AF705" s="20">
        <f t="shared" si="508"/>
        <v>5.0000000000000002E-5</v>
      </c>
      <c r="AG705" s="20">
        <f t="shared" si="508"/>
        <v>5.0000000000000002E-5</v>
      </c>
      <c r="AH705" s="20">
        <f t="shared" si="508"/>
        <v>5.0000000000000002E-5</v>
      </c>
    </row>
    <row r="706" spans="2:34" hidden="1" outlineLevel="1">
      <c r="B706" t="str">
        <f t="shared" si="473"/>
        <v>e-diesel - TTW emissions (nitrous oxide) - Global - ton N2O/ton fuel</v>
      </c>
      <c r="C706" t="s">
        <v>87</v>
      </c>
      <c r="D706" t="s">
        <v>204</v>
      </c>
      <c r="E706" t="s">
        <v>49</v>
      </c>
      <c r="F706" t="s">
        <v>178</v>
      </c>
      <c r="G706" s="20">
        <f t="shared" si="508"/>
        <v>1.8000000000000001E-4</v>
      </c>
      <c r="H706" s="20">
        <f t="shared" si="508"/>
        <v>1.8000000000000001E-4</v>
      </c>
      <c r="I706" s="20">
        <f t="shared" si="508"/>
        <v>1.8000000000000001E-4</v>
      </c>
      <c r="J706" s="20">
        <f t="shared" si="508"/>
        <v>1.8000000000000001E-4</v>
      </c>
      <c r="K706" s="20">
        <f t="shared" si="508"/>
        <v>1.8000000000000001E-4</v>
      </c>
      <c r="L706" s="20">
        <f t="shared" si="508"/>
        <v>1.8000000000000001E-4</v>
      </c>
      <c r="M706" s="20">
        <f t="shared" si="508"/>
        <v>1.8000000000000001E-4</v>
      </c>
      <c r="N706" s="20">
        <f t="shared" si="508"/>
        <v>1.8000000000000001E-4</v>
      </c>
      <c r="O706" s="20">
        <f t="shared" si="508"/>
        <v>1.8000000000000001E-4</v>
      </c>
      <c r="P706" s="20">
        <f t="shared" si="508"/>
        <v>1.8000000000000001E-4</v>
      </c>
      <c r="Q706" s="20">
        <f t="shared" si="508"/>
        <v>1.8000000000000001E-4</v>
      </c>
      <c r="R706" s="20">
        <f t="shared" si="508"/>
        <v>1.8000000000000001E-4</v>
      </c>
      <c r="S706" s="20">
        <f t="shared" si="508"/>
        <v>1.8000000000000001E-4</v>
      </c>
      <c r="T706" s="20">
        <f t="shared" si="508"/>
        <v>1.8000000000000001E-4</v>
      </c>
      <c r="U706" s="20">
        <f t="shared" si="508"/>
        <v>1.8000000000000001E-4</v>
      </c>
      <c r="V706" s="20">
        <f t="shared" si="508"/>
        <v>1.8000000000000001E-4</v>
      </c>
      <c r="W706" s="20">
        <f t="shared" si="508"/>
        <v>1.8000000000000001E-4</v>
      </c>
      <c r="X706" s="20">
        <f t="shared" si="508"/>
        <v>1.8000000000000001E-4</v>
      </c>
      <c r="Y706" s="20">
        <f t="shared" si="508"/>
        <v>1.8000000000000001E-4</v>
      </c>
      <c r="Z706" s="20">
        <f t="shared" si="508"/>
        <v>1.8000000000000001E-4</v>
      </c>
      <c r="AA706" s="20">
        <f t="shared" si="508"/>
        <v>1.8000000000000001E-4</v>
      </c>
      <c r="AB706" s="20">
        <f t="shared" si="508"/>
        <v>1.8000000000000001E-4</v>
      </c>
      <c r="AC706" s="20">
        <f t="shared" si="508"/>
        <v>1.8000000000000001E-4</v>
      </c>
      <c r="AD706" s="20">
        <f t="shared" si="508"/>
        <v>1.8000000000000001E-4</v>
      </c>
      <c r="AE706" s="20">
        <f t="shared" si="508"/>
        <v>1.8000000000000001E-4</v>
      </c>
      <c r="AF706" s="20">
        <f t="shared" si="508"/>
        <v>1.8000000000000001E-4</v>
      </c>
      <c r="AG706" s="20">
        <f t="shared" si="508"/>
        <v>1.8000000000000001E-4</v>
      </c>
      <c r="AH706" s="20">
        <f t="shared" si="508"/>
        <v>1.8000000000000001E-4</v>
      </c>
    </row>
    <row r="707" spans="2:34" hidden="1" outlineLevel="1">
      <c r="B707" t="str">
        <f t="shared" si="473"/>
        <v/>
      </c>
      <c r="C707" s="56"/>
      <c r="D707" s="56"/>
      <c r="E707" s="56"/>
      <c r="F707" s="56"/>
      <c r="G707" s="57"/>
      <c r="H707" s="57"/>
      <c r="I707" s="57"/>
      <c r="J707" s="57"/>
      <c r="K707" s="57"/>
      <c r="L707" s="57"/>
      <c r="M707" s="57"/>
      <c r="N707" s="57"/>
      <c r="O707" s="57"/>
      <c r="P707" s="57"/>
      <c r="Q707" s="57"/>
      <c r="R707" s="57"/>
      <c r="S707" s="57"/>
      <c r="T707" s="57"/>
      <c r="U707" s="57"/>
      <c r="V707" s="57"/>
      <c r="W707" s="57"/>
      <c r="X707" s="57"/>
      <c r="Y707" s="57"/>
      <c r="Z707" s="57"/>
      <c r="AA707" s="57"/>
      <c r="AB707" s="57"/>
      <c r="AC707" s="57"/>
      <c r="AD707" s="57"/>
      <c r="AE707" s="57"/>
      <c r="AF707" s="57"/>
      <c r="AG707" s="57"/>
      <c r="AH707" s="57"/>
    </row>
    <row r="708" spans="2:34" hidden="1" outlineLevel="1">
      <c r="B708" t="str">
        <f t="shared" si="473"/>
        <v>e-diesel (PS) - Total emissions - WTT - Global - ton CO2eq/ton fuel</v>
      </c>
      <c r="C708" s="10" t="str">
        <f>C684</f>
        <v>e-diesel (PS)</v>
      </c>
      <c r="D708" s="10" t="s">
        <v>175</v>
      </c>
      <c r="E708" s="10" t="s">
        <v>49</v>
      </c>
      <c r="F708" s="10" t="s">
        <v>52</v>
      </c>
      <c r="G708" s="60">
        <f t="shared" ref="G708:AH708" si="509">G712+G719+G727</f>
        <v>0.14661093699234135</v>
      </c>
      <c r="H708" s="60">
        <f t="shared" si="509"/>
        <v>0.14641666704922723</v>
      </c>
      <c r="I708" s="60">
        <f t="shared" si="509"/>
        <v>0.14619556500000064</v>
      </c>
      <c r="J708" s="60">
        <f t="shared" si="509"/>
        <v>0.14588871245717069</v>
      </c>
      <c r="K708" s="60">
        <f t="shared" si="509"/>
        <v>0.14553661750555633</v>
      </c>
      <c r="L708" s="60">
        <f t="shared" si="509"/>
        <v>0.14513928014515587</v>
      </c>
      <c r="M708" s="60">
        <f t="shared" si="509"/>
        <v>0.14469670037597229</v>
      </c>
      <c r="N708" s="60">
        <f t="shared" si="509"/>
        <v>0.14420887819800193</v>
      </c>
      <c r="O708" s="60">
        <f t="shared" si="509"/>
        <v>0.14330250267816386</v>
      </c>
      <c r="P708" s="60">
        <f t="shared" si="509"/>
        <v>0.1423524713555272</v>
      </c>
      <c r="Q708" s="60">
        <f t="shared" si="509"/>
        <v>0.14135878423008977</v>
      </c>
      <c r="R708" s="60">
        <f t="shared" si="509"/>
        <v>0.14032144130184934</v>
      </c>
      <c r="S708" s="60">
        <f t="shared" si="509"/>
        <v>0.13924044257080972</v>
      </c>
      <c r="T708" s="60">
        <f t="shared" si="509"/>
        <v>0.13811687082926702</v>
      </c>
      <c r="U708" s="60">
        <f t="shared" si="509"/>
        <v>0.13696303447834449</v>
      </c>
      <c r="V708" s="60">
        <f t="shared" si="509"/>
        <v>0.13577893351804671</v>
      </c>
      <c r="W708" s="60">
        <f t="shared" si="509"/>
        <v>0.13456456794836744</v>
      </c>
      <c r="X708" s="60">
        <f t="shared" si="509"/>
        <v>0.13331993776930823</v>
      </c>
      <c r="Y708" s="60">
        <f t="shared" si="509"/>
        <v>0.1317214492766812</v>
      </c>
      <c r="Z708" s="60">
        <f t="shared" si="509"/>
        <v>0.13014017212736495</v>
      </c>
      <c r="AA708" s="60">
        <f t="shared" si="509"/>
        <v>0.12857610632136243</v>
      </c>
      <c r="AB708" s="60">
        <f t="shared" si="509"/>
        <v>0.12702925185867076</v>
      </c>
      <c r="AC708" s="60">
        <f t="shared" si="509"/>
        <v>0.12549960873929203</v>
      </c>
      <c r="AD708" s="60">
        <f t="shared" si="509"/>
        <v>0.12421977354509195</v>
      </c>
      <c r="AE708" s="60">
        <f t="shared" si="509"/>
        <v>0.12296203507406298</v>
      </c>
      <c r="AF708" s="60">
        <f t="shared" si="509"/>
        <v>0.1217263933262045</v>
      </c>
      <c r="AG708" s="60">
        <f t="shared" si="509"/>
        <v>0.12051284830151676</v>
      </c>
      <c r="AH708" s="60">
        <f t="shared" si="509"/>
        <v>0.11932140000000008</v>
      </c>
    </row>
    <row r="709" spans="2:34" hidden="1" outlineLevel="1">
      <c r="B709" t="str">
        <f t="shared" si="473"/>
        <v>e-diesel (PS) - Total emissions - WTT - Global - ton CO2eq/ton fuel</v>
      </c>
      <c r="C709" s="2" t="str">
        <f>C684</f>
        <v>e-diesel (PS)</v>
      </c>
      <c r="D709" s="2" t="s">
        <v>175</v>
      </c>
      <c r="E709" s="2" t="s">
        <v>49</v>
      </c>
      <c r="F709" s="2" t="s">
        <v>52</v>
      </c>
      <c r="G709" s="64">
        <f t="shared" ref="G709:AH709" si="510">G713+G720+G728</f>
        <v>0</v>
      </c>
      <c r="H709" s="64">
        <f t="shared" si="510"/>
        <v>0</v>
      </c>
      <c r="I709" s="64">
        <f t="shared" si="510"/>
        <v>0</v>
      </c>
      <c r="J709" s="64">
        <f t="shared" si="510"/>
        <v>0</v>
      </c>
      <c r="K709" s="64">
        <f t="shared" si="510"/>
        <v>0</v>
      </c>
      <c r="L709" s="64">
        <f t="shared" si="510"/>
        <v>0</v>
      </c>
      <c r="M709" s="64">
        <f t="shared" si="510"/>
        <v>0</v>
      </c>
      <c r="N709" s="64">
        <f t="shared" si="510"/>
        <v>0</v>
      </c>
      <c r="O709" s="64">
        <f t="shared" si="510"/>
        <v>0</v>
      </c>
      <c r="P709" s="64">
        <f t="shared" si="510"/>
        <v>0</v>
      </c>
      <c r="Q709" s="64">
        <f t="shared" si="510"/>
        <v>0</v>
      </c>
      <c r="R709" s="64">
        <f t="shared" si="510"/>
        <v>0</v>
      </c>
      <c r="S709" s="64">
        <f t="shared" si="510"/>
        <v>0</v>
      </c>
      <c r="T709" s="64">
        <f t="shared" si="510"/>
        <v>0</v>
      </c>
      <c r="U709" s="64">
        <f t="shared" si="510"/>
        <v>0</v>
      </c>
      <c r="V709" s="64">
        <f t="shared" si="510"/>
        <v>0</v>
      </c>
      <c r="W709" s="64">
        <f t="shared" si="510"/>
        <v>0</v>
      </c>
      <c r="X709" s="64">
        <f t="shared" si="510"/>
        <v>0</v>
      </c>
      <c r="Y709" s="64">
        <f t="shared" si="510"/>
        <v>0</v>
      </c>
      <c r="Z709" s="64">
        <f t="shared" si="510"/>
        <v>0</v>
      </c>
      <c r="AA709" s="64">
        <f t="shared" si="510"/>
        <v>0</v>
      </c>
      <c r="AB709" s="64">
        <f t="shared" si="510"/>
        <v>0</v>
      </c>
      <c r="AC709" s="64">
        <f t="shared" si="510"/>
        <v>0</v>
      </c>
      <c r="AD709" s="64">
        <f t="shared" si="510"/>
        <v>0</v>
      </c>
      <c r="AE709" s="64">
        <f t="shared" si="510"/>
        <v>0</v>
      </c>
      <c r="AF709" s="64">
        <f t="shared" si="510"/>
        <v>0</v>
      </c>
      <c r="AG709" s="64">
        <f t="shared" si="510"/>
        <v>0</v>
      </c>
      <c r="AH709" s="64">
        <f t="shared" si="510"/>
        <v>0</v>
      </c>
    </row>
    <row r="710" spans="2:34" hidden="1" outlineLevel="1">
      <c r="B710" t="str">
        <f t="shared" si="473"/>
        <v>e-diesel (PS) - Total emissions - WTT - Global - ton CO2eq/ton fuel</v>
      </c>
      <c r="C710" s="13" t="str">
        <f>C684</f>
        <v>e-diesel (PS)</v>
      </c>
      <c r="D710" s="13" t="s">
        <v>175</v>
      </c>
      <c r="E710" s="13" t="s">
        <v>49</v>
      </c>
      <c r="F710" s="13" t="s">
        <v>52</v>
      </c>
      <c r="G710" s="61">
        <f t="shared" ref="G710:AH710" si="511">G714+G721+G729</f>
        <v>0</v>
      </c>
      <c r="H710" s="61">
        <f t="shared" si="511"/>
        <v>0</v>
      </c>
      <c r="I710" s="61">
        <f t="shared" si="511"/>
        <v>0</v>
      </c>
      <c r="J710" s="61">
        <f t="shared" si="511"/>
        <v>0</v>
      </c>
      <c r="K710" s="61">
        <f t="shared" si="511"/>
        <v>0</v>
      </c>
      <c r="L710" s="61">
        <f t="shared" si="511"/>
        <v>0</v>
      </c>
      <c r="M710" s="61">
        <f t="shared" si="511"/>
        <v>0</v>
      </c>
      <c r="N710" s="61">
        <f t="shared" si="511"/>
        <v>0</v>
      </c>
      <c r="O710" s="61">
        <f t="shared" si="511"/>
        <v>0</v>
      </c>
      <c r="P710" s="61">
        <f t="shared" si="511"/>
        <v>0</v>
      </c>
      <c r="Q710" s="61">
        <f t="shared" si="511"/>
        <v>0</v>
      </c>
      <c r="R710" s="61">
        <f t="shared" si="511"/>
        <v>0</v>
      </c>
      <c r="S710" s="61">
        <f t="shared" si="511"/>
        <v>0</v>
      </c>
      <c r="T710" s="61">
        <f t="shared" si="511"/>
        <v>0</v>
      </c>
      <c r="U710" s="61">
        <f t="shared" si="511"/>
        <v>0</v>
      </c>
      <c r="V710" s="61">
        <f t="shared" si="511"/>
        <v>0</v>
      </c>
      <c r="W710" s="61">
        <f t="shared" si="511"/>
        <v>0</v>
      </c>
      <c r="X710" s="61">
        <f t="shared" si="511"/>
        <v>0</v>
      </c>
      <c r="Y710" s="61">
        <f t="shared" si="511"/>
        <v>0</v>
      </c>
      <c r="Z710" s="61">
        <f t="shared" si="511"/>
        <v>0</v>
      </c>
      <c r="AA710" s="61">
        <f t="shared" si="511"/>
        <v>0</v>
      </c>
      <c r="AB710" s="61">
        <f t="shared" si="511"/>
        <v>0</v>
      </c>
      <c r="AC710" s="61">
        <f t="shared" si="511"/>
        <v>0</v>
      </c>
      <c r="AD710" s="61">
        <f t="shared" si="511"/>
        <v>0</v>
      </c>
      <c r="AE710" s="61">
        <f t="shared" si="511"/>
        <v>0</v>
      </c>
      <c r="AF710" s="61">
        <f t="shared" si="511"/>
        <v>0</v>
      </c>
      <c r="AG710" s="61">
        <f t="shared" si="511"/>
        <v>0</v>
      </c>
      <c r="AH710" s="61">
        <f t="shared" si="511"/>
        <v>0</v>
      </c>
    </row>
    <row r="711" spans="2:34" hidden="1" outlineLevel="1">
      <c r="B711" t="str">
        <f t="shared" si="473"/>
        <v/>
      </c>
      <c r="C711" s="2"/>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row>
    <row r="712" spans="2:34" hidden="1" outlineLevel="1">
      <c r="B712" t="str">
        <f t="shared" si="473"/>
        <v>e-diesel (PS) - Process-related emissions - WTT - Global - ton CO2/ton fuel</v>
      </c>
      <c r="C712" s="10" t="str">
        <f>C684</f>
        <v>e-diesel (PS)</v>
      </c>
      <c r="D712" s="10" t="s">
        <v>179</v>
      </c>
      <c r="E712" s="10" t="s">
        <v>49</v>
      </c>
      <c r="F712" s="10" t="s">
        <v>176</v>
      </c>
      <c r="G712" s="60">
        <f>G715</f>
        <v>0</v>
      </c>
      <c r="H712" s="60">
        <f t="shared" ref="H712:AH712" si="512">H715</f>
        <v>0</v>
      </c>
      <c r="I712" s="60">
        <f t="shared" si="512"/>
        <v>0</v>
      </c>
      <c r="J712" s="60">
        <f t="shared" si="512"/>
        <v>0</v>
      </c>
      <c r="K712" s="60">
        <f t="shared" si="512"/>
        <v>0</v>
      </c>
      <c r="L712" s="60">
        <f t="shared" si="512"/>
        <v>0</v>
      </c>
      <c r="M712" s="60">
        <f t="shared" si="512"/>
        <v>0</v>
      </c>
      <c r="N712" s="60">
        <f t="shared" si="512"/>
        <v>0</v>
      </c>
      <c r="O712" s="60">
        <f t="shared" si="512"/>
        <v>0</v>
      </c>
      <c r="P712" s="60">
        <f t="shared" si="512"/>
        <v>0</v>
      </c>
      <c r="Q712" s="60">
        <f t="shared" si="512"/>
        <v>0</v>
      </c>
      <c r="R712" s="60">
        <f t="shared" si="512"/>
        <v>0</v>
      </c>
      <c r="S712" s="60">
        <f t="shared" si="512"/>
        <v>0</v>
      </c>
      <c r="T712" s="60">
        <f t="shared" si="512"/>
        <v>0</v>
      </c>
      <c r="U712" s="60">
        <f t="shared" si="512"/>
        <v>0</v>
      </c>
      <c r="V712" s="60">
        <f t="shared" si="512"/>
        <v>0</v>
      </c>
      <c r="W712" s="60">
        <f t="shared" si="512"/>
        <v>0</v>
      </c>
      <c r="X712" s="60">
        <f t="shared" si="512"/>
        <v>0</v>
      </c>
      <c r="Y712" s="60">
        <f t="shared" si="512"/>
        <v>0</v>
      </c>
      <c r="Z712" s="60">
        <f t="shared" si="512"/>
        <v>0</v>
      </c>
      <c r="AA712" s="60">
        <f t="shared" si="512"/>
        <v>0</v>
      </c>
      <c r="AB712" s="60">
        <f t="shared" si="512"/>
        <v>0</v>
      </c>
      <c r="AC712" s="60">
        <f t="shared" si="512"/>
        <v>0</v>
      </c>
      <c r="AD712" s="60">
        <f t="shared" si="512"/>
        <v>0</v>
      </c>
      <c r="AE712" s="60">
        <f t="shared" si="512"/>
        <v>0</v>
      </c>
      <c r="AF712" s="60">
        <f t="shared" si="512"/>
        <v>0</v>
      </c>
      <c r="AG712" s="60">
        <f t="shared" si="512"/>
        <v>0</v>
      </c>
      <c r="AH712" s="60">
        <f t="shared" si="512"/>
        <v>0</v>
      </c>
    </row>
    <row r="713" spans="2:34" hidden="1" outlineLevel="1">
      <c r="B713" t="str">
        <f t="shared" si="473"/>
        <v>e-diesel (PS) - Process-related emissions - WTT - Global - ton CH4/ton fuel</v>
      </c>
      <c r="C713" s="2" t="str">
        <f>C684</f>
        <v>e-diesel (PS)</v>
      </c>
      <c r="D713" s="2" t="s">
        <v>179</v>
      </c>
      <c r="E713" s="2" t="s">
        <v>49</v>
      </c>
      <c r="F713" s="2" t="s">
        <v>177</v>
      </c>
      <c r="G713" s="64">
        <f t="shared" ref="G713:AH713" si="513">G716</f>
        <v>0</v>
      </c>
      <c r="H713" s="64">
        <f t="shared" si="513"/>
        <v>0</v>
      </c>
      <c r="I713" s="64">
        <f t="shared" si="513"/>
        <v>0</v>
      </c>
      <c r="J713" s="64">
        <f t="shared" si="513"/>
        <v>0</v>
      </c>
      <c r="K713" s="64">
        <f t="shared" si="513"/>
        <v>0</v>
      </c>
      <c r="L713" s="64">
        <f t="shared" si="513"/>
        <v>0</v>
      </c>
      <c r="M713" s="64">
        <f t="shared" si="513"/>
        <v>0</v>
      </c>
      <c r="N713" s="64">
        <f t="shared" si="513"/>
        <v>0</v>
      </c>
      <c r="O713" s="64">
        <f t="shared" si="513"/>
        <v>0</v>
      </c>
      <c r="P713" s="64">
        <f t="shared" si="513"/>
        <v>0</v>
      </c>
      <c r="Q713" s="64">
        <f t="shared" si="513"/>
        <v>0</v>
      </c>
      <c r="R713" s="64">
        <f t="shared" si="513"/>
        <v>0</v>
      </c>
      <c r="S713" s="64">
        <f t="shared" si="513"/>
        <v>0</v>
      </c>
      <c r="T713" s="64">
        <f t="shared" si="513"/>
        <v>0</v>
      </c>
      <c r="U713" s="64">
        <f t="shared" si="513"/>
        <v>0</v>
      </c>
      <c r="V713" s="64">
        <f t="shared" si="513"/>
        <v>0</v>
      </c>
      <c r="W713" s="64">
        <f t="shared" si="513"/>
        <v>0</v>
      </c>
      <c r="X713" s="64">
        <f t="shared" si="513"/>
        <v>0</v>
      </c>
      <c r="Y713" s="64">
        <f t="shared" si="513"/>
        <v>0</v>
      </c>
      <c r="Z713" s="64">
        <f t="shared" si="513"/>
        <v>0</v>
      </c>
      <c r="AA713" s="64">
        <f t="shared" si="513"/>
        <v>0</v>
      </c>
      <c r="AB713" s="64">
        <f t="shared" si="513"/>
        <v>0</v>
      </c>
      <c r="AC713" s="64">
        <f t="shared" si="513"/>
        <v>0</v>
      </c>
      <c r="AD713" s="64">
        <f t="shared" si="513"/>
        <v>0</v>
      </c>
      <c r="AE713" s="64">
        <f t="shared" si="513"/>
        <v>0</v>
      </c>
      <c r="AF713" s="64">
        <f t="shared" si="513"/>
        <v>0</v>
      </c>
      <c r="AG713" s="64">
        <f t="shared" si="513"/>
        <v>0</v>
      </c>
      <c r="AH713" s="64">
        <f t="shared" si="513"/>
        <v>0</v>
      </c>
    </row>
    <row r="714" spans="2:34" hidden="1" outlineLevel="1">
      <c r="B714" t="str">
        <f t="shared" si="473"/>
        <v>e-diesel (PS) - Process-related emissions - WTT - Global - ton N2O/ton fuel</v>
      </c>
      <c r="C714" s="13" t="str">
        <f>C684</f>
        <v>e-diesel (PS)</v>
      </c>
      <c r="D714" s="13" t="s">
        <v>179</v>
      </c>
      <c r="E714" s="13" t="s">
        <v>49</v>
      </c>
      <c r="F714" s="13" t="s">
        <v>178</v>
      </c>
      <c r="G714" s="61">
        <f t="shared" ref="G714:AH714" si="514">G717</f>
        <v>0</v>
      </c>
      <c r="H714" s="61">
        <f t="shared" si="514"/>
        <v>0</v>
      </c>
      <c r="I714" s="61">
        <f t="shared" si="514"/>
        <v>0</v>
      </c>
      <c r="J714" s="61">
        <f t="shared" si="514"/>
        <v>0</v>
      </c>
      <c r="K714" s="61">
        <f t="shared" si="514"/>
        <v>0</v>
      </c>
      <c r="L714" s="61">
        <f t="shared" si="514"/>
        <v>0</v>
      </c>
      <c r="M714" s="61">
        <f t="shared" si="514"/>
        <v>0</v>
      </c>
      <c r="N714" s="61">
        <f t="shared" si="514"/>
        <v>0</v>
      </c>
      <c r="O714" s="61">
        <f t="shared" si="514"/>
        <v>0</v>
      </c>
      <c r="P714" s="61">
        <f t="shared" si="514"/>
        <v>0</v>
      </c>
      <c r="Q714" s="61">
        <f t="shared" si="514"/>
        <v>0</v>
      </c>
      <c r="R714" s="61">
        <f t="shared" si="514"/>
        <v>0</v>
      </c>
      <c r="S714" s="61">
        <f t="shared" si="514"/>
        <v>0</v>
      </c>
      <c r="T714" s="61">
        <f t="shared" si="514"/>
        <v>0</v>
      </c>
      <c r="U714" s="61">
        <f t="shared" si="514"/>
        <v>0</v>
      </c>
      <c r="V714" s="61">
        <f t="shared" si="514"/>
        <v>0</v>
      </c>
      <c r="W714" s="61">
        <f t="shared" si="514"/>
        <v>0</v>
      </c>
      <c r="X714" s="61">
        <f t="shared" si="514"/>
        <v>0</v>
      </c>
      <c r="Y714" s="61">
        <f t="shared" si="514"/>
        <v>0</v>
      </c>
      <c r="Z714" s="61">
        <f t="shared" si="514"/>
        <v>0</v>
      </c>
      <c r="AA714" s="61">
        <f t="shared" si="514"/>
        <v>0</v>
      </c>
      <c r="AB714" s="61">
        <f t="shared" si="514"/>
        <v>0</v>
      </c>
      <c r="AC714" s="61">
        <f t="shared" si="514"/>
        <v>0</v>
      </c>
      <c r="AD714" s="61">
        <f t="shared" si="514"/>
        <v>0</v>
      </c>
      <c r="AE714" s="61">
        <f t="shared" si="514"/>
        <v>0</v>
      </c>
      <c r="AF714" s="61">
        <f t="shared" si="514"/>
        <v>0</v>
      </c>
      <c r="AG714" s="61">
        <f t="shared" si="514"/>
        <v>0</v>
      </c>
      <c r="AH714" s="61">
        <f t="shared" si="514"/>
        <v>0</v>
      </c>
    </row>
    <row r="715" spans="2:34" hidden="1" outlineLevel="1">
      <c r="B715" t="str">
        <f t="shared" si="473"/>
        <v>e-diesel - Process WTT emissions (carbon dioxide) - Global - ton CO2/ton fuel</v>
      </c>
      <c r="C715" t="s">
        <v>87</v>
      </c>
      <c r="D715" t="s">
        <v>180</v>
      </c>
      <c r="E715" t="s">
        <v>49</v>
      </c>
      <c r="F715" t="s">
        <v>176</v>
      </c>
      <c r="G715" s="20">
        <f t="shared" ref="G715:AH717" si="515">INDEX(FuelData,MATCH($B715,FuelData_Index,0),MATCH(G$4,FuelData_Year,0))</f>
        <v>0</v>
      </c>
      <c r="H715" s="20">
        <f t="shared" si="515"/>
        <v>0</v>
      </c>
      <c r="I715" s="20">
        <f t="shared" si="515"/>
        <v>0</v>
      </c>
      <c r="J715" s="20">
        <f t="shared" si="515"/>
        <v>0</v>
      </c>
      <c r="K715" s="20">
        <f t="shared" si="515"/>
        <v>0</v>
      </c>
      <c r="L715" s="20">
        <f t="shared" si="515"/>
        <v>0</v>
      </c>
      <c r="M715" s="20">
        <f t="shared" si="515"/>
        <v>0</v>
      </c>
      <c r="N715" s="20">
        <f t="shared" si="515"/>
        <v>0</v>
      </c>
      <c r="O715" s="20">
        <f t="shared" si="515"/>
        <v>0</v>
      </c>
      <c r="P715" s="20">
        <f t="shared" si="515"/>
        <v>0</v>
      </c>
      <c r="Q715" s="20">
        <f t="shared" si="515"/>
        <v>0</v>
      </c>
      <c r="R715" s="20">
        <f t="shared" si="515"/>
        <v>0</v>
      </c>
      <c r="S715" s="20">
        <f t="shared" si="515"/>
        <v>0</v>
      </c>
      <c r="T715" s="20">
        <f t="shared" si="515"/>
        <v>0</v>
      </c>
      <c r="U715" s="20">
        <f t="shared" si="515"/>
        <v>0</v>
      </c>
      <c r="V715" s="20">
        <f t="shared" si="515"/>
        <v>0</v>
      </c>
      <c r="W715" s="20">
        <f t="shared" si="515"/>
        <v>0</v>
      </c>
      <c r="X715" s="20">
        <f t="shared" si="515"/>
        <v>0</v>
      </c>
      <c r="Y715" s="20">
        <f t="shared" si="515"/>
        <v>0</v>
      </c>
      <c r="Z715" s="20">
        <f t="shared" si="515"/>
        <v>0</v>
      </c>
      <c r="AA715" s="20">
        <f t="shared" si="515"/>
        <v>0</v>
      </c>
      <c r="AB715" s="20">
        <f t="shared" si="515"/>
        <v>0</v>
      </c>
      <c r="AC715" s="20">
        <f t="shared" si="515"/>
        <v>0</v>
      </c>
      <c r="AD715" s="20">
        <f t="shared" si="515"/>
        <v>0</v>
      </c>
      <c r="AE715" s="20">
        <f t="shared" si="515"/>
        <v>0</v>
      </c>
      <c r="AF715" s="20">
        <f t="shared" si="515"/>
        <v>0</v>
      </c>
      <c r="AG715" s="20">
        <f t="shared" si="515"/>
        <v>0</v>
      </c>
      <c r="AH715" s="20">
        <f t="shared" si="515"/>
        <v>0</v>
      </c>
    </row>
    <row r="716" spans="2:34" hidden="1" outlineLevel="1">
      <c r="B716" t="str">
        <f t="shared" si="473"/>
        <v>e-diesel - Process WTT emissions (methane) - Global - ton CH4/ton fuel</v>
      </c>
      <c r="C716" t="s">
        <v>87</v>
      </c>
      <c r="D716" t="s">
        <v>181</v>
      </c>
      <c r="E716" t="s">
        <v>49</v>
      </c>
      <c r="F716" t="s">
        <v>177</v>
      </c>
      <c r="G716" s="20">
        <f t="shared" si="515"/>
        <v>0</v>
      </c>
      <c r="H716" s="20">
        <f t="shared" si="515"/>
        <v>0</v>
      </c>
      <c r="I716" s="20">
        <f t="shared" si="515"/>
        <v>0</v>
      </c>
      <c r="J716" s="20">
        <f t="shared" si="515"/>
        <v>0</v>
      </c>
      <c r="K716" s="20">
        <f t="shared" si="515"/>
        <v>0</v>
      </c>
      <c r="L716" s="20">
        <f t="shared" si="515"/>
        <v>0</v>
      </c>
      <c r="M716" s="20">
        <f t="shared" si="515"/>
        <v>0</v>
      </c>
      <c r="N716" s="20">
        <f t="shared" si="515"/>
        <v>0</v>
      </c>
      <c r="O716" s="20">
        <f t="shared" si="515"/>
        <v>0</v>
      </c>
      <c r="P716" s="20">
        <f t="shared" si="515"/>
        <v>0</v>
      </c>
      <c r="Q716" s="20">
        <f t="shared" si="515"/>
        <v>0</v>
      </c>
      <c r="R716" s="20">
        <f t="shared" si="515"/>
        <v>0</v>
      </c>
      <c r="S716" s="20">
        <f t="shared" si="515"/>
        <v>0</v>
      </c>
      <c r="T716" s="20">
        <f t="shared" si="515"/>
        <v>0</v>
      </c>
      <c r="U716" s="20">
        <f t="shared" si="515"/>
        <v>0</v>
      </c>
      <c r="V716" s="20">
        <f t="shared" si="515"/>
        <v>0</v>
      </c>
      <c r="W716" s="20">
        <f t="shared" si="515"/>
        <v>0</v>
      </c>
      <c r="X716" s="20">
        <f t="shared" si="515"/>
        <v>0</v>
      </c>
      <c r="Y716" s="20">
        <f t="shared" si="515"/>
        <v>0</v>
      </c>
      <c r="Z716" s="20">
        <f t="shared" si="515"/>
        <v>0</v>
      </c>
      <c r="AA716" s="20">
        <f t="shared" si="515"/>
        <v>0</v>
      </c>
      <c r="AB716" s="20">
        <f t="shared" si="515"/>
        <v>0</v>
      </c>
      <c r="AC716" s="20">
        <f t="shared" si="515"/>
        <v>0</v>
      </c>
      <c r="AD716" s="20">
        <f t="shared" si="515"/>
        <v>0</v>
      </c>
      <c r="AE716" s="20">
        <f t="shared" si="515"/>
        <v>0</v>
      </c>
      <c r="AF716" s="20">
        <f t="shared" si="515"/>
        <v>0</v>
      </c>
      <c r="AG716" s="20">
        <f t="shared" si="515"/>
        <v>0</v>
      </c>
      <c r="AH716" s="20">
        <f t="shared" si="515"/>
        <v>0</v>
      </c>
    </row>
    <row r="717" spans="2:34" hidden="1" outlineLevel="1">
      <c r="B717" t="str">
        <f t="shared" si="473"/>
        <v>e-diesel - Process WTT emissions (nitrous oxide) - Global - ton N2O/ton fuel</v>
      </c>
      <c r="C717" t="s">
        <v>87</v>
      </c>
      <c r="D717" t="s">
        <v>182</v>
      </c>
      <c r="E717" t="s">
        <v>49</v>
      </c>
      <c r="F717" t="s">
        <v>178</v>
      </c>
      <c r="G717" s="20">
        <f t="shared" si="515"/>
        <v>0</v>
      </c>
      <c r="H717" s="20">
        <f t="shared" si="515"/>
        <v>0</v>
      </c>
      <c r="I717" s="20">
        <f t="shared" si="515"/>
        <v>0</v>
      </c>
      <c r="J717" s="20">
        <f t="shared" si="515"/>
        <v>0</v>
      </c>
      <c r="K717" s="20">
        <f t="shared" si="515"/>
        <v>0</v>
      </c>
      <c r="L717" s="20">
        <f t="shared" si="515"/>
        <v>0</v>
      </c>
      <c r="M717" s="20">
        <f t="shared" si="515"/>
        <v>0</v>
      </c>
      <c r="N717" s="20">
        <f t="shared" si="515"/>
        <v>0</v>
      </c>
      <c r="O717" s="20">
        <f t="shared" si="515"/>
        <v>0</v>
      </c>
      <c r="P717" s="20">
        <f t="shared" si="515"/>
        <v>0</v>
      </c>
      <c r="Q717" s="20">
        <f t="shared" si="515"/>
        <v>0</v>
      </c>
      <c r="R717" s="20">
        <f t="shared" si="515"/>
        <v>0</v>
      </c>
      <c r="S717" s="20">
        <f t="shared" si="515"/>
        <v>0</v>
      </c>
      <c r="T717" s="20">
        <f t="shared" si="515"/>
        <v>0</v>
      </c>
      <c r="U717" s="20">
        <f t="shared" si="515"/>
        <v>0</v>
      </c>
      <c r="V717" s="20">
        <f t="shared" si="515"/>
        <v>0</v>
      </c>
      <c r="W717" s="20">
        <f t="shared" si="515"/>
        <v>0</v>
      </c>
      <c r="X717" s="20">
        <f t="shared" si="515"/>
        <v>0</v>
      </c>
      <c r="Y717" s="20">
        <f t="shared" si="515"/>
        <v>0</v>
      </c>
      <c r="Z717" s="20">
        <f t="shared" si="515"/>
        <v>0</v>
      </c>
      <c r="AA717" s="20">
        <f t="shared" si="515"/>
        <v>0</v>
      </c>
      <c r="AB717" s="20">
        <f t="shared" si="515"/>
        <v>0</v>
      </c>
      <c r="AC717" s="20">
        <f t="shared" si="515"/>
        <v>0</v>
      </c>
      <c r="AD717" s="20">
        <f t="shared" si="515"/>
        <v>0</v>
      </c>
      <c r="AE717" s="20">
        <f t="shared" si="515"/>
        <v>0</v>
      </c>
      <c r="AF717" s="20">
        <f t="shared" si="515"/>
        <v>0</v>
      </c>
      <c r="AG717" s="20">
        <f t="shared" si="515"/>
        <v>0</v>
      </c>
      <c r="AH717" s="20">
        <f t="shared" si="515"/>
        <v>0</v>
      </c>
    </row>
    <row r="718" spans="2:34" hidden="1" outlineLevel="1">
      <c r="B718" t="str">
        <f t="shared" si="473"/>
        <v/>
      </c>
      <c r="G718" s="66"/>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row>
    <row r="719" spans="2:34" hidden="1" outlineLevel="1">
      <c r="B719" t="str">
        <f t="shared" si="473"/>
        <v>e-diesel (PS) - Energy-related emissions - WTT - Global - ton CO2/ton fuel</v>
      </c>
      <c r="C719" s="10" t="str">
        <f>C684</f>
        <v>e-diesel (PS)</v>
      </c>
      <c r="D719" s="10" t="s">
        <v>183</v>
      </c>
      <c r="E719" s="10" t="s">
        <v>49</v>
      </c>
      <c r="F719" s="10" t="s">
        <v>176</v>
      </c>
      <c r="G719" s="67">
        <f>G722*G$725</f>
        <v>2.2253082272719405E-3</v>
      </c>
      <c r="H719" s="67">
        <f t="shared" ref="H719:AH719" si="516">H722*H$725</f>
        <v>2.1866541136359757E-3</v>
      </c>
      <c r="I719" s="67">
        <f t="shared" si="516"/>
        <v>2.1480000000000019E-3</v>
      </c>
      <c r="J719" s="67">
        <f t="shared" si="516"/>
        <v>2.1125367616974724E-3</v>
      </c>
      <c r="K719" s="67">
        <f t="shared" si="516"/>
        <v>2.0770735233949429E-3</v>
      </c>
      <c r="L719" s="67">
        <f t="shared" si="516"/>
        <v>2.0416102850924133E-3</v>
      </c>
      <c r="M719" s="67">
        <f t="shared" si="516"/>
        <v>2.0061470467898834E-3</v>
      </c>
      <c r="N719" s="67">
        <f t="shared" si="516"/>
        <v>1.9706838084873539E-3</v>
      </c>
      <c r="O719" s="67">
        <f t="shared" si="516"/>
        <v>1.9381480405547069E-3</v>
      </c>
      <c r="P719" s="67">
        <f t="shared" si="516"/>
        <v>1.9056122726220598E-3</v>
      </c>
      <c r="Q719" s="67">
        <f t="shared" si="516"/>
        <v>1.8730765046894129E-3</v>
      </c>
      <c r="R719" s="67">
        <f t="shared" si="516"/>
        <v>1.8405407367567657E-3</v>
      </c>
      <c r="S719" s="67">
        <f t="shared" si="516"/>
        <v>1.8080049688241186E-3</v>
      </c>
      <c r="T719" s="67">
        <f t="shared" si="516"/>
        <v>1.7781550102293439E-3</v>
      </c>
      <c r="U719" s="67">
        <f t="shared" si="516"/>
        <v>1.7483050516345785E-3</v>
      </c>
      <c r="V719" s="67">
        <f t="shared" si="516"/>
        <v>1.7184550930398035E-3</v>
      </c>
      <c r="W719" s="67">
        <f t="shared" si="516"/>
        <v>1.6886051344450288E-3</v>
      </c>
      <c r="X719" s="67">
        <f t="shared" si="516"/>
        <v>1.6587551758502634E-3</v>
      </c>
      <c r="Y719" s="67">
        <f t="shared" si="516"/>
        <v>1.631369314543597E-3</v>
      </c>
      <c r="Z719" s="67">
        <f t="shared" si="516"/>
        <v>1.6039834532369211E-3</v>
      </c>
      <c r="AA719" s="67">
        <f t="shared" si="516"/>
        <v>1.5765975919302452E-3</v>
      </c>
      <c r="AB719" s="67">
        <f t="shared" si="516"/>
        <v>1.5492117306235788E-3</v>
      </c>
      <c r="AC719" s="67">
        <f t="shared" si="516"/>
        <v>1.5218258693169028E-3</v>
      </c>
      <c r="AD719" s="67">
        <f t="shared" si="516"/>
        <v>1.4967006954535182E-3</v>
      </c>
      <c r="AE719" s="67">
        <f t="shared" si="516"/>
        <v>1.4715755215901432E-3</v>
      </c>
      <c r="AF719" s="67">
        <f t="shared" si="516"/>
        <v>1.4464503477267584E-3</v>
      </c>
      <c r="AG719" s="67">
        <f t="shared" si="516"/>
        <v>1.4213251738633738E-3</v>
      </c>
      <c r="AH719" s="67">
        <f t="shared" si="516"/>
        <v>1.3961999999999987E-3</v>
      </c>
    </row>
    <row r="720" spans="2:34" hidden="1" outlineLevel="1">
      <c r="B720" t="str">
        <f t="shared" si="473"/>
        <v>e-diesel (PS) - Energy-related emissions - WTT - Global - ton CH4/ton fuel</v>
      </c>
      <c r="C720" s="2" t="str">
        <f>C684</f>
        <v>e-diesel (PS)</v>
      </c>
      <c r="D720" s="2" t="s">
        <v>183</v>
      </c>
      <c r="E720" s="2" t="s">
        <v>49</v>
      </c>
      <c r="F720" s="2" t="s">
        <v>177</v>
      </c>
      <c r="G720" s="68">
        <f t="shared" ref="G720:AH720" si="517">G723*G$725</f>
        <v>0</v>
      </c>
      <c r="H720" s="68">
        <f t="shared" si="517"/>
        <v>0</v>
      </c>
      <c r="I720" s="68">
        <f t="shared" si="517"/>
        <v>0</v>
      </c>
      <c r="J720" s="68">
        <f t="shared" si="517"/>
        <v>0</v>
      </c>
      <c r="K720" s="68">
        <f t="shared" si="517"/>
        <v>0</v>
      </c>
      <c r="L720" s="68">
        <f t="shared" si="517"/>
        <v>0</v>
      </c>
      <c r="M720" s="68">
        <f t="shared" si="517"/>
        <v>0</v>
      </c>
      <c r="N720" s="68">
        <f t="shared" si="517"/>
        <v>0</v>
      </c>
      <c r="O720" s="68">
        <f t="shared" si="517"/>
        <v>0</v>
      </c>
      <c r="P720" s="68">
        <f t="shared" si="517"/>
        <v>0</v>
      </c>
      <c r="Q720" s="68">
        <f t="shared" si="517"/>
        <v>0</v>
      </c>
      <c r="R720" s="68">
        <f t="shared" si="517"/>
        <v>0</v>
      </c>
      <c r="S720" s="68">
        <f t="shared" si="517"/>
        <v>0</v>
      </c>
      <c r="T720" s="68">
        <f t="shared" si="517"/>
        <v>0</v>
      </c>
      <c r="U720" s="68">
        <f t="shared" si="517"/>
        <v>0</v>
      </c>
      <c r="V720" s="68">
        <f t="shared" si="517"/>
        <v>0</v>
      </c>
      <c r="W720" s="68">
        <f t="shared" si="517"/>
        <v>0</v>
      </c>
      <c r="X720" s="68">
        <f t="shared" si="517"/>
        <v>0</v>
      </c>
      <c r="Y720" s="68">
        <f t="shared" si="517"/>
        <v>0</v>
      </c>
      <c r="Z720" s="68">
        <f t="shared" si="517"/>
        <v>0</v>
      </c>
      <c r="AA720" s="68">
        <f t="shared" si="517"/>
        <v>0</v>
      </c>
      <c r="AB720" s="68">
        <f t="shared" si="517"/>
        <v>0</v>
      </c>
      <c r="AC720" s="68">
        <f t="shared" si="517"/>
        <v>0</v>
      </c>
      <c r="AD720" s="68">
        <f t="shared" si="517"/>
        <v>0</v>
      </c>
      <c r="AE720" s="68">
        <f t="shared" si="517"/>
        <v>0</v>
      </c>
      <c r="AF720" s="68">
        <f t="shared" si="517"/>
        <v>0</v>
      </c>
      <c r="AG720" s="68">
        <f t="shared" si="517"/>
        <v>0</v>
      </c>
      <c r="AH720" s="68">
        <f t="shared" si="517"/>
        <v>0</v>
      </c>
    </row>
    <row r="721" spans="2:34" hidden="1" outlineLevel="1">
      <c r="B721" t="str">
        <f t="shared" si="473"/>
        <v>e-diesel (PS) - Energy-related emissions - WTT - Global - ton N2O/ton fuel</v>
      </c>
      <c r="C721" s="13" t="str">
        <f>C684</f>
        <v>e-diesel (PS)</v>
      </c>
      <c r="D721" s="13" t="s">
        <v>183</v>
      </c>
      <c r="E721" s="13" t="s">
        <v>49</v>
      </c>
      <c r="F721" s="13" t="s">
        <v>178</v>
      </c>
      <c r="G721" s="69">
        <f t="shared" ref="G721:AH721" si="518">G724*G$725</f>
        <v>0</v>
      </c>
      <c r="H721" s="69">
        <f t="shared" si="518"/>
        <v>0</v>
      </c>
      <c r="I721" s="69">
        <f t="shared" si="518"/>
        <v>0</v>
      </c>
      <c r="J721" s="69">
        <f t="shared" si="518"/>
        <v>0</v>
      </c>
      <c r="K721" s="69">
        <f t="shared" si="518"/>
        <v>0</v>
      </c>
      <c r="L721" s="69">
        <f t="shared" si="518"/>
        <v>0</v>
      </c>
      <c r="M721" s="69">
        <f t="shared" si="518"/>
        <v>0</v>
      </c>
      <c r="N721" s="69">
        <f t="shared" si="518"/>
        <v>0</v>
      </c>
      <c r="O721" s="69">
        <f t="shared" si="518"/>
        <v>0</v>
      </c>
      <c r="P721" s="69">
        <f t="shared" si="518"/>
        <v>0</v>
      </c>
      <c r="Q721" s="69">
        <f t="shared" si="518"/>
        <v>0</v>
      </c>
      <c r="R721" s="69">
        <f t="shared" si="518"/>
        <v>0</v>
      </c>
      <c r="S721" s="69">
        <f t="shared" si="518"/>
        <v>0</v>
      </c>
      <c r="T721" s="69">
        <f t="shared" si="518"/>
        <v>0</v>
      </c>
      <c r="U721" s="69">
        <f t="shared" si="518"/>
        <v>0</v>
      </c>
      <c r="V721" s="69">
        <f t="shared" si="518"/>
        <v>0</v>
      </c>
      <c r="W721" s="69">
        <f t="shared" si="518"/>
        <v>0</v>
      </c>
      <c r="X721" s="69">
        <f t="shared" si="518"/>
        <v>0</v>
      </c>
      <c r="Y721" s="69">
        <f t="shared" si="518"/>
        <v>0</v>
      </c>
      <c r="Z721" s="69">
        <f t="shared" si="518"/>
        <v>0</v>
      </c>
      <c r="AA721" s="69">
        <f t="shared" si="518"/>
        <v>0</v>
      </c>
      <c r="AB721" s="69">
        <f t="shared" si="518"/>
        <v>0</v>
      </c>
      <c r="AC721" s="69">
        <f t="shared" si="518"/>
        <v>0</v>
      </c>
      <c r="AD721" s="69">
        <f t="shared" si="518"/>
        <v>0</v>
      </c>
      <c r="AE721" s="69">
        <f t="shared" si="518"/>
        <v>0</v>
      </c>
      <c r="AF721" s="69">
        <f t="shared" si="518"/>
        <v>0</v>
      </c>
      <c r="AG721" s="69">
        <f t="shared" si="518"/>
        <v>0</v>
      </c>
      <c r="AH721" s="69">
        <f t="shared" si="518"/>
        <v>0</v>
      </c>
    </row>
    <row r="722" spans="2:34" hidden="1" outlineLevel="1">
      <c r="B722" t="str">
        <f t="shared" si="473"/>
        <v>Renewable electricity - Feedstock WTT emissions (carbon dioxide) - Global - ton CO2/MWh</v>
      </c>
      <c r="C722" t="s">
        <v>118</v>
      </c>
      <c r="D722" t="s">
        <v>184</v>
      </c>
      <c r="E722" t="s">
        <v>49</v>
      </c>
      <c r="F722" t="s">
        <v>185</v>
      </c>
      <c r="G722" s="24">
        <f t="shared" ref="G722:V725" si="519">INDEX(FuelData,MATCH($B722,FuelData_Index,0),MATCH(G$4,FuelData_Year,0))</f>
        <v>5.3699999999999998E-3</v>
      </c>
      <c r="H722" s="24">
        <f t="shared" si="519"/>
        <v>5.3699999999999998E-3</v>
      </c>
      <c r="I722" s="24">
        <f t="shared" si="519"/>
        <v>5.3699999999999998E-3</v>
      </c>
      <c r="J722" s="24">
        <f t="shared" si="519"/>
        <v>5.3699999999999998E-3</v>
      </c>
      <c r="K722" s="24">
        <f t="shared" si="519"/>
        <v>5.3699999999999998E-3</v>
      </c>
      <c r="L722" s="24">
        <f t="shared" si="519"/>
        <v>5.3699999999999998E-3</v>
      </c>
      <c r="M722" s="24">
        <f t="shared" si="519"/>
        <v>5.3699999999999998E-3</v>
      </c>
      <c r="N722" s="24">
        <f t="shared" si="519"/>
        <v>5.3699999999999998E-3</v>
      </c>
      <c r="O722" s="24">
        <f t="shared" si="519"/>
        <v>5.3699999999999998E-3</v>
      </c>
      <c r="P722" s="24">
        <f t="shared" si="519"/>
        <v>5.3699999999999998E-3</v>
      </c>
      <c r="Q722" s="24">
        <f t="shared" si="519"/>
        <v>5.3699999999999998E-3</v>
      </c>
      <c r="R722" s="24">
        <f t="shared" si="519"/>
        <v>5.3699999999999998E-3</v>
      </c>
      <c r="S722" s="24">
        <f t="shared" si="519"/>
        <v>5.3699999999999998E-3</v>
      </c>
      <c r="T722" s="24">
        <f t="shared" si="519"/>
        <v>5.3699999999999998E-3</v>
      </c>
      <c r="U722" s="24">
        <f t="shared" si="519"/>
        <v>5.3699999999999998E-3</v>
      </c>
      <c r="V722" s="24">
        <f t="shared" si="519"/>
        <v>5.3699999999999998E-3</v>
      </c>
      <c r="W722" s="24">
        <f t="shared" ref="W722:AH725" si="520">INDEX(FuelData,MATCH($B722,FuelData_Index,0),MATCH(W$4,FuelData_Year,0))</f>
        <v>5.3699999999999998E-3</v>
      </c>
      <c r="X722" s="24">
        <f t="shared" si="520"/>
        <v>5.3699999999999998E-3</v>
      </c>
      <c r="Y722" s="24">
        <f t="shared" si="520"/>
        <v>5.3699999999999998E-3</v>
      </c>
      <c r="Z722" s="24">
        <f t="shared" si="520"/>
        <v>5.3699999999999998E-3</v>
      </c>
      <c r="AA722" s="24">
        <f t="shared" si="520"/>
        <v>5.3699999999999998E-3</v>
      </c>
      <c r="AB722" s="24">
        <f t="shared" si="520"/>
        <v>5.3699999999999998E-3</v>
      </c>
      <c r="AC722" s="24">
        <f t="shared" si="520"/>
        <v>5.3699999999999998E-3</v>
      </c>
      <c r="AD722" s="24">
        <f t="shared" si="520"/>
        <v>5.3699999999999998E-3</v>
      </c>
      <c r="AE722" s="24">
        <f t="shared" si="520"/>
        <v>5.3699999999999998E-3</v>
      </c>
      <c r="AF722" s="24">
        <f t="shared" si="520"/>
        <v>5.3699999999999998E-3</v>
      </c>
      <c r="AG722" s="24">
        <f t="shared" si="520"/>
        <v>5.3699999999999998E-3</v>
      </c>
      <c r="AH722" s="24">
        <f t="shared" si="520"/>
        <v>5.3699999999999998E-3</v>
      </c>
    </row>
    <row r="723" spans="2:34" hidden="1" outlineLevel="1">
      <c r="B723" t="str">
        <f t="shared" si="473"/>
        <v>Renewable electricity - Feedstock WTT emissions (methane) - Global - ton CH4/MWh</v>
      </c>
      <c r="C723" t="s">
        <v>118</v>
      </c>
      <c r="D723" t="s">
        <v>186</v>
      </c>
      <c r="E723" t="s">
        <v>49</v>
      </c>
      <c r="F723" t="s">
        <v>187</v>
      </c>
      <c r="G723" s="24">
        <f t="shared" si="519"/>
        <v>0</v>
      </c>
      <c r="H723" s="24">
        <f t="shared" si="519"/>
        <v>0</v>
      </c>
      <c r="I723" s="24">
        <f t="shared" si="519"/>
        <v>0</v>
      </c>
      <c r="J723" s="24">
        <f t="shared" si="519"/>
        <v>0</v>
      </c>
      <c r="K723" s="24">
        <f t="shared" si="519"/>
        <v>0</v>
      </c>
      <c r="L723" s="24">
        <f t="shared" si="519"/>
        <v>0</v>
      </c>
      <c r="M723" s="24">
        <f t="shared" si="519"/>
        <v>0</v>
      </c>
      <c r="N723" s="24">
        <f t="shared" si="519"/>
        <v>0</v>
      </c>
      <c r="O723" s="24">
        <f t="shared" si="519"/>
        <v>0</v>
      </c>
      <c r="P723" s="24">
        <f t="shared" si="519"/>
        <v>0</v>
      </c>
      <c r="Q723" s="24">
        <f t="shared" si="519"/>
        <v>0</v>
      </c>
      <c r="R723" s="24">
        <f t="shared" si="519"/>
        <v>0</v>
      </c>
      <c r="S723" s="24">
        <f t="shared" si="519"/>
        <v>0</v>
      </c>
      <c r="T723" s="24">
        <f t="shared" si="519"/>
        <v>0</v>
      </c>
      <c r="U723" s="24">
        <f t="shared" si="519"/>
        <v>0</v>
      </c>
      <c r="V723" s="24">
        <f t="shared" si="519"/>
        <v>0</v>
      </c>
      <c r="W723" s="24">
        <f t="shared" si="520"/>
        <v>0</v>
      </c>
      <c r="X723" s="24">
        <f t="shared" si="520"/>
        <v>0</v>
      </c>
      <c r="Y723" s="24">
        <f t="shared" si="520"/>
        <v>0</v>
      </c>
      <c r="Z723" s="24">
        <f t="shared" si="520"/>
        <v>0</v>
      </c>
      <c r="AA723" s="24">
        <f t="shared" si="520"/>
        <v>0</v>
      </c>
      <c r="AB723" s="24">
        <f t="shared" si="520"/>
        <v>0</v>
      </c>
      <c r="AC723" s="24">
        <f t="shared" si="520"/>
        <v>0</v>
      </c>
      <c r="AD723" s="24">
        <f t="shared" si="520"/>
        <v>0</v>
      </c>
      <c r="AE723" s="24">
        <f t="shared" si="520"/>
        <v>0</v>
      </c>
      <c r="AF723" s="24">
        <f t="shared" si="520"/>
        <v>0</v>
      </c>
      <c r="AG723" s="24">
        <f t="shared" si="520"/>
        <v>0</v>
      </c>
      <c r="AH723" s="24">
        <f t="shared" si="520"/>
        <v>0</v>
      </c>
    </row>
    <row r="724" spans="2:34" hidden="1" outlineLevel="1">
      <c r="B724" t="str">
        <f t="shared" ref="B724:B787" si="521">_xlfn.TEXTJOIN(" - ",TRUE,C724:F724)</f>
        <v>Renewable electricity - Feedstock WTT emissions (nitrous oxide) - Global - ton N2O/MWh</v>
      </c>
      <c r="C724" t="s">
        <v>118</v>
      </c>
      <c r="D724" t="s">
        <v>188</v>
      </c>
      <c r="E724" t="s">
        <v>49</v>
      </c>
      <c r="F724" t="s">
        <v>189</v>
      </c>
      <c r="G724" s="24">
        <f t="shared" si="519"/>
        <v>0</v>
      </c>
      <c r="H724" s="24">
        <f t="shared" si="519"/>
        <v>0</v>
      </c>
      <c r="I724" s="24">
        <f t="shared" si="519"/>
        <v>0</v>
      </c>
      <c r="J724" s="24">
        <f t="shared" si="519"/>
        <v>0</v>
      </c>
      <c r="K724" s="24">
        <f t="shared" si="519"/>
        <v>0</v>
      </c>
      <c r="L724" s="24">
        <f t="shared" si="519"/>
        <v>0</v>
      </c>
      <c r="M724" s="24">
        <f t="shared" si="519"/>
        <v>0</v>
      </c>
      <c r="N724" s="24">
        <f t="shared" si="519"/>
        <v>0</v>
      </c>
      <c r="O724" s="24">
        <f t="shared" si="519"/>
        <v>0</v>
      </c>
      <c r="P724" s="24">
        <f t="shared" si="519"/>
        <v>0</v>
      </c>
      <c r="Q724" s="24">
        <f t="shared" si="519"/>
        <v>0</v>
      </c>
      <c r="R724" s="24">
        <f t="shared" si="519"/>
        <v>0</v>
      </c>
      <c r="S724" s="24">
        <f t="shared" si="519"/>
        <v>0</v>
      </c>
      <c r="T724" s="24">
        <f t="shared" si="519"/>
        <v>0</v>
      </c>
      <c r="U724" s="24">
        <f t="shared" si="519"/>
        <v>0</v>
      </c>
      <c r="V724" s="24">
        <f t="shared" si="519"/>
        <v>0</v>
      </c>
      <c r="W724" s="24">
        <f t="shared" si="520"/>
        <v>0</v>
      </c>
      <c r="X724" s="24">
        <f t="shared" si="520"/>
        <v>0</v>
      </c>
      <c r="Y724" s="24">
        <f t="shared" si="520"/>
        <v>0</v>
      </c>
      <c r="Z724" s="24">
        <f t="shared" si="520"/>
        <v>0</v>
      </c>
      <c r="AA724" s="24">
        <f t="shared" si="520"/>
        <v>0</v>
      </c>
      <c r="AB724" s="24">
        <f t="shared" si="520"/>
        <v>0</v>
      </c>
      <c r="AC724" s="24">
        <f t="shared" si="520"/>
        <v>0</v>
      </c>
      <c r="AD724" s="24">
        <f t="shared" si="520"/>
        <v>0</v>
      </c>
      <c r="AE724" s="24">
        <f t="shared" si="520"/>
        <v>0</v>
      </c>
      <c r="AF724" s="24">
        <f t="shared" si="520"/>
        <v>0</v>
      </c>
      <c r="AG724" s="24">
        <f t="shared" si="520"/>
        <v>0</v>
      </c>
      <c r="AH724" s="24">
        <f t="shared" si="520"/>
        <v>0</v>
      </c>
    </row>
    <row r="725" spans="2:34" hidden="1" outlineLevel="1">
      <c r="B725" t="str">
        <f t="shared" si="521"/>
        <v>e-diesel - Energy demand - Global - MWh/ton fuel</v>
      </c>
      <c r="C725" t="s">
        <v>87</v>
      </c>
      <c r="D725" t="s">
        <v>137</v>
      </c>
      <c r="E725" t="s">
        <v>49</v>
      </c>
      <c r="F725" t="s">
        <v>122</v>
      </c>
      <c r="G725" s="20">
        <f t="shared" si="519"/>
        <v>0.41439631792773568</v>
      </c>
      <c r="H725" s="20">
        <f t="shared" si="519"/>
        <v>0.40719815896386891</v>
      </c>
      <c r="I725" s="20">
        <f t="shared" si="519"/>
        <v>0.40000000000000036</v>
      </c>
      <c r="J725" s="20">
        <f t="shared" si="519"/>
        <v>0.39339604500884029</v>
      </c>
      <c r="K725" s="20">
        <f t="shared" si="519"/>
        <v>0.38679209001768022</v>
      </c>
      <c r="L725" s="20">
        <f t="shared" si="519"/>
        <v>0.38018813502652016</v>
      </c>
      <c r="M725" s="20">
        <f t="shared" si="519"/>
        <v>0.37358418003536009</v>
      </c>
      <c r="N725" s="20">
        <f t="shared" si="519"/>
        <v>0.36698022504420003</v>
      </c>
      <c r="O725" s="20">
        <f t="shared" si="519"/>
        <v>0.3609214228221056</v>
      </c>
      <c r="P725" s="20">
        <f t="shared" si="519"/>
        <v>0.35486262060001117</v>
      </c>
      <c r="Q725" s="20">
        <f t="shared" si="519"/>
        <v>0.34880381837791674</v>
      </c>
      <c r="R725" s="20">
        <f t="shared" si="519"/>
        <v>0.34274501615582231</v>
      </c>
      <c r="S725" s="20">
        <f t="shared" si="519"/>
        <v>0.33668621393372788</v>
      </c>
      <c r="T725" s="20">
        <f t="shared" si="519"/>
        <v>0.33112756242632102</v>
      </c>
      <c r="U725" s="20">
        <f t="shared" si="519"/>
        <v>0.32556891091891593</v>
      </c>
      <c r="V725" s="20">
        <f t="shared" si="519"/>
        <v>0.32001025941150907</v>
      </c>
      <c r="W725" s="20">
        <f t="shared" si="520"/>
        <v>0.3144516079041022</v>
      </c>
      <c r="X725" s="20">
        <f t="shared" si="520"/>
        <v>0.30889295639669712</v>
      </c>
      <c r="Y725" s="20">
        <f t="shared" si="520"/>
        <v>0.30379316844387283</v>
      </c>
      <c r="Z725" s="20">
        <f t="shared" si="520"/>
        <v>0.29869338049104677</v>
      </c>
      <c r="AA725" s="20">
        <f t="shared" si="520"/>
        <v>0.2935935925382207</v>
      </c>
      <c r="AB725" s="20">
        <f t="shared" si="520"/>
        <v>0.28849380458539642</v>
      </c>
      <c r="AC725" s="20">
        <f t="shared" si="520"/>
        <v>0.28339401663257036</v>
      </c>
      <c r="AD725" s="20">
        <f t="shared" si="520"/>
        <v>0.27871521330605553</v>
      </c>
      <c r="AE725" s="20">
        <f t="shared" si="520"/>
        <v>0.27403640997954248</v>
      </c>
      <c r="AF725" s="20">
        <f t="shared" si="520"/>
        <v>0.26935760665302766</v>
      </c>
      <c r="AG725" s="20">
        <f t="shared" si="520"/>
        <v>0.26467880332651283</v>
      </c>
      <c r="AH725" s="20">
        <f t="shared" si="520"/>
        <v>0.25999999999999979</v>
      </c>
    </row>
    <row r="726" spans="2:34" hidden="1" outlineLevel="1">
      <c r="B726" t="str">
        <f t="shared" si="521"/>
        <v/>
      </c>
      <c r="C726" s="2"/>
    </row>
    <row r="727" spans="2:34" hidden="1" outlineLevel="1">
      <c r="B727" t="str">
        <f t="shared" si="521"/>
        <v>e-diesel (PS) - Feedstock-related emissions - WTT - Global - ton CO2/ton fuel</v>
      </c>
      <c r="C727" s="10" t="str">
        <f>C684</f>
        <v>e-diesel (PS)</v>
      </c>
      <c r="D727" s="10" t="s">
        <v>190</v>
      </c>
      <c r="E727" s="10" t="s">
        <v>49</v>
      </c>
      <c r="F727" s="10" t="s">
        <v>176</v>
      </c>
      <c r="G727" s="67">
        <f>G730*G$736+G733*G$737</f>
        <v>0.14438562876506941</v>
      </c>
      <c r="H727" s="67">
        <f t="shared" ref="H727:AH727" si="522">H730*H$736+H733*H$737</f>
        <v>0.14423001293559126</v>
      </c>
      <c r="I727" s="67">
        <f t="shared" si="522"/>
        <v>0.14404756500000063</v>
      </c>
      <c r="J727" s="67">
        <f t="shared" si="522"/>
        <v>0.14377617569547321</v>
      </c>
      <c r="K727" s="67">
        <f t="shared" si="522"/>
        <v>0.14345954398216137</v>
      </c>
      <c r="L727" s="67">
        <f t="shared" si="522"/>
        <v>0.14309766986006345</v>
      </c>
      <c r="M727" s="67">
        <f t="shared" si="522"/>
        <v>0.1426905533291824</v>
      </c>
      <c r="N727" s="67">
        <f t="shared" si="522"/>
        <v>0.14223819438951457</v>
      </c>
      <c r="O727" s="67">
        <f t="shared" si="522"/>
        <v>0.14136435463760916</v>
      </c>
      <c r="P727" s="67">
        <f t="shared" si="522"/>
        <v>0.14044685908290513</v>
      </c>
      <c r="Q727" s="67">
        <f t="shared" si="522"/>
        <v>0.13948570772540037</v>
      </c>
      <c r="R727" s="67">
        <f t="shared" si="522"/>
        <v>0.13848090056509257</v>
      </c>
      <c r="S727" s="67">
        <f t="shared" si="522"/>
        <v>0.13743243760198562</v>
      </c>
      <c r="T727" s="67">
        <f t="shared" si="522"/>
        <v>0.13633871581903767</v>
      </c>
      <c r="U727" s="67">
        <f t="shared" si="522"/>
        <v>0.1352147294267099</v>
      </c>
      <c r="V727" s="67">
        <f t="shared" si="522"/>
        <v>0.1340604784250069</v>
      </c>
      <c r="W727" s="67">
        <f t="shared" si="522"/>
        <v>0.13287596281392242</v>
      </c>
      <c r="X727" s="67">
        <f t="shared" si="522"/>
        <v>0.13166118259345796</v>
      </c>
      <c r="Y727" s="67">
        <f t="shared" si="522"/>
        <v>0.13009007996213759</v>
      </c>
      <c r="Z727" s="67">
        <f t="shared" si="522"/>
        <v>0.12853618867412803</v>
      </c>
      <c r="AA727" s="67">
        <f t="shared" si="522"/>
        <v>0.12699950872943219</v>
      </c>
      <c r="AB727" s="67">
        <f t="shared" si="522"/>
        <v>0.12548004012804717</v>
      </c>
      <c r="AC727" s="67">
        <f t="shared" si="522"/>
        <v>0.12397778286997513</v>
      </c>
      <c r="AD727" s="67">
        <f t="shared" si="522"/>
        <v>0.12272307284963843</v>
      </c>
      <c r="AE727" s="67">
        <f t="shared" si="522"/>
        <v>0.12149045955247283</v>
      </c>
      <c r="AF727" s="67">
        <f t="shared" si="522"/>
        <v>0.12027994297847774</v>
      </c>
      <c r="AG727" s="67">
        <f t="shared" si="522"/>
        <v>0.11909152312765339</v>
      </c>
      <c r="AH727" s="67">
        <f t="shared" si="522"/>
        <v>0.11792520000000008</v>
      </c>
    </row>
    <row r="728" spans="2:34" hidden="1" outlineLevel="1">
      <c r="B728" t="str">
        <f t="shared" si="521"/>
        <v>e-diesel (PS) - Feedstock-related emissions - WTT - Global - ton CH4/ton fuel</v>
      </c>
      <c r="C728" s="2" t="str">
        <f>C684</f>
        <v>e-diesel (PS)</v>
      </c>
      <c r="D728" s="2" t="s">
        <v>190</v>
      </c>
      <c r="E728" s="2" t="s">
        <v>49</v>
      </c>
      <c r="F728" s="2" t="s">
        <v>177</v>
      </c>
      <c r="G728" s="68">
        <f t="shared" ref="G728:AH728" si="523">G731*G$736+G734*G$737</f>
        <v>0</v>
      </c>
      <c r="H728" s="68">
        <f t="shared" si="523"/>
        <v>0</v>
      </c>
      <c r="I728" s="68">
        <f t="shared" si="523"/>
        <v>0</v>
      </c>
      <c r="J728" s="68">
        <f t="shared" si="523"/>
        <v>0</v>
      </c>
      <c r="K728" s="68">
        <f t="shared" si="523"/>
        <v>0</v>
      </c>
      <c r="L728" s="68">
        <f t="shared" si="523"/>
        <v>0</v>
      </c>
      <c r="M728" s="68">
        <f t="shared" si="523"/>
        <v>0</v>
      </c>
      <c r="N728" s="68">
        <f t="shared" si="523"/>
        <v>0</v>
      </c>
      <c r="O728" s="68">
        <f t="shared" si="523"/>
        <v>0</v>
      </c>
      <c r="P728" s="68">
        <f t="shared" si="523"/>
        <v>0</v>
      </c>
      <c r="Q728" s="68">
        <f t="shared" si="523"/>
        <v>0</v>
      </c>
      <c r="R728" s="68">
        <f t="shared" si="523"/>
        <v>0</v>
      </c>
      <c r="S728" s="68">
        <f t="shared" si="523"/>
        <v>0</v>
      </c>
      <c r="T728" s="68">
        <f t="shared" si="523"/>
        <v>0</v>
      </c>
      <c r="U728" s="68">
        <f t="shared" si="523"/>
        <v>0</v>
      </c>
      <c r="V728" s="68">
        <f t="shared" si="523"/>
        <v>0</v>
      </c>
      <c r="W728" s="68">
        <f t="shared" si="523"/>
        <v>0</v>
      </c>
      <c r="X728" s="68">
        <f t="shared" si="523"/>
        <v>0</v>
      </c>
      <c r="Y728" s="68">
        <f t="shared" si="523"/>
        <v>0</v>
      </c>
      <c r="Z728" s="68">
        <f t="shared" si="523"/>
        <v>0</v>
      </c>
      <c r="AA728" s="68">
        <f t="shared" si="523"/>
        <v>0</v>
      </c>
      <c r="AB728" s="68">
        <f t="shared" si="523"/>
        <v>0</v>
      </c>
      <c r="AC728" s="68">
        <f t="shared" si="523"/>
        <v>0</v>
      </c>
      <c r="AD728" s="68">
        <f t="shared" si="523"/>
        <v>0</v>
      </c>
      <c r="AE728" s="68">
        <f t="shared" si="523"/>
        <v>0</v>
      </c>
      <c r="AF728" s="68">
        <f t="shared" si="523"/>
        <v>0</v>
      </c>
      <c r="AG728" s="68">
        <f t="shared" si="523"/>
        <v>0</v>
      </c>
      <c r="AH728" s="68">
        <f t="shared" si="523"/>
        <v>0</v>
      </c>
    </row>
    <row r="729" spans="2:34" hidden="1" outlineLevel="1">
      <c r="B729" t="str">
        <f t="shared" si="521"/>
        <v>e-diesel (PS) - Feedstock-related emissions - WTT - Global - ton N2O/ton fuel</v>
      </c>
      <c r="C729" s="13" t="str">
        <f>C684</f>
        <v>e-diesel (PS)</v>
      </c>
      <c r="D729" s="13" t="s">
        <v>190</v>
      </c>
      <c r="E729" s="13" t="s">
        <v>49</v>
      </c>
      <c r="F729" s="13" t="s">
        <v>178</v>
      </c>
      <c r="G729" s="69">
        <f t="shared" ref="G729:AH729" si="524">G732*G$736+G735*G$737</f>
        <v>0</v>
      </c>
      <c r="H729" s="69">
        <f t="shared" si="524"/>
        <v>0</v>
      </c>
      <c r="I729" s="69">
        <f t="shared" si="524"/>
        <v>0</v>
      </c>
      <c r="J729" s="69">
        <f t="shared" si="524"/>
        <v>0</v>
      </c>
      <c r="K729" s="69">
        <f t="shared" si="524"/>
        <v>0</v>
      </c>
      <c r="L729" s="69">
        <f t="shared" si="524"/>
        <v>0</v>
      </c>
      <c r="M729" s="69">
        <f t="shared" si="524"/>
        <v>0</v>
      </c>
      <c r="N729" s="69">
        <f t="shared" si="524"/>
        <v>0</v>
      </c>
      <c r="O729" s="69">
        <f t="shared" si="524"/>
        <v>0</v>
      </c>
      <c r="P729" s="69">
        <f t="shared" si="524"/>
        <v>0</v>
      </c>
      <c r="Q729" s="69">
        <f t="shared" si="524"/>
        <v>0</v>
      </c>
      <c r="R729" s="69">
        <f t="shared" si="524"/>
        <v>0</v>
      </c>
      <c r="S729" s="69">
        <f t="shared" si="524"/>
        <v>0</v>
      </c>
      <c r="T729" s="69">
        <f t="shared" si="524"/>
        <v>0</v>
      </c>
      <c r="U729" s="69">
        <f t="shared" si="524"/>
        <v>0</v>
      </c>
      <c r="V729" s="69">
        <f t="shared" si="524"/>
        <v>0</v>
      </c>
      <c r="W729" s="69">
        <f t="shared" si="524"/>
        <v>0</v>
      </c>
      <c r="X729" s="69">
        <f t="shared" si="524"/>
        <v>0</v>
      </c>
      <c r="Y729" s="69">
        <f t="shared" si="524"/>
        <v>0</v>
      </c>
      <c r="Z729" s="69">
        <f t="shared" si="524"/>
        <v>0</v>
      </c>
      <c r="AA729" s="69">
        <f t="shared" si="524"/>
        <v>0</v>
      </c>
      <c r="AB729" s="69">
        <f t="shared" si="524"/>
        <v>0</v>
      </c>
      <c r="AC729" s="69">
        <f t="shared" si="524"/>
        <v>0</v>
      </c>
      <c r="AD729" s="69">
        <f t="shared" si="524"/>
        <v>0</v>
      </c>
      <c r="AE729" s="69">
        <f t="shared" si="524"/>
        <v>0</v>
      </c>
      <c r="AF729" s="69">
        <f t="shared" si="524"/>
        <v>0</v>
      </c>
      <c r="AG729" s="69">
        <f t="shared" si="524"/>
        <v>0</v>
      </c>
      <c r="AH729" s="69">
        <f t="shared" si="524"/>
        <v>0</v>
      </c>
    </row>
    <row r="730" spans="2:34" hidden="1" outlineLevel="1">
      <c r="B730" t="str">
        <f t="shared" si="521"/>
        <v>e-hydrogen (compressed) - Feedstock WTT emissions (carbon dioxide) - Global - ton CO2/ton H2</v>
      </c>
      <c r="C730" t="s">
        <v>62</v>
      </c>
      <c r="D730" t="s">
        <v>184</v>
      </c>
      <c r="E730" t="s">
        <v>49</v>
      </c>
      <c r="F730" t="s">
        <v>205</v>
      </c>
      <c r="G730" s="70">
        <f t="shared" ref="G730:AH730" si="525">G194</f>
        <v>0.29069928460653066</v>
      </c>
      <c r="H730" s="70">
        <f t="shared" si="525"/>
        <v>0.29036818709700268</v>
      </c>
      <c r="I730" s="70">
        <f t="shared" si="525"/>
        <v>0.28998000000000135</v>
      </c>
      <c r="J730" s="70">
        <f t="shared" si="525"/>
        <v>0.28940257594781538</v>
      </c>
      <c r="K730" s="70">
        <f t="shared" si="525"/>
        <v>0.28872889145140718</v>
      </c>
      <c r="L730" s="70">
        <f t="shared" si="525"/>
        <v>0.28795894651077331</v>
      </c>
      <c r="M730" s="70">
        <f t="shared" si="525"/>
        <v>0.28709274112591998</v>
      </c>
      <c r="N730" s="70">
        <f t="shared" si="525"/>
        <v>0.28613027529683954</v>
      </c>
      <c r="O730" s="70">
        <f t="shared" si="525"/>
        <v>0.28427104178214713</v>
      </c>
      <c r="P730" s="70">
        <f t="shared" si="525"/>
        <v>0.28231892358064925</v>
      </c>
      <c r="Q730" s="70">
        <f t="shared" si="525"/>
        <v>0.28027392069234119</v>
      </c>
      <c r="R730" s="70">
        <f t="shared" si="525"/>
        <v>0.27813603311721824</v>
      </c>
      <c r="S730" s="70">
        <f t="shared" si="525"/>
        <v>0.27590526085528855</v>
      </c>
      <c r="T730" s="70">
        <f t="shared" si="525"/>
        <v>0.27357819323199506</v>
      </c>
      <c r="U730" s="70">
        <f t="shared" si="525"/>
        <v>0.27118673282278699</v>
      </c>
      <c r="V730" s="70">
        <f t="shared" si="525"/>
        <v>0.26873087962767428</v>
      </c>
      <c r="W730" s="70">
        <f t="shared" si="525"/>
        <v>0.26621063364664344</v>
      </c>
      <c r="X730" s="70">
        <f t="shared" si="525"/>
        <v>0.26362599487969779</v>
      </c>
      <c r="Y730" s="70">
        <f t="shared" si="525"/>
        <v>0.26028322332369702</v>
      </c>
      <c r="Z730" s="70">
        <f t="shared" si="525"/>
        <v>0.25697707164708095</v>
      </c>
      <c r="AA730" s="70">
        <f t="shared" si="525"/>
        <v>0.25370753984985572</v>
      </c>
      <c r="AB730" s="70">
        <f t="shared" si="525"/>
        <v>0.25047462793201525</v>
      </c>
      <c r="AC730" s="70">
        <f t="shared" si="525"/>
        <v>0.2472783358935641</v>
      </c>
      <c r="AD730" s="70">
        <f t="shared" si="525"/>
        <v>0.24460874010561368</v>
      </c>
      <c r="AE730" s="70">
        <f t="shared" si="525"/>
        <v>0.24198615862228262</v>
      </c>
      <c r="AF730" s="70">
        <f t="shared" si="525"/>
        <v>0.23941059144356966</v>
      </c>
      <c r="AG730" s="70">
        <f t="shared" si="525"/>
        <v>0.23688203856947532</v>
      </c>
      <c r="AH730" s="70">
        <f t="shared" si="525"/>
        <v>0.23440050000000018</v>
      </c>
    </row>
    <row r="731" spans="2:34" hidden="1" outlineLevel="1">
      <c r="B731" t="str">
        <f t="shared" si="521"/>
        <v>e-hydrogen (compressed) - Feedstock WTT emissions (methane) - Global - ton CH4/ton H2</v>
      </c>
      <c r="C731" t="s">
        <v>62</v>
      </c>
      <c r="D731" t="s">
        <v>186</v>
      </c>
      <c r="E731" t="s">
        <v>49</v>
      </c>
      <c r="F731" t="s">
        <v>206</v>
      </c>
      <c r="G731" s="70">
        <f t="shared" ref="G731:AH731" si="526">G195</f>
        <v>0</v>
      </c>
      <c r="H731" s="70">
        <f t="shared" si="526"/>
        <v>0</v>
      </c>
      <c r="I731" s="70">
        <f t="shared" si="526"/>
        <v>0</v>
      </c>
      <c r="J731" s="70">
        <f t="shared" si="526"/>
        <v>0</v>
      </c>
      <c r="K731" s="70">
        <f t="shared" si="526"/>
        <v>0</v>
      </c>
      <c r="L731" s="70">
        <f t="shared" si="526"/>
        <v>0</v>
      </c>
      <c r="M731" s="70">
        <f t="shared" si="526"/>
        <v>0</v>
      </c>
      <c r="N731" s="70">
        <f t="shared" si="526"/>
        <v>0</v>
      </c>
      <c r="O731" s="70">
        <f t="shared" si="526"/>
        <v>0</v>
      </c>
      <c r="P731" s="70">
        <f t="shared" si="526"/>
        <v>0</v>
      </c>
      <c r="Q731" s="70">
        <f t="shared" si="526"/>
        <v>0</v>
      </c>
      <c r="R731" s="70">
        <f t="shared" si="526"/>
        <v>0</v>
      </c>
      <c r="S731" s="70">
        <f t="shared" si="526"/>
        <v>0</v>
      </c>
      <c r="T731" s="70">
        <f t="shared" si="526"/>
        <v>0</v>
      </c>
      <c r="U731" s="70">
        <f t="shared" si="526"/>
        <v>0</v>
      </c>
      <c r="V731" s="70">
        <f t="shared" si="526"/>
        <v>0</v>
      </c>
      <c r="W731" s="70">
        <f t="shared" si="526"/>
        <v>0</v>
      </c>
      <c r="X731" s="70">
        <f t="shared" si="526"/>
        <v>0</v>
      </c>
      <c r="Y731" s="70">
        <f t="shared" si="526"/>
        <v>0</v>
      </c>
      <c r="Z731" s="70">
        <f t="shared" si="526"/>
        <v>0</v>
      </c>
      <c r="AA731" s="70">
        <f t="shared" si="526"/>
        <v>0</v>
      </c>
      <c r="AB731" s="70">
        <f t="shared" si="526"/>
        <v>0</v>
      </c>
      <c r="AC731" s="70">
        <f t="shared" si="526"/>
        <v>0</v>
      </c>
      <c r="AD731" s="70">
        <f t="shared" si="526"/>
        <v>0</v>
      </c>
      <c r="AE731" s="70">
        <f t="shared" si="526"/>
        <v>0</v>
      </c>
      <c r="AF731" s="70">
        <f t="shared" si="526"/>
        <v>0</v>
      </c>
      <c r="AG731" s="70">
        <f t="shared" si="526"/>
        <v>0</v>
      </c>
      <c r="AH731" s="70">
        <f t="shared" si="526"/>
        <v>0</v>
      </c>
    </row>
    <row r="732" spans="2:34" hidden="1" outlineLevel="1">
      <c r="B732" t="str">
        <f t="shared" si="521"/>
        <v>e-hydrogen (compressed) - Feedstock WTT emissions (nitrous oxide) - Global - ton N2O/ton H2</v>
      </c>
      <c r="C732" t="s">
        <v>62</v>
      </c>
      <c r="D732" t="s">
        <v>188</v>
      </c>
      <c r="E732" t="s">
        <v>49</v>
      </c>
      <c r="F732" t="s">
        <v>207</v>
      </c>
      <c r="G732" s="70">
        <f t="shared" ref="G732:AH732" si="527">G196</f>
        <v>0</v>
      </c>
      <c r="H732" s="70">
        <f t="shared" si="527"/>
        <v>0</v>
      </c>
      <c r="I732" s="70">
        <f t="shared" si="527"/>
        <v>0</v>
      </c>
      <c r="J732" s="70">
        <f t="shared" si="527"/>
        <v>0</v>
      </c>
      <c r="K732" s="70">
        <f t="shared" si="527"/>
        <v>0</v>
      </c>
      <c r="L732" s="70">
        <f t="shared" si="527"/>
        <v>0</v>
      </c>
      <c r="M732" s="70">
        <f t="shared" si="527"/>
        <v>0</v>
      </c>
      <c r="N732" s="70">
        <f t="shared" si="527"/>
        <v>0</v>
      </c>
      <c r="O732" s="70">
        <f t="shared" si="527"/>
        <v>0</v>
      </c>
      <c r="P732" s="70">
        <f t="shared" si="527"/>
        <v>0</v>
      </c>
      <c r="Q732" s="70">
        <f t="shared" si="527"/>
        <v>0</v>
      </c>
      <c r="R732" s="70">
        <f t="shared" si="527"/>
        <v>0</v>
      </c>
      <c r="S732" s="70">
        <f t="shared" si="527"/>
        <v>0</v>
      </c>
      <c r="T732" s="70">
        <f t="shared" si="527"/>
        <v>0</v>
      </c>
      <c r="U732" s="70">
        <f t="shared" si="527"/>
        <v>0</v>
      </c>
      <c r="V732" s="70">
        <f t="shared" si="527"/>
        <v>0</v>
      </c>
      <c r="W732" s="70">
        <f t="shared" si="527"/>
        <v>0</v>
      </c>
      <c r="X732" s="70">
        <f t="shared" si="527"/>
        <v>0</v>
      </c>
      <c r="Y732" s="70">
        <f t="shared" si="527"/>
        <v>0</v>
      </c>
      <c r="Z732" s="70">
        <f t="shared" si="527"/>
        <v>0</v>
      </c>
      <c r="AA732" s="70">
        <f t="shared" si="527"/>
        <v>0</v>
      </c>
      <c r="AB732" s="70">
        <f t="shared" si="527"/>
        <v>0</v>
      </c>
      <c r="AC732" s="70">
        <f t="shared" si="527"/>
        <v>0</v>
      </c>
      <c r="AD732" s="70">
        <f t="shared" si="527"/>
        <v>0</v>
      </c>
      <c r="AE732" s="70">
        <f t="shared" si="527"/>
        <v>0</v>
      </c>
      <c r="AF732" s="70">
        <f t="shared" si="527"/>
        <v>0</v>
      </c>
      <c r="AG732" s="70">
        <f t="shared" si="527"/>
        <v>0</v>
      </c>
      <c r="AH732" s="70">
        <f t="shared" si="527"/>
        <v>0</v>
      </c>
    </row>
    <row r="733" spans="2:34" hidden="1" outlineLevel="1">
      <c r="B733" t="str">
        <f t="shared" si="521"/>
        <v>Carbon dioxide (PS) - Feedstock WTT emissions (carbon dioxide) - Global - ton CO2/ton CO2</v>
      </c>
      <c r="C733" t="s">
        <v>69</v>
      </c>
      <c r="D733" t="s">
        <v>184</v>
      </c>
      <c r="E733" t="s">
        <v>49</v>
      </c>
      <c r="F733" t="s">
        <v>211</v>
      </c>
      <c r="G733" s="70">
        <f t="shared" ref="G733:AH733" si="528">G316</f>
        <v>2.4164999999999998E-3</v>
      </c>
      <c r="H733" s="71">
        <f t="shared" si="528"/>
        <v>2.4164999999999998E-3</v>
      </c>
      <c r="I733" s="71">
        <f t="shared" si="528"/>
        <v>2.4164999999999998E-3</v>
      </c>
      <c r="J733" s="71">
        <f t="shared" si="528"/>
        <v>2.4164999999999998E-3</v>
      </c>
      <c r="K733" s="71">
        <f t="shared" si="528"/>
        <v>2.4164999999999998E-3</v>
      </c>
      <c r="L733" s="71">
        <f t="shared" si="528"/>
        <v>2.4164999999999998E-3</v>
      </c>
      <c r="M733" s="71">
        <f t="shared" si="528"/>
        <v>2.4164999999999998E-3</v>
      </c>
      <c r="N733" s="71">
        <f t="shared" si="528"/>
        <v>2.4164999999999998E-3</v>
      </c>
      <c r="O733" s="71">
        <f t="shared" si="528"/>
        <v>2.4164999999999998E-3</v>
      </c>
      <c r="P733" s="71">
        <f t="shared" si="528"/>
        <v>2.4164999999999998E-3</v>
      </c>
      <c r="Q733" s="71">
        <f t="shared" si="528"/>
        <v>2.4164999999999998E-3</v>
      </c>
      <c r="R733" s="71">
        <f t="shared" si="528"/>
        <v>2.4164999999999998E-3</v>
      </c>
      <c r="S733" s="71">
        <f t="shared" si="528"/>
        <v>2.4164999999999998E-3</v>
      </c>
      <c r="T733" s="71">
        <f t="shared" si="528"/>
        <v>2.4164999999999998E-3</v>
      </c>
      <c r="U733" s="71">
        <f t="shared" si="528"/>
        <v>2.4164999999999998E-3</v>
      </c>
      <c r="V733" s="71">
        <f t="shared" si="528"/>
        <v>2.4164999999999998E-3</v>
      </c>
      <c r="W733" s="71">
        <f t="shared" si="528"/>
        <v>2.4164999999999998E-3</v>
      </c>
      <c r="X733" s="71">
        <f t="shared" si="528"/>
        <v>2.4164999999999998E-3</v>
      </c>
      <c r="Y733" s="71">
        <f t="shared" si="528"/>
        <v>2.4164999999999998E-3</v>
      </c>
      <c r="Z733" s="71">
        <f t="shared" si="528"/>
        <v>2.4164999999999998E-3</v>
      </c>
      <c r="AA733" s="71">
        <f t="shared" si="528"/>
        <v>2.4164999999999998E-3</v>
      </c>
      <c r="AB733" s="71">
        <f t="shared" si="528"/>
        <v>2.4164999999999998E-3</v>
      </c>
      <c r="AC733" s="71">
        <f t="shared" si="528"/>
        <v>2.4164999999999998E-3</v>
      </c>
      <c r="AD733" s="71">
        <f t="shared" si="528"/>
        <v>2.4164999999999998E-3</v>
      </c>
      <c r="AE733" s="71">
        <f t="shared" si="528"/>
        <v>2.4164999999999998E-3</v>
      </c>
      <c r="AF733" s="71">
        <f t="shared" si="528"/>
        <v>2.4164999999999998E-3</v>
      </c>
      <c r="AG733" s="71">
        <f t="shared" si="528"/>
        <v>2.4164999999999998E-3</v>
      </c>
      <c r="AH733" s="71">
        <f t="shared" si="528"/>
        <v>2.4164999999999998E-3</v>
      </c>
    </row>
    <row r="734" spans="2:34" hidden="1" outlineLevel="1">
      <c r="B734" t="str">
        <f t="shared" si="521"/>
        <v>Carbon dioxide (PS) - Feedstock WTT emissions (methane) - Global - ton CH4/ton CO2</v>
      </c>
      <c r="C734" t="s">
        <v>69</v>
      </c>
      <c r="D734" t="s">
        <v>186</v>
      </c>
      <c r="E734" t="s">
        <v>49</v>
      </c>
      <c r="F734" t="s">
        <v>212</v>
      </c>
      <c r="G734" s="71">
        <f t="shared" ref="G734:AH734" si="529">G317</f>
        <v>0</v>
      </c>
      <c r="H734" s="71">
        <f t="shared" si="529"/>
        <v>0</v>
      </c>
      <c r="I734" s="71">
        <f t="shared" si="529"/>
        <v>0</v>
      </c>
      <c r="J734" s="71">
        <f t="shared" si="529"/>
        <v>0</v>
      </c>
      <c r="K734" s="71">
        <f t="shared" si="529"/>
        <v>0</v>
      </c>
      <c r="L734" s="71">
        <f t="shared" si="529"/>
        <v>0</v>
      </c>
      <c r="M734" s="71">
        <f t="shared" si="529"/>
        <v>0</v>
      </c>
      <c r="N734" s="71">
        <f t="shared" si="529"/>
        <v>0</v>
      </c>
      <c r="O734" s="71">
        <f t="shared" si="529"/>
        <v>0</v>
      </c>
      <c r="P734" s="71">
        <f t="shared" si="529"/>
        <v>0</v>
      </c>
      <c r="Q734" s="71">
        <f t="shared" si="529"/>
        <v>0</v>
      </c>
      <c r="R734" s="71">
        <f t="shared" si="529"/>
        <v>0</v>
      </c>
      <c r="S734" s="71">
        <f t="shared" si="529"/>
        <v>0</v>
      </c>
      <c r="T734" s="71">
        <f t="shared" si="529"/>
        <v>0</v>
      </c>
      <c r="U734" s="71">
        <f t="shared" si="529"/>
        <v>0</v>
      </c>
      <c r="V734" s="71">
        <f t="shared" si="529"/>
        <v>0</v>
      </c>
      <c r="W734" s="71">
        <f t="shared" si="529"/>
        <v>0</v>
      </c>
      <c r="X734" s="71">
        <f t="shared" si="529"/>
        <v>0</v>
      </c>
      <c r="Y734" s="71">
        <f t="shared" si="529"/>
        <v>0</v>
      </c>
      <c r="Z734" s="71">
        <f t="shared" si="529"/>
        <v>0</v>
      </c>
      <c r="AA734" s="71">
        <f t="shared" si="529"/>
        <v>0</v>
      </c>
      <c r="AB734" s="71">
        <f t="shared" si="529"/>
        <v>0</v>
      </c>
      <c r="AC734" s="71">
        <f t="shared" si="529"/>
        <v>0</v>
      </c>
      <c r="AD734" s="71">
        <f t="shared" si="529"/>
        <v>0</v>
      </c>
      <c r="AE734" s="71">
        <f t="shared" si="529"/>
        <v>0</v>
      </c>
      <c r="AF734" s="71">
        <f t="shared" si="529"/>
        <v>0</v>
      </c>
      <c r="AG734" s="71">
        <f t="shared" si="529"/>
        <v>0</v>
      </c>
      <c r="AH734" s="71">
        <f t="shared" si="529"/>
        <v>0</v>
      </c>
    </row>
    <row r="735" spans="2:34" hidden="1" outlineLevel="1">
      <c r="B735" t="str">
        <f t="shared" si="521"/>
        <v>Carbon dioxide (PS) - Feedstock WTT emissions (nitrous oxide) - Global - ton N2O/ton CO2</v>
      </c>
      <c r="C735" t="s">
        <v>69</v>
      </c>
      <c r="D735" t="s">
        <v>188</v>
      </c>
      <c r="E735" t="s">
        <v>49</v>
      </c>
      <c r="F735" t="s">
        <v>213</v>
      </c>
      <c r="G735" s="71">
        <f t="shared" ref="G735:AH735" si="530">G318</f>
        <v>0</v>
      </c>
      <c r="H735" s="71">
        <f t="shared" si="530"/>
        <v>0</v>
      </c>
      <c r="I735" s="71">
        <f t="shared" si="530"/>
        <v>0</v>
      </c>
      <c r="J735" s="71">
        <f t="shared" si="530"/>
        <v>0</v>
      </c>
      <c r="K735" s="71">
        <f t="shared" si="530"/>
        <v>0</v>
      </c>
      <c r="L735" s="71">
        <f t="shared" si="530"/>
        <v>0</v>
      </c>
      <c r="M735" s="71">
        <f t="shared" si="530"/>
        <v>0</v>
      </c>
      <c r="N735" s="71">
        <f t="shared" si="530"/>
        <v>0</v>
      </c>
      <c r="O735" s="71">
        <f t="shared" si="530"/>
        <v>0</v>
      </c>
      <c r="P735" s="71">
        <f t="shared" si="530"/>
        <v>0</v>
      </c>
      <c r="Q735" s="71">
        <f t="shared" si="530"/>
        <v>0</v>
      </c>
      <c r="R735" s="71">
        <f t="shared" si="530"/>
        <v>0</v>
      </c>
      <c r="S735" s="71">
        <f t="shared" si="530"/>
        <v>0</v>
      </c>
      <c r="T735" s="71">
        <f t="shared" si="530"/>
        <v>0</v>
      </c>
      <c r="U735" s="71">
        <f t="shared" si="530"/>
        <v>0</v>
      </c>
      <c r="V735" s="71">
        <f t="shared" si="530"/>
        <v>0</v>
      </c>
      <c r="W735" s="71">
        <f t="shared" si="530"/>
        <v>0</v>
      </c>
      <c r="X735" s="71">
        <f t="shared" si="530"/>
        <v>0</v>
      </c>
      <c r="Y735" s="71">
        <f t="shared" si="530"/>
        <v>0</v>
      </c>
      <c r="Z735" s="71">
        <f t="shared" si="530"/>
        <v>0</v>
      </c>
      <c r="AA735" s="71">
        <f t="shared" si="530"/>
        <v>0</v>
      </c>
      <c r="AB735" s="71">
        <f t="shared" si="530"/>
        <v>0</v>
      </c>
      <c r="AC735" s="71">
        <f t="shared" si="530"/>
        <v>0</v>
      </c>
      <c r="AD735" s="71">
        <f t="shared" si="530"/>
        <v>0</v>
      </c>
      <c r="AE735" s="71">
        <f t="shared" si="530"/>
        <v>0</v>
      </c>
      <c r="AF735" s="71">
        <f t="shared" si="530"/>
        <v>0</v>
      </c>
      <c r="AG735" s="71">
        <f t="shared" si="530"/>
        <v>0</v>
      </c>
      <c r="AH735" s="71">
        <f t="shared" si="530"/>
        <v>0</v>
      </c>
    </row>
    <row r="736" spans="2:34" hidden="1" outlineLevel="1">
      <c r="B736" t="str">
        <f t="shared" si="521"/>
        <v>e-diesel - Conversion H2 -&gt; diesel - Global - ton H2/ton diesel</v>
      </c>
      <c r="C736" t="s">
        <v>87</v>
      </c>
      <c r="D736" t="s">
        <v>88</v>
      </c>
      <c r="E736" t="s">
        <v>49</v>
      </c>
      <c r="F736" t="s">
        <v>89</v>
      </c>
      <c r="G736" s="24">
        <f t="shared" ref="G736:V737" si="531">INDEX(FuelData,MATCH($B736,FuelData_Index,0),MATCH(G$4,FuelData_Year,0))</f>
        <v>0.47</v>
      </c>
      <c r="H736" s="24">
        <f t="shared" si="531"/>
        <v>0.47</v>
      </c>
      <c r="I736" s="24">
        <f t="shared" si="531"/>
        <v>0.47</v>
      </c>
      <c r="J736" s="24">
        <f t="shared" si="531"/>
        <v>0.47</v>
      </c>
      <c r="K736" s="24">
        <f t="shared" si="531"/>
        <v>0.47</v>
      </c>
      <c r="L736" s="24">
        <f t="shared" si="531"/>
        <v>0.47</v>
      </c>
      <c r="M736" s="24">
        <f t="shared" si="531"/>
        <v>0.47</v>
      </c>
      <c r="N736" s="24">
        <f t="shared" si="531"/>
        <v>0.47</v>
      </c>
      <c r="O736" s="24">
        <f t="shared" si="531"/>
        <v>0.47</v>
      </c>
      <c r="P736" s="24">
        <f t="shared" si="531"/>
        <v>0.47</v>
      </c>
      <c r="Q736" s="24">
        <f t="shared" si="531"/>
        <v>0.47</v>
      </c>
      <c r="R736" s="24">
        <f t="shared" si="531"/>
        <v>0.47</v>
      </c>
      <c r="S736" s="24">
        <f t="shared" si="531"/>
        <v>0.47</v>
      </c>
      <c r="T736" s="24">
        <f t="shared" si="531"/>
        <v>0.47</v>
      </c>
      <c r="U736" s="24">
        <f t="shared" si="531"/>
        <v>0.47</v>
      </c>
      <c r="V736" s="24">
        <f t="shared" si="531"/>
        <v>0.47</v>
      </c>
      <c r="W736" s="24">
        <f t="shared" ref="W736:AH737" si="532">INDEX(FuelData,MATCH($B736,FuelData_Index,0),MATCH(W$4,FuelData_Year,0))</f>
        <v>0.47</v>
      </c>
      <c r="X736" s="24">
        <f t="shared" si="532"/>
        <v>0.47</v>
      </c>
      <c r="Y736" s="24">
        <f t="shared" si="532"/>
        <v>0.47</v>
      </c>
      <c r="Z736" s="24">
        <f t="shared" si="532"/>
        <v>0.47</v>
      </c>
      <c r="AA736" s="24">
        <f t="shared" si="532"/>
        <v>0.47</v>
      </c>
      <c r="AB736" s="24">
        <f t="shared" si="532"/>
        <v>0.47</v>
      </c>
      <c r="AC736" s="24">
        <f t="shared" si="532"/>
        <v>0.47</v>
      </c>
      <c r="AD736" s="24">
        <f t="shared" si="532"/>
        <v>0.47</v>
      </c>
      <c r="AE736" s="24">
        <f t="shared" si="532"/>
        <v>0.47</v>
      </c>
      <c r="AF736" s="24">
        <f t="shared" si="532"/>
        <v>0.47</v>
      </c>
      <c r="AG736" s="24">
        <f t="shared" si="532"/>
        <v>0.47</v>
      </c>
      <c r="AH736" s="24">
        <f t="shared" si="532"/>
        <v>0.47</v>
      </c>
    </row>
    <row r="737" spans="2:34" hidden="1" outlineLevel="1">
      <c r="B737" t="str">
        <f t="shared" si="521"/>
        <v>e-diesel - Conversion CO2 -&gt; diesel - Global - ton CO2/ton diesel</v>
      </c>
      <c r="C737" t="s">
        <v>87</v>
      </c>
      <c r="D737" t="s">
        <v>90</v>
      </c>
      <c r="E737" t="s">
        <v>49</v>
      </c>
      <c r="F737" t="s">
        <v>91</v>
      </c>
      <c r="G737" s="34">
        <f t="shared" si="531"/>
        <v>3.21</v>
      </c>
      <c r="H737" s="34">
        <f t="shared" si="531"/>
        <v>3.21</v>
      </c>
      <c r="I737" s="34">
        <f t="shared" si="531"/>
        <v>3.21</v>
      </c>
      <c r="J737" s="34">
        <f t="shared" si="531"/>
        <v>3.21</v>
      </c>
      <c r="K737" s="34">
        <f t="shared" si="531"/>
        <v>3.21</v>
      </c>
      <c r="L737" s="34">
        <f t="shared" si="531"/>
        <v>3.21</v>
      </c>
      <c r="M737" s="34">
        <f t="shared" si="531"/>
        <v>3.21</v>
      </c>
      <c r="N737" s="34">
        <f t="shared" si="531"/>
        <v>3.21</v>
      </c>
      <c r="O737" s="34">
        <f t="shared" si="531"/>
        <v>3.21</v>
      </c>
      <c r="P737" s="34">
        <f t="shared" si="531"/>
        <v>3.21</v>
      </c>
      <c r="Q737" s="34">
        <f t="shared" si="531"/>
        <v>3.21</v>
      </c>
      <c r="R737" s="34">
        <f t="shared" si="531"/>
        <v>3.21</v>
      </c>
      <c r="S737" s="34">
        <f t="shared" si="531"/>
        <v>3.21</v>
      </c>
      <c r="T737" s="34">
        <f t="shared" si="531"/>
        <v>3.21</v>
      </c>
      <c r="U737" s="34">
        <f t="shared" si="531"/>
        <v>3.21</v>
      </c>
      <c r="V737" s="34">
        <f t="shared" si="531"/>
        <v>3.21</v>
      </c>
      <c r="W737" s="34">
        <f t="shared" si="532"/>
        <v>3.21</v>
      </c>
      <c r="X737" s="34">
        <f t="shared" si="532"/>
        <v>3.21</v>
      </c>
      <c r="Y737" s="34">
        <f t="shared" si="532"/>
        <v>3.21</v>
      </c>
      <c r="Z737" s="34">
        <f t="shared" si="532"/>
        <v>3.21</v>
      </c>
      <c r="AA737" s="34">
        <f t="shared" si="532"/>
        <v>3.21</v>
      </c>
      <c r="AB737" s="34">
        <f t="shared" si="532"/>
        <v>3.21</v>
      </c>
      <c r="AC737" s="34">
        <f t="shared" si="532"/>
        <v>3.21</v>
      </c>
      <c r="AD737" s="34">
        <f t="shared" si="532"/>
        <v>3.21</v>
      </c>
      <c r="AE737" s="34">
        <f t="shared" si="532"/>
        <v>3.21</v>
      </c>
      <c r="AF737" s="34">
        <f t="shared" si="532"/>
        <v>3.21</v>
      </c>
      <c r="AG737" s="34">
        <f t="shared" si="532"/>
        <v>3.21</v>
      </c>
      <c r="AH737" s="34">
        <f t="shared" si="532"/>
        <v>3.21</v>
      </c>
    </row>
    <row r="738" spans="2:34" collapsed="1">
      <c r="B738" t="str">
        <f t="shared" si="521"/>
        <v/>
      </c>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c r="AH738" s="34"/>
    </row>
    <row r="739" spans="2:34">
      <c r="B739" t="str">
        <f t="shared" si="521"/>
        <v>Carbon capture - Item - Region - Unit</v>
      </c>
      <c r="C739" s="53" t="s">
        <v>93</v>
      </c>
      <c r="D739" s="53" t="s">
        <v>28</v>
      </c>
      <c r="E739" s="53" t="s">
        <v>1</v>
      </c>
      <c r="F739" s="53" t="s">
        <v>29</v>
      </c>
      <c r="G739" s="54">
        <v>2023</v>
      </c>
      <c r="H739" s="54">
        <v>2024</v>
      </c>
      <c r="I739" s="54">
        <v>2025</v>
      </c>
      <c r="J739" s="54">
        <v>2026</v>
      </c>
      <c r="K739" s="54">
        <v>2027</v>
      </c>
      <c r="L739" s="54">
        <v>2028</v>
      </c>
      <c r="M739" s="54">
        <v>2029</v>
      </c>
      <c r="N739" s="54">
        <v>2030</v>
      </c>
      <c r="O739" s="54">
        <v>2031</v>
      </c>
      <c r="P739" s="54">
        <v>2032</v>
      </c>
      <c r="Q739" s="54">
        <v>2033</v>
      </c>
      <c r="R739" s="54">
        <v>2034</v>
      </c>
      <c r="S739" s="54">
        <v>2035</v>
      </c>
      <c r="T739" s="54">
        <v>2036</v>
      </c>
      <c r="U739" s="54">
        <v>2037</v>
      </c>
      <c r="V739" s="54">
        <v>2038</v>
      </c>
      <c r="W739" s="54">
        <v>2039</v>
      </c>
      <c r="X739" s="54">
        <v>2040</v>
      </c>
      <c r="Y739" s="54">
        <v>2041</v>
      </c>
      <c r="Z739" s="54">
        <v>2042</v>
      </c>
      <c r="AA739" s="54">
        <v>2043</v>
      </c>
      <c r="AB739" s="54">
        <v>2044</v>
      </c>
      <c r="AC739" s="54">
        <v>2045</v>
      </c>
      <c r="AD739" s="54">
        <v>2046</v>
      </c>
      <c r="AE739" s="54">
        <v>2047</v>
      </c>
      <c r="AF739" s="54">
        <v>2048</v>
      </c>
      <c r="AG739" s="54">
        <v>2049</v>
      </c>
      <c r="AH739" s="54">
        <v>2050</v>
      </c>
    </row>
    <row r="740" spans="2:34" hidden="1" outlineLevel="1">
      <c r="B740" t="str">
        <f t="shared" si="521"/>
        <v/>
      </c>
      <c r="C740" s="56"/>
      <c r="D740" s="56"/>
      <c r="E740" s="56"/>
      <c r="F740" s="56"/>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row>
    <row r="741" spans="2:34" hidden="1" outlineLevel="1">
      <c r="B741" t="str">
        <f t="shared" si="521"/>
        <v>Carbon capture - Total emissions - WTT - GWP100 - Global - ton CO2eq/ton fuel</v>
      </c>
      <c r="C741" s="58" t="str">
        <f>C739</f>
        <v>Carbon capture</v>
      </c>
      <c r="D741" s="10" t="s">
        <v>169</v>
      </c>
      <c r="E741" s="10" t="s">
        <v>49</v>
      </c>
      <c r="F741" s="10" t="s">
        <v>52</v>
      </c>
      <c r="G741" s="62">
        <f>G748+G749*G743+G750*G745</f>
        <v>0.10399999999999965</v>
      </c>
      <c r="H741" s="62">
        <f t="shared" ref="H741:AH741" si="533">H748+H749*H743+H750*H745</f>
        <v>0.10199999999999987</v>
      </c>
      <c r="I741" s="62">
        <f t="shared" si="533"/>
        <v>9.9999999999999645E-2</v>
      </c>
      <c r="J741" s="62">
        <f t="shared" si="533"/>
        <v>9.7999999999999865E-2</v>
      </c>
      <c r="K741" s="62">
        <f t="shared" si="533"/>
        <v>9.5999999999999197E-2</v>
      </c>
      <c r="L741" s="62">
        <f t="shared" si="533"/>
        <v>9.3999999999999417E-2</v>
      </c>
      <c r="M741" s="62">
        <f t="shared" si="533"/>
        <v>9.1999999999999638E-2</v>
      </c>
      <c r="N741" s="62">
        <f t="shared" si="533"/>
        <v>8.999999999999897E-2</v>
      </c>
      <c r="O741" s="62">
        <f t="shared" si="533"/>
        <v>8.8000000000000078E-2</v>
      </c>
      <c r="P741" s="62">
        <f t="shared" si="533"/>
        <v>8.6000000000000298E-2</v>
      </c>
      <c r="Q741" s="62">
        <f t="shared" si="533"/>
        <v>8.4000000000000519E-2</v>
      </c>
      <c r="R741" s="62">
        <f t="shared" si="533"/>
        <v>8.2000000000000739E-2</v>
      </c>
      <c r="S741" s="62">
        <f t="shared" si="533"/>
        <v>8.0000000000000071E-2</v>
      </c>
      <c r="T741" s="62">
        <f t="shared" si="533"/>
        <v>7.8000000000000291E-2</v>
      </c>
      <c r="U741" s="62">
        <f t="shared" si="533"/>
        <v>7.5999999999999623E-2</v>
      </c>
      <c r="V741" s="62">
        <f t="shared" si="533"/>
        <v>7.3999999999999844E-2</v>
      </c>
      <c r="W741" s="62">
        <f t="shared" si="533"/>
        <v>7.2000000000000064E-2</v>
      </c>
      <c r="X741" s="62">
        <f t="shared" si="533"/>
        <v>6.999999999999984E-2</v>
      </c>
      <c r="Y741" s="62">
        <f t="shared" si="533"/>
        <v>6.800000000000006E-2</v>
      </c>
      <c r="Z741" s="62">
        <f t="shared" si="533"/>
        <v>6.6000000000000281E-2</v>
      </c>
      <c r="AA741" s="62">
        <f t="shared" si="533"/>
        <v>6.3999999999999613E-2</v>
      </c>
      <c r="AB741" s="62">
        <f t="shared" si="533"/>
        <v>6.1999999999999833E-2</v>
      </c>
      <c r="AC741" s="62">
        <f t="shared" si="533"/>
        <v>6.0000000000000053E-2</v>
      </c>
      <c r="AD741" s="62">
        <f t="shared" si="533"/>
        <v>5.7999999999999385E-2</v>
      </c>
      <c r="AE741" s="62">
        <f t="shared" si="533"/>
        <v>5.5999999999999606E-2</v>
      </c>
      <c r="AF741" s="62">
        <f t="shared" si="533"/>
        <v>5.3999999999999826E-2</v>
      </c>
      <c r="AG741" s="62">
        <f t="shared" si="533"/>
        <v>5.2000000000000046E-2</v>
      </c>
      <c r="AH741" s="62">
        <f t="shared" si="533"/>
        <v>5.0000000000000266E-2</v>
      </c>
    </row>
    <row r="742" spans="2:34" hidden="1" outlineLevel="1">
      <c r="B742" t="str">
        <f t="shared" si="521"/>
        <v>Carbon capture - Total emissions - WTT - GWP20 - Global - ton CO2eq/ton fuel</v>
      </c>
      <c r="C742" s="59" t="str">
        <f>C739</f>
        <v>Carbon capture</v>
      </c>
      <c r="D742" s="13" t="s">
        <v>170</v>
      </c>
      <c r="E742" s="13" t="s">
        <v>49</v>
      </c>
      <c r="F742" s="13" t="s">
        <v>52</v>
      </c>
      <c r="G742" s="63">
        <f>G748+G749*G744+G750*G746</f>
        <v>0.10399999999999965</v>
      </c>
      <c r="H742" s="63">
        <f t="shared" ref="H742:AH742" si="534">H748+H749*H744+H750*H746</f>
        <v>0.10199999999999987</v>
      </c>
      <c r="I742" s="63">
        <f t="shared" si="534"/>
        <v>9.9999999999999645E-2</v>
      </c>
      <c r="J742" s="63">
        <f t="shared" si="534"/>
        <v>9.7999999999999865E-2</v>
      </c>
      <c r="K742" s="63">
        <f t="shared" si="534"/>
        <v>9.5999999999999197E-2</v>
      </c>
      <c r="L742" s="63">
        <f t="shared" si="534"/>
        <v>9.3999999999999417E-2</v>
      </c>
      <c r="M742" s="63">
        <f t="shared" si="534"/>
        <v>9.1999999999999638E-2</v>
      </c>
      <c r="N742" s="63">
        <f t="shared" si="534"/>
        <v>8.999999999999897E-2</v>
      </c>
      <c r="O742" s="63">
        <f t="shared" si="534"/>
        <v>8.8000000000000078E-2</v>
      </c>
      <c r="P742" s="63">
        <f t="shared" si="534"/>
        <v>8.6000000000000298E-2</v>
      </c>
      <c r="Q742" s="63">
        <f t="shared" si="534"/>
        <v>8.4000000000000519E-2</v>
      </c>
      <c r="R742" s="63">
        <f t="shared" si="534"/>
        <v>8.2000000000000739E-2</v>
      </c>
      <c r="S742" s="63">
        <f t="shared" si="534"/>
        <v>8.0000000000000071E-2</v>
      </c>
      <c r="T742" s="63">
        <f t="shared" si="534"/>
        <v>7.8000000000000291E-2</v>
      </c>
      <c r="U742" s="63">
        <f t="shared" si="534"/>
        <v>7.5999999999999623E-2</v>
      </c>
      <c r="V742" s="63">
        <f t="shared" si="534"/>
        <v>7.3999999999999844E-2</v>
      </c>
      <c r="W742" s="63">
        <f t="shared" si="534"/>
        <v>7.2000000000000064E-2</v>
      </c>
      <c r="X742" s="63">
        <f t="shared" si="534"/>
        <v>6.999999999999984E-2</v>
      </c>
      <c r="Y742" s="63">
        <f t="shared" si="534"/>
        <v>6.800000000000006E-2</v>
      </c>
      <c r="Z742" s="63">
        <f t="shared" si="534"/>
        <v>6.6000000000000281E-2</v>
      </c>
      <c r="AA742" s="63">
        <f t="shared" si="534"/>
        <v>6.3999999999999613E-2</v>
      </c>
      <c r="AB742" s="63">
        <f t="shared" si="534"/>
        <v>6.1999999999999833E-2</v>
      </c>
      <c r="AC742" s="63">
        <f t="shared" si="534"/>
        <v>6.0000000000000053E-2</v>
      </c>
      <c r="AD742" s="63">
        <f t="shared" si="534"/>
        <v>5.7999999999999385E-2</v>
      </c>
      <c r="AE742" s="63">
        <f t="shared" si="534"/>
        <v>5.5999999999999606E-2</v>
      </c>
      <c r="AF742" s="63">
        <f t="shared" si="534"/>
        <v>5.3999999999999826E-2</v>
      </c>
      <c r="AG742" s="63">
        <f t="shared" si="534"/>
        <v>5.2000000000000046E-2</v>
      </c>
      <c r="AH742" s="63">
        <f t="shared" si="534"/>
        <v>5.0000000000000266E-2</v>
      </c>
    </row>
    <row r="743" spans="2:34" hidden="1" outlineLevel="1">
      <c r="B743" t="str">
        <f t="shared" si="521"/>
        <v>General - Methane - GWP100 - Global - ton CO2eq/ton fuel</v>
      </c>
      <c r="C743" t="s">
        <v>115</v>
      </c>
      <c r="D743" t="s">
        <v>171</v>
      </c>
      <c r="E743" t="s">
        <v>49</v>
      </c>
      <c r="F743" t="s">
        <v>52</v>
      </c>
      <c r="G743" s="8">
        <f t="shared" ref="G743:AH743" si="535">Methane_GWP100</f>
        <v>29</v>
      </c>
      <c r="H743" s="8">
        <f t="shared" si="535"/>
        <v>29</v>
      </c>
      <c r="I743" s="8">
        <f t="shared" si="535"/>
        <v>29</v>
      </c>
      <c r="J743" s="8">
        <f t="shared" si="535"/>
        <v>29</v>
      </c>
      <c r="K743" s="8">
        <f t="shared" si="535"/>
        <v>29</v>
      </c>
      <c r="L743" s="8">
        <f t="shared" si="535"/>
        <v>29</v>
      </c>
      <c r="M743" s="8">
        <f t="shared" si="535"/>
        <v>29</v>
      </c>
      <c r="N743" s="8">
        <f t="shared" si="535"/>
        <v>29</v>
      </c>
      <c r="O743" s="8">
        <f t="shared" si="535"/>
        <v>29</v>
      </c>
      <c r="P743" s="8">
        <f t="shared" si="535"/>
        <v>29</v>
      </c>
      <c r="Q743" s="8">
        <f t="shared" si="535"/>
        <v>29</v>
      </c>
      <c r="R743" s="8">
        <f t="shared" si="535"/>
        <v>29</v>
      </c>
      <c r="S743" s="8">
        <f t="shared" si="535"/>
        <v>29</v>
      </c>
      <c r="T743" s="8">
        <f t="shared" si="535"/>
        <v>29</v>
      </c>
      <c r="U743" s="8">
        <f t="shared" si="535"/>
        <v>29</v>
      </c>
      <c r="V743" s="8">
        <f t="shared" si="535"/>
        <v>29</v>
      </c>
      <c r="W743" s="8">
        <f t="shared" si="535"/>
        <v>29</v>
      </c>
      <c r="X743" s="8">
        <f t="shared" si="535"/>
        <v>29</v>
      </c>
      <c r="Y743" s="8">
        <f t="shared" si="535"/>
        <v>29</v>
      </c>
      <c r="Z743" s="8">
        <f t="shared" si="535"/>
        <v>29</v>
      </c>
      <c r="AA743" s="8">
        <f t="shared" si="535"/>
        <v>29</v>
      </c>
      <c r="AB743" s="8">
        <f t="shared" si="535"/>
        <v>29</v>
      </c>
      <c r="AC743" s="8">
        <f t="shared" si="535"/>
        <v>29</v>
      </c>
      <c r="AD743" s="8">
        <f t="shared" si="535"/>
        <v>29</v>
      </c>
      <c r="AE743" s="8">
        <f t="shared" si="535"/>
        <v>29</v>
      </c>
      <c r="AF743" s="8">
        <f t="shared" si="535"/>
        <v>29</v>
      </c>
      <c r="AG743" s="8">
        <f t="shared" si="535"/>
        <v>29</v>
      </c>
      <c r="AH743" s="8">
        <f t="shared" si="535"/>
        <v>29</v>
      </c>
    </row>
    <row r="744" spans="2:34" hidden="1" outlineLevel="1">
      <c r="B744" t="str">
        <f t="shared" si="521"/>
        <v>General - Methane - GWP20 - Global - ton CO2eq/ton fuel</v>
      </c>
      <c r="C744" t="s">
        <v>115</v>
      </c>
      <c r="D744" t="s">
        <v>172</v>
      </c>
      <c r="E744" t="s">
        <v>49</v>
      </c>
      <c r="F744" t="s">
        <v>52</v>
      </c>
      <c r="G744" s="8">
        <f t="shared" ref="G744:AH744" si="536">Methane_GWP20</f>
        <v>85</v>
      </c>
      <c r="H744" s="8">
        <f t="shared" si="536"/>
        <v>85</v>
      </c>
      <c r="I744" s="8">
        <f t="shared" si="536"/>
        <v>85</v>
      </c>
      <c r="J744" s="8">
        <f t="shared" si="536"/>
        <v>85</v>
      </c>
      <c r="K744" s="8">
        <f t="shared" si="536"/>
        <v>85</v>
      </c>
      <c r="L744" s="8">
        <f t="shared" si="536"/>
        <v>85</v>
      </c>
      <c r="M744" s="8">
        <f t="shared" si="536"/>
        <v>85</v>
      </c>
      <c r="N744" s="8">
        <f t="shared" si="536"/>
        <v>85</v>
      </c>
      <c r="O744" s="8">
        <f t="shared" si="536"/>
        <v>85</v>
      </c>
      <c r="P744" s="8">
        <f t="shared" si="536"/>
        <v>85</v>
      </c>
      <c r="Q744" s="8">
        <f t="shared" si="536"/>
        <v>85</v>
      </c>
      <c r="R744" s="8">
        <f t="shared" si="536"/>
        <v>85</v>
      </c>
      <c r="S744" s="8">
        <f t="shared" si="536"/>
        <v>85</v>
      </c>
      <c r="T744" s="8">
        <f t="shared" si="536"/>
        <v>85</v>
      </c>
      <c r="U744" s="8">
        <f t="shared" si="536"/>
        <v>85</v>
      </c>
      <c r="V744" s="8">
        <f t="shared" si="536"/>
        <v>85</v>
      </c>
      <c r="W744" s="8">
        <f t="shared" si="536"/>
        <v>85</v>
      </c>
      <c r="X744" s="8">
        <f t="shared" si="536"/>
        <v>85</v>
      </c>
      <c r="Y744" s="8">
        <f t="shared" si="536"/>
        <v>85</v>
      </c>
      <c r="Z744" s="8">
        <f t="shared" si="536"/>
        <v>85</v>
      </c>
      <c r="AA744" s="8">
        <f t="shared" si="536"/>
        <v>85</v>
      </c>
      <c r="AB744" s="8">
        <f t="shared" si="536"/>
        <v>85</v>
      </c>
      <c r="AC744" s="8">
        <f t="shared" si="536"/>
        <v>85</v>
      </c>
      <c r="AD744" s="8">
        <f t="shared" si="536"/>
        <v>85</v>
      </c>
      <c r="AE744" s="8">
        <f t="shared" si="536"/>
        <v>85</v>
      </c>
      <c r="AF744" s="8">
        <f t="shared" si="536"/>
        <v>85</v>
      </c>
      <c r="AG744" s="8">
        <f t="shared" si="536"/>
        <v>85</v>
      </c>
      <c r="AH744" s="8">
        <f t="shared" si="536"/>
        <v>85</v>
      </c>
    </row>
    <row r="745" spans="2:34" hidden="1" outlineLevel="1">
      <c r="B745" t="str">
        <f t="shared" si="521"/>
        <v>General - Nitrous oxide - GWP100 - Global - ton CO2eq/ton fuel</v>
      </c>
      <c r="C745" t="s">
        <v>115</v>
      </c>
      <c r="D745" t="s">
        <v>173</v>
      </c>
      <c r="E745" t="s">
        <v>49</v>
      </c>
      <c r="F745" t="s">
        <v>52</v>
      </c>
      <c r="G745" s="8">
        <f t="shared" ref="G745:AH745" si="537">NitrousOxide_GWP100</f>
        <v>266</v>
      </c>
      <c r="H745" s="8">
        <f t="shared" si="537"/>
        <v>266</v>
      </c>
      <c r="I745" s="8">
        <f t="shared" si="537"/>
        <v>266</v>
      </c>
      <c r="J745" s="8">
        <f t="shared" si="537"/>
        <v>266</v>
      </c>
      <c r="K745" s="8">
        <f t="shared" si="537"/>
        <v>266</v>
      </c>
      <c r="L745" s="8">
        <f t="shared" si="537"/>
        <v>266</v>
      </c>
      <c r="M745" s="8">
        <f t="shared" si="537"/>
        <v>266</v>
      </c>
      <c r="N745" s="8">
        <f t="shared" si="537"/>
        <v>266</v>
      </c>
      <c r="O745" s="8">
        <f t="shared" si="537"/>
        <v>266</v>
      </c>
      <c r="P745" s="8">
        <f t="shared" si="537"/>
        <v>266</v>
      </c>
      <c r="Q745" s="8">
        <f t="shared" si="537"/>
        <v>266</v>
      </c>
      <c r="R745" s="8">
        <f t="shared" si="537"/>
        <v>266</v>
      </c>
      <c r="S745" s="8">
        <f t="shared" si="537"/>
        <v>266</v>
      </c>
      <c r="T745" s="8">
        <f t="shared" si="537"/>
        <v>266</v>
      </c>
      <c r="U745" s="8">
        <f t="shared" si="537"/>
        <v>266</v>
      </c>
      <c r="V745" s="8">
        <f t="shared" si="537"/>
        <v>266</v>
      </c>
      <c r="W745" s="8">
        <f t="shared" si="537"/>
        <v>266</v>
      </c>
      <c r="X745" s="8">
        <f t="shared" si="537"/>
        <v>266</v>
      </c>
      <c r="Y745" s="8">
        <f t="shared" si="537"/>
        <v>266</v>
      </c>
      <c r="Z745" s="8">
        <f t="shared" si="537"/>
        <v>266</v>
      </c>
      <c r="AA745" s="8">
        <f t="shared" si="537"/>
        <v>266</v>
      </c>
      <c r="AB745" s="8">
        <f t="shared" si="537"/>
        <v>266</v>
      </c>
      <c r="AC745" s="8">
        <f t="shared" si="537"/>
        <v>266</v>
      </c>
      <c r="AD745" s="8">
        <f t="shared" si="537"/>
        <v>266</v>
      </c>
      <c r="AE745" s="8">
        <f t="shared" si="537"/>
        <v>266</v>
      </c>
      <c r="AF745" s="8">
        <f t="shared" si="537"/>
        <v>266</v>
      </c>
      <c r="AG745" s="8">
        <f t="shared" si="537"/>
        <v>266</v>
      </c>
      <c r="AH745" s="8">
        <f t="shared" si="537"/>
        <v>266</v>
      </c>
    </row>
    <row r="746" spans="2:34" hidden="1" outlineLevel="1">
      <c r="B746" t="str">
        <f t="shared" si="521"/>
        <v>General - Nitrous oxide - GWP20 - Global - ton CO2eq/ton fuel</v>
      </c>
      <c r="C746" t="s">
        <v>115</v>
      </c>
      <c r="D746" t="s">
        <v>174</v>
      </c>
      <c r="E746" t="s">
        <v>49</v>
      </c>
      <c r="F746" t="s">
        <v>52</v>
      </c>
      <c r="G746" s="8">
        <f t="shared" ref="G746:AH746" si="538">NitrousOxide_GWP20</f>
        <v>251</v>
      </c>
      <c r="H746" s="8">
        <f t="shared" si="538"/>
        <v>251</v>
      </c>
      <c r="I746" s="8">
        <f t="shared" si="538"/>
        <v>251</v>
      </c>
      <c r="J746" s="8">
        <f t="shared" si="538"/>
        <v>251</v>
      </c>
      <c r="K746" s="8">
        <f t="shared" si="538"/>
        <v>251</v>
      </c>
      <c r="L746" s="8">
        <f t="shared" si="538"/>
        <v>251</v>
      </c>
      <c r="M746" s="8">
        <f t="shared" si="538"/>
        <v>251</v>
      </c>
      <c r="N746" s="8">
        <f t="shared" si="538"/>
        <v>251</v>
      </c>
      <c r="O746" s="8">
        <f t="shared" si="538"/>
        <v>251</v>
      </c>
      <c r="P746" s="8">
        <f t="shared" si="538"/>
        <v>251</v>
      </c>
      <c r="Q746" s="8">
        <f t="shared" si="538"/>
        <v>251</v>
      </c>
      <c r="R746" s="8">
        <f t="shared" si="538"/>
        <v>251</v>
      </c>
      <c r="S746" s="8">
        <f t="shared" si="538"/>
        <v>251</v>
      </c>
      <c r="T746" s="8">
        <f t="shared" si="538"/>
        <v>251</v>
      </c>
      <c r="U746" s="8">
        <f t="shared" si="538"/>
        <v>251</v>
      </c>
      <c r="V746" s="8">
        <f t="shared" si="538"/>
        <v>251</v>
      </c>
      <c r="W746" s="8">
        <f t="shared" si="538"/>
        <v>251</v>
      </c>
      <c r="X746" s="8">
        <f t="shared" si="538"/>
        <v>251</v>
      </c>
      <c r="Y746" s="8">
        <f t="shared" si="538"/>
        <v>251</v>
      </c>
      <c r="Z746" s="8">
        <f t="shared" si="538"/>
        <v>251</v>
      </c>
      <c r="AA746" s="8">
        <f t="shared" si="538"/>
        <v>251</v>
      </c>
      <c r="AB746" s="8">
        <f t="shared" si="538"/>
        <v>251</v>
      </c>
      <c r="AC746" s="8">
        <f t="shared" si="538"/>
        <v>251</v>
      </c>
      <c r="AD746" s="8">
        <f t="shared" si="538"/>
        <v>251</v>
      </c>
      <c r="AE746" s="8">
        <f t="shared" si="538"/>
        <v>251</v>
      </c>
      <c r="AF746" s="8">
        <f t="shared" si="538"/>
        <v>251</v>
      </c>
      <c r="AG746" s="8">
        <f t="shared" si="538"/>
        <v>251</v>
      </c>
      <c r="AH746" s="8">
        <f t="shared" si="538"/>
        <v>251</v>
      </c>
    </row>
    <row r="747" spans="2:34" hidden="1" outlineLevel="1">
      <c r="B747" t="str">
        <f t="shared" si="521"/>
        <v/>
      </c>
      <c r="C747" s="56"/>
      <c r="D747" s="56"/>
      <c r="E747" s="56"/>
      <c r="F747" s="56"/>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row>
    <row r="748" spans="2:34" hidden="1" outlineLevel="1">
      <c r="B748" t="str">
        <f t="shared" si="521"/>
        <v>Carbon capture - Total emissions - WTT - Global - ton CO2eq/ton fuel</v>
      </c>
      <c r="C748" s="10" t="str">
        <f>C739</f>
        <v>Carbon capture</v>
      </c>
      <c r="D748" s="10" t="s">
        <v>175</v>
      </c>
      <c r="E748" s="10" t="s">
        <v>49</v>
      </c>
      <c r="F748" s="10" t="s">
        <v>52</v>
      </c>
      <c r="G748" s="60">
        <f t="shared" ref="G748:AH748" si="539">G752+G756+G760</f>
        <v>0.10399999999999965</v>
      </c>
      <c r="H748" s="60">
        <f t="shared" si="539"/>
        <v>0.10199999999999987</v>
      </c>
      <c r="I748" s="60">
        <f t="shared" si="539"/>
        <v>9.9999999999999645E-2</v>
      </c>
      <c r="J748" s="60">
        <f t="shared" si="539"/>
        <v>9.7999999999999865E-2</v>
      </c>
      <c r="K748" s="60">
        <f t="shared" si="539"/>
        <v>9.5999999999999197E-2</v>
      </c>
      <c r="L748" s="60">
        <f t="shared" si="539"/>
        <v>9.3999999999999417E-2</v>
      </c>
      <c r="M748" s="60">
        <f t="shared" si="539"/>
        <v>9.1999999999999638E-2</v>
      </c>
      <c r="N748" s="60">
        <f t="shared" si="539"/>
        <v>8.999999999999897E-2</v>
      </c>
      <c r="O748" s="60">
        <f t="shared" si="539"/>
        <v>8.8000000000000078E-2</v>
      </c>
      <c r="P748" s="60">
        <f t="shared" si="539"/>
        <v>8.6000000000000298E-2</v>
      </c>
      <c r="Q748" s="60">
        <f t="shared" si="539"/>
        <v>8.4000000000000519E-2</v>
      </c>
      <c r="R748" s="60">
        <f t="shared" si="539"/>
        <v>8.2000000000000739E-2</v>
      </c>
      <c r="S748" s="60">
        <f t="shared" si="539"/>
        <v>8.0000000000000071E-2</v>
      </c>
      <c r="T748" s="60">
        <f t="shared" si="539"/>
        <v>7.8000000000000291E-2</v>
      </c>
      <c r="U748" s="60">
        <f t="shared" si="539"/>
        <v>7.5999999999999623E-2</v>
      </c>
      <c r="V748" s="60">
        <f t="shared" si="539"/>
        <v>7.3999999999999844E-2</v>
      </c>
      <c r="W748" s="60">
        <f t="shared" si="539"/>
        <v>7.2000000000000064E-2</v>
      </c>
      <c r="X748" s="60">
        <f t="shared" si="539"/>
        <v>6.999999999999984E-2</v>
      </c>
      <c r="Y748" s="60">
        <f t="shared" si="539"/>
        <v>6.800000000000006E-2</v>
      </c>
      <c r="Z748" s="60">
        <f t="shared" si="539"/>
        <v>6.6000000000000281E-2</v>
      </c>
      <c r="AA748" s="60">
        <f t="shared" si="539"/>
        <v>6.3999999999999613E-2</v>
      </c>
      <c r="AB748" s="60">
        <f t="shared" si="539"/>
        <v>6.1999999999999833E-2</v>
      </c>
      <c r="AC748" s="60">
        <f t="shared" si="539"/>
        <v>6.0000000000000053E-2</v>
      </c>
      <c r="AD748" s="60">
        <f t="shared" si="539"/>
        <v>5.7999999999999385E-2</v>
      </c>
      <c r="AE748" s="60">
        <f t="shared" si="539"/>
        <v>5.5999999999999606E-2</v>
      </c>
      <c r="AF748" s="60">
        <f t="shared" si="539"/>
        <v>5.3999999999999826E-2</v>
      </c>
      <c r="AG748" s="60">
        <f t="shared" si="539"/>
        <v>5.2000000000000046E-2</v>
      </c>
      <c r="AH748" s="60">
        <f t="shared" si="539"/>
        <v>5.0000000000000266E-2</v>
      </c>
    </row>
    <row r="749" spans="2:34" hidden="1" outlineLevel="1">
      <c r="B749" t="str">
        <f t="shared" si="521"/>
        <v>Carbon capture - Total emissions - WTT - Global - ton CO2eq/ton fuel</v>
      </c>
      <c r="C749" s="2" t="str">
        <f>C739</f>
        <v>Carbon capture</v>
      </c>
      <c r="D749" s="2" t="s">
        <v>175</v>
      </c>
      <c r="E749" s="2" t="s">
        <v>49</v>
      </c>
      <c r="F749" s="2" t="s">
        <v>52</v>
      </c>
      <c r="G749" s="64">
        <f t="shared" ref="G749:AH749" si="540">G753+G757+G761</f>
        <v>0</v>
      </c>
      <c r="H749" s="64">
        <f t="shared" si="540"/>
        <v>0</v>
      </c>
      <c r="I749" s="64">
        <f t="shared" si="540"/>
        <v>0</v>
      </c>
      <c r="J749" s="64">
        <f t="shared" si="540"/>
        <v>0</v>
      </c>
      <c r="K749" s="64">
        <f t="shared" si="540"/>
        <v>0</v>
      </c>
      <c r="L749" s="64">
        <f t="shared" si="540"/>
        <v>0</v>
      </c>
      <c r="M749" s="64">
        <f t="shared" si="540"/>
        <v>0</v>
      </c>
      <c r="N749" s="64">
        <f t="shared" si="540"/>
        <v>0</v>
      </c>
      <c r="O749" s="64">
        <f t="shared" si="540"/>
        <v>0</v>
      </c>
      <c r="P749" s="64">
        <f t="shared" si="540"/>
        <v>0</v>
      </c>
      <c r="Q749" s="64">
        <f t="shared" si="540"/>
        <v>0</v>
      </c>
      <c r="R749" s="64">
        <f t="shared" si="540"/>
        <v>0</v>
      </c>
      <c r="S749" s="64">
        <f t="shared" si="540"/>
        <v>0</v>
      </c>
      <c r="T749" s="64">
        <f t="shared" si="540"/>
        <v>0</v>
      </c>
      <c r="U749" s="64">
        <f t="shared" si="540"/>
        <v>0</v>
      </c>
      <c r="V749" s="64">
        <f t="shared" si="540"/>
        <v>0</v>
      </c>
      <c r="W749" s="64">
        <f t="shared" si="540"/>
        <v>0</v>
      </c>
      <c r="X749" s="64">
        <f t="shared" si="540"/>
        <v>0</v>
      </c>
      <c r="Y749" s="64">
        <f t="shared" si="540"/>
        <v>0</v>
      </c>
      <c r="Z749" s="64">
        <f t="shared" si="540"/>
        <v>0</v>
      </c>
      <c r="AA749" s="64">
        <f t="shared" si="540"/>
        <v>0</v>
      </c>
      <c r="AB749" s="64">
        <f t="shared" si="540"/>
        <v>0</v>
      </c>
      <c r="AC749" s="64">
        <f t="shared" si="540"/>
        <v>0</v>
      </c>
      <c r="AD749" s="64">
        <f t="shared" si="540"/>
        <v>0</v>
      </c>
      <c r="AE749" s="64">
        <f t="shared" si="540"/>
        <v>0</v>
      </c>
      <c r="AF749" s="64">
        <f t="shared" si="540"/>
        <v>0</v>
      </c>
      <c r="AG749" s="64">
        <f t="shared" si="540"/>
        <v>0</v>
      </c>
      <c r="AH749" s="64">
        <f t="shared" si="540"/>
        <v>0</v>
      </c>
    </row>
    <row r="750" spans="2:34" hidden="1" outlineLevel="1">
      <c r="B750" t="str">
        <f t="shared" si="521"/>
        <v>Carbon capture - Total emissions - WTT - Global - ton CO2eq/ton fuel</v>
      </c>
      <c r="C750" s="13" t="str">
        <f>C739</f>
        <v>Carbon capture</v>
      </c>
      <c r="D750" s="13" t="s">
        <v>175</v>
      </c>
      <c r="E750" s="13" t="s">
        <v>49</v>
      </c>
      <c r="F750" s="13" t="s">
        <v>52</v>
      </c>
      <c r="G750" s="61">
        <f t="shared" ref="G750:AH750" si="541">G754+G758+G762</f>
        <v>0</v>
      </c>
      <c r="H750" s="61">
        <f t="shared" si="541"/>
        <v>0</v>
      </c>
      <c r="I750" s="61">
        <f t="shared" si="541"/>
        <v>0</v>
      </c>
      <c r="J750" s="61">
        <f t="shared" si="541"/>
        <v>0</v>
      </c>
      <c r="K750" s="61">
        <f t="shared" si="541"/>
        <v>0</v>
      </c>
      <c r="L750" s="61">
        <f t="shared" si="541"/>
        <v>0</v>
      </c>
      <c r="M750" s="61">
        <f t="shared" si="541"/>
        <v>0</v>
      </c>
      <c r="N750" s="61">
        <f t="shared" si="541"/>
        <v>0</v>
      </c>
      <c r="O750" s="61">
        <f t="shared" si="541"/>
        <v>0</v>
      </c>
      <c r="P750" s="61">
        <f t="shared" si="541"/>
        <v>0</v>
      </c>
      <c r="Q750" s="61">
        <f t="shared" si="541"/>
        <v>0</v>
      </c>
      <c r="R750" s="61">
        <f t="shared" si="541"/>
        <v>0</v>
      </c>
      <c r="S750" s="61">
        <f t="shared" si="541"/>
        <v>0</v>
      </c>
      <c r="T750" s="61">
        <f t="shared" si="541"/>
        <v>0</v>
      </c>
      <c r="U750" s="61">
        <f t="shared" si="541"/>
        <v>0</v>
      </c>
      <c r="V750" s="61">
        <f t="shared" si="541"/>
        <v>0</v>
      </c>
      <c r="W750" s="61">
        <f t="shared" si="541"/>
        <v>0</v>
      </c>
      <c r="X750" s="61">
        <f t="shared" si="541"/>
        <v>0</v>
      </c>
      <c r="Y750" s="61">
        <f t="shared" si="541"/>
        <v>0</v>
      </c>
      <c r="Z750" s="61">
        <f t="shared" si="541"/>
        <v>0</v>
      </c>
      <c r="AA750" s="61">
        <f t="shared" si="541"/>
        <v>0</v>
      </c>
      <c r="AB750" s="61">
        <f t="shared" si="541"/>
        <v>0</v>
      </c>
      <c r="AC750" s="61">
        <f t="shared" si="541"/>
        <v>0</v>
      </c>
      <c r="AD750" s="61">
        <f t="shared" si="541"/>
        <v>0</v>
      </c>
      <c r="AE750" s="61">
        <f t="shared" si="541"/>
        <v>0</v>
      </c>
      <c r="AF750" s="61">
        <f t="shared" si="541"/>
        <v>0</v>
      </c>
      <c r="AG750" s="61">
        <f t="shared" si="541"/>
        <v>0</v>
      </c>
      <c r="AH750" s="61">
        <f t="shared" si="541"/>
        <v>0</v>
      </c>
    </row>
    <row r="751" spans="2:34" hidden="1" outlineLevel="1">
      <c r="B751" t="str">
        <f t="shared" si="521"/>
        <v/>
      </c>
      <c r="C751" s="2"/>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row>
    <row r="752" spans="2:34" hidden="1" outlineLevel="1">
      <c r="B752" t="str">
        <f t="shared" si="521"/>
        <v>Carbon capture - Process-related emissions - WTT - Global - ton CO2/ton fuel</v>
      </c>
      <c r="C752" s="10" t="str">
        <f>C739</f>
        <v>Carbon capture</v>
      </c>
      <c r="D752" s="10" t="s">
        <v>179</v>
      </c>
      <c r="E752" s="10" t="s">
        <v>49</v>
      </c>
      <c r="F752" s="10" t="s">
        <v>176</v>
      </c>
      <c r="G752" s="60">
        <v>0</v>
      </c>
      <c r="H752" s="60">
        <v>0</v>
      </c>
      <c r="I752" s="60">
        <v>0</v>
      </c>
      <c r="J752" s="60">
        <v>0</v>
      </c>
      <c r="K752" s="60">
        <v>0</v>
      </c>
      <c r="L752" s="60">
        <v>0</v>
      </c>
      <c r="M752" s="60">
        <v>0</v>
      </c>
      <c r="N752" s="60">
        <v>0</v>
      </c>
      <c r="O752" s="60">
        <v>0</v>
      </c>
      <c r="P752" s="60">
        <v>0</v>
      </c>
      <c r="Q752" s="60">
        <v>0</v>
      </c>
      <c r="R752" s="60">
        <v>0</v>
      </c>
      <c r="S752" s="60">
        <v>0</v>
      </c>
      <c r="T752" s="60">
        <v>0</v>
      </c>
      <c r="U752" s="60">
        <v>0</v>
      </c>
      <c r="V752" s="60">
        <v>0</v>
      </c>
      <c r="W752" s="60">
        <v>0</v>
      </c>
      <c r="X752" s="60">
        <v>0</v>
      </c>
      <c r="Y752" s="60">
        <v>0</v>
      </c>
      <c r="Z752" s="60">
        <v>0</v>
      </c>
      <c r="AA752" s="60">
        <v>0</v>
      </c>
      <c r="AB752" s="60">
        <v>0</v>
      </c>
      <c r="AC752" s="60">
        <v>0</v>
      </c>
      <c r="AD752" s="60">
        <v>0</v>
      </c>
      <c r="AE752" s="60">
        <v>0</v>
      </c>
      <c r="AF752" s="60">
        <v>0</v>
      </c>
      <c r="AG752" s="60">
        <v>0</v>
      </c>
      <c r="AH752" s="60">
        <v>0</v>
      </c>
    </row>
    <row r="753" spans="2:34" hidden="1" outlineLevel="1">
      <c r="B753" t="str">
        <f t="shared" si="521"/>
        <v>Carbon capture - Process-related emissions - WTT - Global - ton CH4/ton fuel</v>
      </c>
      <c r="C753" s="2" t="str">
        <f>C739</f>
        <v>Carbon capture</v>
      </c>
      <c r="D753" s="2" t="s">
        <v>179</v>
      </c>
      <c r="E753" s="2" t="s">
        <v>49</v>
      </c>
      <c r="F753" s="2" t="s">
        <v>177</v>
      </c>
      <c r="G753" s="64">
        <v>0</v>
      </c>
      <c r="H753" s="64">
        <v>0</v>
      </c>
      <c r="I753" s="64">
        <v>0</v>
      </c>
      <c r="J753" s="64">
        <v>0</v>
      </c>
      <c r="K753" s="64">
        <v>0</v>
      </c>
      <c r="L753" s="64">
        <v>0</v>
      </c>
      <c r="M753" s="64">
        <v>0</v>
      </c>
      <c r="N753" s="64">
        <v>0</v>
      </c>
      <c r="O753" s="64">
        <v>0</v>
      </c>
      <c r="P753" s="64">
        <v>0</v>
      </c>
      <c r="Q753" s="64">
        <v>0</v>
      </c>
      <c r="R753" s="64">
        <v>0</v>
      </c>
      <c r="S753" s="64">
        <v>0</v>
      </c>
      <c r="T753" s="64">
        <v>0</v>
      </c>
      <c r="U753" s="64">
        <v>0</v>
      </c>
      <c r="V753" s="64">
        <v>0</v>
      </c>
      <c r="W753" s="64">
        <v>0</v>
      </c>
      <c r="X753" s="64">
        <v>0</v>
      </c>
      <c r="Y753" s="64">
        <v>0</v>
      </c>
      <c r="Z753" s="64">
        <v>0</v>
      </c>
      <c r="AA753" s="64">
        <v>0</v>
      </c>
      <c r="AB753" s="64">
        <v>0</v>
      </c>
      <c r="AC753" s="64">
        <v>0</v>
      </c>
      <c r="AD753" s="64">
        <v>0</v>
      </c>
      <c r="AE753" s="64">
        <v>0</v>
      </c>
      <c r="AF753" s="64">
        <v>0</v>
      </c>
      <c r="AG753" s="64">
        <v>0</v>
      </c>
      <c r="AH753" s="64">
        <v>0</v>
      </c>
    </row>
    <row r="754" spans="2:34" hidden="1" outlineLevel="1">
      <c r="B754" t="str">
        <f t="shared" si="521"/>
        <v>Carbon capture - Process-related emissions - WTT - Global - ton N2O/ton fuel</v>
      </c>
      <c r="C754" s="13" t="str">
        <f>C739</f>
        <v>Carbon capture</v>
      </c>
      <c r="D754" s="13" t="s">
        <v>179</v>
      </c>
      <c r="E754" s="13" t="s">
        <v>49</v>
      </c>
      <c r="F754" s="13" t="s">
        <v>178</v>
      </c>
      <c r="G754" s="61">
        <v>0</v>
      </c>
      <c r="H754" s="61">
        <v>0</v>
      </c>
      <c r="I754" s="61">
        <v>0</v>
      </c>
      <c r="J754" s="61">
        <v>0</v>
      </c>
      <c r="K754" s="61">
        <v>0</v>
      </c>
      <c r="L754" s="61">
        <v>0</v>
      </c>
      <c r="M754" s="61">
        <v>0</v>
      </c>
      <c r="N754" s="61">
        <v>0</v>
      </c>
      <c r="O754" s="61">
        <v>0</v>
      </c>
      <c r="P754" s="61">
        <v>0</v>
      </c>
      <c r="Q754" s="61">
        <v>0</v>
      </c>
      <c r="R754" s="61">
        <v>0</v>
      </c>
      <c r="S754" s="61">
        <v>0</v>
      </c>
      <c r="T754" s="61">
        <v>0</v>
      </c>
      <c r="U754" s="61">
        <v>0</v>
      </c>
      <c r="V754" s="61">
        <v>0</v>
      </c>
      <c r="W754" s="61">
        <v>0</v>
      </c>
      <c r="X754" s="61">
        <v>0</v>
      </c>
      <c r="Y754" s="61">
        <v>0</v>
      </c>
      <c r="Z754" s="61">
        <v>0</v>
      </c>
      <c r="AA754" s="61">
        <v>0</v>
      </c>
      <c r="AB754" s="61">
        <v>0</v>
      </c>
      <c r="AC754" s="61">
        <v>0</v>
      </c>
      <c r="AD754" s="61">
        <v>0</v>
      </c>
      <c r="AE754" s="61">
        <v>0</v>
      </c>
      <c r="AF754" s="61">
        <v>0</v>
      </c>
      <c r="AG754" s="61">
        <v>0</v>
      </c>
      <c r="AH754" s="61">
        <v>0</v>
      </c>
    </row>
    <row r="755" spans="2:34" hidden="1" outlineLevel="1">
      <c r="B755" t="str">
        <f t="shared" si="521"/>
        <v/>
      </c>
      <c r="G755" s="66"/>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row>
    <row r="756" spans="2:34" hidden="1" outlineLevel="1">
      <c r="B756" t="str">
        <f t="shared" si="521"/>
        <v>Carbon capture - Energy-related emissions - WTT - Global - ton CO2/ton fuel</v>
      </c>
      <c r="C756" s="10" t="str">
        <f>C739</f>
        <v>Carbon capture</v>
      </c>
      <c r="D756" s="10" t="s">
        <v>183</v>
      </c>
      <c r="E756" s="10" t="s">
        <v>49</v>
      </c>
      <c r="F756" s="10" t="s">
        <v>176</v>
      </c>
      <c r="G756" s="60">
        <v>0</v>
      </c>
      <c r="H756" s="60">
        <v>0</v>
      </c>
      <c r="I756" s="60">
        <v>0</v>
      </c>
      <c r="J756" s="60">
        <v>0</v>
      </c>
      <c r="K756" s="60">
        <v>0</v>
      </c>
      <c r="L756" s="60">
        <v>0</v>
      </c>
      <c r="M756" s="60">
        <v>0</v>
      </c>
      <c r="N756" s="60">
        <v>0</v>
      </c>
      <c r="O756" s="60">
        <v>0</v>
      </c>
      <c r="P756" s="60">
        <v>0</v>
      </c>
      <c r="Q756" s="60">
        <v>0</v>
      </c>
      <c r="R756" s="60">
        <v>0</v>
      </c>
      <c r="S756" s="60">
        <v>0</v>
      </c>
      <c r="T756" s="60">
        <v>0</v>
      </c>
      <c r="U756" s="60">
        <v>0</v>
      </c>
      <c r="V756" s="60">
        <v>0</v>
      </c>
      <c r="W756" s="60">
        <v>0</v>
      </c>
      <c r="X756" s="60">
        <v>0</v>
      </c>
      <c r="Y756" s="60">
        <v>0</v>
      </c>
      <c r="Z756" s="60">
        <v>0</v>
      </c>
      <c r="AA756" s="60">
        <v>0</v>
      </c>
      <c r="AB756" s="60">
        <v>0</v>
      </c>
      <c r="AC756" s="60">
        <v>0</v>
      </c>
      <c r="AD756" s="60">
        <v>0</v>
      </c>
      <c r="AE756" s="60">
        <v>0</v>
      </c>
      <c r="AF756" s="60">
        <v>0</v>
      </c>
      <c r="AG756" s="60">
        <v>0</v>
      </c>
      <c r="AH756" s="60">
        <v>0</v>
      </c>
    </row>
    <row r="757" spans="2:34" hidden="1" outlineLevel="1">
      <c r="B757" t="str">
        <f t="shared" si="521"/>
        <v>Carbon capture - Energy-related emissions - WTT - Global - ton CH4/ton fuel</v>
      </c>
      <c r="C757" s="2" t="str">
        <f>C739</f>
        <v>Carbon capture</v>
      </c>
      <c r="D757" s="2" t="s">
        <v>183</v>
      </c>
      <c r="E757" s="2" t="s">
        <v>49</v>
      </c>
      <c r="F757" s="2" t="s">
        <v>177</v>
      </c>
      <c r="G757" s="64">
        <v>0</v>
      </c>
      <c r="H757" s="64">
        <v>0</v>
      </c>
      <c r="I757" s="64">
        <v>0</v>
      </c>
      <c r="J757" s="64">
        <v>0</v>
      </c>
      <c r="K757" s="64">
        <v>0</v>
      </c>
      <c r="L757" s="64">
        <v>0</v>
      </c>
      <c r="M757" s="64">
        <v>0</v>
      </c>
      <c r="N757" s="64">
        <v>0</v>
      </c>
      <c r="O757" s="64">
        <v>0</v>
      </c>
      <c r="P757" s="64">
        <v>0</v>
      </c>
      <c r="Q757" s="64">
        <v>0</v>
      </c>
      <c r="R757" s="64">
        <v>0</v>
      </c>
      <c r="S757" s="64">
        <v>0</v>
      </c>
      <c r="T757" s="64">
        <v>0</v>
      </c>
      <c r="U757" s="64">
        <v>0</v>
      </c>
      <c r="V757" s="64">
        <v>0</v>
      </c>
      <c r="W757" s="64">
        <v>0</v>
      </c>
      <c r="X757" s="64">
        <v>0</v>
      </c>
      <c r="Y757" s="64">
        <v>0</v>
      </c>
      <c r="Z757" s="64">
        <v>0</v>
      </c>
      <c r="AA757" s="64">
        <v>0</v>
      </c>
      <c r="AB757" s="64">
        <v>0</v>
      </c>
      <c r="AC757" s="64">
        <v>0</v>
      </c>
      <c r="AD757" s="64">
        <v>0</v>
      </c>
      <c r="AE757" s="64">
        <v>0</v>
      </c>
      <c r="AF757" s="64">
        <v>0</v>
      </c>
      <c r="AG757" s="64">
        <v>0</v>
      </c>
      <c r="AH757" s="64">
        <v>0</v>
      </c>
    </row>
    <row r="758" spans="2:34" hidden="1" outlineLevel="1">
      <c r="B758" t="str">
        <f t="shared" si="521"/>
        <v>Carbon capture - Energy-related emissions - WTT - Global - ton N2O/ton fuel</v>
      </c>
      <c r="C758" s="13" t="str">
        <f>C739</f>
        <v>Carbon capture</v>
      </c>
      <c r="D758" s="13" t="s">
        <v>183</v>
      </c>
      <c r="E758" s="13" t="s">
        <v>49</v>
      </c>
      <c r="F758" s="13" t="s">
        <v>178</v>
      </c>
      <c r="G758" s="61">
        <v>0</v>
      </c>
      <c r="H758" s="61">
        <v>0</v>
      </c>
      <c r="I758" s="61">
        <v>0</v>
      </c>
      <c r="J758" s="61">
        <v>0</v>
      </c>
      <c r="K758" s="61">
        <v>0</v>
      </c>
      <c r="L758" s="61">
        <v>0</v>
      </c>
      <c r="M758" s="61">
        <v>0</v>
      </c>
      <c r="N758" s="61">
        <v>0</v>
      </c>
      <c r="O758" s="61">
        <v>0</v>
      </c>
      <c r="P758" s="61">
        <v>0</v>
      </c>
      <c r="Q758" s="61">
        <v>0</v>
      </c>
      <c r="R758" s="61">
        <v>0</v>
      </c>
      <c r="S758" s="61">
        <v>0</v>
      </c>
      <c r="T758" s="61">
        <v>0</v>
      </c>
      <c r="U758" s="61">
        <v>0</v>
      </c>
      <c r="V758" s="61">
        <v>0</v>
      </c>
      <c r="W758" s="61">
        <v>0</v>
      </c>
      <c r="X758" s="61">
        <v>0</v>
      </c>
      <c r="Y758" s="61">
        <v>0</v>
      </c>
      <c r="Z758" s="61">
        <v>0</v>
      </c>
      <c r="AA758" s="61">
        <v>0</v>
      </c>
      <c r="AB758" s="61">
        <v>0</v>
      </c>
      <c r="AC758" s="61">
        <v>0</v>
      </c>
      <c r="AD758" s="61">
        <v>0</v>
      </c>
      <c r="AE758" s="61">
        <v>0</v>
      </c>
      <c r="AF758" s="61">
        <v>0</v>
      </c>
      <c r="AG758" s="61">
        <v>0</v>
      </c>
      <c r="AH758" s="61">
        <v>0</v>
      </c>
    </row>
    <row r="759" spans="2:34" hidden="1" outlineLevel="1">
      <c r="B759" t="str">
        <f t="shared" si="521"/>
        <v/>
      </c>
      <c r="C759" s="2"/>
    </row>
    <row r="760" spans="2:34" hidden="1" outlineLevel="1">
      <c r="B760" t="str">
        <f t="shared" si="521"/>
        <v>Carbon capture - Feedstock-related emissions - WTT - Global - ton CO2/ton fuel</v>
      </c>
      <c r="C760" s="10" t="str">
        <f>C739</f>
        <v>Carbon capture</v>
      </c>
      <c r="D760" s="10" t="s">
        <v>190</v>
      </c>
      <c r="E760" s="10" t="s">
        <v>49</v>
      </c>
      <c r="F760" s="10" t="s">
        <v>176</v>
      </c>
      <c r="G760" s="67">
        <f>(1-G763)</f>
        <v>0.10399999999999965</v>
      </c>
      <c r="H760" s="67">
        <f t="shared" ref="H760:AH760" si="542">(1-H763)</f>
        <v>0.10199999999999987</v>
      </c>
      <c r="I760" s="67">
        <f t="shared" si="542"/>
        <v>9.9999999999999645E-2</v>
      </c>
      <c r="J760" s="67">
        <f t="shared" si="542"/>
        <v>9.7999999999999865E-2</v>
      </c>
      <c r="K760" s="67">
        <f t="shared" si="542"/>
        <v>9.5999999999999197E-2</v>
      </c>
      <c r="L760" s="67">
        <f t="shared" si="542"/>
        <v>9.3999999999999417E-2</v>
      </c>
      <c r="M760" s="67">
        <f t="shared" si="542"/>
        <v>9.1999999999999638E-2</v>
      </c>
      <c r="N760" s="67">
        <f t="shared" si="542"/>
        <v>8.999999999999897E-2</v>
      </c>
      <c r="O760" s="67">
        <f t="shared" si="542"/>
        <v>8.8000000000000078E-2</v>
      </c>
      <c r="P760" s="67">
        <f t="shared" si="542"/>
        <v>8.6000000000000298E-2</v>
      </c>
      <c r="Q760" s="67">
        <f t="shared" si="542"/>
        <v>8.4000000000000519E-2</v>
      </c>
      <c r="R760" s="67">
        <f t="shared" si="542"/>
        <v>8.2000000000000739E-2</v>
      </c>
      <c r="S760" s="67">
        <f t="shared" si="542"/>
        <v>8.0000000000000071E-2</v>
      </c>
      <c r="T760" s="67">
        <f t="shared" si="542"/>
        <v>7.8000000000000291E-2</v>
      </c>
      <c r="U760" s="67">
        <f t="shared" si="542"/>
        <v>7.5999999999999623E-2</v>
      </c>
      <c r="V760" s="67">
        <f t="shared" si="542"/>
        <v>7.3999999999999844E-2</v>
      </c>
      <c r="W760" s="67">
        <f t="shared" si="542"/>
        <v>7.2000000000000064E-2</v>
      </c>
      <c r="X760" s="67">
        <f t="shared" si="542"/>
        <v>6.999999999999984E-2</v>
      </c>
      <c r="Y760" s="67">
        <f t="shared" si="542"/>
        <v>6.800000000000006E-2</v>
      </c>
      <c r="Z760" s="67">
        <f t="shared" si="542"/>
        <v>6.6000000000000281E-2</v>
      </c>
      <c r="AA760" s="67">
        <f t="shared" si="542"/>
        <v>6.3999999999999613E-2</v>
      </c>
      <c r="AB760" s="67">
        <f t="shared" si="542"/>
        <v>6.1999999999999833E-2</v>
      </c>
      <c r="AC760" s="67">
        <f t="shared" si="542"/>
        <v>6.0000000000000053E-2</v>
      </c>
      <c r="AD760" s="67">
        <f t="shared" si="542"/>
        <v>5.7999999999999385E-2</v>
      </c>
      <c r="AE760" s="67">
        <f t="shared" si="542"/>
        <v>5.5999999999999606E-2</v>
      </c>
      <c r="AF760" s="67">
        <f t="shared" si="542"/>
        <v>5.3999999999999826E-2</v>
      </c>
      <c r="AG760" s="67">
        <f t="shared" si="542"/>
        <v>5.2000000000000046E-2</v>
      </c>
      <c r="AH760" s="67">
        <f t="shared" si="542"/>
        <v>5.0000000000000266E-2</v>
      </c>
    </row>
    <row r="761" spans="2:34" hidden="1" outlineLevel="1">
      <c r="B761" t="str">
        <f t="shared" si="521"/>
        <v>Carbon capture - Feedstock-related emissions - WTT - Global - ton CH4/ton fuel</v>
      </c>
      <c r="C761" s="2" t="str">
        <f>C739</f>
        <v>Carbon capture</v>
      </c>
      <c r="D761" s="2" t="s">
        <v>190</v>
      </c>
      <c r="E761" s="2" t="s">
        <v>49</v>
      </c>
      <c r="F761" s="2" t="s">
        <v>177</v>
      </c>
      <c r="G761" s="68">
        <v>0</v>
      </c>
      <c r="H761" s="68">
        <v>0</v>
      </c>
      <c r="I761" s="68">
        <v>0</v>
      </c>
      <c r="J761" s="68">
        <v>0</v>
      </c>
      <c r="K761" s="68">
        <v>0</v>
      </c>
      <c r="L761" s="68">
        <v>0</v>
      </c>
      <c r="M761" s="68">
        <v>0</v>
      </c>
      <c r="N761" s="68">
        <v>0</v>
      </c>
      <c r="O761" s="68">
        <v>0</v>
      </c>
      <c r="P761" s="68">
        <v>0</v>
      </c>
      <c r="Q761" s="68">
        <v>0</v>
      </c>
      <c r="R761" s="68">
        <v>0</v>
      </c>
      <c r="S761" s="68">
        <v>0</v>
      </c>
      <c r="T761" s="68">
        <v>0</v>
      </c>
      <c r="U761" s="68">
        <v>0</v>
      </c>
      <c r="V761" s="68">
        <v>0</v>
      </c>
      <c r="W761" s="68">
        <v>0</v>
      </c>
      <c r="X761" s="68">
        <v>0</v>
      </c>
      <c r="Y761" s="68">
        <v>0</v>
      </c>
      <c r="Z761" s="68">
        <v>0</v>
      </c>
      <c r="AA761" s="68">
        <v>0</v>
      </c>
      <c r="AB761" s="68">
        <v>0</v>
      </c>
      <c r="AC761" s="68">
        <v>0</v>
      </c>
      <c r="AD761" s="68">
        <v>0</v>
      </c>
      <c r="AE761" s="68">
        <v>0</v>
      </c>
      <c r="AF761" s="68">
        <v>0</v>
      </c>
      <c r="AG761" s="68">
        <v>0</v>
      </c>
      <c r="AH761" s="68">
        <v>0</v>
      </c>
    </row>
    <row r="762" spans="2:34" hidden="1" outlineLevel="1">
      <c r="B762" t="str">
        <f t="shared" si="521"/>
        <v>Carbon capture - Feedstock-related emissions - WTT - Global - ton N2O/ton fuel</v>
      </c>
      <c r="C762" s="13" t="str">
        <f>C739</f>
        <v>Carbon capture</v>
      </c>
      <c r="D762" s="13" t="s">
        <v>190</v>
      </c>
      <c r="E762" s="13" t="s">
        <v>49</v>
      </c>
      <c r="F762" s="13" t="s">
        <v>178</v>
      </c>
      <c r="G762" s="69">
        <v>0</v>
      </c>
      <c r="H762" s="69">
        <v>0</v>
      </c>
      <c r="I762" s="69">
        <v>0</v>
      </c>
      <c r="J762" s="69">
        <v>0</v>
      </c>
      <c r="K762" s="69">
        <v>0</v>
      </c>
      <c r="L762" s="69">
        <v>0</v>
      </c>
      <c r="M762" s="69">
        <v>0</v>
      </c>
      <c r="N762" s="69">
        <v>0</v>
      </c>
      <c r="O762" s="69">
        <v>0</v>
      </c>
      <c r="P762" s="69">
        <v>0</v>
      </c>
      <c r="Q762" s="69">
        <v>0</v>
      </c>
      <c r="R762" s="69">
        <v>0</v>
      </c>
      <c r="S762" s="69">
        <v>0</v>
      </c>
      <c r="T762" s="69">
        <v>0</v>
      </c>
      <c r="U762" s="69">
        <v>0</v>
      </c>
      <c r="V762" s="69">
        <v>0</v>
      </c>
      <c r="W762" s="69">
        <v>0</v>
      </c>
      <c r="X762" s="69">
        <v>0</v>
      </c>
      <c r="Y762" s="69">
        <v>0</v>
      </c>
      <c r="Z762" s="69">
        <v>0</v>
      </c>
      <c r="AA762" s="69">
        <v>0</v>
      </c>
      <c r="AB762" s="69">
        <v>0</v>
      </c>
      <c r="AC762" s="69">
        <v>0</v>
      </c>
      <c r="AD762" s="69">
        <v>0</v>
      </c>
      <c r="AE762" s="69">
        <v>0</v>
      </c>
      <c r="AF762" s="69">
        <v>0</v>
      </c>
      <c r="AG762" s="69">
        <v>0</v>
      </c>
      <c r="AH762" s="69">
        <v>0</v>
      </c>
    </row>
    <row r="763" spans="2:34" hidden="1" outlineLevel="1">
      <c r="B763" t="str">
        <f t="shared" si="521"/>
        <v>Carbon capture - Carbon capture efficiency - Global - %</v>
      </c>
      <c r="C763" t="s">
        <v>93</v>
      </c>
      <c r="D763" t="s">
        <v>145</v>
      </c>
      <c r="E763" t="s">
        <v>49</v>
      </c>
      <c r="F763" t="s">
        <v>117</v>
      </c>
      <c r="G763" s="9">
        <f t="shared" ref="G763:V763" si="543">INDEX(FuelData,MATCH($B763,FuelData_Index,0),MATCH(G$4,FuelData_Year,0))</f>
        <v>0.89600000000000035</v>
      </c>
      <c r="H763" s="9">
        <f t="shared" si="543"/>
        <v>0.89800000000000013</v>
      </c>
      <c r="I763" s="9">
        <f t="shared" si="543"/>
        <v>0.90000000000000036</v>
      </c>
      <c r="J763" s="9">
        <f t="shared" si="543"/>
        <v>0.90200000000000014</v>
      </c>
      <c r="K763" s="9">
        <f t="shared" si="543"/>
        <v>0.9040000000000008</v>
      </c>
      <c r="L763" s="9">
        <f t="shared" si="543"/>
        <v>0.90600000000000058</v>
      </c>
      <c r="M763" s="9">
        <f t="shared" si="543"/>
        <v>0.90800000000000036</v>
      </c>
      <c r="N763" s="9">
        <f t="shared" si="543"/>
        <v>0.91000000000000103</v>
      </c>
      <c r="O763" s="9">
        <f t="shared" si="543"/>
        <v>0.91199999999999992</v>
      </c>
      <c r="P763" s="9">
        <f t="shared" si="543"/>
        <v>0.9139999999999997</v>
      </c>
      <c r="Q763" s="9">
        <f t="shared" si="543"/>
        <v>0.91599999999999948</v>
      </c>
      <c r="R763" s="9">
        <f t="shared" si="543"/>
        <v>0.91799999999999926</v>
      </c>
      <c r="S763" s="9">
        <f t="shared" si="543"/>
        <v>0.91999999999999993</v>
      </c>
      <c r="T763" s="9">
        <f t="shared" si="543"/>
        <v>0.92199999999999971</v>
      </c>
      <c r="U763" s="9">
        <f t="shared" si="543"/>
        <v>0.92400000000000038</v>
      </c>
      <c r="V763" s="9">
        <f t="shared" si="543"/>
        <v>0.92600000000000016</v>
      </c>
      <c r="W763" s="9">
        <f t="shared" ref="W763:AH763" si="544">INDEX(FuelData,MATCH($B763,FuelData_Index,0),MATCH(W$4,FuelData_Year,0))</f>
        <v>0.92799999999999994</v>
      </c>
      <c r="X763" s="9">
        <f t="shared" si="544"/>
        <v>0.93000000000000016</v>
      </c>
      <c r="Y763" s="9">
        <f t="shared" si="544"/>
        <v>0.93199999999999994</v>
      </c>
      <c r="Z763" s="9">
        <f t="shared" si="544"/>
        <v>0.93399999999999972</v>
      </c>
      <c r="AA763" s="9">
        <f t="shared" si="544"/>
        <v>0.93600000000000039</v>
      </c>
      <c r="AB763" s="9">
        <f t="shared" si="544"/>
        <v>0.93800000000000017</v>
      </c>
      <c r="AC763" s="9">
        <f t="shared" si="544"/>
        <v>0.94</v>
      </c>
      <c r="AD763" s="9">
        <f t="shared" si="544"/>
        <v>0.94200000000000061</v>
      </c>
      <c r="AE763" s="9">
        <f t="shared" si="544"/>
        <v>0.94400000000000039</v>
      </c>
      <c r="AF763" s="9">
        <f t="shared" si="544"/>
        <v>0.94600000000000017</v>
      </c>
      <c r="AG763" s="9">
        <f t="shared" si="544"/>
        <v>0.94799999999999995</v>
      </c>
      <c r="AH763" s="9">
        <f t="shared" si="544"/>
        <v>0.94999999999999973</v>
      </c>
    </row>
    <row r="764" spans="2:34" collapsed="1">
      <c r="B764" t="str">
        <f t="shared" si="521"/>
        <v/>
      </c>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c r="AH764" s="34"/>
    </row>
    <row r="765" spans="2:34">
      <c r="B765" t="str">
        <f t="shared" si="521"/>
        <v>Carbon storage - Item - Region - Unit</v>
      </c>
      <c r="C765" s="53" t="s">
        <v>94</v>
      </c>
      <c r="D765" s="53" t="s">
        <v>28</v>
      </c>
      <c r="E765" s="53" t="s">
        <v>1</v>
      </c>
      <c r="F765" s="53" t="s">
        <v>29</v>
      </c>
      <c r="G765" s="54">
        <v>2023</v>
      </c>
      <c r="H765" s="54">
        <v>2024</v>
      </c>
      <c r="I765" s="54">
        <v>2025</v>
      </c>
      <c r="J765" s="54">
        <v>2026</v>
      </c>
      <c r="K765" s="54">
        <v>2027</v>
      </c>
      <c r="L765" s="54">
        <v>2028</v>
      </c>
      <c r="M765" s="54">
        <v>2029</v>
      </c>
      <c r="N765" s="54">
        <v>2030</v>
      </c>
      <c r="O765" s="54">
        <v>2031</v>
      </c>
      <c r="P765" s="54">
        <v>2032</v>
      </c>
      <c r="Q765" s="54">
        <v>2033</v>
      </c>
      <c r="R765" s="54">
        <v>2034</v>
      </c>
      <c r="S765" s="54">
        <v>2035</v>
      </c>
      <c r="T765" s="54">
        <v>2036</v>
      </c>
      <c r="U765" s="54">
        <v>2037</v>
      </c>
      <c r="V765" s="54">
        <v>2038</v>
      </c>
      <c r="W765" s="54">
        <v>2039</v>
      </c>
      <c r="X765" s="54">
        <v>2040</v>
      </c>
      <c r="Y765" s="54">
        <v>2041</v>
      </c>
      <c r="Z765" s="54">
        <v>2042</v>
      </c>
      <c r="AA765" s="54">
        <v>2043</v>
      </c>
      <c r="AB765" s="54">
        <v>2044</v>
      </c>
      <c r="AC765" s="54">
        <v>2045</v>
      </c>
      <c r="AD765" s="54">
        <v>2046</v>
      </c>
      <c r="AE765" s="54">
        <v>2047</v>
      </c>
      <c r="AF765" s="54">
        <v>2048</v>
      </c>
      <c r="AG765" s="54">
        <v>2049</v>
      </c>
      <c r="AH765" s="54">
        <v>2050</v>
      </c>
    </row>
    <row r="766" spans="2:34" hidden="1" outlineLevel="1">
      <c r="B766" t="str">
        <f t="shared" si="521"/>
        <v/>
      </c>
      <c r="C766" s="56"/>
      <c r="D766" s="56"/>
      <c r="E766" s="56"/>
      <c r="F766" s="56"/>
      <c r="G766" s="57"/>
      <c r="H766" s="57"/>
      <c r="I766" s="57"/>
      <c r="J766" s="57"/>
      <c r="K766" s="57"/>
      <c r="L766" s="57"/>
      <c r="M766" s="57"/>
      <c r="N766" s="57"/>
      <c r="O766" s="57"/>
      <c r="P766" s="57"/>
      <c r="Q766" s="57"/>
      <c r="R766" s="57"/>
      <c r="S766" s="57"/>
      <c r="T766" s="57"/>
      <c r="U766" s="57"/>
      <c r="V766" s="57"/>
      <c r="W766" s="57"/>
      <c r="X766" s="57"/>
      <c r="Y766" s="57"/>
      <c r="Z766" s="57"/>
      <c r="AA766" s="57"/>
      <c r="AB766" s="57"/>
      <c r="AC766" s="57"/>
      <c r="AD766" s="57"/>
      <c r="AE766" s="57"/>
      <c r="AF766" s="57"/>
      <c r="AG766" s="57"/>
      <c r="AH766" s="57"/>
    </row>
    <row r="767" spans="2:34" hidden="1" outlineLevel="1">
      <c r="B767" t="str">
        <f t="shared" si="521"/>
        <v>Carbon storage - Total emissions - WTT - GWP100 - Global - ton CO2eq/ton fuel</v>
      </c>
      <c r="C767" s="58" t="str">
        <f>C765</f>
        <v>Carbon storage</v>
      </c>
      <c r="D767" s="10" t="s">
        <v>169</v>
      </c>
      <c r="E767" s="10" t="s">
        <v>49</v>
      </c>
      <c r="F767" s="10" t="s">
        <v>52</v>
      </c>
      <c r="G767" s="62">
        <f>G774+G775*G769+G776*G771</f>
        <v>0</v>
      </c>
      <c r="H767" s="62">
        <f t="shared" ref="H767:AH767" si="545">H774+H775*H769+H776*H771</f>
        <v>0</v>
      </c>
      <c r="I767" s="62">
        <f t="shared" si="545"/>
        <v>0</v>
      </c>
      <c r="J767" s="62">
        <f t="shared" si="545"/>
        <v>0</v>
      </c>
      <c r="K767" s="62">
        <f t="shared" si="545"/>
        <v>0</v>
      </c>
      <c r="L767" s="62">
        <f t="shared" si="545"/>
        <v>0</v>
      </c>
      <c r="M767" s="62">
        <f t="shared" si="545"/>
        <v>0</v>
      </c>
      <c r="N767" s="62">
        <f t="shared" si="545"/>
        <v>0</v>
      </c>
      <c r="O767" s="62">
        <f t="shared" si="545"/>
        <v>0</v>
      </c>
      <c r="P767" s="62">
        <f t="shared" si="545"/>
        <v>0</v>
      </c>
      <c r="Q767" s="62">
        <f t="shared" si="545"/>
        <v>0</v>
      </c>
      <c r="R767" s="62">
        <f t="shared" si="545"/>
        <v>0</v>
      </c>
      <c r="S767" s="62">
        <f t="shared" si="545"/>
        <v>0</v>
      </c>
      <c r="T767" s="62">
        <f t="shared" si="545"/>
        <v>0</v>
      </c>
      <c r="U767" s="62">
        <f t="shared" si="545"/>
        <v>0</v>
      </c>
      <c r="V767" s="62">
        <f t="shared" si="545"/>
        <v>0</v>
      </c>
      <c r="W767" s="62">
        <f t="shared" si="545"/>
        <v>0</v>
      </c>
      <c r="X767" s="62">
        <f t="shared" si="545"/>
        <v>0</v>
      </c>
      <c r="Y767" s="62">
        <f t="shared" si="545"/>
        <v>0</v>
      </c>
      <c r="Z767" s="62">
        <f t="shared" si="545"/>
        <v>0</v>
      </c>
      <c r="AA767" s="62">
        <f t="shared" si="545"/>
        <v>0</v>
      </c>
      <c r="AB767" s="62">
        <f t="shared" si="545"/>
        <v>0</v>
      </c>
      <c r="AC767" s="62">
        <f t="shared" si="545"/>
        <v>0</v>
      </c>
      <c r="AD767" s="62">
        <f t="shared" si="545"/>
        <v>0</v>
      </c>
      <c r="AE767" s="62">
        <f t="shared" si="545"/>
        <v>0</v>
      </c>
      <c r="AF767" s="62">
        <f t="shared" si="545"/>
        <v>0</v>
      </c>
      <c r="AG767" s="62">
        <f t="shared" si="545"/>
        <v>0</v>
      </c>
      <c r="AH767" s="62">
        <f t="shared" si="545"/>
        <v>0</v>
      </c>
    </row>
    <row r="768" spans="2:34" hidden="1" outlineLevel="1">
      <c r="B768" t="str">
        <f t="shared" si="521"/>
        <v>Carbon storage - Total emissions - WTT - GWP20 - Global - ton CO2eq/ton fuel</v>
      </c>
      <c r="C768" s="59" t="str">
        <f>C765</f>
        <v>Carbon storage</v>
      </c>
      <c r="D768" s="13" t="s">
        <v>170</v>
      </c>
      <c r="E768" s="13" t="s">
        <v>49</v>
      </c>
      <c r="F768" s="13" t="s">
        <v>52</v>
      </c>
      <c r="G768" s="63">
        <f>G774+G775*G770+G776*G772</f>
        <v>0</v>
      </c>
      <c r="H768" s="63">
        <f t="shared" ref="H768:AH768" si="546">H774+H775*H770+H776*H772</f>
        <v>0</v>
      </c>
      <c r="I768" s="63">
        <f t="shared" si="546"/>
        <v>0</v>
      </c>
      <c r="J768" s="63">
        <f t="shared" si="546"/>
        <v>0</v>
      </c>
      <c r="K768" s="63">
        <f t="shared" si="546"/>
        <v>0</v>
      </c>
      <c r="L768" s="63">
        <f t="shared" si="546"/>
        <v>0</v>
      </c>
      <c r="M768" s="63">
        <f t="shared" si="546"/>
        <v>0</v>
      </c>
      <c r="N768" s="63">
        <f t="shared" si="546"/>
        <v>0</v>
      </c>
      <c r="O768" s="63">
        <f t="shared" si="546"/>
        <v>0</v>
      </c>
      <c r="P768" s="63">
        <f t="shared" si="546"/>
        <v>0</v>
      </c>
      <c r="Q768" s="63">
        <f t="shared" si="546"/>
        <v>0</v>
      </c>
      <c r="R768" s="63">
        <f t="shared" si="546"/>
        <v>0</v>
      </c>
      <c r="S768" s="63">
        <f t="shared" si="546"/>
        <v>0</v>
      </c>
      <c r="T768" s="63">
        <f t="shared" si="546"/>
        <v>0</v>
      </c>
      <c r="U768" s="63">
        <f t="shared" si="546"/>
        <v>0</v>
      </c>
      <c r="V768" s="63">
        <f t="shared" si="546"/>
        <v>0</v>
      </c>
      <c r="W768" s="63">
        <f t="shared" si="546"/>
        <v>0</v>
      </c>
      <c r="X768" s="63">
        <f t="shared" si="546"/>
        <v>0</v>
      </c>
      <c r="Y768" s="63">
        <f t="shared" si="546"/>
        <v>0</v>
      </c>
      <c r="Z768" s="63">
        <f t="shared" si="546"/>
        <v>0</v>
      </c>
      <c r="AA768" s="63">
        <f t="shared" si="546"/>
        <v>0</v>
      </c>
      <c r="AB768" s="63">
        <f t="shared" si="546"/>
        <v>0</v>
      </c>
      <c r="AC768" s="63">
        <f t="shared" si="546"/>
        <v>0</v>
      </c>
      <c r="AD768" s="63">
        <f t="shared" si="546"/>
        <v>0</v>
      </c>
      <c r="AE768" s="63">
        <f t="shared" si="546"/>
        <v>0</v>
      </c>
      <c r="AF768" s="63">
        <f t="shared" si="546"/>
        <v>0</v>
      </c>
      <c r="AG768" s="63">
        <f t="shared" si="546"/>
        <v>0</v>
      </c>
      <c r="AH768" s="63">
        <f t="shared" si="546"/>
        <v>0</v>
      </c>
    </row>
    <row r="769" spans="2:34" hidden="1" outlineLevel="1">
      <c r="B769" t="str">
        <f t="shared" si="521"/>
        <v>General - Methane - GWP100 - Global - ton CO2eq/ton fuel</v>
      </c>
      <c r="C769" t="s">
        <v>115</v>
      </c>
      <c r="D769" t="s">
        <v>171</v>
      </c>
      <c r="E769" t="s">
        <v>49</v>
      </c>
      <c r="F769" t="s">
        <v>52</v>
      </c>
      <c r="G769" s="8">
        <f t="shared" ref="G769:AH769" si="547">Methane_GWP100</f>
        <v>29</v>
      </c>
      <c r="H769" s="8">
        <f t="shared" si="547"/>
        <v>29</v>
      </c>
      <c r="I769" s="8">
        <f t="shared" si="547"/>
        <v>29</v>
      </c>
      <c r="J769" s="8">
        <f t="shared" si="547"/>
        <v>29</v>
      </c>
      <c r="K769" s="8">
        <f t="shared" si="547"/>
        <v>29</v>
      </c>
      <c r="L769" s="8">
        <f t="shared" si="547"/>
        <v>29</v>
      </c>
      <c r="M769" s="8">
        <f t="shared" si="547"/>
        <v>29</v>
      </c>
      <c r="N769" s="8">
        <f t="shared" si="547"/>
        <v>29</v>
      </c>
      <c r="O769" s="8">
        <f t="shared" si="547"/>
        <v>29</v>
      </c>
      <c r="P769" s="8">
        <f t="shared" si="547"/>
        <v>29</v>
      </c>
      <c r="Q769" s="8">
        <f t="shared" si="547"/>
        <v>29</v>
      </c>
      <c r="R769" s="8">
        <f t="shared" si="547"/>
        <v>29</v>
      </c>
      <c r="S769" s="8">
        <f t="shared" si="547"/>
        <v>29</v>
      </c>
      <c r="T769" s="8">
        <f t="shared" si="547"/>
        <v>29</v>
      </c>
      <c r="U769" s="8">
        <f t="shared" si="547"/>
        <v>29</v>
      </c>
      <c r="V769" s="8">
        <f t="shared" si="547"/>
        <v>29</v>
      </c>
      <c r="W769" s="8">
        <f t="shared" si="547"/>
        <v>29</v>
      </c>
      <c r="X769" s="8">
        <f t="shared" si="547"/>
        <v>29</v>
      </c>
      <c r="Y769" s="8">
        <f t="shared" si="547"/>
        <v>29</v>
      </c>
      <c r="Z769" s="8">
        <f t="shared" si="547"/>
        <v>29</v>
      </c>
      <c r="AA769" s="8">
        <f t="shared" si="547"/>
        <v>29</v>
      </c>
      <c r="AB769" s="8">
        <f t="shared" si="547"/>
        <v>29</v>
      </c>
      <c r="AC769" s="8">
        <f t="shared" si="547"/>
        <v>29</v>
      </c>
      <c r="AD769" s="8">
        <f t="shared" si="547"/>
        <v>29</v>
      </c>
      <c r="AE769" s="8">
        <f t="shared" si="547"/>
        <v>29</v>
      </c>
      <c r="AF769" s="8">
        <f t="shared" si="547"/>
        <v>29</v>
      </c>
      <c r="AG769" s="8">
        <f t="shared" si="547"/>
        <v>29</v>
      </c>
      <c r="AH769" s="8">
        <f t="shared" si="547"/>
        <v>29</v>
      </c>
    </row>
    <row r="770" spans="2:34" hidden="1" outlineLevel="1">
      <c r="B770" t="str">
        <f t="shared" si="521"/>
        <v>General - Methane - GWP20 - Global - ton CO2eq/ton fuel</v>
      </c>
      <c r="C770" t="s">
        <v>115</v>
      </c>
      <c r="D770" t="s">
        <v>172</v>
      </c>
      <c r="E770" t="s">
        <v>49</v>
      </c>
      <c r="F770" t="s">
        <v>52</v>
      </c>
      <c r="G770" s="8">
        <f t="shared" ref="G770:AH770" si="548">Methane_GWP20</f>
        <v>85</v>
      </c>
      <c r="H770" s="8">
        <f t="shared" si="548"/>
        <v>85</v>
      </c>
      <c r="I770" s="8">
        <f t="shared" si="548"/>
        <v>85</v>
      </c>
      <c r="J770" s="8">
        <f t="shared" si="548"/>
        <v>85</v>
      </c>
      <c r="K770" s="8">
        <f t="shared" si="548"/>
        <v>85</v>
      </c>
      <c r="L770" s="8">
        <f t="shared" si="548"/>
        <v>85</v>
      </c>
      <c r="M770" s="8">
        <f t="shared" si="548"/>
        <v>85</v>
      </c>
      <c r="N770" s="8">
        <f t="shared" si="548"/>
        <v>85</v>
      </c>
      <c r="O770" s="8">
        <f t="shared" si="548"/>
        <v>85</v>
      </c>
      <c r="P770" s="8">
        <f t="shared" si="548"/>
        <v>85</v>
      </c>
      <c r="Q770" s="8">
        <f t="shared" si="548"/>
        <v>85</v>
      </c>
      <c r="R770" s="8">
        <f t="shared" si="548"/>
        <v>85</v>
      </c>
      <c r="S770" s="8">
        <f t="shared" si="548"/>
        <v>85</v>
      </c>
      <c r="T770" s="8">
        <f t="shared" si="548"/>
        <v>85</v>
      </c>
      <c r="U770" s="8">
        <f t="shared" si="548"/>
        <v>85</v>
      </c>
      <c r="V770" s="8">
        <f t="shared" si="548"/>
        <v>85</v>
      </c>
      <c r="W770" s="8">
        <f t="shared" si="548"/>
        <v>85</v>
      </c>
      <c r="X770" s="8">
        <f t="shared" si="548"/>
        <v>85</v>
      </c>
      <c r="Y770" s="8">
        <f t="shared" si="548"/>
        <v>85</v>
      </c>
      <c r="Z770" s="8">
        <f t="shared" si="548"/>
        <v>85</v>
      </c>
      <c r="AA770" s="8">
        <f t="shared" si="548"/>
        <v>85</v>
      </c>
      <c r="AB770" s="8">
        <f t="shared" si="548"/>
        <v>85</v>
      </c>
      <c r="AC770" s="8">
        <f t="shared" si="548"/>
        <v>85</v>
      </c>
      <c r="AD770" s="8">
        <f t="shared" si="548"/>
        <v>85</v>
      </c>
      <c r="AE770" s="8">
        <f t="shared" si="548"/>
        <v>85</v>
      </c>
      <c r="AF770" s="8">
        <f t="shared" si="548"/>
        <v>85</v>
      </c>
      <c r="AG770" s="8">
        <f t="shared" si="548"/>
        <v>85</v>
      </c>
      <c r="AH770" s="8">
        <f t="shared" si="548"/>
        <v>85</v>
      </c>
    </row>
    <row r="771" spans="2:34" hidden="1" outlineLevel="1">
      <c r="B771" t="str">
        <f t="shared" si="521"/>
        <v>General - Nitrous oxide - GWP100 - Global - ton CO2eq/ton fuel</v>
      </c>
      <c r="C771" t="s">
        <v>115</v>
      </c>
      <c r="D771" t="s">
        <v>173</v>
      </c>
      <c r="E771" t="s">
        <v>49</v>
      </c>
      <c r="F771" t="s">
        <v>52</v>
      </c>
      <c r="G771" s="8">
        <f t="shared" ref="G771:AH771" si="549">NitrousOxide_GWP100</f>
        <v>266</v>
      </c>
      <c r="H771" s="8">
        <f t="shared" si="549"/>
        <v>266</v>
      </c>
      <c r="I771" s="8">
        <f t="shared" si="549"/>
        <v>266</v>
      </c>
      <c r="J771" s="8">
        <f t="shared" si="549"/>
        <v>266</v>
      </c>
      <c r="K771" s="8">
        <f t="shared" si="549"/>
        <v>266</v>
      </c>
      <c r="L771" s="8">
        <f t="shared" si="549"/>
        <v>266</v>
      </c>
      <c r="M771" s="8">
        <f t="shared" si="549"/>
        <v>266</v>
      </c>
      <c r="N771" s="8">
        <f t="shared" si="549"/>
        <v>266</v>
      </c>
      <c r="O771" s="8">
        <f t="shared" si="549"/>
        <v>266</v>
      </c>
      <c r="P771" s="8">
        <f t="shared" si="549"/>
        <v>266</v>
      </c>
      <c r="Q771" s="8">
        <f t="shared" si="549"/>
        <v>266</v>
      </c>
      <c r="R771" s="8">
        <f t="shared" si="549"/>
        <v>266</v>
      </c>
      <c r="S771" s="8">
        <f t="shared" si="549"/>
        <v>266</v>
      </c>
      <c r="T771" s="8">
        <f t="shared" si="549"/>
        <v>266</v>
      </c>
      <c r="U771" s="8">
        <f t="shared" si="549"/>
        <v>266</v>
      </c>
      <c r="V771" s="8">
        <f t="shared" si="549"/>
        <v>266</v>
      </c>
      <c r="W771" s="8">
        <f t="shared" si="549"/>
        <v>266</v>
      </c>
      <c r="X771" s="8">
        <f t="shared" si="549"/>
        <v>266</v>
      </c>
      <c r="Y771" s="8">
        <f t="shared" si="549"/>
        <v>266</v>
      </c>
      <c r="Z771" s="8">
        <f t="shared" si="549"/>
        <v>266</v>
      </c>
      <c r="AA771" s="8">
        <f t="shared" si="549"/>
        <v>266</v>
      </c>
      <c r="AB771" s="8">
        <f t="shared" si="549"/>
        <v>266</v>
      </c>
      <c r="AC771" s="8">
        <f t="shared" si="549"/>
        <v>266</v>
      </c>
      <c r="AD771" s="8">
        <f t="shared" si="549"/>
        <v>266</v>
      </c>
      <c r="AE771" s="8">
        <f t="shared" si="549"/>
        <v>266</v>
      </c>
      <c r="AF771" s="8">
        <f t="shared" si="549"/>
        <v>266</v>
      </c>
      <c r="AG771" s="8">
        <f t="shared" si="549"/>
        <v>266</v>
      </c>
      <c r="AH771" s="8">
        <f t="shared" si="549"/>
        <v>266</v>
      </c>
    </row>
    <row r="772" spans="2:34" hidden="1" outlineLevel="1">
      <c r="B772" t="str">
        <f t="shared" si="521"/>
        <v>General - Nitrous oxide - GWP20 - Global - ton CO2eq/ton fuel</v>
      </c>
      <c r="C772" t="s">
        <v>115</v>
      </c>
      <c r="D772" t="s">
        <v>174</v>
      </c>
      <c r="E772" t="s">
        <v>49</v>
      </c>
      <c r="F772" t="s">
        <v>52</v>
      </c>
      <c r="G772" s="8">
        <f t="shared" ref="G772:AH772" si="550">NitrousOxide_GWP20</f>
        <v>251</v>
      </c>
      <c r="H772" s="8">
        <f t="shared" si="550"/>
        <v>251</v>
      </c>
      <c r="I772" s="8">
        <f t="shared" si="550"/>
        <v>251</v>
      </c>
      <c r="J772" s="8">
        <f t="shared" si="550"/>
        <v>251</v>
      </c>
      <c r="K772" s="8">
        <f t="shared" si="550"/>
        <v>251</v>
      </c>
      <c r="L772" s="8">
        <f t="shared" si="550"/>
        <v>251</v>
      </c>
      <c r="M772" s="8">
        <f t="shared" si="550"/>
        <v>251</v>
      </c>
      <c r="N772" s="8">
        <f t="shared" si="550"/>
        <v>251</v>
      </c>
      <c r="O772" s="8">
        <f t="shared" si="550"/>
        <v>251</v>
      </c>
      <c r="P772" s="8">
        <f t="shared" si="550"/>
        <v>251</v>
      </c>
      <c r="Q772" s="8">
        <f t="shared" si="550"/>
        <v>251</v>
      </c>
      <c r="R772" s="8">
        <f t="shared" si="550"/>
        <v>251</v>
      </c>
      <c r="S772" s="8">
        <f t="shared" si="550"/>
        <v>251</v>
      </c>
      <c r="T772" s="8">
        <f t="shared" si="550"/>
        <v>251</v>
      </c>
      <c r="U772" s="8">
        <f t="shared" si="550"/>
        <v>251</v>
      </c>
      <c r="V772" s="8">
        <f t="shared" si="550"/>
        <v>251</v>
      </c>
      <c r="W772" s="8">
        <f t="shared" si="550"/>
        <v>251</v>
      </c>
      <c r="X772" s="8">
        <f t="shared" si="550"/>
        <v>251</v>
      </c>
      <c r="Y772" s="8">
        <f t="shared" si="550"/>
        <v>251</v>
      </c>
      <c r="Z772" s="8">
        <f t="shared" si="550"/>
        <v>251</v>
      </c>
      <c r="AA772" s="8">
        <f t="shared" si="550"/>
        <v>251</v>
      </c>
      <c r="AB772" s="8">
        <f t="shared" si="550"/>
        <v>251</v>
      </c>
      <c r="AC772" s="8">
        <f t="shared" si="550"/>
        <v>251</v>
      </c>
      <c r="AD772" s="8">
        <f t="shared" si="550"/>
        <v>251</v>
      </c>
      <c r="AE772" s="8">
        <f t="shared" si="550"/>
        <v>251</v>
      </c>
      <c r="AF772" s="8">
        <f t="shared" si="550"/>
        <v>251</v>
      </c>
      <c r="AG772" s="8">
        <f t="shared" si="550"/>
        <v>251</v>
      </c>
      <c r="AH772" s="8">
        <f t="shared" si="550"/>
        <v>251</v>
      </c>
    </row>
    <row r="773" spans="2:34" hidden="1" outlineLevel="1">
      <c r="B773" t="str">
        <f t="shared" si="521"/>
        <v/>
      </c>
      <c r="C773" s="56"/>
      <c r="D773" s="56"/>
      <c r="E773" s="56"/>
      <c r="F773" s="56"/>
      <c r="G773" s="57"/>
      <c r="H773" s="57"/>
      <c r="I773" s="57"/>
      <c r="J773" s="57"/>
      <c r="K773" s="57"/>
      <c r="L773" s="57"/>
      <c r="M773" s="57"/>
      <c r="N773" s="57"/>
      <c r="O773" s="57"/>
      <c r="P773" s="57"/>
      <c r="Q773" s="57"/>
      <c r="R773" s="57"/>
      <c r="S773" s="57"/>
      <c r="T773" s="57"/>
      <c r="U773" s="57"/>
      <c r="V773" s="57"/>
      <c r="W773" s="57"/>
      <c r="X773" s="57"/>
      <c r="Y773" s="57"/>
      <c r="Z773" s="57"/>
      <c r="AA773" s="57"/>
      <c r="AB773" s="57"/>
      <c r="AC773" s="57"/>
      <c r="AD773" s="57"/>
      <c r="AE773" s="57"/>
      <c r="AF773" s="57"/>
      <c r="AG773" s="57"/>
      <c r="AH773" s="57"/>
    </row>
    <row r="774" spans="2:34" hidden="1" outlineLevel="1">
      <c r="B774" t="str">
        <f t="shared" si="521"/>
        <v>Carbon storage - Total emissions - WTT - Global - ton CO2eq/ton fuel</v>
      </c>
      <c r="C774" s="10" t="str">
        <f>C765</f>
        <v>Carbon storage</v>
      </c>
      <c r="D774" s="10" t="s">
        <v>175</v>
      </c>
      <c r="E774" s="10" t="s">
        <v>49</v>
      </c>
      <c r="F774" s="10" t="s">
        <v>52</v>
      </c>
      <c r="G774" s="60">
        <f t="shared" ref="G774:AH774" si="551">G778+G782+G786</f>
        <v>0</v>
      </c>
      <c r="H774" s="60">
        <f t="shared" si="551"/>
        <v>0</v>
      </c>
      <c r="I774" s="60">
        <f t="shared" si="551"/>
        <v>0</v>
      </c>
      <c r="J774" s="60">
        <f t="shared" si="551"/>
        <v>0</v>
      </c>
      <c r="K774" s="60">
        <f t="shared" si="551"/>
        <v>0</v>
      </c>
      <c r="L774" s="60">
        <f t="shared" si="551"/>
        <v>0</v>
      </c>
      <c r="M774" s="60">
        <f t="shared" si="551"/>
        <v>0</v>
      </c>
      <c r="N774" s="60">
        <f t="shared" si="551"/>
        <v>0</v>
      </c>
      <c r="O774" s="60">
        <f t="shared" si="551"/>
        <v>0</v>
      </c>
      <c r="P774" s="60">
        <f t="shared" si="551"/>
        <v>0</v>
      </c>
      <c r="Q774" s="60">
        <f t="shared" si="551"/>
        <v>0</v>
      </c>
      <c r="R774" s="60">
        <f t="shared" si="551"/>
        <v>0</v>
      </c>
      <c r="S774" s="60">
        <f t="shared" si="551"/>
        <v>0</v>
      </c>
      <c r="T774" s="60">
        <f t="shared" si="551"/>
        <v>0</v>
      </c>
      <c r="U774" s="60">
        <f t="shared" si="551"/>
        <v>0</v>
      </c>
      <c r="V774" s="60">
        <f t="shared" si="551"/>
        <v>0</v>
      </c>
      <c r="W774" s="60">
        <f t="shared" si="551"/>
        <v>0</v>
      </c>
      <c r="X774" s="60">
        <f t="shared" si="551"/>
        <v>0</v>
      </c>
      <c r="Y774" s="60">
        <f t="shared" si="551"/>
        <v>0</v>
      </c>
      <c r="Z774" s="60">
        <f t="shared" si="551"/>
        <v>0</v>
      </c>
      <c r="AA774" s="60">
        <f t="shared" si="551"/>
        <v>0</v>
      </c>
      <c r="AB774" s="60">
        <f t="shared" si="551"/>
        <v>0</v>
      </c>
      <c r="AC774" s="60">
        <f t="shared" si="551"/>
        <v>0</v>
      </c>
      <c r="AD774" s="60">
        <f t="shared" si="551"/>
        <v>0</v>
      </c>
      <c r="AE774" s="60">
        <f t="shared" si="551"/>
        <v>0</v>
      </c>
      <c r="AF774" s="60">
        <f t="shared" si="551"/>
        <v>0</v>
      </c>
      <c r="AG774" s="60">
        <f t="shared" si="551"/>
        <v>0</v>
      </c>
      <c r="AH774" s="60">
        <f t="shared" si="551"/>
        <v>0</v>
      </c>
    </row>
    <row r="775" spans="2:34" hidden="1" outlineLevel="1">
      <c r="B775" t="str">
        <f t="shared" si="521"/>
        <v>Carbon storage - Total emissions - WTT - Global - ton CO2eq/ton fuel</v>
      </c>
      <c r="C775" s="2" t="str">
        <f>C765</f>
        <v>Carbon storage</v>
      </c>
      <c r="D775" s="2" t="s">
        <v>175</v>
      </c>
      <c r="E775" s="2" t="s">
        <v>49</v>
      </c>
      <c r="F775" s="2" t="s">
        <v>52</v>
      </c>
      <c r="G775" s="64">
        <f t="shared" ref="G775:AH775" si="552">G779+G783+G787</f>
        <v>0</v>
      </c>
      <c r="H775" s="64">
        <f t="shared" si="552"/>
        <v>0</v>
      </c>
      <c r="I775" s="64">
        <f t="shared" si="552"/>
        <v>0</v>
      </c>
      <c r="J775" s="64">
        <f t="shared" si="552"/>
        <v>0</v>
      </c>
      <c r="K775" s="64">
        <f t="shared" si="552"/>
        <v>0</v>
      </c>
      <c r="L775" s="64">
        <f t="shared" si="552"/>
        <v>0</v>
      </c>
      <c r="M775" s="64">
        <f t="shared" si="552"/>
        <v>0</v>
      </c>
      <c r="N775" s="64">
        <f t="shared" si="552"/>
        <v>0</v>
      </c>
      <c r="O775" s="64">
        <f t="shared" si="552"/>
        <v>0</v>
      </c>
      <c r="P775" s="64">
        <f t="shared" si="552"/>
        <v>0</v>
      </c>
      <c r="Q775" s="64">
        <f t="shared" si="552"/>
        <v>0</v>
      </c>
      <c r="R775" s="64">
        <f t="shared" si="552"/>
        <v>0</v>
      </c>
      <c r="S775" s="64">
        <f t="shared" si="552"/>
        <v>0</v>
      </c>
      <c r="T775" s="64">
        <f t="shared" si="552"/>
        <v>0</v>
      </c>
      <c r="U775" s="64">
        <f t="shared" si="552"/>
        <v>0</v>
      </c>
      <c r="V775" s="64">
        <f t="shared" si="552"/>
        <v>0</v>
      </c>
      <c r="W775" s="64">
        <f t="shared" si="552"/>
        <v>0</v>
      </c>
      <c r="X775" s="64">
        <f t="shared" si="552"/>
        <v>0</v>
      </c>
      <c r="Y775" s="64">
        <f t="shared" si="552"/>
        <v>0</v>
      </c>
      <c r="Z775" s="64">
        <f t="shared" si="552"/>
        <v>0</v>
      </c>
      <c r="AA775" s="64">
        <f t="shared" si="552"/>
        <v>0</v>
      </c>
      <c r="AB775" s="64">
        <f t="shared" si="552"/>
        <v>0</v>
      </c>
      <c r="AC775" s="64">
        <f t="shared" si="552"/>
        <v>0</v>
      </c>
      <c r="AD775" s="64">
        <f t="shared" si="552"/>
        <v>0</v>
      </c>
      <c r="AE775" s="64">
        <f t="shared" si="552"/>
        <v>0</v>
      </c>
      <c r="AF775" s="64">
        <f t="shared" si="552"/>
        <v>0</v>
      </c>
      <c r="AG775" s="64">
        <f t="shared" si="552"/>
        <v>0</v>
      </c>
      <c r="AH775" s="64">
        <f t="shared" si="552"/>
        <v>0</v>
      </c>
    </row>
    <row r="776" spans="2:34" hidden="1" outlineLevel="1">
      <c r="B776" t="str">
        <f t="shared" si="521"/>
        <v>Carbon storage - Total emissions - WTT - Global - ton CO2eq/ton fuel</v>
      </c>
      <c r="C776" s="13" t="str">
        <f>C765</f>
        <v>Carbon storage</v>
      </c>
      <c r="D776" s="13" t="s">
        <v>175</v>
      </c>
      <c r="E776" s="13" t="s">
        <v>49</v>
      </c>
      <c r="F776" s="13" t="s">
        <v>52</v>
      </c>
      <c r="G776" s="61">
        <f t="shared" ref="G776:AH776" si="553">G780+G784+G788</f>
        <v>0</v>
      </c>
      <c r="H776" s="61">
        <f t="shared" si="553"/>
        <v>0</v>
      </c>
      <c r="I776" s="61">
        <f t="shared" si="553"/>
        <v>0</v>
      </c>
      <c r="J776" s="61">
        <f t="shared" si="553"/>
        <v>0</v>
      </c>
      <c r="K776" s="61">
        <f t="shared" si="553"/>
        <v>0</v>
      </c>
      <c r="L776" s="61">
        <f t="shared" si="553"/>
        <v>0</v>
      </c>
      <c r="M776" s="61">
        <f t="shared" si="553"/>
        <v>0</v>
      </c>
      <c r="N776" s="61">
        <f t="shared" si="553"/>
        <v>0</v>
      </c>
      <c r="O776" s="61">
        <f t="shared" si="553"/>
        <v>0</v>
      </c>
      <c r="P776" s="61">
        <f t="shared" si="553"/>
        <v>0</v>
      </c>
      <c r="Q776" s="61">
        <f t="shared" si="553"/>
        <v>0</v>
      </c>
      <c r="R776" s="61">
        <f t="shared" si="553"/>
        <v>0</v>
      </c>
      <c r="S776" s="61">
        <f t="shared" si="553"/>
        <v>0</v>
      </c>
      <c r="T776" s="61">
        <f t="shared" si="553"/>
        <v>0</v>
      </c>
      <c r="U776" s="61">
        <f t="shared" si="553"/>
        <v>0</v>
      </c>
      <c r="V776" s="61">
        <f t="shared" si="553"/>
        <v>0</v>
      </c>
      <c r="W776" s="61">
        <f t="shared" si="553"/>
        <v>0</v>
      </c>
      <c r="X776" s="61">
        <f t="shared" si="553"/>
        <v>0</v>
      </c>
      <c r="Y776" s="61">
        <f t="shared" si="553"/>
        <v>0</v>
      </c>
      <c r="Z776" s="61">
        <f t="shared" si="553"/>
        <v>0</v>
      </c>
      <c r="AA776" s="61">
        <f t="shared" si="553"/>
        <v>0</v>
      </c>
      <c r="AB776" s="61">
        <f t="shared" si="553"/>
        <v>0</v>
      </c>
      <c r="AC776" s="61">
        <f t="shared" si="553"/>
        <v>0</v>
      </c>
      <c r="AD776" s="61">
        <f t="shared" si="553"/>
        <v>0</v>
      </c>
      <c r="AE776" s="61">
        <f t="shared" si="553"/>
        <v>0</v>
      </c>
      <c r="AF776" s="61">
        <f t="shared" si="553"/>
        <v>0</v>
      </c>
      <c r="AG776" s="61">
        <f t="shared" si="553"/>
        <v>0</v>
      </c>
      <c r="AH776" s="61">
        <f t="shared" si="553"/>
        <v>0</v>
      </c>
    </row>
    <row r="777" spans="2:34" hidden="1" outlineLevel="1">
      <c r="B777" t="str">
        <f t="shared" si="521"/>
        <v/>
      </c>
      <c r="C777" s="2"/>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row>
    <row r="778" spans="2:34" hidden="1" outlineLevel="1">
      <c r="B778" t="str">
        <f t="shared" si="521"/>
        <v>Carbon storage - Process-related emissions - WTT - Global - ton CO2/ton fuel</v>
      </c>
      <c r="C778" s="10" t="str">
        <f>C765</f>
        <v>Carbon storage</v>
      </c>
      <c r="D778" s="10" t="s">
        <v>179</v>
      </c>
      <c r="E778" s="10" t="s">
        <v>49</v>
      </c>
      <c r="F778" s="10" t="s">
        <v>176</v>
      </c>
      <c r="G778" s="60">
        <v>0</v>
      </c>
      <c r="H778" s="60">
        <v>0</v>
      </c>
      <c r="I778" s="60">
        <v>0</v>
      </c>
      <c r="J778" s="60">
        <v>0</v>
      </c>
      <c r="K778" s="60">
        <v>0</v>
      </c>
      <c r="L778" s="60">
        <v>0</v>
      </c>
      <c r="M778" s="60">
        <v>0</v>
      </c>
      <c r="N778" s="60">
        <v>0</v>
      </c>
      <c r="O778" s="60">
        <v>0</v>
      </c>
      <c r="P778" s="60">
        <v>0</v>
      </c>
      <c r="Q778" s="60">
        <v>0</v>
      </c>
      <c r="R778" s="60">
        <v>0</v>
      </c>
      <c r="S778" s="60">
        <v>0</v>
      </c>
      <c r="T778" s="60">
        <v>0</v>
      </c>
      <c r="U778" s="60">
        <v>0</v>
      </c>
      <c r="V778" s="60">
        <v>0</v>
      </c>
      <c r="W778" s="60">
        <v>0</v>
      </c>
      <c r="X778" s="60">
        <v>0</v>
      </c>
      <c r="Y778" s="60">
        <v>0</v>
      </c>
      <c r="Z778" s="60">
        <v>0</v>
      </c>
      <c r="AA778" s="60">
        <v>0</v>
      </c>
      <c r="AB778" s="60">
        <v>0</v>
      </c>
      <c r="AC778" s="60">
        <v>0</v>
      </c>
      <c r="AD778" s="60">
        <v>0</v>
      </c>
      <c r="AE778" s="60">
        <v>0</v>
      </c>
      <c r="AF778" s="60">
        <v>0</v>
      </c>
      <c r="AG778" s="60">
        <v>0</v>
      </c>
      <c r="AH778" s="60">
        <v>0</v>
      </c>
    </row>
    <row r="779" spans="2:34" hidden="1" outlineLevel="1">
      <c r="B779" t="str">
        <f t="shared" si="521"/>
        <v>Carbon storage - Process-related emissions - WTT - Global - ton CH4/ton fuel</v>
      </c>
      <c r="C779" s="2" t="str">
        <f>C765</f>
        <v>Carbon storage</v>
      </c>
      <c r="D779" s="2" t="s">
        <v>179</v>
      </c>
      <c r="E779" s="2" t="s">
        <v>49</v>
      </c>
      <c r="F779" s="2" t="s">
        <v>177</v>
      </c>
      <c r="G779" s="64">
        <v>0</v>
      </c>
      <c r="H779" s="64">
        <v>0</v>
      </c>
      <c r="I779" s="64">
        <v>0</v>
      </c>
      <c r="J779" s="64">
        <v>0</v>
      </c>
      <c r="K779" s="64">
        <v>0</v>
      </c>
      <c r="L779" s="64">
        <v>0</v>
      </c>
      <c r="M779" s="64">
        <v>0</v>
      </c>
      <c r="N779" s="64">
        <v>0</v>
      </c>
      <c r="O779" s="64">
        <v>0</v>
      </c>
      <c r="P779" s="64">
        <v>0</v>
      </c>
      <c r="Q779" s="64">
        <v>0</v>
      </c>
      <c r="R779" s="64">
        <v>0</v>
      </c>
      <c r="S779" s="64">
        <v>0</v>
      </c>
      <c r="T779" s="64">
        <v>0</v>
      </c>
      <c r="U779" s="64">
        <v>0</v>
      </c>
      <c r="V779" s="64">
        <v>0</v>
      </c>
      <c r="W779" s="64">
        <v>0</v>
      </c>
      <c r="X779" s="64">
        <v>0</v>
      </c>
      <c r="Y779" s="64">
        <v>0</v>
      </c>
      <c r="Z779" s="64">
        <v>0</v>
      </c>
      <c r="AA779" s="64">
        <v>0</v>
      </c>
      <c r="AB779" s="64">
        <v>0</v>
      </c>
      <c r="AC779" s="64">
        <v>0</v>
      </c>
      <c r="AD779" s="64">
        <v>0</v>
      </c>
      <c r="AE779" s="64">
        <v>0</v>
      </c>
      <c r="AF779" s="64">
        <v>0</v>
      </c>
      <c r="AG779" s="64">
        <v>0</v>
      </c>
      <c r="AH779" s="64">
        <v>0</v>
      </c>
    </row>
    <row r="780" spans="2:34" hidden="1" outlineLevel="1">
      <c r="B780" t="str">
        <f t="shared" si="521"/>
        <v>Carbon storage - Process-related emissions - WTT - Global - ton N2O/ton fuel</v>
      </c>
      <c r="C780" s="13" t="str">
        <f>C765</f>
        <v>Carbon storage</v>
      </c>
      <c r="D780" s="13" t="s">
        <v>179</v>
      </c>
      <c r="E780" s="13" t="s">
        <v>49</v>
      </c>
      <c r="F780" s="13" t="s">
        <v>178</v>
      </c>
      <c r="G780" s="61">
        <v>0</v>
      </c>
      <c r="H780" s="61">
        <v>0</v>
      </c>
      <c r="I780" s="61">
        <v>0</v>
      </c>
      <c r="J780" s="61">
        <v>0</v>
      </c>
      <c r="K780" s="61">
        <v>0</v>
      </c>
      <c r="L780" s="61">
        <v>0</v>
      </c>
      <c r="M780" s="61">
        <v>0</v>
      </c>
      <c r="N780" s="61">
        <v>0</v>
      </c>
      <c r="O780" s="61">
        <v>0</v>
      </c>
      <c r="P780" s="61">
        <v>0</v>
      </c>
      <c r="Q780" s="61">
        <v>0</v>
      </c>
      <c r="R780" s="61">
        <v>0</v>
      </c>
      <c r="S780" s="61">
        <v>0</v>
      </c>
      <c r="T780" s="61">
        <v>0</v>
      </c>
      <c r="U780" s="61">
        <v>0</v>
      </c>
      <c r="V780" s="61">
        <v>0</v>
      </c>
      <c r="W780" s="61">
        <v>0</v>
      </c>
      <c r="X780" s="61">
        <v>0</v>
      </c>
      <c r="Y780" s="61">
        <v>0</v>
      </c>
      <c r="Z780" s="61">
        <v>0</v>
      </c>
      <c r="AA780" s="61">
        <v>0</v>
      </c>
      <c r="AB780" s="61">
        <v>0</v>
      </c>
      <c r="AC780" s="61">
        <v>0</v>
      </c>
      <c r="AD780" s="61">
        <v>0</v>
      </c>
      <c r="AE780" s="61">
        <v>0</v>
      </c>
      <c r="AF780" s="61">
        <v>0</v>
      </c>
      <c r="AG780" s="61">
        <v>0</v>
      </c>
      <c r="AH780" s="61">
        <v>0</v>
      </c>
    </row>
    <row r="781" spans="2:34" hidden="1" outlineLevel="1">
      <c r="B781" t="str">
        <f t="shared" si="521"/>
        <v/>
      </c>
      <c r="G781" s="66"/>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row>
    <row r="782" spans="2:34" hidden="1" outlineLevel="1">
      <c r="B782" t="str">
        <f t="shared" si="521"/>
        <v>Carbon storage - Energy-related emissions - WTT - Global - ton CO2/ton fuel</v>
      </c>
      <c r="C782" s="10" t="str">
        <f>C765</f>
        <v>Carbon storage</v>
      </c>
      <c r="D782" s="10" t="s">
        <v>183</v>
      </c>
      <c r="E782" s="10" t="s">
        <v>49</v>
      </c>
      <c r="F782" s="10" t="s">
        <v>176</v>
      </c>
      <c r="G782" s="60">
        <v>0</v>
      </c>
      <c r="H782" s="60">
        <v>0</v>
      </c>
      <c r="I782" s="60">
        <v>0</v>
      </c>
      <c r="J782" s="60">
        <v>0</v>
      </c>
      <c r="K782" s="60">
        <v>0</v>
      </c>
      <c r="L782" s="60">
        <v>0</v>
      </c>
      <c r="M782" s="60">
        <v>0</v>
      </c>
      <c r="N782" s="60">
        <v>0</v>
      </c>
      <c r="O782" s="60">
        <v>0</v>
      </c>
      <c r="P782" s="60">
        <v>0</v>
      </c>
      <c r="Q782" s="60">
        <v>0</v>
      </c>
      <c r="R782" s="60">
        <v>0</v>
      </c>
      <c r="S782" s="60">
        <v>0</v>
      </c>
      <c r="T782" s="60">
        <v>0</v>
      </c>
      <c r="U782" s="60">
        <v>0</v>
      </c>
      <c r="V782" s="60">
        <v>0</v>
      </c>
      <c r="W782" s="60">
        <v>0</v>
      </c>
      <c r="X782" s="60">
        <v>0</v>
      </c>
      <c r="Y782" s="60">
        <v>0</v>
      </c>
      <c r="Z782" s="60">
        <v>0</v>
      </c>
      <c r="AA782" s="60">
        <v>0</v>
      </c>
      <c r="AB782" s="60">
        <v>0</v>
      </c>
      <c r="AC782" s="60">
        <v>0</v>
      </c>
      <c r="AD782" s="60">
        <v>0</v>
      </c>
      <c r="AE782" s="60">
        <v>0</v>
      </c>
      <c r="AF782" s="60">
        <v>0</v>
      </c>
      <c r="AG782" s="60">
        <v>0</v>
      </c>
      <c r="AH782" s="60">
        <v>0</v>
      </c>
    </row>
    <row r="783" spans="2:34" hidden="1" outlineLevel="1">
      <c r="B783" t="str">
        <f t="shared" si="521"/>
        <v>Carbon storage - Energy-related emissions - WTT - Global - ton CH4/ton fuel</v>
      </c>
      <c r="C783" s="2" t="str">
        <f>C765</f>
        <v>Carbon storage</v>
      </c>
      <c r="D783" s="2" t="s">
        <v>183</v>
      </c>
      <c r="E783" s="2" t="s">
        <v>49</v>
      </c>
      <c r="F783" s="2" t="s">
        <v>177</v>
      </c>
      <c r="G783" s="64">
        <v>0</v>
      </c>
      <c r="H783" s="64">
        <v>0</v>
      </c>
      <c r="I783" s="64">
        <v>0</v>
      </c>
      <c r="J783" s="64">
        <v>0</v>
      </c>
      <c r="K783" s="64">
        <v>0</v>
      </c>
      <c r="L783" s="64">
        <v>0</v>
      </c>
      <c r="M783" s="64">
        <v>0</v>
      </c>
      <c r="N783" s="64">
        <v>0</v>
      </c>
      <c r="O783" s="64">
        <v>0</v>
      </c>
      <c r="P783" s="64">
        <v>0</v>
      </c>
      <c r="Q783" s="64">
        <v>0</v>
      </c>
      <c r="R783" s="64">
        <v>0</v>
      </c>
      <c r="S783" s="64">
        <v>0</v>
      </c>
      <c r="T783" s="64">
        <v>0</v>
      </c>
      <c r="U783" s="64">
        <v>0</v>
      </c>
      <c r="V783" s="64">
        <v>0</v>
      </c>
      <c r="W783" s="64">
        <v>0</v>
      </c>
      <c r="X783" s="64">
        <v>0</v>
      </c>
      <c r="Y783" s="64">
        <v>0</v>
      </c>
      <c r="Z783" s="64">
        <v>0</v>
      </c>
      <c r="AA783" s="64">
        <v>0</v>
      </c>
      <c r="AB783" s="64">
        <v>0</v>
      </c>
      <c r="AC783" s="64">
        <v>0</v>
      </c>
      <c r="AD783" s="64">
        <v>0</v>
      </c>
      <c r="AE783" s="64">
        <v>0</v>
      </c>
      <c r="AF783" s="64">
        <v>0</v>
      </c>
      <c r="AG783" s="64">
        <v>0</v>
      </c>
      <c r="AH783" s="64">
        <v>0</v>
      </c>
    </row>
    <row r="784" spans="2:34" hidden="1" outlineLevel="1">
      <c r="B784" t="str">
        <f t="shared" si="521"/>
        <v>Carbon storage - Energy-related emissions - WTT - Global - ton N2O/ton fuel</v>
      </c>
      <c r="C784" s="13" t="str">
        <f>C765</f>
        <v>Carbon storage</v>
      </c>
      <c r="D784" s="13" t="s">
        <v>183</v>
      </c>
      <c r="E784" s="13" t="s">
        <v>49</v>
      </c>
      <c r="F784" s="13" t="s">
        <v>178</v>
      </c>
      <c r="G784" s="61">
        <v>0</v>
      </c>
      <c r="H784" s="61">
        <v>0</v>
      </c>
      <c r="I784" s="61">
        <v>0</v>
      </c>
      <c r="J784" s="61">
        <v>0</v>
      </c>
      <c r="K784" s="61">
        <v>0</v>
      </c>
      <c r="L784" s="61">
        <v>0</v>
      </c>
      <c r="M784" s="61">
        <v>0</v>
      </c>
      <c r="N784" s="61">
        <v>0</v>
      </c>
      <c r="O784" s="61">
        <v>0</v>
      </c>
      <c r="P784" s="61">
        <v>0</v>
      </c>
      <c r="Q784" s="61">
        <v>0</v>
      </c>
      <c r="R784" s="61">
        <v>0</v>
      </c>
      <c r="S784" s="61">
        <v>0</v>
      </c>
      <c r="T784" s="61">
        <v>0</v>
      </c>
      <c r="U784" s="61">
        <v>0</v>
      </c>
      <c r="V784" s="61">
        <v>0</v>
      </c>
      <c r="W784" s="61">
        <v>0</v>
      </c>
      <c r="X784" s="61">
        <v>0</v>
      </c>
      <c r="Y784" s="61">
        <v>0</v>
      </c>
      <c r="Z784" s="61">
        <v>0</v>
      </c>
      <c r="AA784" s="61">
        <v>0</v>
      </c>
      <c r="AB784" s="61">
        <v>0</v>
      </c>
      <c r="AC784" s="61">
        <v>0</v>
      </c>
      <c r="AD784" s="61">
        <v>0</v>
      </c>
      <c r="AE784" s="61">
        <v>0</v>
      </c>
      <c r="AF784" s="61">
        <v>0</v>
      </c>
      <c r="AG784" s="61">
        <v>0</v>
      </c>
      <c r="AH784" s="61">
        <v>0</v>
      </c>
    </row>
    <row r="785" spans="2:34" hidden="1" outlineLevel="1">
      <c r="B785" t="str">
        <f t="shared" si="521"/>
        <v/>
      </c>
      <c r="C785" s="2"/>
    </row>
    <row r="786" spans="2:34" hidden="1" outlineLevel="1">
      <c r="B786" t="str">
        <f t="shared" si="521"/>
        <v>Carbon storage - Feedstock-related emissions - WTT - Global - ton CO2/ton fuel</v>
      </c>
      <c r="C786" s="10" t="str">
        <f>C765</f>
        <v>Carbon storage</v>
      </c>
      <c r="D786" s="10" t="s">
        <v>190</v>
      </c>
      <c r="E786" s="10" t="s">
        <v>49</v>
      </c>
      <c r="F786" s="10" t="s">
        <v>176</v>
      </c>
      <c r="G786" s="67">
        <v>0</v>
      </c>
      <c r="H786" s="67">
        <v>0</v>
      </c>
      <c r="I786" s="67">
        <v>0</v>
      </c>
      <c r="J786" s="67">
        <v>0</v>
      </c>
      <c r="K786" s="67">
        <v>0</v>
      </c>
      <c r="L786" s="67">
        <v>0</v>
      </c>
      <c r="M786" s="67">
        <v>0</v>
      </c>
      <c r="N786" s="67">
        <v>0</v>
      </c>
      <c r="O786" s="67">
        <v>0</v>
      </c>
      <c r="P786" s="67">
        <v>0</v>
      </c>
      <c r="Q786" s="67">
        <v>0</v>
      </c>
      <c r="R786" s="67">
        <v>0</v>
      </c>
      <c r="S786" s="67">
        <v>0</v>
      </c>
      <c r="T786" s="67">
        <v>0</v>
      </c>
      <c r="U786" s="67">
        <v>0</v>
      </c>
      <c r="V786" s="67">
        <v>0</v>
      </c>
      <c r="W786" s="67">
        <v>0</v>
      </c>
      <c r="X786" s="67">
        <v>0</v>
      </c>
      <c r="Y786" s="67">
        <v>0</v>
      </c>
      <c r="Z786" s="67">
        <v>0</v>
      </c>
      <c r="AA786" s="67">
        <v>0</v>
      </c>
      <c r="AB786" s="67">
        <v>0</v>
      </c>
      <c r="AC786" s="67">
        <v>0</v>
      </c>
      <c r="AD786" s="67">
        <v>0</v>
      </c>
      <c r="AE786" s="67">
        <v>0</v>
      </c>
      <c r="AF786" s="67">
        <v>0</v>
      </c>
      <c r="AG786" s="67">
        <v>0</v>
      </c>
      <c r="AH786" s="67">
        <v>0</v>
      </c>
    </row>
    <row r="787" spans="2:34" hidden="1" outlineLevel="1">
      <c r="B787" t="str">
        <f t="shared" si="521"/>
        <v>Carbon storage - Feedstock-related emissions - WTT - Global - ton CH4/ton fuel</v>
      </c>
      <c r="C787" s="2" t="str">
        <f>C765</f>
        <v>Carbon storage</v>
      </c>
      <c r="D787" s="2" t="s">
        <v>190</v>
      </c>
      <c r="E787" s="2" t="s">
        <v>49</v>
      </c>
      <c r="F787" s="2" t="s">
        <v>177</v>
      </c>
      <c r="G787" s="68">
        <v>0</v>
      </c>
      <c r="H787" s="68">
        <v>0</v>
      </c>
      <c r="I787" s="68">
        <v>0</v>
      </c>
      <c r="J787" s="68">
        <v>0</v>
      </c>
      <c r="K787" s="68">
        <v>0</v>
      </c>
      <c r="L787" s="68">
        <v>0</v>
      </c>
      <c r="M787" s="68">
        <v>0</v>
      </c>
      <c r="N787" s="68">
        <v>0</v>
      </c>
      <c r="O787" s="68">
        <v>0</v>
      </c>
      <c r="P787" s="68">
        <v>0</v>
      </c>
      <c r="Q787" s="68">
        <v>0</v>
      </c>
      <c r="R787" s="68">
        <v>0</v>
      </c>
      <c r="S787" s="68">
        <v>0</v>
      </c>
      <c r="T787" s="68">
        <v>0</v>
      </c>
      <c r="U787" s="68">
        <v>0</v>
      </c>
      <c r="V787" s="68">
        <v>0</v>
      </c>
      <c r="W787" s="68">
        <v>0</v>
      </c>
      <c r="X787" s="68">
        <v>0</v>
      </c>
      <c r="Y787" s="68">
        <v>0</v>
      </c>
      <c r="Z787" s="68">
        <v>0</v>
      </c>
      <c r="AA787" s="68">
        <v>0</v>
      </c>
      <c r="AB787" s="68">
        <v>0</v>
      </c>
      <c r="AC787" s="68">
        <v>0</v>
      </c>
      <c r="AD787" s="68">
        <v>0</v>
      </c>
      <c r="AE787" s="68">
        <v>0</v>
      </c>
      <c r="AF787" s="68">
        <v>0</v>
      </c>
      <c r="AG787" s="68">
        <v>0</v>
      </c>
      <c r="AH787" s="68">
        <v>0</v>
      </c>
    </row>
    <row r="788" spans="2:34" hidden="1" outlineLevel="1">
      <c r="B788" t="str">
        <f t="shared" ref="B788:B851" si="554">_xlfn.TEXTJOIN(" - ",TRUE,C788:F788)</f>
        <v>Carbon storage - Feedstock-related emissions - WTT - Global - ton N2O/ton fuel</v>
      </c>
      <c r="C788" s="13" t="str">
        <f>C765</f>
        <v>Carbon storage</v>
      </c>
      <c r="D788" s="13" t="s">
        <v>190</v>
      </c>
      <c r="E788" s="13" t="s">
        <v>49</v>
      </c>
      <c r="F788" s="13" t="s">
        <v>178</v>
      </c>
      <c r="G788" s="69">
        <v>0</v>
      </c>
      <c r="H788" s="69">
        <v>0</v>
      </c>
      <c r="I788" s="69">
        <v>0</v>
      </c>
      <c r="J788" s="69">
        <v>0</v>
      </c>
      <c r="K788" s="69">
        <v>0</v>
      </c>
      <c r="L788" s="69">
        <v>0</v>
      </c>
      <c r="M788" s="69">
        <v>0</v>
      </c>
      <c r="N788" s="69">
        <v>0</v>
      </c>
      <c r="O788" s="69">
        <v>0</v>
      </c>
      <c r="P788" s="69">
        <v>0</v>
      </c>
      <c r="Q788" s="69">
        <v>0</v>
      </c>
      <c r="R788" s="69">
        <v>0</v>
      </c>
      <c r="S788" s="69">
        <v>0</v>
      </c>
      <c r="T788" s="69">
        <v>0</v>
      </c>
      <c r="U788" s="69">
        <v>0</v>
      </c>
      <c r="V788" s="69">
        <v>0</v>
      </c>
      <c r="W788" s="69">
        <v>0</v>
      </c>
      <c r="X788" s="69">
        <v>0</v>
      </c>
      <c r="Y788" s="69">
        <v>0</v>
      </c>
      <c r="Z788" s="69">
        <v>0</v>
      </c>
      <c r="AA788" s="69">
        <v>0</v>
      </c>
      <c r="AB788" s="69">
        <v>0</v>
      </c>
      <c r="AC788" s="69">
        <v>0</v>
      </c>
      <c r="AD788" s="69">
        <v>0</v>
      </c>
      <c r="AE788" s="69">
        <v>0</v>
      </c>
      <c r="AF788" s="69">
        <v>0</v>
      </c>
      <c r="AG788" s="69">
        <v>0</v>
      </c>
      <c r="AH788" s="69">
        <v>0</v>
      </c>
    </row>
    <row r="789" spans="2:34" collapsed="1">
      <c r="B789" t="str">
        <f t="shared" si="554"/>
        <v/>
      </c>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c r="AG789" s="34"/>
      <c r="AH789" s="34"/>
    </row>
    <row r="790" spans="2:34">
      <c r="B790" t="str">
        <f t="shared" si="554"/>
        <v>Blue ammonia (CCS) - Item - Region - Unit</v>
      </c>
      <c r="C790" s="53" t="s">
        <v>24</v>
      </c>
      <c r="D790" s="53" t="s">
        <v>28</v>
      </c>
      <c r="E790" s="53" t="s">
        <v>1</v>
      </c>
      <c r="F790" s="53" t="s">
        <v>29</v>
      </c>
      <c r="G790" s="54">
        <v>2023</v>
      </c>
      <c r="H790" s="54">
        <v>2024</v>
      </c>
      <c r="I790" s="54">
        <v>2025</v>
      </c>
      <c r="J790" s="54">
        <v>2026</v>
      </c>
      <c r="K790" s="54">
        <v>2027</v>
      </c>
      <c r="L790" s="54">
        <v>2028</v>
      </c>
      <c r="M790" s="54">
        <v>2029</v>
      </c>
      <c r="N790" s="54">
        <v>2030</v>
      </c>
      <c r="O790" s="54">
        <v>2031</v>
      </c>
      <c r="P790" s="54">
        <v>2032</v>
      </c>
      <c r="Q790" s="54">
        <v>2033</v>
      </c>
      <c r="R790" s="54">
        <v>2034</v>
      </c>
      <c r="S790" s="54">
        <v>2035</v>
      </c>
      <c r="T790" s="54">
        <v>2036</v>
      </c>
      <c r="U790" s="54">
        <v>2037</v>
      </c>
      <c r="V790" s="54">
        <v>2038</v>
      </c>
      <c r="W790" s="54">
        <v>2039</v>
      </c>
      <c r="X790" s="54">
        <v>2040</v>
      </c>
      <c r="Y790" s="54">
        <v>2041</v>
      </c>
      <c r="Z790" s="54">
        <v>2042</v>
      </c>
      <c r="AA790" s="54">
        <v>2043</v>
      </c>
      <c r="AB790" s="54">
        <v>2044</v>
      </c>
      <c r="AC790" s="54">
        <v>2045</v>
      </c>
      <c r="AD790" s="54">
        <v>2046</v>
      </c>
      <c r="AE790" s="54">
        <v>2047</v>
      </c>
      <c r="AF790" s="54">
        <v>2048</v>
      </c>
      <c r="AG790" s="54">
        <v>2049</v>
      </c>
      <c r="AH790" s="54">
        <v>2050</v>
      </c>
    </row>
    <row r="791" spans="2:34" hidden="1" outlineLevel="1">
      <c r="B791" t="str">
        <f t="shared" si="554"/>
        <v/>
      </c>
      <c r="C791" s="56"/>
      <c r="D791" s="56"/>
      <c r="E791" s="56"/>
      <c r="F791" s="56"/>
      <c r="G791" s="57"/>
      <c r="H791" s="57"/>
      <c r="I791" s="57"/>
      <c r="J791" s="57"/>
      <c r="K791" s="57"/>
      <c r="L791" s="57"/>
      <c r="M791" s="57"/>
      <c r="N791" s="57"/>
      <c r="O791" s="57"/>
      <c r="P791" s="57"/>
      <c r="Q791" s="57"/>
      <c r="R791" s="57"/>
      <c r="S791" s="57"/>
      <c r="T791" s="57"/>
      <c r="U791" s="57"/>
      <c r="V791" s="57"/>
      <c r="W791" s="57"/>
      <c r="X791" s="57"/>
      <c r="Y791" s="57"/>
      <c r="Z791" s="57"/>
      <c r="AA791" s="57"/>
      <c r="AB791" s="57"/>
      <c r="AC791" s="57"/>
      <c r="AD791" s="57"/>
      <c r="AE791" s="57"/>
      <c r="AF791" s="57"/>
      <c r="AG791" s="57"/>
      <c r="AH791" s="57"/>
    </row>
    <row r="792" spans="2:34" hidden="1" outlineLevel="1">
      <c r="B792" t="str">
        <f t="shared" si="554"/>
        <v>Blue ammonia (CCS) - Total emissions - WTW - GWP100 - Global - ton CO2eq/ton fuel</v>
      </c>
      <c r="C792" s="58" t="str">
        <f>C790</f>
        <v>Blue ammonia (CCS)</v>
      </c>
      <c r="D792" s="10" t="s">
        <v>196</v>
      </c>
      <c r="E792" s="10" t="s">
        <v>49</v>
      </c>
      <c r="F792" s="10" t="s">
        <v>52</v>
      </c>
      <c r="G792" s="62">
        <f t="shared" ref="G792:AH792" si="555">G794+G796</f>
        <v>0.37814721999999934</v>
      </c>
      <c r="H792" s="62">
        <f t="shared" si="555"/>
        <v>0.37438195999999979</v>
      </c>
      <c r="I792" s="62">
        <f t="shared" si="555"/>
        <v>0.37061669999999935</v>
      </c>
      <c r="J792" s="62">
        <f t="shared" si="555"/>
        <v>0.36685143999999981</v>
      </c>
      <c r="K792" s="62">
        <f t="shared" si="555"/>
        <v>0.36308617999999854</v>
      </c>
      <c r="L792" s="62">
        <f t="shared" si="555"/>
        <v>0.35932091999999893</v>
      </c>
      <c r="M792" s="62">
        <f t="shared" si="555"/>
        <v>0.35555565999999938</v>
      </c>
      <c r="N792" s="62">
        <f t="shared" si="555"/>
        <v>0.35179039999999812</v>
      </c>
      <c r="O792" s="62">
        <f t="shared" si="555"/>
        <v>0.34802514000000018</v>
      </c>
      <c r="P792" s="62">
        <f t="shared" si="555"/>
        <v>0.34425988000000063</v>
      </c>
      <c r="Q792" s="62">
        <f t="shared" si="555"/>
        <v>0.34049462000000102</v>
      </c>
      <c r="R792" s="62">
        <f t="shared" si="555"/>
        <v>0.33672936000000142</v>
      </c>
      <c r="S792" s="62">
        <f t="shared" si="555"/>
        <v>0.33296410000000021</v>
      </c>
      <c r="T792" s="62">
        <f t="shared" si="555"/>
        <v>0.3291988400000006</v>
      </c>
      <c r="U792" s="62">
        <f t="shared" si="555"/>
        <v>0.32543357999999933</v>
      </c>
      <c r="V792" s="62">
        <f t="shared" si="555"/>
        <v>0.32166831999999979</v>
      </c>
      <c r="W792" s="62">
        <f t="shared" si="555"/>
        <v>0.31790306000000018</v>
      </c>
      <c r="X792" s="62">
        <f t="shared" si="555"/>
        <v>0.31413779999999969</v>
      </c>
      <c r="Y792" s="62">
        <f t="shared" si="555"/>
        <v>0.31037254000000014</v>
      </c>
      <c r="Z792" s="62">
        <f t="shared" si="555"/>
        <v>0.30660728000000059</v>
      </c>
      <c r="AA792" s="62">
        <f t="shared" si="555"/>
        <v>0.30284201999999927</v>
      </c>
      <c r="AB792" s="62">
        <f t="shared" si="555"/>
        <v>0.29907675999999972</v>
      </c>
      <c r="AC792" s="62">
        <f t="shared" si="555"/>
        <v>0.29531150000000017</v>
      </c>
      <c r="AD792" s="62">
        <f t="shared" si="555"/>
        <v>0.2915462399999989</v>
      </c>
      <c r="AE792" s="62">
        <f t="shared" si="555"/>
        <v>0.2877809799999993</v>
      </c>
      <c r="AF792" s="62">
        <f t="shared" si="555"/>
        <v>0.28401571999999975</v>
      </c>
      <c r="AG792" s="62">
        <f t="shared" si="555"/>
        <v>0.28025046000000009</v>
      </c>
      <c r="AH792" s="62">
        <f t="shared" si="555"/>
        <v>0.27648520000000054</v>
      </c>
    </row>
    <row r="793" spans="2:34" hidden="1" outlineLevel="1">
      <c r="B793" t="str">
        <f t="shared" si="554"/>
        <v>Blue ammonia (CCS) - Total emissions - WTW - GWP20 - Global - ton CO2eq/ton fuel</v>
      </c>
      <c r="C793" s="59" t="str">
        <f>C790</f>
        <v>Blue ammonia (CCS)</v>
      </c>
      <c r="D793" s="13" t="s">
        <v>197</v>
      </c>
      <c r="E793" s="13" t="s">
        <v>49</v>
      </c>
      <c r="F793" s="13" t="s">
        <v>52</v>
      </c>
      <c r="G793" s="63">
        <f t="shared" ref="G793:AH793" si="556">G795+G797</f>
        <v>0.60707521999999936</v>
      </c>
      <c r="H793" s="63">
        <f t="shared" si="556"/>
        <v>0.60330995999999981</v>
      </c>
      <c r="I793" s="63">
        <f t="shared" si="556"/>
        <v>0.59954469999999938</v>
      </c>
      <c r="J793" s="63">
        <f t="shared" si="556"/>
        <v>0.59577943999999983</v>
      </c>
      <c r="K793" s="63">
        <f t="shared" si="556"/>
        <v>0.59201417999999861</v>
      </c>
      <c r="L793" s="63">
        <f t="shared" si="556"/>
        <v>0.58824891999999895</v>
      </c>
      <c r="M793" s="63">
        <f t="shared" si="556"/>
        <v>0.58448365999999941</v>
      </c>
      <c r="N793" s="63">
        <f t="shared" si="556"/>
        <v>0.58071839999999819</v>
      </c>
      <c r="O793" s="63">
        <f t="shared" si="556"/>
        <v>0.5769531400000002</v>
      </c>
      <c r="P793" s="63">
        <f t="shared" si="556"/>
        <v>0.57318788000000065</v>
      </c>
      <c r="Q793" s="63">
        <f t="shared" si="556"/>
        <v>0.5694226200000011</v>
      </c>
      <c r="R793" s="63">
        <f t="shared" si="556"/>
        <v>0.56565736000000144</v>
      </c>
      <c r="S793" s="63">
        <f t="shared" si="556"/>
        <v>0.56189210000000023</v>
      </c>
      <c r="T793" s="63">
        <f t="shared" si="556"/>
        <v>0.55812684000000068</v>
      </c>
      <c r="U793" s="63">
        <f t="shared" si="556"/>
        <v>0.55436157999999935</v>
      </c>
      <c r="V793" s="63">
        <f t="shared" si="556"/>
        <v>0.55059631999999981</v>
      </c>
      <c r="W793" s="63">
        <f t="shared" si="556"/>
        <v>0.54683106000000026</v>
      </c>
      <c r="X793" s="63">
        <f t="shared" si="556"/>
        <v>0.54306579999999971</v>
      </c>
      <c r="Y793" s="63">
        <f t="shared" si="556"/>
        <v>0.53930054000000016</v>
      </c>
      <c r="Z793" s="63">
        <f t="shared" si="556"/>
        <v>0.53553528000000061</v>
      </c>
      <c r="AA793" s="63">
        <f t="shared" si="556"/>
        <v>0.53177001999999929</v>
      </c>
      <c r="AB793" s="63">
        <f t="shared" si="556"/>
        <v>0.52800475999999974</v>
      </c>
      <c r="AC793" s="63">
        <f t="shared" si="556"/>
        <v>0.52423950000000019</v>
      </c>
      <c r="AD793" s="63">
        <f t="shared" si="556"/>
        <v>0.52047423999999898</v>
      </c>
      <c r="AE793" s="63">
        <f t="shared" si="556"/>
        <v>0.51670897999999932</v>
      </c>
      <c r="AF793" s="63">
        <f t="shared" si="556"/>
        <v>0.51294371999999977</v>
      </c>
      <c r="AG793" s="63">
        <f t="shared" si="556"/>
        <v>0.50917846000000022</v>
      </c>
      <c r="AH793" s="63">
        <f t="shared" si="556"/>
        <v>0.50541320000000056</v>
      </c>
    </row>
    <row r="794" spans="2:34" hidden="1" outlineLevel="1">
      <c r="B794" t="str">
        <f t="shared" si="554"/>
        <v>Blue ammonia (CCS) - Total emissions - TTW - GWP100 - Global - ton CO2eq/ton fuel</v>
      </c>
      <c r="C794" s="58" t="str">
        <f>C790</f>
        <v>Blue ammonia (CCS)</v>
      </c>
      <c r="D794" s="10" t="s">
        <v>198</v>
      </c>
      <c r="E794" s="10" t="s">
        <v>49</v>
      </c>
      <c r="F794" s="10" t="s">
        <v>52</v>
      </c>
      <c r="G794" s="62">
        <f>G807+G808*G798+G809*G800</f>
        <v>0</v>
      </c>
      <c r="H794" s="62">
        <f t="shared" ref="H794:AH794" si="557">H807+H808*H798+H809*H800</f>
        <v>0</v>
      </c>
      <c r="I794" s="62">
        <f t="shared" si="557"/>
        <v>0</v>
      </c>
      <c r="J794" s="62">
        <f t="shared" si="557"/>
        <v>0</v>
      </c>
      <c r="K794" s="62">
        <f t="shared" si="557"/>
        <v>0</v>
      </c>
      <c r="L794" s="62">
        <f t="shared" si="557"/>
        <v>0</v>
      </c>
      <c r="M794" s="62">
        <f t="shared" si="557"/>
        <v>0</v>
      </c>
      <c r="N794" s="62">
        <f t="shared" si="557"/>
        <v>0</v>
      </c>
      <c r="O794" s="62">
        <f t="shared" si="557"/>
        <v>0</v>
      </c>
      <c r="P794" s="62">
        <f t="shared" si="557"/>
        <v>0</v>
      </c>
      <c r="Q794" s="62">
        <f t="shared" si="557"/>
        <v>0</v>
      </c>
      <c r="R794" s="62">
        <f t="shared" si="557"/>
        <v>0</v>
      </c>
      <c r="S794" s="62">
        <f t="shared" si="557"/>
        <v>0</v>
      </c>
      <c r="T794" s="62">
        <f t="shared" si="557"/>
        <v>0</v>
      </c>
      <c r="U794" s="62">
        <f t="shared" si="557"/>
        <v>0</v>
      </c>
      <c r="V794" s="62">
        <f t="shared" si="557"/>
        <v>0</v>
      </c>
      <c r="W794" s="62">
        <f t="shared" si="557"/>
        <v>0</v>
      </c>
      <c r="X794" s="62">
        <f t="shared" si="557"/>
        <v>0</v>
      </c>
      <c r="Y794" s="62">
        <f t="shared" si="557"/>
        <v>0</v>
      </c>
      <c r="Z794" s="62">
        <f t="shared" si="557"/>
        <v>0</v>
      </c>
      <c r="AA794" s="62">
        <f t="shared" si="557"/>
        <v>0</v>
      </c>
      <c r="AB794" s="62">
        <f t="shared" si="557"/>
        <v>0</v>
      </c>
      <c r="AC794" s="62">
        <f t="shared" si="557"/>
        <v>0</v>
      </c>
      <c r="AD794" s="62">
        <f t="shared" si="557"/>
        <v>0</v>
      </c>
      <c r="AE794" s="62">
        <f t="shared" si="557"/>
        <v>0</v>
      </c>
      <c r="AF794" s="62">
        <f t="shared" si="557"/>
        <v>0</v>
      </c>
      <c r="AG794" s="62">
        <f t="shared" si="557"/>
        <v>0</v>
      </c>
      <c r="AH794" s="62">
        <f t="shared" si="557"/>
        <v>0</v>
      </c>
    </row>
    <row r="795" spans="2:34" hidden="1" outlineLevel="1">
      <c r="B795" t="str">
        <f t="shared" si="554"/>
        <v>Blue ammonia (CCS) - Total emissions - TTW - GWP20 - Global - ton CO2eq/ton fuel</v>
      </c>
      <c r="C795" s="56" t="str">
        <f>C790</f>
        <v>Blue ammonia (CCS)</v>
      </c>
      <c r="D795" s="2" t="s">
        <v>199</v>
      </c>
      <c r="E795" s="2" t="s">
        <v>49</v>
      </c>
      <c r="F795" s="2" t="s">
        <v>52</v>
      </c>
      <c r="G795" s="89">
        <f>G807+G808*G799+G809*G801</f>
        <v>0</v>
      </c>
      <c r="H795" s="89">
        <f t="shared" ref="H795:AH795" si="558">H807+H808*H799+H809*H801</f>
        <v>0</v>
      </c>
      <c r="I795" s="89">
        <f t="shared" si="558"/>
        <v>0</v>
      </c>
      <c r="J795" s="89">
        <f t="shared" si="558"/>
        <v>0</v>
      </c>
      <c r="K795" s="89">
        <f t="shared" si="558"/>
        <v>0</v>
      </c>
      <c r="L795" s="89">
        <f t="shared" si="558"/>
        <v>0</v>
      </c>
      <c r="M795" s="89">
        <f t="shared" si="558"/>
        <v>0</v>
      </c>
      <c r="N795" s="89">
        <f t="shared" si="558"/>
        <v>0</v>
      </c>
      <c r="O795" s="89">
        <f t="shared" si="558"/>
        <v>0</v>
      </c>
      <c r="P795" s="89">
        <f t="shared" si="558"/>
        <v>0</v>
      </c>
      <c r="Q795" s="89">
        <f t="shared" si="558"/>
        <v>0</v>
      </c>
      <c r="R795" s="89">
        <f t="shared" si="558"/>
        <v>0</v>
      </c>
      <c r="S795" s="89">
        <f t="shared" si="558"/>
        <v>0</v>
      </c>
      <c r="T795" s="89">
        <f t="shared" si="558"/>
        <v>0</v>
      </c>
      <c r="U795" s="89">
        <f t="shared" si="558"/>
        <v>0</v>
      </c>
      <c r="V795" s="89">
        <f t="shared" si="558"/>
        <v>0</v>
      </c>
      <c r="W795" s="89">
        <f t="shared" si="558"/>
        <v>0</v>
      </c>
      <c r="X795" s="89">
        <f t="shared" si="558"/>
        <v>0</v>
      </c>
      <c r="Y795" s="89">
        <f t="shared" si="558"/>
        <v>0</v>
      </c>
      <c r="Z795" s="89">
        <f t="shared" si="558"/>
        <v>0</v>
      </c>
      <c r="AA795" s="89">
        <f t="shared" si="558"/>
        <v>0</v>
      </c>
      <c r="AB795" s="89">
        <f t="shared" si="558"/>
        <v>0</v>
      </c>
      <c r="AC795" s="89">
        <f t="shared" si="558"/>
        <v>0</v>
      </c>
      <c r="AD795" s="89">
        <f t="shared" si="558"/>
        <v>0</v>
      </c>
      <c r="AE795" s="89">
        <f t="shared" si="558"/>
        <v>0</v>
      </c>
      <c r="AF795" s="89">
        <f t="shared" si="558"/>
        <v>0</v>
      </c>
      <c r="AG795" s="89">
        <f t="shared" si="558"/>
        <v>0</v>
      </c>
      <c r="AH795" s="89">
        <f t="shared" si="558"/>
        <v>0</v>
      </c>
    </row>
    <row r="796" spans="2:34" hidden="1" outlineLevel="1">
      <c r="B796" t="str">
        <f t="shared" si="554"/>
        <v>Blue ammonia (CCS) - Total emissions - WTT - GWP100 - Global - ton CO2eq/ton fuel</v>
      </c>
      <c r="C796" s="58" t="str">
        <f>C790</f>
        <v>Blue ammonia (CCS)</v>
      </c>
      <c r="D796" s="10" t="s">
        <v>169</v>
      </c>
      <c r="E796" s="10" t="s">
        <v>49</v>
      </c>
      <c r="F796" s="10" t="s">
        <v>52</v>
      </c>
      <c r="G796" s="62">
        <f>G814+G815*G798+G816*G800</f>
        <v>0.37814721999999934</v>
      </c>
      <c r="H796" s="62">
        <f t="shared" ref="H796:AH796" si="559">H814+H815*H798+H816*H800</f>
        <v>0.37438195999999979</v>
      </c>
      <c r="I796" s="62">
        <f t="shared" si="559"/>
        <v>0.37061669999999935</v>
      </c>
      <c r="J796" s="62">
        <f t="shared" si="559"/>
        <v>0.36685143999999981</v>
      </c>
      <c r="K796" s="62">
        <f t="shared" si="559"/>
        <v>0.36308617999999854</v>
      </c>
      <c r="L796" s="62">
        <f t="shared" si="559"/>
        <v>0.35932091999999893</v>
      </c>
      <c r="M796" s="62">
        <f t="shared" si="559"/>
        <v>0.35555565999999938</v>
      </c>
      <c r="N796" s="62">
        <f t="shared" si="559"/>
        <v>0.35179039999999812</v>
      </c>
      <c r="O796" s="62">
        <f t="shared" si="559"/>
        <v>0.34802514000000018</v>
      </c>
      <c r="P796" s="62">
        <f t="shared" si="559"/>
        <v>0.34425988000000063</v>
      </c>
      <c r="Q796" s="62">
        <f t="shared" si="559"/>
        <v>0.34049462000000102</v>
      </c>
      <c r="R796" s="62">
        <f t="shared" si="559"/>
        <v>0.33672936000000142</v>
      </c>
      <c r="S796" s="62">
        <f t="shared" si="559"/>
        <v>0.33296410000000021</v>
      </c>
      <c r="T796" s="62">
        <f t="shared" si="559"/>
        <v>0.3291988400000006</v>
      </c>
      <c r="U796" s="62">
        <f t="shared" si="559"/>
        <v>0.32543357999999933</v>
      </c>
      <c r="V796" s="62">
        <f t="shared" si="559"/>
        <v>0.32166831999999979</v>
      </c>
      <c r="W796" s="62">
        <f t="shared" si="559"/>
        <v>0.31790306000000018</v>
      </c>
      <c r="X796" s="62">
        <f t="shared" si="559"/>
        <v>0.31413779999999969</v>
      </c>
      <c r="Y796" s="62">
        <f t="shared" si="559"/>
        <v>0.31037254000000014</v>
      </c>
      <c r="Z796" s="62">
        <f t="shared" si="559"/>
        <v>0.30660728000000059</v>
      </c>
      <c r="AA796" s="62">
        <f t="shared" si="559"/>
        <v>0.30284201999999927</v>
      </c>
      <c r="AB796" s="62">
        <f t="shared" si="559"/>
        <v>0.29907675999999972</v>
      </c>
      <c r="AC796" s="62">
        <f t="shared" si="559"/>
        <v>0.29531150000000017</v>
      </c>
      <c r="AD796" s="62">
        <f t="shared" si="559"/>
        <v>0.2915462399999989</v>
      </c>
      <c r="AE796" s="62">
        <f t="shared" si="559"/>
        <v>0.2877809799999993</v>
      </c>
      <c r="AF796" s="62">
        <f t="shared" si="559"/>
        <v>0.28401571999999975</v>
      </c>
      <c r="AG796" s="62">
        <f t="shared" si="559"/>
        <v>0.28025046000000009</v>
      </c>
      <c r="AH796" s="62">
        <f t="shared" si="559"/>
        <v>0.27648520000000054</v>
      </c>
    </row>
    <row r="797" spans="2:34" hidden="1" outlineLevel="1">
      <c r="B797" t="str">
        <f t="shared" si="554"/>
        <v>Blue ammonia (CCS) - Total emissions - WTT - GWP20 - Global - ton CO2eq/ton fuel</v>
      </c>
      <c r="C797" s="59" t="str">
        <f>C790</f>
        <v>Blue ammonia (CCS)</v>
      </c>
      <c r="D797" s="13" t="s">
        <v>170</v>
      </c>
      <c r="E797" s="13" t="s">
        <v>49</v>
      </c>
      <c r="F797" s="13" t="s">
        <v>52</v>
      </c>
      <c r="G797" s="63">
        <f>G814+G815*G799+G816*G801</f>
        <v>0.60707521999999936</v>
      </c>
      <c r="H797" s="63">
        <f t="shared" ref="H797:AH797" si="560">H814+H815*H799+H816*H801</f>
        <v>0.60330995999999981</v>
      </c>
      <c r="I797" s="63">
        <f t="shared" si="560"/>
        <v>0.59954469999999938</v>
      </c>
      <c r="J797" s="63">
        <f t="shared" si="560"/>
        <v>0.59577943999999983</v>
      </c>
      <c r="K797" s="63">
        <f t="shared" si="560"/>
        <v>0.59201417999999861</v>
      </c>
      <c r="L797" s="63">
        <f t="shared" si="560"/>
        <v>0.58824891999999895</v>
      </c>
      <c r="M797" s="63">
        <f t="shared" si="560"/>
        <v>0.58448365999999941</v>
      </c>
      <c r="N797" s="63">
        <f t="shared" si="560"/>
        <v>0.58071839999999819</v>
      </c>
      <c r="O797" s="63">
        <f t="shared" si="560"/>
        <v>0.5769531400000002</v>
      </c>
      <c r="P797" s="63">
        <f t="shared" si="560"/>
        <v>0.57318788000000065</v>
      </c>
      <c r="Q797" s="63">
        <f t="shared" si="560"/>
        <v>0.5694226200000011</v>
      </c>
      <c r="R797" s="63">
        <f t="shared" si="560"/>
        <v>0.56565736000000144</v>
      </c>
      <c r="S797" s="63">
        <f t="shared" si="560"/>
        <v>0.56189210000000023</v>
      </c>
      <c r="T797" s="63">
        <f t="shared" si="560"/>
        <v>0.55812684000000068</v>
      </c>
      <c r="U797" s="63">
        <f t="shared" si="560"/>
        <v>0.55436157999999935</v>
      </c>
      <c r="V797" s="63">
        <f t="shared" si="560"/>
        <v>0.55059631999999981</v>
      </c>
      <c r="W797" s="63">
        <f t="shared" si="560"/>
        <v>0.54683106000000026</v>
      </c>
      <c r="X797" s="63">
        <f t="shared" si="560"/>
        <v>0.54306579999999971</v>
      </c>
      <c r="Y797" s="63">
        <f t="shared" si="560"/>
        <v>0.53930054000000016</v>
      </c>
      <c r="Z797" s="63">
        <f t="shared" si="560"/>
        <v>0.53553528000000061</v>
      </c>
      <c r="AA797" s="63">
        <f t="shared" si="560"/>
        <v>0.53177001999999929</v>
      </c>
      <c r="AB797" s="63">
        <f t="shared" si="560"/>
        <v>0.52800475999999974</v>
      </c>
      <c r="AC797" s="63">
        <f t="shared" si="560"/>
        <v>0.52423950000000019</v>
      </c>
      <c r="AD797" s="63">
        <f t="shared" si="560"/>
        <v>0.52047423999999898</v>
      </c>
      <c r="AE797" s="63">
        <f t="shared" si="560"/>
        <v>0.51670897999999932</v>
      </c>
      <c r="AF797" s="63">
        <f t="shared" si="560"/>
        <v>0.51294371999999977</v>
      </c>
      <c r="AG797" s="63">
        <f t="shared" si="560"/>
        <v>0.50917846000000022</v>
      </c>
      <c r="AH797" s="63">
        <f t="shared" si="560"/>
        <v>0.50541320000000056</v>
      </c>
    </row>
    <row r="798" spans="2:34" hidden="1" outlineLevel="1">
      <c r="B798" t="str">
        <f t="shared" si="554"/>
        <v>General - Methane - GWP100 - Global - ton CO2eq/ton fuel</v>
      </c>
      <c r="C798" t="s">
        <v>115</v>
      </c>
      <c r="D798" t="s">
        <v>171</v>
      </c>
      <c r="E798" t="s">
        <v>49</v>
      </c>
      <c r="F798" t="s">
        <v>52</v>
      </c>
      <c r="G798" s="8">
        <f t="shared" ref="G798:AH798" si="561">Methane_GWP100</f>
        <v>29</v>
      </c>
      <c r="H798" s="8">
        <f t="shared" si="561"/>
        <v>29</v>
      </c>
      <c r="I798" s="8">
        <f t="shared" si="561"/>
        <v>29</v>
      </c>
      <c r="J798" s="8">
        <f t="shared" si="561"/>
        <v>29</v>
      </c>
      <c r="K798" s="8">
        <f t="shared" si="561"/>
        <v>29</v>
      </c>
      <c r="L798" s="8">
        <f t="shared" si="561"/>
        <v>29</v>
      </c>
      <c r="M798" s="8">
        <f t="shared" si="561"/>
        <v>29</v>
      </c>
      <c r="N798" s="8">
        <f t="shared" si="561"/>
        <v>29</v>
      </c>
      <c r="O798" s="8">
        <f t="shared" si="561"/>
        <v>29</v>
      </c>
      <c r="P798" s="8">
        <f t="shared" si="561"/>
        <v>29</v>
      </c>
      <c r="Q798" s="8">
        <f t="shared" si="561"/>
        <v>29</v>
      </c>
      <c r="R798" s="8">
        <f t="shared" si="561"/>
        <v>29</v>
      </c>
      <c r="S798" s="8">
        <f t="shared" si="561"/>
        <v>29</v>
      </c>
      <c r="T798" s="8">
        <f t="shared" si="561"/>
        <v>29</v>
      </c>
      <c r="U798" s="8">
        <f t="shared" si="561"/>
        <v>29</v>
      </c>
      <c r="V798" s="8">
        <f t="shared" si="561"/>
        <v>29</v>
      </c>
      <c r="W798" s="8">
        <f t="shared" si="561"/>
        <v>29</v>
      </c>
      <c r="X798" s="8">
        <f t="shared" si="561"/>
        <v>29</v>
      </c>
      <c r="Y798" s="8">
        <f t="shared" si="561"/>
        <v>29</v>
      </c>
      <c r="Z798" s="8">
        <f t="shared" si="561"/>
        <v>29</v>
      </c>
      <c r="AA798" s="8">
        <f t="shared" si="561"/>
        <v>29</v>
      </c>
      <c r="AB798" s="8">
        <f t="shared" si="561"/>
        <v>29</v>
      </c>
      <c r="AC798" s="8">
        <f t="shared" si="561"/>
        <v>29</v>
      </c>
      <c r="AD798" s="8">
        <f t="shared" si="561"/>
        <v>29</v>
      </c>
      <c r="AE798" s="8">
        <f t="shared" si="561"/>
        <v>29</v>
      </c>
      <c r="AF798" s="8">
        <f t="shared" si="561"/>
        <v>29</v>
      </c>
      <c r="AG798" s="8">
        <f t="shared" si="561"/>
        <v>29</v>
      </c>
      <c r="AH798" s="8">
        <f t="shared" si="561"/>
        <v>29</v>
      </c>
    </row>
    <row r="799" spans="2:34" hidden="1" outlineLevel="1">
      <c r="B799" t="str">
        <f t="shared" si="554"/>
        <v>General - Methane - GWP20 - Global - ton CO2eq/ton fuel</v>
      </c>
      <c r="C799" t="s">
        <v>115</v>
      </c>
      <c r="D799" t="s">
        <v>172</v>
      </c>
      <c r="E799" t="s">
        <v>49</v>
      </c>
      <c r="F799" t="s">
        <v>52</v>
      </c>
      <c r="G799" s="8">
        <f t="shared" ref="G799:AH799" si="562">Methane_GWP20</f>
        <v>85</v>
      </c>
      <c r="H799" s="8">
        <f t="shared" si="562"/>
        <v>85</v>
      </c>
      <c r="I799" s="8">
        <f t="shared" si="562"/>
        <v>85</v>
      </c>
      <c r="J799" s="8">
        <f t="shared" si="562"/>
        <v>85</v>
      </c>
      <c r="K799" s="8">
        <f t="shared" si="562"/>
        <v>85</v>
      </c>
      <c r="L799" s="8">
        <f t="shared" si="562"/>
        <v>85</v>
      </c>
      <c r="M799" s="8">
        <f t="shared" si="562"/>
        <v>85</v>
      </c>
      <c r="N799" s="8">
        <f t="shared" si="562"/>
        <v>85</v>
      </c>
      <c r="O799" s="8">
        <f t="shared" si="562"/>
        <v>85</v>
      </c>
      <c r="P799" s="8">
        <f t="shared" si="562"/>
        <v>85</v>
      </c>
      <c r="Q799" s="8">
        <f t="shared" si="562"/>
        <v>85</v>
      </c>
      <c r="R799" s="8">
        <f t="shared" si="562"/>
        <v>85</v>
      </c>
      <c r="S799" s="8">
        <f t="shared" si="562"/>
        <v>85</v>
      </c>
      <c r="T799" s="8">
        <f t="shared" si="562"/>
        <v>85</v>
      </c>
      <c r="U799" s="8">
        <f t="shared" si="562"/>
        <v>85</v>
      </c>
      <c r="V799" s="8">
        <f t="shared" si="562"/>
        <v>85</v>
      </c>
      <c r="W799" s="8">
        <f t="shared" si="562"/>
        <v>85</v>
      </c>
      <c r="X799" s="8">
        <f t="shared" si="562"/>
        <v>85</v>
      </c>
      <c r="Y799" s="8">
        <f t="shared" si="562"/>
        <v>85</v>
      </c>
      <c r="Z799" s="8">
        <f t="shared" si="562"/>
        <v>85</v>
      </c>
      <c r="AA799" s="8">
        <f t="shared" si="562"/>
        <v>85</v>
      </c>
      <c r="AB799" s="8">
        <f t="shared" si="562"/>
        <v>85</v>
      </c>
      <c r="AC799" s="8">
        <f t="shared" si="562"/>
        <v>85</v>
      </c>
      <c r="AD799" s="8">
        <f t="shared" si="562"/>
        <v>85</v>
      </c>
      <c r="AE799" s="8">
        <f t="shared" si="562"/>
        <v>85</v>
      </c>
      <c r="AF799" s="8">
        <f t="shared" si="562"/>
        <v>85</v>
      </c>
      <c r="AG799" s="8">
        <f t="shared" si="562"/>
        <v>85</v>
      </c>
      <c r="AH799" s="8">
        <f t="shared" si="562"/>
        <v>85</v>
      </c>
    </row>
    <row r="800" spans="2:34" hidden="1" outlineLevel="1">
      <c r="B800" t="str">
        <f t="shared" si="554"/>
        <v>General - Nitrous oxide - GWP100 - Global - ton CO2eq/ton fuel</v>
      </c>
      <c r="C800" t="s">
        <v>115</v>
      </c>
      <c r="D800" t="s">
        <v>173</v>
      </c>
      <c r="E800" t="s">
        <v>49</v>
      </c>
      <c r="F800" t="s">
        <v>52</v>
      </c>
      <c r="G800" s="8">
        <f t="shared" ref="G800:AH800" si="563">NitrousOxide_GWP100</f>
        <v>266</v>
      </c>
      <c r="H800" s="8">
        <f t="shared" si="563"/>
        <v>266</v>
      </c>
      <c r="I800" s="8">
        <f t="shared" si="563"/>
        <v>266</v>
      </c>
      <c r="J800" s="8">
        <f t="shared" si="563"/>
        <v>266</v>
      </c>
      <c r="K800" s="8">
        <f t="shared" si="563"/>
        <v>266</v>
      </c>
      <c r="L800" s="8">
        <f t="shared" si="563"/>
        <v>266</v>
      </c>
      <c r="M800" s="8">
        <f t="shared" si="563"/>
        <v>266</v>
      </c>
      <c r="N800" s="8">
        <f t="shared" si="563"/>
        <v>266</v>
      </c>
      <c r="O800" s="8">
        <f t="shared" si="563"/>
        <v>266</v>
      </c>
      <c r="P800" s="8">
        <f t="shared" si="563"/>
        <v>266</v>
      </c>
      <c r="Q800" s="8">
        <f t="shared" si="563"/>
        <v>266</v>
      </c>
      <c r="R800" s="8">
        <f t="shared" si="563"/>
        <v>266</v>
      </c>
      <c r="S800" s="8">
        <f t="shared" si="563"/>
        <v>266</v>
      </c>
      <c r="T800" s="8">
        <f t="shared" si="563"/>
        <v>266</v>
      </c>
      <c r="U800" s="8">
        <f t="shared" si="563"/>
        <v>266</v>
      </c>
      <c r="V800" s="8">
        <f t="shared" si="563"/>
        <v>266</v>
      </c>
      <c r="W800" s="8">
        <f t="shared" si="563"/>
        <v>266</v>
      </c>
      <c r="X800" s="8">
        <f t="shared" si="563"/>
        <v>266</v>
      </c>
      <c r="Y800" s="8">
        <f t="shared" si="563"/>
        <v>266</v>
      </c>
      <c r="Z800" s="8">
        <f t="shared" si="563"/>
        <v>266</v>
      </c>
      <c r="AA800" s="8">
        <f t="shared" si="563"/>
        <v>266</v>
      </c>
      <c r="AB800" s="8">
        <f t="shared" si="563"/>
        <v>266</v>
      </c>
      <c r="AC800" s="8">
        <f t="shared" si="563"/>
        <v>266</v>
      </c>
      <c r="AD800" s="8">
        <f t="shared" si="563"/>
        <v>266</v>
      </c>
      <c r="AE800" s="8">
        <f t="shared" si="563"/>
        <v>266</v>
      </c>
      <c r="AF800" s="8">
        <f t="shared" si="563"/>
        <v>266</v>
      </c>
      <c r="AG800" s="8">
        <f t="shared" si="563"/>
        <v>266</v>
      </c>
      <c r="AH800" s="8">
        <f t="shared" si="563"/>
        <v>266</v>
      </c>
    </row>
    <row r="801" spans="2:34" hidden="1" outlineLevel="1">
      <c r="B801" t="str">
        <f t="shared" si="554"/>
        <v>General - Nitrous oxide - GWP20 - Global - ton CO2eq/ton fuel</v>
      </c>
      <c r="C801" t="s">
        <v>115</v>
      </c>
      <c r="D801" t="s">
        <v>174</v>
      </c>
      <c r="E801" t="s">
        <v>49</v>
      </c>
      <c r="F801" t="s">
        <v>52</v>
      </c>
      <c r="G801" s="8">
        <f t="shared" ref="G801:AH801" si="564">NitrousOxide_GWP20</f>
        <v>251</v>
      </c>
      <c r="H801" s="8">
        <f t="shared" si="564"/>
        <v>251</v>
      </c>
      <c r="I801" s="8">
        <f t="shared" si="564"/>
        <v>251</v>
      </c>
      <c r="J801" s="8">
        <f t="shared" si="564"/>
        <v>251</v>
      </c>
      <c r="K801" s="8">
        <f t="shared" si="564"/>
        <v>251</v>
      </c>
      <c r="L801" s="8">
        <f t="shared" si="564"/>
        <v>251</v>
      </c>
      <c r="M801" s="8">
        <f t="shared" si="564"/>
        <v>251</v>
      </c>
      <c r="N801" s="8">
        <f t="shared" si="564"/>
        <v>251</v>
      </c>
      <c r="O801" s="8">
        <f t="shared" si="564"/>
        <v>251</v>
      </c>
      <c r="P801" s="8">
        <f t="shared" si="564"/>
        <v>251</v>
      </c>
      <c r="Q801" s="8">
        <f t="shared" si="564"/>
        <v>251</v>
      </c>
      <c r="R801" s="8">
        <f t="shared" si="564"/>
        <v>251</v>
      </c>
      <c r="S801" s="8">
        <f t="shared" si="564"/>
        <v>251</v>
      </c>
      <c r="T801" s="8">
        <f t="shared" si="564"/>
        <v>251</v>
      </c>
      <c r="U801" s="8">
        <f t="shared" si="564"/>
        <v>251</v>
      </c>
      <c r="V801" s="8">
        <f t="shared" si="564"/>
        <v>251</v>
      </c>
      <c r="W801" s="8">
        <f t="shared" si="564"/>
        <v>251</v>
      </c>
      <c r="X801" s="8">
        <f t="shared" si="564"/>
        <v>251</v>
      </c>
      <c r="Y801" s="8">
        <f t="shared" si="564"/>
        <v>251</v>
      </c>
      <c r="Z801" s="8">
        <f t="shared" si="564"/>
        <v>251</v>
      </c>
      <c r="AA801" s="8">
        <f t="shared" si="564"/>
        <v>251</v>
      </c>
      <c r="AB801" s="8">
        <f t="shared" si="564"/>
        <v>251</v>
      </c>
      <c r="AC801" s="8">
        <f t="shared" si="564"/>
        <v>251</v>
      </c>
      <c r="AD801" s="8">
        <f t="shared" si="564"/>
        <v>251</v>
      </c>
      <c r="AE801" s="8">
        <f t="shared" si="564"/>
        <v>251</v>
      </c>
      <c r="AF801" s="8">
        <f t="shared" si="564"/>
        <v>251</v>
      </c>
      <c r="AG801" s="8">
        <f t="shared" si="564"/>
        <v>251</v>
      </c>
      <c r="AH801" s="8">
        <f t="shared" si="564"/>
        <v>251</v>
      </c>
    </row>
    <row r="802" spans="2:34" hidden="1" outlineLevel="1">
      <c r="B802" t="str">
        <f t="shared" si="554"/>
        <v/>
      </c>
      <c r="C802" s="56"/>
      <c r="D802" s="56"/>
      <c r="E802" s="56"/>
      <c r="F802" s="56"/>
      <c r="G802" s="57"/>
      <c r="H802" s="57"/>
      <c r="I802" s="57"/>
      <c r="J802" s="57"/>
      <c r="K802" s="57"/>
      <c r="L802" s="57"/>
      <c r="M802" s="57"/>
      <c r="N802" s="57"/>
      <c r="O802" s="57"/>
      <c r="P802" s="57"/>
      <c r="Q802" s="57"/>
      <c r="R802" s="57"/>
      <c r="S802" s="57"/>
      <c r="T802" s="57"/>
      <c r="U802" s="57"/>
      <c r="V802" s="57"/>
      <c r="W802" s="57"/>
      <c r="X802" s="57"/>
      <c r="Y802" s="57"/>
      <c r="Z802" s="57"/>
      <c r="AA802" s="57"/>
      <c r="AB802" s="57"/>
      <c r="AC802" s="57"/>
      <c r="AD802" s="57"/>
      <c r="AE802" s="57"/>
      <c r="AF802" s="57"/>
      <c r="AG802" s="57"/>
      <c r="AH802" s="57"/>
    </row>
    <row r="803" spans="2:34" hidden="1" outlineLevel="1">
      <c r="B803" t="str">
        <f t="shared" si="554"/>
        <v>Blue ammonia (CCS) - Total emissions - WTW - Global - ton CO2/ton fuel</v>
      </c>
      <c r="C803" s="10" t="str">
        <f>C790</f>
        <v>Blue ammonia (CCS)</v>
      </c>
      <c r="D803" s="10" t="s">
        <v>200</v>
      </c>
      <c r="E803" s="10" t="s">
        <v>49</v>
      </c>
      <c r="F803" s="10" t="s">
        <v>176</v>
      </c>
      <c r="G803" s="60">
        <f>G807+G814</f>
        <v>0.25959521999999935</v>
      </c>
      <c r="H803" s="60">
        <f t="shared" ref="H803:AH803" si="565">H807+H814</f>
        <v>0.2558299599999998</v>
      </c>
      <c r="I803" s="60">
        <f t="shared" si="565"/>
        <v>0.25206469999999936</v>
      </c>
      <c r="J803" s="60">
        <f t="shared" si="565"/>
        <v>0.24829943999999976</v>
      </c>
      <c r="K803" s="60">
        <f t="shared" si="565"/>
        <v>0.24453417999999852</v>
      </c>
      <c r="L803" s="60">
        <f t="shared" si="565"/>
        <v>0.24076891999999891</v>
      </c>
      <c r="M803" s="60">
        <f t="shared" si="565"/>
        <v>0.23700365999999934</v>
      </c>
      <c r="N803" s="60">
        <f t="shared" si="565"/>
        <v>0.2332383999999981</v>
      </c>
      <c r="O803" s="60">
        <f t="shared" si="565"/>
        <v>0.22947314000000016</v>
      </c>
      <c r="P803" s="60">
        <f t="shared" si="565"/>
        <v>0.22570788000000058</v>
      </c>
      <c r="Q803" s="60">
        <f t="shared" si="565"/>
        <v>0.22194262000000101</v>
      </c>
      <c r="R803" s="60">
        <f t="shared" si="565"/>
        <v>0.2181773600000014</v>
      </c>
      <c r="S803" s="60">
        <f t="shared" si="565"/>
        <v>0.21441210000000016</v>
      </c>
      <c r="T803" s="60">
        <f t="shared" si="565"/>
        <v>0.21064684000000058</v>
      </c>
      <c r="U803" s="60">
        <f t="shared" si="565"/>
        <v>0.20688157999999932</v>
      </c>
      <c r="V803" s="60">
        <f t="shared" si="565"/>
        <v>0.20311631999999974</v>
      </c>
      <c r="W803" s="60">
        <f t="shared" si="565"/>
        <v>0.19935106000000016</v>
      </c>
      <c r="X803" s="60">
        <f t="shared" si="565"/>
        <v>0.1955857999999997</v>
      </c>
      <c r="Y803" s="60">
        <f t="shared" si="565"/>
        <v>0.19182054000000012</v>
      </c>
      <c r="Z803" s="60">
        <f t="shared" si="565"/>
        <v>0.18805528000000055</v>
      </c>
      <c r="AA803" s="60">
        <f t="shared" si="565"/>
        <v>0.18429001999999928</v>
      </c>
      <c r="AB803" s="60">
        <f t="shared" si="565"/>
        <v>0.1805247599999997</v>
      </c>
      <c r="AC803" s="60">
        <f t="shared" si="565"/>
        <v>0.17675950000000012</v>
      </c>
      <c r="AD803" s="60">
        <f t="shared" si="565"/>
        <v>0.17299423999999888</v>
      </c>
      <c r="AE803" s="60">
        <f t="shared" si="565"/>
        <v>0.16922897999999928</v>
      </c>
      <c r="AF803" s="60">
        <f t="shared" si="565"/>
        <v>0.1654637199999997</v>
      </c>
      <c r="AG803" s="60">
        <f t="shared" si="565"/>
        <v>0.1616984600000001</v>
      </c>
      <c r="AH803" s="60">
        <f t="shared" si="565"/>
        <v>0.15793320000000052</v>
      </c>
    </row>
    <row r="804" spans="2:34" hidden="1" outlineLevel="1">
      <c r="B804" t="str">
        <f t="shared" si="554"/>
        <v>Blue ammonia (CCS) - Total emissions - WTW - Global - ton CH4/ton fuel</v>
      </c>
      <c r="C804" s="2" t="str">
        <f>C790</f>
        <v>Blue ammonia (CCS)</v>
      </c>
      <c r="D804" s="2" t="s">
        <v>200</v>
      </c>
      <c r="E804" s="2" t="s">
        <v>49</v>
      </c>
      <c r="F804" s="2" t="s">
        <v>177</v>
      </c>
      <c r="G804" s="64">
        <f t="shared" ref="G804:AH804" si="566">G808+G815</f>
        <v>4.0880000000000005E-3</v>
      </c>
      <c r="H804" s="64">
        <f t="shared" si="566"/>
        <v>4.0880000000000005E-3</v>
      </c>
      <c r="I804" s="64">
        <f t="shared" si="566"/>
        <v>4.0880000000000005E-3</v>
      </c>
      <c r="J804" s="64">
        <f t="shared" si="566"/>
        <v>4.0880000000000005E-3</v>
      </c>
      <c r="K804" s="64">
        <f t="shared" si="566"/>
        <v>4.0880000000000005E-3</v>
      </c>
      <c r="L804" s="64">
        <f t="shared" si="566"/>
        <v>4.0880000000000005E-3</v>
      </c>
      <c r="M804" s="64">
        <f t="shared" si="566"/>
        <v>4.0880000000000005E-3</v>
      </c>
      <c r="N804" s="64">
        <f t="shared" si="566"/>
        <v>4.0880000000000005E-3</v>
      </c>
      <c r="O804" s="64">
        <f t="shared" si="566"/>
        <v>4.0880000000000005E-3</v>
      </c>
      <c r="P804" s="64">
        <f t="shared" si="566"/>
        <v>4.0880000000000005E-3</v>
      </c>
      <c r="Q804" s="64">
        <f t="shared" si="566"/>
        <v>4.0880000000000005E-3</v>
      </c>
      <c r="R804" s="64">
        <f t="shared" si="566"/>
        <v>4.0880000000000005E-3</v>
      </c>
      <c r="S804" s="64">
        <f t="shared" si="566"/>
        <v>4.0880000000000005E-3</v>
      </c>
      <c r="T804" s="64">
        <f t="shared" si="566"/>
        <v>4.0880000000000005E-3</v>
      </c>
      <c r="U804" s="64">
        <f t="shared" si="566"/>
        <v>4.0880000000000005E-3</v>
      </c>
      <c r="V804" s="64">
        <f t="shared" si="566"/>
        <v>4.0880000000000005E-3</v>
      </c>
      <c r="W804" s="64">
        <f t="shared" si="566"/>
        <v>4.0880000000000005E-3</v>
      </c>
      <c r="X804" s="64">
        <f t="shared" si="566"/>
        <v>4.0880000000000005E-3</v>
      </c>
      <c r="Y804" s="64">
        <f t="shared" si="566"/>
        <v>4.0880000000000005E-3</v>
      </c>
      <c r="Z804" s="64">
        <f t="shared" si="566"/>
        <v>4.0880000000000005E-3</v>
      </c>
      <c r="AA804" s="64">
        <f t="shared" si="566"/>
        <v>4.0880000000000005E-3</v>
      </c>
      <c r="AB804" s="64">
        <f t="shared" si="566"/>
        <v>4.0880000000000005E-3</v>
      </c>
      <c r="AC804" s="64">
        <f t="shared" si="566"/>
        <v>4.0880000000000005E-3</v>
      </c>
      <c r="AD804" s="64">
        <f t="shared" si="566"/>
        <v>4.0880000000000005E-3</v>
      </c>
      <c r="AE804" s="64">
        <f t="shared" si="566"/>
        <v>4.0880000000000005E-3</v>
      </c>
      <c r="AF804" s="64">
        <f t="shared" si="566"/>
        <v>4.0880000000000005E-3</v>
      </c>
      <c r="AG804" s="64">
        <f t="shared" si="566"/>
        <v>4.0880000000000005E-3</v>
      </c>
      <c r="AH804" s="64">
        <f t="shared" si="566"/>
        <v>4.0880000000000005E-3</v>
      </c>
    </row>
    <row r="805" spans="2:34" hidden="1" outlineLevel="1">
      <c r="B805" t="str">
        <f t="shared" si="554"/>
        <v>Blue ammonia (CCS) - Total emissions - WTW - Global - ton N2O/ton fuel</v>
      </c>
      <c r="C805" s="13" t="str">
        <f>C790</f>
        <v>Blue ammonia (CCS)</v>
      </c>
      <c r="D805" s="13" t="s">
        <v>200</v>
      </c>
      <c r="E805" s="13" t="s">
        <v>49</v>
      </c>
      <c r="F805" s="13" t="s">
        <v>178</v>
      </c>
      <c r="G805" s="61">
        <f t="shared" ref="G805:AH805" si="567">G809+G816</f>
        <v>0</v>
      </c>
      <c r="H805" s="61">
        <f t="shared" si="567"/>
        <v>0</v>
      </c>
      <c r="I805" s="61">
        <f t="shared" si="567"/>
        <v>0</v>
      </c>
      <c r="J805" s="61">
        <f t="shared" si="567"/>
        <v>0</v>
      </c>
      <c r="K805" s="61">
        <f t="shared" si="567"/>
        <v>0</v>
      </c>
      <c r="L805" s="61">
        <f t="shared" si="567"/>
        <v>0</v>
      </c>
      <c r="M805" s="61">
        <f t="shared" si="567"/>
        <v>0</v>
      </c>
      <c r="N805" s="61">
        <f t="shared" si="567"/>
        <v>0</v>
      </c>
      <c r="O805" s="61">
        <f t="shared" si="567"/>
        <v>0</v>
      </c>
      <c r="P805" s="61">
        <f t="shared" si="567"/>
        <v>0</v>
      </c>
      <c r="Q805" s="61">
        <f t="shared" si="567"/>
        <v>0</v>
      </c>
      <c r="R805" s="61">
        <f t="shared" si="567"/>
        <v>0</v>
      </c>
      <c r="S805" s="61">
        <f t="shared" si="567"/>
        <v>0</v>
      </c>
      <c r="T805" s="61">
        <f t="shared" si="567"/>
        <v>0</v>
      </c>
      <c r="U805" s="61">
        <f t="shared" si="567"/>
        <v>0</v>
      </c>
      <c r="V805" s="61">
        <f t="shared" si="567"/>
        <v>0</v>
      </c>
      <c r="W805" s="61">
        <f t="shared" si="567"/>
        <v>0</v>
      </c>
      <c r="X805" s="61">
        <f t="shared" si="567"/>
        <v>0</v>
      </c>
      <c r="Y805" s="61">
        <f t="shared" si="567"/>
        <v>0</v>
      </c>
      <c r="Z805" s="61">
        <f t="shared" si="567"/>
        <v>0</v>
      </c>
      <c r="AA805" s="61">
        <f t="shared" si="567"/>
        <v>0</v>
      </c>
      <c r="AB805" s="61">
        <f t="shared" si="567"/>
        <v>0</v>
      </c>
      <c r="AC805" s="61">
        <f t="shared" si="567"/>
        <v>0</v>
      </c>
      <c r="AD805" s="61">
        <f t="shared" si="567"/>
        <v>0</v>
      </c>
      <c r="AE805" s="61">
        <f t="shared" si="567"/>
        <v>0</v>
      </c>
      <c r="AF805" s="61">
        <f t="shared" si="567"/>
        <v>0</v>
      </c>
      <c r="AG805" s="61">
        <f t="shared" si="567"/>
        <v>0</v>
      </c>
      <c r="AH805" s="61">
        <f t="shared" si="567"/>
        <v>0</v>
      </c>
    </row>
    <row r="806" spans="2:34" hidden="1" outlineLevel="1">
      <c r="B806" t="str">
        <f t="shared" si="554"/>
        <v/>
      </c>
      <c r="C806" s="56"/>
      <c r="D806" s="56"/>
      <c r="E806" s="56"/>
      <c r="F806" s="56"/>
      <c r="G806" s="57"/>
      <c r="H806" s="57"/>
      <c r="I806" s="57"/>
      <c r="J806" s="57"/>
      <c r="K806" s="57"/>
      <c r="L806" s="57"/>
      <c r="M806" s="57"/>
      <c r="N806" s="57"/>
      <c r="O806" s="57"/>
      <c r="P806" s="57"/>
      <c r="Q806" s="57"/>
      <c r="R806" s="57"/>
      <c r="S806" s="57"/>
      <c r="T806" s="57"/>
      <c r="U806" s="57"/>
      <c r="V806" s="57"/>
      <c r="W806" s="57"/>
      <c r="X806" s="57"/>
      <c r="Y806" s="57"/>
      <c r="Z806" s="57"/>
      <c r="AA806" s="57"/>
      <c r="AB806" s="57"/>
      <c r="AC806" s="57"/>
      <c r="AD806" s="57"/>
      <c r="AE806" s="57"/>
      <c r="AF806" s="57"/>
      <c r="AG806" s="57"/>
      <c r="AH806" s="57"/>
    </row>
    <row r="807" spans="2:34" hidden="1" outlineLevel="1">
      <c r="B807" t="str">
        <f t="shared" si="554"/>
        <v>Blue ammonia (CCS) - Total emissions - TTW - Global - ton CO2/ton fuel</v>
      </c>
      <c r="C807" s="10" t="str">
        <f>C790</f>
        <v>Blue ammonia (CCS)</v>
      </c>
      <c r="D807" s="10" t="s">
        <v>201</v>
      </c>
      <c r="E807" s="10" t="s">
        <v>49</v>
      </c>
      <c r="F807" s="10" t="s">
        <v>176</v>
      </c>
      <c r="G807" s="60">
        <f>G810</f>
        <v>0</v>
      </c>
      <c r="H807" s="60">
        <f t="shared" ref="H807:AH807" si="568">H810</f>
        <v>0</v>
      </c>
      <c r="I807" s="60">
        <f t="shared" si="568"/>
        <v>0</v>
      </c>
      <c r="J807" s="60">
        <f t="shared" si="568"/>
        <v>0</v>
      </c>
      <c r="K807" s="60">
        <f t="shared" si="568"/>
        <v>0</v>
      </c>
      <c r="L807" s="60">
        <f t="shared" si="568"/>
        <v>0</v>
      </c>
      <c r="M807" s="60">
        <f t="shared" si="568"/>
        <v>0</v>
      </c>
      <c r="N807" s="60">
        <f t="shared" si="568"/>
        <v>0</v>
      </c>
      <c r="O807" s="60">
        <f t="shared" si="568"/>
        <v>0</v>
      </c>
      <c r="P807" s="60">
        <f t="shared" si="568"/>
        <v>0</v>
      </c>
      <c r="Q807" s="60">
        <f t="shared" si="568"/>
        <v>0</v>
      </c>
      <c r="R807" s="60">
        <f t="shared" si="568"/>
        <v>0</v>
      </c>
      <c r="S807" s="60">
        <f t="shared" si="568"/>
        <v>0</v>
      </c>
      <c r="T807" s="60">
        <f t="shared" si="568"/>
        <v>0</v>
      </c>
      <c r="U807" s="60">
        <f t="shared" si="568"/>
        <v>0</v>
      </c>
      <c r="V807" s="60">
        <f t="shared" si="568"/>
        <v>0</v>
      </c>
      <c r="W807" s="60">
        <f t="shared" si="568"/>
        <v>0</v>
      </c>
      <c r="X807" s="60">
        <f t="shared" si="568"/>
        <v>0</v>
      </c>
      <c r="Y807" s="60">
        <f t="shared" si="568"/>
        <v>0</v>
      </c>
      <c r="Z807" s="60">
        <f t="shared" si="568"/>
        <v>0</v>
      </c>
      <c r="AA807" s="60">
        <f t="shared" si="568"/>
        <v>0</v>
      </c>
      <c r="AB807" s="60">
        <f t="shared" si="568"/>
        <v>0</v>
      </c>
      <c r="AC807" s="60">
        <f t="shared" si="568"/>
        <v>0</v>
      </c>
      <c r="AD807" s="60">
        <f t="shared" si="568"/>
        <v>0</v>
      </c>
      <c r="AE807" s="60">
        <f t="shared" si="568"/>
        <v>0</v>
      </c>
      <c r="AF807" s="60">
        <f t="shared" si="568"/>
        <v>0</v>
      </c>
      <c r="AG807" s="60">
        <f t="shared" si="568"/>
        <v>0</v>
      </c>
      <c r="AH807" s="60">
        <f t="shared" si="568"/>
        <v>0</v>
      </c>
    </row>
    <row r="808" spans="2:34" hidden="1" outlineLevel="1">
      <c r="B808" t="str">
        <f t="shared" si="554"/>
        <v>Blue ammonia (CCS) - Total emissions - TTW - Global - ton CH4/ton fuel</v>
      </c>
      <c r="C808" s="2" t="str">
        <f>C790</f>
        <v>Blue ammonia (CCS)</v>
      </c>
      <c r="D808" s="2" t="s">
        <v>201</v>
      </c>
      <c r="E808" s="2" t="s">
        <v>49</v>
      </c>
      <c r="F808" s="2" t="s">
        <v>177</v>
      </c>
      <c r="G808" s="64">
        <f t="shared" ref="G808:AH808" si="569">G811</f>
        <v>0</v>
      </c>
      <c r="H808" s="64">
        <f t="shared" si="569"/>
        <v>0</v>
      </c>
      <c r="I808" s="64">
        <f t="shared" si="569"/>
        <v>0</v>
      </c>
      <c r="J808" s="64">
        <f t="shared" si="569"/>
        <v>0</v>
      </c>
      <c r="K808" s="64">
        <f t="shared" si="569"/>
        <v>0</v>
      </c>
      <c r="L808" s="64">
        <f t="shared" si="569"/>
        <v>0</v>
      </c>
      <c r="M808" s="64">
        <f t="shared" si="569"/>
        <v>0</v>
      </c>
      <c r="N808" s="64">
        <f t="shared" si="569"/>
        <v>0</v>
      </c>
      <c r="O808" s="64">
        <f t="shared" si="569"/>
        <v>0</v>
      </c>
      <c r="P808" s="64">
        <f t="shared" si="569"/>
        <v>0</v>
      </c>
      <c r="Q808" s="64">
        <f t="shared" si="569"/>
        <v>0</v>
      </c>
      <c r="R808" s="64">
        <f t="shared" si="569"/>
        <v>0</v>
      </c>
      <c r="S808" s="64">
        <f t="shared" si="569"/>
        <v>0</v>
      </c>
      <c r="T808" s="64">
        <f t="shared" si="569"/>
        <v>0</v>
      </c>
      <c r="U808" s="64">
        <f t="shared" si="569"/>
        <v>0</v>
      </c>
      <c r="V808" s="64">
        <f t="shared" si="569"/>
        <v>0</v>
      </c>
      <c r="W808" s="64">
        <f t="shared" si="569"/>
        <v>0</v>
      </c>
      <c r="X808" s="64">
        <f t="shared" si="569"/>
        <v>0</v>
      </c>
      <c r="Y808" s="64">
        <f t="shared" si="569"/>
        <v>0</v>
      </c>
      <c r="Z808" s="64">
        <f t="shared" si="569"/>
        <v>0</v>
      </c>
      <c r="AA808" s="64">
        <f t="shared" si="569"/>
        <v>0</v>
      </c>
      <c r="AB808" s="64">
        <f t="shared" si="569"/>
        <v>0</v>
      </c>
      <c r="AC808" s="64">
        <f t="shared" si="569"/>
        <v>0</v>
      </c>
      <c r="AD808" s="64">
        <f t="shared" si="569"/>
        <v>0</v>
      </c>
      <c r="AE808" s="64">
        <f t="shared" si="569"/>
        <v>0</v>
      </c>
      <c r="AF808" s="64">
        <f t="shared" si="569"/>
        <v>0</v>
      </c>
      <c r="AG808" s="64">
        <f t="shared" si="569"/>
        <v>0</v>
      </c>
      <c r="AH808" s="64">
        <f t="shared" si="569"/>
        <v>0</v>
      </c>
    </row>
    <row r="809" spans="2:34" hidden="1" outlineLevel="1">
      <c r="B809" t="str">
        <f t="shared" si="554"/>
        <v>Blue ammonia (CCS) - Total emissions - TTW - Global - ton N2O/ton fuel</v>
      </c>
      <c r="C809" s="13" t="str">
        <f>C790</f>
        <v>Blue ammonia (CCS)</v>
      </c>
      <c r="D809" s="13" t="s">
        <v>201</v>
      </c>
      <c r="E809" s="13" t="s">
        <v>49</v>
      </c>
      <c r="F809" s="13" t="s">
        <v>178</v>
      </c>
      <c r="G809" s="61">
        <f t="shared" ref="G809:AH809" si="570">G812</f>
        <v>0</v>
      </c>
      <c r="H809" s="61">
        <f t="shared" si="570"/>
        <v>0</v>
      </c>
      <c r="I809" s="61">
        <f t="shared" si="570"/>
        <v>0</v>
      </c>
      <c r="J809" s="61">
        <f t="shared" si="570"/>
        <v>0</v>
      </c>
      <c r="K809" s="61">
        <f t="shared" si="570"/>
        <v>0</v>
      </c>
      <c r="L809" s="61">
        <f t="shared" si="570"/>
        <v>0</v>
      </c>
      <c r="M809" s="61">
        <f t="shared" si="570"/>
        <v>0</v>
      </c>
      <c r="N809" s="61">
        <f t="shared" si="570"/>
        <v>0</v>
      </c>
      <c r="O809" s="61">
        <f t="shared" si="570"/>
        <v>0</v>
      </c>
      <c r="P809" s="61">
        <f t="shared" si="570"/>
        <v>0</v>
      </c>
      <c r="Q809" s="61">
        <f t="shared" si="570"/>
        <v>0</v>
      </c>
      <c r="R809" s="61">
        <f t="shared" si="570"/>
        <v>0</v>
      </c>
      <c r="S809" s="61">
        <f t="shared" si="570"/>
        <v>0</v>
      </c>
      <c r="T809" s="61">
        <f t="shared" si="570"/>
        <v>0</v>
      </c>
      <c r="U809" s="61">
        <f t="shared" si="570"/>
        <v>0</v>
      </c>
      <c r="V809" s="61">
        <f t="shared" si="570"/>
        <v>0</v>
      </c>
      <c r="W809" s="61">
        <f t="shared" si="570"/>
        <v>0</v>
      </c>
      <c r="X809" s="61">
        <f t="shared" si="570"/>
        <v>0</v>
      </c>
      <c r="Y809" s="61">
        <f t="shared" si="570"/>
        <v>0</v>
      </c>
      <c r="Z809" s="61">
        <f t="shared" si="570"/>
        <v>0</v>
      </c>
      <c r="AA809" s="61">
        <f t="shared" si="570"/>
        <v>0</v>
      </c>
      <c r="AB809" s="61">
        <f t="shared" si="570"/>
        <v>0</v>
      </c>
      <c r="AC809" s="61">
        <f t="shared" si="570"/>
        <v>0</v>
      </c>
      <c r="AD809" s="61">
        <f t="shared" si="570"/>
        <v>0</v>
      </c>
      <c r="AE809" s="61">
        <f t="shared" si="570"/>
        <v>0</v>
      </c>
      <c r="AF809" s="61">
        <f t="shared" si="570"/>
        <v>0</v>
      </c>
      <c r="AG809" s="61">
        <f t="shared" si="570"/>
        <v>0</v>
      </c>
      <c r="AH809" s="61">
        <f t="shared" si="570"/>
        <v>0</v>
      </c>
    </row>
    <row r="810" spans="2:34" hidden="1" outlineLevel="1">
      <c r="B810" t="str">
        <f t="shared" si="554"/>
        <v>Blue ammonia (CCS) - TTW emissions (carbon dioxide) - Global - ton CO2/ton fuel</v>
      </c>
      <c r="C810" t="str">
        <f>C790</f>
        <v>Blue ammonia (CCS)</v>
      </c>
      <c r="D810" t="s">
        <v>202</v>
      </c>
      <c r="E810" t="s">
        <v>49</v>
      </c>
      <c r="F810" t="s">
        <v>176</v>
      </c>
      <c r="G810" s="20">
        <f>INDEX(FuelData,MATCH($B810,FuelData_Index,0),MATCH(G$4,FuelData_Year,0))</f>
        <v>0</v>
      </c>
      <c r="H810" s="20">
        <f t="shared" ref="H810:AH810" si="571">INDEX(FuelData,MATCH($B810,FuelData_Index,0),MATCH(H$4,FuelData_Year,0))</f>
        <v>0</v>
      </c>
      <c r="I810" s="20">
        <f t="shared" si="571"/>
        <v>0</v>
      </c>
      <c r="J810" s="20">
        <f t="shared" si="571"/>
        <v>0</v>
      </c>
      <c r="K810" s="20">
        <f t="shared" si="571"/>
        <v>0</v>
      </c>
      <c r="L810" s="20">
        <f t="shared" si="571"/>
        <v>0</v>
      </c>
      <c r="M810" s="20">
        <f t="shared" si="571"/>
        <v>0</v>
      </c>
      <c r="N810" s="20">
        <f t="shared" si="571"/>
        <v>0</v>
      </c>
      <c r="O810" s="20">
        <f t="shared" si="571"/>
        <v>0</v>
      </c>
      <c r="P810" s="20">
        <f t="shared" si="571"/>
        <v>0</v>
      </c>
      <c r="Q810" s="20">
        <f t="shared" si="571"/>
        <v>0</v>
      </c>
      <c r="R810" s="20">
        <f t="shared" si="571"/>
        <v>0</v>
      </c>
      <c r="S810" s="20">
        <f t="shared" si="571"/>
        <v>0</v>
      </c>
      <c r="T810" s="20">
        <f t="shared" si="571"/>
        <v>0</v>
      </c>
      <c r="U810" s="20">
        <f t="shared" si="571"/>
        <v>0</v>
      </c>
      <c r="V810" s="20">
        <f t="shared" si="571"/>
        <v>0</v>
      </c>
      <c r="W810" s="20">
        <f t="shared" si="571"/>
        <v>0</v>
      </c>
      <c r="X810" s="20">
        <f t="shared" si="571"/>
        <v>0</v>
      </c>
      <c r="Y810" s="20">
        <f t="shared" si="571"/>
        <v>0</v>
      </c>
      <c r="Z810" s="20">
        <f t="shared" si="571"/>
        <v>0</v>
      </c>
      <c r="AA810" s="20">
        <f t="shared" si="571"/>
        <v>0</v>
      </c>
      <c r="AB810" s="20">
        <f t="shared" si="571"/>
        <v>0</v>
      </c>
      <c r="AC810" s="20">
        <f t="shared" si="571"/>
        <v>0</v>
      </c>
      <c r="AD810" s="20">
        <f t="shared" si="571"/>
        <v>0</v>
      </c>
      <c r="AE810" s="20">
        <f t="shared" si="571"/>
        <v>0</v>
      </c>
      <c r="AF810" s="20">
        <f t="shared" si="571"/>
        <v>0</v>
      </c>
      <c r="AG810" s="20">
        <f t="shared" si="571"/>
        <v>0</v>
      </c>
      <c r="AH810" s="20">
        <f t="shared" si="571"/>
        <v>0</v>
      </c>
    </row>
    <row r="811" spans="2:34" hidden="1" outlineLevel="1">
      <c r="B811" t="str">
        <f t="shared" si="554"/>
        <v>Blue ammonia (CCS) - TTW emissions (methane) - Global - ton CH4/ton fuel</v>
      </c>
      <c r="C811" t="str">
        <f>C790</f>
        <v>Blue ammonia (CCS)</v>
      </c>
      <c r="D811" t="s">
        <v>203</v>
      </c>
      <c r="E811" t="s">
        <v>49</v>
      </c>
      <c r="F811" t="s">
        <v>177</v>
      </c>
      <c r="G811" s="20">
        <f t="shared" ref="G811:AH812" si="572">INDEX(FuelData,MATCH($B811,FuelData_Index,0),MATCH(G$4,FuelData_Year,0))</f>
        <v>0</v>
      </c>
      <c r="H811" s="20">
        <f t="shared" si="572"/>
        <v>0</v>
      </c>
      <c r="I811" s="20">
        <f t="shared" si="572"/>
        <v>0</v>
      </c>
      <c r="J811" s="20">
        <f t="shared" si="572"/>
        <v>0</v>
      </c>
      <c r="K811" s="20">
        <f t="shared" si="572"/>
        <v>0</v>
      </c>
      <c r="L811" s="20">
        <f t="shared" si="572"/>
        <v>0</v>
      </c>
      <c r="M811" s="20">
        <f t="shared" si="572"/>
        <v>0</v>
      </c>
      <c r="N811" s="20">
        <f t="shared" si="572"/>
        <v>0</v>
      </c>
      <c r="O811" s="20">
        <f t="shared" si="572"/>
        <v>0</v>
      </c>
      <c r="P811" s="20">
        <f t="shared" si="572"/>
        <v>0</v>
      </c>
      <c r="Q811" s="20">
        <f t="shared" si="572"/>
        <v>0</v>
      </c>
      <c r="R811" s="20">
        <f t="shared" si="572"/>
        <v>0</v>
      </c>
      <c r="S811" s="20">
        <f t="shared" si="572"/>
        <v>0</v>
      </c>
      <c r="T811" s="20">
        <f t="shared" si="572"/>
        <v>0</v>
      </c>
      <c r="U811" s="20">
        <f t="shared" si="572"/>
        <v>0</v>
      </c>
      <c r="V811" s="20">
        <f t="shared" si="572"/>
        <v>0</v>
      </c>
      <c r="W811" s="20">
        <f t="shared" si="572"/>
        <v>0</v>
      </c>
      <c r="X811" s="20">
        <f t="shared" si="572"/>
        <v>0</v>
      </c>
      <c r="Y811" s="20">
        <f t="shared" si="572"/>
        <v>0</v>
      </c>
      <c r="Z811" s="20">
        <f t="shared" si="572"/>
        <v>0</v>
      </c>
      <c r="AA811" s="20">
        <f t="shared" si="572"/>
        <v>0</v>
      </c>
      <c r="AB811" s="20">
        <f t="shared" si="572"/>
        <v>0</v>
      </c>
      <c r="AC811" s="20">
        <f t="shared" si="572"/>
        <v>0</v>
      </c>
      <c r="AD811" s="20">
        <f t="shared" si="572"/>
        <v>0</v>
      </c>
      <c r="AE811" s="20">
        <f t="shared" si="572"/>
        <v>0</v>
      </c>
      <c r="AF811" s="20">
        <f t="shared" si="572"/>
        <v>0</v>
      </c>
      <c r="AG811" s="20">
        <f t="shared" si="572"/>
        <v>0</v>
      </c>
      <c r="AH811" s="20">
        <f t="shared" si="572"/>
        <v>0</v>
      </c>
    </row>
    <row r="812" spans="2:34" hidden="1" outlineLevel="1">
      <c r="B812" t="str">
        <f t="shared" si="554"/>
        <v>Blue ammonia (CCS) - TTW emissions (nitrous oxide) - Global - ton N2O/ton fuel</v>
      </c>
      <c r="C812" t="str">
        <f>C790</f>
        <v>Blue ammonia (CCS)</v>
      </c>
      <c r="D812" t="s">
        <v>204</v>
      </c>
      <c r="E812" t="s">
        <v>49</v>
      </c>
      <c r="F812" t="s">
        <v>178</v>
      </c>
      <c r="G812" s="20">
        <f t="shared" si="572"/>
        <v>0</v>
      </c>
      <c r="H812" s="20">
        <f t="shared" si="572"/>
        <v>0</v>
      </c>
      <c r="I812" s="20">
        <f t="shared" si="572"/>
        <v>0</v>
      </c>
      <c r="J812" s="20">
        <f t="shared" si="572"/>
        <v>0</v>
      </c>
      <c r="K812" s="20">
        <f t="shared" si="572"/>
        <v>0</v>
      </c>
      <c r="L812" s="20">
        <f t="shared" si="572"/>
        <v>0</v>
      </c>
      <c r="M812" s="20">
        <f t="shared" si="572"/>
        <v>0</v>
      </c>
      <c r="N812" s="20">
        <f t="shared" si="572"/>
        <v>0</v>
      </c>
      <c r="O812" s="20">
        <f t="shared" si="572"/>
        <v>0</v>
      </c>
      <c r="P812" s="20">
        <f t="shared" si="572"/>
        <v>0</v>
      </c>
      <c r="Q812" s="20">
        <f t="shared" si="572"/>
        <v>0</v>
      </c>
      <c r="R812" s="20">
        <f t="shared" si="572"/>
        <v>0</v>
      </c>
      <c r="S812" s="20">
        <f t="shared" si="572"/>
        <v>0</v>
      </c>
      <c r="T812" s="20">
        <f t="shared" si="572"/>
        <v>0</v>
      </c>
      <c r="U812" s="20">
        <f t="shared" si="572"/>
        <v>0</v>
      </c>
      <c r="V812" s="20">
        <f t="shared" si="572"/>
        <v>0</v>
      </c>
      <c r="W812" s="20">
        <f t="shared" si="572"/>
        <v>0</v>
      </c>
      <c r="X812" s="20">
        <f t="shared" si="572"/>
        <v>0</v>
      </c>
      <c r="Y812" s="20">
        <f t="shared" si="572"/>
        <v>0</v>
      </c>
      <c r="Z812" s="20">
        <f t="shared" si="572"/>
        <v>0</v>
      </c>
      <c r="AA812" s="20">
        <f t="shared" si="572"/>
        <v>0</v>
      </c>
      <c r="AB812" s="20">
        <f t="shared" si="572"/>
        <v>0</v>
      </c>
      <c r="AC812" s="20">
        <f t="shared" si="572"/>
        <v>0</v>
      </c>
      <c r="AD812" s="20">
        <f t="shared" si="572"/>
        <v>0</v>
      </c>
      <c r="AE812" s="20">
        <f t="shared" si="572"/>
        <v>0</v>
      </c>
      <c r="AF812" s="20">
        <f t="shared" si="572"/>
        <v>0</v>
      </c>
      <c r="AG812" s="20">
        <f t="shared" si="572"/>
        <v>0</v>
      </c>
      <c r="AH812" s="20">
        <f t="shared" si="572"/>
        <v>0</v>
      </c>
    </row>
    <row r="813" spans="2:34" hidden="1" outlineLevel="1">
      <c r="B813" t="str">
        <f t="shared" si="554"/>
        <v/>
      </c>
      <c r="C813" s="56"/>
      <c r="D813" s="56"/>
      <c r="E813" s="56"/>
      <c r="F813" s="56"/>
      <c r="G813" s="57"/>
      <c r="H813" s="57"/>
      <c r="I813" s="57"/>
      <c r="J813" s="57"/>
      <c r="K813" s="57"/>
      <c r="L813" s="57"/>
      <c r="M813" s="57"/>
      <c r="N813" s="57"/>
      <c r="O813" s="57"/>
      <c r="P813" s="57"/>
      <c r="Q813" s="57"/>
      <c r="R813" s="57"/>
      <c r="S813" s="57"/>
      <c r="T813" s="57"/>
      <c r="U813" s="57"/>
      <c r="V813" s="57"/>
      <c r="W813" s="57"/>
      <c r="X813" s="57"/>
      <c r="Y813" s="57"/>
      <c r="Z813" s="57"/>
      <c r="AA813" s="57"/>
      <c r="AB813" s="57"/>
      <c r="AC813" s="57"/>
      <c r="AD813" s="57"/>
      <c r="AE813" s="57"/>
      <c r="AF813" s="57"/>
      <c r="AG813" s="57"/>
      <c r="AH813" s="57"/>
    </row>
    <row r="814" spans="2:34" hidden="1" outlineLevel="1">
      <c r="B814" t="str">
        <f t="shared" si="554"/>
        <v>Blue ammonia (CCS) - Total emissions - WTT - Global - ton CO2eq/ton fuel</v>
      </c>
      <c r="C814" s="10" t="str">
        <f>C790</f>
        <v>Blue ammonia (CCS)</v>
      </c>
      <c r="D814" s="10" t="s">
        <v>175</v>
      </c>
      <c r="E814" s="10" t="s">
        <v>49</v>
      </c>
      <c r="F814" s="10" t="s">
        <v>52</v>
      </c>
      <c r="G814" s="60">
        <f t="shared" ref="G814:AH814" si="573">G818+G825+G833</f>
        <v>0.25959521999999935</v>
      </c>
      <c r="H814" s="60">
        <f t="shared" si="573"/>
        <v>0.2558299599999998</v>
      </c>
      <c r="I814" s="60">
        <f t="shared" si="573"/>
        <v>0.25206469999999936</v>
      </c>
      <c r="J814" s="60">
        <f t="shared" si="573"/>
        <v>0.24829943999999976</v>
      </c>
      <c r="K814" s="60">
        <f t="shared" si="573"/>
        <v>0.24453417999999852</v>
      </c>
      <c r="L814" s="60">
        <f t="shared" si="573"/>
        <v>0.24076891999999891</v>
      </c>
      <c r="M814" s="60">
        <f t="shared" si="573"/>
        <v>0.23700365999999934</v>
      </c>
      <c r="N814" s="60">
        <f t="shared" si="573"/>
        <v>0.2332383999999981</v>
      </c>
      <c r="O814" s="60">
        <f t="shared" si="573"/>
        <v>0.22947314000000016</v>
      </c>
      <c r="P814" s="60">
        <f t="shared" si="573"/>
        <v>0.22570788000000058</v>
      </c>
      <c r="Q814" s="60">
        <f t="shared" si="573"/>
        <v>0.22194262000000101</v>
      </c>
      <c r="R814" s="60">
        <f t="shared" si="573"/>
        <v>0.2181773600000014</v>
      </c>
      <c r="S814" s="60">
        <f t="shared" si="573"/>
        <v>0.21441210000000016</v>
      </c>
      <c r="T814" s="60">
        <f t="shared" si="573"/>
        <v>0.21064684000000058</v>
      </c>
      <c r="U814" s="60">
        <f t="shared" si="573"/>
        <v>0.20688157999999932</v>
      </c>
      <c r="V814" s="60">
        <f t="shared" si="573"/>
        <v>0.20311631999999974</v>
      </c>
      <c r="W814" s="60">
        <f t="shared" si="573"/>
        <v>0.19935106000000016</v>
      </c>
      <c r="X814" s="60">
        <f t="shared" si="573"/>
        <v>0.1955857999999997</v>
      </c>
      <c r="Y814" s="60">
        <f t="shared" si="573"/>
        <v>0.19182054000000012</v>
      </c>
      <c r="Z814" s="60">
        <f t="shared" si="573"/>
        <v>0.18805528000000055</v>
      </c>
      <c r="AA814" s="60">
        <f t="shared" si="573"/>
        <v>0.18429001999999928</v>
      </c>
      <c r="AB814" s="60">
        <f t="shared" si="573"/>
        <v>0.1805247599999997</v>
      </c>
      <c r="AC814" s="60">
        <f t="shared" si="573"/>
        <v>0.17675950000000012</v>
      </c>
      <c r="AD814" s="60">
        <f t="shared" si="573"/>
        <v>0.17299423999999888</v>
      </c>
      <c r="AE814" s="60">
        <f t="shared" si="573"/>
        <v>0.16922897999999928</v>
      </c>
      <c r="AF814" s="60">
        <f t="shared" si="573"/>
        <v>0.1654637199999997</v>
      </c>
      <c r="AG814" s="60">
        <f t="shared" si="573"/>
        <v>0.1616984600000001</v>
      </c>
      <c r="AH814" s="60">
        <f t="shared" si="573"/>
        <v>0.15793320000000052</v>
      </c>
    </row>
    <row r="815" spans="2:34" hidden="1" outlineLevel="1">
      <c r="B815" t="str">
        <f t="shared" si="554"/>
        <v>Blue ammonia (CCS) - Total emissions - WTT - Global - ton CO2eq/ton fuel</v>
      </c>
      <c r="C815" s="2" t="str">
        <f>C790</f>
        <v>Blue ammonia (CCS)</v>
      </c>
      <c r="D815" s="2" t="s">
        <v>175</v>
      </c>
      <c r="E815" s="2" t="s">
        <v>49</v>
      </c>
      <c r="F815" s="2" t="s">
        <v>52</v>
      </c>
      <c r="G815" s="64">
        <f t="shared" ref="G815:AH815" si="574">G819+G826+G834</f>
        <v>4.0880000000000005E-3</v>
      </c>
      <c r="H815" s="64">
        <f t="shared" si="574"/>
        <v>4.0880000000000005E-3</v>
      </c>
      <c r="I815" s="64">
        <f t="shared" si="574"/>
        <v>4.0880000000000005E-3</v>
      </c>
      <c r="J815" s="64">
        <f t="shared" si="574"/>
        <v>4.0880000000000005E-3</v>
      </c>
      <c r="K815" s="64">
        <f t="shared" si="574"/>
        <v>4.0880000000000005E-3</v>
      </c>
      <c r="L815" s="64">
        <f t="shared" si="574"/>
        <v>4.0880000000000005E-3</v>
      </c>
      <c r="M815" s="64">
        <f t="shared" si="574"/>
        <v>4.0880000000000005E-3</v>
      </c>
      <c r="N815" s="64">
        <f t="shared" si="574"/>
        <v>4.0880000000000005E-3</v>
      </c>
      <c r="O815" s="64">
        <f t="shared" si="574"/>
        <v>4.0880000000000005E-3</v>
      </c>
      <c r="P815" s="64">
        <f t="shared" si="574"/>
        <v>4.0880000000000005E-3</v>
      </c>
      <c r="Q815" s="64">
        <f t="shared" si="574"/>
        <v>4.0880000000000005E-3</v>
      </c>
      <c r="R815" s="64">
        <f t="shared" si="574"/>
        <v>4.0880000000000005E-3</v>
      </c>
      <c r="S815" s="64">
        <f t="shared" si="574"/>
        <v>4.0880000000000005E-3</v>
      </c>
      <c r="T815" s="64">
        <f t="shared" si="574"/>
        <v>4.0880000000000005E-3</v>
      </c>
      <c r="U815" s="64">
        <f t="shared" si="574"/>
        <v>4.0880000000000005E-3</v>
      </c>
      <c r="V815" s="64">
        <f t="shared" si="574"/>
        <v>4.0880000000000005E-3</v>
      </c>
      <c r="W815" s="64">
        <f t="shared" si="574"/>
        <v>4.0880000000000005E-3</v>
      </c>
      <c r="X815" s="64">
        <f t="shared" si="574"/>
        <v>4.0880000000000005E-3</v>
      </c>
      <c r="Y815" s="64">
        <f t="shared" si="574"/>
        <v>4.0880000000000005E-3</v>
      </c>
      <c r="Z815" s="64">
        <f t="shared" si="574"/>
        <v>4.0880000000000005E-3</v>
      </c>
      <c r="AA815" s="64">
        <f t="shared" si="574"/>
        <v>4.0880000000000005E-3</v>
      </c>
      <c r="AB815" s="64">
        <f t="shared" si="574"/>
        <v>4.0880000000000005E-3</v>
      </c>
      <c r="AC815" s="64">
        <f t="shared" si="574"/>
        <v>4.0880000000000005E-3</v>
      </c>
      <c r="AD815" s="64">
        <f t="shared" si="574"/>
        <v>4.0880000000000005E-3</v>
      </c>
      <c r="AE815" s="64">
        <f t="shared" si="574"/>
        <v>4.0880000000000005E-3</v>
      </c>
      <c r="AF815" s="64">
        <f t="shared" si="574"/>
        <v>4.0880000000000005E-3</v>
      </c>
      <c r="AG815" s="64">
        <f t="shared" si="574"/>
        <v>4.0880000000000005E-3</v>
      </c>
      <c r="AH815" s="64">
        <f t="shared" si="574"/>
        <v>4.0880000000000005E-3</v>
      </c>
    </row>
    <row r="816" spans="2:34" hidden="1" outlineLevel="1">
      <c r="B816" t="str">
        <f t="shared" si="554"/>
        <v>Blue ammonia (CCS) - Total emissions - WTT - Global - ton CO2eq/ton fuel</v>
      </c>
      <c r="C816" s="13" t="str">
        <f>C790</f>
        <v>Blue ammonia (CCS)</v>
      </c>
      <c r="D816" s="13" t="s">
        <v>175</v>
      </c>
      <c r="E816" s="13" t="s">
        <v>49</v>
      </c>
      <c r="F816" s="13" t="s">
        <v>52</v>
      </c>
      <c r="G816" s="61">
        <f t="shared" ref="G816:AH816" si="575">G820+G827+G835</f>
        <v>0</v>
      </c>
      <c r="H816" s="61">
        <f t="shared" si="575"/>
        <v>0</v>
      </c>
      <c r="I816" s="61">
        <f t="shared" si="575"/>
        <v>0</v>
      </c>
      <c r="J816" s="61">
        <f t="shared" si="575"/>
        <v>0</v>
      </c>
      <c r="K816" s="61">
        <f t="shared" si="575"/>
        <v>0</v>
      </c>
      <c r="L816" s="61">
        <f t="shared" si="575"/>
        <v>0</v>
      </c>
      <c r="M816" s="61">
        <f t="shared" si="575"/>
        <v>0</v>
      </c>
      <c r="N816" s="61">
        <f t="shared" si="575"/>
        <v>0</v>
      </c>
      <c r="O816" s="61">
        <f t="shared" si="575"/>
        <v>0</v>
      </c>
      <c r="P816" s="61">
        <f t="shared" si="575"/>
        <v>0</v>
      </c>
      <c r="Q816" s="61">
        <f t="shared" si="575"/>
        <v>0</v>
      </c>
      <c r="R816" s="61">
        <f t="shared" si="575"/>
        <v>0</v>
      </c>
      <c r="S816" s="61">
        <f t="shared" si="575"/>
        <v>0</v>
      </c>
      <c r="T816" s="61">
        <f t="shared" si="575"/>
        <v>0</v>
      </c>
      <c r="U816" s="61">
        <f t="shared" si="575"/>
        <v>0</v>
      </c>
      <c r="V816" s="61">
        <f t="shared" si="575"/>
        <v>0</v>
      </c>
      <c r="W816" s="61">
        <f t="shared" si="575"/>
        <v>0</v>
      </c>
      <c r="X816" s="61">
        <f t="shared" si="575"/>
        <v>0</v>
      </c>
      <c r="Y816" s="61">
        <f t="shared" si="575"/>
        <v>0</v>
      </c>
      <c r="Z816" s="61">
        <f t="shared" si="575"/>
        <v>0</v>
      </c>
      <c r="AA816" s="61">
        <f t="shared" si="575"/>
        <v>0</v>
      </c>
      <c r="AB816" s="61">
        <f t="shared" si="575"/>
        <v>0</v>
      </c>
      <c r="AC816" s="61">
        <f t="shared" si="575"/>
        <v>0</v>
      </c>
      <c r="AD816" s="61">
        <f t="shared" si="575"/>
        <v>0</v>
      </c>
      <c r="AE816" s="61">
        <f t="shared" si="575"/>
        <v>0</v>
      </c>
      <c r="AF816" s="61">
        <f t="shared" si="575"/>
        <v>0</v>
      </c>
      <c r="AG816" s="61">
        <f t="shared" si="575"/>
        <v>0</v>
      </c>
      <c r="AH816" s="61">
        <f t="shared" si="575"/>
        <v>0</v>
      </c>
    </row>
    <row r="817" spans="2:34" hidden="1" outlineLevel="1">
      <c r="B817" t="str">
        <f t="shared" si="554"/>
        <v/>
      </c>
      <c r="C817" s="2"/>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row>
    <row r="818" spans="2:34" hidden="1" outlineLevel="1">
      <c r="B818" t="str">
        <f t="shared" si="554"/>
        <v>Blue ammonia (CCS) - Process-related emissions - WTT - Global - ton CO2/ton fuel</v>
      </c>
      <c r="C818" s="10" t="str">
        <f>C790</f>
        <v>Blue ammonia (CCS)</v>
      </c>
      <c r="D818" s="10" t="s">
        <v>179</v>
      </c>
      <c r="E818" s="10" t="s">
        <v>49</v>
      </c>
      <c r="F818" s="10" t="s">
        <v>176</v>
      </c>
      <c r="G818" s="60">
        <f>G821</f>
        <v>0</v>
      </c>
      <c r="H818" s="60">
        <f t="shared" ref="H818:AH818" si="576">H821</f>
        <v>0</v>
      </c>
      <c r="I818" s="60">
        <f t="shared" si="576"/>
        <v>0</v>
      </c>
      <c r="J818" s="60">
        <f t="shared" si="576"/>
        <v>0</v>
      </c>
      <c r="K818" s="60">
        <f t="shared" si="576"/>
        <v>0</v>
      </c>
      <c r="L818" s="60">
        <f t="shared" si="576"/>
        <v>0</v>
      </c>
      <c r="M818" s="60">
        <f t="shared" si="576"/>
        <v>0</v>
      </c>
      <c r="N818" s="60">
        <f t="shared" si="576"/>
        <v>0</v>
      </c>
      <c r="O818" s="60">
        <f t="shared" si="576"/>
        <v>0</v>
      </c>
      <c r="P818" s="60">
        <f t="shared" si="576"/>
        <v>0</v>
      </c>
      <c r="Q818" s="60">
        <f t="shared" si="576"/>
        <v>0</v>
      </c>
      <c r="R818" s="60">
        <f t="shared" si="576"/>
        <v>0</v>
      </c>
      <c r="S818" s="60">
        <f t="shared" si="576"/>
        <v>0</v>
      </c>
      <c r="T818" s="60">
        <f t="shared" si="576"/>
        <v>0</v>
      </c>
      <c r="U818" s="60">
        <f t="shared" si="576"/>
        <v>0</v>
      </c>
      <c r="V818" s="60">
        <f t="shared" si="576"/>
        <v>0</v>
      </c>
      <c r="W818" s="60">
        <f t="shared" si="576"/>
        <v>0</v>
      </c>
      <c r="X818" s="60">
        <f t="shared" si="576"/>
        <v>0</v>
      </c>
      <c r="Y818" s="60">
        <f t="shared" si="576"/>
        <v>0</v>
      </c>
      <c r="Z818" s="60">
        <f t="shared" si="576"/>
        <v>0</v>
      </c>
      <c r="AA818" s="60">
        <f t="shared" si="576"/>
        <v>0</v>
      </c>
      <c r="AB818" s="60">
        <f t="shared" si="576"/>
        <v>0</v>
      </c>
      <c r="AC818" s="60">
        <f t="shared" si="576"/>
        <v>0</v>
      </c>
      <c r="AD818" s="60">
        <f t="shared" si="576"/>
        <v>0</v>
      </c>
      <c r="AE818" s="60">
        <f t="shared" si="576"/>
        <v>0</v>
      </c>
      <c r="AF818" s="60">
        <f t="shared" si="576"/>
        <v>0</v>
      </c>
      <c r="AG818" s="60">
        <f t="shared" si="576"/>
        <v>0</v>
      </c>
      <c r="AH818" s="60">
        <f t="shared" si="576"/>
        <v>0</v>
      </c>
    </row>
    <row r="819" spans="2:34" hidden="1" outlineLevel="1">
      <c r="B819" t="str">
        <f t="shared" si="554"/>
        <v>Blue ammonia (CCS) - Process-related emissions - WTT - Global - ton CH4/ton fuel</v>
      </c>
      <c r="C819" s="2" t="str">
        <f>C790</f>
        <v>Blue ammonia (CCS)</v>
      </c>
      <c r="D819" s="2" t="s">
        <v>179</v>
      </c>
      <c r="E819" s="2" t="s">
        <v>49</v>
      </c>
      <c r="F819" s="2" t="s">
        <v>177</v>
      </c>
      <c r="G819" s="64">
        <f t="shared" ref="G819:AH819" si="577">G822</f>
        <v>0</v>
      </c>
      <c r="H819" s="64">
        <f t="shared" si="577"/>
        <v>0</v>
      </c>
      <c r="I819" s="64">
        <f t="shared" si="577"/>
        <v>0</v>
      </c>
      <c r="J819" s="64">
        <f t="shared" si="577"/>
        <v>0</v>
      </c>
      <c r="K819" s="64">
        <f t="shared" si="577"/>
        <v>0</v>
      </c>
      <c r="L819" s="64">
        <f t="shared" si="577"/>
        <v>0</v>
      </c>
      <c r="M819" s="64">
        <f t="shared" si="577"/>
        <v>0</v>
      </c>
      <c r="N819" s="64">
        <f t="shared" si="577"/>
        <v>0</v>
      </c>
      <c r="O819" s="64">
        <f t="shared" si="577"/>
        <v>0</v>
      </c>
      <c r="P819" s="64">
        <f t="shared" si="577"/>
        <v>0</v>
      </c>
      <c r="Q819" s="64">
        <f t="shared" si="577"/>
        <v>0</v>
      </c>
      <c r="R819" s="64">
        <f t="shared" si="577"/>
        <v>0</v>
      </c>
      <c r="S819" s="64">
        <f t="shared" si="577"/>
        <v>0</v>
      </c>
      <c r="T819" s="64">
        <f t="shared" si="577"/>
        <v>0</v>
      </c>
      <c r="U819" s="64">
        <f t="shared" si="577"/>
        <v>0</v>
      </c>
      <c r="V819" s="64">
        <f t="shared" si="577"/>
        <v>0</v>
      </c>
      <c r="W819" s="64">
        <f t="shared" si="577"/>
        <v>0</v>
      </c>
      <c r="X819" s="64">
        <f t="shared" si="577"/>
        <v>0</v>
      </c>
      <c r="Y819" s="64">
        <f t="shared" si="577"/>
        <v>0</v>
      </c>
      <c r="Z819" s="64">
        <f t="shared" si="577"/>
        <v>0</v>
      </c>
      <c r="AA819" s="64">
        <f t="shared" si="577"/>
        <v>0</v>
      </c>
      <c r="AB819" s="64">
        <f t="shared" si="577"/>
        <v>0</v>
      </c>
      <c r="AC819" s="64">
        <f t="shared" si="577"/>
        <v>0</v>
      </c>
      <c r="AD819" s="64">
        <f t="shared" si="577"/>
        <v>0</v>
      </c>
      <c r="AE819" s="64">
        <f t="shared" si="577"/>
        <v>0</v>
      </c>
      <c r="AF819" s="64">
        <f t="shared" si="577"/>
        <v>0</v>
      </c>
      <c r="AG819" s="64">
        <f t="shared" si="577"/>
        <v>0</v>
      </c>
      <c r="AH819" s="64">
        <f t="shared" si="577"/>
        <v>0</v>
      </c>
    </row>
    <row r="820" spans="2:34" hidden="1" outlineLevel="1">
      <c r="B820" t="str">
        <f t="shared" si="554"/>
        <v>Blue ammonia (CCS) - Process-related emissions - WTT - Global - ton N2O/ton fuel</v>
      </c>
      <c r="C820" s="13" t="str">
        <f>C790</f>
        <v>Blue ammonia (CCS)</v>
      </c>
      <c r="D820" s="13" t="s">
        <v>179</v>
      </c>
      <c r="E820" s="13" t="s">
        <v>49</v>
      </c>
      <c r="F820" s="13" t="s">
        <v>178</v>
      </c>
      <c r="G820" s="61">
        <f t="shared" ref="G820:AH820" si="578">G823</f>
        <v>0</v>
      </c>
      <c r="H820" s="61">
        <f t="shared" si="578"/>
        <v>0</v>
      </c>
      <c r="I820" s="61">
        <f t="shared" si="578"/>
        <v>0</v>
      </c>
      <c r="J820" s="61">
        <f t="shared" si="578"/>
        <v>0</v>
      </c>
      <c r="K820" s="61">
        <f t="shared" si="578"/>
        <v>0</v>
      </c>
      <c r="L820" s="61">
        <f t="shared" si="578"/>
        <v>0</v>
      </c>
      <c r="M820" s="61">
        <f t="shared" si="578"/>
        <v>0</v>
      </c>
      <c r="N820" s="61">
        <f t="shared" si="578"/>
        <v>0</v>
      </c>
      <c r="O820" s="61">
        <f t="shared" si="578"/>
        <v>0</v>
      </c>
      <c r="P820" s="61">
        <f t="shared" si="578"/>
        <v>0</v>
      </c>
      <c r="Q820" s="61">
        <f t="shared" si="578"/>
        <v>0</v>
      </c>
      <c r="R820" s="61">
        <f t="shared" si="578"/>
        <v>0</v>
      </c>
      <c r="S820" s="61">
        <f t="shared" si="578"/>
        <v>0</v>
      </c>
      <c r="T820" s="61">
        <f t="shared" si="578"/>
        <v>0</v>
      </c>
      <c r="U820" s="61">
        <f t="shared" si="578"/>
        <v>0</v>
      </c>
      <c r="V820" s="61">
        <f t="shared" si="578"/>
        <v>0</v>
      </c>
      <c r="W820" s="61">
        <f t="shared" si="578"/>
        <v>0</v>
      </c>
      <c r="X820" s="61">
        <f t="shared" si="578"/>
        <v>0</v>
      </c>
      <c r="Y820" s="61">
        <f t="shared" si="578"/>
        <v>0</v>
      </c>
      <c r="Z820" s="61">
        <f t="shared" si="578"/>
        <v>0</v>
      </c>
      <c r="AA820" s="61">
        <f t="shared" si="578"/>
        <v>0</v>
      </c>
      <c r="AB820" s="61">
        <f t="shared" si="578"/>
        <v>0</v>
      </c>
      <c r="AC820" s="61">
        <f t="shared" si="578"/>
        <v>0</v>
      </c>
      <c r="AD820" s="61">
        <f t="shared" si="578"/>
        <v>0</v>
      </c>
      <c r="AE820" s="61">
        <f t="shared" si="578"/>
        <v>0</v>
      </c>
      <c r="AF820" s="61">
        <f t="shared" si="578"/>
        <v>0</v>
      </c>
      <c r="AG820" s="61">
        <f t="shared" si="578"/>
        <v>0</v>
      </c>
      <c r="AH820" s="61">
        <f t="shared" si="578"/>
        <v>0</v>
      </c>
    </row>
    <row r="821" spans="2:34" hidden="1" outlineLevel="1">
      <c r="B821" t="str">
        <f t="shared" si="554"/>
        <v>Blue ammonia (CCS) - Process WTT emissions (carbon dioxide) - Global - ton CO2/ton fuel</v>
      </c>
      <c r="C821" t="str">
        <f>C790</f>
        <v>Blue ammonia (CCS)</v>
      </c>
      <c r="D821" t="s">
        <v>180</v>
      </c>
      <c r="E821" t="s">
        <v>49</v>
      </c>
      <c r="F821" t="s">
        <v>176</v>
      </c>
      <c r="G821" s="20">
        <f t="shared" ref="G821:AH823" si="579">INDEX(FuelData,MATCH($B821,FuelData_Index,0),MATCH(G$4,FuelData_Year,0))</f>
        <v>0</v>
      </c>
      <c r="H821" s="20">
        <f t="shared" si="579"/>
        <v>0</v>
      </c>
      <c r="I821" s="20">
        <f t="shared" si="579"/>
        <v>0</v>
      </c>
      <c r="J821" s="20">
        <f t="shared" si="579"/>
        <v>0</v>
      </c>
      <c r="K821" s="20">
        <f t="shared" si="579"/>
        <v>0</v>
      </c>
      <c r="L821" s="20">
        <f t="shared" si="579"/>
        <v>0</v>
      </c>
      <c r="M821" s="20">
        <f t="shared" si="579"/>
        <v>0</v>
      </c>
      <c r="N821" s="20">
        <f t="shared" si="579"/>
        <v>0</v>
      </c>
      <c r="O821" s="20">
        <f t="shared" si="579"/>
        <v>0</v>
      </c>
      <c r="P821" s="20">
        <f t="shared" si="579"/>
        <v>0</v>
      </c>
      <c r="Q821" s="20">
        <f t="shared" si="579"/>
        <v>0</v>
      </c>
      <c r="R821" s="20">
        <f t="shared" si="579"/>
        <v>0</v>
      </c>
      <c r="S821" s="20">
        <f t="shared" si="579"/>
        <v>0</v>
      </c>
      <c r="T821" s="20">
        <f t="shared" si="579"/>
        <v>0</v>
      </c>
      <c r="U821" s="20">
        <f t="shared" si="579"/>
        <v>0</v>
      </c>
      <c r="V821" s="20">
        <f t="shared" si="579"/>
        <v>0</v>
      </c>
      <c r="W821" s="20">
        <f t="shared" si="579"/>
        <v>0</v>
      </c>
      <c r="X821" s="20">
        <f t="shared" si="579"/>
        <v>0</v>
      </c>
      <c r="Y821" s="20">
        <f t="shared" si="579"/>
        <v>0</v>
      </c>
      <c r="Z821" s="20">
        <f t="shared" si="579"/>
        <v>0</v>
      </c>
      <c r="AA821" s="20">
        <f t="shared" si="579"/>
        <v>0</v>
      </c>
      <c r="AB821" s="20">
        <f t="shared" si="579"/>
        <v>0</v>
      </c>
      <c r="AC821" s="20">
        <f t="shared" si="579"/>
        <v>0</v>
      </c>
      <c r="AD821" s="20">
        <f t="shared" si="579"/>
        <v>0</v>
      </c>
      <c r="AE821" s="20">
        <f t="shared" si="579"/>
        <v>0</v>
      </c>
      <c r="AF821" s="20">
        <f t="shared" si="579"/>
        <v>0</v>
      </c>
      <c r="AG821" s="20">
        <f t="shared" si="579"/>
        <v>0</v>
      </c>
      <c r="AH821" s="20">
        <f t="shared" si="579"/>
        <v>0</v>
      </c>
    </row>
    <row r="822" spans="2:34" hidden="1" outlineLevel="1">
      <c r="B822" t="str">
        <f t="shared" si="554"/>
        <v>Blue ammonia (CCS) - Process WTT emissions (methane) - Global - ton CH4/ton fuel</v>
      </c>
      <c r="C822" t="str">
        <f>C790</f>
        <v>Blue ammonia (CCS)</v>
      </c>
      <c r="D822" t="s">
        <v>181</v>
      </c>
      <c r="E822" t="s">
        <v>49</v>
      </c>
      <c r="F822" t="s">
        <v>177</v>
      </c>
      <c r="G822" s="20">
        <f t="shared" si="579"/>
        <v>0</v>
      </c>
      <c r="H822" s="20">
        <f t="shared" si="579"/>
        <v>0</v>
      </c>
      <c r="I822" s="20">
        <f t="shared" si="579"/>
        <v>0</v>
      </c>
      <c r="J822" s="20">
        <f t="shared" si="579"/>
        <v>0</v>
      </c>
      <c r="K822" s="20">
        <f t="shared" si="579"/>
        <v>0</v>
      </c>
      <c r="L822" s="20">
        <f t="shared" si="579"/>
        <v>0</v>
      </c>
      <c r="M822" s="20">
        <f t="shared" si="579"/>
        <v>0</v>
      </c>
      <c r="N822" s="20">
        <f t="shared" si="579"/>
        <v>0</v>
      </c>
      <c r="O822" s="20">
        <f t="shared" si="579"/>
        <v>0</v>
      </c>
      <c r="P822" s="20">
        <f t="shared" si="579"/>
        <v>0</v>
      </c>
      <c r="Q822" s="20">
        <f t="shared" si="579"/>
        <v>0</v>
      </c>
      <c r="R822" s="20">
        <f t="shared" si="579"/>
        <v>0</v>
      </c>
      <c r="S822" s="20">
        <f t="shared" si="579"/>
        <v>0</v>
      </c>
      <c r="T822" s="20">
        <f t="shared" si="579"/>
        <v>0</v>
      </c>
      <c r="U822" s="20">
        <f t="shared" si="579"/>
        <v>0</v>
      </c>
      <c r="V822" s="20">
        <f t="shared" si="579"/>
        <v>0</v>
      </c>
      <c r="W822" s="20">
        <f t="shared" si="579"/>
        <v>0</v>
      </c>
      <c r="X822" s="20">
        <f t="shared" si="579"/>
        <v>0</v>
      </c>
      <c r="Y822" s="20">
        <f t="shared" si="579"/>
        <v>0</v>
      </c>
      <c r="Z822" s="20">
        <f t="shared" si="579"/>
        <v>0</v>
      </c>
      <c r="AA822" s="20">
        <f t="shared" si="579"/>
        <v>0</v>
      </c>
      <c r="AB822" s="20">
        <f t="shared" si="579"/>
        <v>0</v>
      </c>
      <c r="AC822" s="20">
        <f t="shared" si="579"/>
        <v>0</v>
      </c>
      <c r="AD822" s="20">
        <f t="shared" si="579"/>
        <v>0</v>
      </c>
      <c r="AE822" s="20">
        <f t="shared" si="579"/>
        <v>0</v>
      </c>
      <c r="AF822" s="20">
        <f t="shared" si="579"/>
        <v>0</v>
      </c>
      <c r="AG822" s="20">
        <f t="shared" si="579"/>
        <v>0</v>
      </c>
      <c r="AH822" s="20">
        <f t="shared" si="579"/>
        <v>0</v>
      </c>
    </row>
    <row r="823" spans="2:34" hidden="1" outlineLevel="1">
      <c r="B823" t="str">
        <f t="shared" si="554"/>
        <v>Blue ammonia (CCS) - Process WTT emissions (nitrous oxide) - Global - ton N2O/ton fuel</v>
      </c>
      <c r="C823" t="str">
        <f>C790</f>
        <v>Blue ammonia (CCS)</v>
      </c>
      <c r="D823" t="s">
        <v>182</v>
      </c>
      <c r="E823" t="s">
        <v>49</v>
      </c>
      <c r="F823" t="s">
        <v>178</v>
      </c>
      <c r="G823" s="20">
        <f t="shared" si="579"/>
        <v>0</v>
      </c>
      <c r="H823" s="20">
        <f t="shared" si="579"/>
        <v>0</v>
      </c>
      <c r="I823" s="20">
        <f t="shared" si="579"/>
        <v>0</v>
      </c>
      <c r="J823" s="20">
        <f t="shared" si="579"/>
        <v>0</v>
      </c>
      <c r="K823" s="20">
        <f t="shared" si="579"/>
        <v>0</v>
      </c>
      <c r="L823" s="20">
        <f t="shared" si="579"/>
        <v>0</v>
      </c>
      <c r="M823" s="20">
        <f t="shared" si="579"/>
        <v>0</v>
      </c>
      <c r="N823" s="20">
        <f t="shared" si="579"/>
        <v>0</v>
      </c>
      <c r="O823" s="20">
        <f t="shared" si="579"/>
        <v>0</v>
      </c>
      <c r="P823" s="20">
        <f t="shared" si="579"/>
        <v>0</v>
      </c>
      <c r="Q823" s="20">
        <f t="shared" si="579"/>
        <v>0</v>
      </c>
      <c r="R823" s="20">
        <f t="shared" si="579"/>
        <v>0</v>
      </c>
      <c r="S823" s="20">
        <f t="shared" si="579"/>
        <v>0</v>
      </c>
      <c r="T823" s="20">
        <f t="shared" si="579"/>
        <v>0</v>
      </c>
      <c r="U823" s="20">
        <f t="shared" si="579"/>
        <v>0</v>
      </c>
      <c r="V823" s="20">
        <f t="shared" si="579"/>
        <v>0</v>
      </c>
      <c r="W823" s="20">
        <f t="shared" si="579"/>
        <v>0</v>
      </c>
      <c r="X823" s="20">
        <f t="shared" si="579"/>
        <v>0</v>
      </c>
      <c r="Y823" s="20">
        <f t="shared" si="579"/>
        <v>0</v>
      </c>
      <c r="Z823" s="20">
        <f t="shared" si="579"/>
        <v>0</v>
      </c>
      <c r="AA823" s="20">
        <f t="shared" si="579"/>
        <v>0</v>
      </c>
      <c r="AB823" s="20">
        <f t="shared" si="579"/>
        <v>0</v>
      </c>
      <c r="AC823" s="20">
        <f t="shared" si="579"/>
        <v>0</v>
      </c>
      <c r="AD823" s="20">
        <f t="shared" si="579"/>
        <v>0</v>
      </c>
      <c r="AE823" s="20">
        <f t="shared" si="579"/>
        <v>0</v>
      </c>
      <c r="AF823" s="20">
        <f t="shared" si="579"/>
        <v>0</v>
      </c>
      <c r="AG823" s="20">
        <f t="shared" si="579"/>
        <v>0</v>
      </c>
      <c r="AH823" s="20">
        <f t="shared" si="579"/>
        <v>0</v>
      </c>
    </row>
    <row r="824" spans="2:34" hidden="1" outlineLevel="1">
      <c r="B824" t="str">
        <f t="shared" si="554"/>
        <v/>
      </c>
      <c r="G824" s="66"/>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row>
    <row r="825" spans="2:34" hidden="1" outlineLevel="1">
      <c r="B825" t="str">
        <f t="shared" si="554"/>
        <v>Blue ammonia (CCS) - Energy-related emissions - WTT - Global - ton CO2/ton fuel</v>
      </c>
      <c r="C825" s="10" t="str">
        <f>C790</f>
        <v>Blue ammonia (CCS)</v>
      </c>
      <c r="D825" s="10" t="s">
        <v>183</v>
      </c>
      <c r="E825" s="10" t="s">
        <v>49</v>
      </c>
      <c r="F825" s="10" t="s">
        <v>176</v>
      </c>
      <c r="G825" s="67">
        <f>G828*G$831</f>
        <v>1.6432200000000025E-3</v>
      </c>
      <c r="H825" s="67">
        <f t="shared" ref="H825:AH825" si="580">H828*H$831</f>
        <v>1.6539600000000014E-3</v>
      </c>
      <c r="I825" s="67">
        <f t="shared" si="580"/>
        <v>1.6647000000000003E-3</v>
      </c>
      <c r="J825" s="67">
        <f t="shared" si="580"/>
        <v>1.675439999999999E-3</v>
      </c>
      <c r="K825" s="67">
        <f t="shared" si="580"/>
        <v>1.6861800000000026E-3</v>
      </c>
      <c r="L825" s="67">
        <f t="shared" si="580"/>
        <v>1.6969200000000015E-3</v>
      </c>
      <c r="M825" s="67">
        <f t="shared" si="580"/>
        <v>1.7076600000000002E-3</v>
      </c>
      <c r="N825" s="67">
        <f t="shared" si="580"/>
        <v>1.7184000000000038E-3</v>
      </c>
      <c r="O825" s="67">
        <f t="shared" si="580"/>
        <v>1.7291400000000003E-3</v>
      </c>
      <c r="P825" s="67">
        <f t="shared" si="580"/>
        <v>1.739879999999999E-3</v>
      </c>
      <c r="Q825" s="67">
        <f t="shared" si="580"/>
        <v>1.7506199999999979E-3</v>
      </c>
      <c r="R825" s="67">
        <f t="shared" si="580"/>
        <v>1.7613599999999968E-3</v>
      </c>
      <c r="S825" s="67">
        <f t="shared" si="580"/>
        <v>1.7721000000000004E-3</v>
      </c>
      <c r="T825" s="67">
        <f t="shared" si="580"/>
        <v>1.7828399999999991E-3</v>
      </c>
      <c r="U825" s="67">
        <f t="shared" si="580"/>
        <v>1.793579999999998E-3</v>
      </c>
      <c r="V825" s="67">
        <f t="shared" si="580"/>
        <v>1.8043200000000016E-3</v>
      </c>
      <c r="W825" s="67">
        <f t="shared" si="580"/>
        <v>1.8150600000000003E-3</v>
      </c>
      <c r="X825" s="67">
        <f t="shared" si="580"/>
        <v>1.8257999999999992E-3</v>
      </c>
      <c r="Y825" s="67">
        <f t="shared" si="580"/>
        <v>1.8365399999999981E-3</v>
      </c>
      <c r="Z825" s="67">
        <f t="shared" si="580"/>
        <v>1.8472799999999967E-3</v>
      </c>
      <c r="AA825" s="67">
        <f t="shared" si="580"/>
        <v>1.8580200000000004E-3</v>
      </c>
      <c r="AB825" s="67">
        <f t="shared" si="580"/>
        <v>1.8687599999999993E-3</v>
      </c>
      <c r="AC825" s="67">
        <f t="shared" si="580"/>
        <v>1.8795000000000003E-3</v>
      </c>
      <c r="AD825" s="67">
        <f t="shared" si="580"/>
        <v>1.890240000000004E-3</v>
      </c>
      <c r="AE825" s="67">
        <f t="shared" si="580"/>
        <v>1.9009800000000028E-3</v>
      </c>
      <c r="AF825" s="67">
        <f t="shared" si="580"/>
        <v>1.9117200000000015E-3</v>
      </c>
      <c r="AG825" s="67">
        <f t="shared" si="580"/>
        <v>1.9224600000000004E-3</v>
      </c>
      <c r="AH825" s="67">
        <f t="shared" si="580"/>
        <v>1.9331999999999993E-3</v>
      </c>
    </row>
    <row r="826" spans="2:34" hidden="1" outlineLevel="1">
      <c r="B826" t="str">
        <f t="shared" si="554"/>
        <v>Blue ammonia (CCS) - Energy-related emissions - WTT - Global - ton CH4/ton fuel</v>
      </c>
      <c r="C826" s="2" t="str">
        <f>C790</f>
        <v>Blue ammonia (CCS)</v>
      </c>
      <c r="D826" s="2" t="s">
        <v>183</v>
      </c>
      <c r="E826" s="2" t="s">
        <v>49</v>
      </c>
      <c r="F826" s="2" t="s">
        <v>177</v>
      </c>
      <c r="G826" s="68">
        <f t="shared" ref="G826:AH826" si="581">G829*G$831</f>
        <v>0</v>
      </c>
      <c r="H826" s="68">
        <f t="shared" si="581"/>
        <v>0</v>
      </c>
      <c r="I826" s="68">
        <f t="shared" si="581"/>
        <v>0</v>
      </c>
      <c r="J826" s="68">
        <f t="shared" si="581"/>
        <v>0</v>
      </c>
      <c r="K826" s="68">
        <f t="shared" si="581"/>
        <v>0</v>
      </c>
      <c r="L826" s="68">
        <f t="shared" si="581"/>
        <v>0</v>
      </c>
      <c r="M826" s="68">
        <f t="shared" si="581"/>
        <v>0</v>
      </c>
      <c r="N826" s="68">
        <f t="shared" si="581"/>
        <v>0</v>
      </c>
      <c r="O826" s="68">
        <f t="shared" si="581"/>
        <v>0</v>
      </c>
      <c r="P826" s="68">
        <f t="shared" si="581"/>
        <v>0</v>
      </c>
      <c r="Q826" s="68">
        <f t="shared" si="581"/>
        <v>0</v>
      </c>
      <c r="R826" s="68">
        <f t="shared" si="581"/>
        <v>0</v>
      </c>
      <c r="S826" s="68">
        <f t="shared" si="581"/>
        <v>0</v>
      </c>
      <c r="T826" s="68">
        <f t="shared" si="581"/>
        <v>0</v>
      </c>
      <c r="U826" s="68">
        <f t="shared" si="581"/>
        <v>0</v>
      </c>
      <c r="V826" s="68">
        <f t="shared" si="581"/>
        <v>0</v>
      </c>
      <c r="W826" s="68">
        <f t="shared" si="581"/>
        <v>0</v>
      </c>
      <c r="X826" s="68">
        <f t="shared" si="581"/>
        <v>0</v>
      </c>
      <c r="Y826" s="68">
        <f t="shared" si="581"/>
        <v>0</v>
      </c>
      <c r="Z826" s="68">
        <f t="shared" si="581"/>
        <v>0</v>
      </c>
      <c r="AA826" s="68">
        <f t="shared" si="581"/>
        <v>0</v>
      </c>
      <c r="AB826" s="68">
        <f t="shared" si="581"/>
        <v>0</v>
      </c>
      <c r="AC826" s="68">
        <f t="shared" si="581"/>
        <v>0</v>
      </c>
      <c r="AD826" s="68">
        <f t="shared" si="581"/>
        <v>0</v>
      </c>
      <c r="AE826" s="68">
        <f t="shared" si="581"/>
        <v>0</v>
      </c>
      <c r="AF826" s="68">
        <f t="shared" si="581"/>
        <v>0</v>
      </c>
      <c r="AG826" s="68">
        <f t="shared" si="581"/>
        <v>0</v>
      </c>
      <c r="AH826" s="68">
        <f t="shared" si="581"/>
        <v>0</v>
      </c>
    </row>
    <row r="827" spans="2:34" hidden="1" outlineLevel="1">
      <c r="B827" t="str">
        <f t="shared" si="554"/>
        <v>Blue ammonia (CCS) - Energy-related emissions - WTT - Global - ton N2O/ton fuel</v>
      </c>
      <c r="C827" s="13" t="str">
        <f>C790</f>
        <v>Blue ammonia (CCS)</v>
      </c>
      <c r="D827" s="13" t="s">
        <v>183</v>
      </c>
      <c r="E827" s="13" t="s">
        <v>49</v>
      </c>
      <c r="F827" s="13" t="s">
        <v>178</v>
      </c>
      <c r="G827" s="69">
        <f t="shared" ref="G827:AH827" si="582">G830*G$831</f>
        <v>0</v>
      </c>
      <c r="H827" s="69">
        <f t="shared" si="582"/>
        <v>0</v>
      </c>
      <c r="I827" s="69">
        <f t="shared" si="582"/>
        <v>0</v>
      </c>
      <c r="J827" s="69">
        <f t="shared" si="582"/>
        <v>0</v>
      </c>
      <c r="K827" s="69">
        <f t="shared" si="582"/>
        <v>0</v>
      </c>
      <c r="L827" s="69">
        <f t="shared" si="582"/>
        <v>0</v>
      </c>
      <c r="M827" s="69">
        <f t="shared" si="582"/>
        <v>0</v>
      </c>
      <c r="N827" s="69">
        <f t="shared" si="582"/>
        <v>0</v>
      </c>
      <c r="O827" s="69">
        <f t="shared" si="582"/>
        <v>0</v>
      </c>
      <c r="P827" s="69">
        <f t="shared" si="582"/>
        <v>0</v>
      </c>
      <c r="Q827" s="69">
        <f t="shared" si="582"/>
        <v>0</v>
      </c>
      <c r="R827" s="69">
        <f t="shared" si="582"/>
        <v>0</v>
      </c>
      <c r="S827" s="69">
        <f t="shared" si="582"/>
        <v>0</v>
      </c>
      <c r="T827" s="69">
        <f t="shared" si="582"/>
        <v>0</v>
      </c>
      <c r="U827" s="69">
        <f t="shared" si="582"/>
        <v>0</v>
      </c>
      <c r="V827" s="69">
        <f t="shared" si="582"/>
        <v>0</v>
      </c>
      <c r="W827" s="69">
        <f t="shared" si="582"/>
        <v>0</v>
      </c>
      <c r="X827" s="69">
        <f t="shared" si="582"/>
        <v>0</v>
      </c>
      <c r="Y827" s="69">
        <f t="shared" si="582"/>
        <v>0</v>
      </c>
      <c r="Z827" s="69">
        <f t="shared" si="582"/>
        <v>0</v>
      </c>
      <c r="AA827" s="69">
        <f t="shared" si="582"/>
        <v>0</v>
      </c>
      <c r="AB827" s="69">
        <f t="shared" si="582"/>
        <v>0</v>
      </c>
      <c r="AC827" s="69">
        <f t="shared" si="582"/>
        <v>0</v>
      </c>
      <c r="AD827" s="69">
        <f t="shared" si="582"/>
        <v>0</v>
      </c>
      <c r="AE827" s="69">
        <f t="shared" si="582"/>
        <v>0</v>
      </c>
      <c r="AF827" s="69">
        <f t="shared" si="582"/>
        <v>0</v>
      </c>
      <c r="AG827" s="69">
        <f t="shared" si="582"/>
        <v>0</v>
      </c>
      <c r="AH827" s="69">
        <f t="shared" si="582"/>
        <v>0</v>
      </c>
    </row>
    <row r="828" spans="2:34" hidden="1" outlineLevel="1">
      <c r="B828" t="str">
        <f t="shared" si="554"/>
        <v>Renewable electricity - Feedstock WTT emissions (carbon dioxide) - Global - ton CO2/MWh</v>
      </c>
      <c r="C828" t="s">
        <v>118</v>
      </c>
      <c r="D828" t="s">
        <v>184</v>
      </c>
      <c r="E828" t="s">
        <v>49</v>
      </c>
      <c r="F828" t="s">
        <v>185</v>
      </c>
      <c r="G828" s="24">
        <f t="shared" ref="G828:V831" si="583">INDEX(FuelData,MATCH($B828,FuelData_Index,0),MATCH(G$4,FuelData_Year,0))</f>
        <v>5.3699999999999998E-3</v>
      </c>
      <c r="H828" s="24">
        <f t="shared" si="583"/>
        <v>5.3699999999999998E-3</v>
      </c>
      <c r="I828" s="24">
        <f t="shared" si="583"/>
        <v>5.3699999999999998E-3</v>
      </c>
      <c r="J828" s="24">
        <f t="shared" si="583"/>
        <v>5.3699999999999998E-3</v>
      </c>
      <c r="K828" s="24">
        <f t="shared" si="583"/>
        <v>5.3699999999999998E-3</v>
      </c>
      <c r="L828" s="24">
        <f t="shared" si="583"/>
        <v>5.3699999999999998E-3</v>
      </c>
      <c r="M828" s="24">
        <f t="shared" si="583"/>
        <v>5.3699999999999998E-3</v>
      </c>
      <c r="N828" s="24">
        <f t="shared" si="583"/>
        <v>5.3699999999999998E-3</v>
      </c>
      <c r="O828" s="24">
        <f t="shared" si="583"/>
        <v>5.3699999999999998E-3</v>
      </c>
      <c r="P828" s="24">
        <f t="shared" si="583"/>
        <v>5.3699999999999998E-3</v>
      </c>
      <c r="Q828" s="24">
        <f t="shared" si="583"/>
        <v>5.3699999999999998E-3</v>
      </c>
      <c r="R828" s="24">
        <f t="shared" si="583"/>
        <v>5.3699999999999998E-3</v>
      </c>
      <c r="S828" s="24">
        <f t="shared" si="583"/>
        <v>5.3699999999999998E-3</v>
      </c>
      <c r="T828" s="24">
        <f t="shared" si="583"/>
        <v>5.3699999999999998E-3</v>
      </c>
      <c r="U828" s="24">
        <f t="shared" si="583"/>
        <v>5.3699999999999998E-3</v>
      </c>
      <c r="V828" s="24">
        <f t="shared" si="583"/>
        <v>5.3699999999999998E-3</v>
      </c>
      <c r="W828" s="24">
        <f t="shared" ref="W828:AH831" si="584">INDEX(FuelData,MATCH($B828,FuelData_Index,0),MATCH(W$4,FuelData_Year,0))</f>
        <v>5.3699999999999998E-3</v>
      </c>
      <c r="X828" s="24">
        <f t="shared" si="584"/>
        <v>5.3699999999999998E-3</v>
      </c>
      <c r="Y828" s="24">
        <f t="shared" si="584"/>
        <v>5.3699999999999998E-3</v>
      </c>
      <c r="Z828" s="24">
        <f t="shared" si="584"/>
        <v>5.3699999999999998E-3</v>
      </c>
      <c r="AA828" s="24">
        <f t="shared" si="584"/>
        <v>5.3699999999999998E-3</v>
      </c>
      <c r="AB828" s="24">
        <f t="shared" si="584"/>
        <v>5.3699999999999998E-3</v>
      </c>
      <c r="AC828" s="24">
        <f t="shared" si="584"/>
        <v>5.3699999999999998E-3</v>
      </c>
      <c r="AD828" s="24">
        <f t="shared" si="584"/>
        <v>5.3699999999999998E-3</v>
      </c>
      <c r="AE828" s="24">
        <f t="shared" si="584"/>
        <v>5.3699999999999998E-3</v>
      </c>
      <c r="AF828" s="24">
        <f t="shared" si="584"/>
        <v>5.3699999999999998E-3</v>
      </c>
      <c r="AG828" s="24">
        <f t="shared" si="584"/>
        <v>5.3699999999999998E-3</v>
      </c>
      <c r="AH828" s="24">
        <f t="shared" si="584"/>
        <v>5.3699999999999998E-3</v>
      </c>
    </row>
    <row r="829" spans="2:34" hidden="1" outlineLevel="1">
      <c r="B829" t="str">
        <f t="shared" si="554"/>
        <v>Renewable electricity - Feedstock WTT emissions (methane) - Global - ton CH4/MWh</v>
      </c>
      <c r="C829" t="s">
        <v>118</v>
      </c>
      <c r="D829" t="s">
        <v>186</v>
      </c>
      <c r="E829" t="s">
        <v>49</v>
      </c>
      <c r="F829" t="s">
        <v>187</v>
      </c>
      <c r="G829" s="24">
        <f t="shared" si="583"/>
        <v>0</v>
      </c>
      <c r="H829" s="24">
        <f t="shared" si="583"/>
        <v>0</v>
      </c>
      <c r="I829" s="24">
        <f t="shared" si="583"/>
        <v>0</v>
      </c>
      <c r="J829" s="24">
        <f t="shared" si="583"/>
        <v>0</v>
      </c>
      <c r="K829" s="24">
        <f t="shared" si="583"/>
        <v>0</v>
      </c>
      <c r="L829" s="24">
        <f t="shared" si="583"/>
        <v>0</v>
      </c>
      <c r="M829" s="24">
        <f t="shared" si="583"/>
        <v>0</v>
      </c>
      <c r="N829" s="24">
        <f t="shared" si="583"/>
        <v>0</v>
      </c>
      <c r="O829" s="24">
        <f t="shared" si="583"/>
        <v>0</v>
      </c>
      <c r="P829" s="24">
        <f t="shared" si="583"/>
        <v>0</v>
      </c>
      <c r="Q829" s="24">
        <f t="shared" si="583"/>
        <v>0</v>
      </c>
      <c r="R829" s="24">
        <f t="shared" si="583"/>
        <v>0</v>
      </c>
      <c r="S829" s="24">
        <f t="shared" si="583"/>
        <v>0</v>
      </c>
      <c r="T829" s="24">
        <f t="shared" si="583"/>
        <v>0</v>
      </c>
      <c r="U829" s="24">
        <f t="shared" si="583"/>
        <v>0</v>
      </c>
      <c r="V829" s="24">
        <f t="shared" si="583"/>
        <v>0</v>
      </c>
      <c r="W829" s="24">
        <f t="shared" si="584"/>
        <v>0</v>
      </c>
      <c r="X829" s="24">
        <f t="shared" si="584"/>
        <v>0</v>
      </c>
      <c r="Y829" s="24">
        <f t="shared" si="584"/>
        <v>0</v>
      </c>
      <c r="Z829" s="24">
        <f t="shared" si="584"/>
        <v>0</v>
      </c>
      <c r="AA829" s="24">
        <f t="shared" si="584"/>
        <v>0</v>
      </c>
      <c r="AB829" s="24">
        <f t="shared" si="584"/>
        <v>0</v>
      </c>
      <c r="AC829" s="24">
        <f t="shared" si="584"/>
        <v>0</v>
      </c>
      <c r="AD829" s="24">
        <f t="shared" si="584"/>
        <v>0</v>
      </c>
      <c r="AE829" s="24">
        <f t="shared" si="584"/>
        <v>0</v>
      </c>
      <c r="AF829" s="24">
        <f t="shared" si="584"/>
        <v>0</v>
      </c>
      <c r="AG829" s="24">
        <f t="shared" si="584"/>
        <v>0</v>
      </c>
      <c r="AH829" s="24">
        <f t="shared" si="584"/>
        <v>0</v>
      </c>
    </row>
    <row r="830" spans="2:34" hidden="1" outlineLevel="1">
      <c r="B830" t="str">
        <f t="shared" si="554"/>
        <v>Renewable electricity - Feedstock WTT emissions (nitrous oxide) - Global - ton N2O/MWh</v>
      </c>
      <c r="C830" t="s">
        <v>118</v>
      </c>
      <c r="D830" t="s">
        <v>188</v>
      </c>
      <c r="E830" t="s">
        <v>49</v>
      </c>
      <c r="F830" t="s">
        <v>189</v>
      </c>
      <c r="G830" s="24">
        <f t="shared" si="583"/>
        <v>0</v>
      </c>
      <c r="H830" s="24">
        <f t="shared" si="583"/>
        <v>0</v>
      </c>
      <c r="I830" s="24">
        <f t="shared" si="583"/>
        <v>0</v>
      </c>
      <c r="J830" s="24">
        <f t="shared" si="583"/>
        <v>0</v>
      </c>
      <c r="K830" s="24">
        <f t="shared" si="583"/>
        <v>0</v>
      </c>
      <c r="L830" s="24">
        <f t="shared" si="583"/>
        <v>0</v>
      </c>
      <c r="M830" s="24">
        <f t="shared" si="583"/>
        <v>0</v>
      </c>
      <c r="N830" s="24">
        <f t="shared" si="583"/>
        <v>0</v>
      </c>
      <c r="O830" s="24">
        <f t="shared" si="583"/>
        <v>0</v>
      </c>
      <c r="P830" s="24">
        <f t="shared" si="583"/>
        <v>0</v>
      </c>
      <c r="Q830" s="24">
        <f t="shared" si="583"/>
        <v>0</v>
      </c>
      <c r="R830" s="24">
        <f t="shared" si="583"/>
        <v>0</v>
      </c>
      <c r="S830" s="24">
        <f t="shared" si="583"/>
        <v>0</v>
      </c>
      <c r="T830" s="24">
        <f t="shared" si="583"/>
        <v>0</v>
      </c>
      <c r="U830" s="24">
        <f t="shared" si="583"/>
        <v>0</v>
      </c>
      <c r="V830" s="24">
        <f t="shared" si="583"/>
        <v>0</v>
      </c>
      <c r="W830" s="24">
        <f t="shared" si="584"/>
        <v>0</v>
      </c>
      <c r="X830" s="24">
        <f t="shared" si="584"/>
        <v>0</v>
      </c>
      <c r="Y830" s="24">
        <f t="shared" si="584"/>
        <v>0</v>
      </c>
      <c r="Z830" s="24">
        <f t="shared" si="584"/>
        <v>0</v>
      </c>
      <c r="AA830" s="24">
        <f t="shared" si="584"/>
        <v>0</v>
      </c>
      <c r="AB830" s="24">
        <f t="shared" si="584"/>
        <v>0</v>
      </c>
      <c r="AC830" s="24">
        <f t="shared" si="584"/>
        <v>0</v>
      </c>
      <c r="AD830" s="24">
        <f t="shared" si="584"/>
        <v>0</v>
      </c>
      <c r="AE830" s="24">
        <f t="shared" si="584"/>
        <v>0</v>
      </c>
      <c r="AF830" s="24">
        <f t="shared" si="584"/>
        <v>0</v>
      </c>
      <c r="AG830" s="24">
        <f t="shared" si="584"/>
        <v>0</v>
      </c>
      <c r="AH830" s="24">
        <f t="shared" si="584"/>
        <v>0</v>
      </c>
    </row>
    <row r="831" spans="2:34" hidden="1" outlineLevel="1">
      <c r="B831" t="str">
        <f t="shared" si="554"/>
        <v>Blue ammonia (CCS) - Energy demand - Global - MWh/ton fuel</v>
      </c>
      <c r="C831" t="str">
        <f>C790</f>
        <v>Blue ammonia (CCS)</v>
      </c>
      <c r="D831" t="s">
        <v>137</v>
      </c>
      <c r="E831" t="s">
        <v>49</v>
      </c>
      <c r="F831" t="s">
        <v>122</v>
      </c>
      <c r="G831" s="20">
        <f t="shared" si="583"/>
        <v>0.30600000000000049</v>
      </c>
      <c r="H831" s="20">
        <f t="shared" si="583"/>
        <v>0.30800000000000027</v>
      </c>
      <c r="I831" s="20">
        <f t="shared" si="583"/>
        <v>0.31000000000000005</v>
      </c>
      <c r="J831" s="20">
        <f t="shared" si="583"/>
        <v>0.31199999999999983</v>
      </c>
      <c r="K831" s="20">
        <f t="shared" si="583"/>
        <v>0.3140000000000005</v>
      </c>
      <c r="L831" s="20">
        <f t="shared" si="583"/>
        <v>0.31600000000000028</v>
      </c>
      <c r="M831" s="20">
        <f t="shared" si="583"/>
        <v>0.31800000000000006</v>
      </c>
      <c r="N831" s="20">
        <f t="shared" si="583"/>
        <v>0.32000000000000073</v>
      </c>
      <c r="O831" s="20">
        <f t="shared" si="583"/>
        <v>0.32200000000000006</v>
      </c>
      <c r="P831" s="20">
        <f t="shared" si="583"/>
        <v>0.32399999999999984</v>
      </c>
      <c r="Q831" s="20">
        <f t="shared" si="583"/>
        <v>0.32599999999999962</v>
      </c>
      <c r="R831" s="20">
        <f t="shared" si="583"/>
        <v>0.3279999999999994</v>
      </c>
      <c r="S831" s="20">
        <f t="shared" si="583"/>
        <v>0.33000000000000007</v>
      </c>
      <c r="T831" s="20">
        <f t="shared" si="583"/>
        <v>0.33199999999999985</v>
      </c>
      <c r="U831" s="20">
        <f t="shared" si="583"/>
        <v>0.33399999999999963</v>
      </c>
      <c r="V831" s="20">
        <f t="shared" si="583"/>
        <v>0.3360000000000003</v>
      </c>
      <c r="W831" s="20">
        <f t="shared" si="584"/>
        <v>0.33800000000000008</v>
      </c>
      <c r="X831" s="20">
        <f t="shared" si="584"/>
        <v>0.33999999999999986</v>
      </c>
      <c r="Y831" s="20">
        <f t="shared" si="584"/>
        <v>0.34199999999999964</v>
      </c>
      <c r="Z831" s="20">
        <f t="shared" si="584"/>
        <v>0.34399999999999942</v>
      </c>
      <c r="AA831" s="20">
        <f t="shared" si="584"/>
        <v>0.34600000000000009</v>
      </c>
      <c r="AB831" s="20">
        <f t="shared" si="584"/>
        <v>0.34799999999999986</v>
      </c>
      <c r="AC831" s="20">
        <f t="shared" si="584"/>
        <v>0.35000000000000009</v>
      </c>
      <c r="AD831" s="20">
        <f t="shared" si="584"/>
        <v>0.35200000000000076</v>
      </c>
      <c r="AE831" s="20">
        <f t="shared" si="584"/>
        <v>0.35400000000000054</v>
      </c>
      <c r="AF831" s="20">
        <f t="shared" si="584"/>
        <v>0.35600000000000032</v>
      </c>
      <c r="AG831" s="20">
        <f t="shared" si="584"/>
        <v>0.3580000000000001</v>
      </c>
      <c r="AH831" s="20">
        <f t="shared" si="584"/>
        <v>0.35999999999999988</v>
      </c>
    </row>
    <row r="832" spans="2:34" hidden="1" outlineLevel="1">
      <c r="B832" t="str">
        <f t="shared" si="554"/>
        <v/>
      </c>
      <c r="C832" s="2"/>
    </row>
    <row r="833" spans="2:34" hidden="1" outlineLevel="1">
      <c r="B833" t="str">
        <f t="shared" si="554"/>
        <v>Blue ammonia (CCS) - Feedstock-related emissions - WTT - Global - ton CO2/ton fuel</v>
      </c>
      <c r="C833" s="10" t="str">
        <f>C790</f>
        <v>Blue ammonia (CCS)</v>
      </c>
      <c r="D833" s="10" t="s">
        <v>190</v>
      </c>
      <c r="E833" s="10" t="s">
        <v>49</v>
      </c>
      <c r="F833" s="10" t="s">
        <v>176</v>
      </c>
      <c r="G833" s="67">
        <f>G836*G$849+G839*G$848+(G842+G845)*G$850</f>
        <v>0.25795199999999935</v>
      </c>
      <c r="H833" s="67">
        <f t="shared" ref="H833:AH833" si="585">H836*H$849+H839*H$848+(H842+H845)*H$850</f>
        <v>0.25417599999999979</v>
      </c>
      <c r="I833" s="67">
        <f t="shared" si="585"/>
        <v>0.25039999999999935</v>
      </c>
      <c r="J833" s="67">
        <f t="shared" si="585"/>
        <v>0.24662399999999976</v>
      </c>
      <c r="K833" s="67">
        <f t="shared" si="585"/>
        <v>0.24284799999999851</v>
      </c>
      <c r="L833" s="67">
        <f t="shared" si="585"/>
        <v>0.23907199999999892</v>
      </c>
      <c r="M833" s="67">
        <f t="shared" si="585"/>
        <v>0.23529599999999934</v>
      </c>
      <c r="N833" s="67">
        <f t="shared" si="585"/>
        <v>0.23151999999999809</v>
      </c>
      <c r="O833" s="67">
        <f t="shared" si="585"/>
        <v>0.22774400000000017</v>
      </c>
      <c r="P833" s="67">
        <f t="shared" si="585"/>
        <v>0.22396800000000058</v>
      </c>
      <c r="Q833" s="67">
        <f t="shared" si="585"/>
        <v>0.220192000000001</v>
      </c>
      <c r="R833" s="67">
        <f t="shared" si="585"/>
        <v>0.21641600000000141</v>
      </c>
      <c r="S833" s="67">
        <f t="shared" si="585"/>
        <v>0.21264000000000016</v>
      </c>
      <c r="T833" s="67">
        <f t="shared" si="585"/>
        <v>0.20886400000000058</v>
      </c>
      <c r="U833" s="67">
        <f t="shared" si="585"/>
        <v>0.20508799999999933</v>
      </c>
      <c r="V833" s="67">
        <f t="shared" si="585"/>
        <v>0.20131199999999974</v>
      </c>
      <c r="W833" s="67">
        <f t="shared" si="585"/>
        <v>0.19753600000000016</v>
      </c>
      <c r="X833" s="67">
        <f t="shared" si="585"/>
        <v>0.19375999999999971</v>
      </c>
      <c r="Y833" s="67">
        <f t="shared" si="585"/>
        <v>0.18998400000000012</v>
      </c>
      <c r="Z833" s="67">
        <f t="shared" si="585"/>
        <v>0.18620800000000054</v>
      </c>
      <c r="AA833" s="67">
        <f t="shared" si="585"/>
        <v>0.18243199999999929</v>
      </c>
      <c r="AB833" s="67">
        <f t="shared" si="585"/>
        <v>0.1786559999999997</v>
      </c>
      <c r="AC833" s="67">
        <f t="shared" si="585"/>
        <v>0.17488000000000012</v>
      </c>
      <c r="AD833" s="67">
        <f t="shared" si="585"/>
        <v>0.17110399999999887</v>
      </c>
      <c r="AE833" s="67">
        <f t="shared" si="585"/>
        <v>0.16732799999999928</v>
      </c>
      <c r="AF833" s="67">
        <f t="shared" si="585"/>
        <v>0.1635519999999997</v>
      </c>
      <c r="AG833" s="67">
        <f t="shared" si="585"/>
        <v>0.15977600000000011</v>
      </c>
      <c r="AH833" s="67">
        <f t="shared" si="585"/>
        <v>0.15600000000000053</v>
      </c>
    </row>
    <row r="834" spans="2:34" hidden="1" outlineLevel="1">
      <c r="B834" t="str">
        <f t="shared" si="554"/>
        <v>Blue ammonia (CCS) - Feedstock-related emissions - WTT - Global - ton CH4/ton fuel</v>
      </c>
      <c r="C834" s="2" t="str">
        <f>C790</f>
        <v>Blue ammonia (CCS)</v>
      </c>
      <c r="D834" s="2" t="s">
        <v>190</v>
      </c>
      <c r="E834" s="2" t="s">
        <v>49</v>
      </c>
      <c r="F834" s="2" t="s">
        <v>177</v>
      </c>
      <c r="G834" s="68">
        <f t="shared" ref="G834:AH834" si="586">G837*G$849+G840*G$848+(G843+G846)*G$850</f>
        <v>4.0880000000000005E-3</v>
      </c>
      <c r="H834" s="68">
        <f t="shared" si="586"/>
        <v>4.0880000000000005E-3</v>
      </c>
      <c r="I834" s="68">
        <f t="shared" si="586"/>
        <v>4.0880000000000005E-3</v>
      </c>
      <c r="J834" s="68">
        <f t="shared" si="586"/>
        <v>4.0880000000000005E-3</v>
      </c>
      <c r="K834" s="68">
        <f t="shared" si="586"/>
        <v>4.0880000000000005E-3</v>
      </c>
      <c r="L834" s="68">
        <f t="shared" si="586"/>
        <v>4.0880000000000005E-3</v>
      </c>
      <c r="M834" s="68">
        <f t="shared" si="586"/>
        <v>4.0880000000000005E-3</v>
      </c>
      <c r="N834" s="68">
        <f t="shared" si="586"/>
        <v>4.0880000000000005E-3</v>
      </c>
      <c r="O834" s="68">
        <f t="shared" si="586"/>
        <v>4.0880000000000005E-3</v>
      </c>
      <c r="P834" s="68">
        <f t="shared" si="586"/>
        <v>4.0880000000000005E-3</v>
      </c>
      <c r="Q834" s="68">
        <f t="shared" si="586"/>
        <v>4.0880000000000005E-3</v>
      </c>
      <c r="R834" s="68">
        <f t="shared" si="586"/>
        <v>4.0880000000000005E-3</v>
      </c>
      <c r="S834" s="68">
        <f t="shared" si="586"/>
        <v>4.0880000000000005E-3</v>
      </c>
      <c r="T834" s="68">
        <f t="shared" si="586"/>
        <v>4.0880000000000005E-3</v>
      </c>
      <c r="U834" s="68">
        <f t="shared" si="586"/>
        <v>4.0880000000000005E-3</v>
      </c>
      <c r="V834" s="68">
        <f t="shared" si="586"/>
        <v>4.0880000000000005E-3</v>
      </c>
      <c r="W834" s="68">
        <f t="shared" si="586"/>
        <v>4.0880000000000005E-3</v>
      </c>
      <c r="X834" s="68">
        <f t="shared" si="586"/>
        <v>4.0880000000000005E-3</v>
      </c>
      <c r="Y834" s="68">
        <f t="shared" si="586"/>
        <v>4.0880000000000005E-3</v>
      </c>
      <c r="Z834" s="68">
        <f t="shared" si="586"/>
        <v>4.0880000000000005E-3</v>
      </c>
      <c r="AA834" s="68">
        <f t="shared" si="586"/>
        <v>4.0880000000000005E-3</v>
      </c>
      <c r="AB834" s="68">
        <f t="shared" si="586"/>
        <v>4.0880000000000005E-3</v>
      </c>
      <c r="AC834" s="68">
        <f t="shared" si="586"/>
        <v>4.0880000000000005E-3</v>
      </c>
      <c r="AD834" s="68">
        <f t="shared" si="586"/>
        <v>4.0880000000000005E-3</v>
      </c>
      <c r="AE834" s="68">
        <f t="shared" si="586"/>
        <v>4.0880000000000005E-3</v>
      </c>
      <c r="AF834" s="68">
        <f t="shared" si="586"/>
        <v>4.0880000000000005E-3</v>
      </c>
      <c r="AG834" s="68">
        <f t="shared" si="586"/>
        <v>4.0880000000000005E-3</v>
      </c>
      <c r="AH834" s="68">
        <f t="shared" si="586"/>
        <v>4.0880000000000005E-3</v>
      </c>
    </row>
    <row r="835" spans="2:34" hidden="1" outlineLevel="1">
      <c r="B835" t="str">
        <f t="shared" si="554"/>
        <v>Blue ammonia (CCS) - Feedstock-related emissions - WTT - Global - ton N2O/ton fuel</v>
      </c>
      <c r="C835" s="13" t="str">
        <f>C790</f>
        <v>Blue ammonia (CCS)</v>
      </c>
      <c r="D835" s="13" t="s">
        <v>190</v>
      </c>
      <c r="E835" s="13" t="s">
        <v>49</v>
      </c>
      <c r="F835" s="13" t="s">
        <v>178</v>
      </c>
      <c r="G835" s="69">
        <f t="shared" ref="G835:AH835" si="587">G838*G$849+G841*G$848+(G844+G847)*G$850</f>
        <v>0</v>
      </c>
      <c r="H835" s="69">
        <f t="shared" si="587"/>
        <v>0</v>
      </c>
      <c r="I835" s="69">
        <f t="shared" si="587"/>
        <v>0</v>
      </c>
      <c r="J835" s="69">
        <f t="shared" si="587"/>
        <v>0</v>
      </c>
      <c r="K835" s="69">
        <f t="shared" si="587"/>
        <v>0</v>
      </c>
      <c r="L835" s="69">
        <f t="shared" si="587"/>
        <v>0</v>
      </c>
      <c r="M835" s="69">
        <f t="shared" si="587"/>
        <v>0</v>
      </c>
      <c r="N835" s="69">
        <f t="shared" si="587"/>
        <v>0</v>
      </c>
      <c r="O835" s="69">
        <f t="shared" si="587"/>
        <v>0</v>
      </c>
      <c r="P835" s="69">
        <f t="shared" si="587"/>
        <v>0</v>
      </c>
      <c r="Q835" s="69">
        <f t="shared" si="587"/>
        <v>0</v>
      </c>
      <c r="R835" s="69">
        <f t="shared" si="587"/>
        <v>0</v>
      </c>
      <c r="S835" s="69">
        <f t="shared" si="587"/>
        <v>0</v>
      </c>
      <c r="T835" s="69">
        <f t="shared" si="587"/>
        <v>0</v>
      </c>
      <c r="U835" s="69">
        <f t="shared" si="587"/>
        <v>0</v>
      </c>
      <c r="V835" s="69">
        <f t="shared" si="587"/>
        <v>0</v>
      </c>
      <c r="W835" s="69">
        <f t="shared" si="587"/>
        <v>0</v>
      </c>
      <c r="X835" s="69">
        <f t="shared" si="587"/>
        <v>0</v>
      </c>
      <c r="Y835" s="69">
        <f t="shared" si="587"/>
        <v>0</v>
      </c>
      <c r="Z835" s="69">
        <f t="shared" si="587"/>
        <v>0</v>
      </c>
      <c r="AA835" s="69">
        <f t="shared" si="587"/>
        <v>0</v>
      </c>
      <c r="AB835" s="69">
        <f t="shared" si="587"/>
        <v>0</v>
      </c>
      <c r="AC835" s="69">
        <f t="shared" si="587"/>
        <v>0</v>
      </c>
      <c r="AD835" s="69">
        <f t="shared" si="587"/>
        <v>0</v>
      </c>
      <c r="AE835" s="69">
        <f t="shared" si="587"/>
        <v>0</v>
      </c>
      <c r="AF835" s="69">
        <f t="shared" si="587"/>
        <v>0</v>
      </c>
      <c r="AG835" s="69">
        <f t="shared" si="587"/>
        <v>0</v>
      </c>
      <c r="AH835" s="69">
        <f t="shared" si="587"/>
        <v>0</v>
      </c>
    </row>
    <row r="836" spans="2:34" hidden="1" outlineLevel="1">
      <c r="B836" t="str">
        <f t="shared" si="554"/>
        <v>Natural gas - Feedstock WTT emissions (carbon dioxide) - Global - ton CO2/ton feedstock</v>
      </c>
      <c r="C836" t="s">
        <v>99</v>
      </c>
      <c r="D836" t="s">
        <v>184</v>
      </c>
      <c r="E836" t="s">
        <v>49</v>
      </c>
      <c r="F836" t="s">
        <v>191</v>
      </c>
      <c r="G836" s="24">
        <f t="shared" ref="G836:V838" si="588">INDEX(FuelData,MATCH($B836,FuelData_Index,0),MATCH(G$4,FuelData_Year,0))</f>
        <v>0.11</v>
      </c>
      <c r="H836" s="24">
        <f t="shared" si="588"/>
        <v>0.11</v>
      </c>
      <c r="I836" s="24">
        <f t="shared" si="588"/>
        <v>0.11</v>
      </c>
      <c r="J836" s="24">
        <f t="shared" si="588"/>
        <v>0.11</v>
      </c>
      <c r="K836" s="24">
        <f t="shared" si="588"/>
        <v>0.11</v>
      </c>
      <c r="L836" s="24">
        <f t="shared" si="588"/>
        <v>0.11</v>
      </c>
      <c r="M836" s="24">
        <f t="shared" si="588"/>
        <v>0.11</v>
      </c>
      <c r="N836" s="24">
        <f t="shared" si="588"/>
        <v>0.11</v>
      </c>
      <c r="O836" s="24">
        <f t="shared" si="588"/>
        <v>0.11</v>
      </c>
      <c r="P836" s="24">
        <f t="shared" si="588"/>
        <v>0.11</v>
      </c>
      <c r="Q836" s="24">
        <f t="shared" si="588"/>
        <v>0.11</v>
      </c>
      <c r="R836" s="24">
        <f t="shared" si="588"/>
        <v>0.11</v>
      </c>
      <c r="S836" s="24">
        <f t="shared" si="588"/>
        <v>0.11</v>
      </c>
      <c r="T836" s="24">
        <f t="shared" si="588"/>
        <v>0.11</v>
      </c>
      <c r="U836" s="24">
        <f t="shared" si="588"/>
        <v>0.11</v>
      </c>
      <c r="V836" s="24">
        <f t="shared" si="588"/>
        <v>0.11</v>
      </c>
      <c r="W836" s="24">
        <f t="shared" ref="W836:AH838" si="589">INDEX(FuelData,MATCH($B836,FuelData_Index,0),MATCH(W$4,FuelData_Year,0))</f>
        <v>0.11</v>
      </c>
      <c r="X836" s="24">
        <f t="shared" si="589"/>
        <v>0.11</v>
      </c>
      <c r="Y836" s="24">
        <f t="shared" si="589"/>
        <v>0.11</v>
      </c>
      <c r="Z836" s="24">
        <f t="shared" si="589"/>
        <v>0.11</v>
      </c>
      <c r="AA836" s="24">
        <f t="shared" si="589"/>
        <v>0.11</v>
      </c>
      <c r="AB836" s="24">
        <f t="shared" si="589"/>
        <v>0.11</v>
      </c>
      <c r="AC836" s="24">
        <f t="shared" si="589"/>
        <v>0.11</v>
      </c>
      <c r="AD836" s="24">
        <f t="shared" si="589"/>
        <v>0.11</v>
      </c>
      <c r="AE836" s="24">
        <f t="shared" si="589"/>
        <v>0.11</v>
      </c>
      <c r="AF836" s="24">
        <f t="shared" si="589"/>
        <v>0.11</v>
      </c>
      <c r="AG836" s="24">
        <f t="shared" si="589"/>
        <v>0.11</v>
      </c>
      <c r="AH836" s="24">
        <f t="shared" si="589"/>
        <v>0.11</v>
      </c>
    </row>
    <row r="837" spans="2:34" hidden="1" outlineLevel="1">
      <c r="B837" t="str">
        <f t="shared" si="554"/>
        <v>Natural gas - Feedstock WTT emissions (methane) - Global - ton CH4/ton feedstock</v>
      </c>
      <c r="C837" t="s">
        <v>99</v>
      </c>
      <c r="D837" t="s">
        <v>186</v>
      </c>
      <c r="E837" t="s">
        <v>49</v>
      </c>
      <c r="F837" t="s">
        <v>192</v>
      </c>
      <c r="G837" s="24">
        <f t="shared" si="588"/>
        <v>7.3000000000000001E-3</v>
      </c>
      <c r="H837" s="24">
        <f t="shared" si="588"/>
        <v>7.3000000000000001E-3</v>
      </c>
      <c r="I837" s="24">
        <f t="shared" si="588"/>
        <v>7.3000000000000001E-3</v>
      </c>
      <c r="J837" s="24">
        <f t="shared" si="588"/>
        <v>7.3000000000000001E-3</v>
      </c>
      <c r="K837" s="24">
        <f t="shared" si="588"/>
        <v>7.3000000000000001E-3</v>
      </c>
      <c r="L837" s="24">
        <f t="shared" si="588"/>
        <v>7.3000000000000001E-3</v>
      </c>
      <c r="M837" s="24">
        <f t="shared" si="588"/>
        <v>7.3000000000000001E-3</v>
      </c>
      <c r="N837" s="24">
        <f t="shared" si="588"/>
        <v>7.3000000000000001E-3</v>
      </c>
      <c r="O837" s="24">
        <f t="shared" si="588"/>
        <v>7.3000000000000001E-3</v>
      </c>
      <c r="P837" s="24">
        <f t="shared" si="588"/>
        <v>7.3000000000000001E-3</v>
      </c>
      <c r="Q837" s="24">
        <f t="shared" si="588"/>
        <v>7.3000000000000001E-3</v>
      </c>
      <c r="R837" s="24">
        <f t="shared" si="588"/>
        <v>7.3000000000000001E-3</v>
      </c>
      <c r="S837" s="24">
        <f t="shared" si="588"/>
        <v>7.3000000000000001E-3</v>
      </c>
      <c r="T837" s="24">
        <f t="shared" si="588"/>
        <v>7.3000000000000001E-3</v>
      </c>
      <c r="U837" s="24">
        <f t="shared" si="588"/>
        <v>7.3000000000000001E-3</v>
      </c>
      <c r="V837" s="24">
        <f t="shared" si="588"/>
        <v>7.3000000000000001E-3</v>
      </c>
      <c r="W837" s="24">
        <f t="shared" si="589"/>
        <v>7.3000000000000001E-3</v>
      </c>
      <c r="X837" s="24">
        <f t="shared" si="589"/>
        <v>7.3000000000000001E-3</v>
      </c>
      <c r="Y837" s="24">
        <f t="shared" si="589"/>
        <v>7.3000000000000001E-3</v>
      </c>
      <c r="Z837" s="24">
        <f t="shared" si="589"/>
        <v>7.3000000000000001E-3</v>
      </c>
      <c r="AA837" s="24">
        <f t="shared" si="589"/>
        <v>7.3000000000000001E-3</v>
      </c>
      <c r="AB837" s="24">
        <f t="shared" si="589"/>
        <v>7.3000000000000001E-3</v>
      </c>
      <c r="AC837" s="24">
        <f t="shared" si="589"/>
        <v>7.3000000000000001E-3</v>
      </c>
      <c r="AD837" s="24">
        <f t="shared" si="589"/>
        <v>7.3000000000000001E-3</v>
      </c>
      <c r="AE837" s="24">
        <f t="shared" si="589"/>
        <v>7.3000000000000001E-3</v>
      </c>
      <c r="AF837" s="24">
        <f t="shared" si="589"/>
        <v>7.3000000000000001E-3</v>
      </c>
      <c r="AG837" s="24">
        <f t="shared" si="589"/>
        <v>7.3000000000000001E-3</v>
      </c>
      <c r="AH837" s="24">
        <f t="shared" si="589"/>
        <v>7.3000000000000001E-3</v>
      </c>
    </row>
    <row r="838" spans="2:34" hidden="1" outlineLevel="1">
      <c r="B838" t="str">
        <f t="shared" si="554"/>
        <v>Natural gas - Feedstock WTT emissions (nitrous oxide) - Global - ton N2O/ton feedstock</v>
      </c>
      <c r="C838" t="s">
        <v>99</v>
      </c>
      <c r="D838" t="s">
        <v>188</v>
      </c>
      <c r="E838" t="s">
        <v>49</v>
      </c>
      <c r="F838" t="s">
        <v>193</v>
      </c>
      <c r="G838" s="24">
        <f t="shared" si="588"/>
        <v>0</v>
      </c>
      <c r="H838" s="24">
        <f t="shared" si="588"/>
        <v>0</v>
      </c>
      <c r="I838" s="24">
        <f t="shared" si="588"/>
        <v>0</v>
      </c>
      <c r="J838" s="24">
        <f t="shared" si="588"/>
        <v>0</v>
      </c>
      <c r="K838" s="24">
        <f t="shared" si="588"/>
        <v>0</v>
      </c>
      <c r="L838" s="24">
        <f t="shared" si="588"/>
        <v>0</v>
      </c>
      <c r="M838" s="24">
        <f t="shared" si="588"/>
        <v>0</v>
      </c>
      <c r="N838" s="24">
        <f t="shared" si="588"/>
        <v>0</v>
      </c>
      <c r="O838" s="24">
        <f t="shared" si="588"/>
        <v>0</v>
      </c>
      <c r="P838" s="24">
        <f t="shared" si="588"/>
        <v>0</v>
      </c>
      <c r="Q838" s="24">
        <f t="shared" si="588"/>
        <v>0</v>
      </c>
      <c r="R838" s="24">
        <f t="shared" si="588"/>
        <v>0</v>
      </c>
      <c r="S838" s="24">
        <f t="shared" si="588"/>
        <v>0</v>
      </c>
      <c r="T838" s="24">
        <f t="shared" si="588"/>
        <v>0</v>
      </c>
      <c r="U838" s="24">
        <f t="shared" si="588"/>
        <v>0</v>
      </c>
      <c r="V838" s="24">
        <f t="shared" si="588"/>
        <v>0</v>
      </c>
      <c r="W838" s="24">
        <f t="shared" si="589"/>
        <v>0</v>
      </c>
      <c r="X838" s="24">
        <f t="shared" si="589"/>
        <v>0</v>
      </c>
      <c r="Y838" s="24">
        <f t="shared" si="589"/>
        <v>0</v>
      </c>
      <c r="Z838" s="24">
        <f t="shared" si="589"/>
        <v>0</v>
      </c>
      <c r="AA838" s="24">
        <f t="shared" si="589"/>
        <v>0</v>
      </c>
      <c r="AB838" s="24">
        <f t="shared" si="589"/>
        <v>0</v>
      </c>
      <c r="AC838" s="24">
        <f t="shared" si="589"/>
        <v>0</v>
      </c>
      <c r="AD838" s="24">
        <f t="shared" si="589"/>
        <v>0</v>
      </c>
      <c r="AE838" s="24">
        <f t="shared" si="589"/>
        <v>0</v>
      </c>
      <c r="AF838" s="24">
        <f t="shared" si="589"/>
        <v>0</v>
      </c>
      <c r="AG838" s="24">
        <f t="shared" si="589"/>
        <v>0</v>
      </c>
      <c r="AH838" s="24">
        <f t="shared" si="589"/>
        <v>0</v>
      </c>
    </row>
    <row r="839" spans="2:34" hidden="1" outlineLevel="1">
      <c r="B839" t="str">
        <f t="shared" si="554"/>
        <v>Nitrogen - Feedstock WTT emissions (carbon dioxide) - Global - ton CO2/ton N2</v>
      </c>
      <c r="C839" t="s">
        <v>63</v>
      </c>
      <c r="D839" t="s">
        <v>184</v>
      </c>
      <c r="E839" t="s">
        <v>49</v>
      </c>
      <c r="F839" t="s">
        <v>208</v>
      </c>
      <c r="G839" s="71">
        <f>G1644</f>
        <v>0</v>
      </c>
      <c r="H839" s="71">
        <f t="shared" ref="H839:AH839" si="590">H1644</f>
        <v>0</v>
      </c>
      <c r="I839" s="71">
        <f t="shared" si="590"/>
        <v>0</v>
      </c>
      <c r="J839" s="71">
        <f t="shared" si="590"/>
        <v>0</v>
      </c>
      <c r="K839" s="71">
        <f t="shared" si="590"/>
        <v>0</v>
      </c>
      <c r="L839" s="71">
        <f t="shared" si="590"/>
        <v>0</v>
      </c>
      <c r="M839" s="71">
        <f t="shared" si="590"/>
        <v>0</v>
      </c>
      <c r="N839" s="71">
        <f t="shared" si="590"/>
        <v>0</v>
      </c>
      <c r="O839" s="71">
        <f t="shared" si="590"/>
        <v>0</v>
      </c>
      <c r="P839" s="71">
        <f t="shared" si="590"/>
        <v>0</v>
      </c>
      <c r="Q839" s="71">
        <f t="shared" si="590"/>
        <v>0</v>
      </c>
      <c r="R839" s="71">
        <f t="shared" si="590"/>
        <v>0</v>
      </c>
      <c r="S839" s="71">
        <f t="shared" si="590"/>
        <v>0</v>
      </c>
      <c r="T839" s="71">
        <f t="shared" si="590"/>
        <v>0</v>
      </c>
      <c r="U839" s="71">
        <f t="shared" si="590"/>
        <v>0</v>
      </c>
      <c r="V839" s="71">
        <f t="shared" si="590"/>
        <v>0</v>
      </c>
      <c r="W839" s="71">
        <f t="shared" si="590"/>
        <v>0</v>
      </c>
      <c r="X839" s="71">
        <f t="shared" si="590"/>
        <v>0</v>
      </c>
      <c r="Y839" s="71">
        <f t="shared" si="590"/>
        <v>0</v>
      </c>
      <c r="Z839" s="71">
        <f t="shared" si="590"/>
        <v>0</v>
      </c>
      <c r="AA839" s="71">
        <f t="shared" si="590"/>
        <v>0</v>
      </c>
      <c r="AB839" s="71">
        <f t="shared" si="590"/>
        <v>0</v>
      </c>
      <c r="AC839" s="71">
        <f t="shared" si="590"/>
        <v>0</v>
      </c>
      <c r="AD839" s="71">
        <f t="shared" si="590"/>
        <v>0</v>
      </c>
      <c r="AE839" s="71">
        <f t="shared" si="590"/>
        <v>0</v>
      </c>
      <c r="AF839" s="71">
        <f t="shared" si="590"/>
        <v>0</v>
      </c>
      <c r="AG839" s="71">
        <f t="shared" si="590"/>
        <v>0</v>
      </c>
      <c r="AH839" s="71">
        <f t="shared" si="590"/>
        <v>0</v>
      </c>
    </row>
    <row r="840" spans="2:34" hidden="1" outlineLevel="1">
      <c r="B840" t="str">
        <f t="shared" si="554"/>
        <v>Nitrogen - Feedstock WTT emissions (methane) - Global - ton CH4/ton N2</v>
      </c>
      <c r="C840" t="s">
        <v>63</v>
      </c>
      <c r="D840" t="s">
        <v>186</v>
      </c>
      <c r="E840" t="s">
        <v>49</v>
      </c>
      <c r="F840" t="s">
        <v>209</v>
      </c>
      <c r="G840" s="71">
        <f t="shared" ref="G840:AH840" si="591">G1645</f>
        <v>0</v>
      </c>
      <c r="H840" s="71">
        <f t="shared" si="591"/>
        <v>0</v>
      </c>
      <c r="I840" s="71">
        <f t="shared" si="591"/>
        <v>0</v>
      </c>
      <c r="J840" s="71">
        <f t="shared" si="591"/>
        <v>0</v>
      </c>
      <c r="K840" s="71">
        <f t="shared" si="591"/>
        <v>0</v>
      </c>
      <c r="L840" s="71">
        <f t="shared" si="591"/>
        <v>0</v>
      </c>
      <c r="M840" s="71">
        <f t="shared" si="591"/>
        <v>0</v>
      </c>
      <c r="N840" s="71">
        <f t="shared" si="591"/>
        <v>0</v>
      </c>
      <c r="O840" s="71">
        <f t="shared" si="591"/>
        <v>0</v>
      </c>
      <c r="P840" s="71">
        <f t="shared" si="591"/>
        <v>0</v>
      </c>
      <c r="Q840" s="71">
        <f t="shared" si="591"/>
        <v>0</v>
      </c>
      <c r="R840" s="71">
        <f t="shared" si="591"/>
        <v>0</v>
      </c>
      <c r="S840" s="71">
        <f t="shared" si="591"/>
        <v>0</v>
      </c>
      <c r="T840" s="71">
        <f t="shared" si="591"/>
        <v>0</v>
      </c>
      <c r="U840" s="71">
        <f t="shared" si="591"/>
        <v>0</v>
      </c>
      <c r="V840" s="71">
        <f t="shared" si="591"/>
        <v>0</v>
      </c>
      <c r="W840" s="71">
        <f t="shared" si="591"/>
        <v>0</v>
      </c>
      <c r="X840" s="71">
        <f t="shared" si="591"/>
        <v>0</v>
      </c>
      <c r="Y840" s="71">
        <f t="shared" si="591"/>
        <v>0</v>
      </c>
      <c r="Z840" s="71">
        <f t="shared" si="591"/>
        <v>0</v>
      </c>
      <c r="AA840" s="71">
        <f t="shared" si="591"/>
        <v>0</v>
      </c>
      <c r="AB840" s="71">
        <f t="shared" si="591"/>
        <v>0</v>
      </c>
      <c r="AC840" s="71">
        <f t="shared" si="591"/>
        <v>0</v>
      </c>
      <c r="AD840" s="71">
        <f t="shared" si="591"/>
        <v>0</v>
      </c>
      <c r="AE840" s="71">
        <f t="shared" si="591"/>
        <v>0</v>
      </c>
      <c r="AF840" s="71">
        <f t="shared" si="591"/>
        <v>0</v>
      </c>
      <c r="AG840" s="71">
        <f t="shared" si="591"/>
        <v>0</v>
      </c>
      <c r="AH840" s="71">
        <f t="shared" si="591"/>
        <v>0</v>
      </c>
    </row>
    <row r="841" spans="2:34" hidden="1" outlineLevel="1">
      <c r="B841" t="str">
        <f t="shared" si="554"/>
        <v>Nitrogen - Feedstock WTT emissions (nitrous oxide) - Global - ton N2O/ton N2</v>
      </c>
      <c r="C841" t="s">
        <v>63</v>
      </c>
      <c r="D841" t="s">
        <v>188</v>
      </c>
      <c r="E841" t="s">
        <v>49</v>
      </c>
      <c r="F841" t="s">
        <v>210</v>
      </c>
      <c r="G841" s="71">
        <f t="shared" ref="G841:AH841" si="592">G1646</f>
        <v>0</v>
      </c>
      <c r="H841" s="71">
        <f t="shared" si="592"/>
        <v>0</v>
      </c>
      <c r="I841" s="71">
        <f t="shared" si="592"/>
        <v>0</v>
      </c>
      <c r="J841" s="71">
        <f t="shared" si="592"/>
        <v>0</v>
      </c>
      <c r="K841" s="71">
        <f t="shared" si="592"/>
        <v>0</v>
      </c>
      <c r="L841" s="71">
        <f t="shared" si="592"/>
        <v>0</v>
      </c>
      <c r="M841" s="71">
        <f t="shared" si="592"/>
        <v>0</v>
      </c>
      <c r="N841" s="71">
        <f t="shared" si="592"/>
        <v>0</v>
      </c>
      <c r="O841" s="71">
        <f t="shared" si="592"/>
        <v>0</v>
      </c>
      <c r="P841" s="71">
        <f t="shared" si="592"/>
        <v>0</v>
      </c>
      <c r="Q841" s="71">
        <f t="shared" si="592"/>
        <v>0</v>
      </c>
      <c r="R841" s="71">
        <f t="shared" si="592"/>
        <v>0</v>
      </c>
      <c r="S841" s="71">
        <f t="shared" si="592"/>
        <v>0</v>
      </c>
      <c r="T841" s="71">
        <f t="shared" si="592"/>
        <v>0</v>
      </c>
      <c r="U841" s="71">
        <f t="shared" si="592"/>
        <v>0</v>
      </c>
      <c r="V841" s="71">
        <f t="shared" si="592"/>
        <v>0</v>
      </c>
      <c r="W841" s="71">
        <f t="shared" si="592"/>
        <v>0</v>
      </c>
      <c r="X841" s="71">
        <f t="shared" si="592"/>
        <v>0</v>
      </c>
      <c r="Y841" s="71">
        <f t="shared" si="592"/>
        <v>0</v>
      </c>
      <c r="Z841" s="71">
        <f t="shared" si="592"/>
        <v>0</v>
      </c>
      <c r="AA841" s="71">
        <f t="shared" si="592"/>
        <v>0</v>
      </c>
      <c r="AB841" s="71">
        <f t="shared" si="592"/>
        <v>0</v>
      </c>
      <c r="AC841" s="71">
        <f t="shared" si="592"/>
        <v>0</v>
      </c>
      <c r="AD841" s="71">
        <f t="shared" si="592"/>
        <v>0</v>
      </c>
      <c r="AE841" s="71">
        <f t="shared" si="592"/>
        <v>0</v>
      </c>
      <c r="AF841" s="71">
        <f t="shared" si="592"/>
        <v>0</v>
      </c>
      <c r="AG841" s="71">
        <f t="shared" si="592"/>
        <v>0</v>
      </c>
      <c r="AH841" s="71">
        <f t="shared" si="592"/>
        <v>0</v>
      </c>
    </row>
    <row r="842" spans="2:34" hidden="1" outlineLevel="1">
      <c r="B842" t="str">
        <f t="shared" si="554"/>
        <v>Carbon capture - Feedstock WTT emissions (carbon dioxide) - Global - ton CO2/ton CO2</v>
      </c>
      <c r="C842" t="s">
        <v>93</v>
      </c>
      <c r="D842" t="s">
        <v>184</v>
      </c>
      <c r="E842" t="s">
        <v>49</v>
      </c>
      <c r="F842" t="s">
        <v>211</v>
      </c>
      <c r="G842" s="70">
        <f>G748</f>
        <v>0.10399999999999965</v>
      </c>
      <c r="H842" s="70">
        <f t="shared" ref="H842:AH842" si="593">H748</f>
        <v>0.10199999999999987</v>
      </c>
      <c r="I842" s="70">
        <f t="shared" si="593"/>
        <v>9.9999999999999645E-2</v>
      </c>
      <c r="J842" s="70">
        <f t="shared" si="593"/>
        <v>9.7999999999999865E-2</v>
      </c>
      <c r="K842" s="70">
        <f t="shared" si="593"/>
        <v>9.5999999999999197E-2</v>
      </c>
      <c r="L842" s="70">
        <f t="shared" si="593"/>
        <v>9.3999999999999417E-2</v>
      </c>
      <c r="M842" s="70">
        <f t="shared" si="593"/>
        <v>9.1999999999999638E-2</v>
      </c>
      <c r="N842" s="70">
        <f t="shared" si="593"/>
        <v>8.999999999999897E-2</v>
      </c>
      <c r="O842" s="70">
        <f t="shared" si="593"/>
        <v>8.8000000000000078E-2</v>
      </c>
      <c r="P842" s="70">
        <f t="shared" si="593"/>
        <v>8.6000000000000298E-2</v>
      </c>
      <c r="Q842" s="70">
        <f t="shared" si="593"/>
        <v>8.4000000000000519E-2</v>
      </c>
      <c r="R842" s="70">
        <f t="shared" si="593"/>
        <v>8.2000000000000739E-2</v>
      </c>
      <c r="S842" s="70">
        <f t="shared" si="593"/>
        <v>8.0000000000000071E-2</v>
      </c>
      <c r="T842" s="70">
        <f t="shared" si="593"/>
        <v>7.8000000000000291E-2</v>
      </c>
      <c r="U842" s="70">
        <f t="shared" si="593"/>
        <v>7.5999999999999623E-2</v>
      </c>
      <c r="V842" s="70">
        <f t="shared" si="593"/>
        <v>7.3999999999999844E-2</v>
      </c>
      <c r="W842" s="70">
        <f t="shared" si="593"/>
        <v>7.2000000000000064E-2</v>
      </c>
      <c r="X842" s="70">
        <f t="shared" si="593"/>
        <v>6.999999999999984E-2</v>
      </c>
      <c r="Y842" s="70">
        <f t="shared" si="593"/>
        <v>6.800000000000006E-2</v>
      </c>
      <c r="Z842" s="70">
        <f t="shared" si="593"/>
        <v>6.6000000000000281E-2</v>
      </c>
      <c r="AA842" s="70">
        <f t="shared" si="593"/>
        <v>6.3999999999999613E-2</v>
      </c>
      <c r="AB842" s="70">
        <f t="shared" si="593"/>
        <v>6.1999999999999833E-2</v>
      </c>
      <c r="AC842" s="70">
        <f t="shared" si="593"/>
        <v>6.0000000000000053E-2</v>
      </c>
      <c r="AD842" s="70">
        <f t="shared" si="593"/>
        <v>5.7999999999999385E-2</v>
      </c>
      <c r="AE842" s="70">
        <f t="shared" si="593"/>
        <v>5.5999999999999606E-2</v>
      </c>
      <c r="AF842" s="70">
        <f t="shared" si="593"/>
        <v>5.3999999999999826E-2</v>
      </c>
      <c r="AG842" s="70">
        <f t="shared" si="593"/>
        <v>5.2000000000000046E-2</v>
      </c>
      <c r="AH842" s="70">
        <f t="shared" si="593"/>
        <v>5.0000000000000266E-2</v>
      </c>
    </row>
    <row r="843" spans="2:34" hidden="1" outlineLevel="1">
      <c r="B843" t="str">
        <f t="shared" si="554"/>
        <v>Carbon capture - Feedstock WTT emissions (methane) - Global - ton CH4/ton CO2</v>
      </c>
      <c r="C843" t="s">
        <v>93</v>
      </c>
      <c r="D843" t="s">
        <v>186</v>
      </c>
      <c r="E843" t="s">
        <v>49</v>
      </c>
      <c r="F843" t="s">
        <v>212</v>
      </c>
      <c r="G843" s="70">
        <f t="shared" ref="G843:AH843" si="594">G749</f>
        <v>0</v>
      </c>
      <c r="H843" s="70">
        <f t="shared" si="594"/>
        <v>0</v>
      </c>
      <c r="I843" s="70">
        <f t="shared" si="594"/>
        <v>0</v>
      </c>
      <c r="J843" s="70">
        <f t="shared" si="594"/>
        <v>0</v>
      </c>
      <c r="K843" s="70">
        <f t="shared" si="594"/>
        <v>0</v>
      </c>
      <c r="L843" s="70">
        <f t="shared" si="594"/>
        <v>0</v>
      </c>
      <c r="M843" s="70">
        <f t="shared" si="594"/>
        <v>0</v>
      </c>
      <c r="N843" s="70">
        <f t="shared" si="594"/>
        <v>0</v>
      </c>
      <c r="O843" s="70">
        <f t="shared" si="594"/>
        <v>0</v>
      </c>
      <c r="P843" s="70">
        <f t="shared" si="594"/>
        <v>0</v>
      </c>
      <c r="Q843" s="70">
        <f t="shared" si="594"/>
        <v>0</v>
      </c>
      <c r="R843" s="70">
        <f t="shared" si="594"/>
        <v>0</v>
      </c>
      <c r="S843" s="70">
        <f t="shared" si="594"/>
        <v>0</v>
      </c>
      <c r="T843" s="70">
        <f t="shared" si="594"/>
        <v>0</v>
      </c>
      <c r="U843" s="70">
        <f t="shared" si="594"/>
        <v>0</v>
      </c>
      <c r="V843" s="70">
        <f t="shared" si="594"/>
        <v>0</v>
      </c>
      <c r="W843" s="70">
        <f t="shared" si="594"/>
        <v>0</v>
      </c>
      <c r="X843" s="70">
        <f t="shared" si="594"/>
        <v>0</v>
      </c>
      <c r="Y843" s="70">
        <f t="shared" si="594"/>
        <v>0</v>
      </c>
      <c r="Z843" s="70">
        <f t="shared" si="594"/>
        <v>0</v>
      </c>
      <c r="AA843" s="70">
        <f t="shared" si="594"/>
        <v>0</v>
      </c>
      <c r="AB843" s="70">
        <f t="shared" si="594"/>
        <v>0</v>
      </c>
      <c r="AC843" s="70">
        <f t="shared" si="594"/>
        <v>0</v>
      </c>
      <c r="AD843" s="70">
        <f t="shared" si="594"/>
        <v>0</v>
      </c>
      <c r="AE843" s="70">
        <f t="shared" si="594"/>
        <v>0</v>
      </c>
      <c r="AF843" s="70">
        <f t="shared" si="594"/>
        <v>0</v>
      </c>
      <c r="AG843" s="70">
        <f t="shared" si="594"/>
        <v>0</v>
      </c>
      <c r="AH843" s="70">
        <f t="shared" si="594"/>
        <v>0</v>
      </c>
    </row>
    <row r="844" spans="2:34" hidden="1" outlineLevel="1">
      <c r="B844" t="str">
        <f t="shared" si="554"/>
        <v>Carbon capture - Feedstock WTT emissions (nitrous oxide) - Global - ton N2O/ton CO2</v>
      </c>
      <c r="C844" t="s">
        <v>93</v>
      </c>
      <c r="D844" t="s">
        <v>188</v>
      </c>
      <c r="E844" t="s">
        <v>49</v>
      </c>
      <c r="F844" t="s">
        <v>213</v>
      </c>
      <c r="G844" s="70">
        <f t="shared" ref="G844:AH844" si="595">G750</f>
        <v>0</v>
      </c>
      <c r="H844" s="70">
        <f t="shared" si="595"/>
        <v>0</v>
      </c>
      <c r="I844" s="70">
        <f t="shared" si="595"/>
        <v>0</v>
      </c>
      <c r="J844" s="70">
        <f t="shared" si="595"/>
        <v>0</v>
      </c>
      <c r="K844" s="70">
        <f t="shared" si="595"/>
        <v>0</v>
      </c>
      <c r="L844" s="70">
        <f t="shared" si="595"/>
        <v>0</v>
      </c>
      <c r="M844" s="70">
        <f t="shared" si="595"/>
        <v>0</v>
      </c>
      <c r="N844" s="70">
        <f t="shared" si="595"/>
        <v>0</v>
      </c>
      <c r="O844" s="70">
        <f t="shared" si="595"/>
        <v>0</v>
      </c>
      <c r="P844" s="70">
        <f t="shared" si="595"/>
        <v>0</v>
      </c>
      <c r="Q844" s="70">
        <f t="shared" si="595"/>
        <v>0</v>
      </c>
      <c r="R844" s="70">
        <f t="shared" si="595"/>
        <v>0</v>
      </c>
      <c r="S844" s="70">
        <f t="shared" si="595"/>
        <v>0</v>
      </c>
      <c r="T844" s="70">
        <f t="shared" si="595"/>
        <v>0</v>
      </c>
      <c r="U844" s="70">
        <f t="shared" si="595"/>
        <v>0</v>
      </c>
      <c r="V844" s="70">
        <f t="shared" si="595"/>
        <v>0</v>
      </c>
      <c r="W844" s="70">
        <f t="shared" si="595"/>
        <v>0</v>
      </c>
      <c r="X844" s="70">
        <f t="shared" si="595"/>
        <v>0</v>
      </c>
      <c r="Y844" s="70">
        <f t="shared" si="595"/>
        <v>0</v>
      </c>
      <c r="Z844" s="70">
        <f t="shared" si="595"/>
        <v>0</v>
      </c>
      <c r="AA844" s="70">
        <f t="shared" si="595"/>
        <v>0</v>
      </c>
      <c r="AB844" s="70">
        <f t="shared" si="595"/>
        <v>0</v>
      </c>
      <c r="AC844" s="70">
        <f t="shared" si="595"/>
        <v>0</v>
      </c>
      <c r="AD844" s="70">
        <f t="shared" si="595"/>
        <v>0</v>
      </c>
      <c r="AE844" s="70">
        <f t="shared" si="595"/>
        <v>0</v>
      </c>
      <c r="AF844" s="70">
        <f t="shared" si="595"/>
        <v>0</v>
      </c>
      <c r="AG844" s="70">
        <f t="shared" si="595"/>
        <v>0</v>
      </c>
      <c r="AH844" s="70">
        <f t="shared" si="595"/>
        <v>0</v>
      </c>
    </row>
    <row r="845" spans="2:34" hidden="1" outlineLevel="1">
      <c r="B845" t="str">
        <f t="shared" si="554"/>
        <v>Carbon storage - Feedstock WTT emissions (carbon dioxide) - Global - ton CO2/ton CO2</v>
      </c>
      <c r="C845" t="s">
        <v>94</v>
      </c>
      <c r="D845" t="s">
        <v>184</v>
      </c>
      <c r="E845" t="s">
        <v>49</v>
      </c>
      <c r="F845" t="s">
        <v>211</v>
      </c>
      <c r="G845" s="71">
        <f>G774</f>
        <v>0</v>
      </c>
      <c r="H845" s="71">
        <f t="shared" ref="H845:AH845" si="596">H774</f>
        <v>0</v>
      </c>
      <c r="I845" s="71">
        <f t="shared" si="596"/>
        <v>0</v>
      </c>
      <c r="J845" s="71">
        <f t="shared" si="596"/>
        <v>0</v>
      </c>
      <c r="K845" s="71">
        <f t="shared" si="596"/>
        <v>0</v>
      </c>
      <c r="L845" s="71">
        <f t="shared" si="596"/>
        <v>0</v>
      </c>
      <c r="M845" s="71">
        <f t="shared" si="596"/>
        <v>0</v>
      </c>
      <c r="N845" s="71">
        <f t="shared" si="596"/>
        <v>0</v>
      </c>
      <c r="O845" s="71">
        <f t="shared" si="596"/>
        <v>0</v>
      </c>
      <c r="P845" s="71">
        <f t="shared" si="596"/>
        <v>0</v>
      </c>
      <c r="Q845" s="71">
        <f t="shared" si="596"/>
        <v>0</v>
      </c>
      <c r="R845" s="71">
        <f t="shared" si="596"/>
        <v>0</v>
      </c>
      <c r="S845" s="71">
        <f t="shared" si="596"/>
        <v>0</v>
      </c>
      <c r="T845" s="71">
        <f t="shared" si="596"/>
        <v>0</v>
      </c>
      <c r="U845" s="71">
        <f t="shared" si="596"/>
        <v>0</v>
      </c>
      <c r="V845" s="71">
        <f t="shared" si="596"/>
        <v>0</v>
      </c>
      <c r="W845" s="71">
        <f t="shared" si="596"/>
        <v>0</v>
      </c>
      <c r="X845" s="71">
        <f t="shared" si="596"/>
        <v>0</v>
      </c>
      <c r="Y845" s="71">
        <f t="shared" si="596"/>
        <v>0</v>
      </c>
      <c r="Z845" s="71">
        <f t="shared" si="596"/>
        <v>0</v>
      </c>
      <c r="AA845" s="71">
        <f t="shared" si="596"/>
        <v>0</v>
      </c>
      <c r="AB845" s="71">
        <f t="shared" si="596"/>
        <v>0</v>
      </c>
      <c r="AC845" s="71">
        <f t="shared" si="596"/>
        <v>0</v>
      </c>
      <c r="AD845" s="71">
        <f t="shared" si="596"/>
        <v>0</v>
      </c>
      <c r="AE845" s="71">
        <f t="shared" si="596"/>
        <v>0</v>
      </c>
      <c r="AF845" s="71">
        <f t="shared" si="596"/>
        <v>0</v>
      </c>
      <c r="AG845" s="71">
        <f t="shared" si="596"/>
        <v>0</v>
      </c>
      <c r="AH845" s="71">
        <f t="shared" si="596"/>
        <v>0</v>
      </c>
    </row>
    <row r="846" spans="2:34" hidden="1" outlineLevel="1">
      <c r="B846" t="str">
        <f t="shared" si="554"/>
        <v>Carbon storage - Feedstock WTT emissions (methane) - Global - ton CH4/ton CO2</v>
      </c>
      <c r="C846" t="s">
        <v>94</v>
      </c>
      <c r="D846" t="s">
        <v>186</v>
      </c>
      <c r="E846" t="s">
        <v>49</v>
      </c>
      <c r="F846" t="s">
        <v>212</v>
      </c>
      <c r="G846" s="71">
        <f t="shared" ref="G846:AH846" si="597">G775</f>
        <v>0</v>
      </c>
      <c r="H846" s="71">
        <f t="shared" si="597"/>
        <v>0</v>
      </c>
      <c r="I846" s="71">
        <f t="shared" si="597"/>
        <v>0</v>
      </c>
      <c r="J846" s="71">
        <f t="shared" si="597"/>
        <v>0</v>
      </c>
      <c r="K846" s="71">
        <f t="shared" si="597"/>
        <v>0</v>
      </c>
      <c r="L846" s="71">
        <f t="shared" si="597"/>
        <v>0</v>
      </c>
      <c r="M846" s="71">
        <f t="shared" si="597"/>
        <v>0</v>
      </c>
      <c r="N846" s="71">
        <f t="shared" si="597"/>
        <v>0</v>
      </c>
      <c r="O846" s="71">
        <f t="shared" si="597"/>
        <v>0</v>
      </c>
      <c r="P846" s="71">
        <f t="shared" si="597"/>
        <v>0</v>
      </c>
      <c r="Q846" s="71">
        <f t="shared" si="597"/>
        <v>0</v>
      </c>
      <c r="R846" s="71">
        <f t="shared" si="597"/>
        <v>0</v>
      </c>
      <c r="S846" s="71">
        <f t="shared" si="597"/>
        <v>0</v>
      </c>
      <c r="T846" s="71">
        <f t="shared" si="597"/>
        <v>0</v>
      </c>
      <c r="U846" s="71">
        <f t="shared" si="597"/>
        <v>0</v>
      </c>
      <c r="V846" s="71">
        <f t="shared" si="597"/>
        <v>0</v>
      </c>
      <c r="W846" s="71">
        <f t="shared" si="597"/>
        <v>0</v>
      </c>
      <c r="X846" s="71">
        <f t="shared" si="597"/>
        <v>0</v>
      </c>
      <c r="Y846" s="71">
        <f t="shared" si="597"/>
        <v>0</v>
      </c>
      <c r="Z846" s="71">
        <f t="shared" si="597"/>
        <v>0</v>
      </c>
      <c r="AA846" s="71">
        <f t="shared" si="597"/>
        <v>0</v>
      </c>
      <c r="AB846" s="71">
        <f t="shared" si="597"/>
        <v>0</v>
      </c>
      <c r="AC846" s="71">
        <f t="shared" si="597"/>
        <v>0</v>
      </c>
      <c r="AD846" s="71">
        <f t="shared" si="597"/>
        <v>0</v>
      </c>
      <c r="AE846" s="71">
        <f t="shared" si="597"/>
        <v>0</v>
      </c>
      <c r="AF846" s="71">
        <f t="shared" si="597"/>
        <v>0</v>
      </c>
      <c r="AG846" s="71">
        <f t="shared" si="597"/>
        <v>0</v>
      </c>
      <c r="AH846" s="71">
        <f t="shared" si="597"/>
        <v>0</v>
      </c>
    </row>
    <row r="847" spans="2:34" hidden="1" outlineLevel="1">
      <c r="B847" t="str">
        <f t="shared" si="554"/>
        <v>Carbon storage - Feedstock WTT emissions (nitrous oxide) - Global - ton N2O/ton CO2</v>
      </c>
      <c r="C847" t="s">
        <v>94</v>
      </c>
      <c r="D847" t="s">
        <v>188</v>
      </c>
      <c r="E847" t="s">
        <v>49</v>
      </c>
      <c r="F847" t="s">
        <v>213</v>
      </c>
      <c r="G847" s="71">
        <f t="shared" ref="G847:AH847" si="598">G776</f>
        <v>0</v>
      </c>
      <c r="H847" s="71">
        <f t="shared" si="598"/>
        <v>0</v>
      </c>
      <c r="I847" s="71">
        <f t="shared" si="598"/>
        <v>0</v>
      </c>
      <c r="J847" s="71">
        <f t="shared" si="598"/>
        <v>0</v>
      </c>
      <c r="K847" s="71">
        <f t="shared" si="598"/>
        <v>0</v>
      </c>
      <c r="L847" s="71">
        <f t="shared" si="598"/>
        <v>0</v>
      </c>
      <c r="M847" s="71">
        <f t="shared" si="598"/>
        <v>0</v>
      </c>
      <c r="N847" s="71">
        <f t="shared" si="598"/>
        <v>0</v>
      </c>
      <c r="O847" s="71">
        <f t="shared" si="598"/>
        <v>0</v>
      </c>
      <c r="P847" s="71">
        <f t="shared" si="598"/>
        <v>0</v>
      </c>
      <c r="Q847" s="71">
        <f t="shared" si="598"/>
        <v>0</v>
      </c>
      <c r="R847" s="71">
        <f t="shared" si="598"/>
        <v>0</v>
      </c>
      <c r="S847" s="71">
        <f t="shared" si="598"/>
        <v>0</v>
      </c>
      <c r="T847" s="71">
        <f t="shared" si="598"/>
        <v>0</v>
      </c>
      <c r="U847" s="71">
        <f t="shared" si="598"/>
        <v>0</v>
      </c>
      <c r="V847" s="71">
        <f t="shared" si="598"/>
        <v>0</v>
      </c>
      <c r="W847" s="71">
        <f t="shared" si="598"/>
        <v>0</v>
      </c>
      <c r="X847" s="71">
        <f t="shared" si="598"/>
        <v>0</v>
      </c>
      <c r="Y847" s="71">
        <f t="shared" si="598"/>
        <v>0</v>
      </c>
      <c r="Z847" s="71">
        <f t="shared" si="598"/>
        <v>0</v>
      </c>
      <c r="AA847" s="71">
        <f t="shared" si="598"/>
        <v>0</v>
      </c>
      <c r="AB847" s="71">
        <f t="shared" si="598"/>
        <v>0</v>
      </c>
      <c r="AC847" s="71">
        <f t="shared" si="598"/>
        <v>0</v>
      </c>
      <c r="AD847" s="71">
        <f t="shared" si="598"/>
        <v>0</v>
      </c>
      <c r="AE847" s="71">
        <f t="shared" si="598"/>
        <v>0</v>
      </c>
      <c r="AF847" s="71">
        <f t="shared" si="598"/>
        <v>0</v>
      </c>
      <c r="AG847" s="71">
        <f t="shared" si="598"/>
        <v>0</v>
      </c>
      <c r="AH847" s="71">
        <f t="shared" si="598"/>
        <v>0</v>
      </c>
    </row>
    <row r="848" spans="2:34" hidden="1" outlineLevel="1">
      <c r="B848" t="str">
        <f t="shared" si="554"/>
        <v>Blue ammonia (CCS) - Conversion N2 -&gt; NH3 - Global - ton N2/ton NH3</v>
      </c>
      <c r="C848" t="str">
        <f>C790</f>
        <v>Blue ammonia (CCS)</v>
      </c>
      <c r="D848" t="s">
        <v>66</v>
      </c>
      <c r="E848" t="s">
        <v>49</v>
      </c>
      <c r="F848" t="s">
        <v>67</v>
      </c>
      <c r="G848" s="24">
        <f t="shared" ref="G848:V850" si="599">INDEX(FuelData,MATCH($B848,FuelData_Index,0),MATCH(G$4,FuelData_Year,0))</f>
        <v>0.82199999999999995</v>
      </c>
      <c r="H848" s="24">
        <f t="shared" si="599"/>
        <v>0.82199999999999995</v>
      </c>
      <c r="I848" s="24">
        <f t="shared" si="599"/>
        <v>0.82199999999999995</v>
      </c>
      <c r="J848" s="24">
        <f t="shared" si="599"/>
        <v>0.82199999999999995</v>
      </c>
      <c r="K848" s="24">
        <f t="shared" si="599"/>
        <v>0.82199999999999995</v>
      </c>
      <c r="L848" s="24">
        <f t="shared" si="599"/>
        <v>0.82199999999999995</v>
      </c>
      <c r="M848" s="24">
        <f t="shared" si="599"/>
        <v>0.82199999999999995</v>
      </c>
      <c r="N848" s="24">
        <f t="shared" si="599"/>
        <v>0.82199999999999995</v>
      </c>
      <c r="O848" s="24">
        <f t="shared" si="599"/>
        <v>0.82199999999999995</v>
      </c>
      <c r="P848" s="24">
        <f t="shared" si="599"/>
        <v>0.82199999999999995</v>
      </c>
      <c r="Q848" s="24">
        <f t="shared" si="599"/>
        <v>0.82199999999999995</v>
      </c>
      <c r="R848" s="24">
        <f t="shared" si="599"/>
        <v>0.82199999999999995</v>
      </c>
      <c r="S848" s="24">
        <f t="shared" si="599"/>
        <v>0.82199999999999995</v>
      </c>
      <c r="T848" s="24">
        <f t="shared" si="599"/>
        <v>0.82199999999999995</v>
      </c>
      <c r="U848" s="24">
        <f t="shared" si="599"/>
        <v>0.82199999999999995</v>
      </c>
      <c r="V848" s="24">
        <f t="shared" si="599"/>
        <v>0.82199999999999995</v>
      </c>
      <c r="W848" s="24">
        <f t="shared" ref="W848:AH850" si="600">INDEX(FuelData,MATCH($B848,FuelData_Index,0),MATCH(W$4,FuelData_Year,0))</f>
        <v>0.82199999999999995</v>
      </c>
      <c r="X848" s="24">
        <f t="shared" si="600"/>
        <v>0.82199999999999995</v>
      </c>
      <c r="Y848" s="24">
        <f t="shared" si="600"/>
        <v>0.82199999999999995</v>
      </c>
      <c r="Z848" s="24">
        <f t="shared" si="600"/>
        <v>0.82199999999999995</v>
      </c>
      <c r="AA848" s="24">
        <f t="shared" si="600"/>
        <v>0.82199999999999995</v>
      </c>
      <c r="AB848" s="24">
        <f t="shared" si="600"/>
        <v>0.82199999999999995</v>
      </c>
      <c r="AC848" s="24">
        <f t="shared" si="600"/>
        <v>0.82199999999999995</v>
      </c>
      <c r="AD848" s="24">
        <f t="shared" si="600"/>
        <v>0.82199999999999995</v>
      </c>
      <c r="AE848" s="24">
        <f t="shared" si="600"/>
        <v>0.82199999999999995</v>
      </c>
      <c r="AF848" s="24">
        <f t="shared" si="600"/>
        <v>0.82199999999999995</v>
      </c>
      <c r="AG848" s="24">
        <f t="shared" si="600"/>
        <v>0.82199999999999995</v>
      </c>
      <c r="AH848" s="24">
        <f t="shared" si="600"/>
        <v>0.82199999999999995</v>
      </c>
    </row>
    <row r="849" spans="2:34" hidden="1" outlineLevel="1">
      <c r="B849" t="str">
        <f t="shared" si="554"/>
        <v>Blue ammonia (CCS) - Conversion NG -&gt; NH3 - Global - ton NG/ton NH3</v>
      </c>
      <c r="C849" t="str">
        <f>C790</f>
        <v>Blue ammonia (CCS)</v>
      </c>
      <c r="D849" t="s">
        <v>102</v>
      </c>
      <c r="E849" t="s">
        <v>49</v>
      </c>
      <c r="F849" t="s">
        <v>103</v>
      </c>
      <c r="G849" s="24">
        <f t="shared" si="599"/>
        <v>0.56000000000000005</v>
      </c>
      <c r="H849" s="24">
        <f t="shared" si="599"/>
        <v>0.56000000000000005</v>
      </c>
      <c r="I849" s="24">
        <f t="shared" si="599"/>
        <v>0.56000000000000005</v>
      </c>
      <c r="J849" s="24">
        <f t="shared" si="599"/>
        <v>0.56000000000000005</v>
      </c>
      <c r="K849" s="24">
        <f t="shared" si="599"/>
        <v>0.56000000000000005</v>
      </c>
      <c r="L849" s="24">
        <f t="shared" si="599"/>
        <v>0.56000000000000005</v>
      </c>
      <c r="M849" s="24">
        <f t="shared" si="599"/>
        <v>0.56000000000000005</v>
      </c>
      <c r="N849" s="24">
        <f t="shared" si="599"/>
        <v>0.56000000000000005</v>
      </c>
      <c r="O849" s="24">
        <f t="shared" si="599"/>
        <v>0.56000000000000005</v>
      </c>
      <c r="P849" s="24">
        <f t="shared" si="599"/>
        <v>0.56000000000000005</v>
      </c>
      <c r="Q849" s="24">
        <f t="shared" si="599"/>
        <v>0.56000000000000005</v>
      </c>
      <c r="R849" s="24">
        <f t="shared" si="599"/>
        <v>0.56000000000000005</v>
      </c>
      <c r="S849" s="24">
        <f t="shared" si="599"/>
        <v>0.56000000000000005</v>
      </c>
      <c r="T849" s="24">
        <f t="shared" si="599"/>
        <v>0.56000000000000005</v>
      </c>
      <c r="U849" s="24">
        <f t="shared" si="599"/>
        <v>0.56000000000000005</v>
      </c>
      <c r="V849" s="24">
        <f t="shared" si="599"/>
        <v>0.56000000000000005</v>
      </c>
      <c r="W849" s="24">
        <f t="shared" si="600"/>
        <v>0.56000000000000005</v>
      </c>
      <c r="X849" s="24">
        <f t="shared" si="600"/>
        <v>0.56000000000000005</v>
      </c>
      <c r="Y849" s="24">
        <f t="shared" si="600"/>
        <v>0.56000000000000005</v>
      </c>
      <c r="Z849" s="24">
        <f t="shared" si="600"/>
        <v>0.56000000000000005</v>
      </c>
      <c r="AA849" s="24">
        <f t="shared" si="600"/>
        <v>0.56000000000000005</v>
      </c>
      <c r="AB849" s="24">
        <f t="shared" si="600"/>
        <v>0.56000000000000005</v>
      </c>
      <c r="AC849" s="24">
        <f t="shared" si="600"/>
        <v>0.56000000000000005</v>
      </c>
      <c r="AD849" s="24">
        <f t="shared" si="600"/>
        <v>0.56000000000000005</v>
      </c>
      <c r="AE849" s="24">
        <f t="shared" si="600"/>
        <v>0.56000000000000005</v>
      </c>
      <c r="AF849" s="24">
        <f t="shared" si="600"/>
        <v>0.56000000000000005</v>
      </c>
      <c r="AG849" s="24">
        <f t="shared" si="600"/>
        <v>0.56000000000000005</v>
      </c>
      <c r="AH849" s="24">
        <f t="shared" si="600"/>
        <v>0.56000000000000005</v>
      </c>
    </row>
    <row r="850" spans="2:34" hidden="1" outlineLevel="1">
      <c r="B850" t="str">
        <f t="shared" si="554"/>
        <v>Carbon capture &amp; storage (CCS) - Conversion NG -&gt; CO2 -&gt; NH3 - Global - ton CO2/ton NH3</v>
      </c>
      <c r="C850" t="s">
        <v>95</v>
      </c>
      <c r="D850" t="s">
        <v>96</v>
      </c>
      <c r="E850" t="s">
        <v>49</v>
      </c>
      <c r="F850" t="s">
        <v>97</v>
      </c>
      <c r="G850" s="24">
        <f t="shared" si="599"/>
        <v>1.8880000000000001</v>
      </c>
      <c r="H850" s="24">
        <f t="shared" si="599"/>
        <v>1.8880000000000001</v>
      </c>
      <c r="I850" s="24">
        <f t="shared" si="599"/>
        <v>1.8880000000000001</v>
      </c>
      <c r="J850" s="24">
        <f t="shared" si="599"/>
        <v>1.8880000000000001</v>
      </c>
      <c r="K850" s="24">
        <f t="shared" si="599"/>
        <v>1.8880000000000001</v>
      </c>
      <c r="L850" s="24">
        <f t="shared" si="599"/>
        <v>1.8880000000000001</v>
      </c>
      <c r="M850" s="24">
        <f t="shared" si="599"/>
        <v>1.8880000000000001</v>
      </c>
      <c r="N850" s="24">
        <f t="shared" si="599"/>
        <v>1.8880000000000001</v>
      </c>
      <c r="O850" s="24">
        <f t="shared" si="599"/>
        <v>1.8880000000000001</v>
      </c>
      <c r="P850" s="24">
        <f t="shared" si="599"/>
        <v>1.8880000000000001</v>
      </c>
      <c r="Q850" s="24">
        <f t="shared" si="599"/>
        <v>1.8880000000000001</v>
      </c>
      <c r="R850" s="24">
        <f t="shared" si="599"/>
        <v>1.8880000000000001</v>
      </c>
      <c r="S850" s="24">
        <f t="shared" si="599"/>
        <v>1.8880000000000001</v>
      </c>
      <c r="T850" s="24">
        <f t="shared" si="599"/>
        <v>1.8880000000000001</v>
      </c>
      <c r="U850" s="24">
        <f t="shared" si="599"/>
        <v>1.8880000000000001</v>
      </c>
      <c r="V850" s="24">
        <f t="shared" si="599"/>
        <v>1.8880000000000001</v>
      </c>
      <c r="W850" s="24">
        <f t="shared" si="600"/>
        <v>1.8880000000000001</v>
      </c>
      <c r="X850" s="24">
        <f t="shared" si="600"/>
        <v>1.8880000000000001</v>
      </c>
      <c r="Y850" s="24">
        <f t="shared" si="600"/>
        <v>1.8880000000000001</v>
      </c>
      <c r="Z850" s="24">
        <f t="shared" si="600"/>
        <v>1.8880000000000001</v>
      </c>
      <c r="AA850" s="24">
        <f t="shared" si="600"/>
        <v>1.8880000000000001</v>
      </c>
      <c r="AB850" s="24">
        <f t="shared" si="600"/>
        <v>1.8880000000000001</v>
      </c>
      <c r="AC850" s="24">
        <f t="shared" si="600"/>
        <v>1.8880000000000001</v>
      </c>
      <c r="AD850" s="24">
        <f t="shared" si="600"/>
        <v>1.8880000000000001</v>
      </c>
      <c r="AE850" s="24">
        <f t="shared" si="600"/>
        <v>1.8880000000000001</v>
      </c>
      <c r="AF850" s="24">
        <f t="shared" si="600"/>
        <v>1.8880000000000001</v>
      </c>
      <c r="AG850" s="24">
        <f t="shared" si="600"/>
        <v>1.8880000000000001</v>
      </c>
      <c r="AH850" s="24">
        <f t="shared" si="600"/>
        <v>1.8880000000000001</v>
      </c>
    </row>
    <row r="851" spans="2:34" collapsed="1">
      <c r="B851" t="str">
        <f t="shared" si="554"/>
        <v/>
      </c>
    </row>
    <row r="852" spans="2:34">
      <c r="B852" t="str">
        <f t="shared" ref="B852:B915" si="601">_xlfn.TEXTJOIN(" - ",TRUE,C852:F852)</f>
        <v>Bio-methanol - Item - Region - Unit</v>
      </c>
      <c r="C852" s="18" t="s">
        <v>104</v>
      </c>
      <c r="D852" s="18" t="s">
        <v>28</v>
      </c>
      <c r="E852" s="18" t="s">
        <v>1</v>
      </c>
      <c r="F852" s="18" t="s">
        <v>29</v>
      </c>
      <c r="G852" s="22">
        <v>2023</v>
      </c>
      <c r="H852" s="22">
        <v>2024</v>
      </c>
      <c r="I852" s="22">
        <v>2025</v>
      </c>
      <c r="J852" s="22">
        <v>2026</v>
      </c>
      <c r="K852" s="22">
        <v>2027</v>
      </c>
      <c r="L852" s="22">
        <v>2028</v>
      </c>
      <c r="M852" s="22">
        <v>2029</v>
      </c>
      <c r="N852" s="22">
        <v>2030</v>
      </c>
      <c r="O852" s="22">
        <v>2031</v>
      </c>
      <c r="P852" s="22">
        <v>2032</v>
      </c>
      <c r="Q852" s="22">
        <v>2033</v>
      </c>
      <c r="R852" s="22">
        <v>2034</v>
      </c>
      <c r="S852" s="22">
        <v>2035</v>
      </c>
      <c r="T852" s="22">
        <v>2036</v>
      </c>
      <c r="U852" s="22">
        <v>2037</v>
      </c>
      <c r="V852" s="22">
        <v>2038</v>
      </c>
      <c r="W852" s="22">
        <v>2039</v>
      </c>
      <c r="X852" s="22">
        <v>2040</v>
      </c>
      <c r="Y852" s="22">
        <v>2041</v>
      </c>
      <c r="Z852" s="22">
        <v>2042</v>
      </c>
      <c r="AA852" s="22">
        <v>2043</v>
      </c>
      <c r="AB852" s="22">
        <v>2044</v>
      </c>
      <c r="AC852" s="22">
        <v>2045</v>
      </c>
      <c r="AD852" s="22">
        <v>2046</v>
      </c>
      <c r="AE852" s="22">
        <v>2047</v>
      </c>
      <c r="AF852" s="22">
        <v>2048</v>
      </c>
      <c r="AG852" s="22">
        <v>2049</v>
      </c>
      <c r="AH852" s="22">
        <v>2050</v>
      </c>
    </row>
    <row r="853" spans="2:34" hidden="1" outlineLevel="1">
      <c r="B853" t="str">
        <f t="shared" si="601"/>
        <v/>
      </c>
      <c r="C853" s="56"/>
      <c r="D853" s="56"/>
      <c r="E853" s="56"/>
      <c r="F853" s="56"/>
      <c r="G853" s="57"/>
      <c r="H853" s="57"/>
      <c r="I853" s="57"/>
      <c r="J853" s="57"/>
      <c r="K853" s="57"/>
      <c r="L853" s="57"/>
      <c r="M853" s="57"/>
      <c r="N853" s="57"/>
      <c r="O853" s="57"/>
      <c r="P853" s="57"/>
      <c r="Q853" s="57"/>
      <c r="R853" s="57"/>
      <c r="S853" s="57"/>
      <c r="T853" s="57"/>
      <c r="U853" s="57"/>
      <c r="V853" s="57"/>
      <c r="W853" s="57"/>
      <c r="X853" s="57"/>
      <c r="Y853" s="57"/>
      <c r="Z853" s="57"/>
      <c r="AA853" s="57"/>
      <c r="AB853" s="57"/>
      <c r="AC853" s="57"/>
      <c r="AD853" s="57"/>
      <c r="AE853" s="57"/>
      <c r="AF853" s="57"/>
      <c r="AG853" s="57"/>
      <c r="AH853" s="57"/>
    </row>
    <row r="854" spans="2:34" hidden="1" outlineLevel="1">
      <c r="B854" t="str">
        <f t="shared" si="601"/>
        <v>Bio-methanol - Total emissions - WTW - GWP100 - Global - ton CO2eq/ton fuel</v>
      </c>
      <c r="C854" s="58" t="str">
        <f>C852</f>
        <v>Bio-methanol</v>
      </c>
      <c r="D854" s="10" t="s">
        <v>196</v>
      </c>
      <c r="E854" s="10" t="s">
        <v>49</v>
      </c>
      <c r="F854" s="10" t="s">
        <v>52</v>
      </c>
      <c r="G854" s="62">
        <f t="shared" ref="G854:AH854" si="602">G856+G858</f>
        <v>0</v>
      </c>
      <c r="H854" s="62">
        <f t="shared" si="602"/>
        <v>0</v>
      </c>
      <c r="I854" s="62">
        <f t="shared" si="602"/>
        <v>0</v>
      </c>
      <c r="J854" s="62">
        <f t="shared" si="602"/>
        <v>0</v>
      </c>
      <c r="K854" s="62">
        <f t="shared" si="602"/>
        <v>0</v>
      </c>
      <c r="L854" s="62">
        <f t="shared" si="602"/>
        <v>0</v>
      </c>
      <c r="M854" s="62">
        <f t="shared" si="602"/>
        <v>0</v>
      </c>
      <c r="N854" s="62">
        <f t="shared" si="602"/>
        <v>0</v>
      </c>
      <c r="O854" s="62">
        <f t="shared" si="602"/>
        <v>0</v>
      </c>
      <c r="P854" s="62">
        <f t="shared" si="602"/>
        <v>0</v>
      </c>
      <c r="Q854" s="62">
        <f t="shared" si="602"/>
        <v>0</v>
      </c>
      <c r="R854" s="62">
        <f t="shared" si="602"/>
        <v>0</v>
      </c>
      <c r="S854" s="62">
        <f t="shared" si="602"/>
        <v>0</v>
      </c>
      <c r="T854" s="62">
        <f t="shared" si="602"/>
        <v>0</v>
      </c>
      <c r="U854" s="62">
        <f t="shared" si="602"/>
        <v>0</v>
      </c>
      <c r="V854" s="62">
        <f t="shared" si="602"/>
        <v>0</v>
      </c>
      <c r="W854" s="62">
        <f t="shared" si="602"/>
        <v>0</v>
      </c>
      <c r="X854" s="62">
        <f t="shared" si="602"/>
        <v>0</v>
      </c>
      <c r="Y854" s="62">
        <f t="shared" si="602"/>
        <v>0</v>
      </c>
      <c r="Z854" s="62">
        <f t="shared" si="602"/>
        <v>0</v>
      </c>
      <c r="AA854" s="62">
        <f t="shared" si="602"/>
        <v>0</v>
      </c>
      <c r="AB854" s="62">
        <f t="shared" si="602"/>
        <v>0</v>
      </c>
      <c r="AC854" s="62">
        <f t="shared" si="602"/>
        <v>0</v>
      </c>
      <c r="AD854" s="62">
        <f t="shared" si="602"/>
        <v>0</v>
      </c>
      <c r="AE854" s="62">
        <f t="shared" si="602"/>
        <v>0</v>
      </c>
      <c r="AF854" s="62">
        <f t="shared" si="602"/>
        <v>0</v>
      </c>
      <c r="AG854" s="62">
        <f t="shared" si="602"/>
        <v>0</v>
      </c>
      <c r="AH854" s="62">
        <f t="shared" si="602"/>
        <v>0</v>
      </c>
    </row>
    <row r="855" spans="2:34" hidden="1" outlineLevel="1">
      <c r="B855" t="str">
        <f t="shared" si="601"/>
        <v>Bio-methanol - Total emissions - WTW - GWP20 - Global - ton CO2eq/ton fuel</v>
      </c>
      <c r="C855" s="59" t="str">
        <f>C852</f>
        <v>Bio-methanol</v>
      </c>
      <c r="D855" s="13" t="s">
        <v>197</v>
      </c>
      <c r="E855" s="13" t="s">
        <v>49</v>
      </c>
      <c r="F855" s="13" t="s">
        <v>52</v>
      </c>
      <c r="G855" s="63">
        <f t="shared" ref="G855:AH855" si="603">G857+G859</f>
        <v>0</v>
      </c>
      <c r="H855" s="63">
        <f t="shared" si="603"/>
        <v>0</v>
      </c>
      <c r="I855" s="63">
        <f t="shared" si="603"/>
        <v>0</v>
      </c>
      <c r="J855" s="63">
        <f t="shared" si="603"/>
        <v>0</v>
      </c>
      <c r="K855" s="63">
        <f t="shared" si="603"/>
        <v>0</v>
      </c>
      <c r="L855" s="63">
        <f t="shared" si="603"/>
        <v>0</v>
      </c>
      <c r="M855" s="63">
        <f t="shared" si="603"/>
        <v>0</v>
      </c>
      <c r="N855" s="63">
        <f t="shared" si="603"/>
        <v>0</v>
      </c>
      <c r="O855" s="63">
        <f t="shared" si="603"/>
        <v>0</v>
      </c>
      <c r="P855" s="63">
        <f t="shared" si="603"/>
        <v>0</v>
      </c>
      <c r="Q855" s="63">
        <f t="shared" si="603"/>
        <v>0</v>
      </c>
      <c r="R855" s="63">
        <f t="shared" si="603"/>
        <v>0</v>
      </c>
      <c r="S855" s="63">
        <f t="shared" si="603"/>
        <v>0</v>
      </c>
      <c r="T855" s="63">
        <f t="shared" si="603"/>
        <v>0</v>
      </c>
      <c r="U855" s="63">
        <f t="shared" si="603"/>
        <v>0</v>
      </c>
      <c r="V855" s="63">
        <f t="shared" si="603"/>
        <v>0</v>
      </c>
      <c r="W855" s="63">
        <f t="shared" si="603"/>
        <v>0</v>
      </c>
      <c r="X855" s="63">
        <f t="shared" si="603"/>
        <v>0</v>
      </c>
      <c r="Y855" s="63">
        <f t="shared" si="603"/>
        <v>0</v>
      </c>
      <c r="Z855" s="63">
        <f t="shared" si="603"/>
        <v>0</v>
      </c>
      <c r="AA855" s="63">
        <f t="shared" si="603"/>
        <v>0</v>
      </c>
      <c r="AB855" s="63">
        <f t="shared" si="603"/>
        <v>0</v>
      </c>
      <c r="AC855" s="63">
        <f t="shared" si="603"/>
        <v>0</v>
      </c>
      <c r="AD855" s="63">
        <f t="shared" si="603"/>
        <v>0</v>
      </c>
      <c r="AE855" s="63">
        <f t="shared" si="603"/>
        <v>0</v>
      </c>
      <c r="AF855" s="63">
        <f t="shared" si="603"/>
        <v>0</v>
      </c>
      <c r="AG855" s="63">
        <f t="shared" si="603"/>
        <v>0</v>
      </c>
      <c r="AH855" s="63">
        <f t="shared" si="603"/>
        <v>0</v>
      </c>
    </row>
    <row r="856" spans="2:34" hidden="1" outlineLevel="1">
      <c r="B856" t="str">
        <f t="shared" si="601"/>
        <v>Bio-methanol - Total emissions - TTW - GWP100 - Global - ton CO2eq/ton fuel</v>
      </c>
      <c r="C856" s="58" t="str">
        <f>C852</f>
        <v>Bio-methanol</v>
      </c>
      <c r="D856" s="10" t="s">
        <v>198</v>
      </c>
      <c r="E856" s="10" t="s">
        <v>49</v>
      </c>
      <c r="F856" s="10" t="s">
        <v>52</v>
      </c>
      <c r="G856" s="62">
        <f>G869+G870*G860+G871*G862</f>
        <v>0</v>
      </c>
      <c r="H856" s="62">
        <f t="shared" ref="H856:AH856" si="604">H869+H870*H860+H871*H862</f>
        <v>0</v>
      </c>
      <c r="I856" s="62">
        <f t="shared" si="604"/>
        <v>0</v>
      </c>
      <c r="J856" s="62">
        <f t="shared" si="604"/>
        <v>0</v>
      </c>
      <c r="K856" s="62">
        <f t="shared" si="604"/>
        <v>0</v>
      </c>
      <c r="L856" s="62">
        <f t="shared" si="604"/>
        <v>0</v>
      </c>
      <c r="M856" s="62">
        <f t="shared" si="604"/>
        <v>0</v>
      </c>
      <c r="N856" s="62">
        <f t="shared" si="604"/>
        <v>0</v>
      </c>
      <c r="O856" s="62">
        <f t="shared" si="604"/>
        <v>0</v>
      </c>
      <c r="P856" s="62">
        <f t="shared" si="604"/>
        <v>0</v>
      </c>
      <c r="Q856" s="62">
        <f t="shared" si="604"/>
        <v>0</v>
      </c>
      <c r="R856" s="62">
        <f t="shared" si="604"/>
        <v>0</v>
      </c>
      <c r="S856" s="62">
        <f t="shared" si="604"/>
        <v>0</v>
      </c>
      <c r="T856" s="62">
        <f t="shared" si="604"/>
        <v>0</v>
      </c>
      <c r="U856" s="62">
        <f t="shared" si="604"/>
        <v>0</v>
      </c>
      <c r="V856" s="62">
        <f t="shared" si="604"/>
        <v>0</v>
      </c>
      <c r="W856" s="62">
        <f t="shared" si="604"/>
        <v>0</v>
      </c>
      <c r="X856" s="62">
        <f t="shared" si="604"/>
        <v>0</v>
      </c>
      <c r="Y856" s="62">
        <f t="shared" si="604"/>
        <v>0</v>
      </c>
      <c r="Z856" s="62">
        <f t="shared" si="604"/>
        <v>0</v>
      </c>
      <c r="AA856" s="62">
        <f t="shared" si="604"/>
        <v>0</v>
      </c>
      <c r="AB856" s="62">
        <f t="shared" si="604"/>
        <v>0</v>
      </c>
      <c r="AC856" s="62">
        <f t="shared" si="604"/>
        <v>0</v>
      </c>
      <c r="AD856" s="62">
        <f t="shared" si="604"/>
        <v>0</v>
      </c>
      <c r="AE856" s="62">
        <f t="shared" si="604"/>
        <v>0</v>
      </c>
      <c r="AF856" s="62">
        <f t="shared" si="604"/>
        <v>0</v>
      </c>
      <c r="AG856" s="62">
        <f t="shared" si="604"/>
        <v>0</v>
      </c>
      <c r="AH856" s="62">
        <f t="shared" si="604"/>
        <v>0</v>
      </c>
    </row>
    <row r="857" spans="2:34" hidden="1" outlineLevel="1">
      <c r="B857" t="str">
        <f t="shared" si="601"/>
        <v>Bio-methanol - Total emissions - TTW - GWP20 - Global - ton CO2eq/ton fuel</v>
      </c>
      <c r="C857" s="56" t="str">
        <f>C852</f>
        <v>Bio-methanol</v>
      </c>
      <c r="D857" s="2" t="s">
        <v>199</v>
      </c>
      <c r="E857" s="2" t="s">
        <v>49</v>
      </c>
      <c r="F857" s="2" t="s">
        <v>52</v>
      </c>
      <c r="G857" s="89">
        <f>G869+G870*G861+G871*G863</f>
        <v>0</v>
      </c>
      <c r="H857" s="89">
        <f t="shared" ref="H857:AH857" si="605">H869+H870*H861+H871*H863</f>
        <v>0</v>
      </c>
      <c r="I857" s="89">
        <f t="shared" si="605"/>
        <v>0</v>
      </c>
      <c r="J857" s="89">
        <f t="shared" si="605"/>
        <v>0</v>
      </c>
      <c r="K857" s="89">
        <f t="shared" si="605"/>
        <v>0</v>
      </c>
      <c r="L857" s="89">
        <f t="shared" si="605"/>
        <v>0</v>
      </c>
      <c r="M857" s="89">
        <f t="shared" si="605"/>
        <v>0</v>
      </c>
      <c r="N857" s="89">
        <f t="shared" si="605"/>
        <v>0</v>
      </c>
      <c r="O857" s="89">
        <f t="shared" si="605"/>
        <v>0</v>
      </c>
      <c r="P857" s="89">
        <f t="shared" si="605"/>
        <v>0</v>
      </c>
      <c r="Q857" s="89">
        <f t="shared" si="605"/>
        <v>0</v>
      </c>
      <c r="R857" s="89">
        <f t="shared" si="605"/>
        <v>0</v>
      </c>
      <c r="S857" s="89">
        <f t="shared" si="605"/>
        <v>0</v>
      </c>
      <c r="T857" s="89">
        <f t="shared" si="605"/>
        <v>0</v>
      </c>
      <c r="U857" s="89">
        <f t="shared" si="605"/>
        <v>0</v>
      </c>
      <c r="V857" s="89">
        <f t="shared" si="605"/>
        <v>0</v>
      </c>
      <c r="W857" s="89">
        <f t="shared" si="605"/>
        <v>0</v>
      </c>
      <c r="X857" s="89">
        <f t="shared" si="605"/>
        <v>0</v>
      </c>
      <c r="Y857" s="89">
        <f t="shared" si="605"/>
        <v>0</v>
      </c>
      <c r="Z857" s="89">
        <f t="shared" si="605"/>
        <v>0</v>
      </c>
      <c r="AA857" s="89">
        <f t="shared" si="605"/>
        <v>0</v>
      </c>
      <c r="AB857" s="89">
        <f t="shared" si="605"/>
        <v>0</v>
      </c>
      <c r="AC857" s="89">
        <f t="shared" si="605"/>
        <v>0</v>
      </c>
      <c r="AD857" s="89">
        <f t="shared" si="605"/>
        <v>0</v>
      </c>
      <c r="AE857" s="89">
        <f t="shared" si="605"/>
        <v>0</v>
      </c>
      <c r="AF857" s="89">
        <f t="shared" si="605"/>
        <v>0</v>
      </c>
      <c r="AG857" s="89">
        <f t="shared" si="605"/>
        <v>0</v>
      </c>
      <c r="AH857" s="89">
        <f t="shared" si="605"/>
        <v>0</v>
      </c>
    </row>
    <row r="858" spans="2:34" hidden="1" outlineLevel="1">
      <c r="B858" t="str">
        <f t="shared" si="601"/>
        <v>Bio-methanol - Total emissions - WTT - GWP100 - Global - ton CO2eq/ton fuel</v>
      </c>
      <c r="C858" s="58" t="str">
        <f>C852</f>
        <v>Bio-methanol</v>
      </c>
      <c r="D858" s="10" t="s">
        <v>169</v>
      </c>
      <c r="E858" s="10" t="s">
        <v>49</v>
      </c>
      <c r="F858" s="10" t="s">
        <v>52</v>
      </c>
      <c r="G858" s="62">
        <f>G876+G877*G860+G878*G862</f>
        <v>0</v>
      </c>
      <c r="H858" s="62">
        <f t="shared" ref="H858:AH858" si="606">H876+H877*H860+H878*H862</f>
        <v>0</v>
      </c>
      <c r="I858" s="62">
        <f t="shared" si="606"/>
        <v>0</v>
      </c>
      <c r="J858" s="62">
        <f t="shared" si="606"/>
        <v>0</v>
      </c>
      <c r="K858" s="62">
        <f t="shared" si="606"/>
        <v>0</v>
      </c>
      <c r="L858" s="62">
        <f t="shared" si="606"/>
        <v>0</v>
      </c>
      <c r="M858" s="62">
        <f t="shared" si="606"/>
        <v>0</v>
      </c>
      <c r="N858" s="62">
        <f t="shared" si="606"/>
        <v>0</v>
      </c>
      <c r="O858" s="62">
        <f t="shared" si="606"/>
        <v>0</v>
      </c>
      <c r="P858" s="62">
        <f t="shared" si="606"/>
        <v>0</v>
      </c>
      <c r="Q858" s="62">
        <f t="shared" si="606"/>
        <v>0</v>
      </c>
      <c r="R858" s="62">
        <f t="shared" si="606"/>
        <v>0</v>
      </c>
      <c r="S858" s="62">
        <f t="shared" si="606"/>
        <v>0</v>
      </c>
      <c r="T858" s="62">
        <f t="shared" si="606"/>
        <v>0</v>
      </c>
      <c r="U858" s="62">
        <f t="shared" si="606"/>
        <v>0</v>
      </c>
      <c r="V858" s="62">
        <f t="shared" si="606"/>
        <v>0</v>
      </c>
      <c r="W858" s="62">
        <f t="shared" si="606"/>
        <v>0</v>
      </c>
      <c r="X858" s="62">
        <f t="shared" si="606"/>
        <v>0</v>
      </c>
      <c r="Y858" s="62">
        <f t="shared" si="606"/>
        <v>0</v>
      </c>
      <c r="Z858" s="62">
        <f t="shared" si="606"/>
        <v>0</v>
      </c>
      <c r="AA858" s="62">
        <f t="shared" si="606"/>
        <v>0</v>
      </c>
      <c r="AB858" s="62">
        <f t="shared" si="606"/>
        <v>0</v>
      </c>
      <c r="AC858" s="62">
        <f t="shared" si="606"/>
        <v>0</v>
      </c>
      <c r="AD858" s="62">
        <f t="shared" si="606"/>
        <v>0</v>
      </c>
      <c r="AE858" s="62">
        <f t="shared" si="606"/>
        <v>0</v>
      </c>
      <c r="AF858" s="62">
        <f t="shared" si="606"/>
        <v>0</v>
      </c>
      <c r="AG858" s="62">
        <f t="shared" si="606"/>
        <v>0</v>
      </c>
      <c r="AH858" s="62">
        <f t="shared" si="606"/>
        <v>0</v>
      </c>
    </row>
    <row r="859" spans="2:34" hidden="1" outlineLevel="1">
      <c r="B859" t="str">
        <f t="shared" si="601"/>
        <v>Bio-methanol - Total emissions - WTT - GWP20 - Global - ton CO2eq/ton fuel</v>
      </c>
      <c r="C859" s="59" t="str">
        <f>C852</f>
        <v>Bio-methanol</v>
      </c>
      <c r="D859" s="13" t="s">
        <v>170</v>
      </c>
      <c r="E859" s="13" t="s">
        <v>49</v>
      </c>
      <c r="F859" s="13" t="s">
        <v>52</v>
      </c>
      <c r="G859" s="63">
        <f>G876+G877*G861+G878*G863</f>
        <v>0</v>
      </c>
      <c r="H859" s="63">
        <f t="shared" ref="H859:AH859" si="607">H876+H877*H861+H878*H863</f>
        <v>0</v>
      </c>
      <c r="I859" s="63">
        <f t="shared" si="607"/>
        <v>0</v>
      </c>
      <c r="J859" s="63">
        <f t="shared" si="607"/>
        <v>0</v>
      </c>
      <c r="K859" s="63">
        <f t="shared" si="607"/>
        <v>0</v>
      </c>
      <c r="L859" s="63">
        <f t="shared" si="607"/>
        <v>0</v>
      </c>
      <c r="M859" s="63">
        <f t="shared" si="607"/>
        <v>0</v>
      </c>
      <c r="N859" s="63">
        <f t="shared" si="607"/>
        <v>0</v>
      </c>
      <c r="O859" s="63">
        <f t="shared" si="607"/>
        <v>0</v>
      </c>
      <c r="P859" s="63">
        <f t="shared" si="607"/>
        <v>0</v>
      </c>
      <c r="Q859" s="63">
        <f t="shared" si="607"/>
        <v>0</v>
      </c>
      <c r="R859" s="63">
        <f t="shared" si="607"/>
        <v>0</v>
      </c>
      <c r="S859" s="63">
        <f t="shared" si="607"/>
        <v>0</v>
      </c>
      <c r="T859" s="63">
        <f t="shared" si="607"/>
        <v>0</v>
      </c>
      <c r="U859" s="63">
        <f t="shared" si="607"/>
        <v>0</v>
      </c>
      <c r="V859" s="63">
        <f t="shared" si="607"/>
        <v>0</v>
      </c>
      <c r="W859" s="63">
        <f t="shared" si="607"/>
        <v>0</v>
      </c>
      <c r="X859" s="63">
        <f t="shared" si="607"/>
        <v>0</v>
      </c>
      <c r="Y859" s="63">
        <f t="shared" si="607"/>
        <v>0</v>
      </c>
      <c r="Z859" s="63">
        <f t="shared" si="607"/>
        <v>0</v>
      </c>
      <c r="AA859" s="63">
        <f t="shared" si="607"/>
        <v>0</v>
      </c>
      <c r="AB859" s="63">
        <f t="shared" si="607"/>
        <v>0</v>
      </c>
      <c r="AC859" s="63">
        <f t="shared" si="607"/>
        <v>0</v>
      </c>
      <c r="AD859" s="63">
        <f t="shared" si="607"/>
        <v>0</v>
      </c>
      <c r="AE859" s="63">
        <f t="shared" si="607"/>
        <v>0</v>
      </c>
      <c r="AF859" s="63">
        <f t="shared" si="607"/>
        <v>0</v>
      </c>
      <c r="AG859" s="63">
        <f t="shared" si="607"/>
        <v>0</v>
      </c>
      <c r="AH859" s="63">
        <f t="shared" si="607"/>
        <v>0</v>
      </c>
    </row>
    <row r="860" spans="2:34" hidden="1" outlineLevel="1">
      <c r="B860" t="str">
        <f t="shared" si="601"/>
        <v>General - Methane - GWP100 - Global - ton CO2eq/ton fuel</v>
      </c>
      <c r="C860" t="s">
        <v>115</v>
      </c>
      <c r="D860" t="s">
        <v>171</v>
      </c>
      <c r="E860" t="s">
        <v>49</v>
      </c>
      <c r="F860" t="s">
        <v>52</v>
      </c>
      <c r="G860" s="8">
        <f t="shared" ref="G860:AH860" si="608">Methane_GWP100</f>
        <v>29</v>
      </c>
      <c r="H860" s="8">
        <f t="shared" si="608"/>
        <v>29</v>
      </c>
      <c r="I860" s="8">
        <f t="shared" si="608"/>
        <v>29</v>
      </c>
      <c r="J860" s="8">
        <f t="shared" si="608"/>
        <v>29</v>
      </c>
      <c r="K860" s="8">
        <f t="shared" si="608"/>
        <v>29</v>
      </c>
      <c r="L860" s="8">
        <f t="shared" si="608"/>
        <v>29</v>
      </c>
      <c r="M860" s="8">
        <f t="shared" si="608"/>
        <v>29</v>
      </c>
      <c r="N860" s="8">
        <f t="shared" si="608"/>
        <v>29</v>
      </c>
      <c r="O860" s="8">
        <f t="shared" si="608"/>
        <v>29</v>
      </c>
      <c r="P860" s="8">
        <f t="shared" si="608"/>
        <v>29</v>
      </c>
      <c r="Q860" s="8">
        <f t="shared" si="608"/>
        <v>29</v>
      </c>
      <c r="R860" s="8">
        <f t="shared" si="608"/>
        <v>29</v>
      </c>
      <c r="S860" s="8">
        <f t="shared" si="608"/>
        <v>29</v>
      </c>
      <c r="T860" s="8">
        <f t="shared" si="608"/>
        <v>29</v>
      </c>
      <c r="U860" s="8">
        <f t="shared" si="608"/>
        <v>29</v>
      </c>
      <c r="V860" s="8">
        <f t="shared" si="608"/>
        <v>29</v>
      </c>
      <c r="W860" s="8">
        <f t="shared" si="608"/>
        <v>29</v>
      </c>
      <c r="X860" s="8">
        <f t="shared" si="608"/>
        <v>29</v>
      </c>
      <c r="Y860" s="8">
        <f t="shared" si="608"/>
        <v>29</v>
      </c>
      <c r="Z860" s="8">
        <f t="shared" si="608"/>
        <v>29</v>
      </c>
      <c r="AA860" s="8">
        <f t="shared" si="608"/>
        <v>29</v>
      </c>
      <c r="AB860" s="8">
        <f t="shared" si="608"/>
        <v>29</v>
      </c>
      <c r="AC860" s="8">
        <f t="shared" si="608"/>
        <v>29</v>
      </c>
      <c r="AD860" s="8">
        <f t="shared" si="608"/>
        <v>29</v>
      </c>
      <c r="AE860" s="8">
        <f t="shared" si="608"/>
        <v>29</v>
      </c>
      <c r="AF860" s="8">
        <f t="shared" si="608"/>
        <v>29</v>
      </c>
      <c r="AG860" s="8">
        <f t="shared" si="608"/>
        <v>29</v>
      </c>
      <c r="AH860" s="8">
        <f t="shared" si="608"/>
        <v>29</v>
      </c>
    </row>
    <row r="861" spans="2:34" hidden="1" outlineLevel="1">
      <c r="B861" t="str">
        <f t="shared" si="601"/>
        <v>General - Methane - GWP20 - Global - ton CO2eq/ton fuel</v>
      </c>
      <c r="C861" t="s">
        <v>115</v>
      </c>
      <c r="D861" t="s">
        <v>172</v>
      </c>
      <c r="E861" t="s">
        <v>49</v>
      </c>
      <c r="F861" t="s">
        <v>52</v>
      </c>
      <c r="G861" s="8">
        <f t="shared" ref="G861:AH861" si="609">Methane_GWP20</f>
        <v>85</v>
      </c>
      <c r="H861" s="8">
        <f t="shared" si="609"/>
        <v>85</v>
      </c>
      <c r="I861" s="8">
        <f t="shared" si="609"/>
        <v>85</v>
      </c>
      <c r="J861" s="8">
        <f t="shared" si="609"/>
        <v>85</v>
      </c>
      <c r="K861" s="8">
        <f t="shared" si="609"/>
        <v>85</v>
      </c>
      <c r="L861" s="8">
        <f t="shared" si="609"/>
        <v>85</v>
      </c>
      <c r="M861" s="8">
        <f t="shared" si="609"/>
        <v>85</v>
      </c>
      <c r="N861" s="8">
        <f t="shared" si="609"/>
        <v>85</v>
      </c>
      <c r="O861" s="8">
        <f t="shared" si="609"/>
        <v>85</v>
      </c>
      <c r="P861" s="8">
        <f t="shared" si="609"/>
        <v>85</v>
      </c>
      <c r="Q861" s="8">
        <f t="shared" si="609"/>
        <v>85</v>
      </c>
      <c r="R861" s="8">
        <f t="shared" si="609"/>
        <v>85</v>
      </c>
      <c r="S861" s="8">
        <f t="shared" si="609"/>
        <v>85</v>
      </c>
      <c r="T861" s="8">
        <f t="shared" si="609"/>
        <v>85</v>
      </c>
      <c r="U861" s="8">
        <f t="shared" si="609"/>
        <v>85</v>
      </c>
      <c r="V861" s="8">
        <f t="shared" si="609"/>
        <v>85</v>
      </c>
      <c r="W861" s="8">
        <f t="shared" si="609"/>
        <v>85</v>
      </c>
      <c r="X861" s="8">
        <f t="shared" si="609"/>
        <v>85</v>
      </c>
      <c r="Y861" s="8">
        <f t="shared" si="609"/>
        <v>85</v>
      </c>
      <c r="Z861" s="8">
        <f t="shared" si="609"/>
        <v>85</v>
      </c>
      <c r="AA861" s="8">
        <f t="shared" si="609"/>
        <v>85</v>
      </c>
      <c r="AB861" s="8">
        <f t="shared" si="609"/>
        <v>85</v>
      </c>
      <c r="AC861" s="8">
        <f t="shared" si="609"/>
        <v>85</v>
      </c>
      <c r="AD861" s="8">
        <f t="shared" si="609"/>
        <v>85</v>
      </c>
      <c r="AE861" s="8">
        <f t="shared" si="609"/>
        <v>85</v>
      </c>
      <c r="AF861" s="8">
        <f t="shared" si="609"/>
        <v>85</v>
      </c>
      <c r="AG861" s="8">
        <f t="shared" si="609"/>
        <v>85</v>
      </c>
      <c r="AH861" s="8">
        <f t="shared" si="609"/>
        <v>85</v>
      </c>
    </row>
    <row r="862" spans="2:34" hidden="1" outlineLevel="1">
      <c r="B862" t="str">
        <f t="shared" si="601"/>
        <v>General - Nitrous oxide - GWP100 - Global - ton CO2eq/ton fuel</v>
      </c>
      <c r="C862" t="s">
        <v>115</v>
      </c>
      <c r="D862" t="s">
        <v>173</v>
      </c>
      <c r="E862" t="s">
        <v>49</v>
      </c>
      <c r="F862" t="s">
        <v>52</v>
      </c>
      <c r="G862" s="8">
        <f t="shared" ref="G862:AH862" si="610">NitrousOxide_GWP100</f>
        <v>266</v>
      </c>
      <c r="H862" s="8">
        <f t="shared" si="610"/>
        <v>266</v>
      </c>
      <c r="I862" s="8">
        <f t="shared" si="610"/>
        <v>266</v>
      </c>
      <c r="J862" s="8">
        <f t="shared" si="610"/>
        <v>266</v>
      </c>
      <c r="K862" s="8">
        <f t="shared" si="610"/>
        <v>266</v>
      </c>
      <c r="L862" s="8">
        <f t="shared" si="610"/>
        <v>266</v>
      </c>
      <c r="M862" s="8">
        <f t="shared" si="610"/>
        <v>266</v>
      </c>
      <c r="N862" s="8">
        <f t="shared" si="610"/>
        <v>266</v>
      </c>
      <c r="O862" s="8">
        <f t="shared" si="610"/>
        <v>266</v>
      </c>
      <c r="P862" s="8">
        <f t="shared" si="610"/>
        <v>266</v>
      </c>
      <c r="Q862" s="8">
        <f t="shared" si="610"/>
        <v>266</v>
      </c>
      <c r="R862" s="8">
        <f t="shared" si="610"/>
        <v>266</v>
      </c>
      <c r="S862" s="8">
        <f t="shared" si="610"/>
        <v>266</v>
      </c>
      <c r="T862" s="8">
        <f t="shared" si="610"/>
        <v>266</v>
      </c>
      <c r="U862" s="8">
        <f t="shared" si="610"/>
        <v>266</v>
      </c>
      <c r="V862" s="8">
        <f t="shared" si="610"/>
        <v>266</v>
      </c>
      <c r="W862" s="8">
        <f t="shared" si="610"/>
        <v>266</v>
      </c>
      <c r="X862" s="8">
        <f t="shared" si="610"/>
        <v>266</v>
      </c>
      <c r="Y862" s="8">
        <f t="shared" si="610"/>
        <v>266</v>
      </c>
      <c r="Z862" s="8">
        <f t="shared" si="610"/>
        <v>266</v>
      </c>
      <c r="AA862" s="8">
        <f t="shared" si="610"/>
        <v>266</v>
      </c>
      <c r="AB862" s="8">
        <f t="shared" si="610"/>
        <v>266</v>
      </c>
      <c r="AC862" s="8">
        <f t="shared" si="610"/>
        <v>266</v>
      </c>
      <c r="AD862" s="8">
        <f t="shared" si="610"/>
        <v>266</v>
      </c>
      <c r="AE862" s="8">
        <f t="shared" si="610"/>
        <v>266</v>
      </c>
      <c r="AF862" s="8">
        <f t="shared" si="610"/>
        <v>266</v>
      </c>
      <c r="AG862" s="8">
        <f t="shared" si="610"/>
        <v>266</v>
      </c>
      <c r="AH862" s="8">
        <f t="shared" si="610"/>
        <v>266</v>
      </c>
    </row>
    <row r="863" spans="2:34" hidden="1" outlineLevel="1">
      <c r="B863" t="str">
        <f t="shared" si="601"/>
        <v>General - Nitrous oxide - GWP20 - Global - ton CO2eq/ton fuel</v>
      </c>
      <c r="C863" t="s">
        <v>115</v>
      </c>
      <c r="D863" t="s">
        <v>174</v>
      </c>
      <c r="E863" t="s">
        <v>49</v>
      </c>
      <c r="F863" t="s">
        <v>52</v>
      </c>
      <c r="G863" s="8">
        <f t="shared" ref="G863:AH863" si="611">NitrousOxide_GWP20</f>
        <v>251</v>
      </c>
      <c r="H863" s="8">
        <f t="shared" si="611"/>
        <v>251</v>
      </c>
      <c r="I863" s="8">
        <f t="shared" si="611"/>
        <v>251</v>
      </c>
      <c r="J863" s="8">
        <f t="shared" si="611"/>
        <v>251</v>
      </c>
      <c r="K863" s="8">
        <f t="shared" si="611"/>
        <v>251</v>
      </c>
      <c r="L863" s="8">
        <f t="shared" si="611"/>
        <v>251</v>
      </c>
      <c r="M863" s="8">
        <f t="shared" si="611"/>
        <v>251</v>
      </c>
      <c r="N863" s="8">
        <f t="shared" si="611"/>
        <v>251</v>
      </c>
      <c r="O863" s="8">
        <f t="shared" si="611"/>
        <v>251</v>
      </c>
      <c r="P863" s="8">
        <f t="shared" si="611"/>
        <v>251</v>
      </c>
      <c r="Q863" s="8">
        <f t="shared" si="611"/>
        <v>251</v>
      </c>
      <c r="R863" s="8">
        <f t="shared" si="611"/>
        <v>251</v>
      </c>
      <c r="S863" s="8">
        <f t="shared" si="611"/>
        <v>251</v>
      </c>
      <c r="T863" s="8">
        <f t="shared" si="611"/>
        <v>251</v>
      </c>
      <c r="U863" s="8">
        <f t="shared" si="611"/>
        <v>251</v>
      </c>
      <c r="V863" s="8">
        <f t="shared" si="611"/>
        <v>251</v>
      </c>
      <c r="W863" s="8">
        <f t="shared" si="611"/>
        <v>251</v>
      </c>
      <c r="X863" s="8">
        <f t="shared" si="611"/>
        <v>251</v>
      </c>
      <c r="Y863" s="8">
        <f t="shared" si="611"/>
        <v>251</v>
      </c>
      <c r="Z863" s="8">
        <f t="shared" si="611"/>
        <v>251</v>
      </c>
      <c r="AA863" s="8">
        <f t="shared" si="611"/>
        <v>251</v>
      </c>
      <c r="AB863" s="8">
        <f t="shared" si="611"/>
        <v>251</v>
      </c>
      <c r="AC863" s="8">
        <f t="shared" si="611"/>
        <v>251</v>
      </c>
      <c r="AD863" s="8">
        <f t="shared" si="611"/>
        <v>251</v>
      </c>
      <c r="AE863" s="8">
        <f t="shared" si="611"/>
        <v>251</v>
      </c>
      <c r="AF863" s="8">
        <f t="shared" si="611"/>
        <v>251</v>
      </c>
      <c r="AG863" s="8">
        <f t="shared" si="611"/>
        <v>251</v>
      </c>
      <c r="AH863" s="8">
        <f t="shared" si="611"/>
        <v>251</v>
      </c>
    </row>
    <row r="864" spans="2:34" hidden="1" outlineLevel="1">
      <c r="B864" t="str">
        <f t="shared" si="601"/>
        <v/>
      </c>
      <c r="C864" s="56"/>
      <c r="D864" s="56"/>
      <c r="E864" s="56"/>
      <c r="F864" s="56"/>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row>
    <row r="865" spans="2:34" hidden="1" outlineLevel="1">
      <c r="B865" t="str">
        <f t="shared" si="601"/>
        <v>Bio-methanol - Total emissions - WTW - Global - ton CO2/ton fuel</v>
      </c>
      <c r="C865" s="10" t="str">
        <f>C852</f>
        <v>Bio-methanol</v>
      </c>
      <c r="D865" s="10" t="s">
        <v>200</v>
      </c>
      <c r="E865" s="10" t="s">
        <v>49</v>
      </c>
      <c r="F865" s="10" t="s">
        <v>176</v>
      </c>
      <c r="G865" s="60">
        <f>G869+G876</f>
        <v>0</v>
      </c>
      <c r="H865" s="60">
        <f t="shared" ref="H865:AH865" si="612">H869+H876</f>
        <v>0</v>
      </c>
      <c r="I865" s="60">
        <f t="shared" si="612"/>
        <v>0</v>
      </c>
      <c r="J865" s="60">
        <f t="shared" si="612"/>
        <v>0</v>
      </c>
      <c r="K865" s="60">
        <f t="shared" si="612"/>
        <v>0</v>
      </c>
      <c r="L865" s="60">
        <f t="shared" si="612"/>
        <v>0</v>
      </c>
      <c r="M865" s="60">
        <f t="shared" si="612"/>
        <v>0</v>
      </c>
      <c r="N865" s="60">
        <f t="shared" si="612"/>
        <v>0</v>
      </c>
      <c r="O865" s="60">
        <f t="shared" si="612"/>
        <v>0</v>
      </c>
      <c r="P865" s="60">
        <f t="shared" si="612"/>
        <v>0</v>
      </c>
      <c r="Q865" s="60">
        <f t="shared" si="612"/>
        <v>0</v>
      </c>
      <c r="R865" s="60">
        <f t="shared" si="612"/>
        <v>0</v>
      </c>
      <c r="S865" s="60">
        <f t="shared" si="612"/>
        <v>0</v>
      </c>
      <c r="T865" s="60">
        <f t="shared" si="612"/>
        <v>0</v>
      </c>
      <c r="U865" s="60">
        <f t="shared" si="612"/>
        <v>0</v>
      </c>
      <c r="V865" s="60">
        <f t="shared" si="612"/>
        <v>0</v>
      </c>
      <c r="W865" s="60">
        <f t="shared" si="612"/>
        <v>0</v>
      </c>
      <c r="X865" s="60">
        <f t="shared" si="612"/>
        <v>0</v>
      </c>
      <c r="Y865" s="60">
        <f t="shared" si="612"/>
        <v>0</v>
      </c>
      <c r="Z865" s="60">
        <f t="shared" si="612"/>
        <v>0</v>
      </c>
      <c r="AA865" s="60">
        <f t="shared" si="612"/>
        <v>0</v>
      </c>
      <c r="AB865" s="60">
        <f t="shared" si="612"/>
        <v>0</v>
      </c>
      <c r="AC865" s="60">
        <f t="shared" si="612"/>
        <v>0</v>
      </c>
      <c r="AD865" s="60">
        <f t="shared" si="612"/>
        <v>0</v>
      </c>
      <c r="AE865" s="60">
        <f t="shared" si="612"/>
        <v>0</v>
      </c>
      <c r="AF865" s="60">
        <f t="shared" si="612"/>
        <v>0</v>
      </c>
      <c r="AG865" s="60">
        <f t="shared" si="612"/>
        <v>0</v>
      </c>
      <c r="AH865" s="60">
        <f t="shared" si="612"/>
        <v>0</v>
      </c>
    </row>
    <row r="866" spans="2:34" hidden="1" outlineLevel="1">
      <c r="B866" t="str">
        <f t="shared" si="601"/>
        <v>Bio-methanol - Total emissions - WTW - Global - ton CH4/ton fuel</v>
      </c>
      <c r="C866" s="2" t="str">
        <f>C852</f>
        <v>Bio-methanol</v>
      </c>
      <c r="D866" s="2" t="s">
        <v>200</v>
      </c>
      <c r="E866" s="2" t="s">
        <v>49</v>
      </c>
      <c r="F866" s="2" t="s">
        <v>177</v>
      </c>
      <c r="G866" s="64">
        <f t="shared" ref="G866:AH866" si="613">G870+G877</f>
        <v>0</v>
      </c>
      <c r="H866" s="64">
        <f t="shared" si="613"/>
        <v>0</v>
      </c>
      <c r="I866" s="64">
        <f t="shared" si="613"/>
        <v>0</v>
      </c>
      <c r="J866" s="64">
        <f t="shared" si="613"/>
        <v>0</v>
      </c>
      <c r="K866" s="64">
        <f t="shared" si="613"/>
        <v>0</v>
      </c>
      <c r="L866" s="64">
        <f t="shared" si="613"/>
        <v>0</v>
      </c>
      <c r="M866" s="64">
        <f t="shared" si="613"/>
        <v>0</v>
      </c>
      <c r="N866" s="64">
        <f t="shared" si="613"/>
        <v>0</v>
      </c>
      <c r="O866" s="64">
        <f t="shared" si="613"/>
        <v>0</v>
      </c>
      <c r="P866" s="64">
        <f t="shared" si="613"/>
        <v>0</v>
      </c>
      <c r="Q866" s="64">
        <f t="shared" si="613"/>
        <v>0</v>
      </c>
      <c r="R866" s="64">
        <f t="shared" si="613"/>
        <v>0</v>
      </c>
      <c r="S866" s="64">
        <f t="shared" si="613"/>
        <v>0</v>
      </c>
      <c r="T866" s="64">
        <f t="shared" si="613"/>
        <v>0</v>
      </c>
      <c r="U866" s="64">
        <f t="shared" si="613"/>
        <v>0</v>
      </c>
      <c r="V866" s="64">
        <f t="shared" si="613"/>
        <v>0</v>
      </c>
      <c r="W866" s="64">
        <f t="shared" si="613"/>
        <v>0</v>
      </c>
      <c r="X866" s="64">
        <f t="shared" si="613"/>
        <v>0</v>
      </c>
      <c r="Y866" s="64">
        <f t="shared" si="613"/>
        <v>0</v>
      </c>
      <c r="Z866" s="64">
        <f t="shared" si="613"/>
        <v>0</v>
      </c>
      <c r="AA866" s="64">
        <f t="shared" si="613"/>
        <v>0</v>
      </c>
      <c r="AB866" s="64">
        <f t="shared" si="613"/>
        <v>0</v>
      </c>
      <c r="AC866" s="64">
        <f t="shared" si="613"/>
        <v>0</v>
      </c>
      <c r="AD866" s="64">
        <f t="shared" si="613"/>
        <v>0</v>
      </c>
      <c r="AE866" s="64">
        <f t="shared" si="613"/>
        <v>0</v>
      </c>
      <c r="AF866" s="64">
        <f t="shared" si="613"/>
        <v>0</v>
      </c>
      <c r="AG866" s="64">
        <f t="shared" si="613"/>
        <v>0</v>
      </c>
      <c r="AH866" s="64">
        <f t="shared" si="613"/>
        <v>0</v>
      </c>
    </row>
    <row r="867" spans="2:34" hidden="1" outlineLevel="1">
      <c r="B867" t="str">
        <f t="shared" si="601"/>
        <v>Bio-methanol - Total emissions - WTW - Global - ton N2O/ton fuel</v>
      </c>
      <c r="C867" s="13" t="str">
        <f>C852</f>
        <v>Bio-methanol</v>
      </c>
      <c r="D867" s="13" t="s">
        <v>200</v>
      </c>
      <c r="E867" s="13" t="s">
        <v>49</v>
      </c>
      <c r="F867" s="13" t="s">
        <v>178</v>
      </c>
      <c r="G867" s="61">
        <f t="shared" ref="G867:AH867" si="614">G871+G878</f>
        <v>0</v>
      </c>
      <c r="H867" s="61">
        <f t="shared" si="614"/>
        <v>0</v>
      </c>
      <c r="I867" s="61">
        <f t="shared" si="614"/>
        <v>0</v>
      </c>
      <c r="J867" s="61">
        <f t="shared" si="614"/>
        <v>0</v>
      </c>
      <c r="K867" s="61">
        <f t="shared" si="614"/>
        <v>0</v>
      </c>
      <c r="L867" s="61">
        <f t="shared" si="614"/>
        <v>0</v>
      </c>
      <c r="M867" s="61">
        <f t="shared" si="614"/>
        <v>0</v>
      </c>
      <c r="N867" s="61">
        <f t="shared" si="614"/>
        <v>0</v>
      </c>
      <c r="O867" s="61">
        <f t="shared" si="614"/>
        <v>0</v>
      </c>
      <c r="P867" s="61">
        <f t="shared" si="614"/>
        <v>0</v>
      </c>
      <c r="Q867" s="61">
        <f t="shared" si="614"/>
        <v>0</v>
      </c>
      <c r="R867" s="61">
        <f t="shared" si="614"/>
        <v>0</v>
      </c>
      <c r="S867" s="61">
        <f t="shared" si="614"/>
        <v>0</v>
      </c>
      <c r="T867" s="61">
        <f t="shared" si="614"/>
        <v>0</v>
      </c>
      <c r="U867" s="61">
        <f t="shared" si="614"/>
        <v>0</v>
      </c>
      <c r="V867" s="61">
        <f t="shared" si="614"/>
        <v>0</v>
      </c>
      <c r="W867" s="61">
        <f t="shared" si="614"/>
        <v>0</v>
      </c>
      <c r="X867" s="61">
        <f t="shared" si="614"/>
        <v>0</v>
      </c>
      <c r="Y867" s="61">
        <f t="shared" si="614"/>
        <v>0</v>
      </c>
      <c r="Z867" s="61">
        <f t="shared" si="614"/>
        <v>0</v>
      </c>
      <c r="AA867" s="61">
        <f t="shared" si="614"/>
        <v>0</v>
      </c>
      <c r="AB867" s="61">
        <f t="shared" si="614"/>
        <v>0</v>
      </c>
      <c r="AC867" s="61">
        <f t="shared" si="614"/>
        <v>0</v>
      </c>
      <c r="AD867" s="61">
        <f t="shared" si="614"/>
        <v>0</v>
      </c>
      <c r="AE867" s="61">
        <f t="shared" si="614"/>
        <v>0</v>
      </c>
      <c r="AF867" s="61">
        <f t="shared" si="614"/>
        <v>0</v>
      </c>
      <c r="AG867" s="61">
        <f t="shared" si="614"/>
        <v>0</v>
      </c>
      <c r="AH867" s="61">
        <f t="shared" si="614"/>
        <v>0</v>
      </c>
    </row>
    <row r="868" spans="2:34" hidden="1" outlineLevel="1">
      <c r="B868" t="str">
        <f t="shared" si="601"/>
        <v/>
      </c>
      <c r="C868" s="56"/>
      <c r="D868" s="56"/>
      <c r="E868" s="56"/>
      <c r="F868" s="56"/>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row>
    <row r="869" spans="2:34" hidden="1" outlineLevel="1">
      <c r="B869" t="str">
        <f t="shared" si="601"/>
        <v>Bio-methanol - Total emissions - TTW - Global - ton CO2/ton fuel</v>
      </c>
      <c r="C869" s="10" t="str">
        <f>C852</f>
        <v>Bio-methanol</v>
      </c>
      <c r="D869" s="10" t="s">
        <v>201</v>
      </c>
      <c r="E869" s="10" t="s">
        <v>49</v>
      </c>
      <c r="F869" s="10" t="s">
        <v>176</v>
      </c>
      <c r="G869" s="60">
        <f>G872</f>
        <v>0</v>
      </c>
      <c r="H869" s="60">
        <f t="shared" ref="H869:AH869" si="615">H872</f>
        <v>0</v>
      </c>
      <c r="I869" s="60">
        <f t="shared" si="615"/>
        <v>0</v>
      </c>
      <c r="J869" s="60">
        <f t="shared" si="615"/>
        <v>0</v>
      </c>
      <c r="K869" s="60">
        <f t="shared" si="615"/>
        <v>0</v>
      </c>
      <c r="L869" s="60">
        <f t="shared" si="615"/>
        <v>0</v>
      </c>
      <c r="M869" s="60">
        <f t="shared" si="615"/>
        <v>0</v>
      </c>
      <c r="N869" s="60">
        <f t="shared" si="615"/>
        <v>0</v>
      </c>
      <c r="O869" s="60">
        <f t="shared" si="615"/>
        <v>0</v>
      </c>
      <c r="P869" s="60">
        <f t="shared" si="615"/>
        <v>0</v>
      </c>
      <c r="Q869" s="60">
        <f t="shared" si="615"/>
        <v>0</v>
      </c>
      <c r="R869" s="60">
        <f t="shared" si="615"/>
        <v>0</v>
      </c>
      <c r="S869" s="60">
        <f t="shared" si="615"/>
        <v>0</v>
      </c>
      <c r="T869" s="60">
        <f t="shared" si="615"/>
        <v>0</v>
      </c>
      <c r="U869" s="60">
        <f t="shared" si="615"/>
        <v>0</v>
      </c>
      <c r="V869" s="60">
        <f t="shared" si="615"/>
        <v>0</v>
      </c>
      <c r="W869" s="60">
        <f t="shared" si="615"/>
        <v>0</v>
      </c>
      <c r="X869" s="60">
        <f t="shared" si="615"/>
        <v>0</v>
      </c>
      <c r="Y869" s="60">
        <f t="shared" si="615"/>
        <v>0</v>
      </c>
      <c r="Z869" s="60">
        <f t="shared" si="615"/>
        <v>0</v>
      </c>
      <c r="AA869" s="60">
        <f t="shared" si="615"/>
        <v>0</v>
      </c>
      <c r="AB869" s="60">
        <f t="shared" si="615"/>
        <v>0</v>
      </c>
      <c r="AC869" s="60">
        <f t="shared" si="615"/>
        <v>0</v>
      </c>
      <c r="AD869" s="60">
        <f t="shared" si="615"/>
        <v>0</v>
      </c>
      <c r="AE869" s="60">
        <f t="shared" si="615"/>
        <v>0</v>
      </c>
      <c r="AF869" s="60">
        <f t="shared" si="615"/>
        <v>0</v>
      </c>
      <c r="AG869" s="60">
        <f t="shared" si="615"/>
        <v>0</v>
      </c>
      <c r="AH869" s="60">
        <f t="shared" si="615"/>
        <v>0</v>
      </c>
    </row>
    <row r="870" spans="2:34" hidden="1" outlineLevel="1">
      <c r="B870" t="str">
        <f t="shared" si="601"/>
        <v>Bio-methanol - Total emissions - TTW - Global - ton CH4/ton fuel</v>
      </c>
      <c r="C870" s="2" t="str">
        <f>C852</f>
        <v>Bio-methanol</v>
      </c>
      <c r="D870" s="2" t="s">
        <v>201</v>
      </c>
      <c r="E870" s="2" t="s">
        <v>49</v>
      </c>
      <c r="F870" s="2" t="s">
        <v>177</v>
      </c>
      <c r="G870" s="64">
        <f t="shared" ref="G870:AH870" si="616">G873</f>
        <v>0</v>
      </c>
      <c r="H870" s="64">
        <f t="shared" si="616"/>
        <v>0</v>
      </c>
      <c r="I870" s="64">
        <f t="shared" si="616"/>
        <v>0</v>
      </c>
      <c r="J870" s="64">
        <f t="shared" si="616"/>
        <v>0</v>
      </c>
      <c r="K870" s="64">
        <f t="shared" si="616"/>
        <v>0</v>
      </c>
      <c r="L870" s="64">
        <f t="shared" si="616"/>
        <v>0</v>
      </c>
      <c r="M870" s="64">
        <f t="shared" si="616"/>
        <v>0</v>
      </c>
      <c r="N870" s="64">
        <f t="shared" si="616"/>
        <v>0</v>
      </c>
      <c r="O870" s="64">
        <f t="shared" si="616"/>
        <v>0</v>
      </c>
      <c r="P870" s="64">
        <f t="shared" si="616"/>
        <v>0</v>
      </c>
      <c r="Q870" s="64">
        <f t="shared" si="616"/>
        <v>0</v>
      </c>
      <c r="R870" s="64">
        <f t="shared" si="616"/>
        <v>0</v>
      </c>
      <c r="S870" s="64">
        <f t="shared" si="616"/>
        <v>0</v>
      </c>
      <c r="T870" s="64">
        <f t="shared" si="616"/>
        <v>0</v>
      </c>
      <c r="U870" s="64">
        <f t="shared" si="616"/>
        <v>0</v>
      </c>
      <c r="V870" s="64">
        <f t="shared" si="616"/>
        <v>0</v>
      </c>
      <c r="W870" s="64">
        <f t="shared" si="616"/>
        <v>0</v>
      </c>
      <c r="X870" s="64">
        <f t="shared" si="616"/>
        <v>0</v>
      </c>
      <c r="Y870" s="64">
        <f t="shared" si="616"/>
        <v>0</v>
      </c>
      <c r="Z870" s="64">
        <f t="shared" si="616"/>
        <v>0</v>
      </c>
      <c r="AA870" s="64">
        <f t="shared" si="616"/>
        <v>0</v>
      </c>
      <c r="AB870" s="64">
        <f t="shared" si="616"/>
        <v>0</v>
      </c>
      <c r="AC870" s="64">
        <f t="shared" si="616"/>
        <v>0</v>
      </c>
      <c r="AD870" s="64">
        <f t="shared" si="616"/>
        <v>0</v>
      </c>
      <c r="AE870" s="64">
        <f t="shared" si="616"/>
        <v>0</v>
      </c>
      <c r="AF870" s="64">
        <f t="shared" si="616"/>
        <v>0</v>
      </c>
      <c r="AG870" s="64">
        <f t="shared" si="616"/>
        <v>0</v>
      </c>
      <c r="AH870" s="64">
        <f t="shared" si="616"/>
        <v>0</v>
      </c>
    </row>
    <row r="871" spans="2:34" hidden="1" outlineLevel="1">
      <c r="B871" t="str">
        <f t="shared" si="601"/>
        <v>Bio-methanol - Total emissions - TTW - Global - ton N2O/ton fuel</v>
      </c>
      <c r="C871" s="13" t="str">
        <f>C852</f>
        <v>Bio-methanol</v>
      </c>
      <c r="D871" s="13" t="s">
        <v>201</v>
      </c>
      <c r="E871" s="13" t="s">
        <v>49</v>
      </c>
      <c r="F871" s="13" t="s">
        <v>178</v>
      </c>
      <c r="G871" s="61">
        <f t="shared" ref="G871:AH871" si="617">G874</f>
        <v>0</v>
      </c>
      <c r="H871" s="61">
        <f t="shared" si="617"/>
        <v>0</v>
      </c>
      <c r="I871" s="61">
        <f t="shared" si="617"/>
        <v>0</v>
      </c>
      <c r="J871" s="61">
        <f t="shared" si="617"/>
        <v>0</v>
      </c>
      <c r="K871" s="61">
        <f t="shared" si="617"/>
        <v>0</v>
      </c>
      <c r="L871" s="61">
        <f t="shared" si="617"/>
        <v>0</v>
      </c>
      <c r="M871" s="61">
        <f t="shared" si="617"/>
        <v>0</v>
      </c>
      <c r="N871" s="61">
        <f t="shared" si="617"/>
        <v>0</v>
      </c>
      <c r="O871" s="61">
        <f t="shared" si="617"/>
        <v>0</v>
      </c>
      <c r="P871" s="61">
        <f t="shared" si="617"/>
        <v>0</v>
      </c>
      <c r="Q871" s="61">
        <f t="shared" si="617"/>
        <v>0</v>
      </c>
      <c r="R871" s="61">
        <f t="shared" si="617"/>
        <v>0</v>
      </c>
      <c r="S871" s="61">
        <f t="shared" si="617"/>
        <v>0</v>
      </c>
      <c r="T871" s="61">
        <f t="shared" si="617"/>
        <v>0</v>
      </c>
      <c r="U871" s="61">
        <f t="shared" si="617"/>
        <v>0</v>
      </c>
      <c r="V871" s="61">
        <f t="shared" si="617"/>
        <v>0</v>
      </c>
      <c r="W871" s="61">
        <f t="shared" si="617"/>
        <v>0</v>
      </c>
      <c r="X871" s="61">
        <f t="shared" si="617"/>
        <v>0</v>
      </c>
      <c r="Y871" s="61">
        <f t="shared" si="617"/>
        <v>0</v>
      </c>
      <c r="Z871" s="61">
        <f t="shared" si="617"/>
        <v>0</v>
      </c>
      <c r="AA871" s="61">
        <f t="shared" si="617"/>
        <v>0</v>
      </c>
      <c r="AB871" s="61">
        <f t="shared" si="617"/>
        <v>0</v>
      </c>
      <c r="AC871" s="61">
        <f t="shared" si="617"/>
        <v>0</v>
      </c>
      <c r="AD871" s="61">
        <f t="shared" si="617"/>
        <v>0</v>
      </c>
      <c r="AE871" s="61">
        <f t="shared" si="617"/>
        <v>0</v>
      </c>
      <c r="AF871" s="61">
        <f t="shared" si="617"/>
        <v>0</v>
      </c>
      <c r="AG871" s="61">
        <f t="shared" si="617"/>
        <v>0</v>
      </c>
      <c r="AH871" s="61">
        <f t="shared" si="617"/>
        <v>0</v>
      </c>
    </row>
    <row r="872" spans="2:34" hidden="1" outlineLevel="1">
      <c r="B872" t="str">
        <f t="shared" si="601"/>
        <v>Bio-methanol - TTW emissions (carbon dioxide) - Global - ton CO2/ton fuel</v>
      </c>
      <c r="C872" t="str">
        <f>C852</f>
        <v>Bio-methanol</v>
      </c>
      <c r="D872" t="s">
        <v>202</v>
      </c>
      <c r="E872" t="s">
        <v>49</v>
      </c>
      <c r="F872" t="s">
        <v>176</v>
      </c>
      <c r="G872" s="20">
        <f>INDEX(FuelData,MATCH($B872,FuelData_Index,0),MATCH(G$4,FuelData_Year,0))</f>
        <v>0</v>
      </c>
      <c r="H872" s="20">
        <f t="shared" ref="H872:AH872" si="618">INDEX(FuelData,MATCH($B872,FuelData_Index,0),MATCH(H$4,FuelData_Year,0))</f>
        <v>0</v>
      </c>
      <c r="I872" s="20">
        <f t="shared" si="618"/>
        <v>0</v>
      </c>
      <c r="J872" s="20">
        <f t="shared" si="618"/>
        <v>0</v>
      </c>
      <c r="K872" s="20">
        <f t="shared" si="618"/>
        <v>0</v>
      </c>
      <c r="L872" s="20">
        <f t="shared" si="618"/>
        <v>0</v>
      </c>
      <c r="M872" s="20">
        <f t="shared" si="618"/>
        <v>0</v>
      </c>
      <c r="N872" s="20">
        <f t="shared" si="618"/>
        <v>0</v>
      </c>
      <c r="O872" s="20">
        <f t="shared" si="618"/>
        <v>0</v>
      </c>
      <c r="P872" s="20">
        <f t="shared" si="618"/>
        <v>0</v>
      </c>
      <c r="Q872" s="20">
        <f t="shared" si="618"/>
        <v>0</v>
      </c>
      <c r="R872" s="20">
        <f t="shared" si="618"/>
        <v>0</v>
      </c>
      <c r="S872" s="20">
        <f t="shared" si="618"/>
        <v>0</v>
      </c>
      <c r="T872" s="20">
        <f t="shared" si="618"/>
        <v>0</v>
      </c>
      <c r="U872" s="20">
        <f t="shared" si="618"/>
        <v>0</v>
      </c>
      <c r="V872" s="20">
        <f t="shared" si="618"/>
        <v>0</v>
      </c>
      <c r="W872" s="20">
        <f t="shared" si="618"/>
        <v>0</v>
      </c>
      <c r="X872" s="20">
        <f t="shared" si="618"/>
        <v>0</v>
      </c>
      <c r="Y872" s="20">
        <f t="shared" si="618"/>
        <v>0</v>
      </c>
      <c r="Z872" s="20">
        <f t="shared" si="618"/>
        <v>0</v>
      </c>
      <c r="AA872" s="20">
        <f t="shared" si="618"/>
        <v>0</v>
      </c>
      <c r="AB872" s="20">
        <f t="shared" si="618"/>
        <v>0</v>
      </c>
      <c r="AC872" s="20">
        <f t="shared" si="618"/>
        <v>0</v>
      </c>
      <c r="AD872" s="20">
        <f t="shared" si="618"/>
        <v>0</v>
      </c>
      <c r="AE872" s="20">
        <f t="shared" si="618"/>
        <v>0</v>
      </c>
      <c r="AF872" s="20">
        <f t="shared" si="618"/>
        <v>0</v>
      </c>
      <c r="AG872" s="20">
        <f t="shared" si="618"/>
        <v>0</v>
      </c>
      <c r="AH872" s="20">
        <f t="shared" si="618"/>
        <v>0</v>
      </c>
    </row>
    <row r="873" spans="2:34" hidden="1" outlineLevel="1">
      <c r="B873" t="str">
        <f t="shared" si="601"/>
        <v>Bio-methanol - TTW emissions (methane) - Global - ton CH4/ton fuel</v>
      </c>
      <c r="C873" t="str">
        <f>C852</f>
        <v>Bio-methanol</v>
      </c>
      <c r="D873" t="s">
        <v>203</v>
      </c>
      <c r="E873" t="s">
        <v>49</v>
      </c>
      <c r="F873" t="s">
        <v>177</v>
      </c>
      <c r="G873" s="20">
        <f t="shared" ref="G873:AH874" si="619">INDEX(FuelData,MATCH($B873,FuelData_Index,0),MATCH(G$4,FuelData_Year,0))</f>
        <v>0</v>
      </c>
      <c r="H873" s="20">
        <f t="shared" si="619"/>
        <v>0</v>
      </c>
      <c r="I873" s="20">
        <f t="shared" si="619"/>
        <v>0</v>
      </c>
      <c r="J873" s="20">
        <f t="shared" si="619"/>
        <v>0</v>
      </c>
      <c r="K873" s="20">
        <f t="shared" si="619"/>
        <v>0</v>
      </c>
      <c r="L873" s="20">
        <f t="shared" si="619"/>
        <v>0</v>
      </c>
      <c r="M873" s="20">
        <f t="shared" si="619"/>
        <v>0</v>
      </c>
      <c r="N873" s="20">
        <f t="shared" si="619"/>
        <v>0</v>
      </c>
      <c r="O873" s="20">
        <f t="shared" si="619"/>
        <v>0</v>
      </c>
      <c r="P873" s="20">
        <f t="shared" si="619"/>
        <v>0</v>
      </c>
      <c r="Q873" s="20">
        <f t="shared" si="619"/>
        <v>0</v>
      </c>
      <c r="R873" s="20">
        <f t="shared" si="619"/>
        <v>0</v>
      </c>
      <c r="S873" s="20">
        <f t="shared" si="619"/>
        <v>0</v>
      </c>
      <c r="T873" s="20">
        <f t="shared" si="619"/>
        <v>0</v>
      </c>
      <c r="U873" s="20">
        <f t="shared" si="619"/>
        <v>0</v>
      </c>
      <c r="V873" s="20">
        <f t="shared" si="619"/>
        <v>0</v>
      </c>
      <c r="W873" s="20">
        <f t="shared" si="619"/>
        <v>0</v>
      </c>
      <c r="X873" s="20">
        <f t="shared" si="619"/>
        <v>0</v>
      </c>
      <c r="Y873" s="20">
        <f t="shared" si="619"/>
        <v>0</v>
      </c>
      <c r="Z873" s="20">
        <f t="shared" si="619"/>
        <v>0</v>
      </c>
      <c r="AA873" s="20">
        <f t="shared" si="619"/>
        <v>0</v>
      </c>
      <c r="AB873" s="20">
        <f t="shared" si="619"/>
        <v>0</v>
      </c>
      <c r="AC873" s="20">
        <f t="shared" si="619"/>
        <v>0</v>
      </c>
      <c r="AD873" s="20">
        <f t="shared" si="619"/>
        <v>0</v>
      </c>
      <c r="AE873" s="20">
        <f t="shared" si="619"/>
        <v>0</v>
      </c>
      <c r="AF873" s="20">
        <f t="shared" si="619"/>
        <v>0</v>
      </c>
      <c r="AG873" s="20">
        <f t="shared" si="619"/>
        <v>0</v>
      </c>
      <c r="AH873" s="20">
        <f t="shared" si="619"/>
        <v>0</v>
      </c>
    </row>
    <row r="874" spans="2:34" hidden="1" outlineLevel="1">
      <c r="B874" t="str">
        <f t="shared" si="601"/>
        <v>Bio-methanol - TTW emissions (nitrous oxide) - Global - ton N2O/ton fuel</v>
      </c>
      <c r="C874" t="str">
        <f>C852</f>
        <v>Bio-methanol</v>
      </c>
      <c r="D874" t="s">
        <v>204</v>
      </c>
      <c r="E874" t="s">
        <v>49</v>
      </c>
      <c r="F874" t="s">
        <v>178</v>
      </c>
      <c r="G874" s="20">
        <f t="shared" si="619"/>
        <v>0</v>
      </c>
      <c r="H874" s="20">
        <f t="shared" si="619"/>
        <v>0</v>
      </c>
      <c r="I874" s="20">
        <f t="shared" si="619"/>
        <v>0</v>
      </c>
      <c r="J874" s="20">
        <f t="shared" si="619"/>
        <v>0</v>
      </c>
      <c r="K874" s="20">
        <f t="shared" si="619"/>
        <v>0</v>
      </c>
      <c r="L874" s="20">
        <f t="shared" si="619"/>
        <v>0</v>
      </c>
      <c r="M874" s="20">
        <f t="shared" si="619"/>
        <v>0</v>
      </c>
      <c r="N874" s="20">
        <f t="shared" si="619"/>
        <v>0</v>
      </c>
      <c r="O874" s="20">
        <f t="shared" si="619"/>
        <v>0</v>
      </c>
      <c r="P874" s="20">
        <f t="shared" si="619"/>
        <v>0</v>
      </c>
      <c r="Q874" s="20">
        <f t="shared" si="619"/>
        <v>0</v>
      </c>
      <c r="R874" s="20">
        <f t="shared" si="619"/>
        <v>0</v>
      </c>
      <c r="S874" s="20">
        <f t="shared" si="619"/>
        <v>0</v>
      </c>
      <c r="T874" s="20">
        <f t="shared" si="619"/>
        <v>0</v>
      </c>
      <c r="U874" s="20">
        <f t="shared" si="619"/>
        <v>0</v>
      </c>
      <c r="V874" s="20">
        <f t="shared" si="619"/>
        <v>0</v>
      </c>
      <c r="W874" s="20">
        <f t="shared" si="619"/>
        <v>0</v>
      </c>
      <c r="X874" s="20">
        <f t="shared" si="619"/>
        <v>0</v>
      </c>
      <c r="Y874" s="20">
        <f t="shared" si="619"/>
        <v>0</v>
      </c>
      <c r="Z874" s="20">
        <f t="shared" si="619"/>
        <v>0</v>
      </c>
      <c r="AA874" s="20">
        <f t="shared" si="619"/>
        <v>0</v>
      </c>
      <c r="AB874" s="20">
        <f t="shared" si="619"/>
        <v>0</v>
      </c>
      <c r="AC874" s="20">
        <f t="shared" si="619"/>
        <v>0</v>
      </c>
      <c r="AD874" s="20">
        <f t="shared" si="619"/>
        <v>0</v>
      </c>
      <c r="AE874" s="20">
        <f t="shared" si="619"/>
        <v>0</v>
      </c>
      <c r="AF874" s="20">
        <f t="shared" si="619"/>
        <v>0</v>
      </c>
      <c r="AG874" s="20">
        <f t="shared" si="619"/>
        <v>0</v>
      </c>
      <c r="AH874" s="20">
        <f t="shared" si="619"/>
        <v>0</v>
      </c>
    </row>
    <row r="875" spans="2:34" hidden="1" outlineLevel="1">
      <c r="B875" t="str">
        <f t="shared" si="601"/>
        <v/>
      </c>
      <c r="C875" s="56"/>
      <c r="D875" s="56"/>
      <c r="E875" s="56"/>
      <c r="F875" s="56"/>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row>
    <row r="876" spans="2:34" hidden="1" outlineLevel="1">
      <c r="B876" t="str">
        <f t="shared" si="601"/>
        <v>Bio-methanol - Total emissions - WTT - Global - ton CO2eq/ton fuel</v>
      </c>
      <c r="C876" s="10" t="str">
        <f>C852</f>
        <v>Bio-methanol</v>
      </c>
      <c r="D876" s="10" t="s">
        <v>175</v>
      </c>
      <c r="E876" s="10" t="s">
        <v>49</v>
      </c>
      <c r="F876" s="10" t="s">
        <v>52</v>
      </c>
      <c r="G876" s="60">
        <f t="shared" ref="G876:AH876" si="620">G880+G887+G895</f>
        <v>0</v>
      </c>
      <c r="H876" s="60">
        <f t="shared" si="620"/>
        <v>0</v>
      </c>
      <c r="I876" s="60">
        <f t="shared" si="620"/>
        <v>0</v>
      </c>
      <c r="J876" s="60">
        <f t="shared" si="620"/>
        <v>0</v>
      </c>
      <c r="K876" s="60">
        <f t="shared" si="620"/>
        <v>0</v>
      </c>
      <c r="L876" s="60">
        <f t="shared" si="620"/>
        <v>0</v>
      </c>
      <c r="M876" s="60">
        <f t="shared" si="620"/>
        <v>0</v>
      </c>
      <c r="N876" s="60">
        <f t="shared" si="620"/>
        <v>0</v>
      </c>
      <c r="O876" s="60">
        <f t="shared" si="620"/>
        <v>0</v>
      </c>
      <c r="P876" s="60">
        <f t="shared" si="620"/>
        <v>0</v>
      </c>
      <c r="Q876" s="60">
        <f t="shared" si="620"/>
        <v>0</v>
      </c>
      <c r="R876" s="60">
        <f t="shared" si="620"/>
        <v>0</v>
      </c>
      <c r="S876" s="60">
        <f t="shared" si="620"/>
        <v>0</v>
      </c>
      <c r="T876" s="60">
        <f t="shared" si="620"/>
        <v>0</v>
      </c>
      <c r="U876" s="60">
        <f t="shared" si="620"/>
        <v>0</v>
      </c>
      <c r="V876" s="60">
        <f t="shared" si="620"/>
        <v>0</v>
      </c>
      <c r="W876" s="60">
        <f t="shared" si="620"/>
        <v>0</v>
      </c>
      <c r="X876" s="60">
        <f t="shared" si="620"/>
        <v>0</v>
      </c>
      <c r="Y876" s="60">
        <f t="shared" si="620"/>
        <v>0</v>
      </c>
      <c r="Z876" s="60">
        <f t="shared" si="620"/>
        <v>0</v>
      </c>
      <c r="AA876" s="60">
        <f t="shared" si="620"/>
        <v>0</v>
      </c>
      <c r="AB876" s="60">
        <f t="shared" si="620"/>
        <v>0</v>
      </c>
      <c r="AC876" s="60">
        <f t="shared" si="620"/>
        <v>0</v>
      </c>
      <c r="AD876" s="60">
        <f t="shared" si="620"/>
        <v>0</v>
      </c>
      <c r="AE876" s="60">
        <f t="shared" si="620"/>
        <v>0</v>
      </c>
      <c r="AF876" s="60">
        <f t="shared" si="620"/>
        <v>0</v>
      </c>
      <c r="AG876" s="60">
        <f t="shared" si="620"/>
        <v>0</v>
      </c>
      <c r="AH876" s="60">
        <f t="shared" si="620"/>
        <v>0</v>
      </c>
    </row>
    <row r="877" spans="2:34" hidden="1" outlineLevel="1">
      <c r="B877" t="str">
        <f t="shared" si="601"/>
        <v>Bio-methanol - Total emissions - WTT - Global - ton CO2eq/ton fuel</v>
      </c>
      <c r="C877" s="2" t="str">
        <f>C852</f>
        <v>Bio-methanol</v>
      </c>
      <c r="D877" s="2" t="s">
        <v>175</v>
      </c>
      <c r="E877" s="2" t="s">
        <v>49</v>
      </c>
      <c r="F877" s="2" t="s">
        <v>52</v>
      </c>
      <c r="G877" s="64">
        <f t="shared" ref="G877:AH877" si="621">G881+G888+G896</f>
        <v>0</v>
      </c>
      <c r="H877" s="64">
        <f t="shared" si="621"/>
        <v>0</v>
      </c>
      <c r="I877" s="64">
        <f t="shared" si="621"/>
        <v>0</v>
      </c>
      <c r="J877" s="64">
        <f t="shared" si="621"/>
        <v>0</v>
      </c>
      <c r="K877" s="64">
        <f t="shared" si="621"/>
        <v>0</v>
      </c>
      <c r="L877" s="64">
        <f t="shared" si="621"/>
        <v>0</v>
      </c>
      <c r="M877" s="64">
        <f t="shared" si="621"/>
        <v>0</v>
      </c>
      <c r="N877" s="64">
        <f t="shared" si="621"/>
        <v>0</v>
      </c>
      <c r="O877" s="64">
        <f t="shared" si="621"/>
        <v>0</v>
      </c>
      <c r="P877" s="64">
        <f t="shared" si="621"/>
        <v>0</v>
      </c>
      <c r="Q877" s="64">
        <f t="shared" si="621"/>
        <v>0</v>
      </c>
      <c r="R877" s="64">
        <f t="shared" si="621"/>
        <v>0</v>
      </c>
      <c r="S877" s="64">
        <f t="shared" si="621"/>
        <v>0</v>
      </c>
      <c r="T877" s="64">
        <f t="shared" si="621"/>
        <v>0</v>
      </c>
      <c r="U877" s="64">
        <f t="shared" si="621"/>
        <v>0</v>
      </c>
      <c r="V877" s="64">
        <f t="shared" si="621"/>
        <v>0</v>
      </c>
      <c r="W877" s="64">
        <f t="shared" si="621"/>
        <v>0</v>
      </c>
      <c r="X877" s="64">
        <f t="shared" si="621"/>
        <v>0</v>
      </c>
      <c r="Y877" s="64">
        <f t="shared" si="621"/>
        <v>0</v>
      </c>
      <c r="Z877" s="64">
        <f t="shared" si="621"/>
        <v>0</v>
      </c>
      <c r="AA877" s="64">
        <f t="shared" si="621"/>
        <v>0</v>
      </c>
      <c r="AB877" s="64">
        <f t="shared" si="621"/>
        <v>0</v>
      </c>
      <c r="AC877" s="64">
        <f t="shared" si="621"/>
        <v>0</v>
      </c>
      <c r="AD877" s="64">
        <f t="shared" si="621"/>
        <v>0</v>
      </c>
      <c r="AE877" s="64">
        <f t="shared" si="621"/>
        <v>0</v>
      </c>
      <c r="AF877" s="64">
        <f t="shared" si="621"/>
        <v>0</v>
      </c>
      <c r="AG877" s="64">
        <f t="shared" si="621"/>
        <v>0</v>
      </c>
      <c r="AH877" s="64">
        <f t="shared" si="621"/>
        <v>0</v>
      </c>
    </row>
    <row r="878" spans="2:34" hidden="1" outlineLevel="1">
      <c r="B878" t="str">
        <f t="shared" si="601"/>
        <v>Bio-methanol - Total emissions - WTT - Global - ton CO2eq/ton fuel</v>
      </c>
      <c r="C878" s="13" t="str">
        <f>C852</f>
        <v>Bio-methanol</v>
      </c>
      <c r="D878" s="13" t="s">
        <v>175</v>
      </c>
      <c r="E878" s="13" t="s">
        <v>49</v>
      </c>
      <c r="F878" s="13" t="s">
        <v>52</v>
      </c>
      <c r="G878" s="61">
        <f t="shared" ref="G878:AH878" si="622">G882+G889+G897</f>
        <v>0</v>
      </c>
      <c r="H878" s="61">
        <f t="shared" si="622"/>
        <v>0</v>
      </c>
      <c r="I878" s="61">
        <f t="shared" si="622"/>
        <v>0</v>
      </c>
      <c r="J878" s="61">
        <f t="shared" si="622"/>
        <v>0</v>
      </c>
      <c r="K878" s="61">
        <f t="shared" si="622"/>
        <v>0</v>
      </c>
      <c r="L878" s="61">
        <f t="shared" si="622"/>
        <v>0</v>
      </c>
      <c r="M878" s="61">
        <f t="shared" si="622"/>
        <v>0</v>
      </c>
      <c r="N878" s="61">
        <f t="shared" si="622"/>
        <v>0</v>
      </c>
      <c r="O878" s="61">
        <f t="shared" si="622"/>
        <v>0</v>
      </c>
      <c r="P878" s="61">
        <f t="shared" si="622"/>
        <v>0</v>
      </c>
      <c r="Q878" s="61">
        <f t="shared" si="622"/>
        <v>0</v>
      </c>
      <c r="R878" s="61">
        <f t="shared" si="622"/>
        <v>0</v>
      </c>
      <c r="S878" s="61">
        <f t="shared" si="622"/>
        <v>0</v>
      </c>
      <c r="T878" s="61">
        <f t="shared" si="622"/>
        <v>0</v>
      </c>
      <c r="U878" s="61">
        <f t="shared" si="622"/>
        <v>0</v>
      </c>
      <c r="V878" s="61">
        <f t="shared" si="622"/>
        <v>0</v>
      </c>
      <c r="W878" s="61">
        <f t="shared" si="622"/>
        <v>0</v>
      </c>
      <c r="X878" s="61">
        <f t="shared" si="622"/>
        <v>0</v>
      </c>
      <c r="Y878" s="61">
        <f t="shared" si="622"/>
        <v>0</v>
      </c>
      <c r="Z878" s="61">
        <f t="shared" si="622"/>
        <v>0</v>
      </c>
      <c r="AA878" s="61">
        <f t="shared" si="622"/>
        <v>0</v>
      </c>
      <c r="AB878" s="61">
        <f t="shared" si="622"/>
        <v>0</v>
      </c>
      <c r="AC878" s="61">
        <f t="shared" si="622"/>
        <v>0</v>
      </c>
      <c r="AD878" s="61">
        <f t="shared" si="622"/>
        <v>0</v>
      </c>
      <c r="AE878" s="61">
        <f t="shared" si="622"/>
        <v>0</v>
      </c>
      <c r="AF878" s="61">
        <f t="shared" si="622"/>
        <v>0</v>
      </c>
      <c r="AG878" s="61">
        <f t="shared" si="622"/>
        <v>0</v>
      </c>
      <c r="AH878" s="61">
        <f t="shared" si="622"/>
        <v>0</v>
      </c>
    </row>
    <row r="879" spans="2:34" hidden="1" outlineLevel="1">
      <c r="B879" t="str">
        <f t="shared" si="601"/>
        <v/>
      </c>
      <c r="C879" s="2"/>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row>
    <row r="880" spans="2:34" hidden="1" outlineLevel="1">
      <c r="B880" t="str">
        <f t="shared" si="601"/>
        <v>Bio-methanol - Process-related emissions - WTT - Global - ton CO2/ton fuel</v>
      </c>
      <c r="C880" s="10" t="str">
        <f>C852</f>
        <v>Bio-methanol</v>
      </c>
      <c r="D880" s="10" t="s">
        <v>179</v>
      </c>
      <c r="E880" s="10" t="s">
        <v>49</v>
      </c>
      <c r="F880" s="10" t="s">
        <v>176</v>
      </c>
      <c r="G880" s="60">
        <f>G883</f>
        <v>0</v>
      </c>
      <c r="H880" s="60">
        <f t="shared" ref="H880:AH880" si="623">H883</f>
        <v>0</v>
      </c>
      <c r="I880" s="60">
        <f t="shared" si="623"/>
        <v>0</v>
      </c>
      <c r="J880" s="60">
        <f t="shared" si="623"/>
        <v>0</v>
      </c>
      <c r="K880" s="60">
        <f t="shared" si="623"/>
        <v>0</v>
      </c>
      <c r="L880" s="60">
        <f t="shared" si="623"/>
        <v>0</v>
      </c>
      <c r="M880" s="60">
        <f t="shared" si="623"/>
        <v>0</v>
      </c>
      <c r="N880" s="60">
        <f t="shared" si="623"/>
        <v>0</v>
      </c>
      <c r="O880" s="60">
        <f t="shared" si="623"/>
        <v>0</v>
      </c>
      <c r="P880" s="60">
        <f t="shared" si="623"/>
        <v>0</v>
      </c>
      <c r="Q880" s="60">
        <f t="shared" si="623"/>
        <v>0</v>
      </c>
      <c r="R880" s="60">
        <f t="shared" si="623"/>
        <v>0</v>
      </c>
      <c r="S880" s="60">
        <f t="shared" si="623"/>
        <v>0</v>
      </c>
      <c r="T880" s="60">
        <f t="shared" si="623"/>
        <v>0</v>
      </c>
      <c r="U880" s="60">
        <f t="shared" si="623"/>
        <v>0</v>
      </c>
      <c r="V880" s="60">
        <f t="shared" si="623"/>
        <v>0</v>
      </c>
      <c r="W880" s="60">
        <f t="shared" si="623"/>
        <v>0</v>
      </c>
      <c r="X880" s="60">
        <f t="shared" si="623"/>
        <v>0</v>
      </c>
      <c r="Y880" s="60">
        <f t="shared" si="623"/>
        <v>0</v>
      </c>
      <c r="Z880" s="60">
        <f t="shared" si="623"/>
        <v>0</v>
      </c>
      <c r="AA880" s="60">
        <f t="shared" si="623"/>
        <v>0</v>
      </c>
      <c r="AB880" s="60">
        <f t="shared" si="623"/>
        <v>0</v>
      </c>
      <c r="AC880" s="60">
        <f t="shared" si="623"/>
        <v>0</v>
      </c>
      <c r="AD880" s="60">
        <f t="shared" si="623"/>
        <v>0</v>
      </c>
      <c r="AE880" s="60">
        <f t="shared" si="623"/>
        <v>0</v>
      </c>
      <c r="AF880" s="60">
        <f t="shared" si="623"/>
        <v>0</v>
      </c>
      <c r="AG880" s="60">
        <f t="shared" si="623"/>
        <v>0</v>
      </c>
      <c r="AH880" s="60">
        <f t="shared" si="623"/>
        <v>0</v>
      </c>
    </row>
    <row r="881" spans="2:34" hidden="1" outlineLevel="1">
      <c r="B881" t="str">
        <f t="shared" si="601"/>
        <v>Bio-methanol - Process-related emissions - WTT - Global - ton CH4/ton fuel</v>
      </c>
      <c r="C881" s="2" t="str">
        <f>C852</f>
        <v>Bio-methanol</v>
      </c>
      <c r="D881" s="2" t="s">
        <v>179</v>
      </c>
      <c r="E881" s="2" t="s">
        <v>49</v>
      </c>
      <c r="F881" s="2" t="s">
        <v>177</v>
      </c>
      <c r="G881" s="64">
        <f t="shared" ref="G881:AH881" si="624">G884</f>
        <v>0</v>
      </c>
      <c r="H881" s="64">
        <f t="shared" si="624"/>
        <v>0</v>
      </c>
      <c r="I881" s="64">
        <f t="shared" si="624"/>
        <v>0</v>
      </c>
      <c r="J881" s="64">
        <f t="shared" si="624"/>
        <v>0</v>
      </c>
      <c r="K881" s="64">
        <f t="shared" si="624"/>
        <v>0</v>
      </c>
      <c r="L881" s="64">
        <f t="shared" si="624"/>
        <v>0</v>
      </c>
      <c r="M881" s="64">
        <f t="shared" si="624"/>
        <v>0</v>
      </c>
      <c r="N881" s="64">
        <f t="shared" si="624"/>
        <v>0</v>
      </c>
      <c r="O881" s="64">
        <f t="shared" si="624"/>
        <v>0</v>
      </c>
      <c r="P881" s="64">
        <f t="shared" si="624"/>
        <v>0</v>
      </c>
      <c r="Q881" s="64">
        <f t="shared" si="624"/>
        <v>0</v>
      </c>
      <c r="R881" s="64">
        <f t="shared" si="624"/>
        <v>0</v>
      </c>
      <c r="S881" s="64">
        <f t="shared" si="624"/>
        <v>0</v>
      </c>
      <c r="T881" s="64">
        <f t="shared" si="624"/>
        <v>0</v>
      </c>
      <c r="U881" s="64">
        <f t="shared" si="624"/>
        <v>0</v>
      </c>
      <c r="V881" s="64">
        <f t="shared" si="624"/>
        <v>0</v>
      </c>
      <c r="W881" s="64">
        <f t="shared" si="624"/>
        <v>0</v>
      </c>
      <c r="X881" s="64">
        <f t="shared" si="624"/>
        <v>0</v>
      </c>
      <c r="Y881" s="64">
        <f t="shared" si="624"/>
        <v>0</v>
      </c>
      <c r="Z881" s="64">
        <f t="shared" si="624"/>
        <v>0</v>
      </c>
      <c r="AA881" s="64">
        <f t="shared" si="624"/>
        <v>0</v>
      </c>
      <c r="AB881" s="64">
        <f t="shared" si="624"/>
        <v>0</v>
      </c>
      <c r="AC881" s="64">
        <f t="shared" si="624"/>
        <v>0</v>
      </c>
      <c r="AD881" s="64">
        <f t="shared" si="624"/>
        <v>0</v>
      </c>
      <c r="AE881" s="64">
        <f t="shared" si="624"/>
        <v>0</v>
      </c>
      <c r="AF881" s="64">
        <f t="shared" si="624"/>
        <v>0</v>
      </c>
      <c r="AG881" s="64">
        <f t="shared" si="624"/>
        <v>0</v>
      </c>
      <c r="AH881" s="64">
        <f t="shared" si="624"/>
        <v>0</v>
      </c>
    </row>
    <row r="882" spans="2:34" hidden="1" outlineLevel="1">
      <c r="B882" t="str">
        <f t="shared" si="601"/>
        <v>Bio-methanol - Process-related emissions - WTT - Global - ton N2O/ton fuel</v>
      </c>
      <c r="C882" s="13" t="str">
        <f>C852</f>
        <v>Bio-methanol</v>
      </c>
      <c r="D882" s="13" t="s">
        <v>179</v>
      </c>
      <c r="E882" s="13" t="s">
        <v>49</v>
      </c>
      <c r="F882" s="13" t="s">
        <v>178</v>
      </c>
      <c r="G882" s="61">
        <f t="shared" ref="G882:AH882" si="625">G885</f>
        <v>0</v>
      </c>
      <c r="H882" s="61">
        <f t="shared" si="625"/>
        <v>0</v>
      </c>
      <c r="I882" s="61">
        <f t="shared" si="625"/>
        <v>0</v>
      </c>
      <c r="J882" s="61">
        <f t="shared" si="625"/>
        <v>0</v>
      </c>
      <c r="K882" s="61">
        <f t="shared" si="625"/>
        <v>0</v>
      </c>
      <c r="L882" s="61">
        <f t="shared" si="625"/>
        <v>0</v>
      </c>
      <c r="M882" s="61">
        <f t="shared" si="625"/>
        <v>0</v>
      </c>
      <c r="N882" s="61">
        <f t="shared" si="625"/>
        <v>0</v>
      </c>
      <c r="O882" s="61">
        <f t="shared" si="625"/>
        <v>0</v>
      </c>
      <c r="P882" s="61">
        <f t="shared" si="625"/>
        <v>0</v>
      </c>
      <c r="Q882" s="61">
        <f t="shared" si="625"/>
        <v>0</v>
      </c>
      <c r="R882" s="61">
        <f t="shared" si="625"/>
        <v>0</v>
      </c>
      <c r="S882" s="61">
        <f t="shared" si="625"/>
        <v>0</v>
      </c>
      <c r="T882" s="61">
        <f t="shared" si="625"/>
        <v>0</v>
      </c>
      <c r="U882" s="61">
        <f t="shared" si="625"/>
        <v>0</v>
      </c>
      <c r="V882" s="61">
        <f t="shared" si="625"/>
        <v>0</v>
      </c>
      <c r="W882" s="61">
        <f t="shared" si="625"/>
        <v>0</v>
      </c>
      <c r="X882" s="61">
        <f t="shared" si="625"/>
        <v>0</v>
      </c>
      <c r="Y882" s="61">
        <f t="shared" si="625"/>
        <v>0</v>
      </c>
      <c r="Z882" s="61">
        <f t="shared" si="625"/>
        <v>0</v>
      </c>
      <c r="AA882" s="61">
        <f t="shared" si="625"/>
        <v>0</v>
      </c>
      <c r="AB882" s="61">
        <f t="shared" si="625"/>
        <v>0</v>
      </c>
      <c r="AC882" s="61">
        <f t="shared" si="625"/>
        <v>0</v>
      </c>
      <c r="AD882" s="61">
        <f t="shared" si="625"/>
        <v>0</v>
      </c>
      <c r="AE882" s="61">
        <f t="shared" si="625"/>
        <v>0</v>
      </c>
      <c r="AF882" s="61">
        <f t="shared" si="625"/>
        <v>0</v>
      </c>
      <c r="AG882" s="61">
        <f t="shared" si="625"/>
        <v>0</v>
      </c>
      <c r="AH882" s="61">
        <f t="shared" si="625"/>
        <v>0</v>
      </c>
    </row>
    <row r="883" spans="2:34" hidden="1" outlineLevel="1">
      <c r="B883" t="str">
        <f t="shared" si="601"/>
        <v>Bio-methanol - Process WTT emissions (carbon dioxide) - Global - ton CO2/ton fuel</v>
      </c>
      <c r="C883" t="str">
        <f>C852</f>
        <v>Bio-methanol</v>
      </c>
      <c r="D883" t="s">
        <v>180</v>
      </c>
      <c r="E883" t="s">
        <v>49</v>
      </c>
      <c r="F883" t="s">
        <v>176</v>
      </c>
      <c r="G883" s="20">
        <f t="shared" ref="G883:AH885" si="626">INDEX(FuelData,MATCH($B883,FuelData_Index,0),MATCH(G$4,FuelData_Year,0))</f>
        <v>0</v>
      </c>
      <c r="H883" s="20">
        <f t="shared" si="626"/>
        <v>0</v>
      </c>
      <c r="I883" s="20">
        <f t="shared" si="626"/>
        <v>0</v>
      </c>
      <c r="J883" s="20">
        <f t="shared" si="626"/>
        <v>0</v>
      </c>
      <c r="K883" s="20">
        <f t="shared" si="626"/>
        <v>0</v>
      </c>
      <c r="L883" s="20">
        <f t="shared" si="626"/>
        <v>0</v>
      </c>
      <c r="M883" s="20">
        <f t="shared" si="626"/>
        <v>0</v>
      </c>
      <c r="N883" s="20">
        <f t="shared" si="626"/>
        <v>0</v>
      </c>
      <c r="O883" s="20">
        <f t="shared" si="626"/>
        <v>0</v>
      </c>
      <c r="P883" s="20">
        <f t="shared" si="626"/>
        <v>0</v>
      </c>
      <c r="Q883" s="20">
        <f t="shared" si="626"/>
        <v>0</v>
      </c>
      <c r="R883" s="20">
        <f t="shared" si="626"/>
        <v>0</v>
      </c>
      <c r="S883" s="20">
        <f t="shared" si="626"/>
        <v>0</v>
      </c>
      <c r="T883" s="20">
        <f t="shared" si="626"/>
        <v>0</v>
      </c>
      <c r="U883" s="20">
        <f t="shared" si="626"/>
        <v>0</v>
      </c>
      <c r="V883" s="20">
        <f t="shared" si="626"/>
        <v>0</v>
      </c>
      <c r="W883" s="20">
        <f t="shared" si="626"/>
        <v>0</v>
      </c>
      <c r="X883" s="20">
        <f t="shared" si="626"/>
        <v>0</v>
      </c>
      <c r="Y883" s="20">
        <f t="shared" si="626"/>
        <v>0</v>
      </c>
      <c r="Z883" s="20">
        <f t="shared" si="626"/>
        <v>0</v>
      </c>
      <c r="AA883" s="20">
        <f t="shared" si="626"/>
        <v>0</v>
      </c>
      <c r="AB883" s="20">
        <f t="shared" si="626"/>
        <v>0</v>
      </c>
      <c r="AC883" s="20">
        <f t="shared" si="626"/>
        <v>0</v>
      </c>
      <c r="AD883" s="20">
        <f t="shared" si="626"/>
        <v>0</v>
      </c>
      <c r="AE883" s="20">
        <f t="shared" si="626"/>
        <v>0</v>
      </c>
      <c r="AF883" s="20">
        <f t="shared" si="626"/>
        <v>0</v>
      </c>
      <c r="AG883" s="20">
        <f t="shared" si="626"/>
        <v>0</v>
      </c>
      <c r="AH883" s="20">
        <f t="shared" si="626"/>
        <v>0</v>
      </c>
    </row>
    <row r="884" spans="2:34" hidden="1" outlineLevel="1">
      <c r="B884" t="str">
        <f t="shared" si="601"/>
        <v>Bio-methanol - Process WTT emissions (methane) - Global - ton CH4/ton fuel</v>
      </c>
      <c r="C884" t="str">
        <f>C852</f>
        <v>Bio-methanol</v>
      </c>
      <c r="D884" t="s">
        <v>181</v>
      </c>
      <c r="E884" t="s">
        <v>49</v>
      </c>
      <c r="F884" t="s">
        <v>177</v>
      </c>
      <c r="G884" s="20">
        <f t="shared" si="626"/>
        <v>0</v>
      </c>
      <c r="H884" s="20">
        <f t="shared" si="626"/>
        <v>0</v>
      </c>
      <c r="I884" s="20">
        <f t="shared" si="626"/>
        <v>0</v>
      </c>
      <c r="J884" s="20">
        <f t="shared" si="626"/>
        <v>0</v>
      </c>
      <c r="K884" s="20">
        <f t="shared" si="626"/>
        <v>0</v>
      </c>
      <c r="L884" s="20">
        <f t="shared" si="626"/>
        <v>0</v>
      </c>
      <c r="M884" s="20">
        <f t="shared" si="626"/>
        <v>0</v>
      </c>
      <c r="N884" s="20">
        <f t="shared" si="626"/>
        <v>0</v>
      </c>
      <c r="O884" s="20">
        <f t="shared" si="626"/>
        <v>0</v>
      </c>
      <c r="P884" s="20">
        <f t="shared" si="626"/>
        <v>0</v>
      </c>
      <c r="Q884" s="20">
        <f t="shared" si="626"/>
        <v>0</v>
      </c>
      <c r="R884" s="20">
        <f t="shared" si="626"/>
        <v>0</v>
      </c>
      <c r="S884" s="20">
        <f t="shared" si="626"/>
        <v>0</v>
      </c>
      <c r="T884" s="20">
        <f t="shared" si="626"/>
        <v>0</v>
      </c>
      <c r="U884" s="20">
        <f t="shared" si="626"/>
        <v>0</v>
      </c>
      <c r="V884" s="20">
        <f t="shared" si="626"/>
        <v>0</v>
      </c>
      <c r="W884" s="20">
        <f t="shared" si="626"/>
        <v>0</v>
      </c>
      <c r="X884" s="20">
        <f t="shared" si="626"/>
        <v>0</v>
      </c>
      <c r="Y884" s="20">
        <f t="shared" si="626"/>
        <v>0</v>
      </c>
      <c r="Z884" s="20">
        <f t="shared" si="626"/>
        <v>0</v>
      </c>
      <c r="AA884" s="20">
        <f t="shared" si="626"/>
        <v>0</v>
      </c>
      <c r="AB884" s="20">
        <f t="shared" si="626"/>
        <v>0</v>
      </c>
      <c r="AC884" s="20">
        <f t="shared" si="626"/>
        <v>0</v>
      </c>
      <c r="AD884" s="20">
        <f t="shared" si="626"/>
        <v>0</v>
      </c>
      <c r="AE884" s="20">
        <f t="shared" si="626"/>
        <v>0</v>
      </c>
      <c r="AF884" s="20">
        <f t="shared" si="626"/>
        <v>0</v>
      </c>
      <c r="AG884" s="20">
        <f t="shared" si="626"/>
        <v>0</v>
      </c>
      <c r="AH884" s="20">
        <f t="shared" si="626"/>
        <v>0</v>
      </c>
    </row>
    <row r="885" spans="2:34" hidden="1" outlineLevel="1">
      <c r="B885" t="str">
        <f t="shared" si="601"/>
        <v>Bio-methanol - Process WTT emissions (nitrous oxide) - Global - ton N2O/ton fuel</v>
      </c>
      <c r="C885" t="str">
        <f>C852</f>
        <v>Bio-methanol</v>
      </c>
      <c r="D885" t="s">
        <v>182</v>
      </c>
      <c r="E885" t="s">
        <v>49</v>
      </c>
      <c r="F885" t="s">
        <v>178</v>
      </c>
      <c r="G885" s="20">
        <f t="shared" si="626"/>
        <v>0</v>
      </c>
      <c r="H885" s="20">
        <f t="shared" si="626"/>
        <v>0</v>
      </c>
      <c r="I885" s="20">
        <f t="shared" si="626"/>
        <v>0</v>
      </c>
      <c r="J885" s="20">
        <f t="shared" si="626"/>
        <v>0</v>
      </c>
      <c r="K885" s="20">
        <f t="shared" si="626"/>
        <v>0</v>
      </c>
      <c r="L885" s="20">
        <f t="shared" si="626"/>
        <v>0</v>
      </c>
      <c r="M885" s="20">
        <f t="shared" si="626"/>
        <v>0</v>
      </c>
      <c r="N885" s="20">
        <f t="shared" si="626"/>
        <v>0</v>
      </c>
      <c r="O885" s="20">
        <f t="shared" si="626"/>
        <v>0</v>
      </c>
      <c r="P885" s="20">
        <f t="shared" si="626"/>
        <v>0</v>
      </c>
      <c r="Q885" s="20">
        <f t="shared" si="626"/>
        <v>0</v>
      </c>
      <c r="R885" s="20">
        <f t="shared" si="626"/>
        <v>0</v>
      </c>
      <c r="S885" s="20">
        <f t="shared" si="626"/>
        <v>0</v>
      </c>
      <c r="T885" s="20">
        <f t="shared" si="626"/>
        <v>0</v>
      </c>
      <c r="U885" s="20">
        <f t="shared" si="626"/>
        <v>0</v>
      </c>
      <c r="V885" s="20">
        <f t="shared" si="626"/>
        <v>0</v>
      </c>
      <c r="W885" s="20">
        <f t="shared" si="626"/>
        <v>0</v>
      </c>
      <c r="X885" s="20">
        <f t="shared" si="626"/>
        <v>0</v>
      </c>
      <c r="Y885" s="20">
        <f t="shared" si="626"/>
        <v>0</v>
      </c>
      <c r="Z885" s="20">
        <f t="shared" si="626"/>
        <v>0</v>
      </c>
      <c r="AA885" s="20">
        <f t="shared" si="626"/>
        <v>0</v>
      </c>
      <c r="AB885" s="20">
        <f t="shared" si="626"/>
        <v>0</v>
      </c>
      <c r="AC885" s="20">
        <f t="shared" si="626"/>
        <v>0</v>
      </c>
      <c r="AD885" s="20">
        <f t="shared" si="626"/>
        <v>0</v>
      </c>
      <c r="AE885" s="20">
        <f t="shared" si="626"/>
        <v>0</v>
      </c>
      <c r="AF885" s="20">
        <f t="shared" si="626"/>
        <v>0</v>
      </c>
      <c r="AG885" s="20">
        <f t="shared" si="626"/>
        <v>0</v>
      </c>
      <c r="AH885" s="20">
        <f t="shared" si="626"/>
        <v>0</v>
      </c>
    </row>
    <row r="886" spans="2:34" hidden="1" outlineLevel="1">
      <c r="B886" t="str">
        <f t="shared" si="601"/>
        <v/>
      </c>
      <c r="G886" s="66"/>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row>
    <row r="887" spans="2:34" hidden="1" outlineLevel="1">
      <c r="B887" t="str">
        <f t="shared" si="601"/>
        <v>Bio-methanol - Energy-related emissions - WTT - Global - ton CO2/ton fuel</v>
      </c>
      <c r="C887" s="10" t="str">
        <f>C852</f>
        <v>Bio-methanol</v>
      </c>
      <c r="D887" s="10" t="s">
        <v>183</v>
      </c>
      <c r="E887" s="10" t="s">
        <v>49</v>
      </c>
      <c r="F887" s="10" t="s">
        <v>176</v>
      </c>
      <c r="G887" s="67">
        <f>G890*G$892</f>
        <v>0</v>
      </c>
      <c r="H887" s="67">
        <f t="shared" ref="H887:AH887" si="627">H890*H$892</f>
        <v>0</v>
      </c>
      <c r="I887" s="67">
        <f t="shared" si="627"/>
        <v>0</v>
      </c>
      <c r="J887" s="67">
        <f t="shared" si="627"/>
        <v>0</v>
      </c>
      <c r="K887" s="67">
        <f t="shared" si="627"/>
        <v>0</v>
      </c>
      <c r="L887" s="67">
        <f t="shared" si="627"/>
        <v>0</v>
      </c>
      <c r="M887" s="67">
        <f t="shared" si="627"/>
        <v>0</v>
      </c>
      <c r="N887" s="67">
        <f t="shared" si="627"/>
        <v>0</v>
      </c>
      <c r="O887" s="67">
        <f t="shared" si="627"/>
        <v>0</v>
      </c>
      <c r="P887" s="67">
        <f t="shared" si="627"/>
        <v>0</v>
      </c>
      <c r="Q887" s="67">
        <f t="shared" si="627"/>
        <v>0</v>
      </c>
      <c r="R887" s="67">
        <f t="shared" si="627"/>
        <v>0</v>
      </c>
      <c r="S887" s="67">
        <f t="shared" si="627"/>
        <v>0</v>
      </c>
      <c r="T887" s="67">
        <f t="shared" si="627"/>
        <v>0</v>
      </c>
      <c r="U887" s="67">
        <f t="shared" si="627"/>
        <v>0</v>
      </c>
      <c r="V887" s="67">
        <f t="shared" si="627"/>
        <v>0</v>
      </c>
      <c r="W887" s="67">
        <f t="shared" si="627"/>
        <v>0</v>
      </c>
      <c r="X887" s="67">
        <f t="shared" si="627"/>
        <v>0</v>
      </c>
      <c r="Y887" s="67">
        <f t="shared" si="627"/>
        <v>0</v>
      </c>
      <c r="Z887" s="67">
        <f t="shared" si="627"/>
        <v>0</v>
      </c>
      <c r="AA887" s="67">
        <f t="shared" si="627"/>
        <v>0</v>
      </c>
      <c r="AB887" s="67">
        <f t="shared" si="627"/>
        <v>0</v>
      </c>
      <c r="AC887" s="67">
        <f t="shared" si="627"/>
        <v>0</v>
      </c>
      <c r="AD887" s="67">
        <f t="shared" si="627"/>
        <v>0</v>
      </c>
      <c r="AE887" s="67">
        <f t="shared" si="627"/>
        <v>0</v>
      </c>
      <c r="AF887" s="67">
        <f t="shared" si="627"/>
        <v>0</v>
      </c>
      <c r="AG887" s="67">
        <f t="shared" si="627"/>
        <v>0</v>
      </c>
      <c r="AH887" s="67">
        <f t="shared" si="627"/>
        <v>0</v>
      </c>
    </row>
    <row r="888" spans="2:34" hidden="1" outlineLevel="1">
      <c r="B888" t="str">
        <f t="shared" si="601"/>
        <v>Bio-methanol - Energy-related emissions - WTT - Global - ton CH4/ton fuel</v>
      </c>
      <c r="C888" s="2" t="str">
        <f>C852</f>
        <v>Bio-methanol</v>
      </c>
      <c r="D888" s="2" t="s">
        <v>183</v>
      </c>
      <c r="E888" s="2" t="s">
        <v>49</v>
      </c>
      <c r="F888" s="2" t="s">
        <v>177</v>
      </c>
      <c r="G888" s="68">
        <f t="shared" ref="G888:AH888" si="628">G891*G$892</f>
        <v>0</v>
      </c>
      <c r="H888" s="68">
        <f t="shared" si="628"/>
        <v>0</v>
      </c>
      <c r="I888" s="68">
        <f t="shared" si="628"/>
        <v>0</v>
      </c>
      <c r="J888" s="68">
        <f t="shared" si="628"/>
        <v>0</v>
      </c>
      <c r="K888" s="68">
        <f t="shared" si="628"/>
        <v>0</v>
      </c>
      <c r="L888" s="68">
        <f t="shared" si="628"/>
        <v>0</v>
      </c>
      <c r="M888" s="68">
        <f t="shared" si="628"/>
        <v>0</v>
      </c>
      <c r="N888" s="68">
        <f t="shared" si="628"/>
        <v>0</v>
      </c>
      <c r="O888" s="68">
        <f t="shared" si="628"/>
        <v>0</v>
      </c>
      <c r="P888" s="68">
        <f t="shared" si="628"/>
        <v>0</v>
      </c>
      <c r="Q888" s="68">
        <f t="shared" si="628"/>
        <v>0</v>
      </c>
      <c r="R888" s="68">
        <f t="shared" si="628"/>
        <v>0</v>
      </c>
      <c r="S888" s="68">
        <f t="shared" si="628"/>
        <v>0</v>
      </c>
      <c r="T888" s="68">
        <f t="shared" si="628"/>
        <v>0</v>
      </c>
      <c r="U888" s="68">
        <f t="shared" si="628"/>
        <v>0</v>
      </c>
      <c r="V888" s="68">
        <f t="shared" si="628"/>
        <v>0</v>
      </c>
      <c r="W888" s="68">
        <f t="shared" si="628"/>
        <v>0</v>
      </c>
      <c r="X888" s="68">
        <f t="shared" si="628"/>
        <v>0</v>
      </c>
      <c r="Y888" s="68">
        <f t="shared" si="628"/>
        <v>0</v>
      </c>
      <c r="Z888" s="68">
        <f t="shared" si="628"/>
        <v>0</v>
      </c>
      <c r="AA888" s="68">
        <f t="shared" si="628"/>
        <v>0</v>
      </c>
      <c r="AB888" s="68">
        <f t="shared" si="628"/>
        <v>0</v>
      </c>
      <c r="AC888" s="68">
        <f t="shared" si="628"/>
        <v>0</v>
      </c>
      <c r="AD888" s="68">
        <f t="shared" si="628"/>
        <v>0</v>
      </c>
      <c r="AE888" s="68">
        <f t="shared" si="628"/>
        <v>0</v>
      </c>
      <c r="AF888" s="68">
        <f t="shared" si="628"/>
        <v>0</v>
      </c>
      <c r="AG888" s="68">
        <f t="shared" si="628"/>
        <v>0</v>
      </c>
      <c r="AH888" s="68">
        <f t="shared" si="628"/>
        <v>0</v>
      </c>
    </row>
    <row r="889" spans="2:34" hidden="1" outlineLevel="1">
      <c r="B889" t="str">
        <f t="shared" si="601"/>
        <v>Bio-methanol - Energy-related emissions - WTT - Global - ton N2O/ton fuel</v>
      </c>
      <c r="C889" s="13" t="str">
        <f>C852</f>
        <v>Bio-methanol</v>
      </c>
      <c r="D889" s="13" t="s">
        <v>183</v>
      </c>
      <c r="E889" s="13" t="s">
        <v>49</v>
      </c>
      <c r="F889" s="13" t="s">
        <v>178</v>
      </c>
      <c r="G889" s="69">
        <f t="shared" ref="G889:AH889" si="629">G892*G$892</f>
        <v>0</v>
      </c>
      <c r="H889" s="69">
        <f t="shared" si="629"/>
        <v>0</v>
      </c>
      <c r="I889" s="69">
        <f t="shared" si="629"/>
        <v>0</v>
      </c>
      <c r="J889" s="69">
        <f t="shared" si="629"/>
        <v>0</v>
      </c>
      <c r="K889" s="69">
        <f t="shared" si="629"/>
        <v>0</v>
      </c>
      <c r="L889" s="69">
        <f t="shared" si="629"/>
        <v>0</v>
      </c>
      <c r="M889" s="69">
        <f t="shared" si="629"/>
        <v>0</v>
      </c>
      <c r="N889" s="69">
        <f t="shared" si="629"/>
        <v>0</v>
      </c>
      <c r="O889" s="69">
        <f t="shared" si="629"/>
        <v>0</v>
      </c>
      <c r="P889" s="69">
        <f t="shared" si="629"/>
        <v>0</v>
      </c>
      <c r="Q889" s="69">
        <f t="shared" si="629"/>
        <v>0</v>
      </c>
      <c r="R889" s="69">
        <f t="shared" si="629"/>
        <v>0</v>
      </c>
      <c r="S889" s="69">
        <f t="shared" si="629"/>
        <v>0</v>
      </c>
      <c r="T889" s="69">
        <f t="shared" si="629"/>
        <v>0</v>
      </c>
      <c r="U889" s="69">
        <f t="shared" si="629"/>
        <v>0</v>
      </c>
      <c r="V889" s="69">
        <f t="shared" si="629"/>
        <v>0</v>
      </c>
      <c r="W889" s="69">
        <f t="shared" si="629"/>
        <v>0</v>
      </c>
      <c r="X889" s="69">
        <f t="shared" si="629"/>
        <v>0</v>
      </c>
      <c r="Y889" s="69">
        <f t="shared" si="629"/>
        <v>0</v>
      </c>
      <c r="Z889" s="69">
        <f t="shared" si="629"/>
        <v>0</v>
      </c>
      <c r="AA889" s="69">
        <f t="shared" si="629"/>
        <v>0</v>
      </c>
      <c r="AB889" s="69">
        <f t="shared" si="629"/>
        <v>0</v>
      </c>
      <c r="AC889" s="69">
        <f t="shared" si="629"/>
        <v>0</v>
      </c>
      <c r="AD889" s="69">
        <f t="shared" si="629"/>
        <v>0</v>
      </c>
      <c r="AE889" s="69">
        <f t="shared" si="629"/>
        <v>0</v>
      </c>
      <c r="AF889" s="69">
        <f t="shared" si="629"/>
        <v>0</v>
      </c>
      <c r="AG889" s="69">
        <f t="shared" si="629"/>
        <v>0</v>
      </c>
      <c r="AH889" s="69">
        <f t="shared" si="629"/>
        <v>0</v>
      </c>
    </row>
    <row r="890" spans="2:34" hidden="1" outlineLevel="1">
      <c r="B890" t="str">
        <f t="shared" si="601"/>
        <v>Renewable electricity - Feedstock WTT emissions (carbon dioxide) - Global - ton CO2/MWh</v>
      </c>
      <c r="C890" t="s">
        <v>118</v>
      </c>
      <c r="D890" t="s">
        <v>184</v>
      </c>
      <c r="E890" t="s">
        <v>49</v>
      </c>
      <c r="F890" t="s">
        <v>185</v>
      </c>
      <c r="G890" s="24">
        <f t="shared" ref="G890:V893" si="630">INDEX(FuelData,MATCH($B890,FuelData_Index,0),MATCH(G$4,FuelData_Year,0))</f>
        <v>5.3699999999999998E-3</v>
      </c>
      <c r="H890" s="24">
        <f t="shared" si="630"/>
        <v>5.3699999999999998E-3</v>
      </c>
      <c r="I890" s="24">
        <f t="shared" si="630"/>
        <v>5.3699999999999998E-3</v>
      </c>
      <c r="J890" s="24">
        <f t="shared" si="630"/>
        <v>5.3699999999999998E-3</v>
      </c>
      <c r="K890" s="24">
        <f t="shared" si="630"/>
        <v>5.3699999999999998E-3</v>
      </c>
      <c r="L890" s="24">
        <f t="shared" si="630"/>
        <v>5.3699999999999998E-3</v>
      </c>
      <c r="M890" s="24">
        <f t="shared" si="630"/>
        <v>5.3699999999999998E-3</v>
      </c>
      <c r="N890" s="24">
        <f t="shared" si="630"/>
        <v>5.3699999999999998E-3</v>
      </c>
      <c r="O890" s="24">
        <f t="shared" si="630"/>
        <v>5.3699999999999998E-3</v>
      </c>
      <c r="P890" s="24">
        <f t="shared" si="630"/>
        <v>5.3699999999999998E-3</v>
      </c>
      <c r="Q890" s="24">
        <f t="shared" si="630"/>
        <v>5.3699999999999998E-3</v>
      </c>
      <c r="R890" s="24">
        <f t="shared" si="630"/>
        <v>5.3699999999999998E-3</v>
      </c>
      <c r="S890" s="24">
        <f t="shared" si="630"/>
        <v>5.3699999999999998E-3</v>
      </c>
      <c r="T890" s="24">
        <f t="shared" si="630"/>
        <v>5.3699999999999998E-3</v>
      </c>
      <c r="U890" s="24">
        <f t="shared" si="630"/>
        <v>5.3699999999999998E-3</v>
      </c>
      <c r="V890" s="24">
        <f t="shared" si="630"/>
        <v>5.3699999999999998E-3</v>
      </c>
      <c r="W890" s="24">
        <f t="shared" ref="W890:AH893" si="631">INDEX(FuelData,MATCH($B890,FuelData_Index,0),MATCH(W$4,FuelData_Year,0))</f>
        <v>5.3699999999999998E-3</v>
      </c>
      <c r="X890" s="24">
        <f t="shared" si="631"/>
        <v>5.3699999999999998E-3</v>
      </c>
      <c r="Y890" s="24">
        <f t="shared" si="631"/>
        <v>5.3699999999999998E-3</v>
      </c>
      <c r="Z890" s="24">
        <f t="shared" si="631"/>
        <v>5.3699999999999998E-3</v>
      </c>
      <c r="AA890" s="24">
        <f t="shared" si="631"/>
        <v>5.3699999999999998E-3</v>
      </c>
      <c r="AB890" s="24">
        <f t="shared" si="631"/>
        <v>5.3699999999999998E-3</v>
      </c>
      <c r="AC890" s="24">
        <f t="shared" si="631"/>
        <v>5.3699999999999998E-3</v>
      </c>
      <c r="AD890" s="24">
        <f t="shared" si="631"/>
        <v>5.3699999999999998E-3</v>
      </c>
      <c r="AE890" s="24">
        <f t="shared" si="631"/>
        <v>5.3699999999999998E-3</v>
      </c>
      <c r="AF890" s="24">
        <f t="shared" si="631"/>
        <v>5.3699999999999998E-3</v>
      </c>
      <c r="AG890" s="24">
        <f t="shared" si="631"/>
        <v>5.3699999999999998E-3</v>
      </c>
      <c r="AH890" s="24">
        <f t="shared" si="631"/>
        <v>5.3699999999999998E-3</v>
      </c>
    </row>
    <row r="891" spans="2:34" hidden="1" outlineLevel="1">
      <c r="B891" t="str">
        <f t="shared" si="601"/>
        <v>Renewable electricity - Feedstock WTT emissions (methane) - Global - ton CH4/MWh</v>
      </c>
      <c r="C891" t="s">
        <v>118</v>
      </c>
      <c r="D891" t="s">
        <v>186</v>
      </c>
      <c r="E891" t="s">
        <v>49</v>
      </c>
      <c r="F891" t="s">
        <v>187</v>
      </c>
      <c r="G891" s="24">
        <f t="shared" si="630"/>
        <v>0</v>
      </c>
      <c r="H891" s="24">
        <f t="shared" si="630"/>
        <v>0</v>
      </c>
      <c r="I891" s="24">
        <f t="shared" si="630"/>
        <v>0</v>
      </c>
      <c r="J891" s="24">
        <f t="shared" si="630"/>
        <v>0</v>
      </c>
      <c r="K891" s="24">
        <f t="shared" si="630"/>
        <v>0</v>
      </c>
      <c r="L891" s="24">
        <f t="shared" si="630"/>
        <v>0</v>
      </c>
      <c r="M891" s="24">
        <f t="shared" si="630"/>
        <v>0</v>
      </c>
      <c r="N891" s="24">
        <f t="shared" si="630"/>
        <v>0</v>
      </c>
      <c r="O891" s="24">
        <f t="shared" si="630"/>
        <v>0</v>
      </c>
      <c r="P891" s="24">
        <f t="shared" si="630"/>
        <v>0</v>
      </c>
      <c r="Q891" s="24">
        <f t="shared" si="630"/>
        <v>0</v>
      </c>
      <c r="R891" s="24">
        <f t="shared" si="630"/>
        <v>0</v>
      </c>
      <c r="S891" s="24">
        <f t="shared" si="630"/>
        <v>0</v>
      </c>
      <c r="T891" s="24">
        <f t="shared" si="630"/>
        <v>0</v>
      </c>
      <c r="U891" s="24">
        <f t="shared" si="630"/>
        <v>0</v>
      </c>
      <c r="V891" s="24">
        <f t="shared" si="630"/>
        <v>0</v>
      </c>
      <c r="W891" s="24">
        <f t="shared" si="631"/>
        <v>0</v>
      </c>
      <c r="X891" s="24">
        <f t="shared" si="631"/>
        <v>0</v>
      </c>
      <c r="Y891" s="24">
        <f t="shared" si="631"/>
        <v>0</v>
      </c>
      <c r="Z891" s="24">
        <f t="shared" si="631"/>
        <v>0</v>
      </c>
      <c r="AA891" s="24">
        <f t="shared" si="631"/>
        <v>0</v>
      </c>
      <c r="AB891" s="24">
        <f t="shared" si="631"/>
        <v>0</v>
      </c>
      <c r="AC891" s="24">
        <f t="shared" si="631"/>
        <v>0</v>
      </c>
      <c r="AD891" s="24">
        <f t="shared" si="631"/>
        <v>0</v>
      </c>
      <c r="AE891" s="24">
        <f t="shared" si="631"/>
        <v>0</v>
      </c>
      <c r="AF891" s="24">
        <f t="shared" si="631"/>
        <v>0</v>
      </c>
      <c r="AG891" s="24">
        <f t="shared" si="631"/>
        <v>0</v>
      </c>
      <c r="AH891" s="24">
        <f t="shared" si="631"/>
        <v>0</v>
      </c>
    </row>
    <row r="892" spans="2:34" hidden="1" outlineLevel="1">
      <c r="B892" t="str">
        <f t="shared" si="601"/>
        <v>Renewable electricity - Feedstock WTT emissions (nitrous oxide) - Global - ton N2O/MWh</v>
      </c>
      <c r="C892" t="s">
        <v>118</v>
      </c>
      <c r="D892" t="s">
        <v>188</v>
      </c>
      <c r="E892" t="s">
        <v>49</v>
      </c>
      <c r="F892" t="s">
        <v>189</v>
      </c>
      <c r="G892" s="24">
        <f t="shared" si="630"/>
        <v>0</v>
      </c>
      <c r="H892" s="24">
        <f t="shared" si="630"/>
        <v>0</v>
      </c>
      <c r="I892" s="24">
        <f t="shared" si="630"/>
        <v>0</v>
      </c>
      <c r="J892" s="24">
        <f t="shared" si="630"/>
        <v>0</v>
      </c>
      <c r="K892" s="24">
        <f t="shared" si="630"/>
        <v>0</v>
      </c>
      <c r="L892" s="24">
        <f t="shared" si="630"/>
        <v>0</v>
      </c>
      <c r="M892" s="24">
        <f t="shared" si="630"/>
        <v>0</v>
      </c>
      <c r="N892" s="24">
        <f t="shared" si="630"/>
        <v>0</v>
      </c>
      <c r="O892" s="24">
        <f t="shared" si="630"/>
        <v>0</v>
      </c>
      <c r="P892" s="24">
        <f t="shared" si="630"/>
        <v>0</v>
      </c>
      <c r="Q892" s="24">
        <f t="shared" si="630"/>
        <v>0</v>
      </c>
      <c r="R892" s="24">
        <f t="shared" si="630"/>
        <v>0</v>
      </c>
      <c r="S892" s="24">
        <f t="shared" si="630"/>
        <v>0</v>
      </c>
      <c r="T892" s="24">
        <f t="shared" si="630"/>
        <v>0</v>
      </c>
      <c r="U892" s="24">
        <f t="shared" si="630"/>
        <v>0</v>
      </c>
      <c r="V892" s="24">
        <f t="shared" si="630"/>
        <v>0</v>
      </c>
      <c r="W892" s="24">
        <f t="shared" si="631"/>
        <v>0</v>
      </c>
      <c r="X892" s="24">
        <f t="shared" si="631"/>
        <v>0</v>
      </c>
      <c r="Y892" s="24">
        <f t="shared" si="631"/>
        <v>0</v>
      </c>
      <c r="Z892" s="24">
        <f t="shared" si="631"/>
        <v>0</v>
      </c>
      <c r="AA892" s="24">
        <f t="shared" si="631"/>
        <v>0</v>
      </c>
      <c r="AB892" s="24">
        <f t="shared" si="631"/>
        <v>0</v>
      </c>
      <c r="AC892" s="24">
        <f t="shared" si="631"/>
        <v>0</v>
      </c>
      <c r="AD892" s="24">
        <f t="shared" si="631"/>
        <v>0</v>
      </c>
      <c r="AE892" s="24">
        <f t="shared" si="631"/>
        <v>0</v>
      </c>
      <c r="AF892" s="24">
        <f t="shared" si="631"/>
        <v>0</v>
      </c>
      <c r="AG892" s="24">
        <f t="shared" si="631"/>
        <v>0</v>
      </c>
      <c r="AH892" s="24">
        <f t="shared" si="631"/>
        <v>0</v>
      </c>
    </row>
    <row r="893" spans="2:34" hidden="1" outlineLevel="1">
      <c r="B893" t="str">
        <f t="shared" si="601"/>
        <v>Bio-methanol - Energy demand - Global - MWh/ton fuel</v>
      </c>
      <c r="C893" t="str">
        <f>C852</f>
        <v>Bio-methanol</v>
      </c>
      <c r="D893" t="s">
        <v>137</v>
      </c>
      <c r="E893" t="s">
        <v>49</v>
      </c>
      <c r="F893" t="s">
        <v>122</v>
      </c>
      <c r="G893" s="20">
        <f t="shared" si="630"/>
        <v>0.52617825903163917</v>
      </c>
      <c r="H893" s="20">
        <f t="shared" si="630"/>
        <v>0.52617825903163917</v>
      </c>
      <c r="I893" s="20">
        <f t="shared" si="630"/>
        <v>0.52617825903163906</v>
      </c>
      <c r="J893" s="20">
        <f t="shared" si="630"/>
        <v>0.52585146164601815</v>
      </c>
      <c r="K893" s="20">
        <f t="shared" si="630"/>
        <v>0.52552466426039723</v>
      </c>
      <c r="L893" s="20">
        <f t="shared" si="630"/>
        <v>0.52519786687477632</v>
      </c>
      <c r="M893" s="20">
        <f t="shared" si="630"/>
        <v>0.52487106948915541</v>
      </c>
      <c r="N893" s="20">
        <f t="shared" si="630"/>
        <v>0.52454427210353449</v>
      </c>
      <c r="O893" s="20">
        <f t="shared" si="630"/>
        <v>0.52421747471791358</v>
      </c>
      <c r="P893" s="20">
        <f t="shared" si="630"/>
        <v>0.52389067733229266</v>
      </c>
      <c r="Q893" s="20">
        <f t="shared" si="630"/>
        <v>0.52356387994667175</v>
      </c>
      <c r="R893" s="20">
        <f t="shared" si="630"/>
        <v>0.52323708256105084</v>
      </c>
      <c r="S893" s="20">
        <f t="shared" si="630"/>
        <v>0.52291028517543003</v>
      </c>
      <c r="T893" s="20">
        <f t="shared" si="630"/>
        <v>0.52258348778980901</v>
      </c>
      <c r="U893" s="20">
        <f t="shared" si="630"/>
        <v>0.5222566904041881</v>
      </c>
      <c r="V893" s="20">
        <f t="shared" si="630"/>
        <v>0.52192989301856718</v>
      </c>
      <c r="W893" s="20">
        <f t="shared" si="631"/>
        <v>0.52160309563294627</v>
      </c>
      <c r="X893" s="20">
        <f t="shared" si="631"/>
        <v>0.52127629824732535</v>
      </c>
      <c r="Y893" s="20">
        <f t="shared" si="631"/>
        <v>0.52094950086170444</v>
      </c>
      <c r="Z893" s="20">
        <f t="shared" si="631"/>
        <v>0.52062270347608353</v>
      </c>
      <c r="AA893" s="20">
        <f t="shared" si="631"/>
        <v>0.52029590609046261</v>
      </c>
      <c r="AB893" s="20">
        <f t="shared" si="631"/>
        <v>0.5199691087048417</v>
      </c>
      <c r="AC893" s="20">
        <f t="shared" si="631"/>
        <v>0.51964231131922078</v>
      </c>
      <c r="AD893" s="20">
        <f t="shared" si="631"/>
        <v>0.51931551393359987</v>
      </c>
      <c r="AE893" s="20">
        <f t="shared" si="631"/>
        <v>0.51898871654797896</v>
      </c>
      <c r="AF893" s="20">
        <f t="shared" si="631"/>
        <v>0.51866191916235804</v>
      </c>
      <c r="AG893" s="20">
        <f t="shared" si="631"/>
        <v>0.51833512177673713</v>
      </c>
      <c r="AH893" s="20">
        <f t="shared" si="631"/>
        <v>0.51800832439111621</v>
      </c>
    </row>
    <row r="894" spans="2:34" hidden="1" outlineLevel="1">
      <c r="B894" t="str">
        <f t="shared" si="601"/>
        <v/>
      </c>
      <c r="C894" s="2"/>
    </row>
    <row r="895" spans="2:34" hidden="1" outlineLevel="1">
      <c r="B895" t="str">
        <f t="shared" si="601"/>
        <v>Bio-methanol - Feedstock-related emissions - WTT - Global - ton CO2/ton fuel</v>
      </c>
      <c r="C895" s="10" t="str">
        <f>C852</f>
        <v>Bio-methanol</v>
      </c>
      <c r="D895" s="10" t="s">
        <v>190</v>
      </c>
      <c r="E895" s="10" t="s">
        <v>49</v>
      </c>
      <c r="F895" s="10" t="s">
        <v>176</v>
      </c>
      <c r="G895" s="67">
        <f>G898*G$904+G901*G$905</f>
        <v>0</v>
      </c>
      <c r="H895" s="67">
        <f t="shared" ref="H895:AH895" si="632">H898*H$904+H901*H$905</f>
        <v>0</v>
      </c>
      <c r="I895" s="67">
        <f t="shared" si="632"/>
        <v>0</v>
      </c>
      <c r="J895" s="67">
        <f t="shared" si="632"/>
        <v>0</v>
      </c>
      <c r="K895" s="67">
        <f t="shared" si="632"/>
        <v>0</v>
      </c>
      <c r="L895" s="67">
        <f t="shared" si="632"/>
        <v>0</v>
      </c>
      <c r="M895" s="67">
        <f t="shared" si="632"/>
        <v>0</v>
      </c>
      <c r="N895" s="67">
        <f t="shared" si="632"/>
        <v>0</v>
      </c>
      <c r="O895" s="67">
        <f t="shared" si="632"/>
        <v>0</v>
      </c>
      <c r="P895" s="67">
        <f t="shared" si="632"/>
        <v>0</v>
      </c>
      <c r="Q895" s="67">
        <f t="shared" si="632"/>
        <v>0</v>
      </c>
      <c r="R895" s="67">
        <f t="shared" si="632"/>
        <v>0</v>
      </c>
      <c r="S895" s="67">
        <f t="shared" si="632"/>
        <v>0</v>
      </c>
      <c r="T895" s="67">
        <f t="shared" si="632"/>
        <v>0</v>
      </c>
      <c r="U895" s="67">
        <f t="shared" si="632"/>
        <v>0</v>
      </c>
      <c r="V895" s="67">
        <f t="shared" si="632"/>
        <v>0</v>
      </c>
      <c r="W895" s="67">
        <f t="shared" si="632"/>
        <v>0</v>
      </c>
      <c r="X895" s="67">
        <f t="shared" si="632"/>
        <v>0</v>
      </c>
      <c r="Y895" s="67">
        <f t="shared" si="632"/>
        <v>0</v>
      </c>
      <c r="Z895" s="67">
        <f t="shared" si="632"/>
        <v>0</v>
      </c>
      <c r="AA895" s="67">
        <f t="shared" si="632"/>
        <v>0</v>
      </c>
      <c r="AB895" s="67">
        <f t="shared" si="632"/>
        <v>0</v>
      </c>
      <c r="AC895" s="67">
        <f t="shared" si="632"/>
        <v>0</v>
      </c>
      <c r="AD895" s="67">
        <f t="shared" si="632"/>
        <v>0</v>
      </c>
      <c r="AE895" s="67">
        <f t="shared" si="632"/>
        <v>0</v>
      </c>
      <c r="AF895" s="67">
        <f t="shared" si="632"/>
        <v>0</v>
      </c>
      <c r="AG895" s="67">
        <f t="shared" si="632"/>
        <v>0</v>
      </c>
      <c r="AH895" s="67">
        <f t="shared" si="632"/>
        <v>0</v>
      </c>
    </row>
    <row r="896" spans="2:34" hidden="1" outlineLevel="1">
      <c r="B896" t="str">
        <f t="shared" si="601"/>
        <v>Bio-methanol - Feedstock-related emissions - WTT - Global - ton CH4/ton fuel</v>
      </c>
      <c r="C896" s="2" t="str">
        <f>C852</f>
        <v>Bio-methanol</v>
      </c>
      <c r="D896" s="2" t="s">
        <v>190</v>
      </c>
      <c r="E896" s="2" t="s">
        <v>49</v>
      </c>
      <c r="F896" s="2" t="s">
        <v>177</v>
      </c>
      <c r="G896" s="68">
        <f t="shared" ref="G896:AH896" si="633">G899*G$904+G902*G$905</f>
        <v>0</v>
      </c>
      <c r="H896" s="68">
        <f t="shared" si="633"/>
        <v>0</v>
      </c>
      <c r="I896" s="68">
        <f t="shared" si="633"/>
        <v>0</v>
      </c>
      <c r="J896" s="68">
        <f t="shared" si="633"/>
        <v>0</v>
      </c>
      <c r="K896" s="68">
        <f t="shared" si="633"/>
        <v>0</v>
      </c>
      <c r="L896" s="68">
        <f t="shared" si="633"/>
        <v>0</v>
      </c>
      <c r="M896" s="68">
        <f t="shared" si="633"/>
        <v>0</v>
      </c>
      <c r="N896" s="68">
        <f t="shared" si="633"/>
        <v>0</v>
      </c>
      <c r="O896" s="68">
        <f t="shared" si="633"/>
        <v>0</v>
      </c>
      <c r="P896" s="68">
        <f t="shared" si="633"/>
        <v>0</v>
      </c>
      <c r="Q896" s="68">
        <f t="shared" si="633"/>
        <v>0</v>
      </c>
      <c r="R896" s="68">
        <f t="shared" si="633"/>
        <v>0</v>
      </c>
      <c r="S896" s="68">
        <f t="shared" si="633"/>
        <v>0</v>
      </c>
      <c r="T896" s="68">
        <f t="shared" si="633"/>
        <v>0</v>
      </c>
      <c r="U896" s="68">
        <f t="shared" si="633"/>
        <v>0</v>
      </c>
      <c r="V896" s="68">
        <f t="shared" si="633"/>
        <v>0</v>
      </c>
      <c r="W896" s="68">
        <f t="shared" si="633"/>
        <v>0</v>
      </c>
      <c r="X896" s="68">
        <f t="shared" si="633"/>
        <v>0</v>
      </c>
      <c r="Y896" s="68">
        <f t="shared" si="633"/>
        <v>0</v>
      </c>
      <c r="Z896" s="68">
        <f t="shared" si="633"/>
        <v>0</v>
      </c>
      <c r="AA896" s="68">
        <f t="shared" si="633"/>
        <v>0</v>
      </c>
      <c r="AB896" s="68">
        <f t="shared" si="633"/>
        <v>0</v>
      </c>
      <c r="AC896" s="68">
        <f t="shared" si="633"/>
        <v>0</v>
      </c>
      <c r="AD896" s="68">
        <f t="shared" si="633"/>
        <v>0</v>
      </c>
      <c r="AE896" s="68">
        <f t="shared" si="633"/>
        <v>0</v>
      </c>
      <c r="AF896" s="68">
        <f t="shared" si="633"/>
        <v>0</v>
      </c>
      <c r="AG896" s="68">
        <f t="shared" si="633"/>
        <v>0</v>
      </c>
      <c r="AH896" s="68">
        <f t="shared" si="633"/>
        <v>0</v>
      </c>
    </row>
    <row r="897" spans="2:34" hidden="1" outlineLevel="1">
      <c r="B897" t="str">
        <f t="shared" si="601"/>
        <v>Bio-methanol - Feedstock-related emissions - WTT - Global - ton N2O/ton fuel</v>
      </c>
      <c r="C897" s="13" t="str">
        <f>C852</f>
        <v>Bio-methanol</v>
      </c>
      <c r="D897" s="13" t="s">
        <v>190</v>
      </c>
      <c r="E897" s="13" t="s">
        <v>49</v>
      </c>
      <c r="F897" s="13" t="s">
        <v>178</v>
      </c>
      <c r="G897" s="69">
        <f t="shared" ref="G897:AH897" si="634">G900*G$904+G903*G$905</f>
        <v>0</v>
      </c>
      <c r="H897" s="69">
        <f t="shared" si="634"/>
        <v>0</v>
      </c>
      <c r="I897" s="69">
        <f t="shared" si="634"/>
        <v>0</v>
      </c>
      <c r="J897" s="69">
        <f t="shared" si="634"/>
        <v>0</v>
      </c>
      <c r="K897" s="69">
        <f t="shared" si="634"/>
        <v>0</v>
      </c>
      <c r="L897" s="69">
        <f t="shared" si="634"/>
        <v>0</v>
      </c>
      <c r="M897" s="69">
        <f t="shared" si="634"/>
        <v>0</v>
      </c>
      <c r="N897" s="69">
        <f t="shared" si="634"/>
        <v>0</v>
      </c>
      <c r="O897" s="69">
        <f t="shared" si="634"/>
        <v>0</v>
      </c>
      <c r="P897" s="69">
        <f t="shared" si="634"/>
        <v>0</v>
      </c>
      <c r="Q897" s="69">
        <f t="shared" si="634"/>
        <v>0</v>
      </c>
      <c r="R897" s="69">
        <f t="shared" si="634"/>
        <v>0</v>
      </c>
      <c r="S897" s="69">
        <f t="shared" si="634"/>
        <v>0</v>
      </c>
      <c r="T897" s="69">
        <f t="shared" si="634"/>
        <v>0</v>
      </c>
      <c r="U897" s="69">
        <f t="shared" si="634"/>
        <v>0</v>
      </c>
      <c r="V897" s="69">
        <f t="shared" si="634"/>
        <v>0</v>
      </c>
      <c r="W897" s="69">
        <f t="shared" si="634"/>
        <v>0</v>
      </c>
      <c r="X897" s="69">
        <f t="shared" si="634"/>
        <v>0</v>
      </c>
      <c r="Y897" s="69">
        <f t="shared" si="634"/>
        <v>0</v>
      </c>
      <c r="Z897" s="69">
        <f t="shared" si="634"/>
        <v>0</v>
      </c>
      <c r="AA897" s="69">
        <f t="shared" si="634"/>
        <v>0</v>
      </c>
      <c r="AB897" s="69">
        <f t="shared" si="634"/>
        <v>0</v>
      </c>
      <c r="AC897" s="69">
        <f t="shared" si="634"/>
        <v>0</v>
      </c>
      <c r="AD897" s="69">
        <f t="shared" si="634"/>
        <v>0</v>
      </c>
      <c r="AE897" s="69">
        <f t="shared" si="634"/>
        <v>0</v>
      </c>
      <c r="AF897" s="69">
        <f t="shared" si="634"/>
        <v>0</v>
      </c>
      <c r="AG897" s="69">
        <f t="shared" si="634"/>
        <v>0</v>
      </c>
      <c r="AH897" s="69">
        <f t="shared" si="634"/>
        <v>0</v>
      </c>
    </row>
    <row r="898" spans="2:34" hidden="1" outlineLevel="1">
      <c r="B898" t="str">
        <f t="shared" si="601"/>
        <v>Wood - Feedstock WTT emissions (carbon dioxide) - Global - ton CO2/ton feedstock</v>
      </c>
      <c r="C898" t="s">
        <v>146</v>
      </c>
      <c r="D898" t="s">
        <v>184</v>
      </c>
      <c r="E898" t="s">
        <v>49</v>
      </c>
      <c r="F898" t="s">
        <v>191</v>
      </c>
      <c r="G898" s="24">
        <f t="shared" ref="G898:V898" si="635">INDEX(FuelData,MATCH($B898,FuelData_Index,0),MATCH(G$4,FuelData_Year,0))</f>
        <v>0</v>
      </c>
      <c r="H898" s="24">
        <f t="shared" si="635"/>
        <v>0</v>
      </c>
      <c r="I898" s="24">
        <f t="shared" si="635"/>
        <v>0</v>
      </c>
      <c r="J898" s="24">
        <f t="shared" si="635"/>
        <v>0</v>
      </c>
      <c r="K898" s="24">
        <f t="shared" si="635"/>
        <v>0</v>
      </c>
      <c r="L898" s="24">
        <f t="shared" si="635"/>
        <v>0</v>
      </c>
      <c r="M898" s="24">
        <f t="shared" si="635"/>
        <v>0</v>
      </c>
      <c r="N898" s="24">
        <f t="shared" si="635"/>
        <v>0</v>
      </c>
      <c r="O898" s="24">
        <f t="shared" si="635"/>
        <v>0</v>
      </c>
      <c r="P898" s="24">
        <f t="shared" si="635"/>
        <v>0</v>
      </c>
      <c r="Q898" s="24">
        <f t="shared" si="635"/>
        <v>0</v>
      </c>
      <c r="R898" s="24">
        <f t="shared" si="635"/>
        <v>0</v>
      </c>
      <c r="S898" s="24">
        <f t="shared" si="635"/>
        <v>0</v>
      </c>
      <c r="T898" s="24">
        <f t="shared" si="635"/>
        <v>0</v>
      </c>
      <c r="U898" s="24">
        <f t="shared" si="635"/>
        <v>0</v>
      </c>
      <c r="V898" s="24">
        <f t="shared" si="635"/>
        <v>0</v>
      </c>
      <c r="W898" s="24">
        <f t="shared" ref="W898:AH898" si="636">INDEX(FuelData,MATCH($B898,FuelData_Index,0),MATCH(W$4,FuelData_Year,0))</f>
        <v>0</v>
      </c>
      <c r="X898" s="24">
        <f t="shared" si="636"/>
        <v>0</v>
      </c>
      <c r="Y898" s="24">
        <f t="shared" si="636"/>
        <v>0</v>
      </c>
      <c r="Z898" s="24">
        <f t="shared" si="636"/>
        <v>0</v>
      </c>
      <c r="AA898" s="24">
        <f t="shared" si="636"/>
        <v>0</v>
      </c>
      <c r="AB898" s="24">
        <f t="shared" si="636"/>
        <v>0</v>
      </c>
      <c r="AC898" s="24">
        <f t="shared" si="636"/>
        <v>0</v>
      </c>
      <c r="AD898" s="24">
        <f t="shared" si="636"/>
        <v>0</v>
      </c>
      <c r="AE898" s="24">
        <f t="shared" si="636"/>
        <v>0</v>
      </c>
      <c r="AF898" s="24">
        <f t="shared" si="636"/>
        <v>0</v>
      </c>
      <c r="AG898" s="24">
        <f t="shared" si="636"/>
        <v>0</v>
      </c>
      <c r="AH898" s="24">
        <f t="shared" si="636"/>
        <v>0</v>
      </c>
    </row>
    <row r="899" spans="2:34" hidden="1" outlineLevel="1">
      <c r="B899" t="str">
        <f t="shared" si="601"/>
        <v>Wood - Feedstock WTT emissions (methane) - Global - ton CH4/ton feedstock</v>
      </c>
      <c r="C899" t="s">
        <v>146</v>
      </c>
      <c r="D899" t="s">
        <v>186</v>
      </c>
      <c r="E899" t="s">
        <v>49</v>
      </c>
      <c r="F899" t="s">
        <v>192</v>
      </c>
      <c r="G899" s="24">
        <f t="shared" ref="G899:AH903" si="637">INDEX(FuelData,MATCH($B899,FuelData_Index,0),MATCH(G$4,FuelData_Year,0))</f>
        <v>0</v>
      </c>
      <c r="H899" s="24">
        <f t="shared" si="637"/>
        <v>0</v>
      </c>
      <c r="I899" s="24">
        <f t="shared" si="637"/>
        <v>0</v>
      </c>
      <c r="J899" s="24">
        <f t="shared" si="637"/>
        <v>0</v>
      </c>
      <c r="K899" s="24">
        <f t="shared" si="637"/>
        <v>0</v>
      </c>
      <c r="L899" s="24">
        <f t="shared" si="637"/>
        <v>0</v>
      </c>
      <c r="M899" s="24">
        <f t="shared" si="637"/>
        <v>0</v>
      </c>
      <c r="N899" s="24">
        <f t="shared" si="637"/>
        <v>0</v>
      </c>
      <c r="O899" s="24">
        <f t="shared" si="637"/>
        <v>0</v>
      </c>
      <c r="P899" s="24">
        <f t="shared" si="637"/>
        <v>0</v>
      </c>
      <c r="Q899" s="24">
        <f t="shared" si="637"/>
        <v>0</v>
      </c>
      <c r="R899" s="24">
        <f t="shared" si="637"/>
        <v>0</v>
      </c>
      <c r="S899" s="24">
        <f t="shared" si="637"/>
        <v>0</v>
      </c>
      <c r="T899" s="24">
        <f t="shared" si="637"/>
        <v>0</v>
      </c>
      <c r="U899" s="24">
        <f t="shared" si="637"/>
        <v>0</v>
      </c>
      <c r="V899" s="24">
        <f t="shared" si="637"/>
        <v>0</v>
      </c>
      <c r="W899" s="24">
        <f t="shared" si="637"/>
        <v>0</v>
      </c>
      <c r="X899" s="24">
        <f t="shared" si="637"/>
        <v>0</v>
      </c>
      <c r="Y899" s="24">
        <f t="shared" si="637"/>
        <v>0</v>
      </c>
      <c r="Z899" s="24">
        <f t="shared" si="637"/>
        <v>0</v>
      </c>
      <c r="AA899" s="24">
        <f t="shared" si="637"/>
        <v>0</v>
      </c>
      <c r="AB899" s="24">
        <f t="shared" si="637"/>
        <v>0</v>
      </c>
      <c r="AC899" s="24">
        <f t="shared" si="637"/>
        <v>0</v>
      </c>
      <c r="AD899" s="24">
        <f t="shared" si="637"/>
        <v>0</v>
      </c>
      <c r="AE899" s="24">
        <f t="shared" si="637"/>
        <v>0</v>
      </c>
      <c r="AF899" s="24">
        <f t="shared" si="637"/>
        <v>0</v>
      </c>
      <c r="AG899" s="24">
        <f t="shared" si="637"/>
        <v>0</v>
      </c>
      <c r="AH899" s="24">
        <f t="shared" si="637"/>
        <v>0</v>
      </c>
    </row>
    <row r="900" spans="2:34" hidden="1" outlineLevel="1">
      <c r="B900" t="str">
        <f t="shared" si="601"/>
        <v>Wood - Feedstock WTT emissions (nitrous oxide) - Global - ton N2O/ton feedstock</v>
      </c>
      <c r="C900" t="s">
        <v>146</v>
      </c>
      <c r="D900" t="s">
        <v>188</v>
      </c>
      <c r="E900" t="s">
        <v>49</v>
      </c>
      <c r="F900" t="s">
        <v>193</v>
      </c>
      <c r="G900" s="24">
        <f t="shared" si="637"/>
        <v>0</v>
      </c>
      <c r="H900" s="24">
        <f t="shared" si="637"/>
        <v>0</v>
      </c>
      <c r="I900" s="24">
        <f t="shared" si="637"/>
        <v>0</v>
      </c>
      <c r="J900" s="24">
        <f t="shared" si="637"/>
        <v>0</v>
      </c>
      <c r="K900" s="24">
        <f t="shared" si="637"/>
        <v>0</v>
      </c>
      <c r="L900" s="24">
        <f t="shared" si="637"/>
        <v>0</v>
      </c>
      <c r="M900" s="24">
        <f t="shared" si="637"/>
        <v>0</v>
      </c>
      <c r="N900" s="24">
        <f t="shared" si="637"/>
        <v>0</v>
      </c>
      <c r="O900" s="24">
        <f t="shared" si="637"/>
        <v>0</v>
      </c>
      <c r="P900" s="24">
        <f t="shared" si="637"/>
        <v>0</v>
      </c>
      <c r="Q900" s="24">
        <f t="shared" si="637"/>
        <v>0</v>
      </c>
      <c r="R900" s="24">
        <f t="shared" si="637"/>
        <v>0</v>
      </c>
      <c r="S900" s="24">
        <f t="shared" si="637"/>
        <v>0</v>
      </c>
      <c r="T900" s="24">
        <f t="shared" si="637"/>
        <v>0</v>
      </c>
      <c r="U900" s="24">
        <f t="shared" si="637"/>
        <v>0</v>
      </c>
      <c r="V900" s="24">
        <f t="shared" si="637"/>
        <v>0</v>
      </c>
      <c r="W900" s="24">
        <f t="shared" si="637"/>
        <v>0</v>
      </c>
      <c r="X900" s="24">
        <f t="shared" si="637"/>
        <v>0</v>
      </c>
      <c r="Y900" s="24">
        <f t="shared" si="637"/>
        <v>0</v>
      </c>
      <c r="Z900" s="24">
        <f t="shared" si="637"/>
        <v>0</v>
      </c>
      <c r="AA900" s="24">
        <f t="shared" si="637"/>
        <v>0</v>
      </c>
      <c r="AB900" s="24">
        <f t="shared" si="637"/>
        <v>0</v>
      </c>
      <c r="AC900" s="24">
        <f t="shared" si="637"/>
        <v>0</v>
      </c>
      <c r="AD900" s="24">
        <f t="shared" si="637"/>
        <v>0</v>
      </c>
      <c r="AE900" s="24">
        <f t="shared" si="637"/>
        <v>0</v>
      </c>
      <c r="AF900" s="24">
        <f t="shared" si="637"/>
        <v>0</v>
      </c>
      <c r="AG900" s="24">
        <f t="shared" si="637"/>
        <v>0</v>
      </c>
      <c r="AH900" s="24">
        <f t="shared" si="637"/>
        <v>0</v>
      </c>
    </row>
    <row r="901" spans="2:34" hidden="1" outlineLevel="1">
      <c r="B901" t="str">
        <f t="shared" si="601"/>
        <v>Waste - Feedstock WTT emissions (carbon dioxide) - Global - ton CO2/ton feedstock</v>
      </c>
      <c r="C901" t="s">
        <v>147</v>
      </c>
      <c r="D901" t="s">
        <v>184</v>
      </c>
      <c r="E901" t="s">
        <v>49</v>
      </c>
      <c r="F901" t="s">
        <v>191</v>
      </c>
      <c r="G901" s="24">
        <f t="shared" si="637"/>
        <v>0</v>
      </c>
      <c r="H901" s="24">
        <f t="shared" si="637"/>
        <v>0</v>
      </c>
      <c r="I901" s="24">
        <f t="shared" si="637"/>
        <v>0</v>
      </c>
      <c r="J901" s="24">
        <f t="shared" si="637"/>
        <v>0</v>
      </c>
      <c r="K901" s="24">
        <f t="shared" si="637"/>
        <v>0</v>
      </c>
      <c r="L901" s="24">
        <f t="shared" si="637"/>
        <v>0</v>
      </c>
      <c r="M901" s="24">
        <f t="shared" si="637"/>
        <v>0</v>
      </c>
      <c r="N901" s="24">
        <f t="shared" si="637"/>
        <v>0</v>
      </c>
      <c r="O901" s="24">
        <f t="shared" si="637"/>
        <v>0</v>
      </c>
      <c r="P901" s="24">
        <f t="shared" si="637"/>
        <v>0</v>
      </c>
      <c r="Q901" s="24">
        <f t="shared" si="637"/>
        <v>0</v>
      </c>
      <c r="R901" s="24">
        <f t="shared" si="637"/>
        <v>0</v>
      </c>
      <c r="S901" s="24">
        <f t="shared" si="637"/>
        <v>0</v>
      </c>
      <c r="T901" s="24">
        <f t="shared" si="637"/>
        <v>0</v>
      </c>
      <c r="U901" s="24">
        <f t="shared" si="637"/>
        <v>0</v>
      </c>
      <c r="V901" s="24">
        <f t="shared" si="637"/>
        <v>0</v>
      </c>
      <c r="W901" s="24">
        <f t="shared" si="637"/>
        <v>0</v>
      </c>
      <c r="X901" s="24">
        <f t="shared" si="637"/>
        <v>0</v>
      </c>
      <c r="Y901" s="24">
        <f t="shared" si="637"/>
        <v>0</v>
      </c>
      <c r="Z901" s="24">
        <f t="shared" si="637"/>
        <v>0</v>
      </c>
      <c r="AA901" s="24">
        <f t="shared" si="637"/>
        <v>0</v>
      </c>
      <c r="AB901" s="24">
        <f t="shared" si="637"/>
        <v>0</v>
      </c>
      <c r="AC901" s="24">
        <f t="shared" si="637"/>
        <v>0</v>
      </c>
      <c r="AD901" s="24">
        <f t="shared" si="637"/>
        <v>0</v>
      </c>
      <c r="AE901" s="24">
        <f t="shared" si="637"/>
        <v>0</v>
      </c>
      <c r="AF901" s="24">
        <f t="shared" si="637"/>
        <v>0</v>
      </c>
      <c r="AG901" s="24">
        <f t="shared" si="637"/>
        <v>0</v>
      </c>
      <c r="AH901" s="24">
        <f t="shared" si="637"/>
        <v>0</v>
      </c>
    </row>
    <row r="902" spans="2:34" hidden="1" outlineLevel="1">
      <c r="B902" t="str">
        <f t="shared" si="601"/>
        <v>Waste - Feedstock WTT emissions (methane) - Global - ton CH4/ton feedstock</v>
      </c>
      <c r="C902" t="s">
        <v>147</v>
      </c>
      <c r="D902" t="s">
        <v>186</v>
      </c>
      <c r="E902" t="s">
        <v>49</v>
      </c>
      <c r="F902" t="s">
        <v>192</v>
      </c>
      <c r="G902" s="24">
        <f t="shared" si="637"/>
        <v>0</v>
      </c>
      <c r="H902" s="24">
        <f t="shared" si="637"/>
        <v>0</v>
      </c>
      <c r="I902" s="24">
        <f t="shared" si="637"/>
        <v>0</v>
      </c>
      <c r="J902" s="24">
        <f t="shared" si="637"/>
        <v>0</v>
      </c>
      <c r="K902" s="24">
        <f t="shared" si="637"/>
        <v>0</v>
      </c>
      <c r="L902" s="24">
        <f t="shared" si="637"/>
        <v>0</v>
      </c>
      <c r="M902" s="24">
        <f t="shared" si="637"/>
        <v>0</v>
      </c>
      <c r="N902" s="24">
        <f t="shared" si="637"/>
        <v>0</v>
      </c>
      <c r="O902" s="24">
        <f t="shared" si="637"/>
        <v>0</v>
      </c>
      <c r="P902" s="24">
        <f t="shared" si="637"/>
        <v>0</v>
      </c>
      <c r="Q902" s="24">
        <f t="shared" si="637"/>
        <v>0</v>
      </c>
      <c r="R902" s="24">
        <f t="shared" si="637"/>
        <v>0</v>
      </c>
      <c r="S902" s="24">
        <f t="shared" si="637"/>
        <v>0</v>
      </c>
      <c r="T902" s="24">
        <f t="shared" si="637"/>
        <v>0</v>
      </c>
      <c r="U902" s="24">
        <f t="shared" si="637"/>
        <v>0</v>
      </c>
      <c r="V902" s="24">
        <f t="shared" si="637"/>
        <v>0</v>
      </c>
      <c r="W902" s="24">
        <f t="shared" si="637"/>
        <v>0</v>
      </c>
      <c r="X902" s="24">
        <f t="shared" si="637"/>
        <v>0</v>
      </c>
      <c r="Y902" s="24">
        <f t="shared" si="637"/>
        <v>0</v>
      </c>
      <c r="Z902" s="24">
        <f t="shared" si="637"/>
        <v>0</v>
      </c>
      <c r="AA902" s="24">
        <f t="shared" si="637"/>
        <v>0</v>
      </c>
      <c r="AB902" s="24">
        <f t="shared" si="637"/>
        <v>0</v>
      </c>
      <c r="AC902" s="24">
        <f t="shared" si="637"/>
        <v>0</v>
      </c>
      <c r="AD902" s="24">
        <f t="shared" si="637"/>
        <v>0</v>
      </c>
      <c r="AE902" s="24">
        <f t="shared" si="637"/>
        <v>0</v>
      </c>
      <c r="AF902" s="24">
        <f t="shared" si="637"/>
        <v>0</v>
      </c>
      <c r="AG902" s="24">
        <f t="shared" si="637"/>
        <v>0</v>
      </c>
      <c r="AH902" s="24">
        <f t="shared" si="637"/>
        <v>0</v>
      </c>
    </row>
    <row r="903" spans="2:34" hidden="1" outlineLevel="1">
      <c r="B903" t="str">
        <f t="shared" si="601"/>
        <v>Waste - Feedstock WTT emissions (nitrous oxide) - Global - ton N2O/ton feedstock</v>
      </c>
      <c r="C903" t="s">
        <v>147</v>
      </c>
      <c r="D903" t="s">
        <v>188</v>
      </c>
      <c r="E903" t="s">
        <v>49</v>
      </c>
      <c r="F903" t="s">
        <v>193</v>
      </c>
      <c r="G903" s="24">
        <f t="shared" si="637"/>
        <v>0</v>
      </c>
      <c r="H903" s="24">
        <f t="shared" si="637"/>
        <v>0</v>
      </c>
      <c r="I903" s="24">
        <f t="shared" si="637"/>
        <v>0</v>
      </c>
      <c r="J903" s="24">
        <f t="shared" si="637"/>
        <v>0</v>
      </c>
      <c r="K903" s="24">
        <f t="shared" si="637"/>
        <v>0</v>
      </c>
      <c r="L903" s="24">
        <f t="shared" si="637"/>
        <v>0</v>
      </c>
      <c r="M903" s="24">
        <f t="shared" si="637"/>
        <v>0</v>
      </c>
      <c r="N903" s="24">
        <f t="shared" si="637"/>
        <v>0</v>
      </c>
      <c r="O903" s="24">
        <f t="shared" si="637"/>
        <v>0</v>
      </c>
      <c r="P903" s="24">
        <f t="shared" si="637"/>
        <v>0</v>
      </c>
      <c r="Q903" s="24">
        <f t="shared" si="637"/>
        <v>0</v>
      </c>
      <c r="R903" s="24">
        <f t="shared" si="637"/>
        <v>0</v>
      </c>
      <c r="S903" s="24">
        <f t="shared" si="637"/>
        <v>0</v>
      </c>
      <c r="T903" s="24">
        <f t="shared" si="637"/>
        <v>0</v>
      </c>
      <c r="U903" s="24">
        <f t="shared" si="637"/>
        <v>0</v>
      </c>
      <c r="V903" s="24">
        <f t="shared" si="637"/>
        <v>0</v>
      </c>
      <c r="W903" s="24">
        <f t="shared" si="637"/>
        <v>0</v>
      </c>
      <c r="X903" s="24">
        <f t="shared" si="637"/>
        <v>0</v>
      </c>
      <c r="Y903" s="24">
        <f t="shared" si="637"/>
        <v>0</v>
      </c>
      <c r="Z903" s="24">
        <f t="shared" si="637"/>
        <v>0</v>
      </c>
      <c r="AA903" s="24">
        <f t="shared" si="637"/>
        <v>0</v>
      </c>
      <c r="AB903" s="24">
        <f t="shared" si="637"/>
        <v>0</v>
      </c>
      <c r="AC903" s="24">
        <f t="shared" si="637"/>
        <v>0</v>
      </c>
      <c r="AD903" s="24">
        <f t="shared" si="637"/>
        <v>0</v>
      </c>
      <c r="AE903" s="24">
        <f t="shared" si="637"/>
        <v>0</v>
      </c>
      <c r="AF903" s="24">
        <f t="shared" si="637"/>
        <v>0</v>
      </c>
      <c r="AG903" s="24">
        <f t="shared" si="637"/>
        <v>0</v>
      </c>
      <c r="AH903" s="24">
        <f t="shared" si="637"/>
        <v>0</v>
      </c>
    </row>
    <row r="904" spans="2:34" hidden="1" outlineLevel="1">
      <c r="B904" t="str">
        <f t="shared" si="601"/>
        <v>Bio-methanol - Conversion wood -&gt; Bio-MeOH - Global - ton wood/ton MeOH</v>
      </c>
      <c r="C904" t="str">
        <f>C852</f>
        <v>Bio-methanol</v>
      </c>
      <c r="D904" t="s">
        <v>148</v>
      </c>
      <c r="E904" t="s">
        <v>49</v>
      </c>
      <c r="F904" t="s">
        <v>149</v>
      </c>
      <c r="G904" s="24">
        <f t="shared" ref="G904:V905" si="638">INDEX(FuelData,MATCH($B904,FuelData_Index,0),MATCH(G$4,FuelData_Year,0))</f>
        <v>1.21</v>
      </c>
      <c r="H904" s="24">
        <f t="shared" si="638"/>
        <v>1.21</v>
      </c>
      <c r="I904" s="24">
        <f t="shared" si="638"/>
        <v>1.21</v>
      </c>
      <c r="J904" s="24">
        <f t="shared" si="638"/>
        <v>1.21</v>
      </c>
      <c r="K904" s="24">
        <f t="shared" si="638"/>
        <v>1.21</v>
      </c>
      <c r="L904" s="24">
        <f t="shared" si="638"/>
        <v>1.21</v>
      </c>
      <c r="M904" s="24">
        <f t="shared" si="638"/>
        <v>1.21</v>
      </c>
      <c r="N904" s="24">
        <f t="shared" si="638"/>
        <v>1.21</v>
      </c>
      <c r="O904" s="24">
        <f t="shared" si="638"/>
        <v>1.21</v>
      </c>
      <c r="P904" s="24">
        <f t="shared" si="638"/>
        <v>1.21</v>
      </c>
      <c r="Q904" s="24">
        <f t="shared" si="638"/>
        <v>1.21</v>
      </c>
      <c r="R904" s="24">
        <f t="shared" si="638"/>
        <v>1.21</v>
      </c>
      <c r="S904" s="24">
        <f t="shared" si="638"/>
        <v>1.21</v>
      </c>
      <c r="T904" s="24">
        <f t="shared" si="638"/>
        <v>1.21</v>
      </c>
      <c r="U904" s="24">
        <f t="shared" si="638"/>
        <v>1.21</v>
      </c>
      <c r="V904" s="24">
        <f t="shared" si="638"/>
        <v>1.21</v>
      </c>
      <c r="W904" s="24">
        <f t="shared" ref="W904:AH905" si="639">INDEX(FuelData,MATCH($B904,FuelData_Index,0),MATCH(W$4,FuelData_Year,0))</f>
        <v>1.21</v>
      </c>
      <c r="X904" s="24">
        <f t="shared" si="639"/>
        <v>1.21</v>
      </c>
      <c r="Y904" s="24">
        <f t="shared" si="639"/>
        <v>1.21</v>
      </c>
      <c r="Z904" s="24">
        <f t="shared" si="639"/>
        <v>1.21</v>
      </c>
      <c r="AA904" s="24">
        <f t="shared" si="639"/>
        <v>1.21</v>
      </c>
      <c r="AB904" s="24">
        <f t="shared" si="639"/>
        <v>1.21</v>
      </c>
      <c r="AC904" s="24">
        <f t="shared" si="639"/>
        <v>1.21</v>
      </c>
      <c r="AD904" s="24">
        <f t="shared" si="639"/>
        <v>1.21</v>
      </c>
      <c r="AE904" s="24">
        <f t="shared" si="639"/>
        <v>1.21</v>
      </c>
      <c r="AF904" s="24">
        <f t="shared" si="639"/>
        <v>1.21</v>
      </c>
      <c r="AG904" s="24">
        <f t="shared" si="639"/>
        <v>1.21</v>
      </c>
      <c r="AH904" s="24">
        <f t="shared" si="639"/>
        <v>1.21</v>
      </c>
    </row>
    <row r="905" spans="2:34" hidden="1" outlineLevel="1">
      <c r="B905" t="str">
        <f t="shared" si="601"/>
        <v>Bio-methanol - Conversion waste -&gt; Bio-MeOH - Global - ton waste/ton MeOH</v>
      </c>
      <c r="C905" t="str">
        <f>C852</f>
        <v>Bio-methanol</v>
      </c>
      <c r="D905" t="s">
        <v>150</v>
      </c>
      <c r="E905" t="s">
        <v>49</v>
      </c>
      <c r="F905" t="s">
        <v>151</v>
      </c>
      <c r="G905" s="24">
        <f t="shared" si="638"/>
        <v>1.21</v>
      </c>
      <c r="H905" s="24">
        <f t="shared" si="638"/>
        <v>1.21</v>
      </c>
      <c r="I905" s="24">
        <f t="shared" si="638"/>
        <v>1.21</v>
      </c>
      <c r="J905" s="24">
        <f t="shared" si="638"/>
        <v>1.21</v>
      </c>
      <c r="K905" s="24">
        <f t="shared" si="638"/>
        <v>1.21</v>
      </c>
      <c r="L905" s="24">
        <f t="shared" si="638"/>
        <v>1.21</v>
      </c>
      <c r="M905" s="24">
        <f t="shared" si="638"/>
        <v>1.21</v>
      </c>
      <c r="N905" s="24">
        <f t="shared" si="638"/>
        <v>1.21</v>
      </c>
      <c r="O905" s="24">
        <f t="shared" si="638"/>
        <v>1.21</v>
      </c>
      <c r="P905" s="24">
        <f t="shared" si="638"/>
        <v>1.21</v>
      </c>
      <c r="Q905" s="24">
        <f t="shared" si="638"/>
        <v>1.21</v>
      </c>
      <c r="R905" s="24">
        <f t="shared" si="638"/>
        <v>1.21</v>
      </c>
      <c r="S905" s="24">
        <f t="shared" si="638"/>
        <v>1.21</v>
      </c>
      <c r="T905" s="24">
        <f t="shared" si="638"/>
        <v>1.21</v>
      </c>
      <c r="U905" s="24">
        <f t="shared" si="638"/>
        <v>1.21</v>
      </c>
      <c r="V905" s="24">
        <f t="shared" si="638"/>
        <v>1.21</v>
      </c>
      <c r="W905" s="24">
        <f t="shared" si="639"/>
        <v>1.21</v>
      </c>
      <c r="X905" s="24">
        <f t="shared" si="639"/>
        <v>1.21</v>
      </c>
      <c r="Y905" s="24">
        <f t="shared" si="639"/>
        <v>1.21</v>
      </c>
      <c r="Z905" s="24">
        <f t="shared" si="639"/>
        <v>1.21</v>
      </c>
      <c r="AA905" s="24">
        <f t="shared" si="639"/>
        <v>1.21</v>
      </c>
      <c r="AB905" s="24">
        <f t="shared" si="639"/>
        <v>1.21</v>
      </c>
      <c r="AC905" s="24">
        <f t="shared" si="639"/>
        <v>1.21</v>
      </c>
      <c r="AD905" s="24">
        <f t="shared" si="639"/>
        <v>1.21</v>
      </c>
      <c r="AE905" s="24">
        <f t="shared" si="639"/>
        <v>1.21</v>
      </c>
      <c r="AF905" s="24">
        <f t="shared" si="639"/>
        <v>1.21</v>
      </c>
      <c r="AG905" s="24">
        <f t="shared" si="639"/>
        <v>1.21</v>
      </c>
      <c r="AH905" s="24">
        <f t="shared" si="639"/>
        <v>1.21</v>
      </c>
    </row>
    <row r="906" spans="2:34" collapsed="1">
      <c r="B906" t="str">
        <f t="shared" si="601"/>
        <v/>
      </c>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row>
    <row r="907" spans="2:34">
      <c r="B907" t="str">
        <f t="shared" si="601"/>
        <v>Bio-methane (liquefied) - Item - Region - Unit</v>
      </c>
      <c r="C907" s="18" t="s">
        <v>23</v>
      </c>
      <c r="D907" s="18" t="s">
        <v>28</v>
      </c>
      <c r="E907" s="18" t="s">
        <v>1</v>
      </c>
      <c r="F907" s="18" t="s">
        <v>29</v>
      </c>
      <c r="G907" s="22">
        <v>2023</v>
      </c>
      <c r="H907" s="22">
        <v>2024</v>
      </c>
      <c r="I907" s="22">
        <v>2025</v>
      </c>
      <c r="J907" s="22">
        <v>2026</v>
      </c>
      <c r="K907" s="22">
        <v>2027</v>
      </c>
      <c r="L907" s="22">
        <v>2028</v>
      </c>
      <c r="M907" s="22">
        <v>2029</v>
      </c>
      <c r="N907" s="22">
        <v>2030</v>
      </c>
      <c r="O907" s="22">
        <v>2031</v>
      </c>
      <c r="P907" s="22">
        <v>2032</v>
      </c>
      <c r="Q907" s="22">
        <v>2033</v>
      </c>
      <c r="R907" s="22">
        <v>2034</v>
      </c>
      <c r="S907" s="22">
        <v>2035</v>
      </c>
      <c r="T907" s="22">
        <v>2036</v>
      </c>
      <c r="U907" s="22">
        <v>2037</v>
      </c>
      <c r="V907" s="22">
        <v>2038</v>
      </c>
      <c r="W907" s="22">
        <v>2039</v>
      </c>
      <c r="X907" s="22">
        <v>2040</v>
      </c>
      <c r="Y907" s="22">
        <v>2041</v>
      </c>
      <c r="Z907" s="22">
        <v>2042</v>
      </c>
      <c r="AA907" s="22">
        <v>2043</v>
      </c>
      <c r="AB907" s="22">
        <v>2044</v>
      </c>
      <c r="AC907" s="22">
        <v>2045</v>
      </c>
      <c r="AD907" s="22">
        <v>2046</v>
      </c>
      <c r="AE907" s="22">
        <v>2047</v>
      </c>
      <c r="AF907" s="22">
        <v>2048</v>
      </c>
      <c r="AG907" s="22">
        <v>2049</v>
      </c>
      <c r="AH907" s="22">
        <v>2050</v>
      </c>
    </row>
    <row r="908" spans="2:34" hidden="1" outlineLevel="1">
      <c r="B908" t="str">
        <f t="shared" si="601"/>
        <v/>
      </c>
      <c r="C908" s="56"/>
      <c r="D908" s="56"/>
      <c r="E908" s="56"/>
      <c r="F908" s="56"/>
      <c r="G908" s="57"/>
      <c r="H908" s="57"/>
      <c r="I908" s="57"/>
      <c r="J908" s="57"/>
      <c r="K908" s="57"/>
      <c r="L908" s="57"/>
      <c r="M908" s="57"/>
      <c r="N908" s="57"/>
      <c r="O908" s="57"/>
      <c r="P908" s="57"/>
      <c r="Q908" s="57"/>
      <c r="R908" s="57"/>
      <c r="S908" s="57"/>
      <c r="T908" s="57"/>
      <c r="U908" s="57"/>
      <c r="V908" s="57"/>
      <c r="W908" s="57"/>
      <c r="X908" s="57"/>
      <c r="Y908" s="57"/>
      <c r="Z908" s="57"/>
      <c r="AA908" s="57"/>
      <c r="AB908" s="57"/>
      <c r="AC908" s="57"/>
      <c r="AD908" s="57"/>
      <c r="AE908" s="57"/>
      <c r="AF908" s="57"/>
      <c r="AG908" s="57"/>
      <c r="AH908" s="57"/>
    </row>
    <row r="909" spans="2:34" hidden="1" outlineLevel="1">
      <c r="B909" t="str">
        <f t="shared" si="601"/>
        <v>Bio-methane (liquefied) - Total emissions - WTW - GWP100 - Global - ton CO2eq/ton fuel</v>
      </c>
      <c r="C909" s="58" t="str">
        <f>C907</f>
        <v>Bio-methane (liquefied)</v>
      </c>
      <c r="D909" s="10" t="s">
        <v>196</v>
      </c>
      <c r="E909" s="10" t="s">
        <v>49</v>
      </c>
      <c r="F909" s="10" t="s">
        <v>52</v>
      </c>
      <c r="G909" s="62">
        <f t="shared" ref="G909:AH909" si="640">G911+G913</f>
        <v>0.71112197481485295</v>
      </c>
      <c r="H909" s="62">
        <f t="shared" si="640"/>
        <v>0.65281127618335821</v>
      </c>
      <c r="I909" s="62">
        <f t="shared" si="640"/>
        <v>0.59450057755186347</v>
      </c>
      <c r="J909" s="62">
        <f t="shared" si="640"/>
        <v>0.53618987892036862</v>
      </c>
      <c r="K909" s="62">
        <f t="shared" si="640"/>
        <v>0.47787918028887411</v>
      </c>
      <c r="L909" s="62">
        <f t="shared" si="640"/>
        <v>0.41956848165737942</v>
      </c>
      <c r="M909" s="62">
        <f t="shared" si="640"/>
        <v>0.36125778302588474</v>
      </c>
      <c r="N909" s="62">
        <f t="shared" si="640"/>
        <v>0.30294708439438989</v>
      </c>
      <c r="O909" s="62">
        <f t="shared" si="640"/>
        <v>0.30263638576289537</v>
      </c>
      <c r="P909" s="62">
        <f t="shared" si="640"/>
        <v>0.30232568713140068</v>
      </c>
      <c r="Q909" s="62">
        <f t="shared" si="640"/>
        <v>0.30201498849990599</v>
      </c>
      <c r="R909" s="62">
        <f t="shared" si="640"/>
        <v>0.30170428986841119</v>
      </c>
      <c r="S909" s="62">
        <f t="shared" si="640"/>
        <v>0.3013935912369165</v>
      </c>
      <c r="T909" s="62">
        <f t="shared" si="640"/>
        <v>0.30108289260542187</v>
      </c>
      <c r="U909" s="62">
        <f t="shared" si="640"/>
        <v>0.30077219397392718</v>
      </c>
      <c r="V909" s="62">
        <f t="shared" si="640"/>
        <v>0.30046149534243238</v>
      </c>
      <c r="W909" s="62">
        <f t="shared" si="640"/>
        <v>0.3001507967109377</v>
      </c>
      <c r="X909" s="62">
        <f t="shared" si="640"/>
        <v>0.2998400980794429</v>
      </c>
      <c r="Y909" s="62">
        <f t="shared" si="640"/>
        <v>0.29952939944794821</v>
      </c>
      <c r="Z909" s="62">
        <f t="shared" si="640"/>
        <v>0.29921870081645341</v>
      </c>
      <c r="AA909" s="62">
        <f t="shared" si="640"/>
        <v>0.29890800218495872</v>
      </c>
      <c r="AB909" s="62">
        <f t="shared" si="640"/>
        <v>0.29859730355346403</v>
      </c>
      <c r="AC909" s="62">
        <f t="shared" si="640"/>
        <v>0.29828660492196934</v>
      </c>
      <c r="AD909" s="62">
        <f t="shared" si="640"/>
        <v>0.29797590629047455</v>
      </c>
      <c r="AE909" s="62">
        <f t="shared" si="640"/>
        <v>0.29766520765897986</v>
      </c>
      <c r="AF909" s="62">
        <f t="shared" si="640"/>
        <v>0.29735450902748517</v>
      </c>
      <c r="AG909" s="62">
        <f t="shared" si="640"/>
        <v>0.29704381039599054</v>
      </c>
      <c r="AH909" s="62">
        <f t="shared" si="640"/>
        <v>0.29673311176449585</v>
      </c>
    </row>
    <row r="910" spans="2:34" hidden="1" outlineLevel="1">
      <c r="B910" t="str">
        <f t="shared" si="601"/>
        <v>Bio-methane (liquefied) - Total emissions - WTW - GWP20 - Global - ton CO2eq/ton fuel</v>
      </c>
      <c r="C910" s="59" t="str">
        <f>C907</f>
        <v>Bio-methane (liquefied)</v>
      </c>
      <c r="D910" s="13" t="s">
        <v>197</v>
      </c>
      <c r="E910" s="13" t="s">
        <v>49</v>
      </c>
      <c r="F910" s="13" t="s">
        <v>52</v>
      </c>
      <c r="G910" s="63">
        <f t="shared" ref="G910:AH910" si="641">G912+G914</f>
        <v>2.0661595748148529</v>
      </c>
      <c r="H910" s="63">
        <f t="shared" si="641"/>
        <v>1.8954400761833581</v>
      </c>
      <c r="I910" s="63">
        <f t="shared" si="641"/>
        <v>1.7247205775518635</v>
      </c>
      <c r="J910" s="63">
        <f t="shared" si="641"/>
        <v>1.5540010789203684</v>
      </c>
      <c r="K910" s="63">
        <f t="shared" si="641"/>
        <v>1.383281580288874</v>
      </c>
      <c r="L910" s="63">
        <f t="shared" si="641"/>
        <v>1.2125620816573792</v>
      </c>
      <c r="M910" s="63">
        <f t="shared" si="641"/>
        <v>1.0418425830258846</v>
      </c>
      <c r="N910" s="63">
        <f t="shared" si="641"/>
        <v>0.87112308439438968</v>
      </c>
      <c r="O910" s="63">
        <f t="shared" si="641"/>
        <v>0.87040358576289545</v>
      </c>
      <c r="P910" s="63">
        <f t="shared" si="641"/>
        <v>0.86968408713140077</v>
      </c>
      <c r="Q910" s="63">
        <f t="shared" si="641"/>
        <v>0.86896458849990621</v>
      </c>
      <c r="R910" s="63">
        <f t="shared" si="641"/>
        <v>0.8682450898684112</v>
      </c>
      <c r="S910" s="63">
        <f t="shared" si="641"/>
        <v>0.86752559123691653</v>
      </c>
      <c r="T910" s="63">
        <f t="shared" si="641"/>
        <v>0.86680609260542196</v>
      </c>
      <c r="U910" s="63">
        <f t="shared" si="641"/>
        <v>0.86608659397392729</v>
      </c>
      <c r="V910" s="63">
        <f t="shared" si="641"/>
        <v>0.86536709534243239</v>
      </c>
      <c r="W910" s="63">
        <f t="shared" si="641"/>
        <v>0.86464759671093772</v>
      </c>
      <c r="X910" s="63">
        <f t="shared" si="641"/>
        <v>0.86392809807944282</v>
      </c>
      <c r="Y910" s="63">
        <f t="shared" si="641"/>
        <v>0.86320859944794814</v>
      </c>
      <c r="Z910" s="63">
        <f t="shared" si="641"/>
        <v>0.86248910081645325</v>
      </c>
      <c r="AA910" s="63">
        <f t="shared" si="641"/>
        <v>0.86176960218495857</v>
      </c>
      <c r="AB910" s="63">
        <f t="shared" si="641"/>
        <v>0.8610501035534639</v>
      </c>
      <c r="AC910" s="63">
        <f t="shared" si="641"/>
        <v>0.86033060492196933</v>
      </c>
      <c r="AD910" s="63">
        <f t="shared" si="641"/>
        <v>0.85961110629047432</v>
      </c>
      <c r="AE910" s="63">
        <f t="shared" si="641"/>
        <v>0.85889160765897976</v>
      </c>
      <c r="AF910" s="63">
        <f t="shared" si="641"/>
        <v>0.85817210902748509</v>
      </c>
      <c r="AG910" s="63">
        <f t="shared" si="641"/>
        <v>0.85745261039599052</v>
      </c>
      <c r="AH910" s="63">
        <f t="shared" si="641"/>
        <v>0.85673311176449585</v>
      </c>
    </row>
    <row r="911" spans="2:34" hidden="1" outlineLevel="1">
      <c r="B911" t="str">
        <f t="shared" si="601"/>
        <v>Bio-methane (liquefied) - Total emissions - TTW - GWP100 - Global - ton CO2eq/ton fuel</v>
      </c>
      <c r="C911" s="58" t="str">
        <f>C907</f>
        <v>Bio-methane (liquefied)</v>
      </c>
      <c r="D911" s="10" t="s">
        <v>198</v>
      </c>
      <c r="E911" s="10" t="s">
        <v>49</v>
      </c>
      <c r="F911" s="10" t="s">
        <v>52</v>
      </c>
      <c r="G911" s="62">
        <f>G924+G925*G915+G926*G917</f>
        <v>0.69600000000000006</v>
      </c>
      <c r="H911" s="62">
        <f t="shared" ref="H911:AH911" si="642">H924+H925*H915+H926*H917</f>
        <v>0.63800000000000001</v>
      </c>
      <c r="I911" s="62">
        <f t="shared" si="642"/>
        <v>0.57999999999999996</v>
      </c>
      <c r="J911" s="62">
        <f t="shared" si="642"/>
        <v>0.52199999999999991</v>
      </c>
      <c r="K911" s="62">
        <f t="shared" si="642"/>
        <v>0.46400000000000002</v>
      </c>
      <c r="L911" s="62">
        <f t="shared" si="642"/>
        <v>0.40600000000000003</v>
      </c>
      <c r="M911" s="62">
        <f t="shared" si="642"/>
        <v>0.34800000000000003</v>
      </c>
      <c r="N911" s="62">
        <f t="shared" si="642"/>
        <v>0.28999999999999998</v>
      </c>
      <c r="O911" s="62">
        <f t="shared" si="642"/>
        <v>0.28999999999999998</v>
      </c>
      <c r="P911" s="62">
        <f t="shared" si="642"/>
        <v>0.28999999999999998</v>
      </c>
      <c r="Q911" s="62">
        <f t="shared" si="642"/>
        <v>0.28999999999999998</v>
      </c>
      <c r="R911" s="62">
        <f t="shared" si="642"/>
        <v>0.28999999999999998</v>
      </c>
      <c r="S911" s="62">
        <f t="shared" si="642"/>
        <v>0.28999999999999998</v>
      </c>
      <c r="T911" s="62">
        <f t="shared" si="642"/>
        <v>0.28999999999999998</v>
      </c>
      <c r="U911" s="62">
        <f t="shared" si="642"/>
        <v>0.28999999999999998</v>
      </c>
      <c r="V911" s="62">
        <f t="shared" si="642"/>
        <v>0.28999999999999998</v>
      </c>
      <c r="W911" s="62">
        <f t="shared" si="642"/>
        <v>0.28999999999999998</v>
      </c>
      <c r="X911" s="62">
        <f t="shared" si="642"/>
        <v>0.28999999999999998</v>
      </c>
      <c r="Y911" s="62">
        <f t="shared" si="642"/>
        <v>0.28999999999999998</v>
      </c>
      <c r="Z911" s="62">
        <f t="shared" si="642"/>
        <v>0.28999999999999998</v>
      </c>
      <c r="AA911" s="62">
        <f t="shared" si="642"/>
        <v>0.28999999999999998</v>
      </c>
      <c r="AB911" s="62">
        <f t="shared" si="642"/>
        <v>0.28999999999999998</v>
      </c>
      <c r="AC911" s="62">
        <f t="shared" si="642"/>
        <v>0.28999999999999998</v>
      </c>
      <c r="AD911" s="62">
        <f t="shared" si="642"/>
        <v>0.28999999999999998</v>
      </c>
      <c r="AE911" s="62">
        <f t="shared" si="642"/>
        <v>0.28999999999999998</v>
      </c>
      <c r="AF911" s="62">
        <f t="shared" si="642"/>
        <v>0.28999999999999998</v>
      </c>
      <c r="AG911" s="62">
        <f t="shared" si="642"/>
        <v>0.28999999999999998</v>
      </c>
      <c r="AH911" s="62">
        <f t="shared" si="642"/>
        <v>0.28999999999999998</v>
      </c>
    </row>
    <row r="912" spans="2:34" hidden="1" outlineLevel="1">
      <c r="B912" t="str">
        <f t="shared" si="601"/>
        <v>Bio-methane (liquefied) - Total emissions - TTW - GWP20 - Global - ton CO2eq/ton fuel</v>
      </c>
      <c r="C912" s="56" t="str">
        <f>C907</f>
        <v>Bio-methane (liquefied)</v>
      </c>
      <c r="D912" s="2" t="s">
        <v>199</v>
      </c>
      <c r="E912" s="2" t="s">
        <v>49</v>
      </c>
      <c r="F912" s="2" t="s">
        <v>52</v>
      </c>
      <c r="G912" s="89">
        <f>G924+G925*G916+G926*G918</f>
        <v>2.04</v>
      </c>
      <c r="H912" s="89">
        <f t="shared" ref="H912:AH912" si="643">H924+H925*H916+H926*H918</f>
        <v>1.8699999999999999</v>
      </c>
      <c r="I912" s="89">
        <f t="shared" si="643"/>
        <v>1.7</v>
      </c>
      <c r="J912" s="89">
        <f t="shared" si="643"/>
        <v>1.5299999999999998</v>
      </c>
      <c r="K912" s="89">
        <f t="shared" si="643"/>
        <v>1.36</v>
      </c>
      <c r="L912" s="89">
        <f t="shared" si="643"/>
        <v>1.19</v>
      </c>
      <c r="M912" s="89">
        <f t="shared" si="643"/>
        <v>1.02</v>
      </c>
      <c r="N912" s="89">
        <f t="shared" si="643"/>
        <v>0.85</v>
      </c>
      <c r="O912" s="89">
        <f t="shared" si="643"/>
        <v>0.85</v>
      </c>
      <c r="P912" s="89">
        <f t="shared" si="643"/>
        <v>0.85</v>
      </c>
      <c r="Q912" s="89">
        <f t="shared" si="643"/>
        <v>0.85</v>
      </c>
      <c r="R912" s="89">
        <f t="shared" si="643"/>
        <v>0.85</v>
      </c>
      <c r="S912" s="89">
        <f t="shared" si="643"/>
        <v>0.85</v>
      </c>
      <c r="T912" s="89">
        <f t="shared" si="643"/>
        <v>0.85</v>
      </c>
      <c r="U912" s="89">
        <f t="shared" si="643"/>
        <v>0.85</v>
      </c>
      <c r="V912" s="89">
        <f t="shared" si="643"/>
        <v>0.85</v>
      </c>
      <c r="W912" s="89">
        <f t="shared" si="643"/>
        <v>0.85</v>
      </c>
      <c r="X912" s="89">
        <f t="shared" si="643"/>
        <v>0.85</v>
      </c>
      <c r="Y912" s="89">
        <f t="shared" si="643"/>
        <v>0.85</v>
      </c>
      <c r="Z912" s="89">
        <f t="shared" si="643"/>
        <v>0.85</v>
      </c>
      <c r="AA912" s="89">
        <f t="shared" si="643"/>
        <v>0.85</v>
      </c>
      <c r="AB912" s="89">
        <f t="shared" si="643"/>
        <v>0.85</v>
      </c>
      <c r="AC912" s="89">
        <f t="shared" si="643"/>
        <v>0.85</v>
      </c>
      <c r="AD912" s="89">
        <f t="shared" si="643"/>
        <v>0.85</v>
      </c>
      <c r="AE912" s="89">
        <f t="shared" si="643"/>
        <v>0.85</v>
      </c>
      <c r="AF912" s="89">
        <f t="shared" si="643"/>
        <v>0.85</v>
      </c>
      <c r="AG912" s="89">
        <f t="shared" si="643"/>
        <v>0.85</v>
      </c>
      <c r="AH912" s="89">
        <f t="shared" si="643"/>
        <v>0.85</v>
      </c>
    </row>
    <row r="913" spans="2:34" hidden="1" outlineLevel="1">
      <c r="B913" t="str">
        <f t="shared" si="601"/>
        <v>Bio-methane (liquefied) - Total emissions - WTT - GWP100 - Global - ton CO2eq/ton fuel</v>
      </c>
      <c r="C913" s="58" t="str">
        <f>C907</f>
        <v>Bio-methane (liquefied)</v>
      </c>
      <c r="D913" s="10" t="s">
        <v>169</v>
      </c>
      <c r="E913" s="10" t="s">
        <v>49</v>
      </c>
      <c r="F913" s="10" t="s">
        <v>52</v>
      </c>
      <c r="G913" s="62">
        <f>G931+G932*G915+G933*G917</f>
        <v>1.5121974814852907E-2</v>
      </c>
      <c r="H913" s="62">
        <f t="shared" ref="H913:AH913" si="644">H931+H932*H915+H933*H917</f>
        <v>1.4811276183358231E-2</v>
      </c>
      <c r="I913" s="62">
        <f t="shared" si="644"/>
        <v>1.4500577551863561E-2</v>
      </c>
      <c r="J913" s="62">
        <f t="shared" si="644"/>
        <v>1.4189878920368743E-2</v>
      </c>
      <c r="K913" s="62">
        <f t="shared" si="644"/>
        <v>1.387918028887407E-2</v>
      </c>
      <c r="L913" s="62">
        <f t="shared" si="644"/>
        <v>1.3568481657379398E-2</v>
      </c>
      <c r="M913" s="62">
        <f t="shared" si="644"/>
        <v>1.325778302588472E-2</v>
      </c>
      <c r="N913" s="62">
        <f t="shared" si="644"/>
        <v>1.2947084394389907E-2</v>
      </c>
      <c r="O913" s="62">
        <f t="shared" si="644"/>
        <v>1.2636385762895377E-2</v>
      </c>
      <c r="P913" s="62">
        <f t="shared" si="644"/>
        <v>1.2325687131400705E-2</v>
      </c>
      <c r="Q913" s="62">
        <f t="shared" si="644"/>
        <v>1.2014988499906034E-2</v>
      </c>
      <c r="R913" s="62">
        <f t="shared" si="644"/>
        <v>1.1704289868411214E-2</v>
      </c>
      <c r="S913" s="62">
        <f t="shared" si="644"/>
        <v>1.139359123691654E-2</v>
      </c>
      <c r="T913" s="62">
        <f t="shared" si="644"/>
        <v>1.1082892605421868E-2</v>
      </c>
      <c r="U913" s="62">
        <f t="shared" si="644"/>
        <v>1.0772193973927192E-2</v>
      </c>
      <c r="V913" s="62">
        <f t="shared" si="644"/>
        <v>1.0461495342432375E-2</v>
      </c>
      <c r="W913" s="62">
        <f t="shared" si="644"/>
        <v>1.0150796710937705E-2</v>
      </c>
      <c r="X913" s="62">
        <f t="shared" si="644"/>
        <v>9.8400980794428917E-3</v>
      </c>
      <c r="Y913" s="62">
        <f t="shared" si="644"/>
        <v>9.5293994479482141E-3</v>
      </c>
      <c r="Z913" s="62">
        <f t="shared" si="644"/>
        <v>9.2187008164534012E-3</v>
      </c>
      <c r="AA913" s="62">
        <f t="shared" si="644"/>
        <v>8.9080021849587271E-3</v>
      </c>
      <c r="AB913" s="62">
        <f t="shared" si="644"/>
        <v>8.5973035534640512E-3</v>
      </c>
      <c r="AC913" s="62">
        <f t="shared" si="644"/>
        <v>8.2866049219693805E-3</v>
      </c>
      <c r="AD913" s="62">
        <f t="shared" si="644"/>
        <v>7.9759062904745624E-3</v>
      </c>
      <c r="AE913" s="62">
        <f t="shared" si="644"/>
        <v>7.6652076589798926E-3</v>
      </c>
      <c r="AF913" s="62">
        <f t="shared" si="644"/>
        <v>7.3545090274852159E-3</v>
      </c>
      <c r="AG913" s="62">
        <f t="shared" si="644"/>
        <v>7.0438103959905417E-3</v>
      </c>
      <c r="AH913" s="62">
        <f t="shared" si="644"/>
        <v>6.7331117644958711E-3</v>
      </c>
    </row>
    <row r="914" spans="2:34" hidden="1" outlineLevel="1">
      <c r="B914" t="str">
        <f t="shared" si="601"/>
        <v>Bio-methane (liquefied) - Total emissions - WTT - GWP20 - Global - ton CO2eq/ton fuel</v>
      </c>
      <c r="C914" s="59" t="str">
        <f>C907</f>
        <v>Bio-methane (liquefied)</v>
      </c>
      <c r="D914" s="13" t="s">
        <v>170</v>
      </c>
      <c r="E914" s="13" t="s">
        <v>49</v>
      </c>
      <c r="F914" s="13" t="s">
        <v>52</v>
      </c>
      <c r="G914" s="63">
        <f>G931+G932*G916+G933*G918</f>
        <v>2.615957481485278E-2</v>
      </c>
      <c r="H914" s="63">
        <f t="shared" ref="H914:AH914" si="645">H931+H932*H916+H933*H918</f>
        <v>2.5440076183358151E-2</v>
      </c>
      <c r="I914" s="63">
        <f t="shared" si="645"/>
        <v>2.4720577551863524E-2</v>
      </c>
      <c r="J914" s="63">
        <f t="shared" si="645"/>
        <v>2.4001078920368568E-2</v>
      </c>
      <c r="K914" s="63">
        <f t="shared" si="645"/>
        <v>2.3281580288873942E-2</v>
      </c>
      <c r="L914" s="63">
        <f t="shared" si="645"/>
        <v>2.2562081657379315E-2</v>
      </c>
      <c r="M914" s="63">
        <f t="shared" si="645"/>
        <v>2.1842583025884682E-2</v>
      </c>
      <c r="N914" s="63">
        <f t="shared" si="645"/>
        <v>2.1123084394389733E-2</v>
      </c>
      <c r="O914" s="63">
        <f t="shared" si="645"/>
        <v>2.0403585762895429E-2</v>
      </c>
      <c r="P914" s="63">
        <f t="shared" si="645"/>
        <v>1.9684087131400803E-2</v>
      </c>
      <c r="Q914" s="63">
        <f t="shared" si="645"/>
        <v>1.8964588499906176E-2</v>
      </c>
      <c r="R914" s="63">
        <f t="shared" si="645"/>
        <v>1.8245089868411217E-2</v>
      </c>
      <c r="S914" s="63">
        <f t="shared" si="645"/>
        <v>1.7525591236916591E-2</v>
      </c>
      <c r="T914" s="63">
        <f t="shared" si="645"/>
        <v>1.6806092605421964E-2</v>
      </c>
      <c r="U914" s="63">
        <f t="shared" si="645"/>
        <v>1.6086593973927331E-2</v>
      </c>
      <c r="V914" s="63">
        <f t="shared" si="645"/>
        <v>1.5367095342432378E-2</v>
      </c>
      <c r="W914" s="63">
        <f t="shared" si="645"/>
        <v>1.4647596710937754E-2</v>
      </c>
      <c r="X914" s="63">
        <f t="shared" si="645"/>
        <v>1.3928098079442803E-2</v>
      </c>
      <c r="Y914" s="63">
        <f t="shared" si="645"/>
        <v>1.3208599447948173E-2</v>
      </c>
      <c r="Z914" s="63">
        <f t="shared" si="645"/>
        <v>1.2489100816453224E-2</v>
      </c>
      <c r="AA914" s="63">
        <f t="shared" si="645"/>
        <v>1.1769602184958594E-2</v>
      </c>
      <c r="AB914" s="63">
        <f t="shared" si="645"/>
        <v>1.1050103553463963E-2</v>
      </c>
      <c r="AC914" s="63">
        <f t="shared" si="645"/>
        <v>1.0330604921969336E-2</v>
      </c>
      <c r="AD914" s="63">
        <f t="shared" si="645"/>
        <v>9.6111062904743819E-3</v>
      </c>
      <c r="AE914" s="63">
        <f t="shared" si="645"/>
        <v>8.8916076589797572E-3</v>
      </c>
      <c r="AF914" s="63">
        <f t="shared" si="645"/>
        <v>8.1721090274851256E-3</v>
      </c>
      <c r="AG914" s="63">
        <f t="shared" si="645"/>
        <v>7.4526103959904966E-3</v>
      </c>
      <c r="AH914" s="63">
        <f t="shared" si="645"/>
        <v>6.7331117644958711E-3</v>
      </c>
    </row>
    <row r="915" spans="2:34" hidden="1" outlineLevel="1">
      <c r="B915" t="str">
        <f t="shared" si="601"/>
        <v>General - Methane - GWP100 - Global - ton CO2eq/ton fuel</v>
      </c>
      <c r="C915" t="s">
        <v>115</v>
      </c>
      <c r="D915" t="s">
        <v>171</v>
      </c>
      <c r="E915" t="s">
        <v>49</v>
      </c>
      <c r="F915" t="s">
        <v>52</v>
      </c>
      <c r="G915" s="8">
        <f t="shared" ref="G915:AH915" si="646">Methane_GWP100</f>
        <v>29</v>
      </c>
      <c r="H915" s="8">
        <f t="shared" si="646"/>
        <v>29</v>
      </c>
      <c r="I915" s="8">
        <f t="shared" si="646"/>
        <v>29</v>
      </c>
      <c r="J915" s="8">
        <f t="shared" si="646"/>
        <v>29</v>
      </c>
      <c r="K915" s="8">
        <f t="shared" si="646"/>
        <v>29</v>
      </c>
      <c r="L915" s="8">
        <f t="shared" si="646"/>
        <v>29</v>
      </c>
      <c r="M915" s="8">
        <f t="shared" si="646"/>
        <v>29</v>
      </c>
      <c r="N915" s="8">
        <f t="shared" si="646"/>
        <v>29</v>
      </c>
      <c r="O915" s="8">
        <f t="shared" si="646"/>
        <v>29</v>
      </c>
      <c r="P915" s="8">
        <f t="shared" si="646"/>
        <v>29</v>
      </c>
      <c r="Q915" s="8">
        <f t="shared" si="646"/>
        <v>29</v>
      </c>
      <c r="R915" s="8">
        <f t="shared" si="646"/>
        <v>29</v>
      </c>
      <c r="S915" s="8">
        <f t="shared" si="646"/>
        <v>29</v>
      </c>
      <c r="T915" s="8">
        <f t="shared" si="646"/>
        <v>29</v>
      </c>
      <c r="U915" s="8">
        <f t="shared" si="646"/>
        <v>29</v>
      </c>
      <c r="V915" s="8">
        <f t="shared" si="646"/>
        <v>29</v>
      </c>
      <c r="W915" s="8">
        <f t="shared" si="646"/>
        <v>29</v>
      </c>
      <c r="X915" s="8">
        <f t="shared" si="646"/>
        <v>29</v>
      </c>
      <c r="Y915" s="8">
        <f t="shared" si="646"/>
        <v>29</v>
      </c>
      <c r="Z915" s="8">
        <f t="shared" si="646"/>
        <v>29</v>
      </c>
      <c r="AA915" s="8">
        <f t="shared" si="646"/>
        <v>29</v>
      </c>
      <c r="AB915" s="8">
        <f t="shared" si="646"/>
        <v>29</v>
      </c>
      <c r="AC915" s="8">
        <f t="shared" si="646"/>
        <v>29</v>
      </c>
      <c r="AD915" s="8">
        <f t="shared" si="646"/>
        <v>29</v>
      </c>
      <c r="AE915" s="8">
        <f t="shared" si="646"/>
        <v>29</v>
      </c>
      <c r="AF915" s="8">
        <f t="shared" si="646"/>
        <v>29</v>
      </c>
      <c r="AG915" s="8">
        <f t="shared" si="646"/>
        <v>29</v>
      </c>
      <c r="AH915" s="8">
        <f t="shared" si="646"/>
        <v>29</v>
      </c>
    </row>
    <row r="916" spans="2:34" hidden="1" outlineLevel="1">
      <c r="B916" t="str">
        <f t="shared" ref="B916:B979" si="647">_xlfn.TEXTJOIN(" - ",TRUE,C916:F916)</f>
        <v>General - Methane - GWP20 - Global - ton CO2eq/ton fuel</v>
      </c>
      <c r="C916" t="s">
        <v>115</v>
      </c>
      <c r="D916" t="s">
        <v>172</v>
      </c>
      <c r="E916" t="s">
        <v>49</v>
      </c>
      <c r="F916" t="s">
        <v>52</v>
      </c>
      <c r="G916" s="8">
        <f t="shared" ref="G916:AH916" si="648">Methane_GWP20</f>
        <v>85</v>
      </c>
      <c r="H916" s="8">
        <f t="shared" si="648"/>
        <v>85</v>
      </c>
      <c r="I916" s="8">
        <f t="shared" si="648"/>
        <v>85</v>
      </c>
      <c r="J916" s="8">
        <f t="shared" si="648"/>
        <v>85</v>
      </c>
      <c r="K916" s="8">
        <f t="shared" si="648"/>
        <v>85</v>
      </c>
      <c r="L916" s="8">
        <f t="shared" si="648"/>
        <v>85</v>
      </c>
      <c r="M916" s="8">
        <f t="shared" si="648"/>
        <v>85</v>
      </c>
      <c r="N916" s="8">
        <f t="shared" si="648"/>
        <v>85</v>
      </c>
      <c r="O916" s="8">
        <f t="shared" si="648"/>
        <v>85</v>
      </c>
      <c r="P916" s="8">
        <f t="shared" si="648"/>
        <v>85</v>
      </c>
      <c r="Q916" s="8">
        <f t="shared" si="648"/>
        <v>85</v>
      </c>
      <c r="R916" s="8">
        <f t="shared" si="648"/>
        <v>85</v>
      </c>
      <c r="S916" s="8">
        <f t="shared" si="648"/>
        <v>85</v>
      </c>
      <c r="T916" s="8">
        <f t="shared" si="648"/>
        <v>85</v>
      </c>
      <c r="U916" s="8">
        <f t="shared" si="648"/>
        <v>85</v>
      </c>
      <c r="V916" s="8">
        <f t="shared" si="648"/>
        <v>85</v>
      </c>
      <c r="W916" s="8">
        <f t="shared" si="648"/>
        <v>85</v>
      </c>
      <c r="X916" s="8">
        <f t="shared" si="648"/>
        <v>85</v>
      </c>
      <c r="Y916" s="8">
        <f t="shared" si="648"/>
        <v>85</v>
      </c>
      <c r="Z916" s="8">
        <f t="shared" si="648"/>
        <v>85</v>
      </c>
      <c r="AA916" s="8">
        <f t="shared" si="648"/>
        <v>85</v>
      </c>
      <c r="AB916" s="8">
        <f t="shared" si="648"/>
        <v>85</v>
      </c>
      <c r="AC916" s="8">
        <f t="shared" si="648"/>
        <v>85</v>
      </c>
      <c r="AD916" s="8">
        <f t="shared" si="648"/>
        <v>85</v>
      </c>
      <c r="AE916" s="8">
        <f t="shared" si="648"/>
        <v>85</v>
      </c>
      <c r="AF916" s="8">
        <f t="shared" si="648"/>
        <v>85</v>
      </c>
      <c r="AG916" s="8">
        <f t="shared" si="648"/>
        <v>85</v>
      </c>
      <c r="AH916" s="8">
        <f t="shared" si="648"/>
        <v>85</v>
      </c>
    </row>
    <row r="917" spans="2:34" hidden="1" outlineLevel="1">
      <c r="B917" t="str">
        <f t="shared" si="647"/>
        <v>General - Nitrous oxide - GWP100 - Global - ton CO2eq/ton fuel</v>
      </c>
      <c r="C917" t="s">
        <v>115</v>
      </c>
      <c r="D917" t="s">
        <v>173</v>
      </c>
      <c r="E917" t="s">
        <v>49</v>
      </c>
      <c r="F917" t="s">
        <v>52</v>
      </c>
      <c r="G917" s="8">
        <f t="shared" ref="G917:AH917" si="649">NitrousOxide_GWP100</f>
        <v>266</v>
      </c>
      <c r="H917" s="8">
        <f t="shared" si="649"/>
        <v>266</v>
      </c>
      <c r="I917" s="8">
        <f t="shared" si="649"/>
        <v>266</v>
      </c>
      <c r="J917" s="8">
        <f t="shared" si="649"/>
        <v>266</v>
      </c>
      <c r="K917" s="8">
        <f t="shared" si="649"/>
        <v>266</v>
      </c>
      <c r="L917" s="8">
        <f t="shared" si="649"/>
        <v>266</v>
      </c>
      <c r="M917" s="8">
        <f t="shared" si="649"/>
        <v>266</v>
      </c>
      <c r="N917" s="8">
        <f t="shared" si="649"/>
        <v>266</v>
      </c>
      <c r="O917" s="8">
        <f t="shared" si="649"/>
        <v>266</v>
      </c>
      <c r="P917" s="8">
        <f t="shared" si="649"/>
        <v>266</v>
      </c>
      <c r="Q917" s="8">
        <f t="shared" si="649"/>
        <v>266</v>
      </c>
      <c r="R917" s="8">
        <f t="shared" si="649"/>
        <v>266</v>
      </c>
      <c r="S917" s="8">
        <f t="shared" si="649"/>
        <v>266</v>
      </c>
      <c r="T917" s="8">
        <f t="shared" si="649"/>
        <v>266</v>
      </c>
      <c r="U917" s="8">
        <f t="shared" si="649"/>
        <v>266</v>
      </c>
      <c r="V917" s="8">
        <f t="shared" si="649"/>
        <v>266</v>
      </c>
      <c r="W917" s="8">
        <f t="shared" si="649"/>
        <v>266</v>
      </c>
      <c r="X917" s="8">
        <f t="shared" si="649"/>
        <v>266</v>
      </c>
      <c r="Y917" s="8">
        <f t="shared" si="649"/>
        <v>266</v>
      </c>
      <c r="Z917" s="8">
        <f t="shared" si="649"/>
        <v>266</v>
      </c>
      <c r="AA917" s="8">
        <f t="shared" si="649"/>
        <v>266</v>
      </c>
      <c r="AB917" s="8">
        <f t="shared" si="649"/>
        <v>266</v>
      </c>
      <c r="AC917" s="8">
        <f t="shared" si="649"/>
        <v>266</v>
      </c>
      <c r="AD917" s="8">
        <f t="shared" si="649"/>
        <v>266</v>
      </c>
      <c r="AE917" s="8">
        <f t="shared" si="649"/>
        <v>266</v>
      </c>
      <c r="AF917" s="8">
        <f t="shared" si="649"/>
        <v>266</v>
      </c>
      <c r="AG917" s="8">
        <f t="shared" si="649"/>
        <v>266</v>
      </c>
      <c r="AH917" s="8">
        <f t="shared" si="649"/>
        <v>266</v>
      </c>
    </row>
    <row r="918" spans="2:34" hidden="1" outlineLevel="1">
      <c r="B918" t="str">
        <f t="shared" si="647"/>
        <v>General - Nitrous oxide - GWP20 - Global - ton CO2eq/ton fuel</v>
      </c>
      <c r="C918" t="s">
        <v>115</v>
      </c>
      <c r="D918" t="s">
        <v>174</v>
      </c>
      <c r="E918" t="s">
        <v>49</v>
      </c>
      <c r="F918" t="s">
        <v>52</v>
      </c>
      <c r="G918" s="8">
        <f t="shared" ref="G918:AH918" si="650">NitrousOxide_GWP20</f>
        <v>251</v>
      </c>
      <c r="H918" s="8">
        <f t="shared" si="650"/>
        <v>251</v>
      </c>
      <c r="I918" s="8">
        <f t="shared" si="650"/>
        <v>251</v>
      </c>
      <c r="J918" s="8">
        <f t="shared" si="650"/>
        <v>251</v>
      </c>
      <c r="K918" s="8">
        <f t="shared" si="650"/>
        <v>251</v>
      </c>
      <c r="L918" s="8">
        <f t="shared" si="650"/>
        <v>251</v>
      </c>
      <c r="M918" s="8">
        <f t="shared" si="650"/>
        <v>251</v>
      </c>
      <c r="N918" s="8">
        <f t="shared" si="650"/>
        <v>251</v>
      </c>
      <c r="O918" s="8">
        <f t="shared" si="650"/>
        <v>251</v>
      </c>
      <c r="P918" s="8">
        <f t="shared" si="650"/>
        <v>251</v>
      </c>
      <c r="Q918" s="8">
        <f t="shared" si="650"/>
        <v>251</v>
      </c>
      <c r="R918" s="8">
        <f t="shared" si="650"/>
        <v>251</v>
      </c>
      <c r="S918" s="8">
        <f t="shared" si="650"/>
        <v>251</v>
      </c>
      <c r="T918" s="8">
        <f t="shared" si="650"/>
        <v>251</v>
      </c>
      <c r="U918" s="8">
        <f t="shared" si="650"/>
        <v>251</v>
      </c>
      <c r="V918" s="8">
        <f t="shared" si="650"/>
        <v>251</v>
      </c>
      <c r="W918" s="8">
        <f t="shared" si="650"/>
        <v>251</v>
      </c>
      <c r="X918" s="8">
        <f t="shared" si="650"/>
        <v>251</v>
      </c>
      <c r="Y918" s="8">
        <f t="shared" si="650"/>
        <v>251</v>
      </c>
      <c r="Z918" s="8">
        <f t="shared" si="650"/>
        <v>251</v>
      </c>
      <c r="AA918" s="8">
        <f t="shared" si="650"/>
        <v>251</v>
      </c>
      <c r="AB918" s="8">
        <f t="shared" si="650"/>
        <v>251</v>
      </c>
      <c r="AC918" s="8">
        <f t="shared" si="650"/>
        <v>251</v>
      </c>
      <c r="AD918" s="8">
        <f t="shared" si="650"/>
        <v>251</v>
      </c>
      <c r="AE918" s="8">
        <f t="shared" si="650"/>
        <v>251</v>
      </c>
      <c r="AF918" s="8">
        <f t="shared" si="650"/>
        <v>251</v>
      </c>
      <c r="AG918" s="8">
        <f t="shared" si="650"/>
        <v>251</v>
      </c>
      <c r="AH918" s="8">
        <f t="shared" si="650"/>
        <v>251</v>
      </c>
    </row>
    <row r="919" spans="2:34" hidden="1" outlineLevel="1">
      <c r="B919" t="str">
        <f t="shared" si="647"/>
        <v/>
      </c>
      <c r="C919" s="56"/>
      <c r="D919" s="56"/>
      <c r="E919" s="56"/>
      <c r="F919" s="56"/>
      <c r="G919" s="57"/>
      <c r="H919" s="57"/>
      <c r="I919" s="57"/>
      <c r="J919" s="57"/>
      <c r="K919" s="57"/>
      <c r="L919" s="57"/>
      <c r="M919" s="57"/>
      <c r="N919" s="57"/>
      <c r="O919" s="57"/>
      <c r="P919" s="57"/>
      <c r="Q919" s="57"/>
      <c r="R919" s="57"/>
      <c r="S919" s="57"/>
      <c r="T919" s="57"/>
      <c r="U919" s="57"/>
      <c r="V919" s="57"/>
      <c r="W919" s="57"/>
      <c r="X919" s="57"/>
      <c r="Y919" s="57"/>
      <c r="Z919" s="57"/>
      <c r="AA919" s="57"/>
      <c r="AB919" s="57"/>
      <c r="AC919" s="57"/>
      <c r="AD919" s="57"/>
      <c r="AE919" s="57"/>
      <c r="AF919" s="57"/>
      <c r="AG919" s="57"/>
      <c r="AH919" s="57"/>
    </row>
    <row r="920" spans="2:34" hidden="1" outlineLevel="1">
      <c r="B920" t="str">
        <f t="shared" si="647"/>
        <v>Bio-methane (liquefied) - Total emissions - WTW - Global - ton CO2/ton fuel</v>
      </c>
      <c r="C920" s="10" t="str">
        <f>C907</f>
        <v>Bio-methane (liquefied)</v>
      </c>
      <c r="D920" s="10" t="s">
        <v>200</v>
      </c>
      <c r="E920" s="10" t="s">
        <v>49</v>
      </c>
      <c r="F920" s="10" t="s">
        <v>176</v>
      </c>
      <c r="G920" s="60">
        <f>G924+G931</f>
        <v>9.4060748148529719E-3</v>
      </c>
      <c r="H920" s="60">
        <f t="shared" ref="H920:AH920" si="651">H924+H931</f>
        <v>9.3070761833582739E-3</v>
      </c>
      <c r="I920" s="60">
        <f t="shared" si="651"/>
        <v>9.2080775518635794E-3</v>
      </c>
      <c r="J920" s="60">
        <f t="shared" si="651"/>
        <v>9.1090789203688311E-3</v>
      </c>
      <c r="K920" s="60">
        <f t="shared" si="651"/>
        <v>9.0100802888741366E-3</v>
      </c>
      <c r="L920" s="60">
        <f t="shared" si="651"/>
        <v>8.9110816573794403E-3</v>
      </c>
      <c r="M920" s="60">
        <f t="shared" si="651"/>
        <v>8.8120830258847406E-3</v>
      </c>
      <c r="N920" s="60">
        <f t="shared" si="651"/>
        <v>8.7130843943899975E-3</v>
      </c>
      <c r="O920" s="60">
        <f t="shared" si="651"/>
        <v>8.6140857628953498E-3</v>
      </c>
      <c r="P920" s="60">
        <f t="shared" si="651"/>
        <v>8.5150871314006553E-3</v>
      </c>
      <c r="Q920" s="60">
        <f t="shared" si="651"/>
        <v>8.416088499905959E-3</v>
      </c>
      <c r="R920" s="60">
        <f t="shared" si="651"/>
        <v>8.3170898684112107E-3</v>
      </c>
      <c r="S920" s="60">
        <f t="shared" si="651"/>
        <v>8.2180912369165127E-3</v>
      </c>
      <c r="T920" s="60">
        <f t="shared" si="651"/>
        <v>8.1190926054218182E-3</v>
      </c>
      <c r="U920" s="60">
        <f t="shared" si="651"/>
        <v>8.0200939739271185E-3</v>
      </c>
      <c r="V920" s="60">
        <f t="shared" si="651"/>
        <v>7.9210953424323719E-3</v>
      </c>
      <c r="W920" s="60">
        <f t="shared" si="651"/>
        <v>7.8220967109376791E-3</v>
      </c>
      <c r="X920" s="60">
        <f t="shared" si="651"/>
        <v>7.723098079442936E-3</v>
      </c>
      <c r="Y920" s="60">
        <f t="shared" si="651"/>
        <v>7.6240994479482363E-3</v>
      </c>
      <c r="Z920" s="60">
        <f t="shared" si="651"/>
        <v>7.5251008164534941E-3</v>
      </c>
      <c r="AA920" s="60">
        <f t="shared" si="651"/>
        <v>7.4261021849587961E-3</v>
      </c>
      <c r="AB920" s="60">
        <f t="shared" si="651"/>
        <v>7.3271035534640972E-3</v>
      </c>
      <c r="AC920" s="60">
        <f t="shared" si="651"/>
        <v>7.2281049219694027E-3</v>
      </c>
      <c r="AD920" s="60">
        <f t="shared" si="651"/>
        <v>7.1291062904746561E-3</v>
      </c>
      <c r="AE920" s="60">
        <f t="shared" si="651"/>
        <v>7.0301076589799625E-3</v>
      </c>
      <c r="AF920" s="60">
        <f t="shared" si="651"/>
        <v>6.9311090274852627E-3</v>
      </c>
      <c r="AG920" s="60">
        <f t="shared" si="651"/>
        <v>6.8321103959905647E-3</v>
      </c>
      <c r="AH920" s="60">
        <f t="shared" si="651"/>
        <v>6.7331117644958711E-3</v>
      </c>
    </row>
    <row r="921" spans="2:34" hidden="1" outlineLevel="1">
      <c r="B921" t="str">
        <f t="shared" si="647"/>
        <v>Bio-methane (liquefied) - Total emissions - WTW - Global - ton CH4/ton fuel</v>
      </c>
      <c r="C921" s="2" t="str">
        <f>C907</f>
        <v>Bio-methane (liquefied)</v>
      </c>
      <c r="D921" s="2" t="s">
        <v>200</v>
      </c>
      <c r="E921" s="2" t="s">
        <v>49</v>
      </c>
      <c r="F921" s="2" t="s">
        <v>177</v>
      </c>
      <c r="G921" s="64">
        <f t="shared" ref="G921:AH921" si="652">G925+G932</f>
        <v>2.4197099999999999E-2</v>
      </c>
      <c r="H921" s="64">
        <f t="shared" si="652"/>
        <v>2.2189799999999996E-2</v>
      </c>
      <c r="I921" s="64">
        <f t="shared" si="652"/>
        <v>2.0182499999999999E-2</v>
      </c>
      <c r="J921" s="64">
        <f t="shared" si="652"/>
        <v>1.8175199999999996E-2</v>
      </c>
      <c r="K921" s="64">
        <f t="shared" si="652"/>
        <v>1.6167899999999999E-2</v>
      </c>
      <c r="L921" s="64">
        <f t="shared" si="652"/>
        <v>1.4160599999999999E-2</v>
      </c>
      <c r="M921" s="64">
        <f t="shared" si="652"/>
        <v>1.2153299999999999E-2</v>
      </c>
      <c r="N921" s="64">
        <f t="shared" si="652"/>
        <v>1.0145999999999997E-2</v>
      </c>
      <c r="O921" s="64">
        <f t="shared" si="652"/>
        <v>1.01387E-2</v>
      </c>
      <c r="P921" s="64">
        <f t="shared" si="652"/>
        <v>1.0131400000000002E-2</v>
      </c>
      <c r="Q921" s="64">
        <f t="shared" si="652"/>
        <v>1.0124100000000002E-2</v>
      </c>
      <c r="R921" s="64">
        <f t="shared" si="652"/>
        <v>1.01168E-2</v>
      </c>
      <c r="S921" s="64">
        <f t="shared" si="652"/>
        <v>1.01095E-2</v>
      </c>
      <c r="T921" s="64">
        <f t="shared" si="652"/>
        <v>1.0102200000000002E-2</v>
      </c>
      <c r="U921" s="64">
        <f t="shared" si="652"/>
        <v>1.0094900000000002E-2</v>
      </c>
      <c r="V921" s="64">
        <f t="shared" si="652"/>
        <v>1.00876E-2</v>
      </c>
      <c r="W921" s="64">
        <f t="shared" si="652"/>
        <v>1.00803E-2</v>
      </c>
      <c r="X921" s="64">
        <f t="shared" si="652"/>
        <v>1.0072999999999999E-2</v>
      </c>
      <c r="Y921" s="64">
        <f t="shared" si="652"/>
        <v>1.0065699999999999E-2</v>
      </c>
      <c r="Z921" s="64">
        <f t="shared" si="652"/>
        <v>1.0058399999999997E-2</v>
      </c>
      <c r="AA921" s="64">
        <f t="shared" si="652"/>
        <v>1.0051099999999999E-2</v>
      </c>
      <c r="AB921" s="64">
        <f t="shared" si="652"/>
        <v>1.0043799999999999E-2</v>
      </c>
      <c r="AC921" s="64">
        <f t="shared" si="652"/>
        <v>1.00365E-2</v>
      </c>
      <c r="AD921" s="64">
        <f t="shared" si="652"/>
        <v>1.0029199999999997E-2</v>
      </c>
      <c r="AE921" s="64">
        <f t="shared" si="652"/>
        <v>1.0021899999999999E-2</v>
      </c>
      <c r="AF921" s="64">
        <f t="shared" si="652"/>
        <v>1.0014599999999999E-2</v>
      </c>
      <c r="AG921" s="64">
        <f t="shared" si="652"/>
        <v>1.00073E-2</v>
      </c>
      <c r="AH921" s="64">
        <f t="shared" si="652"/>
        <v>0.01</v>
      </c>
    </row>
    <row r="922" spans="2:34" hidden="1" outlineLevel="1">
      <c r="B922" t="str">
        <f t="shared" si="647"/>
        <v>Bio-methane (liquefied) - Total emissions - WTW - Global - ton N2O/ton fuel</v>
      </c>
      <c r="C922" s="13" t="str">
        <f>C907</f>
        <v>Bio-methane (liquefied)</v>
      </c>
      <c r="D922" s="13" t="s">
        <v>200</v>
      </c>
      <c r="E922" s="13" t="s">
        <v>49</v>
      </c>
      <c r="F922" s="13" t="s">
        <v>178</v>
      </c>
      <c r="G922" s="61">
        <f t="shared" ref="G922:AH922" si="653">G926+G933</f>
        <v>0</v>
      </c>
      <c r="H922" s="61">
        <f t="shared" si="653"/>
        <v>0</v>
      </c>
      <c r="I922" s="61">
        <f t="shared" si="653"/>
        <v>0</v>
      </c>
      <c r="J922" s="61">
        <f t="shared" si="653"/>
        <v>0</v>
      </c>
      <c r="K922" s="61">
        <f t="shared" si="653"/>
        <v>0</v>
      </c>
      <c r="L922" s="61">
        <f t="shared" si="653"/>
        <v>0</v>
      </c>
      <c r="M922" s="61">
        <f t="shared" si="653"/>
        <v>0</v>
      </c>
      <c r="N922" s="61">
        <f t="shared" si="653"/>
        <v>0</v>
      </c>
      <c r="O922" s="61">
        <f t="shared" si="653"/>
        <v>0</v>
      </c>
      <c r="P922" s="61">
        <f t="shared" si="653"/>
        <v>0</v>
      </c>
      <c r="Q922" s="61">
        <f t="shared" si="653"/>
        <v>0</v>
      </c>
      <c r="R922" s="61">
        <f t="shared" si="653"/>
        <v>0</v>
      </c>
      <c r="S922" s="61">
        <f t="shared" si="653"/>
        <v>0</v>
      </c>
      <c r="T922" s="61">
        <f t="shared" si="653"/>
        <v>0</v>
      </c>
      <c r="U922" s="61">
        <f t="shared" si="653"/>
        <v>0</v>
      </c>
      <c r="V922" s="61">
        <f t="shared" si="653"/>
        <v>0</v>
      </c>
      <c r="W922" s="61">
        <f t="shared" si="653"/>
        <v>0</v>
      </c>
      <c r="X922" s="61">
        <f t="shared" si="653"/>
        <v>0</v>
      </c>
      <c r="Y922" s="61">
        <f t="shared" si="653"/>
        <v>0</v>
      </c>
      <c r="Z922" s="61">
        <f t="shared" si="653"/>
        <v>0</v>
      </c>
      <c r="AA922" s="61">
        <f t="shared" si="653"/>
        <v>0</v>
      </c>
      <c r="AB922" s="61">
        <f t="shared" si="653"/>
        <v>0</v>
      </c>
      <c r="AC922" s="61">
        <f t="shared" si="653"/>
        <v>0</v>
      </c>
      <c r="AD922" s="61">
        <f t="shared" si="653"/>
        <v>0</v>
      </c>
      <c r="AE922" s="61">
        <f t="shared" si="653"/>
        <v>0</v>
      </c>
      <c r="AF922" s="61">
        <f t="shared" si="653"/>
        <v>0</v>
      </c>
      <c r="AG922" s="61">
        <f t="shared" si="653"/>
        <v>0</v>
      </c>
      <c r="AH922" s="61">
        <f t="shared" si="653"/>
        <v>0</v>
      </c>
    </row>
    <row r="923" spans="2:34" hidden="1" outlineLevel="1">
      <c r="B923" t="str">
        <f t="shared" si="647"/>
        <v/>
      </c>
      <c r="C923" s="56"/>
      <c r="D923" s="56"/>
      <c r="E923" s="56"/>
      <c r="F923" s="56"/>
      <c r="G923" s="57"/>
      <c r="H923" s="57"/>
      <c r="I923" s="57"/>
      <c r="J923" s="57"/>
      <c r="K923" s="57"/>
      <c r="L923" s="57"/>
      <c r="M923" s="57"/>
      <c r="N923" s="57"/>
      <c r="O923" s="57"/>
      <c r="P923" s="57"/>
      <c r="Q923" s="57"/>
      <c r="R923" s="57"/>
      <c r="S923" s="57"/>
      <c r="T923" s="57"/>
      <c r="U923" s="57"/>
      <c r="V923" s="57"/>
      <c r="W923" s="57"/>
      <c r="X923" s="57"/>
      <c r="Y923" s="57"/>
      <c r="Z923" s="57"/>
      <c r="AA923" s="57"/>
      <c r="AB923" s="57"/>
      <c r="AC923" s="57"/>
      <c r="AD923" s="57"/>
      <c r="AE923" s="57"/>
      <c r="AF923" s="57"/>
      <c r="AG923" s="57"/>
      <c r="AH923" s="57"/>
    </row>
    <row r="924" spans="2:34" hidden="1" outlineLevel="1">
      <c r="B924" t="str">
        <f t="shared" si="647"/>
        <v>Bio-methane (liquefied) - Total emissions - TTW - Global - ton CO2/ton fuel</v>
      </c>
      <c r="C924" s="10" t="str">
        <f>C907</f>
        <v>Bio-methane (liquefied)</v>
      </c>
      <c r="D924" s="10" t="s">
        <v>201</v>
      </c>
      <c r="E924" s="10" t="s">
        <v>49</v>
      </c>
      <c r="F924" s="10" t="s">
        <v>176</v>
      </c>
      <c r="G924" s="60">
        <f>G927</f>
        <v>0</v>
      </c>
      <c r="H924" s="60">
        <f t="shared" ref="H924:AH924" si="654">H927</f>
        <v>0</v>
      </c>
      <c r="I924" s="60">
        <f t="shared" si="654"/>
        <v>0</v>
      </c>
      <c r="J924" s="60">
        <f t="shared" si="654"/>
        <v>0</v>
      </c>
      <c r="K924" s="60">
        <f t="shared" si="654"/>
        <v>0</v>
      </c>
      <c r="L924" s="60">
        <f t="shared" si="654"/>
        <v>0</v>
      </c>
      <c r="M924" s="60">
        <f t="shared" si="654"/>
        <v>0</v>
      </c>
      <c r="N924" s="60">
        <f t="shared" si="654"/>
        <v>0</v>
      </c>
      <c r="O924" s="60">
        <f t="shared" si="654"/>
        <v>0</v>
      </c>
      <c r="P924" s="60">
        <f t="shared" si="654"/>
        <v>0</v>
      </c>
      <c r="Q924" s="60">
        <f t="shared" si="654"/>
        <v>0</v>
      </c>
      <c r="R924" s="60">
        <f t="shared" si="654"/>
        <v>0</v>
      </c>
      <c r="S924" s="60">
        <f t="shared" si="654"/>
        <v>0</v>
      </c>
      <c r="T924" s="60">
        <f t="shared" si="654"/>
        <v>0</v>
      </c>
      <c r="U924" s="60">
        <f t="shared" si="654"/>
        <v>0</v>
      </c>
      <c r="V924" s="60">
        <f t="shared" si="654"/>
        <v>0</v>
      </c>
      <c r="W924" s="60">
        <f t="shared" si="654"/>
        <v>0</v>
      </c>
      <c r="X924" s="60">
        <f t="shared" si="654"/>
        <v>0</v>
      </c>
      <c r="Y924" s="60">
        <f t="shared" si="654"/>
        <v>0</v>
      </c>
      <c r="Z924" s="60">
        <f t="shared" si="654"/>
        <v>0</v>
      </c>
      <c r="AA924" s="60">
        <f t="shared" si="654"/>
        <v>0</v>
      </c>
      <c r="AB924" s="60">
        <f t="shared" si="654"/>
        <v>0</v>
      </c>
      <c r="AC924" s="60">
        <f t="shared" si="654"/>
        <v>0</v>
      </c>
      <c r="AD924" s="60">
        <f t="shared" si="654"/>
        <v>0</v>
      </c>
      <c r="AE924" s="60">
        <f t="shared" si="654"/>
        <v>0</v>
      </c>
      <c r="AF924" s="60">
        <f t="shared" si="654"/>
        <v>0</v>
      </c>
      <c r="AG924" s="60">
        <f t="shared" si="654"/>
        <v>0</v>
      </c>
      <c r="AH924" s="60">
        <f t="shared" si="654"/>
        <v>0</v>
      </c>
    </row>
    <row r="925" spans="2:34" hidden="1" outlineLevel="1">
      <c r="B925" t="str">
        <f t="shared" si="647"/>
        <v>Bio-methane (liquefied) - Total emissions - TTW - Global - ton CH4/ton fuel</v>
      </c>
      <c r="C925" s="2" t="str">
        <f>C907</f>
        <v>Bio-methane (liquefied)</v>
      </c>
      <c r="D925" s="2" t="s">
        <v>201</v>
      </c>
      <c r="E925" s="2" t="s">
        <v>49</v>
      </c>
      <c r="F925" s="2" t="s">
        <v>177</v>
      </c>
      <c r="G925" s="64">
        <f t="shared" ref="G925:AH925" si="655">G928</f>
        <v>2.4E-2</v>
      </c>
      <c r="H925" s="64">
        <f t="shared" si="655"/>
        <v>2.1999999999999999E-2</v>
      </c>
      <c r="I925" s="64">
        <f t="shared" si="655"/>
        <v>0.02</v>
      </c>
      <c r="J925" s="64">
        <f t="shared" si="655"/>
        <v>1.7999999999999999E-2</v>
      </c>
      <c r="K925" s="64">
        <f t="shared" si="655"/>
        <v>1.6E-2</v>
      </c>
      <c r="L925" s="64">
        <f t="shared" si="655"/>
        <v>1.4E-2</v>
      </c>
      <c r="M925" s="64">
        <f t="shared" si="655"/>
        <v>1.2E-2</v>
      </c>
      <c r="N925" s="64">
        <f t="shared" si="655"/>
        <v>0.01</v>
      </c>
      <c r="O925" s="64">
        <f t="shared" si="655"/>
        <v>0.01</v>
      </c>
      <c r="P925" s="64">
        <f t="shared" si="655"/>
        <v>0.01</v>
      </c>
      <c r="Q925" s="64">
        <f t="shared" si="655"/>
        <v>0.01</v>
      </c>
      <c r="R925" s="64">
        <f t="shared" si="655"/>
        <v>0.01</v>
      </c>
      <c r="S925" s="64">
        <f t="shared" si="655"/>
        <v>0.01</v>
      </c>
      <c r="T925" s="64">
        <f t="shared" si="655"/>
        <v>0.01</v>
      </c>
      <c r="U925" s="64">
        <f t="shared" si="655"/>
        <v>0.01</v>
      </c>
      <c r="V925" s="64">
        <f t="shared" si="655"/>
        <v>0.01</v>
      </c>
      <c r="W925" s="64">
        <f t="shared" si="655"/>
        <v>0.01</v>
      </c>
      <c r="X925" s="64">
        <f t="shared" si="655"/>
        <v>0.01</v>
      </c>
      <c r="Y925" s="64">
        <f t="shared" si="655"/>
        <v>0.01</v>
      </c>
      <c r="Z925" s="64">
        <f t="shared" si="655"/>
        <v>0.01</v>
      </c>
      <c r="AA925" s="64">
        <f t="shared" si="655"/>
        <v>0.01</v>
      </c>
      <c r="AB925" s="64">
        <f t="shared" si="655"/>
        <v>0.01</v>
      </c>
      <c r="AC925" s="64">
        <f t="shared" si="655"/>
        <v>0.01</v>
      </c>
      <c r="AD925" s="64">
        <f t="shared" si="655"/>
        <v>0.01</v>
      </c>
      <c r="AE925" s="64">
        <f t="shared" si="655"/>
        <v>0.01</v>
      </c>
      <c r="AF925" s="64">
        <f t="shared" si="655"/>
        <v>0.01</v>
      </c>
      <c r="AG925" s="64">
        <f t="shared" si="655"/>
        <v>0.01</v>
      </c>
      <c r="AH925" s="64">
        <f t="shared" si="655"/>
        <v>0.01</v>
      </c>
    </row>
    <row r="926" spans="2:34" hidden="1" outlineLevel="1">
      <c r="B926" t="str">
        <f t="shared" si="647"/>
        <v>Bio-methane (liquefied) - Total emissions - TTW - Global - ton N2O/ton fuel</v>
      </c>
      <c r="C926" s="13" t="str">
        <f>C907</f>
        <v>Bio-methane (liquefied)</v>
      </c>
      <c r="D926" s="13" t="s">
        <v>201</v>
      </c>
      <c r="E926" s="13" t="s">
        <v>49</v>
      </c>
      <c r="F926" s="13" t="s">
        <v>178</v>
      </c>
      <c r="G926" s="61">
        <f t="shared" ref="G926:AH926" si="656">G929</f>
        <v>0</v>
      </c>
      <c r="H926" s="61">
        <f t="shared" si="656"/>
        <v>0</v>
      </c>
      <c r="I926" s="61">
        <f t="shared" si="656"/>
        <v>0</v>
      </c>
      <c r="J926" s="61">
        <f t="shared" si="656"/>
        <v>0</v>
      </c>
      <c r="K926" s="61">
        <f t="shared" si="656"/>
        <v>0</v>
      </c>
      <c r="L926" s="61">
        <f t="shared" si="656"/>
        <v>0</v>
      </c>
      <c r="M926" s="61">
        <f t="shared" si="656"/>
        <v>0</v>
      </c>
      <c r="N926" s="61">
        <f t="shared" si="656"/>
        <v>0</v>
      </c>
      <c r="O926" s="61">
        <f t="shared" si="656"/>
        <v>0</v>
      </c>
      <c r="P926" s="61">
        <f t="shared" si="656"/>
        <v>0</v>
      </c>
      <c r="Q926" s="61">
        <f t="shared" si="656"/>
        <v>0</v>
      </c>
      <c r="R926" s="61">
        <f t="shared" si="656"/>
        <v>0</v>
      </c>
      <c r="S926" s="61">
        <f t="shared" si="656"/>
        <v>0</v>
      </c>
      <c r="T926" s="61">
        <f t="shared" si="656"/>
        <v>0</v>
      </c>
      <c r="U926" s="61">
        <f t="shared" si="656"/>
        <v>0</v>
      </c>
      <c r="V926" s="61">
        <f t="shared" si="656"/>
        <v>0</v>
      </c>
      <c r="W926" s="61">
        <f t="shared" si="656"/>
        <v>0</v>
      </c>
      <c r="X926" s="61">
        <f t="shared" si="656"/>
        <v>0</v>
      </c>
      <c r="Y926" s="61">
        <f t="shared" si="656"/>
        <v>0</v>
      </c>
      <c r="Z926" s="61">
        <f t="shared" si="656"/>
        <v>0</v>
      </c>
      <c r="AA926" s="61">
        <f t="shared" si="656"/>
        <v>0</v>
      </c>
      <c r="AB926" s="61">
        <f t="shared" si="656"/>
        <v>0</v>
      </c>
      <c r="AC926" s="61">
        <f t="shared" si="656"/>
        <v>0</v>
      </c>
      <c r="AD926" s="61">
        <f t="shared" si="656"/>
        <v>0</v>
      </c>
      <c r="AE926" s="61">
        <f t="shared" si="656"/>
        <v>0</v>
      </c>
      <c r="AF926" s="61">
        <f t="shared" si="656"/>
        <v>0</v>
      </c>
      <c r="AG926" s="61">
        <f t="shared" si="656"/>
        <v>0</v>
      </c>
      <c r="AH926" s="61">
        <f t="shared" si="656"/>
        <v>0</v>
      </c>
    </row>
    <row r="927" spans="2:34" hidden="1" outlineLevel="1">
      <c r="B927" t="str">
        <f t="shared" si="647"/>
        <v>Bio-methane (liquefied) - TTW emissions (carbon dioxide) - Global - ton CO2/ton fuel</v>
      </c>
      <c r="C927" t="str">
        <f>C907</f>
        <v>Bio-methane (liquefied)</v>
      </c>
      <c r="D927" t="s">
        <v>202</v>
      </c>
      <c r="E927" t="s">
        <v>49</v>
      </c>
      <c r="F927" t="s">
        <v>176</v>
      </c>
      <c r="G927" s="20">
        <f>INDEX(FuelData,MATCH($B927,FuelData_Index,0),MATCH(G$4,FuelData_Year,0))</f>
        <v>0</v>
      </c>
      <c r="H927" s="20">
        <f t="shared" ref="H927:AH927" si="657">INDEX(FuelData,MATCH($B927,FuelData_Index,0),MATCH(H$4,FuelData_Year,0))</f>
        <v>0</v>
      </c>
      <c r="I927" s="20">
        <f t="shared" si="657"/>
        <v>0</v>
      </c>
      <c r="J927" s="20">
        <f t="shared" si="657"/>
        <v>0</v>
      </c>
      <c r="K927" s="20">
        <f t="shared" si="657"/>
        <v>0</v>
      </c>
      <c r="L927" s="20">
        <f t="shared" si="657"/>
        <v>0</v>
      </c>
      <c r="M927" s="20">
        <f t="shared" si="657"/>
        <v>0</v>
      </c>
      <c r="N927" s="20">
        <f t="shared" si="657"/>
        <v>0</v>
      </c>
      <c r="O927" s="20">
        <f t="shared" si="657"/>
        <v>0</v>
      </c>
      <c r="P927" s="20">
        <f t="shared" si="657"/>
        <v>0</v>
      </c>
      <c r="Q927" s="20">
        <f t="shared" si="657"/>
        <v>0</v>
      </c>
      <c r="R927" s="20">
        <f t="shared" si="657"/>
        <v>0</v>
      </c>
      <c r="S927" s="20">
        <f t="shared" si="657"/>
        <v>0</v>
      </c>
      <c r="T927" s="20">
        <f t="shared" si="657"/>
        <v>0</v>
      </c>
      <c r="U927" s="20">
        <f t="shared" si="657"/>
        <v>0</v>
      </c>
      <c r="V927" s="20">
        <f t="shared" si="657"/>
        <v>0</v>
      </c>
      <c r="W927" s="20">
        <f t="shared" si="657"/>
        <v>0</v>
      </c>
      <c r="X927" s="20">
        <f t="shared" si="657"/>
        <v>0</v>
      </c>
      <c r="Y927" s="20">
        <f t="shared" si="657"/>
        <v>0</v>
      </c>
      <c r="Z927" s="20">
        <f t="shared" si="657"/>
        <v>0</v>
      </c>
      <c r="AA927" s="20">
        <f t="shared" si="657"/>
        <v>0</v>
      </c>
      <c r="AB927" s="20">
        <f t="shared" si="657"/>
        <v>0</v>
      </c>
      <c r="AC927" s="20">
        <f t="shared" si="657"/>
        <v>0</v>
      </c>
      <c r="AD927" s="20">
        <f t="shared" si="657"/>
        <v>0</v>
      </c>
      <c r="AE927" s="20">
        <f t="shared" si="657"/>
        <v>0</v>
      </c>
      <c r="AF927" s="20">
        <f t="shared" si="657"/>
        <v>0</v>
      </c>
      <c r="AG927" s="20">
        <f t="shared" si="657"/>
        <v>0</v>
      </c>
      <c r="AH927" s="20">
        <f t="shared" si="657"/>
        <v>0</v>
      </c>
    </row>
    <row r="928" spans="2:34" hidden="1" outlineLevel="1">
      <c r="B928" t="str">
        <f t="shared" si="647"/>
        <v>Bio-methane (liquefied) - TTW emissions (methane) - Global - ton CH4/ton fuel</v>
      </c>
      <c r="C928" t="str">
        <f>C907</f>
        <v>Bio-methane (liquefied)</v>
      </c>
      <c r="D928" t="s">
        <v>203</v>
      </c>
      <c r="E928" t="s">
        <v>49</v>
      </c>
      <c r="F928" t="s">
        <v>177</v>
      </c>
      <c r="G928" s="20">
        <f t="shared" ref="G928:AH929" si="658">INDEX(FuelData,MATCH($B928,FuelData_Index,0),MATCH(G$4,FuelData_Year,0))</f>
        <v>2.4E-2</v>
      </c>
      <c r="H928" s="20">
        <f t="shared" si="658"/>
        <v>2.1999999999999999E-2</v>
      </c>
      <c r="I928" s="20">
        <f t="shared" si="658"/>
        <v>0.02</v>
      </c>
      <c r="J928" s="20">
        <f t="shared" si="658"/>
        <v>1.7999999999999999E-2</v>
      </c>
      <c r="K928" s="20">
        <f t="shared" si="658"/>
        <v>1.6E-2</v>
      </c>
      <c r="L928" s="20">
        <f t="shared" si="658"/>
        <v>1.4E-2</v>
      </c>
      <c r="M928" s="20">
        <f t="shared" si="658"/>
        <v>1.2E-2</v>
      </c>
      <c r="N928" s="20">
        <f t="shared" si="658"/>
        <v>0.01</v>
      </c>
      <c r="O928" s="20">
        <f t="shared" si="658"/>
        <v>0.01</v>
      </c>
      <c r="P928" s="20">
        <f t="shared" si="658"/>
        <v>0.01</v>
      </c>
      <c r="Q928" s="20">
        <f t="shared" si="658"/>
        <v>0.01</v>
      </c>
      <c r="R928" s="20">
        <f t="shared" si="658"/>
        <v>0.01</v>
      </c>
      <c r="S928" s="20">
        <f t="shared" si="658"/>
        <v>0.01</v>
      </c>
      <c r="T928" s="20">
        <f t="shared" si="658"/>
        <v>0.01</v>
      </c>
      <c r="U928" s="20">
        <f t="shared" si="658"/>
        <v>0.01</v>
      </c>
      <c r="V928" s="20">
        <f t="shared" si="658"/>
        <v>0.01</v>
      </c>
      <c r="W928" s="20">
        <f t="shared" si="658"/>
        <v>0.01</v>
      </c>
      <c r="X928" s="20">
        <f t="shared" si="658"/>
        <v>0.01</v>
      </c>
      <c r="Y928" s="20">
        <f t="shared" si="658"/>
        <v>0.01</v>
      </c>
      <c r="Z928" s="20">
        <f t="shared" si="658"/>
        <v>0.01</v>
      </c>
      <c r="AA928" s="20">
        <f t="shared" si="658"/>
        <v>0.01</v>
      </c>
      <c r="AB928" s="20">
        <f t="shared" si="658"/>
        <v>0.01</v>
      </c>
      <c r="AC928" s="20">
        <f t="shared" si="658"/>
        <v>0.01</v>
      </c>
      <c r="AD928" s="20">
        <f t="shared" si="658"/>
        <v>0.01</v>
      </c>
      <c r="AE928" s="20">
        <f t="shared" si="658"/>
        <v>0.01</v>
      </c>
      <c r="AF928" s="20">
        <f t="shared" si="658"/>
        <v>0.01</v>
      </c>
      <c r="AG928" s="20">
        <f t="shared" si="658"/>
        <v>0.01</v>
      </c>
      <c r="AH928" s="20">
        <f t="shared" si="658"/>
        <v>0.01</v>
      </c>
    </row>
    <row r="929" spans="2:34" hidden="1" outlineLevel="1">
      <c r="B929" t="str">
        <f t="shared" si="647"/>
        <v>Bio-methane (liquefied) - TTW emissions (nitrous oxide) - Global - ton N2O/ton fuel</v>
      </c>
      <c r="C929" t="str">
        <f>C907</f>
        <v>Bio-methane (liquefied)</v>
      </c>
      <c r="D929" t="s">
        <v>204</v>
      </c>
      <c r="E929" t="s">
        <v>49</v>
      </c>
      <c r="F929" t="s">
        <v>178</v>
      </c>
      <c r="G929" s="20">
        <f t="shared" si="658"/>
        <v>0</v>
      </c>
      <c r="H929" s="20">
        <f t="shared" si="658"/>
        <v>0</v>
      </c>
      <c r="I929" s="20">
        <f t="shared" si="658"/>
        <v>0</v>
      </c>
      <c r="J929" s="20">
        <f t="shared" si="658"/>
        <v>0</v>
      </c>
      <c r="K929" s="20">
        <f t="shared" si="658"/>
        <v>0</v>
      </c>
      <c r="L929" s="20">
        <f t="shared" si="658"/>
        <v>0</v>
      </c>
      <c r="M929" s="20">
        <f t="shared" si="658"/>
        <v>0</v>
      </c>
      <c r="N929" s="20">
        <f t="shared" si="658"/>
        <v>0</v>
      </c>
      <c r="O929" s="20">
        <f t="shared" si="658"/>
        <v>0</v>
      </c>
      <c r="P929" s="20">
        <f t="shared" si="658"/>
        <v>0</v>
      </c>
      <c r="Q929" s="20">
        <f t="shared" si="658"/>
        <v>0</v>
      </c>
      <c r="R929" s="20">
        <f t="shared" si="658"/>
        <v>0</v>
      </c>
      <c r="S929" s="20">
        <f t="shared" si="658"/>
        <v>0</v>
      </c>
      <c r="T929" s="20">
        <f t="shared" si="658"/>
        <v>0</v>
      </c>
      <c r="U929" s="20">
        <f t="shared" si="658"/>
        <v>0</v>
      </c>
      <c r="V929" s="20">
        <f t="shared" si="658"/>
        <v>0</v>
      </c>
      <c r="W929" s="20">
        <f t="shared" si="658"/>
        <v>0</v>
      </c>
      <c r="X929" s="20">
        <f t="shared" si="658"/>
        <v>0</v>
      </c>
      <c r="Y929" s="20">
        <f t="shared" si="658"/>
        <v>0</v>
      </c>
      <c r="Z929" s="20">
        <f t="shared" si="658"/>
        <v>0</v>
      </c>
      <c r="AA929" s="20">
        <f t="shared" si="658"/>
        <v>0</v>
      </c>
      <c r="AB929" s="20">
        <f t="shared" si="658"/>
        <v>0</v>
      </c>
      <c r="AC929" s="20">
        <f t="shared" si="658"/>
        <v>0</v>
      </c>
      <c r="AD929" s="20">
        <f t="shared" si="658"/>
        <v>0</v>
      </c>
      <c r="AE929" s="20">
        <f t="shared" si="658"/>
        <v>0</v>
      </c>
      <c r="AF929" s="20">
        <f t="shared" si="658"/>
        <v>0</v>
      </c>
      <c r="AG929" s="20">
        <f t="shared" si="658"/>
        <v>0</v>
      </c>
      <c r="AH929" s="20">
        <f t="shared" si="658"/>
        <v>0</v>
      </c>
    </row>
    <row r="930" spans="2:34" hidden="1" outlineLevel="1">
      <c r="B930" t="str">
        <f t="shared" si="647"/>
        <v/>
      </c>
      <c r="C930" s="56"/>
      <c r="D930" s="56"/>
      <c r="E930" s="56"/>
      <c r="F930" s="56"/>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row>
    <row r="931" spans="2:34" hidden="1" outlineLevel="1">
      <c r="B931" t="str">
        <f t="shared" si="647"/>
        <v>Bio-methane (liquefied) - Total emissions - WTT - Global - ton CO2eq/ton fuel</v>
      </c>
      <c r="C931" s="10" t="str">
        <f>C907</f>
        <v>Bio-methane (liquefied)</v>
      </c>
      <c r="D931" s="10" t="s">
        <v>175</v>
      </c>
      <c r="E931" s="10" t="s">
        <v>49</v>
      </c>
      <c r="F931" s="10" t="s">
        <v>52</v>
      </c>
      <c r="G931" s="60">
        <f t="shared" ref="G931:AH931" si="659">G935+G942+G950</f>
        <v>9.4060748148529719E-3</v>
      </c>
      <c r="H931" s="60">
        <f t="shared" si="659"/>
        <v>9.3070761833582739E-3</v>
      </c>
      <c r="I931" s="60">
        <f t="shared" si="659"/>
        <v>9.2080775518635794E-3</v>
      </c>
      <c r="J931" s="60">
        <f t="shared" si="659"/>
        <v>9.1090789203688311E-3</v>
      </c>
      <c r="K931" s="60">
        <f t="shared" si="659"/>
        <v>9.0100802888741366E-3</v>
      </c>
      <c r="L931" s="60">
        <f t="shared" si="659"/>
        <v>8.9110816573794403E-3</v>
      </c>
      <c r="M931" s="60">
        <f t="shared" si="659"/>
        <v>8.8120830258847406E-3</v>
      </c>
      <c r="N931" s="60">
        <f t="shared" si="659"/>
        <v>8.7130843943899975E-3</v>
      </c>
      <c r="O931" s="60">
        <f t="shared" si="659"/>
        <v>8.6140857628953498E-3</v>
      </c>
      <c r="P931" s="60">
        <f t="shared" si="659"/>
        <v>8.5150871314006553E-3</v>
      </c>
      <c r="Q931" s="60">
        <f t="shared" si="659"/>
        <v>8.416088499905959E-3</v>
      </c>
      <c r="R931" s="60">
        <f t="shared" si="659"/>
        <v>8.3170898684112107E-3</v>
      </c>
      <c r="S931" s="60">
        <f t="shared" si="659"/>
        <v>8.2180912369165127E-3</v>
      </c>
      <c r="T931" s="60">
        <f t="shared" si="659"/>
        <v>8.1190926054218182E-3</v>
      </c>
      <c r="U931" s="60">
        <f t="shared" si="659"/>
        <v>8.0200939739271185E-3</v>
      </c>
      <c r="V931" s="60">
        <f t="shared" si="659"/>
        <v>7.9210953424323719E-3</v>
      </c>
      <c r="W931" s="60">
        <f t="shared" si="659"/>
        <v>7.8220967109376791E-3</v>
      </c>
      <c r="X931" s="60">
        <f t="shared" si="659"/>
        <v>7.723098079442936E-3</v>
      </c>
      <c r="Y931" s="60">
        <f t="shared" si="659"/>
        <v>7.6240994479482363E-3</v>
      </c>
      <c r="Z931" s="60">
        <f t="shared" si="659"/>
        <v>7.5251008164534941E-3</v>
      </c>
      <c r="AA931" s="60">
        <f t="shared" si="659"/>
        <v>7.4261021849587961E-3</v>
      </c>
      <c r="AB931" s="60">
        <f t="shared" si="659"/>
        <v>7.3271035534640972E-3</v>
      </c>
      <c r="AC931" s="60">
        <f t="shared" si="659"/>
        <v>7.2281049219694027E-3</v>
      </c>
      <c r="AD931" s="60">
        <f t="shared" si="659"/>
        <v>7.1291062904746561E-3</v>
      </c>
      <c r="AE931" s="60">
        <f t="shared" si="659"/>
        <v>7.0301076589799625E-3</v>
      </c>
      <c r="AF931" s="60">
        <f t="shared" si="659"/>
        <v>6.9311090274852627E-3</v>
      </c>
      <c r="AG931" s="60">
        <f t="shared" si="659"/>
        <v>6.8321103959905647E-3</v>
      </c>
      <c r="AH931" s="60">
        <f t="shared" si="659"/>
        <v>6.7331117644958711E-3</v>
      </c>
    </row>
    <row r="932" spans="2:34" hidden="1" outlineLevel="1">
      <c r="B932" t="str">
        <f t="shared" si="647"/>
        <v>Bio-methane (liquefied) - Total emissions - WTT - Global - ton CO2eq/ton fuel</v>
      </c>
      <c r="C932" s="2" t="str">
        <f>C907</f>
        <v>Bio-methane (liquefied)</v>
      </c>
      <c r="D932" s="2" t="s">
        <v>175</v>
      </c>
      <c r="E932" s="2" t="s">
        <v>49</v>
      </c>
      <c r="F932" s="2" t="s">
        <v>52</v>
      </c>
      <c r="G932" s="64">
        <f t="shared" ref="G932:AH932" si="660">G936+G943+G951</f>
        <v>1.9709999999999774E-4</v>
      </c>
      <c r="H932" s="64">
        <f t="shared" si="660"/>
        <v>1.8979999999999854E-4</v>
      </c>
      <c r="I932" s="64">
        <f t="shared" si="660"/>
        <v>1.8249999999999934E-4</v>
      </c>
      <c r="J932" s="64">
        <f t="shared" si="660"/>
        <v>1.7519999999999691E-4</v>
      </c>
      <c r="K932" s="64">
        <f t="shared" si="660"/>
        <v>1.6789999999999771E-4</v>
      </c>
      <c r="L932" s="64">
        <f t="shared" si="660"/>
        <v>1.6059999999999851E-4</v>
      </c>
      <c r="M932" s="64">
        <f t="shared" si="660"/>
        <v>1.5329999999999934E-4</v>
      </c>
      <c r="N932" s="64">
        <f t="shared" si="660"/>
        <v>1.4599999999999688E-4</v>
      </c>
      <c r="O932" s="64">
        <f t="shared" si="660"/>
        <v>1.3870000000000093E-4</v>
      </c>
      <c r="P932" s="64">
        <f t="shared" si="660"/>
        <v>1.3140000000000173E-4</v>
      </c>
      <c r="Q932" s="64">
        <f t="shared" si="660"/>
        <v>1.2410000000000256E-4</v>
      </c>
      <c r="R932" s="64">
        <f t="shared" si="660"/>
        <v>1.168000000000001E-4</v>
      </c>
      <c r="S932" s="64">
        <f t="shared" si="660"/>
        <v>1.0950000000000091E-4</v>
      </c>
      <c r="T932" s="64">
        <f t="shared" si="660"/>
        <v>1.0220000000000171E-4</v>
      </c>
      <c r="U932" s="64">
        <f t="shared" si="660"/>
        <v>9.490000000000251E-5</v>
      </c>
      <c r="V932" s="64">
        <f t="shared" si="660"/>
        <v>8.7600000000000083E-5</v>
      </c>
      <c r="W932" s="64">
        <f t="shared" si="660"/>
        <v>8.0300000000000881E-5</v>
      </c>
      <c r="X932" s="64">
        <f t="shared" si="660"/>
        <v>7.299999999999844E-5</v>
      </c>
      <c r="Y932" s="64">
        <f t="shared" si="660"/>
        <v>6.5699999999999252E-5</v>
      </c>
      <c r="Z932" s="64">
        <f t="shared" si="660"/>
        <v>5.8399999999996812E-5</v>
      </c>
      <c r="AA932" s="64">
        <f t="shared" si="660"/>
        <v>5.1099999999997617E-5</v>
      </c>
      <c r="AB932" s="64">
        <f t="shared" si="660"/>
        <v>4.3799999999998415E-5</v>
      </c>
      <c r="AC932" s="64">
        <f t="shared" si="660"/>
        <v>3.649999999999922E-5</v>
      </c>
      <c r="AD932" s="64">
        <f t="shared" si="660"/>
        <v>2.9199999999996783E-5</v>
      </c>
      <c r="AE932" s="64">
        <f t="shared" si="660"/>
        <v>2.1899999999997588E-5</v>
      </c>
      <c r="AF932" s="64">
        <f t="shared" si="660"/>
        <v>1.4599999999998391E-5</v>
      </c>
      <c r="AG932" s="64">
        <f t="shared" si="660"/>
        <v>7.2999999999991957E-6</v>
      </c>
      <c r="AH932" s="64">
        <f t="shared" si="660"/>
        <v>0</v>
      </c>
    </row>
    <row r="933" spans="2:34" hidden="1" outlineLevel="1">
      <c r="B933" t="str">
        <f t="shared" si="647"/>
        <v>Bio-methane (liquefied) - Total emissions - WTT - Global - ton CO2eq/ton fuel</v>
      </c>
      <c r="C933" s="13" t="str">
        <f>C907</f>
        <v>Bio-methane (liquefied)</v>
      </c>
      <c r="D933" s="13" t="s">
        <v>175</v>
      </c>
      <c r="E933" s="13" t="s">
        <v>49</v>
      </c>
      <c r="F933" s="13" t="s">
        <v>52</v>
      </c>
      <c r="G933" s="61">
        <f t="shared" ref="G933:AH933" si="661">G937+G944+G952</f>
        <v>0</v>
      </c>
      <c r="H933" s="61">
        <f t="shared" si="661"/>
        <v>0</v>
      </c>
      <c r="I933" s="61">
        <f t="shared" si="661"/>
        <v>0</v>
      </c>
      <c r="J933" s="61">
        <f t="shared" si="661"/>
        <v>0</v>
      </c>
      <c r="K933" s="61">
        <f t="shared" si="661"/>
        <v>0</v>
      </c>
      <c r="L933" s="61">
        <f t="shared" si="661"/>
        <v>0</v>
      </c>
      <c r="M933" s="61">
        <f t="shared" si="661"/>
        <v>0</v>
      </c>
      <c r="N933" s="61">
        <f t="shared" si="661"/>
        <v>0</v>
      </c>
      <c r="O933" s="61">
        <f t="shared" si="661"/>
        <v>0</v>
      </c>
      <c r="P933" s="61">
        <f t="shared" si="661"/>
        <v>0</v>
      </c>
      <c r="Q933" s="61">
        <f t="shared" si="661"/>
        <v>0</v>
      </c>
      <c r="R933" s="61">
        <f t="shared" si="661"/>
        <v>0</v>
      </c>
      <c r="S933" s="61">
        <f t="shared" si="661"/>
        <v>0</v>
      </c>
      <c r="T933" s="61">
        <f t="shared" si="661"/>
        <v>0</v>
      </c>
      <c r="U933" s="61">
        <f t="shared" si="661"/>
        <v>0</v>
      </c>
      <c r="V933" s="61">
        <f t="shared" si="661"/>
        <v>0</v>
      </c>
      <c r="W933" s="61">
        <f t="shared" si="661"/>
        <v>0</v>
      </c>
      <c r="X933" s="61">
        <f t="shared" si="661"/>
        <v>0</v>
      </c>
      <c r="Y933" s="61">
        <f t="shared" si="661"/>
        <v>0</v>
      </c>
      <c r="Z933" s="61">
        <f t="shared" si="661"/>
        <v>0</v>
      </c>
      <c r="AA933" s="61">
        <f t="shared" si="661"/>
        <v>0</v>
      </c>
      <c r="AB933" s="61">
        <f t="shared" si="661"/>
        <v>0</v>
      </c>
      <c r="AC933" s="61">
        <f t="shared" si="661"/>
        <v>0</v>
      </c>
      <c r="AD933" s="61">
        <f t="shared" si="661"/>
        <v>0</v>
      </c>
      <c r="AE933" s="61">
        <f t="shared" si="661"/>
        <v>0</v>
      </c>
      <c r="AF933" s="61">
        <f t="shared" si="661"/>
        <v>0</v>
      </c>
      <c r="AG933" s="61">
        <f t="shared" si="661"/>
        <v>0</v>
      </c>
      <c r="AH933" s="61">
        <f t="shared" si="661"/>
        <v>0</v>
      </c>
    </row>
    <row r="934" spans="2:34" hidden="1" outlineLevel="1">
      <c r="B934" t="str">
        <f t="shared" si="647"/>
        <v/>
      </c>
      <c r="C934" s="2"/>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row>
    <row r="935" spans="2:34" hidden="1" outlineLevel="1">
      <c r="B935" t="str">
        <f t="shared" si="647"/>
        <v>Bio-methane (liquefied) - Process-related emissions - WTT - Global - ton CO2/ton fuel</v>
      </c>
      <c r="C935" s="10" t="str">
        <f>C907</f>
        <v>Bio-methane (liquefied)</v>
      </c>
      <c r="D935" s="10" t="s">
        <v>179</v>
      </c>
      <c r="E935" s="10" t="s">
        <v>49</v>
      </c>
      <c r="F935" s="10" t="s">
        <v>176</v>
      </c>
      <c r="G935" s="60">
        <f>G938</f>
        <v>0</v>
      </c>
      <c r="H935" s="60">
        <f t="shared" ref="H935:AH935" si="662">H938</f>
        <v>0</v>
      </c>
      <c r="I935" s="60">
        <f t="shared" si="662"/>
        <v>0</v>
      </c>
      <c r="J935" s="60">
        <f t="shared" si="662"/>
        <v>0</v>
      </c>
      <c r="K935" s="60">
        <f t="shared" si="662"/>
        <v>0</v>
      </c>
      <c r="L935" s="60">
        <f t="shared" si="662"/>
        <v>0</v>
      </c>
      <c r="M935" s="60">
        <f t="shared" si="662"/>
        <v>0</v>
      </c>
      <c r="N935" s="60">
        <f t="shared" si="662"/>
        <v>0</v>
      </c>
      <c r="O935" s="60">
        <f t="shared" si="662"/>
        <v>0</v>
      </c>
      <c r="P935" s="60">
        <f t="shared" si="662"/>
        <v>0</v>
      </c>
      <c r="Q935" s="60">
        <f t="shared" si="662"/>
        <v>0</v>
      </c>
      <c r="R935" s="60">
        <f t="shared" si="662"/>
        <v>0</v>
      </c>
      <c r="S935" s="60">
        <f t="shared" si="662"/>
        <v>0</v>
      </c>
      <c r="T935" s="60">
        <f t="shared" si="662"/>
        <v>0</v>
      </c>
      <c r="U935" s="60">
        <f t="shared" si="662"/>
        <v>0</v>
      </c>
      <c r="V935" s="60">
        <f t="shared" si="662"/>
        <v>0</v>
      </c>
      <c r="W935" s="60">
        <f t="shared" si="662"/>
        <v>0</v>
      </c>
      <c r="X935" s="60">
        <f t="shared" si="662"/>
        <v>0</v>
      </c>
      <c r="Y935" s="60">
        <f t="shared" si="662"/>
        <v>0</v>
      </c>
      <c r="Z935" s="60">
        <f t="shared" si="662"/>
        <v>0</v>
      </c>
      <c r="AA935" s="60">
        <f t="shared" si="662"/>
        <v>0</v>
      </c>
      <c r="AB935" s="60">
        <f t="shared" si="662"/>
        <v>0</v>
      </c>
      <c r="AC935" s="60">
        <f t="shared" si="662"/>
        <v>0</v>
      </c>
      <c r="AD935" s="60">
        <f t="shared" si="662"/>
        <v>0</v>
      </c>
      <c r="AE935" s="60">
        <f t="shared" si="662"/>
        <v>0</v>
      </c>
      <c r="AF935" s="60">
        <f t="shared" si="662"/>
        <v>0</v>
      </c>
      <c r="AG935" s="60">
        <f t="shared" si="662"/>
        <v>0</v>
      </c>
      <c r="AH935" s="60">
        <f t="shared" si="662"/>
        <v>0</v>
      </c>
    </row>
    <row r="936" spans="2:34" hidden="1" outlineLevel="1">
      <c r="B936" t="str">
        <f t="shared" si="647"/>
        <v>Bio-methane (liquefied) - Process-related emissions - WTT - Global - ton CH4/ton fuel</v>
      </c>
      <c r="C936" s="2" t="str">
        <f>C907</f>
        <v>Bio-methane (liquefied)</v>
      </c>
      <c r="D936" s="2" t="s">
        <v>179</v>
      </c>
      <c r="E936" s="2" t="s">
        <v>49</v>
      </c>
      <c r="F936" s="2" t="s">
        <v>177</v>
      </c>
      <c r="G936" s="64">
        <f t="shared" ref="G936:AH936" si="663">G939</f>
        <v>0</v>
      </c>
      <c r="H936" s="64">
        <f t="shared" si="663"/>
        <v>0</v>
      </c>
      <c r="I936" s="64">
        <f t="shared" si="663"/>
        <v>0</v>
      </c>
      <c r="J936" s="64">
        <f t="shared" si="663"/>
        <v>0</v>
      </c>
      <c r="K936" s="64">
        <f t="shared" si="663"/>
        <v>0</v>
      </c>
      <c r="L936" s="64">
        <f t="shared" si="663"/>
        <v>0</v>
      </c>
      <c r="M936" s="64">
        <f t="shared" si="663"/>
        <v>0</v>
      </c>
      <c r="N936" s="64">
        <f t="shared" si="663"/>
        <v>0</v>
      </c>
      <c r="O936" s="64">
        <f t="shared" si="663"/>
        <v>0</v>
      </c>
      <c r="P936" s="64">
        <f t="shared" si="663"/>
        <v>0</v>
      </c>
      <c r="Q936" s="64">
        <f t="shared" si="663"/>
        <v>0</v>
      </c>
      <c r="R936" s="64">
        <f t="shared" si="663"/>
        <v>0</v>
      </c>
      <c r="S936" s="64">
        <f t="shared" si="663"/>
        <v>0</v>
      </c>
      <c r="T936" s="64">
        <f t="shared" si="663"/>
        <v>0</v>
      </c>
      <c r="U936" s="64">
        <f t="shared" si="663"/>
        <v>0</v>
      </c>
      <c r="V936" s="64">
        <f t="shared" si="663"/>
        <v>0</v>
      </c>
      <c r="W936" s="64">
        <f t="shared" si="663"/>
        <v>0</v>
      </c>
      <c r="X936" s="64">
        <f t="shared" si="663"/>
        <v>0</v>
      </c>
      <c r="Y936" s="64">
        <f t="shared" si="663"/>
        <v>0</v>
      </c>
      <c r="Z936" s="64">
        <f t="shared" si="663"/>
        <v>0</v>
      </c>
      <c r="AA936" s="64">
        <f t="shared" si="663"/>
        <v>0</v>
      </c>
      <c r="AB936" s="64">
        <f t="shared" si="663"/>
        <v>0</v>
      </c>
      <c r="AC936" s="64">
        <f t="shared" si="663"/>
        <v>0</v>
      </c>
      <c r="AD936" s="64">
        <f t="shared" si="663"/>
        <v>0</v>
      </c>
      <c r="AE936" s="64">
        <f t="shared" si="663"/>
        <v>0</v>
      </c>
      <c r="AF936" s="64">
        <f t="shared" si="663"/>
        <v>0</v>
      </c>
      <c r="AG936" s="64">
        <f t="shared" si="663"/>
        <v>0</v>
      </c>
      <c r="AH936" s="64">
        <f t="shared" si="663"/>
        <v>0</v>
      </c>
    </row>
    <row r="937" spans="2:34" hidden="1" outlineLevel="1">
      <c r="B937" t="str">
        <f t="shared" si="647"/>
        <v>Bio-methane (liquefied) - Process-related emissions - WTT - Global - ton N2O/ton fuel</v>
      </c>
      <c r="C937" s="13" t="str">
        <f>C907</f>
        <v>Bio-methane (liquefied)</v>
      </c>
      <c r="D937" s="13" t="s">
        <v>179</v>
      </c>
      <c r="E937" s="13" t="s">
        <v>49</v>
      </c>
      <c r="F937" s="13" t="s">
        <v>178</v>
      </c>
      <c r="G937" s="61">
        <f t="shared" ref="G937:AH937" si="664">G940</f>
        <v>0</v>
      </c>
      <c r="H937" s="61">
        <f t="shared" si="664"/>
        <v>0</v>
      </c>
      <c r="I937" s="61">
        <f t="shared" si="664"/>
        <v>0</v>
      </c>
      <c r="J937" s="61">
        <f t="shared" si="664"/>
        <v>0</v>
      </c>
      <c r="K937" s="61">
        <f t="shared" si="664"/>
        <v>0</v>
      </c>
      <c r="L937" s="61">
        <f t="shared" si="664"/>
        <v>0</v>
      </c>
      <c r="M937" s="61">
        <f t="shared" si="664"/>
        <v>0</v>
      </c>
      <c r="N937" s="61">
        <f t="shared" si="664"/>
        <v>0</v>
      </c>
      <c r="O937" s="61">
        <f t="shared" si="664"/>
        <v>0</v>
      </c>
      <c r="P937" s="61">
        <f t="shared" si="664"/>
        <v>0</v>
      </c>
      <c r="Q937" s="61">
        <f t="shared" si="664"/>
        <v>0</v>
      </c>
      <c r="R937" s="61">
        <f t="shared" si="664"/>
        <v>0</v>
      </c>
      <c r="S937" s="61">
        <f t="shared" si="664"/>
        <v>0</v>
      </c>
      <c r="T937" s="61">
        <f t="shared" si="664"/>
        <v>0</v>
      </c>
      <c r="U937" s="61">
        <f t="shared" si="664"/>
        <v>0</v>
      </c>
      <c r="V937" s="61">
        <f t="shared" si="664"/>
        <v>0</v>
      </c>
      <c r="W937" s="61">
        <f t="shared" si="664"/>
        <v>0</v>
      </c>
      <c r="X937" s="61">
        <f t="shared" si="664"/>
        <v>0</v>
      </c>
      <c r="Y937" s="61">
        <f t="shared" si="664"/>
        <v>0</v>
      </c>
      <c r="Z937" s="61">
        <f t="shared" si="664"/>
        <v>0</v>
      </c>
      <c r="AA937" s="61">
        <f t="shared" si="664"/>
        <v>0</v>
      </c>
      <c r="AB937" s="61">
        <f t="shared" si="664"/>
        <v>0</v>
      </c>
      <c r="AC937" s="61">
        <f t="shared" si="664"/>
        <v>0</v>
      </c>
      <c r="AD937" s="61">
        <f t="shared" si="664"/>
        <v>0</v>
      </c>
      <c r="AE937" s="61">
        <f t="shared" si="664"/>
        <v>0</v>
      </c>
      <c r="AF937" s="61">
        <f t="shared" si="664"/>
        <v>0</v>
      </c>
      <c r="AG937" s="61">
        <f t="shared" si="664"/>
        <v>0</v>
      </c>
      <c r="AH937" s="61">
        <f t="shared" si="664"/>
        <v>0</v>
      </c>
    </row>
    <row r="938" spans="2:34" hidden="1" outlineLevel="1">
      <c r="B938" t="str">
        <f t="shared" si="647"/>
        <v>Bio-methane (liquefied) - Process WTT emissions (carbon dioxide) - Global - ton CO2/ton fuel</v>
      </c>
      <c r="C938" t="str">
        <f>C907</f>
        <v>Bio-methane (liquefied)</v>
      </c>
      <c r="D938" t="s">
        <v>180</v>
      </c>
      <c r="E938" t="s">
        <v>49</v>
      </c>
      <c r="F938" t="s">
        <v>176</v>
      </c>
      <c r="G938" s="20">
        <f t="shared" ref="G938:AH940" si="665">INDEX(FuelData,MATCH($B938,FuelData_Index,0),MATCH(G$4,FuelData_Year,0))</f>
        <v>0</v>
      </c>
      <c r="H938" s="20">
        <f t="shared" si="665"/>
        <v>0</v>
      </c>
      <c r="I938" s="20">
        <f t="shared" si="665"/>
        <v>0</v>
      </c>
      <c r="J938" s="20">
        <f t="shared" si="665"/>
        <v>0</v>
      </c>
      <c r="K938" s="20">
        <f t="shared" si="665"/>
        <v>0</v>
      </c>
      <c r="L938" s="20">
        <f t="shared" si="665"/>
        <v>0</v>
      </c>
      <c r="M938" s="20">
        <f t="shared" si="665"/>
        <v>0</v>
      </c>
      <c r="N938" s="20">
        <f t="shared" si="665"/>
        <v>0</v>
      </c>
      <c r="O938" s="20">
        <f t="shared" si="665"/>
        <v>0</v>
      </c>
      <c r="P938" s="20">
        <f t="shared" si="665"/>
        <v>0</v>
      </c>
      <c r="Q938" s="20">
        <f t="shared" si="665"/>
        <v>0</v>
      </c>
      <c r="R938" s="20">
        <f t="shared" si="665"/>
        <v>0</v>
      </c>
      <c r="S938" s="20">
        <f t="shared" si="665"/>
        <v>0</v>
      </c>
      <c r="T938" s="20">
        <f t="shared" si="665"/>
        <v>0</v>
      </c>
      <c r="U938" s="20">
        <f t="shared" si="665"/>
        <v>0</v>
      </c>
      <c r="V938" s="20">
        <f t="shared" si="665"/>
        <v>0</v>
      </c>
      <c r="W938" s="20">
        <f t="shared" si="665"/>
        <v>0</v>
      </c>
      <c r="X938" s="20">
        <f t="shared" si="665"/>
        <v>0</v>
      </c>
      <c r="Y938" s="20">
        <f t="shared" si="665"/>
        <v>0</v>
      </c>
      <c r="Z938" s="20">
        <f t="shared" si="665"/>
        <v>0</v>
      </c>
      <c r="AA938" s="20">
        <f t="shared" si="665"/>
        <v>0</v>
      </c>
      <c r="AB938" s="20">
        <f t="shared" si="665"/>
        <v>0</v>
      </c>
      <c r="AC938" s="20">
        <f t="shared" si="665"/>
        <v>0</v>
      </c>
      <c r="AD938" s="20">
        <f t="shared" si="665"/>
        <v>0</v>
      </c>
      <c r="AE938" s="20">
        <f t="shared" si="665"/>
        <v>0</v>
      </c>
      <c r="AF938" s="20">
        <f t="shared" si="665"/>
        <v>0</v>
      </c>
      <c r="AG938" s="20">
        <f t="shared" si="665"/>
        <v>0</v>
      </c>
      <c r="AH938" s="20">
        <f t="shared" si="665"/>
        <v>0</v>
      </c>
    </row>
    <row r="939" spans="2:34" hidden="1" outlineLevel="1">
      <c r="B939" t="str">
        <f t="shared" si="647"/>
        <v>Bio-methane (liquefied) - Process WTT emissions (methane) - Global - ton CH4/ton fuel</v>
      </c>
      <c r="C939" t="str">
        <f>C907</f>
        <v>Bio-methane (liquefied)</v>
      </c>
      <c r="D939" t="s">
        <v>181</v>
      </c>
      <c r="E939" t="s">
        <v>49</v>
      </c>
      <c r="F939" t="s">
        <v>177</v>
      </c>
      <c r="G939" s="20">
        <f t="shared" si="665"/>
        <v>0</v>
      </c>
      <c r="H939" s="20">
        <f t="shared" si="665"/>
        <v>0</v>
      </c>
      <c r="I939" s="20">
        <f t="shared" si="665"/>
        <v>0</v>
      </c>
      <c r="J939" s="20">
        <f t="shared" si="665"/>
        <v>0</v>
      </c>
      <c r="K939" s="20">
        <f t="shared" si="665"/>
        <v>0</v>
      </c>
      <c r="L939" s="20">
        <f t="shared" si="665"/>
        <v>0</v>
      </c>
      <c r="M939" s="20">
        <f t="shared" si="665"/>
        <v>0</v>
      </c>
      <c r="N939" s="20">
        <f t="shared" si="665"/>
        <v>0</v>
      </c>
      <c r="O939" s="20">
        <f t="shared" si="665"/>
        <v>0</v>
      </c>
      <c r="P939" s="20">
        <f t="shared" si="665"/>
        <v>0</v>
      </c>
      <c r="Q939" s="20">
        <f t="shared" si="665"/>
        <v>0</v>
      </c>
      <c r="R939" s="20">
        <f t="shared" si="665"/>
        <v>0</v>
      </c>
      <c r="S939" s="20">
        <f t="shared" si="665"/>
        <v>0</v>
      </c>
      <c r="T939" s="20">
        <f t="shared" si="665"/>
        <v>0</v>
      </c>
      <c r="U939" s="20">
        <f t="shared" si="665"/>
        <v>0</v>
      </c>
      <c r="V939" s="20">
        <f t="shared" si="665"/>
        <v>0</v>
      </c>
      <c r="W939" s="20">
        <f t="shared" si="665"/>
        <v>0</v>
      </c>
      <c r="X939" s="20">
        <f t="shared" si="665"/>
        <v>0</v>
      </c>
      <c r="Y939" s="20">
        <f t="shared" si="665"/>
        <v>0</v>
      </c>
      <c r="Z939" s="20">
        <f t="shared" si="665"/>
        <v>0</v>
      </c>
      <c r="AA939" s="20">
        <f t="shared" si="665"/>
        <v>0</v>
      </c>
      <c r="AB939" s="20">
        <f t="shared" si="665"/>
        <v>0</v>
      </c>
      <c r="AC939" s="20">
        <f t="shared" si="665"/>
        <v>0</v>
      </c>
      <c r="AD939" s="20">
        <f t="shared" si="665"/>
        <v>0</v>
      </c>
      <c r="AE939" s="20">
        <f t="shared" si="665"/>
        <v>0</v>
      </c>
      <c r="AF939" s="20">
        <f t="shared" si="665"/>
        <v>0</v>
      </c>
      <c r="AG939" s="20">
        <f t="shared" si="665"/>
        <v>0</v>
      </c>
      <c r="AH939" s="20">
        <f t="shared" si="665"/>
        <v>0</v>
      </c>
    </row>
    <row r="940" spans="2:34" hidden="1" outlineLevel="1">
      <c r="B940" t="str">
        <f t="shared" si="647"/>
        <v>Bio-methane (liquefied) - Process WTT emissions (nitrous oxide) - Global - ton N2O/ton fuel</v>
      </c>
      <c r="C940" t="str">
        <f>C907</f>
        <v>Bio-methane (liquefied)</v>
      </c>
      <c r="D940" t="s">
        <v>182</v>
      </c>
      <c r="E940" t="s">
        <v>49</v>
      </c>
      <c r="F940" t="s">
        <v>178</v>
      </c>
      <c r="G940" s="20">
        <f t="shared" si="665"/>
        <v>0</v>
      </c>
      <c r="H940" s="20">
        <f t="shared" si="665"/>
        <v>0</v>
      </c>
      <c r="I940" s="20">
        <f t="shared" si="665"/>
        <v>0</v>
      </c>
      <c r="J940" s="20">
        <f t="shared" si="665"/>
        <v>0</v>
      </c>
      <c r="K940" s="20">
        <f t="shared" si="665"/>
        <v>0</v>
      </c>
      <c r="L940" s="20">
        <f t="shared" si="665"/>
        <v>0</v>
      </c>
      <c r="M940" s="20">
        <f t="shared" si="665"/>
        <v>0</v>
      </c>
      <c r="N940" s="20">
        <f t="shared" si="665"/>
        <v>0</v>
      </c>
      <c r="O940" s="20">
        <f t="shared" si="665"/>
        <v>0</v>
      </c>
      <c r="P940" s="20">
        <f t="shared" si="665"/>
        <v>0</v>
      </c>
      <c r="Q940" s="20">
        <f t="shared" si="665"/>
        <v>0</v>
      </c>
      <c r="R940" s="20">
        <f t="shared" si="665"/>
        <v>0</v>
      </c>
      <c r="S940" s="20">
        <f t="shared" si="665"/>
        <v>0</v>
      </c>
      <c r="T940" s="20">
        <f t="shared" si="665"/>
        <v>0</v>
      </c>
      <c r="U940" s="20">
        <f t="shared" si="665"/>
        <v>0</v>
      </c>
      <c r="V940" s="20">
        <f t="shared" si="665"/>
        <v>0</v>
      </c>
      <c r="W940" s="20">
        <f t="shared" si="665"/>
        <v>0</v>
      </c>
      <c r="X940" s="20">
        <f t="shared" si="665"/>
        <v>0</v>
      </c>
      <c r="Y940" s="20">
        <f t="shared" si="665"/>
        <v>0</v>
      </c>
      <c r="Z940" s="20">
        <f t="shared" si="665"/>
        <v>0</v>
      </c>
      <c r="AA940" s="20">
        <f t="shared" si="665"/>
        <v>0</v>
      </c>
      <c r="AB940" s="20">
        <f t="shared" si="665"/>
        <v>0</v>
      </c>
      <c r="AC940" s="20">
        <f t="shared" si="665"/>
        <v>0</v>
      </c>
      <c r="AD940" s="20">
        <f t="shared" si="665"/>
        <v>0</v>
      </c>
      <c r="AE940" s="20">
        <f t="shared" si="665"/>
        <v>0</v>
      </c>
      <c r="AF940" s="20">
        <f t="shared" si="665"/>
        <v>0</v>
      </c>
      <c r="AG940" s="20">
        <f t="shared" si="665"/>
        <v>0</v>
      </c>
      <c r="AH940" s="20">
        <f t="shared" si="665"/>
        <v>0</v>
      </c>
    </row>
    <row r="941" spans="2:34" hidden="1" outlineLevel="1">
      <c r="B941" t="str">
        <f t="shared" si="647"/>
        <v/>
      </c>
      <c r="G941" s="66"/>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row>
    <row r="942" spans="2:34" hidden="1" outlineLevel="1">
      <c r="B942" t="str">
        <f t="shared" si="647"/>
        <v>Bio-methane (liquefied) - Energy-related emissions - WTT - Global - ton CO2/ton fuel</v>
      </c>
      <c r="C942" s="10" t="str">
        <f>C907</f>
        <v>Bio-methane (liquefied)</v>
      </c>
      <c r="D942" s="10" t="s">
        <v>183</v>
      </c>
      <c r="E942" s="10" t="s">
        <v>49</v>
      </c>
      <c r="F942" s="10" t="s">
        <v>176</v>
      </c>
      <c r="G942" s="67">
        <f>G945*G$948</f>
        <v>6.4360748148530053E-3</v>
      </c>
      <c r="H942" s="67">
        <f t="shared" ref="H942:AH942" si="666">H945*H$948</f>
        <v>6.4470761833582951E-3</v>
      </c>
      <c r="I942" s="67">
        <f t="shared" si="666"/>
        <v>6.4580775518635891E-3</v>
      </c>
      <c r="J942" s="67">
        <f t="shared" si="666"/>
        <v>6.469078920368878E-3</v>
      </c>
      <c r="K942" s="67">
        <f t="shared" si="666"/>
        <v>6.480080288874172E-3</v>
      </c>
      <c r="L942" s="67">
        <f t="shared" si="666"/>
        <v>6.4910816573794617E-3</v>
      </c>
      <c r="M942" s="67">
        <f t="shared" si="666"/>
        <v>6.5020830258847506E-3</v>
      </c>
      <c r="N942" s="67">
        <f t="shared" si="666"/>
        <v>6.5130843943900446E-3</v>
      </c>
      <c r="O942" s="67">
        <f t="shared" si="666"/>
        <v>6.5240857628953361E-3</v>
      </c>
      <c r="P942" s="67">
        <f t="shared" si="666"/>
        <v>6.5350871314006301E-3</v>
      </c>
      <c r="Q942" s="67">
        <f t="shared" si="666"/>
        <v>6.5460884999059199E-3</v>
      </c>
      <c r="R942" s="67">
        <f t="shared" si="666"/>
        <v>6.5570898684112087E-3</v>
      </c>
      <c r="S942" s="67">
        <f t="shared" si="666"/>
        <v>6.5680912369164984E-3</v>
      </c>
      <c r="T942" s="67">
        <f t="shared" si="666"/>
        <v>6.5790926054217925E-3</v>
      </c>
      <c r="U942" s="67">
        <f t="shared" si="666"/>
        <v>6.5900939739270813E-3</v>
      </c>
      <c r="V942" s="67">
        <f t="shared" si="666"/>
        <v>6.6010953424323711E-3</v>
      </c>
      <c r="W942" s="67">
        <f t="shared" si="666"/>
        <v>6.6120967109376651E-3</v>
      </c>
      <c r="X942" s="67">
        <f t="shared" si="666"/>
        <v>6.6230980794429592E-3</v>
      </c>
      <c r="Y942" s="67">
        <f t="shared" si="666"/>
        <v>6.634099447948248E-3</v>
      </c>
      <c r="Z942" s="67">
        <f t="shared" si="666"/>
        <v>6.6451008164535421E-3</v>
      </c>
      <c r="AA942" s="67">
        <f t="shared" si="666"/>
        <v>6.6561021849588318E-3</v>
      </c>
      <c r="AB942" s="67">
        <f t="shared" si="666"/>
        <v>6.6671035534641206E-3</v>
      </c>
      <c r="AC942" s="67">
        <f t="shared" si="666"/>
        <v>6.6781049219694147E-3</v>
      </c>
      <c r="AD942" s="67">
        <f t="shared" si="666"/>
        <v>6.6891062904747044E-3</v>
      </c>
      <c r="AE942" s="67">
        <f t="shared" si="666"/>
        <v>6.7001076589799985E-3</v>
      </c>
      <c r="AF942" s="67">
        <f t="shared" si="666"/>
        <v>6.7111090274852873E-3</v>
      </c>
      <c r="AG942" s="67">
        <f t="shared" si="666"/>
        <v>6.722110395990577E-3</v>
      </c>
      <c r="AH942" s="67">
        <f t="shared" si="666"/>
        <v>6.7331117644958711E-3</v>
      </c>
    </row>
    <row r="943" spans="2:34" hidden="1" outlineLevel="1">
      <c r="B943" t="str">
        <f t="shared" si="647"/>
        <v>Bio-methane (liquefied) - Energy-related emissions - WTT - Global - ton CH4/ton fuel</v>
      </c>
      <c r="C943" s="2" t="str">
        <f>C907</f>
        <v>Bio-methane (liquefied)</v>
      </c>
      <c r="D943" s="2" t="s">
        <v>183</v>
      </c>
      <c r="E943" s="2" t="s">
        <v>49</v>
      </c>
      <c r="F943" s="2" t="s">
        <v>177</v>
      </c>
      <c r="G943" s="68">
        <f t="shared" ref="G943:AH943" si="667">G946*G$948</f>
        <v>0</v>
      </c>
      <c r="H943" s="68">
        <f t="shared" si="667"/>
        <v>0</v>
      </c>
      <c r="I943" s="68">
        <f t="shared" si="667"/>
        <v>0</v>
      </c>
      <c r="J943" s="68">
        <f t="shared" si="667"/>
        <v>0</v>
      </c>
      <c r="K943" s="68">
        <f t="shared" si="667"/>
        <v>0</v>
      </c>
      <c r="L943" s="68">
        <f t="shared" si="667"/>
        <v>0</v>
      </c>
      <c r="M943" s="68">
        <f t="shared" si="667"/>
        <v>0</v>
      </c>
      <c r="N943" s="68">
        <f t="shared" si="667"/>
        <v>0</v>
      </c>
      <c r="O943" s="68">
        <f t="shared" si="667"/>
        <v>0</v>
      </c>
      <c r="P943" s="68">
        <f t="shared" si="667"/>
        <v>0</v>
      </c>
      <c r="Q943" s="68">
        <f t="shared" si="667"/>
        <v>0</v>
      </c>
      <c r="R943" s="68">
        <f t="shared" si="667"/>
        <v>0</v>
      </c>
      <c r="S943" s="68">
        <f t="shared" si="667"/>
        <v>0</v>
      </c>
      <c r="T943" s="68">
        <f t="shared" si="667"/>
        <v>0</v>
      </c>
      <c r="U943" s="68">
        <f t="shared" si="667"/>
        <v>0</v>
      </c>
      <c r="V943" s="68">
        <f t="shared" si="667"/>
        <v>0</v>
      </c>
      <c r="W943" s="68">
        <f t="shared" si="667"/>
        <v>0</v>
      </c>
      <c r="X943" s="68">
        <f t="shared" si="667"/>
        <v>0</v>
      </c>
      <c r="Y943" s="68">
        <f t="shared" si="667"/>
        <v>0</v>
      </c>
      <c r="Z943" s="68">
        <f t="shared" si="667"/>
        <v>0</v>
      </c>
      <c r="AA943" s="68">
        <f t="shared" si="667"/>
        <v>0</v>
      </c>
      <c r="AB943" s="68">
        <f t="shared" si="667"/>
        <v>0</v>
      </c>
      <c r="AC943" s="68">
        <f t="shared" si="667"/>
        <v>0</v>
      </c>
      <c r="AD943" s="68">
        <f t="shared" si="667"/>
        <v>0</v>
      </c>
      <c r="AE943" s="68">
        <f t="shared" si="667"/>
        <v>0</v>
      </c>
      <c r="AF943" s="68">
        <f t="shared" si="667"/>
        <v>0</v>
      </c>
      <c r="AG943" s="68">
        <f t="shared" si="667"/>
        <v>0</v>
      </c>
      <c r="AH943" s="68">
        <f t="shared" si="667"/>
        <v>0</v>
      </c>
    </row>
    <row r="944" spans="2:34" hidden="1" outlineLevel="1">
      <c r="B944" t="str">
        <f t="shared" si="647"/>
        <v>Bio-methane (liquefied) - Energy-related emissions - WTT - Global - ton N2O/ton fuel</v>
      </c>
      <c r="C944" s="13" t="str">
        <f>C907</f>
        <v>Bio-methane (liquefied)</v>
      </c>
      <c r="D944" s="13" t="s">
        <v>183</v>
      </c>
      <c r="E944" s="13" t="s">
        <v>49</v>
      </c>
      <c r="F944" s="13" t="s">
        <v>178</v>
      </c>
      <c r="G944" s="69">
        <f t="shared" ref="G944:AH944" si="668">G947*G$948</f>
        <v>0</v>
      </c>
      <c r="H944" s="69">
        <f t="shared" si="668"/>
        <v>0</v>
      </c>
      <c r="I944" s="69">
        <f t="shared" si="668"/>
        <v>0</v>
      </c>
      <c r="J944" s="69">
        <f t="shared" si="668"/>
        <v>0</v>
      </c>
      <c r="K944" s="69">
        <f t="shared" si="668"/>
        <v>0</v>
      </c>
      <c r="L944" s="69">
        <f t="shared" si="668"/>
        <v>0</v>
      </c>
      <c r="M944" s="69">
        <f t="shared" si="668"/>
        <v>0</v>
      </c>
      <c r="N944" s="69">
        <f t="shared" si="668"/>
        <v>0</v>
      </c>
      <c r="O944" s="69">
        <f t="shared" si="668"/>
        <v>0</v>
      </c>
      <c r="P944" s="69">
        <f t="shared" si="668"/>
        <v>0</v>
      </c>
      <c r="Q944" s="69">
        <f t="shared" si="668"/>
        <v>0</v>
      </c>
      <c r="R944" s="69">
        <f t="shared" si="668"/>
        <v>0</v>
      </c>
      <c r="S944" s="69">
        <f t="shared" si="668"/>
        <v>0</v>
      </c>
      <c r="T944" s="69">
        <f t="shared" si="668"/>
        <v>0</v>
      </c>
      <c r="U944" s="69">
        <f t="shared" si="668"/>
        <v>0</v>
      </c>
      <c r="V944" s="69">
        <f t="shared" si="668"/>
        <v>0</v>
      </c>
      <c r="W944" s="69">
        <f t="shared" si="668"/>
        <v>0</v>
      </c>
      <c r="X944" s="69">
        <f t="shared" si="668"/>
        <v>0</v>
      </c>
      <c r="Y944" s="69">
        <f t="shared" si="668"/>
        <v>0</v>
      </c>
      <c r="Z944" s="69">
        <f t="shared" si="668"/>
        <v>0</v>
      </c>
      <c r="AA944" s="69">
        <f t="shared" si="668"/>
        <v>0</v>
      </c>
      <c r="AB944" s="69">
        <f t="shared" si="668"/>
        <v>0</v>
      </c>
      <c r="AC944" s="69">
        <f t="shared" si="668"/>
        <v>0</v>
      </c>
      <c r="AD944" s="69">
        <f t="shared" si="668"/>
        <v>0</v>
      </c>
      <c r="AE944" s="69">
        <f t="shared" si="668"/>
        <v>0</v>
      </c>
      <c r="AF944" s="69">
        <f t="shared" si="668"/>
        <v>0</v>
      </c>
      <c r="AG944" s="69">
        <f t="shared" si="668"/>
        <v>0</v>
      </c>
      <c r="AH944" s="69">
        <f t="shared" si="668"/>
        <v>0</v>
      </c>
    </row>
    <row r="945" spans="2:34" hidden="1" outlineLevel="1">
      <c r="B945" t="str">
        <f t="shared" si="647"/>
        <v>Renewable electricity - Feedstock WTT emissions (carbon dioxide) - Global - ton CO2/MWh</v>
      </c>
      <c r="C945" t="s">
        <v>118</v>
      </c>
      <c r="D945" t="s">
        <v>184</v>
      </c>
      <c r="E945" t="s">
        <v>49</v>
      </c>
      <c r="F945" t="s">
        <v>185</v>
      </c>
      <c r="G945" s="24">
        <f t="shared" ref="G945:V948" si="669">INDEX(FuelData,MATCH($B945,FuelData_Index,0),MATCH(G$4,FuelData_Year,0))</f>
        <v>5.3699999999999998E-3</v>
      </c>
      <c r="H945" s="24">
        <f t="shared" si="669"/>
        <v>5.3699999999999998E-3</v>
      </c>
      <c r="I945" s="24">
        <f t="shared" si="669"/>
        <v>5.3699999999999998E-3</v>
      </c>
      <c r="J945" s="24">
        <f t="shared" si="669"/>
        <v>5.3699999999999998E-3</v>
      </c>
      <c r="K945" s="24">
        <f t="shared" si="669"/>
        <v>5.3699999999999998E-3</v>
      </c>
      <c r="L945" s="24">
        <f t="shared" si="669"/>
        <v>5.3699999999999998E-3</v>
      </c>
      <c r="M945" s="24">
        <f t="shared" si="669"/>
        <v>5.3699999999999998E-3</v>
      </c>
      <c r="N945" s="24">
        <f t="shared" si="669"/>
        <v>5.3699999999999998E-3</v>
      </c>
      <c r="O945" s="24">
        <f t="shared" si="669"/>
        <v>5.3699999999999998E-3</v>
      </c>
      <c r="P945" s="24">
        <f t="shared" si="669"/>
        <v>5.3699999999999998E-3</v>
      </c>
      <c r="Q945" s="24">
        <f t="shared" si="669"/>
        <v>5.3699999999999998E-3</v>
      </c>
      <c r="R945" s="24">
        <f t="shared" si="669"/>
        <v>5.3699999999999998E-3</v>
      </c>
      <c r="S945" s="24">
        <f t="shared" si="669"/>
        <v>5.3699999999999998E-3</v>
      </c>
      <c r="T945" s="24">
        <f t="shared" si="669"/>
        <v>5.3699999999999998E-3</v>
      </c>
      <c r="U945" s="24">
        <f t="shared" si="669"/>
        <v>5.3699999999999998E-3</v>
      </c>
      <c r="V945" s="24">
        <f t="shared" si="669"/>
        <v>5.3699999999999998E-3</v>
      </c>
      <c r="W945" s="24">
        <f t="shared" ref="W945:AH948" si="670">INDEX(FuelData,MATCH($B945,FuelData_Index,0),MATCH(W$4,FuelData_Year,0))</f>
        <v>5.3699999999999998E-3</v>
      </c>
      <c r="X945" s="24">
        <f t="shared" si="670"/>
        <v>5.3699999999999998E-3</v>
      </c>
      <c r="Y945" s="24">
        <f t="shared" si="670"/>
        <v>5.3699999999999998E-3</v>
      </c>
      <c r="Z945" s="24">
        <f t="shared" si="670"/>
        <v>5.3699999999999998E-3</v>
      </c>
      <c r="AA945" s="24">
        <f t="shared" si="670"/>
        <v>5.3699999999999998E-3</v>
      </c>
      <c r="AB945" s="24">
        <f t="shared" si="670"/>
        <v>5.3699999999999998E-3</v>
      </c>
      <c r="AC945" s="24">
        <f t="shared" si="670"/>
        <v>5.3699999999999998E-3</v>
      </c>
      <c r="AD945" s="24">
        <f t="shared" si="670"/>
        <v>5.3699999999999998E-3</v>
      </c>
      <c r="AE945" s="24">
        <f t="shared" si="670"/>
        <v>5.3699999999999998E-3</v>
      </c>
      <c r="AF945" s="24">
        <f t="shared" si="670"/>
        <v>5.3699999999999998E-3</v>
      </c>
      <c r="AG945" s="24">
        <f t="shared" si="670"/>
        <v>5.3699999999999998E-3</v>
      </c>
      <c r="AH945" s="24">
        <f t="shared" si="670"/>
        <v>5.3699999999999998E-3</v>
      </c>
    </row>
    <row r="946" spans="2:34" hidden="1" outlineLevel="1">
      <c r="B946" t="str">
        <f t="shared" si="647"/>
        <v>Renewable electricity - Feedstock WTT emissions (methane) - Global - ton CH4/MWh</v>
      </c>
      <c r="C946" t="s">
        <v>118</v>
      </c>
      <c r="D946" t="s">
        <v>186</v>
      </c>
      <c r="E946" t="s">
        <v>49</v>
      </c>
      <c r="F946" t="s">
        <v>187</v>
      </c>
      <c r="G946" s="24">
        <f t="shared" si="669"/>
        <v>0</v>
      </c>
      <c r="H946" s="24">
        <f t="shared" si="669"/>
        <v>0</v>
      </c>
      <c r="I946" s="24">
        <f t="shared" si="669"/>
        <v>0</v>
      </c>
      <c r="J946" s="24">
        <f t="shared" si="669"/>
        <v>0</v>
      </c>
      <c r="K946" s="24">
        <f t="shared" si="669"/>
        <v>0</v>
      </c>
      <c r="L946" s="24">
        <f t="shared" si="669"/>
        <v>0</v>
      </c>
      <c r="M946" s="24">
        <f t="shared" si="669"/>
        <v>0</v>
      </c>
      <c r="N946" s="24">
        <f t="shared" si="669"/>
        <v>0</v>
      </c>
      <c r="O946" s="24">
        <f t="shared" si="669"/>
        <v>0</v>
      </c>
      <c r="P946" s="24">
        <f t="shared" si="669"/>
        <v>0</v>
      </c>
      <c r="Q946" s="24">
        <f t="shared" si="669"/>
        <v>0</v>
      </c>
      <c r="R946" s="24">
        <f t="shared" si="669"/>
        <v>0</v>
      </c>
      <c r="S946" s="24">
        <f t="shared" si="669"/>
        <v>0</v>
      </c>
      <c r="T946" s="24">
        <f t="shared" si="669"/>
        <v>0</v>
      </c>
      <c r="U946" s="24">
        <f t="shared" si="669"/>
        <v>0</v>
      </c>
      <c r="V946" s="24">
        <f t="shared" si="669"/>
        <v>0</v>
      </c>
      <c r="W946" s="24">
        <f t="shared" si="670"/>
        <v>0</v>
      </c>
      <c r="X946" s="24">
        <f t="shared" si="670"/>
        <v>0</v>
      </c>
      <c r="Y946" s="24">
        <f t="shared" si="670"/>
        <v>0</v>
      </c>
      <c r="Z946" s="24">
        <f t="shared" si="670"/>
        <v>0</v>
      </c>
      <c r="AA946" s="24">
        <f t="shared" si="670"/>
        <v>0</v>
      </c>
      <c r="AB946" s="24">
        <f t="shared" si="670"/>
        <v>0</v>
      </c>
      <c r="AC946" s="24">
        <f t="shared" si="670"/>
        <v>0</v>
      </c>
      <c r="AD946" s="24">
        <f t="shared" si="670"/>
        <v>0</v>
      </c>
      <c r="AE946" s="24">
        <f t="shared" si="670"/>
        <v>0</v>
      </c>
      <c r="AF946" s="24">
        <f t="shared" si="670"/>
        <v>0</v>
      </c>
      <c r="AG946" s="24">
        <f t="shared" si="670"/>
        <v>0</v>
      </c>
      <c r="AH946" s="24">
        <f t="shared" si="670"/>
        <v>0</v>
      </c>
    </row>
    <row r="947" spans="2:34" hidden="1" outlineLevel="1">
      <c r="B947" t="str">
        <f t="shared" si="647"/>
        <v>Renewable electricity - Feedstock WTT emissions (nitrous oxide) - Global - ton N2O/MWh</v>
      </c>
      <c r="C947" t="s">
        <v>118</v>
      </c>
      <c r="D947" t="s">
        <v>188</v>
      </c>
      <c r="E947" t="s">
        <v>49</v>
      </c>
      <c r="F947" t="s">
        <v>189</v>
      </c>
      <c r="G947" s="24">
        <f t="shared" si="669"/>
        <v>0</v>
      </c>
      <c r="H947" s="24">
        <f t="shared" si="669"/>
        <v>0</v>
      </c>
      <c r="I947" s="24">
        <f t="shared" si="669"/>
        <v>0</v>
      </c>
      <c r="J947" s="24">
        <f t="shared" si="669"/>
        <v>0</v>
      </c>
      <c r="K947" s="24">
        <f t="shared" si="669"/>
        <v>0</v>
      </c>
      <c r="L947" s="24">
        <f t="shared" si="669"/>
        <v>0</v>
      </c>
      <c r="M947" s="24">
        <f t="shared" si="669"/>
        <v>0</v>
      </c>
      <c r="N947" s="24">
        <f t="shared" si="669"/>
        <v>0</v>
      </c>
      <c r="O947" s="24">
        <f t="shared" si="669"/>
        <v>0</v>
      </c>
      <c r="P947" s="24">
        <f t="shared" si="669"/>
        <v>0</v>
      </c>
      <c r="Q947" s="24">
        <f t="shared" si="669"/>
        <v>0</v>
      </c>
      <c r="R947" s="24">
        <f t="shared" si="669"/>
        <v>0</v>
      </c>
      <c r="S947" s="24">
        <f t="shared" si="669"/>
        <v>0</v>
      </c>
      <c r="T947" s="24">
        <f t="shared" si="669"/>
        <v>0</v>
      </c>
      <c r="U947" s="24">
        <f t="shared" si="669"/>
        <v>0</v>
      </c>
      <c r="V947" s="24">
        <f t="shared" si="669"/>
        <v>0</v>
      </c>
      <c r="W947" s="24">
        <f t="shared" si="670"/>
        <v>0</v>
      </c>
      <c r="X947" s="24">
        <f t="shared" si="670"/>
        <v>0</v>
      </c>
      <c r="Y947" s="24">
        <f t="shared" si="670"/>
        <v>0</v>
      </c>
      <c r="Z947" s="24">
        <f t="shared" si="670"/>
        <v>0</v>
      </c>
      <c r="AA947" s="24">
        <f t="shared" si="670"/>
        <v>0</v>
      </c>
      <c r="AB947" s="24">
        <f t="shared" si="670"/>
        <v>0</v>
      </c>
      <c r="AC947" s="24">
        <f t="shared" si="670"/>
        <v>0</v>
      </c>
      <c r="AD947" s="24">
        <f t="shared" si="670"/>
        <v>0</v>
      </c>
      <c r="AE947" s="24">
        <f t="shared" si="670"/>
        <v>0</v>
      </c>
      <c r="AF947" s="24">
        <f t="shared" si="670"/>
        <v>0</v>
      </c>
      <c r="AG947" s="24">
        <f t="shared" si="670"/>
        <v>0</v>
      </c>
      <c r="AH947" s="24">
        <f t="shared" si="670"/>
        <v>0</v>
      </c>
    </row>
    <row r="948" spans="2:34" hidden="1" outlineLevel="1">
      <c r="B948" t="str">
        <f t="shared" si="647"/>
        <v>Bio-methane (liquefied) - Energy demand - Global - MWh/ton fuel</v>
      </c>
      <c r="C948" t="str">
        <f>C907</f>
        <v>Bio-methane (liquefied)</v>
      </c>
      <c r="D948" t="s">
        <v>137</v>
      </c>
      <c r="E948" t="s">
        <v>49</v>
      </c>
      <c r="F948" t="s">
        <v>122</v>
      </c>
      <c r="G948" s="20">
        <f t="shared" si="669"/>
        <v>1.198524174088083</v>
      </c>
      <c r="H948" s="20">
        <f t="shared" si="669"/>
        <v>1.2005728460629972</v>
      </c>
      <c r="I948" s="20">
        <f t="shared" si="669"/>
        <v>1.2026215180379123</v>
      </c>
      <c r="J948" s="20">
        <f t="shared" si="669"/>
        <v>1.2046701900128265</v>
      </c>
      <c r="K948" s="20">
        <f t="shared" si="669"/>
        <v>1.2067188619877416</v>
      </c>
      <c r="L948" s="20">
        <f t="shared" si="669"/>
        <v>1.2087675339626558</v>
      </c>
      <c r="M948" s="20">
        <f t="shared" si="669"/>
        <v>1.21081620593757</v>
      </c>
      <c r="N948" s="20">
        <f t="shared" si="669"/>
        <v>1.2128648779124851</v>
      </c>
      <c r="O948" s="20">
        <f t="shared" si="669"/>
        <v>1.2149135498873997</v>
      </c>
      <c r="P948" s="20">
        <f t="shared" si="669"/>
        <v>1.2169622218623148</v>
      </c>
      <c r="Q948" s="20">
        <f t="shared" si="669"/>
        <v>1.219010893837229</v>
      </c>
      <c r="R948" s="20">
        <f t="shared" si="669"/>
        <v>1.2210595658121433</v>
      </c>
      <c r="S948" s="20">
        <f t="shared" si="669"/>
        <v>1.2231082377870575</v>
      </c>
      <c r="T948" s="20">
        <f t="shared" si="669"/>
        <v>1.2251569097619726</v>
      </c>
      <c r="U948" s="20">
        <f t="shared" si="669"/>
        <v>1.2272055817368868</v>
      </c>
      <c r="V948" s="20">
        <f t="shared" si="669"/>
        <v>1.229254253711801</v>
      </c>
      <c r="W948" s="20">
        <f t="shared" si="670"/>
        <v>1.2313029256867161</v>
      </c>
      <c r="X948" s="20">
        <f t="shared" si="670"/>
        <v>1.2333515976616312</v>
      </c>
      <c r="Y948" s="20">
        <f t="shared" si="670"/>
        <v>1.2354002696365454</v>
      </c>
      <c r="Z948" s="20">
        <f t="shared" si="670"/>
        <v>1.2374489416114605</v>
      </c>
      <c r="AA948" s="20">
        <f t="shared" si="670"/>
        <v>1.2394976135863747</v>
      </c>
      <c r="AB948" s="20">
        <f t="shared" si="670"/>
        <v>1.2415462855612889</v>
      </c>
      <c r="AC948" s="20">
        <f t="shared" si="670"/>
        <v>1.243594957536204</v>
      </c>
      <c r="AD948" s="20">
        <f t="shared" si="670"/>
        <v>1.2456436295111182</v>
      </c>
      <c r="AE948" s="20">
        <f t="shared" si="670"/>
        <v>1.2476923014860333</v>
      </c>
      <c r="AF948" s="20">
        <f t="shared" si="670"/>
        <v>1.2497409734609475</v>
      </c>
      <c r="AG948" s="20">
        <f t="shared" si="670"/>
        <v>1.2517896454358617</v>
      </c>
      <c r="AH948" s="20">
        <f t="shared" si="670"/>
        <v>1.2538383174107768</v>
      </c>
    </row>
    <row r="949" spans="2:34" hidden="1" outlineLevel="1">
      <c r="B949" t="str">
        <f t="shared" si="647"/>
        <v/>
      </c>
      <c r="C949" s="2"/>
    </row>
    <row r="950" spans="2:34" hidden="1" outlineLevel="1">
      <c r="B950" t="str">
        <f t="shared" si="647"/>
        <v>Bio-methane (liquefied) - Feedstock-related emissions - WTT - Global - ton CO2/ton fuel</v>
      </c>
      <c r="C950" s="10" t="str">
        <f>C907</f>
        <v>Bio-methane (liquefied)</v>
      </c>
      <c r="D950" s="10" t="s">
        <v>190</v>
      </c>
      <c r="E950" s="10" t="s">
        <v>49</v>
      </c>
      <c r="F950" s="10" t="s">
        <v>176</v>
      </c>
      <c r="G950" s="67">
        <f>G953*G$959+G956*G$960</f>
        <v>2.9699999999999662E-3</v>
      </c>
      <c r="H950" s="67">
        <f t="shared" ref="H950:AH950" si="671">H953*H$959+H956*H$960</f>
        <v>2.859999999999978E-3</v>
      </c>
      <c r="I950" s="67">
        <f t="shared" si="671"/>
        <v>2.7499999999999903E-3</v>
      </c>
      <c r="J950" s="67">
        <f t="shared" si="671"/>
        <v>2.6399999999999536E-3</v>
      </c>
      <c r="K950" s="67">
        <f t="shared" si="671"/>
        <v>2.5299999999999654E-3</v>
      </c>
      <c r="L950" s="67">
        <f t="shared" si="671"/>
        <v>2.4199999999999777E-3</v>
      </c>
      <c r="M950" s="67">
        <f t="shared" si="671"/>
        <v>2.30999999999999E-3</v>
      </c>
      <c r="N950" s="67">
        <f t="shared" si="671"/>
        <v>2.1999999999999533E-3</v>
      </c>
      <c r="O950" s="67">
        <f t="shared" si="671"/>
        <v>2.0900000000000142E-3</v>
      </c>
      <c r="P950" s="67">
        <f t="shared" si="671"/>
        <v>1.980000000000026E-3</v>
      </c>
      <c r="Q950" s="67">
        <f t="shared" si="671"/>
        <v>1.8700000000000383E-3</v>
      </c>
      <c r="R950" s="67">
        <f t="shared" si="671"/>
        <v>1.7600000000000016E-3</v>
      </c>
      <c r="S950" s="67">
        <f t="shared" si="671"/>
        <v>1.6500000000000137E-3</v>
      </c>
      <c r="T950" s="67">
        <f t="shared" si="671"/>
        <v>1.5400000000000257E-3</v>
      </c>
      <c r="U950" s="67">
        <f t="shared" si="671"/>
        <v>1.430000000000038E-3</v>
      </c>
      <c r="V950" s="67">
        <f t="shared" si="671"/>
        <v>1.3200000000000011E-3</v>
      </c>
      <c r="W950" s="67">
        <f t="shared" si="671"/>
        <v>1.2100000000000134E-3</v>
      </c>
      <c r="X950" s="67">
        <f t="shared" si="671"/>
        <v>1.0999999999999766E-3</v>
      </c>
      <c r="Y950" s="67">
        <f t="shared" si="671"/>
        <v>9.8999999999998872E-4</v>
      </c>
      <c r="Z950" s="67">
        <f t="shared" si="671"/>
        <v>8.7999999999995189E-4</v>
      </c>
      <c r="AA950" s="67">
        <f t="shared" si="671"/>
        <v>7.6999999999996407E-4</v>
      </c>
      <c r="AB950" s="67">
        <f t="shared" si="671"/>
        <v>6.5999999999997614E-4</v>
      </c>
      <c r="AC950" s="67">
        <f t="shared" si="671"/>
        <v>5.4999999999998832E-4</v>
      </c>
      <c r="AD950" s="67">
        <f t="shared" si="671"/>
        <v>4.3999999999995155E-4</v>
      </c>
      <c r="AE950" s="67">
        <f t="shared" si="671"/>
        <v>3.2999999999996368E-4</v>
      </c>
      <c r="AF950" s="67">
        <f t="shared" si="671"/>
        <v>2.1999999999997578E-4</v>
      </c>
      <c r="AG950" s="67">
        <f t="shared" si="671"/>
        <v>1.0999999999998789E-4</v>
      </c>
      <c r="AH950" s="67">
        <f t="shared" si="671"/>
        <v>0</v>
      </c>
    </row>
    <row r="951" spans="2:34" hidden="1" outlineLevel="1">
      <c r="B951" t="str">
        <f t="shared" si="647"/>
        <v>Bio-methane (liquefied) - Feedstock-related emissions - WTT - Global - ton CH4/ton fuel</v>
      </c>
      <c r="C951" s="2" t="str">
        <f>C907</f>
        <v>Bio-methane (liquefied)</v>
      </c>
      <c r="D951" s="2" t="s">
        <v>190</v>
      </c>
      <c r="E951" s="2" t="s">
        <v>49</v>
      </c>
      <c r="F951" s="2" t="s">
        <v>177</v>
      </c>
      <c r="G951" s="68">
        <f t="shared" ref="G951:AH951" si="672">G954*G$959+G957*G$960</f>
        <v>1.9709999999999774E-4</v>
      </c>
      <c r="H951" s="68">
        <f t="shared" si="672"/>
        <v>1.8979999999999854E-4</v>
      </c>
      <c r="I951" s="68">
        <f t="shared" si="672"/>
        <v>1.8249999999999934E-4</v>
      </c>
      <c r="J951" s="68">
        <f t="shared" si="672"/>
        <v>1.7519999999999691E-4</v>
      </c>
      <c r="K951" s="68">
        <f t="shared" si="672"/>
        <v>1.6789999999999771E-4</v>
      </c>
      <c r="L951" s="68">
        <f t="shared" si="672"/>
        <v>1.6059999999999851E-4</v>
      </c>
      <c r="M951" s="68">
        <f t="shared" si="672"/>
        <v>1.5329999999999934E-4</v>
      </c>
      <c r="N951" s="68">
        <f t="shared" si="672"/>
        <v>1.4599999999999688E-4</v>
      </c>
      <c r="O951" s="68">
        <f t="shared" si="672"/>
        <v>1.3870000000000093E-4</v>
      </c>
      <c r="P951" s="68">
        <f t="shared" si="672"/>
        <v>1.3140000000000173E-4</v>
      </c>
      <c r="Q951" s="68">
        <f t="shared" si="672"/>
        <v>1.2410000000000256E-4</v>
      </c>
      <c r="R951" s="68">
        <f t="shared" si="672"/>
        <v>1.168000000000001E-4</v>
      </c>
      <c r="S951" s="68">
        <f t="shared" si="672"/>
        <v>1.0950000000000091E-4</v>
      </c>
      <c r="T951" s="68">
        <f t="shared" si="672"/>
        <v>1.0220000000000171E-4</v>
      </c>
      <c r="U951" s="68">
        <f t="shared" si="672"/>
        <v>9.490000000000251E-5</v>
      </c>
      <c r="V951" s="68">
        <f t="shared" si="672"/>
        <v>8.7600000000000083E-5</v>
      </c>
      <c r="W951" s="68">
        <f t="shared" si="672"/>
        <v>8.0300000000000881E-5</v>
      </c>
      <c r="X951" s="68">
        <f t="shared" si="672"/>
        <v>7.299999999999844E-5</v>
      </c>
      <c r="Y951" s="68">
        <f t="shared" si="672"/>
        <v>6.5699999999999252E-5</v>
      </c>
      <c r="Z951" s="68">
        <f t="shared" si="672"/>
        <v>5.8399999999996812E-5</v>
      </c>
      <c r="AA951" s="68">
        <f t="shared" si="672"/>
        <v>5.1099999999997617E-5</v>
      </c>
      <c r="AB951" s="68">
        <f t="shared" si="672"/>
        <v>4.3799999999998415E-5</v>
      </c>
      <c r="AC951" s="68">
        <f t="shared" si="672"/>
        <v>3.649999999999922E-5</v>
      </c>
      <c r="AD951" s="68">
        <f t="shared" si="672"/>
        <v>2.9199999999996783E-5</v>
      </c>
      <c r="AE951" s="68">
        <f t="shared" si="672"/>
        <v>2.1899999999997588E-5</v>
      </c>
      <c r="AF951" s="68">
        <f t="shared" si="672"/>
        <v>1.4599999999998391E-5</v>
      </c>
      <c r="AG951" s="68">
        <f t="shared" si="672"/>
        <v>7.2999999999991957E-6</v>
      </c>
      <c r="AH951" s="68">
        <f t="shared" si="672"/>
        <v>0</v>
      </c>
    </row>
    <row r="952" spans="2:34" hidden="1" outlineLevel="1">
      <c r="B952" t="str">
        <f t="shared" si="647"/>
        <v>Bio-methane (liquefied) - Feedstock-related emissions - WTT - Global - ton N2O/ton fuel</v>
      </c>
      <c r="C952" s="13" t="str">
        <f>C907</f>
        <v>Bio-methane (liquefied)</v>
      </c>
      <c r="D952" s="13" t="s">
        <v>190</v>
      </c>
      <c r="E952" s="13" t="s">
        <v>49</v>
      </c>
      <c r="F952" s="13" t="s">
        <v>178</v>
      </c>
      <c r="G952" s="69">
        <f t="shared" ref="G952:AH952" si="673">G955*G$959+G958*G$960</f>
        <v>0</v>
      </c>
      <c r="H952" s="69">
        <f t="shared" si="673"/>
        <v>0</v>
      </c>
      <c r="I952" s="69">
        <f t="shared" si="673"/>
        <v>0</v>
      </c>
      <c r="J952" s="69">
        <f t="shared" si="673"/>
        <v>0</v>
      </c>
      <c r="K952" s="69">
        <f t="shared" si="673"/>
        <v>0</v>
      </c>
      <c r="L952" s="69">
        <f t="shared" si="673"/>
        <v>0</v>
      </c>
      <c r="M952" s="69">
        <f t="shared" si="673"/>
        <v>0</v>
      </c>
      <c r="N952" s="69">
        <f t="shared" si="673"/>
        <v>0</v>
      </c>
      <c r="O952" s="69">
        <f t="shared" si="673"/>
        <v>0</v>
      </c>
      <c r="P952" s="69">
        <f t="shared" si="673"/>
        <v>0</v>
      </c>
      <c r="Q952" s="69">
        <f t="shared" si="673"/>
        <v>0</v>
      </c>
      <c r="R952" s="69">
        <f t="shared" si="673"/>
        <v>0</v>
      </c>
      <c r="S952" s="69">
        <f t="shared" si="673"/>
        <v>0</v>
      </c>
      <c r="T952" s="69">
        <f t="shared" si="673"/>
        <v>0</v>
      </c>
      <c r="U952" s="69">
        <f t="shared" si="673"/>
        <v>0</v>
      </c>
      <c r="V952" s="69">
        <f t="shared" si="673"/>
        <v>0</v>
      </c>
      <c r="W952" s="69">
        <f t="shared" si="673"/>
        <v>0</v>
      </c>
      <c r="X952" s="69">
        <f t="shared" si="673"/>
        <v>0</v>
      </c>
      <c r="Y952" s="69">
        <f t="shared" si="673"/>
        <v>0</v>
      </c>
      <c r="Z952" s="69">
        <f t="shared" si="673"/>
        <v>0</v>
      </c>
      <c r="AA952" s="69">
        <f t="shared" si="673"/>
        <v>0</v>
      </c>
      <c r="AB952" s="69">
        <f t="shared" si="673"/>
        <v>0</v>
      </c>
      <c r="AC952" s="69">
        <f t="shared" si="673"/>
        <v>0</v>
      </c>
      <c r="AD952" s="69">
        <f t="shared" si="673"/>
        <v>0</v>
      </c>
      <c r="AE952" s="69">
        <f t="shared" si="673"/>
        <v>0</v>
      </c>
      <c r="AF952" s="69">
        <f t="shared" si="673"/>
        <v>0</v>
      </c>
      <c r="AG952" s="69">
        <f t="shared" si="673"/>
        <v>0</v>
      </c>
      <c r="AH952" s="69">
        <f t="shared" si="673"/>
        <v>0</v>
      </c>
    </row>
    <row r="953" spans="2:34" hidden="1" outlineLevel="1">
      <c r="B953" t="str">
        <f t="shared" si="647"/>
        <v>Natural gas - Feedstock WTT emissions (carbon dioxide) - Global - ton CO2/ton feedstock</v>
      </c>
      <c r="C953" t="s">
        <v>99</v>
      </c>
      <c r="D953" t="s">
        <v>184</v>
      </c>
      <c r="E953" t="s">
        <v>49</v>
      </c>
      <c r="F953" t="s">
        <v>191</v>
      </c>
      <c r="G953" s="24">
        <f t="shared" ref="G953:AH960" si="674">INDEX(FuelData,MATCH($B953,FuelData_Index,0),MATCH(G$4,FuelData_Year,0))</f>
        <v>0.11</v>
      </c>
      <c r="H953" s="24">
        <f t="shared" si="674"/>
        <v>0.11</v>
      </c>
      <c r="I953" s="24">
        <f t="shared" si="674"/>
        <v>0.11</v>
      </c>
      <c r="J953" s="24">
        <f t="shared" si="674"/>
        <v>0.11</v>
      </c>
      <c r="K953" s="24">
        <f t="shared" si="674"/>
        <v>0.11</v>
      </c>
      <c r="L953" s="24">
        <f t="shared" si="674"/>
        <v>0.11</v>
      </c>
      <c r="M953" s="24">
        <f t="shared" si="674"/>
        <v>0.11</v>
      </c>
      <c r="N953" s="24">
        <f t="shared" si="674"/>
        <v>0.11</v>
      </c>
      <c r="O953" s="24">
        <f t="shared" si="674"/>
        <v>0.11</v>
      </c>
      <c r="P953" s="24">
        <f t="shared" si="674"/>
        <v>0.11</v>
      </c>
      <c r="Q953" s="24">
        <f t="shared" si="674"/>
        <v>0.11</v>
      </c>
      <c r="R953" s="24">
        <f t="shared" si="674"/>
        <v>0.11</v>
      </c>
      <c r="S953" s="24">
        <f t="shared" si="674"/>
        <v>0.11</v>
      </c>
      <c r="T953" s="24">
        <f t="shared" si="674"/>
        <v>0.11</v>
      </c>
      <c r="U953" s="24">
        <f t="shared" si="674"/>
        <v>0.11</v>
      </c>
      <c r="V953" s="24">
        <f t="shared" si="674"/>
        <v>0.11</v>
      </c>
      <c r="W953" s="24">
        <f t="shared" si="674"/>
        <v>0.11</v>
      </c>
      <c r="X953" s="24">
        <f t="shared" si="674"/>
        <v>0.11</v>
      </c>
      <c r="Y953" s="24">
        <f t="shared" si="674"/>
        <v>0.11</v>
      </c>
      <c r="Z953" s="24">
        <f t="shared" si="674"/>
        <v>0.11</v>
      </c>
      <c r="AA953" s="24">
        <f t="shared" si="674"/>
        <v>0.11</v>
      </c>
      <c r="AB953" s="24">
        <f t="shared" si="674"/>
        <v>0.11</v>
      </c>
      <c r="AC953" s="24">
        <f t="shared" si="674"/>
        <v>0.11</v>
      </c>
      <c r="AD953" s="24">
        <f t="shared" si="674"/>
        <v>0.11</v>
      </c>
      <c r="AE953" s="24">
        <f t="shared" si="674"/>
        <v>0.11</v>
      </c>
      <c r="AF953" s="24">
        <f t="shared" si="674"/>
        <v>0.11</v>
      </c>
      <c r="AG953" s="24">
        <f t="shared" si="674"/>
        <v>0.11</v>
      </c>
      <c r="AH953" s="24">
        <f t="shared" si="674"/>
        <v>0.11</v>
      </c>
    </row>
    <row r="954" spans="2:34" hidden="1" outlineLevel="1">
      <c r="B954" t="str">
        <f t="shared" si="647"/>
        <v>Natural gas - Feedstock WTT emissions (methane) - Global - ton CH4/ton feedstock</v>
      </c>
      <c r="C954" t="s">
        <v>99</v>
      </c>
      <c r="D954" t="s">
        <v>186</v>
      </c>
      <c r="E954" t="s">
        <v>49</v>
      </c>
      <c r="F954" t="s">
        <v>192</v>
      </c>
      <c r="G954" s="24">
        <f t="shared" si="674"/>
        <v>7.3000000000000001E-3</v>
      </c>
      <c r="H954" s="24">
        <f t="shared" si="674"/>
        <v>7.3000000000000001E-3</v>
      </c>
      <c r="I954" s="24">
        <f t="shared" si="674"/>
        <v>7.3000000000000001E-3</v>
      </c>
      <c r="J954" s="24">
        <f t="shared" si="674"/>
        <v>7.3000000000000001E-3</v>
      </c>
      <c r="K954" s="24">
        <f t="shared" si="674"/>
        <v>7.3000000000000001E-3</v>
      </c>
      <c r="L954" s="24">
        <f t="shared" si="674"/>
        <v>7.3000000000000001E-3</v>
      </c>
      <c r="M954" s="24">
        <f t="shared" si="674"/>
        <v>7.3000000000000001E-3</v>
      </c>
      <c r="N954" s="24">
        <f t="shared" si="674"/>
        <v>7.3000000000000001E-3</v>
      </c>
      <c r="O954" s="24">
        <f t="shared" si="674"/>
        <v>7.3000000000000001E-3</v>
      </c>
      <c r="P954" s="24">
        <f t="shared" si="674"/>
        <v>7.3000000000000001E-3</v>
      </c>
      <c r="Q954" s="24">
        <f t="shared" si="674"/>
        <v>7.3000000000000001E-3</v>
      </c>
      <c r="R954" s="24">
        <f t="shared" si="674"/>
        <v>7.3000000000000001E-3</v>
      </c>
      <c r="S954" s="24">
        <f t="shared" si="674"/>
        <v>7.3000000000000001E-3</v>
      </c>
      <c r="T954" s="24">
        <f t="shared" si="674"/>
        <v>7.3000000000000001E-3</v>
      </c>
      <c r="U954" s="24">
        <f t="shared" si="674"/>
        <v>7.3000000000000001E-3</v>
      </c>
      <c r="V954" s="24">
        <f t="shared" si="674"/>
        <v>7.3000000000000001E-3</v>
      </c>
      <c r="W954" s="24">
        <f t="shared" si="674"/>
        <v>7.3000000000000001E-3</v>
      </c>
      <c r="X954" s="24">
        <f t="shared" si="674"/>
        <v>7.3000000000000001E-3</v>
      </c>
      <c r="Y954" s="24">
        <f t="shared" si="674"/>
        <v>7.3000000000000001E-3</v>
      </c>
      <c r="Z954" s="24">
        <f t="shared" si="674"/>
        <v>7.3000000000000001E-3</v>
      </c>
      <c r="AA954" s="24">
        <f t="shared" si="674"/>
        <v>7.3000000000000001E-3</v>
      </c>
      <c r="AB954" s="24">
        <f t="shared" si="674"/>
        <v>7.3000000000000001E-3</v>
      </c>
      <c r="AC954" s="24">
        <f t="shared" si="674"/>
        <v>7.3000000000000001E-3</v>
      </c>
      <c r="AD954" s="24">
        <f t="shared" si="674"/>
        <v>7.3000000000000001E-3</v>
      </c>
      <c r="AE954" s="24">
        <f t="shared" si="674"/>
        <v>7.3000000000000001E-3</v>
      </c>
      <c r="AF954" s="24">
        <f t="shared" si="674"/>
        <v>7.3000000000000001E-3</v>
      </c>
      <c r="AG954" s="24">
        <f t="shared" si="674"/>
        <v>7.3000000000000001E-3</v>
      </c>
      <c r="AH954" s="24">
        <f t="shared" si="674"/>
        <v>7.3000000000000001E-3</v>
      </c>
    </row>
    <row r="955" spans="2:34" hidden="1" outlineLevel="1">
      <c r="B955" t="str">
        <f t="shared" si="647"/>
        <v>Natural gas - Feedstock WTT emissions (nitrous oxide) - Global - ton N2O/ton feedstock</v>
      </c>
      <c r="C955" t="s">
        <v>99</v>
      </c>
      <c r="D955" t="s">
        <v>188</v>
      </c>
      <c r="E955" t="s">
        <v>49</v>
      </c>
      <c r="F955" t="s">
        <v>193</v>
      </c>
      <c r="G955" s="24">
        <f t="shared" si="674"/>
        <v>0</v>
      </c>
      <c r="H955" s="24">
        <f t="shared" si="674"/>
        <v>0</v>
      </c>
      <c r="I955" s="24">
        <f t="shared" si="674"/>
        <v>0</v>
      </c>
      <c r="J955" s="24">
        <f t="shared" si="674"/>
        <v>0</v>
      </c>
      <c r="K955" s="24">
        <f t="shared" si="674"/>
        <v>0</v>
      </c>
      <c r="L955" s="24">
        <f t="shared" si="674"/>
        <v>0</v>
      </c>
      <c r="M955" s="24">
        <f t="shared" si="674"/>
        <v>0</v>
      </c>
      <c r="N955" s="24">
        <f t="shared" si="674"/>
        <v>0</v>
      </c>
      <c r="O955" s="24">
        <f t="shared" si="674"/>
        <v>0</v>
      </c>
      <c r="P955" s="24">
        <f t="shared" si="674"/>
        <v>0</v>
      </c>
      <c r="Q955" s="24">
        <f t="shared" si="674"/>
        <v>0</v>
      </c>
      <c r="R955" s="24">
        <f t="shared" si="674"/>
        <v>0</v>
      </c>
      <c r="S955" s="24">
        <f t="shared" si="674"/>
        <v>0</v>
      </c>
      <c r="T955" s="24">
        <f t="shared" si="674"/>
        <v>0</v>
      </c>
      <c r="U955" s="24">
        <f t="shared" si="674"/>
        <v>0</v>
      </c>
      <c r="V955" s="24">
        <f t="shared" si="674"/>
        <v>0</v>
      </c>
      <c r="W955" s="24">
        <f t="shared" si="674"/>
        <v>0</v>
      </c>
      <c r="X955" s="24">
        <f t="shared" si="674"/>
        <v>0</v>
      </c>
      <c r="Y955" s="24">
        <f t="shared" si="674"/>
        <v>0</v>
      </c>
      <c r="Z955" s="24">
        <f t="shared" si="674"/>
        <v>0</v>
      </c>
      <c r="AA955" s="24">
        <f t="shared" si="674"/>
        <v>0</v>
      </c>
      <c r="AB955" s="24">
        <f t="shared" si="674"/>
        <v>0</v>
      </c>
      <c r="AC955" s="24">
        <f t="shared" si="674"/>
        <v>0</v>
      </c>
      <c r="AD955" s="24">
        <f t="shared" si="674"/>
        <v>0</v>
      </c>
      <c r="AE955" s="24">
        <f t="shared" si="674"/>
        <v>0</v>
      </c>
      <c r="AF955" s="24">
        <f t="shared" si="674"/>
        <v>0</v>
      </c>
      <c r="AG955" s="24">
        <f t="shared" si="674"/>
        <v>0</v>
      </c>
      <c r="AH955" s="24">
        <f t="shared" si="674"/>
        <v>0</v>
      </c>
    </row>
    <row r="956" spans="2:34" hidden="1" outlineLevel="1">
      <c r="B956" t="str">
        <f t="shared" si="647"/>
        <v>Waste - Feedstock WTT emissions (carbon dioxide) - Global - ton CO2/ton feedstock</v>
      </c>
      <c r="C956" t="s">
        <v>147</v>
      </c>
      <c r="D956" t="s">
        <v>184</v>
      </c>
      <c r="E956" t="s">
        <v>49</v>
      </c>
      <c r="F956" t="s">
        <v>191</v>
      </c>
      <c r="G956" s="24">
        <f t="shared" si="674"/>
        <v>0</v>
      </c>
      <c r="H956" s="24">
        <f t="shared" si="674"/>
        <v>0</v>
      </c>
      <c r="I956" s="24">
        <f t="shared" si="674"/>
        <v>0</v>
      </c>
      <c r="J956" s="24">
        <f t="shared" si="674"/>
        <v>0</v>
      </c>
      <c r="K956" s="24">
        <f t="shared" si="674"/>
        <v>0</v>
      </c>
      <c r="L956" s="24">
        <f t="shared" si="674"/>
        <v>0</v>
      </c>
      <c r="M956" s="24">
        <f t="shared" si="674"/>
        <v>0</v>
      </c>
      <c r="N956" s="24">
        <f t="shared" si="674"/>
        <v>0</v>
      </c>
      <c r="O956" s="24">
        <f t="shared" si="674"/>
        <v>0</v>
      </c>
      <c r="P956" s="24">
        <f t="shared" si="674"/>
        <v>0</v>
      </c>
      <c r="Q956" s="24">
        <f t="shared" si="674"/>
        <v>0</v>
      </c>
      <c r="R956" s="24">
        <f t="shared" si="674"/>
        <v>0</v>
      </c>
      <c r="S956" s="24">
        <f t="shared" si="674"/>
        <v>0</v>
      </c>
      <c r="T956" s="24">
        <f t="shared" si="674"/>
        <v>0</v>
      </c>
      <c r="U956" s="24">
        <f t="shared" si="674"/>
        <v>0</v>
      </c>
      <c r="V956" s="24">
        <f t="shared" si="674"/>
        <v>0</v>
      </c>
      <c r="W956" s="24">
        <f t="shared" si="674"/>
        <v>0</v>
      </c>
      <c r="X956" s="24">
        <f t="shared" si="674"/>
        <v>0</v>
      </c>
      <c r="Y956" s="24">
        <f t="shared" si="674"/>
        <v>0</v>
      </c>
      <c r="Z956" s="24">
        <f t="shared" si="674"/>
        <v>0</v>
      </c>
      <c r="AA956" s="24">
        <f t="shared" si="674"/>
        <v>0</v>
      </c>
      <c r="AB956" s="24">
        <f t="shared" si="674"/>
        <v>0</v>
      </c>
      <c r="AC956" s="24">
        <f t="shared" si="674"/>
        <v>0</v>
      </c>
      <c r="AD956" s="24">
        <f t="shared" si="674"/>
        <v>0</v>
      </c>
      <c r="AE956" s="24">
        <f t="shared" si="674"/>
        <v>0</v>
      </c>
      <c r="AF956" s="24">
        <f t="shared" si="674"/>
        <v>0</v>
      </c>
      <c r="AG956" s="24">
        <f t="shared" si="674"/>
        <v>0</v>
      </c>
      <c r="AH956" s="24">
        <f t="shared" si="674"/>
        <v>0</v>
      </c>
    </row>
    <row r="957" spans="2:34" hidden="1" outlineLevel="1">
      <c r="B957" t="str">
        <f t="shared" si="647"/>
        <v>Waste - Feedstock WTT emissions (methane) - Global - ton CH4/ton feedstock</v>
      </c>
      <c r="C957" t="s">
        <v>147</v>
      </c>
      <c r="D957" t="s">
        <v>186</v>
      </c>
      <c r="E957" t="s">
        <v>49</v>
      </c>
      <c r="F957" t="s">
        <v>192</v>
      </c>
      <c r="G957" s="24">
        <f t="shared" si="674"/>
        <v>0</v>
      </c>
      <c r="H957" s="24">
        <f t="shared" si="674"/>
        <v>0</v>
      </c>
      <c r="I957" s="24">
        <f t="shared" si="674"/>
        <v>0</v>
      </c>
      <c r="J957" s="24">
        <f t="shared" si="674"/>
        <v>0</v>
      </c>
      <c r="K957" s="24">
        <f t="shared" si="674"/>
        <v>0</v>
      </c>
      <c r="L957" s="24">
        <f t="shared" si="674"/>
        <v>0</v>
      </c>
      <c r="M957" s="24">
        <f t="shared" si="674"/>
        <v>0</v>
      </c>
      <c r="N957" s="24">
        <f t="shared" si="674"/>
        <v>0</v>
      </c>
      <c r="O957" s="24">
        <f t="shared" si="674"/>
        <v>0</v>
      </c>
      <c r="P957" s="24">
        <f t="shared" si="674"/>
        <v>0</v>
      </c>
      <c r="Q957" s="24">
        <f t="shared" si="674"/>
        <v>0</v>
      </c>
      <c r="R957" s="24">
        <f t="shared" si="674"/>
        <v>0</v>
      </c>
      <c r="S957" s="24">
        <f t="shared" si="674"/>
        <v>0</v>
      </c>
      <c r="T957" s="24">
        <f t="shared" si="674"/>
        <v>0</v>
      </c>
      <c r="U957" s="24">
        <f t="shared" si="674"/>
        <v>0</v>
      </c>
      <c r="V957" s="24">
        <f t="shared" si="674"/>
        <v>0</v>
      </c>
      <c r="W957" s="24">
        <f t="shared" si="674"/>
        <v>0</v>
      </c>
      <c r="X957" s="24">
        <f t="shared" si="674"/>
        <v>0</v>
      </c>
      <c r="Y957" s="24">
        <f t="shared" si="674"/>
        <v>0</v>
      </c>
      <c r="Z957" s="24">
        <f t="shared" si="674"/>
        <v>0</v>
      </c>
      <c r="AA957" s="24">
        <f t="shared" si="674"/>
        <v>0</v>
      </c>
      <c r="AB957" s="24">
        <f t="shared" si="674"/>
        <v>0</v>
      </c>
      <c r="AC957" s="24">
        <f t="shared" si="674"/>
        <v>0</v>
      </c>
      <c r="AD957" s="24">
        <f t="shared" si="674"/>
        <v>0</v>
      </c>
      <c r="AE957" s="24">
        <f t="shared" si="674"/>
        <v>0</v>
      </c>
      <c r="AF957" s="24">
        <f t="shared" si="674"/>
        <v>0</v>
      </c>
      <c r="AG957" s="24">
        <f t="shared" si="674"/>
        <v>0</v>
      </c>
      <c r="AH957" s="24">
        <f t="shared" si="674"/>
        <v>0</v>
      </c>
    </row>
    <row r="958" spans="2:34" hidden="1" outlineLevel="1">
      <c r="B958" t="str">
        <f t="shared" si="647"/>
        <v>Waste - Feedstock WTT emissions (nitrous oxide) - Global - ton N2O/ton feedstock</v>
      </c>
      <c r="C958" t="s">
        <v>147</v>
      </c>
      <c r="D958" t="s">
        <v>188</v>
      </c>
      <c r="E958" t="s">
        <v>49</v>
      </c>
      <c r="F958" t="s">
        <v>193</v>
      </c>
      <c r="G958" s="24">
        <f t="shared" si="674"/>
        <v>0</v>
      </c>
      <c r="H958" s="24">
        <f t="shared" si="674"/>
        <v>0</v>
      </c>
      <c r="I958" s="24">
        <f t="shared" si="674"/>
        <v>0</v>
      </c>
      <c r="J958" s="24">
        <f t="shared" si="674"/>
        <v>0</v>
      </c>
      <c r="K958" s="24">
        <f t="shared" si="674"/>
        <v>0</v>
      </c>
      <c r="L958" s="24">
        <f t="shared" si="674"/>
        <v>0</v>
      </c>
      <c r="M958" s="24">
        <f t="shared" si="674"/>
        <v>0</v>
      </c>
      <c r="N958" s="24">
        <f t="shared" si="674"/>
        <v>0</v>
      </c>
      <c r="O958" s="24">
        <f t="shared" si="674"/>
        <v>0</v>
      </c>
      <c r="P958" s="24">
        <f t="shared" si="674"/>
        <v>0</v>
      </c>
      <c r="Q958" s="24">
        <f t="shared" si="674"/>
        <v>0</v>
      </c>
      <c r="R958" s="24">
        <f t="shared" si="674"/>
        <v>0</v>
      </c>
      <c r="S958" s="24">
        <f t="shared" si="674"/>
        <v>0</v>
      </c>
      <c r="T958" s="24">
        <f t="shared" si="674"/>
        <v>0</v>
      </c>
      <c r="U958" s="24">
        <f t="shared" si="674"/>
        <v>0</v>
      </c>
      <c r="V958" s="24">
        <f t="shared" si="674"/>
        <v>0</v>
      </c>
      <c r="W958" s="24">
        <f t="shared" si="674"/>
        <v>0</v>
      </c>
      <c r="X958" s="24">
        <f t="shared" si="674"/>
        <v>0</v>
      </c>
      <c r="Y958" s="24">
        <f t="shared" si="674"/>
        <v>0</v>
      </c>
      <c r="Z958" s="24">
        <f t="shared" si="674"/>
        <v>0</v>
      </c>
      <c r="AA958" s="24">
        <f t="shared" si="674"/>
        <v>0</v>
      </c>
      <c r="AB958" s="24">
        <f t="shared" si="674"/>
        <v>0</v>
      </c>
      <c r="AC958" s="24">
        <f t="shared" si="674"/>
        <v>0</v>
      </c>
      <c r="AD958" s="24">
        <f t="shared" si="674"/>
        <v>0</v>
      </c>
      <c r="AE958" s="24">
        <f t="shared" si="674"/>
        <v>0</v>
      </c>
      <c r="AF958" s="24">
        <f t="shared" si="674"/>
        <v>0</v>
      </c>
      <c r="AG958" s="24">
        <f t="shared" si="674"/>
        <v>0</v>
      </c>
      <c r="AH958" s="24">
        <f t="shared" si="674"/>
        <v>0</v>
      </c>
    </row>
    <row r="959" spans="2:34" hidden="1" outlineLevel="1">
      <c r="B959" t="str">
        <f t="shared" si="647"/>
        <v>Bio-methane (liquefied) - Conversion NG -&gt; Bio-CH4 - Global - ton NG/ton CH4</v>
      </c>
      <c r="C959" t="str">
        <f>C907</f>
        <v>Bio-methane (liquefied)</v>
      </c>
      <c r="D959" t="s">
        <v>152</v>
      </c>
      <c r="E959" t="s">
        <v>49</v>
      </c>
      <c r="F959" t="s">
        <v>153</v>
      </c>
      <c r="G959" s="24">
        <f t="shared" si="674"/>
        <v>2.6999999999999691E-2</v>
      </c>
      <c r="H959" s="24">
        <f t="shared" si="674"/>
        <v>2.5999999999999801E-2</v>
      </c>
      <c r="I959" s="24">
        <f t="shared" si="674"/>
        <v>2.4999999999999911E-2</v>
      </c>
      <c r="J959" s="24">
        <f t="shared" si="674"/>
        <v>2.3999999999999577E-2</v>
      </c>
      <c r="K959" s="24">
        <f t="shared" si="674"/>
        <v>2.2999999999999687E-2</v>
      </c>
      <c r="L959" s="24">
        <f t="shared" si="674"/>
        <v>2.1999999999999797E-2</v>
      </c>
      <c r="M959" s="24">
        <f t="shared" si="674"/>
        <v>2.0999999999999908E-2</v>
      </c>
      <c r="N959" s="24">
        <f t="shared" si="674"/>
        <v>1.9999999999999574E-2</v>
      </c>
      <c r="O959" s="24">
        <f t="shared" si="674"/>
        <v>1.9000000000000128E-2</v>
      </c>
      <c r="P959" s="24">
        <f t="shared" si="674"/>
        <v>1.8000000000000238E-2</v>
      </c>
      <c r="Q959" s="24">
        <f t="shared" si="674"/>
        <v>1.7000000000000348E-2</v>
      </c>
      <c r="R959" s="24">
        <f t="shared" si="674"/>
        <v>1.6000000000000014E-2</v>
      </c>
      <c r="S959" s="24">
        <f t="shared" si="674"/>
        <v>1.5000000000000124E-2</v>
      </c>
      <c r="T959" s="24">
        <f t="shared" si="674"/>
        <v>1.4000000000000234E-2</v>
      </c>
      <c r="U959" s="24">
        <f t="shared" si="674"/>
        <v>1.3000000000000345E-2</v>
      </c>
      <c r="V959" s="24">
        <f t="shared" si="674"/>
        <v>1.2000000000000011E-2</v>
      </c>
      <c r="W959" s="24">
        <f t="shared" si="674"/>
        <v>1.1000000000000121E-2</v>
      </c>
      <c r="X959" s="24">
        <f t="shared" si="674"/>
        <v>9.9999999999997868E-3</v>
      </c>
      <c r="Y959" s="24">
        <f t="shared" si="674"/>
        <v>8.999999999999897E-3</v>
      </c>
      <c r="Z959" s="24">
        <f t="shared" si="674"/>
        <v>7.999999999999563E-3</v>
      </c>
      <c r="AA959" s="24">
        <f t="shared" si="674"/>
        <v>6.9999999999996732E-3</v>
      </c>
      <c r="AB959" s="24">
        <f t="shared" si="674"/>
        <v>5.9999999999997833E-3</v>
      </c>
      <c r="AC959" s="24">
        <f t="shared" si="674"/>
        <v>4.9999999999998934E-3</v>
      </c>
      <c r="AD959" s="24">
        <f t="shared" si="674"/>
        <v>3.9999999999995595E-3</v>
      </c>
      <c r="AE959" s="24">
        <f t="shared" si="674"/>
        <v>2.9999999999996696E-3</v>
      </c>
      <c r="AF959" s="24">
        <f t="shared" si="674"/>
        <v>1.9999999999997797E-3</v>
      </c>
      <c r="AG959" s="24">
        <f t="shared" si="674"/>
        <v>9.9999999999988987E-4</v>
      </c>
      <c r="AH959" s="24">
        <f t="shared" si="674"/>
        <v>0</v>
      </c>
    </row>
    <row r="960" spans="2:34" hidden="1" outlineLevel="1">
      <c r="B960" t="str">
        <f t="shared" si="647"/>
        <v>Bio-methane (liquefied) - Conversion waste -&gt; Bio-CH4 - Global - ton waste/ton CH4</v>
      </c>
      <c r="C960" t="str">
        <f>C907</f>
        <v>Bio-methane (liquefied)</v>
      </c>
      <c r="D960" t="s">
        <v>154</v>
      </c>
      <c r="E960" t="s">
        <v>49</v>
      </c>
      <c r="F960" t="s">
        <v>155</v>
      </c>
      <c r="G960" s="24">
        <f t="shared" si="674"/>
        <v>4.3820576406494709</v>
      </c>
      <c r="H960" s="24">
        <f t="shared" si="674"/>
        <v>4.3564776379257708</v>
      </c>
      <c r="I960" s="24">
        <f t="shared" si="674"/>
        <v>4.3308976352020707</v>
      </c>
      <c r="J960" s="24">
        <f t="shared" si="674"/>
        <v>4.3053176324783777</v>
      </c>
      <c r="K960" s="24">
        <f t="shared" si="674"/>
        <v>4.2797376297546776</v>
      </c>
      <c r="L960" s="24">
        <f t="shared" si="674"/>
        <v>4.2541576270309776</v>
      </c>
      <c r="M960" s="24">
        <f t="shared" si="674"/>
        <v>4.2285776243072775</v>
      </c>
      <c r="N960" s="24">
        <f t="shared" si="674"/>
        <v>4.2029976215835774</v>
      </c>
      <c r="O960" s="24">
        <f t="shared" si="674"/>
        <v>4.1774176188598844</v>
      </c>
      <c r="P960" s="24">
        <f t="shared" si="674"/>
        <v>4.1518376161361843</v>
      </c>
      <c r="Q960" s="24">
        <f t="shared" si="674"/>
        <v>4.1262576134124842</v>
      </c>
      <c r="R960" s="24">
        <f t="shared" si="674"/>
        <v>4.1006776106887841</v>
      </c>
      <c r="S960" s="24">
        <f t="shared" si="674"/>
        <v>4.075097607965084</v>
      </c>
      <c r="T960" s="24">
        <f t="shared" si="674"/>
        <v>4.0495176052413839</v>
      </c>
      <c r="U960" s="24">
        <f t="shared" si="674"/>
        <v>4.0239376025176909</v>
      </c>
      <c r="V960" s="24">
        <f t="shared" si="674"/>
        <v>3.9983575997939909</v>
      </c>
      <c r="W960" s="24">
        <f t="shared" si="674"/>
        <v>3.9727775970702908</v>
      </c>
      <c r="X960" s="24">
        <f t="shared" si="674"/>
        <v>3.9471975943465907</v>
      </c>
      <c r="Y960" s="24">
        <f t="shared" si="674"/>
        <v>3.9216175916228977</v>
      </c>
      <c r="Z960" s="24">
        <f t="shared" si="674"/>
        <v>3.8960375888991976</v>
      </c>
      <c r="AA960" s="24">
        <f t="shared" si="674"/>
        <v>3.8704575861754975</v>
      </c>
      <c r="AB960" s="24">
        <f t="shared" si="674"/>
        <v>3.8448775834517974</v>
      </c>
      <c r="AC960" s="24">
        <f t="shared" si="674"/>
        <v>3.8192975807280973</v>
      </c>
      <c r="AD960" s="24">
        <f t="shared" si="674"/>
        <v>3.7937175780044043</v>
      </c>
      <c r="AE960" s="24">
        <f t="shared" si="674"/>
        <v>3.7681375752807043</v>
      </c>
      <c r="AF960" s="24">
        <f t="shared" si="674"/>
        <v>3.7425575725570042</v>
      </c>
      <c r="AG960" s="24">
        <f t="shared" si="674"/>
        <v>3.7169775698333041</v>
      </c>
      <c r="AH960" s="24">
        <f t="shared" si="674"/>
        <v>3.691397567109604</v>
      </c>
    </row>
    <row r="961" spans="2:34" collapsed="1">
      <c r="B961" t="str">
        <f t="shared" si="647"/>
        <v/>
      </c>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c r="AG961" s="34"/>
      <c r="AH961" s="34"/>
    </row>
    <row r="962" spans="2:34">
      <c r="B962" t="str">
        <f t="shared" si="647"/>
        <v>Bio-oil (HTL) - Item - Region - Unit</v>
      </c>
      <c r="C962" s="18" t="s">
        <v>105</v>
      </c>
      <c r="D962" s="18" t="s">
        <v>28</v>
      </c>
      <c r="E962" s="18" t="s">
        <v>1</v>
      </c>
      <c r="F962" s="18" t="s">
        <v>29</v>
      </c>
      <c r="G962" s="22">
        <v>2023</v>
      </c>
      <c r="H962" s="22">
        <v>2024</v>
      </c>
      <c r="I962" s="22">
        <v>2025</v>
      </c>
      <c r="J962" s="22">
        <v>2026</v>
      </c>
      <c r="K962" s="22">
        <v>2027</v>
      </c>
      <c r="L962" s="22">
        <v>2028</v>
      </c>
      <c r="M962" s="22">
        <v>2029</v>
      </c>
      <c r="N962" s="22">
        <v>2030</v>
      </c>
      <c r="O962" s="22">
        <v>2031</v>
      </c>
      <c r="P962" s="22">
        <v>2032</v>
      </c>
      <c r="Q962" s="22">
        <v>2033</v>
      </c>
      <c r="R962" s="22">
        <v>2034</v>
      </c>
      <c r="S962" s="22">
        <v>2035</v>
      </c>
      <c r="T962" s="22">
        <v>2036</v>
      </c>
      <c r="U962" s="22">
        <v>2037</v>
      </c>
      <c r="V962" s="22">
        <v>2038</v>
      </c>
      <c r="W962" s="22">
        <v>2039</v>
      </c>
      <c r="X962" s="22">
        <v>2040</v>
      </c>
      <c r="Y962" s="22">
        <v>2041</v>
      </c>
      <c r="Z962" s="22">
        <v>2042</v>
      </c>
      <c r="AA962" s="22">
        <v>2043</v>
      </c>
      <c r="AB962" s="22">
        <v>2044</v>
      </c>
      <c r="AC962" s="22">
        <v>2045</v>
      </c>
      <c r="AD962" s="22">
        <v>2046</v>
      </c>
      <c r="AE962" s="22">
        <v>2047</v>
      </c>
      <c r="AF962" s="22">
        <v>2048</v>
      </c>
      <c r="AG962" s="22">
        <v>2049</v>
      </c>
      <c r="AH962" s="22">
        <v>2050</v>
      </c>
    </row>
    <row r="963" spans="2:34" hidden="1" outlineLevel="1">
      <c r="B963" t="str">
        <f t="shared" si="647"/>
        <v/>
      </c>
      <c r="C963" s="56"/>
      <c r="D963" s="56"/>
      <c r="E963" s="56"/>
      <c r="F963" s="56"/>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row>
    <row r="964" spans="2:34" hidden="1" outlineLevel="1">
      <c r="B964" t="str">
        <f t="shared" si="647"/>
        <v>Bio-oil (HTL) - Total emissions - WTW - GWP100 - Global - ton CO2eq/ton fuel</v>
      </c>
      <c r="C964" s="58" t="str">
        <f>C962</f>
        <v>Bio-oil (HTL)</v>
      </c>
      <c r="D964" s="10" t="s">
        <v>196</v>
      </c>
      <c r="E964" s="10" t="s">
        <v>49</v>
      </c>
      <c r="F964" s="10" t="s">
        <v>52</v>
      </c>
      <c r="G964" s="92">
        <f t="shared" ref="G964:AH964" si="675">G966+G968</f>
        <v>0</v>
      </c>
      <c r="H964" s="92">
        <f t="shared" si="675"/>
        <v>0</v>
      </c>
      <c r="I964" s="92">
        <f t="shared" si="675"/>
        <v>0</v>
      </c>
      <c r="J964" s="92">
        <f t="shared" si="675"/>
        <v>0</v>
      </c>
      <c r="K964" s="92">
        <f t="shared" si="675"/>
        <v>0</v>
      </c>
      <c r="L964" s="92">
        <f t="shared" si="675"/>
        <v>0</v>
      </c>
      <c r="M964" s="92">
        <f t="shared" si="675"/>
        <v>0</v>
      </c>
      <c r="N964" s="62">
        <f t="shared" si="675"/>
        <v>7.1495813215500997E-2</v>
      </c>
      <c r="O964" s="62">
        <f t="shared" si="675"/>
        <v>7.1376466083379053E-2</v>
      </c>
      <c r="P964" s="62">
        <f t="shared" si="675"/>
        <v>7.1251313658331761E-2</v>
      </c>
      <c r="Q964" s="62">
        <f t="shared" si="675"/>
        <v>7.1120355940358843E-2</v>
      </c>
      <c r="R964" s="62">
        <f t="shared" si="675"/>
        <v>7.0983592929459993E-2</v>
      </c>
      <c r="S964" s="62">
        <f t="shared" si="675"/>
        <v>7.0841024625635712E-2</v>
      </c>
      <c r="T964" s="62">
        <f t="shared" si="675"/>
        <v>7.0692437861726201E-2</v>
      </c>
      <c r="U964" s="62">
        <f t="shared" si="675"/>
        <v>7.0539826548697018E-2</v>
      </c>
      <c r="V964" s="62">
        <f t="shared" si="675"/>
        <v>7.0383190686548802E-2</v>
      </c>
      <c r="W964" s="62">
        <f t="shared" si="675"/>
        <v>7.0222530275280706E-2</v>
      </c>
      <c r="X964" s="62">
        <f t="shared" si="675"/>
        <v>7.0057845314892939E-2</v>
      </c>
      <c r="Y964" s="62">
        <f t="shared" si="675"/>
        <v>6.9845777055189212E-2</v>
      </c>
      <c r="Z964" s="62">
        <f t="shared" si="675"/>
        <v>6.9635997537947039E-2</v>
      </c>
      <c r="AA964" s="62">
        <f t="shared" si="675"/>
        <v>6.9428506763166795E-2</v>
      </c>
      <c r="AB964" s="62">
        <f t="shared" si="675"/>
        <v>6.922330473084809E-2</v>
      </c>
      <c r="AC964" s="62">
        <f t="shared" si="675"/>
        <v>6.902039144099123E-2</v>
      </c>
      <c r="AD964" s="62">
        <f t="shared" si="675"/>
        <v>6.8850396666790659E-2</v>
      </c>
      <c r="AE964" s="62">
        <f t="shared" si="675"/>
        <v>6.86833402866288E-2</v>
      </c>
      <c r="AF964" s="62">
        <f t="shared" si="675"/>
        <v>6.851922230050557E-2</v>
      </c>
      <c r="AG964" s="62">
        <f t="shared" si="675"/>
        <v>6.8358042708420996E-2</v>
      </c>
      <c r="AH964" s="62">
        <f t="shared" si="675"/>
        <v>6.8199801510375135E-2</v>
      </c>
    </row>
    <row r="965" spans="2:34" hidden="1" outlineLevel="1">
      <c r="B965" t="str">
        <f t="shared" si="647"/>
        <v>Bio-oil (HTL) - Total emissions - WTW - GWP20 - Global - ton CO2eq/ton fuel</v>
      </c>
      <c r="C965" s="59" t="str">
        <f>C962</f>
        <v>Bio-oil (HTL)</v>
      </c>
      <c r="D965" s="13" t="s">
        <v>197</v>
      </c>
      <c r="E965" s="13" t="s">
        <v>49</v>
      </c>
      <c r="F965" s="13" t="s">
        <v>52</v>
      </c>
      <c r="G965" s="93">
        <f t="shared" ref="G965:AH965" si="676">G967+G969</f>
        <v>0</v>
      </c>
      <c r="H965" s="93">
        <f t="shared" si="676"/>
        <v>0</v>
      </c>
      <c r="I965" s="93">
        <f t="shared" si="676"/>
        <v>0</v>
      </c>
      <c r="J965" s="93">
        <f t="shared" si="676"/>
        <v>0</v>
      </c>
      <c r="K965" s="93">
        <f t="shared" si="676"/>
        <v>0</v>
      </c>
      <c r="L965" s="93">
        <f t="shared" si="676"/>
        <v>0</v>
      </c>
      <c r="M965" s="93">
        <f t="shared" si="676"/>
        <v>0</v>
      </c>
      <c r="N965" s="63">
        <f t="shared" si="676"/>
        <v>7.1595813215501E-2</v>
      </c>
      <c r="O965" s="63">
        <f t="shared" si="676"/>
        <v>7.1476466083379042E-2</v>
      </c>
      <c r="P965" s="63">
        <f t="shared" si="676"/>
        <v>7.1351313658331764E-2</v>
      </c>
      <c r="Q965" s="63">
        <f t="shared" si="676"/>
        <v>7.1220355940358832E-2</v>
      </c>
      <c r="R965" s="63">
        <f t="shared" si="676"/>
        <v>7.1083592929459982E-2</v>
      </c>
      <c r="S965" s="63">
        <f t="shared" si="676"/>
        <v>7.0941024625635701E-2</v>
      </c>
      <c r="T965" s="63">
        <f t="shared" si="676"/>
        <v>7.079243786172619E-2</v>
      </c>
      <c r="U965" s="63">
        <f t="shared" si="676"/>
        <v>7.0639826548697021E-2</v>
      </c>
      <c r="V965" s="63">
        <f t="shared" si="676"/>
        <v>7.0483190686548805E-2</v>
      </c>
      <c r="W965" s="63">
        <f t="shared" si="676"/>
        <v>7.0322530275280709E-2</v>
      </c>
      <c r="X965" s="63">
        <f t="shared" si="676"/>
        <v>7.0157845314892942E-2</v>
      </c>
      <c r="Y965" s="63">
        <f t="shared" si="676"/>
        <v>6.9945777055189215E-2</v>
      </c>
      <c r="Z965" s="63">
        <f t="shared" si="676"/>
        <v>6.9735997537947042E-2</v>
      </c>
      <c r="AA965" s="63">
        <f t="shared" si="676"/>
        <v>6.9528506763166797E-2</v>
      </c>
      <c r="AB965" s="63">
        <f t="shared" si="676"/>
        <v>6.9323304730848093E-2</v>
      </c>
      <c r="AC965" s="63">
        <f t="shared" si="676"/>
        <v>6.9120391440991219E-2</v>
      </c>
      <c r="AD965" s="63">
        <f t="shared" si="676"/>
        <v>6.8950396666790648E-2</v>
      </c>
      <c r="AE965" s="63">
        <f t="shared" si="676"/>
        <v>6.8783340286628789E-2</v>
      </c>
      <c r="AF965" s="63">
        <f t="shared" si="676"/>
        <v>6.8619222300505558E-2</v>
      </c>
      <c r="AG965" s="63">
        <f t="shared" si="676"/>
        <v>6.8458042708420999E-2</v>
      </c>
      <c r="AH965" s="63">
        <f t="shared" si="676"/>
        <v>6.8299801510375124E-2</v>
      </c>
    </row>
    <row r="966" spans="2:34" hidden="1" outlineLevel="1">
      <c r="B966" t="str">
        <f t="shared" si="647"/>
        <v>Bio-oil (HTL) - Total emissions - TTW - GWP100 - Global - ton CO2eq/ton fuel</v>
      </c>
      <c r="C966" s="58" t="str">
        <f>C962</f>
        <v>Bio-oil (HTL)</v>
      </c>
      <c r="D966" s="10" t="s">
        <v>198</v>
      </c>
      <c r="E966" s="10" t="s">
        <v>49</v>
      </c>
      <c r="F966" s="10" t="s">
        <v>52</v>
      </c>
      <c r="G966" s="92">
        <f>G979+G980*G970+G981*G972</f>
        <v>0</v>
      </c>
      <c r="H966" s="92">
        <f t="shared" ref="H966:AH966" si="677">H979+H980*H970+H981*H972</f>
        <v>0</v>
      </c>
      <c r="I966" s="92">
        <f t="shared" si="677"/>
        <v>0</v>
      </c>
      <c r="J966" s="92">
        <f t="shared" si="677"/>
        <v>0</v>
      </c>
      <c r="K966" s="92">
        <f t="shared" si="677"/>
        <v>0</v>
      </c>
      <c r="L966" s="92">
        <f t="shared" si="677"/>
        <v>0</v>
      </c>
      <c r="M966" s="92">
        <f t="shared" si="677"/>
        <v>0</v>
      </c>
      <c r="N966" s="62">
        <f t="shared" si="677"/>
        <v>4.9330000000000006E-2</v>
      </c>
      <c r="O966" s="62">
        <f t="shared" si="677"/>
        <v>4.9330000000000006E-2</v>
      </c>
      <c r="P966" s="62">
        <f t="shared" si="677"/>
        <v>4.9330000000000006E-2</v>
      </c>
      <c r="Q966" s="62">
        <f t="shared" si="677"/>
        <v>4.9330000000000006E-2</v>
      </c>
      <c r="R966" s="62">
        <f t="shared" si="677"/>
        <v>4.9330000000000006E-2</v>
      </c>
      <c r="S966" s="62">
        <f t="shared" si="677"/>
        <v>4.9330000000000006E-2</v>
      </c>
      <c r="T966" s="62">
        <f t="shared" si="677"/>
        <v>4.9330000000000006E-2</v>
      </c>
      <c r="U966" s="62">
        <f t="shared" si="677"/>
        <v>4.9330000000000006E-2</v>
      </c>
      <c r="V966" s="62">
        <f t="shared" si="677"/>
        <v>4.9330000000000006E-2</v>
      </c>
      <c r="W966" s="62">
        <f t="shared" si="677"/>
        <v>4.9330000000000006E-2</v>
      </c>
      <c r="X966" s="62">
        <f t="shared" si="677"/>
        <v>4.9330000000000006E-2</v>
      </c>
      <c r="Y966" s="62">
        <f t="shared" si="677"/>
        <v>4.9330000000000006E-2</v>
      </c>
      <c r="Z966" s="62">
        <f t="shared" si="677"/>
        <v>4.9330000000000006E-2</v>
      </c>
      <c r="AA966" s="62">
        <f t="shared" si="677"/>
        <v>4.9330000000000006E-2</v>
      </c>
      <c r="AB966" s="62">
        <f t="shared" si="677"/>
        <v>4.9330000000000006E-2</v>
      </c>
      <c r="AC966" s="62">
        <f t="shared" si="677"/>
        <v>4.9330000000000006E-2</v>
      </c>
      <c r="AD966" s="62">
        <f t="shared" si="677"/>
        <v>4.9330000000000006E-2</v>
      </c>
      <c r="AE966" s="62">
        <f t="shared" si="677"/>
        <v>4.9330000000000006E-2</v>
      </c>
      <c r="AF966" s="62">
        <f t="shared" si="677"/>
        <v>4.9330000000000006E-2</v>
      </c>
      <c r="AG966" s="62">
        <f t="shared" si="677"/>
        <v>4.9330000000000006E-2</v>
      </c>
      <c r="AH966" s="62">
        <f t="shared" si="677"/>
        <v>4.9330000000000006E-2</v>
      </c>
    </row>
    <row r="967" spans="2:34" hidden="1" outlineLevel="1">
      <c r="B967" t="str">
        <f t="shared" si="647"/>
        <v>Bio-oil (HTL) - Total emissions - TTW - GWP20 - Global - ton CO2eq/ton fuel</v>
      </c>
      <c r="C967" s="56" t="str">
        <f>C962</f>
        <v>Bio-oil (HTL)</v>
      </c>
      <c r="D967" s="2" t="s">
        <v>199</v>
      </c>
      <c r="E967" s="2" t="s">
        <v>49</v>
      </c>
      <c r="F967" s="2" t="s">
        <v>52</v>
      </c>
      <c r="G967" s="94">
        <f>G979+G980*G971+G981*G973</f>
        <v>0</v>
      </c>
      <c r="H967" s="94">
        <f t="shared" ref="H967:AH967" si="678">H979+H980*H971+H981*H973</f>
        <v>0</v>
      </c>
      <c r="I967" s="94">
        <f t="shared" si="678"/>
        <v>0</v>
      </c>
      <c r="J967" s="94">
        <f t="shared" si="678"/>
        <v>0</v>
      </c>
      <c r="K967" s="94">
        <f t="shared" si="678"/>
        <v>0</v>
      </c>
      <c r="L967" s="94">
        <f t="shared" si="678"/>
        <v>0</v>
      </c>
      <c r="M967" s="94">
        <f t="shared" si="678"/>
        <v>0</v>
      </c>
      <c r="N967" s="89">
        <f t="shared" si="678"/>
        <v>4.9430000000000002E-2</v>
      </c>
      <c r="O967" s="89">
        <f t="shared" si="678"/>
        <v>4.9430000000000002E-2</v>
      </c>
      <c r="P967" s="89">
        <f t="shared" si="678"/>
        <v>4.9430000000000002E-2</v>
      </c>
      <c r="Q967" s="89">
        <f t="shared" si="678"/>
        <v>4.9430000000000002E-2</v>
      </c>
      <c r="R967" s="89">
        <f t="shared" si="678"/>
        <v>4.9430000000000002E-2</v>
      </c>
      <c r="S967" s="89">
        <f t="shared" si="678"/>
        <v>4.9430000000000002E-2</v>
      </c>
      <c r="T967" s="89">
        <f t="shared" si="678"/>
        <v>4.9430000000000002E-2</v>
      </c>
      <c r="U967" s="89">
        <f t="shared" si="678"/>
        <v>4.9430000000000002E-2</v>
      </c>
      <c r="V967" s="89">
        <f t="shared" si="678"/>
        <v>4.9430000000000002E-2</v>
      </c>
      <c r="W967" s="89">
        <f t="shared" si="678"/>
        <v>4.9430000000000002E-2</v>
      </c>
      <c r="X967" s="89">
        <f t="shared" si="678"/>
        <v>4.9430000000000002E-2</v>
      </c>
      <c r="Y967" s="89">
        <f t="shared" si="678"/>
        <v>4.9430000000000002E-2</v>
      </c>
      <c r="Z967" s="89">
        <f t="shared" si="678"/>
        <v>4.9430000000000002E-2</v>
      </c>
      <c r="AA967" s="89">
        <f t="shared" si="678"/>
        <v>4.9430000000000002E-2</v>
      </c>
      <c r="AB967" s="89">
        <f t="shared" si="678"/>
        <v>4.9430000000000002E-2</v>
      </c>
      <c r="AC967" s="89">
        <f t="shared" si="678"/>
        <v>4.9430000000000002E-2</v>
      </c>
      <c r="AD967" s="89">
        <f t="shared" si="678"/>
        <v>4.9430000000000002E-2</v>
      </c>
      <c r="AE967" s="89">
        <f t="shared" si="678"/>
        <v>4.9430000000000002E-2</v>
      </c>
      <c r="AF967" s="89">
        <f t="shared" si="678"/>
        <v>4.9430000000000002E-2</v>
      </c>
      <c r="AG967" s="89">
        <f t="shared" si="678"/>
        <v>4.9430000000000002E-2</v>
      </c>
      <c r="AH967" s="89">
        <f t="shared" si="678"/>
        <v>4.9430000000000002E-2</v>
      </c>
    </row>
    <row r="968" spans="2:34" hidden="1" outlineLevel="1">
      <c r="B968" t="str">
        <f t="shared" si="647"/>
        <v>Bio-oil (HTL) - Total emissions - WTT - GWP100 - Global - ton CO2eq/ton fuel</v>
      </c>
      <c r="C968" s="58" t="str">
        <f>C962</f>
        <v>Bio-oil (HTL)</v>
      </c>
      <c r="D968" s="10" t="s">
        <v>169</v>
      </c>
      <c r="E968" s="10" t="s">
        <v>49</v>
      </c>
      <c r="F968" s="10" t="s">
        <v>52</v>
      </c>
      <c r="G968" s="92">
        <f>G986+G987*G970+G988*G972</f>
        <v>0</v>
      </c>
      <c r="H968" s="92">
        <f t="shared" ref="H968:AH968" si="679">H986+H987*H970+H988*H972</f>
        <v>0</v>
      </c>
      <c r="I968" s="92">
        <f t="shared" si="679"/>
        <v>0</v>
      </c>
      <c r="J968" s="92">
        <f t="shared" si="679"/>
        <v>0</v>
      </c>
      <c r="K968" s="92">
        <f t="shared" si="679"/>
        <v>0</v>
      </c>
      <c r="L968" s="92">
        <f t="shared" si="679"/>
        <v>0</v>
      </c>
      <c r="M968" s="92">
        <f t="shared" si="679"/>
        <v>0</v>
      </c>
      <c r="N968" s="62">
        <f t="shared" si="679"/>
        <v>2.2165813215500995E-2</v>
      </c>
      <c r="O968" s="62">
        <f t="shared" si="679"/>
        <v>2.2046466083379047E-2</v>
      </c>
      <c r="P968" s="62">
        <f t="shared" si="679"/>
        <v>2.1921313658331762E-2</v>
      </c>
      <c r="Q968" s="62">
        <f t="shared" si="679"/>
        <v>2.1790355940358837E-2</v>
      </c>
      <c r="R968" s="62">
        <f t="shared" si="679"/>
        <v>2.165359292945998E-2</v>
      </c>
      <c r="S968" s="62">
        <f t="shared" si="679"/>
        <v>2.1511024625635707E-2</v>
      </c>
      <c r="T968" s="62">
        <f t="shared" si="679"/>
        <v>2.1362437861726192E-2</v>
      </c>
      <c r="U968" s="62">
        <f t="shared" si="679"/>
        <v>2.1209826548697016E-2</v>
      </c>
      <c r="V968" s="62">
        <f t="shared" si="679"/>
        <v>2.1053190686548803E-2</v>
      </c>
      <c r="W968" s="62">
        <f t="shared" si="679"/>
        <v>2.0892530275280704E-2</v>
      </c>
      <c r="X968" s="62">
        <f t="shared" si="679"/>
        <v>2.0727845314892933E-2</v>
      </c>
      <c r="Y968" s="62">
        <f t="shared" si="679"/>
        <v>2.0515777055189213E-2</v>
      </c>
      <c r="Z968" s="62">
        <f t="shared" si="679"/>
        <v>2.0305997537947037E-2</v>
      </c>
      <c r="AA968" s="62">
        <f t="shared" si="679"/>
        <v>2.0098506763166789E-2</v>
      </c>
      <c r="AB968" s="62">
        <f t="shared" si="679"/>
        <v>1.9893304730848091E-2</v>
      </c>
      <c r="AC968" s="62">
        <f t="shared" si="679"/>
        <v>1.9690391440991224E-2</v>
      </c>
      <c r="AD968" s="62">
        <f t="shared" si="679"/>
        <v>1.9520396666790653E-2</v>
      </c>
      <c r="AE968" s="62">
        <f t="shared" si="679"/>
        <v>1.935334028662879E-2</v>
      </c>
      <c r="AF968" s="62">
        <f t="shared" si="679"/>
        <v>1.918922230050556E-2</v>
      </c>
      <c r="AG968" s="62">
        <f t="shared" si="679"/>
        <v>1.9028042708420994E-2</v>
      </c>
      <c r="AH968" s="62">
        <f t="shared" si="679"/>
        <v>1.8869801510375126E-2</v>
      </c>
    </row>
    <row r="969" spans="2:34" hidden="1" outlineLevel="1">
      <c r="B969" t="str">
        <f t="shared" si="647"/>
        <v>Bio-oil (HTL) - Total emissions - WTT - GWP20 - Global - ton CO2eq/ton fuel</v>
      </c>
      <c r="C969" s="59" t="str">
        <f>C962</f>
        <v>Bio-oil (HTL)</v>
      </c>
      <c r="D969" s="13" t="s">
        <v>170</v>
      </c>
      <c r="E969" s="13" t="s">
        <v>49</v>
      </c>
      <c r="F969" s="13" t="s">
        <v>52</v>
      </c>
      <c r="G969" s="93">
        <f>G986+G987*G971+G988*G973</f>
        <v>0</v>
      </c>
      <c r="H969" s="93">
        <f t="shared" ref="H969:AH969" si="680">H986+H987*H971+H988*H973</f>
        <v>0</v>
      </c>
      <c r="I969" s="93">
        <f t="shared" si="680"/>
        <v>0</v>
      </c>
      <c r="J969" s="93">
        <f t="shared" si="680"/>
        <v>0</v>
      </c>
      <c r="K969" s="93">
        <f t="shared" si="680"/>
        <v>0</v>
      </c>
      <c r="L969" s="93">
        <f t="shared" si="680"/>
        <v>0</v>
      </c>
      <c r="M969" s="93">
        <f t="shared" si="680"/>
        <v>0</v>
      </c>
      <c r="N969" s="63">
        <f t="shared" si="680"/>
        <v>2.2165813215500995E-2</v>
      </c>
      <c r="O969" s="63">
        <f t="shared" si="680"/>
        <v>2.2046466083379047E-2</v>
      </c>
      <c r="P969" s="63">
        <f t="shared" si="680"/>
        <v>2.1921313658331762E-2</v>
      </c>
      <c r="Q969" s="63">
        <f t="shared" si="680"/>
        <v>2.1790355940358837E-2</v>
      </c>
      <c r="R969" s="63">
        <f t="shared" si="680"/>
        <v>2.165359292945998E-2</v>
      </c>
      <c r="S969" s="63">
        <f t="shared" si="680"/>
        <v>2.1511024625635707E-2</v>
      </c>
      <c r="T969" s="63">
        <f t="shared" si="680"/>
        <v>2.1362437861726192E-2</v>
      </c>
      <c r="U969" s="63">
        <f t="shared" si="680"/>
        <v>2.1209826548697016E-2</v>
      </c>
      <c r="V969" s="63">
        <f t="shared" si="680"/>
        <v>2.1053190686548803E-2</v>
      </c>
      <c r="W969" s="63">
        <f t="shared" si="680"/>
        <v>2.0892530275280704E-2</v>
      </c>
      <c r="X969" s="63">
        <f t="shared" si="680"/>
        <v>2.0727845314892933E-2</v>
      </c>
      <c r="Y969" s="63">
        <f t="shared" si="680"/>
        <v>2.0515777055189213E-2</v>
      </c>
      <c r="Z969" s="63">
        <f t="shared" si="680"/>
        <v>2.0305997537947037E-2</v>
      </c>
      <c r="AA969" s="63">
        <f t="shared" si="680"/>
        <v>2.0098506763166789E-2</v>
      </c>
      <c r="AB969" s="63">
        <f t="shared" si="680"/>
        <v>1.9893304730848091E-2</v>
      </c>
      <c r="AC969" s="63">
        <f t="shared" si="680"/>
        <v>1.9690391440991224E-2</v>
      </c>
      <c r="AD969" s="63">
        <f t="shared" si="680"/>
        <v>1.9520396666790653E-2</v>
      </c>
      <c r="AE969" s="63">
        <f t="shared" si="680"/>
        <v>1.935334028662879E-2</v>
      </c>
      <c r="AF969" s="63">
        <f t="shared" si="680"/>
        <v>1.918922230050556E-2</v>
      </c>
      <c r="AG969" s="63">
        <f t="shared" si="680"/>
        <v>1.9028042708420994E-2</v>
      </c>
      <c r="AH969" s="63">
        <f t="shared" si="680"/>
        <v>1.8869801510375126E-2</v>
      </c>
    </row>
    <row r="970" spans="2:34" hidden="1" outlineLevel="1">
      <c r="B970" t="str">
        <f t="shared" si="647"/>
        <v>General - Methane - GWP100 - Global - ton CO2eq/ton fuel</v>
      </c>
      <c r="C970" t="s">
        <v>115</v>
      </c>
      <c r="D970" t="s">
        <v>171</v>
      </c>
      <c r="E970" t="s">
        <v>49</v>
      </c>
      <c r="F970" t="s">
        <v>52</v>
      </c>
      <c r="G970" s="36">
        <f t="shared" ref="G970:AH970" si="681">Methane_GWP100</f>
        <v>29</v>
      </c>
      <c r="H970" s="36">
        <f t="shared" si="681"/>
        <v>29</v>
      </c>
      <c r="I970" s="36">
        <f t="shared" si="681"/>
        <v>29</v>
      </c>
      <c r="J970" s="36">
        <f t="shared" si="681"/>
        <v>29</v>
      </c>
      <c r="K970" s="36">
        <f t="shared" si="681"/>
        <v>29</v>
      </c>
      <c r="L970" s="36">
        <f t="shared" si="681"/>
        <v>29</v>
      </c>
      <c r="M970" s="36">
        <f t="shared" si="681"/>
        <v>29</v>
      </c>
      <c r="N970" s="8">
        <f t="shared" si="681"/>
        <v>29</v>
      </c>
      <c r="O970" s="8">
        <f t="shared" si="681"/>
        <v>29</v>
      </c>
      <c r="P970" s="8">
        <f t="shared" si="681"/>
        <v>29</v>
      </c>
      <c r="Q970" s="8">
        <f t="shared" si="681"/>
        <v>29</v>
      </c>
      <c r="R970" s="8">
        <f t="shared" si="681"/>
        <v>29</v>
      </c>
      <c r="S970" s="8">
        <f t="shared" si="681"/>
        <v>29</v>
      </c>
      <c r="T970" s="8">
        <f t="shared" si="681"/>
        <v>29</v>
      </c>
      <c r="U970" s="8">
        <f t="shared" si="681"/>
        <v>29</v>
      </c>
      <c r="V970" s="8">
        <f t="shared" si="681"/>
        <v>29</v>
      </c>
      <c r="W970" s="8">
        <f t="shared" si="681"/>
        <v>29</v>
      </c>
      <c r="X970" s="8">
        <f t="shared" si="681"/>
        <v>29</v>
      </c>
      <c r="Y970" s="8">
        <f t="shared" si="681"/>
        <v>29</v>
      </c>
      <c r="Z970" s="8">
        <f t="shared" si="681"/>
        <v>29</v>
      </c>
      <c r="AA970" s="8">
        <f t="shared" si="681"/>
        <v>29</v>
      </c>
      <c r="AB970" s="8">
        <f t="shared" si="681"/>
        <v>29</v>
      </c>
      <c r="AC970" s="8">
        <f t="shared" si="681"/>
        <v>29</v>
      </c>
      <c r="AD970" s="8">
        <f t="shared" si="681"/>
        <v>29</v>
      </c>
      <c r="AE970" s="8">
        <f t="shared" si="681"/>
        <v>29</v>
      </c>
      <c r="AF970" s="8">
        <f t="shared" si="681"/>
        <v>29</v>
      </c>
      <c r="AG970" s="8">
        <f t="shared" si="681"/>
        <v>29</v>
      </c>
      <c r="AH970" s="8">
        <f t="shared" si="681"/>
        <v>29</v>
      </c>
    </row>
    <row r="971" spans="2:34" hidden="1" outlineLevel="1">
      <c r="B971" t="str">
        <f t="shared" si="647"/>
        <v>General - Methane - GWP20 - Global - ton CO2eq/ton fuel</v>
      </c>
      <c r="C971" t="s">
        <v>115</v>
      </c>
      <c r="D971" t="s">
        <v>172</v>
      </c>
      <c r="E971" t="s">
        <v>49</v>
      </c>
      <c r="F971" t="s">
        <v>52</v>
      </c>
      <c r="G971" s="36">
        <f t="shared" ref="G971:AH971" si="682">Methane_GWP20</f>
        <v>85</v>
      </c>
      <c r="H971" s="36">
        <f t="shared" si="682"/>
        <v>85</v>
      </c>
      <c r="I971" s="36">
        <f t="shared" si="682"/>
        <v>85</v>
      </c>
      <c r="J971" s="36">
        <f t="shared" si="682"/>
        <v>85</v>
      </c>
      <c r="K971" s="36">
        <f t="shared" si="682"/>
        <v>85</v>
      </c>
      <c r="L971" s="36">
        <f t="shared" si="682"/>
        <v>85</v>
      </c>
      <c r="M971" s="36">
        <f t="shared" si="682"/>
        <v>85</v>
      </c>
      <c r="N971" s="8">
        <f t="shared" si="682"/>
        <v>85</v>
      </c>
      <c r="O971" s="8">
        <f t="shared" si="682"/>
        <v>85</v>
      </c>
      <c r="P971" s="8">
        <f t="shared" si="682"/>
        <v>85</v>
      </c>
      <c r="Q971" s="8">
        <f t="shared" si="682"/>
        <v>85</v>
      </c>
      <c r="R971" s="8">
        <f t="shared" si="682"/>
        <v>85</v>
      </c>
      <c r="S971" s="8">
        <f t="shared" si="682"/>
        <v>85</v>
      </c>
      <c r="T971" s="8">
        <f t="shared" si="682"/>
        <v>85</v>
      </c>
      <c r="U971" s="8">
        <f t="shared" si="682"/>
        <v>85</v>
      </c>
      <c r="V971" s="8">
        <f t="shared" si="682"/>
        <v>85</v>
      </c>
      <c r="W971" s="8">
        <f t="shared" si="682"/>
        <v>85</v>
      </c>
      <c r="X971" s="8">
        <f t="shared" si="682"/>
        <v>85</v>
      </c>
      <c r="Y971" s="8">
        <f t="shared" si="682"/>
        <v>85</v>
      </c>
      <c r="Z971" s="8">
        <f t="shared" si="682"/>
        <v>85</v>
      </c>
      <c r="AA971" s="8">
        <f t="shared" si="682"/>
        <v>85</v>
      </c>
      <c r="AB971" s="8">
        <f t="shared" si="682"/>
        <v>85</v>
      </c>
      <c r="AC971" s="8">
        <f t="shared" si="682"/>
        <v>85</v>
      </c>
      <c r="AD971" s="8">
        <f t="shared" si="682"/>
        <v>85</v>
      </c>
      <c r="AE971" s="8">
        <f t="shared" si="682"/>
        <v>85</v>
      </c>
      <c r="AF971" s="8">
        <f t="shared" si="682"/>
        <v>85</v>
      </c>
      <c r="AG971" s="8">
        <f t="shared" si="682"/>
        <v>85</v>
      </c>
      <c r="AH971" s="8">
        <f t="shared" si="682"/>
        <v>85</v>
      </c>
    </row>
    <row r="972" spans="2:34" hidden="1" outlineLevel="1">
      <c r="B972" t="str">
        <f t="shared" si="647"/>
        <v>General - Nitrous oxide - GWP100 - Global - ton CO2eq/ton fuel</v>
      </c>
      <c r="C972" t="s">
        <v>115</v>
      </c>
      <c r="D972" t="s">
        <v>173</v>
      </c>
      <c r="E972" t="s">
        <v>49</v>
      </c>
      <c r="F972" t="s">
        <v>52</v>
      </c>
      <c r="G972" s="36">
        <f t="shared" ref="G972:AH972" si="683">NitrousOxide_GWP100</f>
        <v>266</v>
      </c>
      <c r="H972" s="36">
        <f t="shared" si="683"/>
        <v>266</v>
      </c>
      <c r="I972" s="36">
        <f t="shared" si="683"/>
        <v>266</v>
      </c>
      <c r="J972" s="36">
        <f t="shared" si="683"/>
        <v>266</v>
      </c>
      <c r="K972" s="36">
        <f t="shared" si="683"/>
        <v>266</v>
      </c>
      <c r="L972" s="36">
        <f t="shared" si="683"/>
        <v>266</v>
      </c>
      <c r="M972" s="36">
        <f t="shared" si="683"/>
        <v>266</v>
      </c>
      <c r="N972" s="8">
        <f t="shared" si="683"/>
        <v>266</v>
      </c>
      <c r="O972" s="8">
        <f t="shared" si="683"/>
        <v>266</v>
      </c>
      <c r="P972" s="8">
        <f t="shared" si="683"/>
        <v>266</v>
      </c>
      <c r="Q972" s="8">
        <f t="shared" si="683"/>
        <v>266</v>
      </c>
      <c r="R972" s="8">
        <f t="shared" si="683"/>
        <v>266</v>
      </c>
      <c r="S972" s="8">
        <f t="shared" si="683"/>
        <v>266</v>
      </c>
      <c r="T972" s="8">
        <f t="shared" si="683"/>
        <v>266</v>
      </c>
      <c r="U972" s="8">
        <f t="shared" si="683"/>
        <v>266</v>
      </c>
      <c r="V972" s="8">
        <f t="shared" si="683"/>
        <v>266</v>
      </c>
      <c r="W972" s="8">
        <f t="shared" si="683"/>
        <v>266</v>
      </c>
      <c r="X972" s="8">
        <f t="shared" si="683"/>
        <v>266</v>
      </c>
      <c r="Y972" s="8">
        <f t="shared" si="683"/>
        <v>266</v>
      </c>
      <c r="Z972" s="8">
        <f t="shared" si="683"/>
        <v>266</v>
      </c>
      <c r="AA972" s="8">
        <f t="shared" si="683"/>
        <v>266</v>
      </c>
      <c r="AB972" s="8">
        <f t="shared" si="683"/>
        <v>266</v>
      </c>
      <c r="AC972" s="8">
        <f t="shared" si="683"/>
        <v>266</v>
      </c>
      <c r="AD972" s="8">
        <f t="shared" si="683"/>
        <v>266</v>
      </c>
      <c r="AE972" s="8">
        <f t="shared" si="683"/>
        <v>266</v>
      </c>
      <c r="AF972" s="8">
        <f t="shared" si="683"/>
        <v>266</v>
      </c>
      <c r="AG972" s="8">
        <f t="shared" si="683"/>
        <v>266</v>
      </c>
      <c r="AH972" s="8">
        <f t="shared" si="683"/>
        <v>266</v>
      </c>
    </row>
    <row r="973" spans="2:34" hidden="1" outlineLevel="1">
      <c r="B973" t="str">
        <f t="shared" si="647"/>
        <v>General - Nitrous oxide - GWP20 - Global - ton CO2eq/ton fuel</v>
      </c>
      <c r="C973" t="s">
        <v>115</v>
      </c>
      <c r="D973" t="s">
        <v>174</v>
      </c>
      <c r="E973" t="s">
        <v>49</v>
      </c>
      <c r="F973" t="s">
        <v>52</v>
      </c>
      <c r="G973" s="36">
        <f t="shared" ref="G973:AH973" si="684">NitrousOxide_GWP20</f>
        <v>251</v>
      </c>
      <c r="H973" s="36">
        <f t="shared" si="684"/>
        <v>251</v>
      </c>
      <c r="I973" s="36">
        <f t="shared" si="684"/>
        <v>251</v>
      </c>
      <c r="J973" s="36">
        <f t="shared" si="684"/>
        <v>251</v>
      </c>
      <c r="K973" s="36">
        <f t="shared" si="684"/>
        <v>251</v>
      </c>
      <c r="L973" s="36">
        <f t="shared" si="684"/>
        <v>251</v>
      </c>
      <c r="M973" s="36">
        <f t="shared" si="684"/>
        <v>251</v>
      </c>
      <c r="N973" s="8">
        <f t="shared" si="684"/>
        <v>251</v>
      </c>
      <c r="O973" s="8">
        <f t="shared" si="684"/>
        <v>251</v>
      </c>
      <c r="P973" s="8">
        <f t="shared" si="684"/>
        <v>251</v>
      </c>
      <c r="Q973" s="8">
        <f t="shared" si="684"/>
        <v>251</v>
      </c>
      <c r="R973" s="8">
        <f t="shared" si="684"/>
        <v>251</v>
      </c>
      <c r="S973" s="8">
        <f t="shared" si="684"/>
        <v>251</v>
      </c>
      <c r="T973" s="8">
        <f t="shared" si="684"/>
        <v>251</v>
      </c>
      <c r="U973" s="8">
        <f t="shared" si="684"/>
        <v>251</v>
      </c>
      <c r="V973" s="8">
        <f t="shared" si="684"/>
        <v>251</v>
      </c>
      <c r="W973" s="8">
        <f t="shared" si="684"/>
        <v>251</v>
      </c>
      <c r="X973" s="8">
        <f t="shared" si="684"/>
        <v>251</v>
      </c>
      <c r="Y973" s="8">
        <f t="shared" si="684"/>
        <v>251</v>
      </c>
      <c r="Z973" s="8">
        <f t="shared" si="684"/>
        <v>251</v>
      </c>
      <c r="AA973" s="8">
        <f t="shared" si="684"/>
        <v>251</v>
      </c>
      <c r="AB973" s="8">
        <f t="shared" si="684"/>
        <v>251</v>
      </c>
      <c r="AC973" s="8">
        <f t="shared" si="684"/>
        <v>251</v>
      </c>
      <c r="AD973" s="8">
        <f t="shared" si="684"/>
        <v>251</v>
      </c>
      <c r="AE973" s="8">
        <f t="shared" si="684"/>
        <v>251</v>
      </c>
      <c r="AF973" s="8">
        <f t="shared" si="684"/>
        <v>251</v>
      </c>
      <c r="AG973" s="8">
        <f t="shared" si="684"/>
        <v>251</v>
      </c>
      <c r="AH973" s="8">
        <f t="shared" si="684"/>
        <v>251</v>
      </c>
    </row>
    <row r="974" spans="2:34" hidden="1" outlineLevel="1">
      <c r="B974" t="str">
        <f t="shared" si="647"/>
        <v/>
      </c>
      <c r="C974" s="56"/>
      <c r="D974" s="56"/>
      <c r="E974" s="56"/>
      <c r="F974" s="56"/>
      <c r="G974" s="51"/>
      <c r="H974" s="51"/>
      <c r="I974" s="51"/>
      <c r="J974" s="51"/>
      <c r="K974" s="51"/>
      <c r="L974" s="51"/>
      <c r="M974" s="51"/>
      <c r="N974" s="57"/>
      <c r="O974" s="57"/>
      <c r="P974" s="57"/>
      <c r="Q974" s="57"/>
      <c r="R974" s="57"/>
      <c r="S974" s="57"/>
      <c r="T974" s="57"/>
      <c r="U974" s="57"/>
      <c r="V974" s="57"/>
      <c r="W974" s="57"/>
      <c r="X974" s="57"/>
      <c r="Y974" s="57"/>
      <c r="Z974" s="57"/>
      <c r="AA974" s="57"/>
      <c r="AB974" s="57"/>
      <c r="AC974" s="57"/>
      <c r="AD974" s="57"/>
      <c r="AE974" s="57"/>
      <c r="AF974" s="57"/>
      <c r="AG974" s="57"/>
      <c r="AH974" s="57"/>
    </row>
    <row r="975" spans="2:34" hidden="1" outlineLevel="1">
      <c r="B975" t="str">
        <f t="shared" si="647"/>
        <v>Bio-oil (HTL) - Total emissions - WTW - Global - ton CO2/ton fuel</v>
      </c>
      <c r="C975" s="10" t="str">
        <f>C962</f>
        <v>Bio-oil (HTL)</v>
      </c>
      <c r="D975" s="10" t="s">
        <v>200</v>
      </c>
      <c r="E975" s="10" t="s">
        <v>49</v>
      </c>
      <c r="F975" s="10" t="s">
        <v>176</v>
      </c>
      <c r="G975" s="95">
        <f>G979+G986</f>
        <v>0</v>
      </c>
      <c r="H975" s="95">
        <f t="shared" ref="H975:AH975" si="685">H979+H986</f>
        <v>0</v>
      </c>
      <c r="I975" s="95">
        <f t="shared" si="685"/>
        <v>0</v>
      </c>
      <c r="J975" s="95">
        <f t="shared" si="685"/>
        <v>0</v>
      </c>
      <c r="K975" s="95">
        <f t="shared" si="685"/>
        <v>0</v>
      </c>
      <c r="L975" s="95">
        <f t="shared" si="685"/>
        <v>0</v>
      </c>
      <c r="M975" s="95">
        <f t="shared" si="685"/>
        <v>0</v>
      </c>
      <c r="N975" s="60">
        <f t="shared" si="685"/>
        <v>2.2165813215500995E-2</v>
      </c>
      <c r="O975" s="60">
        <f t="shared" si="685"/>
        <v>2.2046466083379047E-2</v>
      </c>
      <c r="P975" s="60">
        <f t="shared" si="685"/>
        <v>2.1921313658331762E-2</v>
      </c>
      <c r="Q975" s="60">
        <f t="shared" si="685"/>
        <v>2.1790355940358837E-2</v>
      </c>
      <c r="R975" s="60">
        <f t="shared" si="685"/>
        <v>2.165359292945998E-2</v>
      </c>
      <c r="S975" s="60">
        <f t="shared" si="685"/>
        <v>2.1511024625635707E-2</v>
      </c>
      <c r="T975" s="60">
        <f t="shared" si="685"/>
        <v>2.1362437861726192E-2</v>
      </c>
      <c r="U975" s="60">
        <f t="shared" si="685"/>
        <v>2.1209826548697016E-2</v>
      </c>
      <c r="V975" s="60">
        <f t="shared" si="685"/>
        <v>2.1053190686548803E-2</v>
      </c>
      <c r="W975" s="60">
        <f t="shared" si="685"/>
        <v>2.0892530275280704E-2</v>
      </c>
      <c r="X975" s="60">
        <f t="shared" si="685"/>
        <v>2.0727845314892933E-2</v>
      </c>
      <c r="Y975" s="60">
        <f t="shared" si="685"/>
        <v>2.0515777055189213E-2</v>
      </c>
      <c r="Z975" s="60">
        <f t="shared" si="685"/>
        <v>2.0305997537947037E-2</v>
      </c>
      <c r="AA975" s="60">
        <f t="shared" si="685"/>
        <v>2.0098506763166789E-2</v>
      </c>
      <c r="AB975" s="60">
        <f t="shared" si="685"/>
        <v>1.9893304730848091E-2</v>
      </c>
      <c r="AC975" s="60">
        <f t="shared" si="685"/>
        <v>1.9690391440991224E-2</v>
      </c>
      <c r="AD975" s="60">
        <f t="shared" si="685"/>
        <v>1.9520396666790653E-2</v>
      </c>
      <c r="AE975" s="60">
        <f t="shared" si="685"/>
        <v>1.935334028662879E-2</v>
      </c>
      <c r="AF975" s="60">
        <f t="shared" si="685"/>
        <v>1.918922230050556E-2</v>
      </c>
      <c r="AG975" s="60">
        <f t="shared" si="685"/>
        <v>1.9028042708420994E-2</v>
      </c>
      <c r="AH975" s="60">
        <f t="shared" si="685"/>
        <v>1.8869801510375126E-2</v>
      </c>
    </row>
    <row r="976" spans="2:34" hidden="1" outlineLevel="1">
      <c r="B976" t="str">
        <f t="shared" si="647"/>
        <v>Bio-oil (HTL) - Total emissions - WTW - Global - ton CH4/ton fuel</v>
      </c>
      <c r="C976" s="2" t="str">
        <f>C962</f>
        <v>Bio-oil (HTL)</v>
      </c>
      <c r="D976" s="2" t="s">
        <v>200</v>
      </c>
      <c r="E976" s="2" t="s">
        <v>49</v>
      </c>
      <c r="F976" s="2" t="s">
        <v>177</v>
      </c>
      <c r="G976" s="96">
        <f t="shared" ref="G976:AH976" si="686">G980+G987</f>
        <v>0</v>
      </c>
      <c r="H976" s="96">
        <f t="shared" si="686"/>
        <v>0</v>
      </c>
      <c r="I976" s="96">
        <f t="shared" si="686"/>
        <v>0</v>
      </c>
      <c r="J976" s="96">
        <f t="shared" si="686"/>
        <v>0</v>
      </c>
      <c r="K976" s="96">
        <f t="shared" si="686"/>
        <v>0</v>
      </c>
      <c r="L976" s="96">
        <f t="shared" si="686"/>
        <v>0</v>
      </c>
      <c r="M976" s="96">
        <f t="shared" si="686"/>
        <v>0</v>
      </c>
      <c r="N976" s="64">
        <f t="shared" si="686"/>
        <v>5.0000000000000002E-5</v>
      </c>
      <c r="O976" s="64">
        <f t="shared" si="686"/>
        <v>5.0000000000000002E-5</v>
      </c>
      <c r="P976" s="64">
        <f t="shared" si="686"/>
        <v>5.0000000000000002E-5</v>
      </c>
      <c r="Q976" s="64">
        <f t="shared" si="686"/>
        <v>5.0000000000000002E-5</v>
      </c>
      <c r="R976" s="64">
        <f t="shared" si="686"/>
        <v>5.0000000000000002E-5</v>
      </c>
      <c r="S976" s="64">
        <f t="shared" si="686"/>
        <v>5.0000000000000002E-5</v>
      </c>
      <c r="T976" s="64">
        <f t="shared" si="686"/>
        <v>5.0000000000000002E-5</v>
      </c>
      <c r="U976" s="64">
        <f t="shared" si="686"/>
        <v>5.0000000000000002E-5</v>
      </c>
      <c r="V976" s="64">
        <f t="shared" si="686"/>
        <v>5.0000000000000002E-5</v>
      </c>
      <c r="W976" s="64">
        <f t="shared" si="686"/>
        <v>5.0000000000000002E-5</v>
      </c>
      <c r="X976" s="64">
        <f t="shared" si="686"/>
        <v>5.0000000000000002E-5</v>
      </c>
      <c r="Y976" s="64">
        <f t="shared" si="686"/>
        <v>5.0000000000000002E-5</v>
      </c>
      <c r="Z976" s="64">
        <f t="shared" si="686"/>
        <v>5.0000000000000002E-5</v>
      </c>
      <c r="AA976" s="64">
        <f t="shared" si="686"/>
        <v>5.0000000000000002E-5</v>
      </c>
      <c r="AB976" s="64">
        <f t="shared" si="686"/>
        <v>5.0000000000000002E-5</v>
      </c>
      <c r="AC976" s="64">
        <f t="shared" si="686"/>
        <v>5.0000000000000002E-5</v>
      </c>
      <c r="AD976" s="64">
        <f t="shared" si="686"/>
        <v>5.0000000000000002E-5</v>
      </c>
      <c r="AE976" s="64">
        <f t="shared" si="686"/>
        <v>5.0000000000000002E-5</v>
      </c>
      <c r="AF976" s="64">
        <f t="shared" si="686"/>
        <v>5.0000000000000002E-5</v>
      </c>
      <c r="AG976" s="64">
        <f t="shared" si="686"/>
        <v>5.0000000000000002E-5</v>
      </c>
      <c r="AH976" s="64">
        <f t="shared" si="686"/>
        <v>5.0000000000000002E-5</v>
      </c>
    </row>
    <row r="977" spans="2:34" hidden="1" outlineLevel="1">
      <c r="B977" t="str">
        <f t="shared" si="647"/>
        <v>Bio-oil (HTL) - Total emissions - WTW - Global - ton N2O/ton fuel</v>
      </c>
      <c r="C977" s="13" t="str">
        <f>C962</f>
        <v>Bio-oil (HTL)</v>
      </c>
      <c r="D977" s="13" t="s">
        <v>200</v>
      </c>
      <c r="E977" s="13" t="s">
        <v>49</v>
      </c>
      <c r="F977" s="13" t="s">
        <v>178</v>
      </c>
      <c r="G977" s="97">
        <f t="shared" ref="G977:AH977" si="687">G981+G988</f>
        <v>0</v>
      </c>
      <c r="H977" s="97">
        <f t="shared" si="687"/>
        <v>0</v>
      </c>
      <c r="I977" s="97">
        <f t="shared" si="687"/>
        <v>0</v>
      </c>
      <c r="J977" s="97">
        <f t="shared" si="687"/>
        <v>0</v>
      </c>
      <c r="K977" s="97">
        <f t="shared" si="687"/>
        <v>0</v>
      </c>
      <c r="L977" s="97">
        <f t="shared" si="687"/>
        <v>0</v>
      </c>
      <c r="M977" s="97">
        <f t="shared" si="687"/>
        <v>0</v>
      </c>
      <c r="N977" s="61">
        <f t="shared" si="687"/>
        <v>1.8000000000000001E-4</v>
      </c>
      <c r="O977" s="61">
        <f t="shared" si="687"/>
        <v>1.8000000000000001E-4</v>
      </c>
      <c r="P977" s="61">
        <f t="shared" si="687"/>
        <v>1.8000000000000001E-4</v>
      </c>
      <c r="Q977" s="61">
        <f t="shared" si="687"/>
        <v>1.8000000000000001E-4</v>
      </c>
      <c r="R977" s="61">
        <f t="shared" si="687"/>
        <v>1.8000000000000001E-4</v>
      </c>
      <c r="S977" s="61">
        <f t="shared" si="687"/>
        <v>1.8000000000000001E-4</v>
      </c>
      <c r="T977" s="61">
        <f t="shared" si="687"/>
        <v>1.8000000000000001E-4</v>
      </c>
      <c r="U977" s="61">
        <f t="shared" si="687"/>
        <v>1.8000000000000001E-4</v>
      </c>
      <c r="V977" s="61">
        <f t="shared" si="687"/>
        <v>1.8000000000000001E-4</v>
      </c>
      <c r="W977" s="61">
        <f t="shared" si="687"/>
        <v>1.8000000000000001E-4</v>
      </c>
      <c r="X977" s="61">
        <f t="shared" si="687"/>
        <v>1.8000000000000001E-4</v>
      </c>
      <c r="Y977" s="61">
        <f t="shared" si="687"/>
        <v>1.8000000000000001E-4</v>
      </c>
      <c r="Z977" s="61">
        <f t="shared" si="687"/>
        <v>1.8000000000000001E-4</v>
      </c>
      <c r="AA977" s="61">
        <f t="shared" si="687"/>
        <v>1.8000000000000001E-4</v>
      </c>
      <c r="AB977" s="61">
        <f t="shared" si="687"/>
        <v>1.8000000000000001E-4</v>
      </c>
      <c r="AC977" s="61">
        <f t="shared" si="687"/>
        <v>1.8000000000000001E-4</v>
      </c>
      <c r="AD977" s="61">
        <f t="shared" si="687"/>
        <v>1.8000000000000001E-4</v>
      </c>
      <c r="AE977" s="61">
        <f t="shared" si="687"/>
        <v>1.8000000000000001E-4</v>
      </c>
      <c r="AF977" s="61">
        <f t="shared" si="687"/>
        <v>1.8000000000000001E-4</v>
      </c>
      <c r="AG977" s="61">
        <f t="shared" si="687"/>
        <v>1.8000000000000001E-4</v>
      </c>
      <c r="AH977" s="61">
        <f t="shared" si="687"/>
        <v>1.8000000000000001E-4</v>
      </c>
    </row>
    <row r="978" spans="2:34" hidden="1" outlineLevel="1">
      <c r="B978" t="str">
        <f t="shared" si="647"/>
        <v/>
      </c>
      <c r="C978" s="56"/>
      <c r="D978" s="56"/>
      <c r="E978" s="56"/>
      <c r="F978" s="56"/>
      <c r="G978" s="51"/>
      <c r="H978" s="51"/>
      <c r="I978" s="51"/>
      <c r="J978" s="51"/>
      <c r="K978" s="51"/>
      <c r="L978" s="51"/>
      <c r="M978" s="51"/>
      <c r="N978" s="57"/>
      <c r="O978" s="57"/>
      <c r="P978" s="57"/>
      <c r="Q978" s="57"/>
      <c r="R978" s="57"/>
      <c r="S978" s="57"/>
      <c r="T978" s="57"/>
      <c r="U978" s="57"/>
      <c r="V978" s="57"/>
      <c r="W978" s="57"/>
      <c r="X978" s="57"/>
      <c r="Y978" s="57"/>
      <c r="Z978" s="57"/>
      <c r="AA978" s="57"/>
      <c r="AB978" s="57"/>
      <c r="AC978" s="57"/>
      <c r="AD978" s="57"/>
      <c r="AE978" s="57"/>
      <c r="AF978" s="57"/>
      <c r="AG978" s="57"/>
      <c r="AH978" s="57"/>
    </row>
    <row r="979" spans="2:34" hidden="1" outlineLevel="1">
      <c r="B979" t="str">
        <f t="shared" si="647"/>
        <v>Bio-oil (HTL) - Total emissions - TTW - Global - ton CO2/ton fuel</v>
      </c>
      <c r="C979" s="10" t="str">
        <f>C962</f>
        <v>Bio-oil (HTL)</v>
      </c>
      <c r="D979" s="10" t="s">
        <v>201</v>
      </c>
      <c r="E979" s="10" t="s">
        <v>49</v>
      </c>
      <c r="F979" s="10" t="s">
        <v>176</v>
      </c>
      <c r="G979" s="95">
        <f>G982</f>
        <v>0</v>
      </c>
      <c r="H979" s="95">
        <f t="shared" ref="H979:AH979" si="688">H982</f>
        <v>0</v>
      </c>
      <c r="I979" s="95">
        <f t="shared" si="688"/>
        <v>0</v>
      </c>
      <c r="J979" s="95">
        <f t="shared" si="688"/>
        <v>0</v>
      </c>
      <c r="K979" s="95">
        <f t="shared" si="688"/>
        <v>0</v>
      </c>
      <c r="L979" s="95">
        <f t="shared" si="688"/>
        <v>0</v>
      </c>
      <c r="M979" s="95">
        <f t="shared" si="688"/>
        <v>0</v>
      </c>
      <c r="N979" s="60">
        <f t="shared" si="688"/>
        <v>0</v>
      </c>
      <c r="O979" s="60">
        <f t="shared" si="688"/>
        <v>0</v>
      </c>
      <c r="P979" s="60">
        <f t="shared" si="688"/>
        <v>0</v>
      </c>
      <c r="Q979" s="60">
        <f t="shared" si="688"/>
        <v>0</v>
      </c>
      <c r="R979" s="60">
        <f t="shared" si="688"/>
        <v>0</v>
      </c>
      <c r="S979" s="60">
        <f t="shared" si="688"/>
        <v>0</v>
      </c>
      <c r="T979" s="60">
        <f t="shared" si="688"/>
        <v>0</v>
      </c>
      <c r="U979" s="60">
        <f t="shared" si="688"/>
        <v>0</v>
      </c>
      <c r="V979" s="60">
        <f t="shared" si="688"/>
        <v>0</v>
      </c>
      <c r="W979" s="60">
        <f t="shared" si="688"/>
        <v>0</v>
      </c>
      <c r="X979" s="60">
        <f t="shared" si="688"/>
        <v>0</v>
      </c>
      <c r="Y979" s="60">
        <f t="shared" si="688"/>
        <v>0</v>
      </c>
      <c r="Z979" s="60">
        <f t="shared" si="688"/>
        <v>0</v>
      </c>
      <c r="AA979" s="60">
        <f t="shared" si="688"/>
        <v>0</v>
      </c>
      <c r="AB979" s="60">
        <f t="shared" si="688"/>
        <v>0</v>
      </c>
      <c r="AC979" s="60">
        <f t="shared" si="688"/>
        <v>0</v>
      </c>
      <c r="AD979" s="60">
        <f t="shared" si="688"/>
        <v>0</v>
      </c>
      <c r="AE979" s="60">
        <f t="shared" si="688"/>
        <v>0</v>
      </c>
      <c r="AF979" s="60">
        <f t="shared" si="688"/>
        <v>0</v>
      </c>
      <c r="AG979" s="60">
        <f t="shared" si="688"/>
        <v>0</v>
      </c>
      <c r="AH979" s="60">
        <f t="shared" si="688"/>
        <v>0</v>
      </c>
    </row>
    <row r="980" spans="2:34" hidden="1" outlineLevel="1">
      <c r="B980" t="str">
        <f t="shared" ref="B980:B1043" si="689">_xlfn.TEXTJOIN(" - ",TRUE,C980:F980)</f>
        <v>Bio-oil (HTL) - Total emissions - TTW - Global - ton CH4/ton fuel</v>
      </c>
      <c r="C980" s="2" t="str">
        <f>C962</f>
        <v>Bio-oil (HTL)</v>
      </c>
      <c r="D980" s="2" t="s">
        <v>201</v>
      </c>
      <c r="E980" s="2" t="s">
        <v>49</v>
      </c>
      <c r="F980" s="2" t="s">
        <v>177</v>
      </c>
      <c r="G980" s="96">
        <f t="shared" ref="G980:AH980" si="690">G983</f>
        <v>0</v>
      </c>
      <c r="H980" s="96">
        <f t="shared" si="690"/>
        <v>0</v>
      </c>
      <c r="I980" s="96">
        <f t="shared" si="690"/>
        <v>0</v>
      </c>
      <c r="J980" s="96">
        <f t="shared" si="690"/>
        <v>0</v>
      </c>
      <c r="K980" s="96">
        <f t="shared" si="690"/>
        <v>0</v>
      </c>
      <c r="L980" s="96">
        <f t="shared" si="690"/>
        <v>0</v>
      </c>
      <c r="M980" s="96">
        <f t="shared" si="690"/>
        <v>0</v>
      </c>
      <c r="N980" s="64">
        <f t="shared" si="690"/>
        <v>5.0000000000000002E-5</v>
      </c>
      <c r="O980" s="64">
        <f t="shared" si="690"/>
        <v>5.0000000000000002E-5</v>
      </c>
      <c r="P980" s="64">
        <f t="shared" si="690"/>
        <v>5.0000000000000002E-5</v>
      </c>
      <c r="Q980" s="64">
        <f t="shared" si="690"/>
        <v>5.0000000000000002E-5</v>
      </c>
      <c r="R980" s="64">
        <f t="shared" si="690"/>
        <v>5.0000000000000002E-5</v>
      </c>
      <c r="S980" s="64">
        <f t="shared" si="690"/>
        <v>5.0000000000000002E-5</v>
      </c>
      <c r="T980" s="64">
        <f t="shared" si="690"/>
        <v>5.0000000000000002E-5</v>
      </c>
      <c r="U980" s="64">
        <f t="shared" si="690"/>
        <v>5.0000000000000002E-5</v>
      </c>
      <c r="V980" s="64">
        <f t="shared" si="690"/>
        <v>5.0000000000000002E-5</v>
      </c>
      <c r="W980" s="64">
        <f t="shared" si="690"/>
        <v>5.0000000000000002E-5</v>
      </c>
      <c r="X980" s="64">
        <f t="shared" si="690"/>
        <v>5.0000000000000002E-5</v>
      </c>
      <c r="Y980" s="64">
        <f t="shared" si="690"/>
        <v>5.0000000000000002E-5</v>
      </c>
      <c r="Z980" s="64">
        <f t="shared" si="690"/>
        <v>5.0000000000000002E-5</v>
      </c>
      <c r="AA980" s="64">
        <f t="shared" si="690"/>
        <v>5.0000000000000002E-5</v>
      </c>
      <c r="AB980" s="64">
        <f t="shared" si="690"/>
        <v>5.0000000000000002E-5</v>
      </c>
      <c r="AC980" s="64">
        <f t="shared" si="690"/>
        <v>5.0000000000000002E-5</v>
      </c>
      <c r="AD980" s="64">
        <f t="shared" si="690"/>
        <v>5.0000000000000002E-5</v>
      </c>
      <c r="AE980" s="64">
        <f t="shared" si="690"/>
        <v>5.0000000000000002E-5</v>
      </c>
      <c r="AF980" s="64">
        <f t="shared" si="690"/>
        <v>5.0000000000000002E-5</v>
      </c>
      <c r="AG980" s="64">
        <f t="shared" si="690"/>
        <v>5.0000000000000002E-5</v>
      </c>
      <c r="AH980" s="64">
        <f t="shared" si="690"/>
        <v>5.0000000000000002E-5</v>
      </c>
    </row>
    <row r="981" spans="2:34" hidden="1" outlineLevel="1">
      <c r="B981" t="str">
        <f t="shared" si="689"/>
        <v>Bio-oil (HTL) - Total emissions - TTW - Global - ton N2O/ton fuel</v>
      </c>
      <c r="C981" s="13" t="str">
        <f>C962</f>
        <v>Bio-oil (HTL)</v>
      </c>
      <c r="D981" s="13" t="s">
        <v>201</v>
      </c>
      <c r="E981" s="13" t="s">
        <v>49</v>
      </c>
      <c r="F981" s="13" t="s">
        <v>178</v>
      </c>
      <c r="G981" s="97">
        <f t="shared" ref="G981:AH981" si="691">G984</f>
        <v>0</v>
      </c>
      <c r="H981" s="97">
        <f t="shared" si="691"/>
        <v>0</v>
      </c>
      <c r="I981" s="97">
        <f t="shared" si="691"/>
        <v>0</v>
      </c>
      <c r="J981" s="97">
        <f t="shared" si="691"/>
        <v>0</v>
      </c>
      <c r="K981" s="97">
        <f t="shared" si="691"/>
        <v>0</v>
      </c>
      <c r="L981" s="97">
        <f t="shared" si="691"/>
        <v>0</v>
      </c>
      <c r="M981" s="97">
        <f t="shared" si="691"/>
        <v>0</v>
      </c>
      <c r="N981" s="61">
        <f t="shared" si="691"/>
        <v>1.8000000000000001E-4</v>
      </c>
      <c r="O981" s="61">
        <f t="shared" si="691"/>
        <v>1.8000000000000001E-4</v>
      </c>
      <c r="P981" s="61">
        <f t="shared" si="691"/>
        <v>1.8000000000000001E-4</v>
      </c>
      <c r="Q981" s="61">
        <f t="shared" si="691"/>
        <v>1.8000000000000001E-4</v>
      </c>
      <c r="R981" s="61">
        <f t="shared" si="691"/>
        <v>1.8000000000000001E-4</v>
      </c>
      <c r="S981" s="61">
        <f t="shared" si="691"/>
        <v>1.8000000000000001E-4</v>
      </c>
      <c r="T981" s="61">
        <f t="shared" si="691"/>
        <v>1.8000000000000001E-4</v>
      </c>
      <c r="U981" s="61">
        <f t="shared" si="691"/>
        <v>1.8000000000000001E-4</v>
      </c>
      <c r="V981" s="61">
        <f t="shared" si="691"/>
        <v>1.8000000000000001E-4</v>
      </c>
      <c r="W981" s="61">
        <f t="shared" si="691"/>
        <v>1.8000000000000001E-4</v>
      </c>
      <c r="X981" s="61">
        <f t="shared" si="691"/>
        <v>1.8000000000000001E-4</v>
      </c>
      <c r="Y981" s="61">
        <f t="shared" si="691"/>
        <v>1.8000000000000001E-4</v>
      </c>
      <c r="Z981" s="61">
        <f t="shared" si="691"/>
        <v>1.8000000000000001E-4</v>
      </c>
      <c r="AA981" s="61">
        <f t="shared" si="691"/>
        <v>1.8000000000000001E-4</v>
      </c>
      <c r="AB981" s="61">
        <f t="shared" si="691"/>
        <v>1.8000000000000001E-4</v>
      </c>
      <c r="AC981" s="61">
        <f t="shared" si="691"/>
        <v>1.8000000000000001E-4</v>
      </c>
      <c r="AD981" s="61">
        <f t="shared" si="691"/>
        <v>1.8000000000000001E-4</v>
      </c>
      <c r="AE981" s="61">
        <f t="shared" si="691"/>
        <v>1.8000000000000001E-4</v>
      </c>
      <c r="AF981" s="61">
        <f t="shared" si="691"/>
        <v>1.8000000000000001E-4</v>
      </c>
      <c r="AG981" s="61">
        <f t="shared" si="691"/>
        <v>1.8000000000000001E-4</v>
      </c>
      <c r="AH981" s="61">
        <f t="shared" si="691"/>
        <v>1.8000000000000001E-4</v>
      </c>
    </row>
    <row r="982" spans="2:34" hidden="1" outlineLevel="1">
      <c r="B982" t="str">
        <f t="shared" si="689"/>
        <v>Bio-oil (HTL) - TTW emissions (carbon dioxide) - Global - ton CO2/ton fuel</v>
      </c>
      <c r="C982" t="str">
        <f>C962</f>
        <v>Bio-oil (HTL)</v>
      </c>
      <c r="D982" t="s">
        <v>202</v>
      </c>
      <c r="E982" t="s">
        <v>49</v>
      </c>
      <c r="F982" t="s">
        <v>176</v>
      </c>
      <c r="G982" s="98">
        <f>INDEX(FuelData,MATCH($B982,FuelData_Index,0),MATCH(G$4,FuelData_Year,0))</f>
        <v>0</v>
      </c>
      <c r="H982" s="98">
        <f t="shared" ref="H982:AH982" si="692">INDEX(FuelData,MATCH($B982,FuelData_Index,0),MATCH(H$4,FuelData_Year,0))</f>
        <v>0</v>
      </c>
      <c r="I982" s="98">
        <f t="shared" si="692"/>
        <v>0</v>
      </c>
      <c r="J982" s="98">
        <f t="shared" si="692"/>
        <v>0</v>
      </c>
      <c r="K982" s="98">
        <f t="shared" si="692"/>
        <v>0</v>
      </c>
      <c r="L982" s="98">
        <f t="shared" si="692"/>
        <v>0</v>
      </c>
      <c r="M982" s="98">
        <f t="shared" si="692"/>
        <v>0</v>
      </c>
      <c r="N982" s="20">
        <f t="shared" si="692"/>
        <v>0</v>
      </c>
      <c r="O982" s="20">
        <f t="shared" si="692"/>
        <v>0</v>
      </c>
      <c r="P982" s="20">
        <f t="shared" si="692"/>
        <v>0</v>
      </c>
      <c r="Q982" s="20">
        <f t="shared" si="692"/>
        <v>0</v>
      </c>
      <c r="R982" s="20">
        <f t="shared" si="692"/>
        <v>0</v>
      </c>
      <c r="S982" s="20">
        <f t="shared" si="692"/>
        <v>0</v>
      </c>
      <c r="T982" s="20">
        <f t="shared" si="692"/>
        <v>0</v>
      </c>
      <c r="U982" s="20">
        <f t="shared" si="692"/>
        <v>0</v>
      </c>
      <c r="V982" s="20">
        <f t="shared" si="692"/>
        <v>0</v>
      </c>
      <c r="W982" s="20">
        <f t="shared" si="692"/>
        <v>0</v>
      </c>
      <c r="X982" s="20">
        <f t="shared" si="692"/>
        <v>0</v>
      </c>
      <c r="Y982" s="20">
        <f t="shared" si="692"/>
        <v>0</v>
      </c>
      <c r="Z982" s="20">
        <f t="shared" si="692"/>
        <v>0</v>
      </c>
      <c r="AA982" s="20">
        <f t="shared" si="692"/>
        <v>0</v>
      </c>
      <c r="AB982" s="20">
        <f t="shared" si="692"/>
        <v>0</v>
      </c>
      <c r="AC982" s="20">
        <f t="shared" si="692"/>
        <v>0</v>
      </c>
      <c r="AD982" s="20">
        <f t="shared" si="692"/>
        <v>0</v>
      </c>
      <c r="AE982" s="20">
        <f t="shared" si="692"/>
        <v>0</v>
      </c>
      <c r="AF982" s="20">
        <f t="shared" si="692"/>
        <v>0</v>
      </c>
      <c r="AG982" s="20">
        <f t="shared" si="692"/>
        <v>0</v>
      </c>
      <c r="AH982" s="20">
        <f t="shared" si="692"/>
        <v>0</v>
      </c>
    </row>
    <row r="983" spans="2:34" hidden="1" outlineLevel="1">
      <c r="B983" t="str">
        <f t="shared" si="689"/>
        <v>Bio-oil (HTL) - TTW emissions (methane) - Global - ton CH4/ton fuel</v>
      </c>
      <c r="C983" t="str">
        <f>C962</f>
        <v>Bio-oil (HTL)</v>
      </c>
      <c r="D983" t="s">
        <v>203</v>
      </c>
      <c r="E983" t="s">
        <v>49</v>
      </c>
      <c r="F983" t="s">
        <v>177</v>
      </c>
      <c r="G983" s="98">
        <f t="shared" ref="G983:AH984" si="693">INDEX(FuelData,MATCH($B983,FuelData_Index,0),MATCH(G$4,FuelData_Year,0))</f>
        <v>0</v>
      </c>
      <c r="H983" s="98">
        <f t="shared" si="693"/>
        <v>0</v>
      </c>
      <c r="I983" s="98">
        <f t="shared" si="693"/>
        <v>0</v>
      </c>
      <c r="J983" s="98">
        <f t="shared" si="693"/>
        <v>0</v>
      </c>
      <c r="K983" s="98">
        <f t="shared" si="693"/>
        <v>0</v>
      </c>
      <c r="L983" s="98">
        <f t="shared" si="693"/>
        <v>0</v>
      </c>
      <c r="M983" s="98">
        <f t="shared" si="693"/>
        <v>0</v>
      </c>
      <c r="N983" s="20">
        <f t="shared" si="693"/>
        <v>5.0000000000000002E-5</v>
      </c>
      <c r="O983" s="20">
        <f t="shared" si="693"/>
        <v>5.0000000000000002E-5</v>
      </c>
      <c r="P983" s="20">
        <f t="shared" si="693"/>
        <v>5.0000000000000002E-5</v>
      </c>
      <c r="Q983" s="20">
        <f t="shared" si="693"/>
        <v>5.0000000000000002E-5</v>
      </c>
      <c r="R983" s="20">
        <f t="shared" si="693"/>
        <v>5.0000000000000002E-5</v>
      </c>
      <c r="S983" s="20">
        <f t="shared" si="693"/>
        <v>5.0000000000000002E-5</v>
      </c>
      <c r="T983" s="20">
        <f t="shared" si="693"/>
        <v>5.0000000000000002E-5</v>
      </c>
      <c r="U983" s="20">
        <f t="shared" si="693"/>
        <v>5.0000000000000002E-5</v>
      </c>
      <c r="V983" s="20">
        <f t="shared" si="693"/>
        <v>5.0000000000000002E-5</v>
      </c>
      <c r="W983" s="20">
        <f t="shared" si="693"/>
        <v>5.0000000000000002E-5</v>
      </c>
      <c r="X983" s="20">
        <f t="shared" si="693"/>
        <v>5.0000000000000002E-5</v>
      </c>
      <c r="Y983" s="20">
        <f t="shared" si="693"/>
        <v>5.0000000000000002E-5</v>
      </c>
      <c r="Z983" s="20">
        <f t="shared" si="693"/>
        <v>5.0000000000000002E-5</v>
      </c>
      <c r="AA983" s="20">
        <f t="shared" si="693"/>
        <v>5.0000000000000002E-5</v>
      </c>
      <c r="AB983" s="20">
        <f t="shared" si="693"/>
        <v>5.0000000000000002E-5</v>
      </c>
      <c r="AC983" s="20">
        <f t="shared" si="693"/>
        <v>5.0000000000000002E-5</v>
      </c>
      <c r="AD983" s="20">
        <f t="shared" si="693"/>
        <v>5.0000000000000002E-5</v>
      </c>
      <c r="AE983" s="20">
        <f t="shared" si="693"/>
        <v>5.0000000000000002E-5</v>
      </c>
      <c r="AF983" s="20">
        <f t="shared" si="693"/>
        <v>5.0000000000000002E-5</v>
      </c>
      <c r="AG983" s="20">
        <f t="shared" si="693"/>
        <v>5.0000000000000002E-5</v>
      </c>
      <c r="AH983" s="20">
        <f t="shared" si="693"/>
        <v>5.0000000000000002E-5</v>
      </c>
    </row>
    <row r="984" spans="2:34" hidden="1" outlineLevel="1">
      <c r="B984" t="str">
        <f t="shared" si="689"/>
        <v>Bio-oil (HTL) - TTW emissions (nitrous oxide) - Global - ton N2O/ton fuel</v>
      </c>
      <c r="C984" t="str">
        <f>C962</f>
        <v>Bio-oil (HTL)</v>
      </c>
      <c r="D984" t="s">
        <v>204</v>
      </c>
      <c r="E984" t="s">
        <v>49</v>
      </c>
      <c r="F984" t="s">
        <v>178</v>
      </c>
      <c r="G984" s="98">
        <f t="shared" si="693"/>
        <v>0</v>
      </c>
      <c r="H984" s="98">
        <f t="shared" si="693"/>
        <v>0</v>
      </c>
      <c r="I984" s="98">
        <f t="shared" si="693"/>
        <v>0</v>
      </c>
      <c r="J984" s="98">
        <f t="shared" si="693"/>
        <v>0</v>
      </c>
      <c r="K984" s="98">
        <f t="shared" si="693"/>
        <v>0</v>
      </c>
      <c r="L984" s="98">
        <f t="shared" si="693"/>
        <v>0</v>
      </c>
      <c r="M984" s="98">
        <f t="shared" si="693"/>
        <v>0</v>
      </c>
      <c r="N984" s="20">
        <f t="shared" si="693"/>
        <v>1.8000000000000001E-4</v>
      </c>
      <c r="O984" s="20">
        <f t="shared" si="693"/>
        <v>1.8000000000000001E-4</v>
      </c>
      <c r="P984" s="20">
        <f t="shared" si="693"/>
        <v>1.8000000000000001E-4</v>
      </c>
      <c r="Q984" s="20">
        <f t="shared" si="693"/>
        <v>1.8000000000000001E-4</v>
      </c>
      <c r="R984" s="20">
        <f t="shared" si="693"/>
        <v>1.8000000000000001E-4</v>
      </c>
      <c r="S984" s="20">
        <f t="shared" si="693"/>
        <v>1.8000000000000001E-4</v>
      </c>
      <c r="T984" s="20">
        <f t="shared" si="693"/>
        <v>1.8000000000000001E-4</v>
      </c>
      <c r="U984" s="20">
        <f t="shared" si="693"/>
        <v>1.8000000000000001E-4</v>
      </c>
      <c r="V984" s="20">
        <f t="shared" si="693"/>
        <v>1.8000000000000001E-4</v>
      </c>
      <c r="W984" s="20">
        <f t="shared" si="693"/>
        <v>1.8000000000000001E-4</v>
      </c>
      <c r="X984" s="20">
        <f t="shared" si="693"/>
        <v>1.8000000000000001E-4</v>
      </c>
      <c r="Y984" s="20">
        <f t="shared" si="693"/>
        <v>1.8000000000000001E-4</v>
      </c>
      <c r="Z984" s="20">
        <f t="shared" si="693"/>
        <v>1.8000000000000001E-4</v>
      </c>
      <c r="AA984" s="20">
        <f t="shared" si="693"/>
        <v>1.8000000000000001E-4</v>
      </c>
      <c r="AB984" s="20">
        <f t="shared" si="693"/>
        <v>1.8000000000000001E-4</v>
      </c>
      <c r="AC984" s="20">
        <f t="shared" si="693"/>
        <v>1.8000000000000001E-4</v>
      </c>
      <c r="AD984" s="20">
        <f t="shared" si="693"/>
        <v>1.8000000000000001E-4</v>
      </c>
      <c r="AE984" s="20">
        <f t="shared" si="693"/>
        <v>1.8000000000000001E-4</v>
      </c>
      <c r="AF984" s="20">
        <f t="shared" si="693"/>
        <v>1.8000000000000001E-4</v>
      </c>
      <c r="AG984" s="20">
        <f t="shared" si="693"/>
        <v>1.8000000000000001E-4</v>
      </c>
      <c r="AH984" s="20">
        <f t="shared" si="693"/>
        <v>1.8000000000000001E-4</v>
      </c>
    </row>
    <row r="985" spans="2:34" hidden="1" outlineLevel="1">
      <c r="B985" t="str">
        <f t="shared" si="689"/>
        <v/>
      </c>
      <c r="C985" s="56"/>
      <c r="D985" s="56"/>
      <c r="E985" s="56"/>
      <c r="F985" s="56"/>
      <c r="G985" s="51"/>
      <c r="H985" s="51"/>
      <c r="I985" s="51"/>
      <c r="J985" s="51"/>
      <c r="K985" s="51"/>
      <c r="L985" s="51"/>
      <c r="M985" s="51"/>
      <c r="N985" s="57"/>
      <c r="O985" s="57"/>
      <c r="P985" s="57"/>
      <c r="Q985" s="57"/>
      <c r="R985" s="57"/>
      <c r="S985" s="57"/>
      <c r="T985" s="57"/>
      <c r="U985" s="57"/>
      <c r="V985" s="57"/>
      <c r="W985" s="57"/>
      <c r="X985" s="57"/>
      <c r="Y985" s="57"/>
      <c r="Z985" s="57"/>
      <c r="AA985" s="57"/>
      <c r="AB985" s="57"/>
      <c r="AC985" s="57"/>
      <c r="AD985" s="57"/>
      <c r="AE985" s="57"/>
      <c r="AF985" s="57"/>
      <c r="AG985" s="57"/>
      <c r="AH985" s="57"/>
    </row>
    <row r="986" spans="2:34" hidden="1" outlineLevel="1">
      <c r="B986" t="str">
        <f t="shared" si="689"/>
        <v>Bio-oil (HTL) - Total emissions - WTT - Global - ton CO2eq/ton fuel</v>
      </c>
      <c r="C986" s="10" t="str">
        <f>C962</f>
        <v>Bio-oil (HTL)</v>
      </c>
      <c r="D986" s="10" t="s">
        <v>175</v>
      </c>
      <c r="E986" s="10" t="s">
        <v>49</v>
      </c>
      <c r="F986" s="10" t="s">
        <v>52</v>
      </c>
      <c r="G986" s="95">
        <f t="shared" ref="G986:AH986" si="694">G990+G997+G1005</f>
        <v>0</v>
      </c>
      <c r="H986" s="95">
        <f t="shared" si="694"/>
        <v>0</v>
      </c>
      <c r="I986" s="95">
        <f t="shared" si="694"/>
        <v>0</v>
      </c>
      <c r="J986" s="95">
        <f t="shared" si="694"/>
        <v>0</v>
      </c>
      <c r="K986" s="95">
        <f t="shared" si="694"/>
        <v>0</v>
      </c>
      <c r="L986" s="95">
        <f t="shared" si="694"/>
        <v>0</v>
      </c>
      <c r="M986" s="95">
        <f t="shared" si="694"/>
        <v>0</v>
      </c>
      <c r="N986" s="60">
        <f t="shared" si="694"/>
        <v>2.2165813215500995E-2</v>
      </c>
      <c r="O986" s="60">
        <f t="shared" si="694"/>
        <v>2.2046466083379047E-2</v>
      </c>
      <c r="P986" s="60">
        <f t="shared" si="694"/>
        <v>2.1921313658331762E-2</v>
      </c>
      <c r="Q986" s="60">
        <f t="shared" si="694"/>
        <v>2.1790355940358837E-2</v>
      </c>
      <c r="R986" s="60">
        <f t="shared" si="694"/>
        <v>2.165359292945998E-2</v>
      </c>
      <c r="S986" s="60">
        <f t="shared" si="694"/>
        <v>2.1511024625635707E-2</v>
      </c>
      <c r="T986" s="60">
        <f t="shared" si="694"/>
        <v>2.1362437861726192E-2</v>
      </c>
      <c r="U986" s="60">
        <f t="shared" si="694"/>
        <v>2.1209826548697016E-2</v>
      </c>
      <c r="V986" s="60">
        <f t="shared" si="694"/>
        <v>2.1053190686548803E-2</v>
      </c>
      <c r="W986" s="60">
        <f t="shared" si="694"/>
        <v>2.0892530275280704E-2</v>
      </c>
      <c r="X986" s="60">
        <f t="shared" si="694"/>
        <v>2.0727845314892933E-2</v>
      </c>
      <c r="Y986" s="60">
        <f t="shared" si="694"/>
        <v>2.0515777055189213E-2</v>
      </c>
      <c r="Z986" s="60">
        <f t="shared" si="694"/>
        <v>2.0305997537947037E-2</v>
      </c>
      <c r="AA986" s="60">
        <f t="shared" si="694"/>
        <v>2.0098506763166789E-2</v>
      </c>
      <c r="AB986" s="60">
        <f t="shared" si="694"/>
        <v>1.9893304730848091E-2</v>
      </c>
      <c r="AC986" s="60">
        <f t="shared" si="694"/>
        <v>1.9690391440991224E-2</v>
      </c>
      <c r="AD986" s="60">
        <f t="shared" si="694"/>
        <v>1.9520396666790653E-2</v>
      </c>
      <c r="AE986" s="60">
        <f t="shared" si="694"/>
        <v>1.935334028662879E-2</v>
      </c>
      <c r="AF986" s="60">
        <f t="shared" si="694"/>
        <v>1.918922230050556E-2</v>
      </c>
      <c r="AG986" s="60">
        <f t="shared" si="694"/>
        <v>1.9028042708420994E-2</v>
      </c>
      <c r="AH986" s="60">
        <f t="shared" si="694"/>
        <v>1.8869801510375126E-2</v>
      </c>
    </row>
    <row r="987" spans="2:34" hidden="1" outlineLevel="1">
      <c r="B987" t="str">
        <f t="shared" si="689"/>
        <v>Bio-oil (HTL) - Total emissions - WTT - Global - ton CO2eq/ton fuel</v>
      </c>
      <c r="C987" s="2" t="str">
        <f>C962</f>
        <v>Bio-oil (HTL)</v>
      </c>
      <c r="D987" s="2" t="s">
        <v>175</v>
      </c>
      <c r="E987" s="2" t="s">
        <v>49</v>
      </c>
      <c r="F987" s="2" t="s">
        <v>52</v>
      </c>
      <c r="G987" s="96">
        <f t="shared" ref="G987:AH987" si="695">G991+G998+G1006</f>
        <v>0</v>
      </c>
      <c r="H987" s="96">
        <f t="shared" si="695"/>
        <v>0</v>
      </c>
      <c r="I987" s="96">
        <f t="shared" si="695"/>
        <v>0</v>
      </c>
      <c r="J987" s="96">
        <f t="shared" si="695"/>
        <v>0</v>
      </c>
      <c r="K987" s="96">
        <f t="shared" si="695"/>
        <v>0</v>
      </c>
      <c r="L987" s="96">
        <f t="shared" si="695"/>
        <v>0</v>
      </c>
      <c r="M987" s="96">
        <f t="shared" si="695"/>
        <v>0</v>
      </c>
      <c r="N987" s="64">
        <f t="shared" si="695"/>
        <v>0</v>
      </c>
      <c r="O987" s="64">
        <f t="shared" si="695"/>
        <v>0</v>
      </c>
      <c r="P987" s="64">
        <f t="shared" si="695"/>
        <v>0</v>
      </c>
      <c r="Q987" s="64">
        <f t="shared" si="695"/>
        <v>0</v>
      </c>
      <c r="R987" s="64">
        <f t="shared" si="695"/>
        <v>0</v>
      </c>
      <c r="S987" s="64">
        <f t="shared" si="695"/>
        <v>0</v>
      </c>
      <c r="T987" s="64">
        <f t="shared" si="695"/>
        <v>0</v>
      </c>
      <c r="U987" s="64">
        <f t="shared" si="695"/>
        <v>0</v>
      </c>
      <c r="V987" s="64">
        <f t="shared" si="695"/>
        <v>0</v>
      </c>
      <c r="W987" s="64">
        <f t="shared" si="695"/>
        <v>0</v>
      </c>
      <c r="X987" s="64">
        <f t="shared" si="695"/>
        <v>0</v>
      </c>
      <c r="Y987" s="64">
        <f t="shared" si="695"/>
        <v>0</v>
      </c>
      <c r="Z987" s="64">
        <f t="shared" si="695"/>
        <v>0</v>
      </c>
      <c r="AA987" s="64">
        <f t="shared" si="695"/>
        <v>0</v>
      </c>
      <c r="AB987" s="64">
        <f t="shared" si="695"/>
        <v>0</v>
      </c>
      <c r="AC987" s="64">
        <f t="shared" si="695"/>
        <v>0</v>
      </c>
      <c r="AD987" s="64">
        <f t="shared" si="695"/>
        <v>0</v>
      </c>
      <c r="AE987" s="64">
        <f t="shared" si="695"/>
        <v>0</v>
      </c>
      <c r="AF987" s="64">
        <f t="shared" si="695"/>
        <v>0</v>
      </c>
      <c r="AG987" s="64">
        <f t="shared" si="695"/>
        <v>0</v>
      </c>
      <c r="AH987" s="64">
        <f t="shared" si="695"/>
        <v>0</v>
      </c>
    </row>
    <row r="988" spans="2:34" hidden="1" outlineLevel="1">
      <c r="B988" t="str">
        <f t="shared" si="689"/>
        <v>Bio-oil (HTL) - Total emissions - WTT - Global - ton CO2eq/ton fuel</v>
      </c>
      <c r="C988" s="13" t="str">
        <f>C962</f>
        <v>Bio-oil (HTL)</v>
      </c>
      <c r="D988" s="13" t="s">
        <v>175</v>
      </c>
      <c r="E988" s="13" t="s">
        <v>49</v>
      </c>
      <c r="F988" s="13" t="s">
        <v>52</v>
      </c>
      <c r="G988" s="97">
        <f t="shared" ref="G988:AH988" si="696">G992+G999+G1007</f>
        <v>0</v>
      </c>
      <c r="H988" s="97">
        <f t="shared" si="696"/>
        <v>0</v>
      </c>
      <c r="I988" s="97">
        <f t="shared" si="696"/>
        <v>0</v>
      </c>
      <c r="J988" s="97">
        <f t="shared" si="696"/>
        <v>0</v>
      </c>
      <c r="K988" s="97">
        <f t="shared" si="696"/>
        <v>0</v>
      </c>
      <c r="L988" s="97">
        <f t="shared" si="696"/>
        <v>0</v>
      </c>
      <c r="M988" s="97">
        <f t="shared" si="696"/>
        <v>0</v>
      </c>
      <c r="N988" s="61">
        <f t="shared" si="696"/>
        <v>0</v>
      </c>
      <c r="O988" s="61">
        <f t="shared" si="696"/>
        <v>0</v>
      </c>
      <c r="P988" s="61">
        <f t="shared" si="696"/>
        <v>0</v>
      </c>
      <c r="Q988" s="61">
        <f t="shared" si="696"/>
        <v>0</v>
      </c>
      <c r="R988" s="61">
        <f t="shared" si="696"/>
        <v>0</v>
      </c>
      <c r="S988" s="61">
        <f t="shared" si="696"/>
        <v>0</v>
      </c>
      <c r="T988" s="61">
        <f t="shared" si="696"/>
        <v>0</v>
      </c>
      <c r="U988" s="61">
        <f t="shared" si="696"/>
        <v>0</v>
      </c>
      <c r="V988" s="61">
        <f t="shared" si="696"/>
        <v>0</v>
      </c>
      <c r="W988" s="61">
        <f t="shared" si="696"/>
        <v>0</v>
      </c>
      <c r="X988" s="61">
        <f t="shared" si="696"/>
        <v>0</v>
      </c>
      <c r="Y988" s="61">
        <f t="shared" si="696"/>
        <v>0</v>
      </c>
      <c r="Z988" s="61">
        <f t="shared" si="696"/>
        <v>0</v>
      </c>
      <c r="AA988" s="61">
        <f t="shared" si="696"/>
        <v>0</v>
      </c>
      <c r="AB988" s="61">
        <f t="shared" si="696"/>
        <v>0</v>
      </c>
      <c r="AC988" s="61">
        <f t="shared" si="696"/>
        <v>0</v>
      </c>
      <c r="AD988" s="61">
        <f t="shared" si="696"/>
        <v>0</v>
      </c>
      <c r="AE988" s="61">
        <f t="shared" si="696"/>
        <v>0</v>
      </c>
      <c r="AF988" s="61">
        <f t="shared" si="696"/>
        <v>0</v>
      </c>
      <c r="AG988" s="61">
        <f t="shared" si="696"/>
        <v>0</v>
      </c>
      <c r="AH988" s="61">
        <f t="shared" si="696"/>
        <v>0</v>
      </c>
    </row>
    <row r="989" spans="2:34" hidden="1" outlineLevel="1">
      <c r="B989" t="str">
        <f t="shared" si="689"/>
        <v/>
      </c>
      <c r="C989" s="2"/>
      <c r="G989" s="99"/>
      <c r="H989" s="99"/>
      <c r="I989" s="99"/>
      <c r="J989" s="99"/>
      <c r="K989" s="99"/>
      <c r="L989" s="99"/>
      <c r="M989" s="99"/>
      <c r="N989" s="65"/>
      <c r="O989" s="65"/>
      <c r="P989" s="65"/>
      <c r="Q989" s="65"/>
      <c r="R989" s="65"/>
      <c r="S989" s="65"/>
      <c r="T989" s="65"/>
      <c r="U989" s="65"/>
      <c r="V989" s="65"/>
      <c r="W989" s="65"/>
      <c r="X989" s="65"/>
      <c r="Y989" s="65"/>
      <c r="Z989" s="65"/>
      <c r="AA989" s="65"/>
      <c r="AB989" s="65"/>
      <c r="AC989" s="65"/>
      <c r="AD989" s="65"/>
      <c r="AE989" s="65"/>
      <c r="AF989" s="65"/>
      <c r="AG989" s="65"/>
      <c r="AH989" s="65"/>
    </row>
    <row r="990" spans="2:34" hidden="1" outlineLevel="1">
      <c r="B990" t="str">
        <f t="shared" si="689"/>
        <v>Bio-oil (HTL) - Process-related emissions - WTT - Global - ton CO2/ton fuel</v>
      </c>
      <c r="C990" s="10" t="str">
        <f>C962</f>
        <v>Bio-oil (HTL)</v>
      </c>
      <c r="D990" s="10" t="s">
        <v>179</v>
      </c>
      <c r="E990" s="10" t="s">
        <v>49</v>
      </c>
      <c r="F990" s="10" t="s">
        <v>176</v>
      </c>
      <c r="G990" s="95">
        <f>G993</f>
        <v>0</v>
      </c>
      <c r="H990" s="95">
        <f t="shared" ref="H990:AH990" si="697">H993</f>
        <v>0</v>
      </c>
      <c r="I990" s="95">
        <f t="shared" si="697"/>
        <v>0</v>
      </c>
      <c r="J990" s="95">
        <f t="shared" si="697"/>
        <v>0</v>
      </c>
      <c r="K990" s="95">
        <f t="shared" si="697"/>
        <v>0</v>
      </c>
      <c r="L990" s="95">
        <f t="shared" si="697"/>
        <v>0</v>
      </c>
      <c r="M990" s="95">
        <f t="shared" si="697"/>
        <v>0</v>
      </c>
      <c r="N990" s="60">
        <f t="shared" si="697"/>
        <v>0</v>
      </c>
      <c r="O990" s="60">
        <f t="shared" si="697"/>
        <v>0</v>
      </c>
      <c r="P990" s="60">
        <f t="shared" si="697"/>
        <v>0</v>
      </c>
      <c r="Q990" s="60">
        <f t="shared" si="697"/>
        <v>0</v>
      </c>
      <c r="R990" s="60">
        <f t="shared" si="697"/>
        <v>0</v>
      </c>
      <c r="S990" s="60">
        <f t="shared" si="697"/>
        <v>0</v>
      </c>
      <c r="T990" s="60">
        <f t="shared" si="697"/>
        <v>0</v>
      </c>
      <c r="U990" s="60">
        <f t="shared" si="697"/>
        <v>0</v>
      </c>
      <c r="V990" s="60">
        <f t="shared" si="697"/>
        <v>0</v>
      </c>
      <c r="W990" s="60">
        <f t="shared" si="697"/>
        <v>0</v>
      </c>
      <c r="X990" s="60">
        <f t="shared" si="697"/>
        <v>0</v>
      </c>
      <c r="Y990" s="60">
        <f t="shared" si="697"/>
        <v>0</v>
      </c>
      <c r="Z990" s="60">
        <f t="shared" si="697"/>
        <v>0</v>
      </c>
      <c r="AA990" s="60">
        <f t="shared" si="697"/>
        <v>0</v>
      </c>
      <c r="AB990" s="60">
        <f t="shared" si="697"/>
        <v>0</v>
      </c>
      <c r="AC990" s="60">
        <f t="shared" si="697"/>
        <v>0</v>
      </c>
      <c r="AD990" s="60">
        <f t="shared" si="697"/>
        <v>0</v>
      </c>
      <c r="AE990" s="60">
        <f t="shared" si="697"/>
        <v>0</v>
      </c>
      <c r="AF990" s="60">
        <f t="shared" si="697"/>
        <v>0</v>
      </c>
      <c r="AG990" s="60">
        <f t="shared" si="697"/>
        <v>0</v>
      </c>
      <c r="AH990" s="60">
        <f t="shared" si="697"/>
        <v>0</v>
      </c>
    </row>
    <row r="991" spans="2:34" hidden="1" outlineLevel="1">
      <c r="B991" t="str">
        <f t="shared" si="689"/>
        <v>Bio-oil (HTL) - Process-related emissions - WTT - Global - ton CH4/ton fuel</v>
      </c>
      <c r="C991" s="2" t="str">
        <f>C962</f>
        <v>Bio-oil (HTL)</v>
      </c>
      <c r="D991" s="2" t="s">
        <v>179</v>
      </c>
      <c r="E991" s="2" t="s">
        <v>49</v>
      </c>
      <c r="F991" s="2" t="s">
        <v>177</v>
      </c>
      <c r="G991" s="96">
        <f t="shared" ref="G991:AH991" si="698">G994</f>
        <v>0</v>
      </c>
      <c r="H991" s="96">
        <f t="shared" si="698"/>
        <v>0</v>
      </c>
      <c r="I991" s="96">
        <f t="shared" si="698"/>
        <v>0</v>
      </c>
      <c r="J991" s="96">
        <f t="shared" si="698"/>
        <v>0</v>
      </c>
      <c r="K991" s="96">
        <f t="shared" si="698"/>
        <v>0</v>
      </c>
      <c r="L991" s="96">
        <f t="shared" si="698"/>
        <v>0</v>
      </c>
      <c r="M991" s="96">
        <f t="shared" si="698"/>
        <v>0</v>
      </c>
      <c r="N991" s="64">
        <f t="shared" si="698"/>
        <v>0</v>
      </c>
      <c r="O991" s="64">
        <f t="shared" si="698"/>
        <v>0</v>
      </c>
      <c r="P991" s="64">
        <f t="shared" si="698"/>
        <v>0</v>
      </c>
      <c r="Q991" s="64">
        <f t="shared" si="698"/>
        <v>0</v>
      </c>
      <c r="R991" s="64">
        <f t="shared" si="698"/>
        <v>0</v>
      </c>
      <c r="S991" s="64">
        <f t="shared" si="698"/>
        <v>0</v>
      </c>
      <c r="T991" s="64">
        <f t="shared" si="698"/>
        <v>0</v>
      </c>
      <c r="U991" s="64">
        <f t="shared" si="698"/>
        <v>0</v>
      </c>
      <c r="V991" s="64">
        <f t="shared" si="698"/>
        <v>0</v>
      </c>
      <c r="W991" s="64">
        <f t="shared" si="698"/>
        <v>0</v>
      </c>
      <c r="X991" s="64">
        <f t="shared" si="698"/>
        <v>0</v>
      </c>
      <c r="Y991" s="64">
        <f t="shared" si="698"/>
        <v>0</v>
      </c>
      <c r="Z991" s="64">
        <f t="shared" si="698"/>
        <v>0</v>
      </c>
      <c r="AA991" s="64">
        <f t="shared" si="698"/>
        <v>0</v>
      </c>
      <c r="AB991" s="64">
        <f t="shared" si="698"/>
        <v>0</v>
      </c>
      <c r="AC991" s="64">
        <f t="shared" si="698"/>
        <v>0</v>
      </c>
      <c r="AD991" s="64">
        <f t="shared" si="698"/>
        <v>0</v>
      </c>
      <c r="AE991" s="64">
        <f t="shared" si="698"/>
        <v>0</v>
      </c>
      <c r="AF991" s="64">
        <f t="shared" si="698"/>
        <v>0</v>
      </c>
      <c r="AG991" s="64">
        <f t="shared" si="698"/>
        <v>0</v>
      </c>
      <c r="AH991" s="64">
        <f t="shared" si="698"/>
        <v>0</v>
      </c>
    </row>
    <row r="992" spans="2:34" hidden="1" outlineLevel="1">
      <c r="B992" t="str">
        <f t="shared" si="689"/>
        <v>Bio-oil (HTL) - Process-related emissions - WTT - Global - ton N2O/ton fuel</v>
      </c>
      <c r="C992" s="13" t="str">
        <f>C962</f>
        <v>Bio-oil (HTL)</v>
      </c>
      <c r="D992" s="13" t="s">
        <v>179</v>
      </c>
      <c r="E992" s="13" t="s">
        <v>49</v>
      </c>
      <c r="F992" s="13" t="s">
        <v>178</v>
      </c>
      <c r="G992" s="97">
        <f t="shared" ref="G992:AH992" si="699">G995</f>
        <v>0</v>
      </c>
      <c r="H992" s="97">
        <f t="shared" si="699"/>
        <v>0</v>
      </c>
      <c r="I992" s="97">
        <f t="shared" si="699"/>
        <v>0</v>
      </c>
      <c r="J992" s="97">
        <f t="shared" si="699"/>
        <v>0</v>
      </c>
      <c r="K992" s="97">
        <f t="shared" si="699"/>
        <v>0</v>
      </c>
      <c r="L992" s="97">
        <f t="shared" si="699"/>
        <v>0</v>
      </c>
      <c r="M992" s="97">
        <f t="shared" si="699"/>
        <v>0</v>
      </c>
      <c r="N992" s="61">
        <f t="shared" si="699"/>
        <v>0</v>
      </c>
      <c r="O992" s="61">
        <f t="shared" si="699"/>
        <v>0</v>
      </c>
      <c r="P992" s="61">
        <f t="shared" si="699"/>
        <v>0</v>
      </c>
      <c r="Q992" s="61">
        <f t="shared" si="699"/>
        <v>0</v>
      </c>
      <c r="R992" s="61">
        <f t="shared" si="699"/>
        <v>0</v>
      </c>
      <c r="S992" s="61">
        <f t="shared" si="699"/>
        <v>0</v>
      </c>
      <c r="T992" s="61">
        <f t="shared" si="699"/>
        <v>0</v>
      </c>
      <c r="U992" s="61">
        <f t="shared" si="699"/>
        <v>0</v>
      </c>
      <c r="V992" s="61">
        <f t="shared" si="699"/>
        <v>0</v>
      </c>
      <c r="W992" s="61">
        <f t="shared" si="699"/>
        <v>0</v>
      </c>
      <c r="X992" s="61">
        <f t="shared" si="699"/>
        <v>0</v>
      </c>
      <c r="Y992" s="61">
        <f t="shared" si="699"/>
        <v>0</v>
      </c>
      <c r="Z992" s="61">
        <f t="shared" si="699"/>
        <v>0</v>
      </c>
      <c r="AA992" s="61">
        <f t="shared" si="699"/>
        <v>0</v>
      </c>
      <c r="AB992" s="61">
        <f t="shared" si="699"/>
        <v>0</v>
      </c>
      <c r="AC992" s="61">
        <f t="shared" si="699"/>
        <v>0</v>
      </c>
      <c r="AD992" s="61">
        <f t="shared" si="699"/>
        <v>0</v>
      </c>
      <c r="AE992" s="61">
        <f t="shared" si="699"/>
        <v>0</v>
      </c>
      <c r="AF992" s="61">
        <f t="shared" si="699"/>
        <v>0</v>
      </c>
      <c r="AG992" s="61">
        <f t="shared" si="699"/>
        <v>0</v>
      </c>
      <c r="AH992" s="61">
        <f t="shared" si="699"/>
        <v>0</v>
      </c>
    </row>
    <row r="993" spans="2:34" hidden="1" outlineLevel="1">
      <c r="B993" t="str">
        <f t="shared" si="689"/>
        <v>Bio-oil (HTL) - Process WTT emissions (carbon dioxide) - Global - ton CO2/ton fuel</v>
      </c>
      <c r="C993" t="str">
        <f>C962</f>
        <v>Bio-oil (HTL)</v>
      </c>
      <c r="D993" t="s">
        <v>180</v>
      </c>
      <c r="E993" t="s">
        <v>49</v>
      </c>
      <c r="F993" t="s">
        <v>176</v>
      </c>
      <c r="G993" s="98">
        <f t="shared" ref="G993:AH995" si="700">INDEX(FuelData,MATCH($B993,FuelData_Index,0),MATCH(G$4,FuelData_Year,0))</f>
        <v>0</v>
      </c>
      <c r="H993" s="98">
        <f t="shared" si="700"/>
        <v>0</v>
      </c>
      <c r="I993" s="98">
        <f t="shared" si="700"/>
        <v>0</v>
      </c>
      <c r="J993" s="98">
        <f t="shared" si="700"/>
        <v>0</v>
      </c>
      <c r="K993" s="98">
        <f t="shared" si="700"/>
        <v>0</v>
      </c>
      <c r="L993" s="98">
        <f t="shared" si="700"/>
        <v>0</v>
      </c>
      <c r="M993" s="98">
        <f t="shared" si="700"/>
        <v>0</v>
      </c>
      <c r="N993" s="20">
        <f t="shared" si="700"/>
        <v>0</v>
      </c>
      <c r="O993" s="20">
        <f t="shared" si="700"/>
        <v>0</v>
      </c>
      <c r="P993" s="20">
        <f t="shared" si="700"/>
        <v>0</v>
      </c>
      <c r="Q993" s="20">
        <f t="shared" si="700"/>
        <v>0</v>
      </c>
      <c r="R993" s="20">
        <f t="shared" si="700"/>
        <v>0</v>
      </c>
      <c r="S993" s="20">
        <f t="shared" si="700"/>
        <v>0</v>
      </c>
      <c r="T993" s="20">
        <f t="shared" si="700"/>
        <v>0</v>
      </c>
      <c r="U993" s="20">
        <f t="shared" si="700"/>
        <v>0</v>
      </c>
      <c r="V993" s="20">
        <f t="shared" si="700"/>
        <v>0</v>
      </c>
      <c r="W993" s="20">
        <f t="shared" si="700"/>
        <v>0</v>
      </c>
      <c r="X993" s="20">
        <f t="shared" si="700"/>
        <v>0</v>
      </c>
      <c r="Y993" s="20">
        <f t="shared" si="700"/>
        <v>0</v>
      </c>
      <c r="Z993" s="20">
        <f t="shared" si="700"/>
        <v>0</v>
      </c>
      <c r="AA993" s="20">
        <f t="shared" si="700"/>
        <v>0</v>
      </c>
      <c r="AB993" s="20">
        <f t="shared" si="700"/>
        <v>0</v>
      </c>
      <c r="AC993" s="20">
        <f t="shared" si="700"/>
        <v>0</v>
      </c>
      <c r="AD993" s="20">
        <f t="shared" si="700"/>
        <v>0</v>
      </c>
      <c r="AE993" s="20">
        <f t="shared" si="700"/>
        <v>0</v>
      </c>
      <c r="AF993" s="20">
        <f t="shared" si="700"/>
        <v>0</v>
      </c>
      <c r="AG993" s="20">
        <f t="shared" si="700"/>
        <v>0</v>
      </c>
      <c r="AH993" s="20">
        <f t="shared" si="700"/>
        <v>0</v>
      </c>
    </row>
    <row r="994" spans="2:34" hidden="1" outlineLevel="1">
      <c r="B994" t="str">
        <f t="shared" si="689"/>
        <v>Bio-oil (HTL) - Process WTT emissions (methane) - Global - ton CH4/ton fuel</v>
      </c>
      <c r="C994" t="str">
        <f>C962</f>
        <v>Bio-oil (HTL)</v>
      </c>
      <c r="D994" t="s">
        <v>181</v>
      </c>
      <c r="E994" t="s">
        <v>49</v>
      </c>
      <c r="F994" t="s">
        <v>177</v>
      </c>
      <c r="G994" s="98">
        <f t="shared" si="700"/>
        <v>0</v>
      </c>
      <c r="H994" s="98">
        <f t="shared" si="700"/>
        <v>0</v>
      </c>
      <c r="I994" s="98">
        <f t="shared" si="700"/>
        <v>0</v>
      </c>
      <c r="J994" s="98">
        <f t="shared" si="700"/>
        <v>0</v>
      </c>
      <c r="K994" s="98">
        <f t="shared" si="700"/>
        <v>0</v>
      </c>
      <c r="L994" s="98">
        <f t="shared" si="700"/>
        <v>0</v>
      </c>
      <c r="M994" s="98">
        <f t="shared" si="700"/>
        <v>0</v>
      </c>
      <c r="N994" s="20">
        <f t="shared" si="700"/>
        <v>0</v>
      </c>
      <c r="O994" s="20">
        <f t="shared" si="700"/>
        <v>0</v>
      </c>
      <c r="P994" s="20">
        <f t="shared" si="700"/>
        <v>0</v>
      </c>
      <c r="Q994" s="20">
        <f t="shared" si="700"/>
        <v>0</v>
      </c>
      <c r="R994" s="20">
        <f t="shared" si="700"/>
        <v>0</v>
      </c>
      <c r="S994" s="20">
        <f t="shared" si="700"/>
        <v>0</v>
      </c>
      <c r="T994" s="20">
        <f t="shared" si="700"/>
        <v>0</v>
      </c>
      <c r="U994" s="20">
        <f t="shared" si="700"/>
        <v>0</v>
      </c>
      <c r="V994" s="20">
        <f t="shared" si="700"/>
        <v>0</v>
      </c>
      <c r="W994" s="20">
        <f t="shared" si="700"/>
        <v>0</v>
      </c>
      <c r="X994" s="20">
        <f t="shared" si="700"/>
        <v>0</v>
      </c>
      <c r="Y994" s="20">
        <f t="shared" si="700"/>
        <v>0</v>
      </c>
      <c r="Z994" s="20">
        <f t="shared" si="700"/>
        <v>0</v>
      </c>
      <c r="AA994" s="20">
        <f t="shared" si="700"/>
        <v>0</v>
      </c>
      <c r="AB994" s="20">
        <f t="shared" si="700"/>
        <v>0</v>
      </c>
      <c r="AC994" s="20">
        <f t="shared" si="700"/>
        <v>0</v>
      </c>
      <c r="AD994" s="20">
        <f t="shared" si="700"/>
        <v>0</v>
      </c>
      <c r="AE994" s="20">
        <f t="shared" si="700"/>
        <v>0</v>
      </c>
      <c r="AF994" s="20">
        <f t="shared" si="700"/>
        <v>0</v>
      </c>
      <c r="AG994" s="20">
        <f t="shared" si="700"/>
        <v>0</v>
      </c>
      <c r="AH994" s="20">
        <f t="shared" si="700"/>
        <v>0</v>
      </c>
    </row>
    <row r="995" spans="2:34" hidden="1" outlineLevel="1">
      <c r="B995" t="str">
        <f t="shared" si="689"/>
        <v>Bio-oil (HTL) - Process WTT emissions (nitrous oxide) - Global - ton N2O/ton fuel</v>
      </c>
      <c r="C995" t="str">
        <f>C962</f>
        <v>Bio-oil (HTL)</v>
      </c>
      <c r="D995" t="s">
        <v>182</v>
      </c>
      <c r="E995" t="s">
        <v>49</v>
      </c>
      <c r="F995" t="s">
        <v>178</v>
      </c>
      <c r="G995" s="98">
        <f t="shared" si="700"/>
        <v>0</v>
      </c>
      <c r="H995" s="98">
        <f t="shared" si="700"/>
        <v>0</v>
      </c>
      <c r="I995" s="98">
        <f t="shared" si="700"/>
        <v>0</v>
      </c>
      <c r="J995" s="98">
        <f t="shared" si="700"/>
        <v>0</v>
      </c>
      <c r="K995" s="98">
        <f t="shared" si="700"/>
        <v>0</v>
      </c>
      <c r="L995" s="98">
        <f t="shared" si="700"/>
        <v>0</v>
      </c>
      <c r="M995" s="98">
        <f t="shared" si="700"/>
        <v>0</v>
      </c>
      <c r="N995" s="20">
        <f t="shared" si="700"/>
        <v>0</v>
      </c>
      <c r="O995" s="20">
        <f t="shared" si="700"/>
        <v>0</v>
      </c>
      <c r="P995" s="20">
        <f t="shared" si="700"/>
        <v>0</v>
      </c>
      <c r="Q995" s="20">
        <f t="shared" si="700"/>
        <v>0</v>
      </c>
      <c r="R995" s="20">
        <f t="shared" si="700"/>
        <v>0</v>
      </c>
      <c r="S995" s="20">
        <f t="shared" si="700"/>
        <v>0</v>
      </c>
      <c r="T995" s="20">
        <f t="shared" si="700"/>
        <v>0</v>
      </c>
      <c r="U995" s="20">
        <f t="shared" si="700"/>
        <v>0</v>
      </c>
      <c r="V995" s="20">
        <f t="shared" si="700"/>
        <v>0</v>
      </c>
      <c r="W995" s="20">
        <f t="shared" si="700"/>
        <v>0</v>
      </c>
      <c r="X995" s="20">
        <f t="shared" si="700"/>
        <v>0</v>
      </c>
      <c r="Y995" s="20">
        <f t="shared" si="700"/>
        <v>0</v>
      </c>
      <c r="Z995" s="20">
        <f t="shared" si="700"/>
        <v>0</v>
      </c>
      <c r="AA995" s="20">
        <f t="shared" si="700"/>
        <v>0</v>
      </c>
      <c r="AB995" s="20">
        <f t="shared" si="700"/>
        <v>0</v>
      </c>
      <c r="AC995" s="20">
        <f t="shared" si="700"/>
        <v>0</v>
      </c>
      <c r="AD995" s="20">
        <f t="shared" si="700"/>
        <v>0</v>
      </c>
      <c r="AE995" s="20">
        <f t="shared" si="700"/>
        <v>0</v>
      </c>
      <c r="AF995" s="20">
        <f t="shared" si="700"/>
        <v>0</v>
      </c>
      <c r="AG995" s="20">
        <f t="shared" si="700"/>
        <v>0</v>
      </c>
      <c r="AH995" s="20">
        <f t="shared" si="700"/>
        <v>0</v>
      </c>
    </row>
    <row r="996" spans="2:34" hidden="1" outlineLevel="1">
      <c r="B996" t="str">
        <f t="shared" si="689"/>
        <v/>
      </c>
      <c r="G996" s="100"/>
      <c r="H996" s="99"/>
      <c r="I996" s="99"/>
      <c r="J996" s="99"/>
      <c r="K996" s="99"/>
      <c r="L996" s="99"/>
      <c r="M996" s="99"/>
      <c r="N996" s="65"/>
      <c r="O996" s="65"/>
      <c r="P996" s="65"/>
      <c r="Q996" s="65"/>
      <c r="R996" s="65"/>
      <c r="S996" s="65"/>
      <c r="T996" s="65"/>
      <c r="U996" s="65"/>
      <c r="V996" s="65"/>
      <c r="W996" s="65"/>
      <c r="X996" s="65"/>
      <c r="Y996" s="65"/>
      <c r="Z996" s="65"/>
      <c r="AA996" s="65"/>
      <c r="AB996" s="65"/>
      <c r="AC996" s="65"/>
      <c r="AD996" s="65"/>
      <c r="AE996" s="65"/>
      <c r="AF996" s="65"/>
      <c r="AG996" s="65"/>
      <c r="AH996" s="65"/>
    </row>
    <row r="997" spans="2:34" hidden="1" outlineLevel="1">
      <c r="B997" t="str">
        <f t="shared" si="689"/>
        <v>Bio-oil (HTL) - Energy-related emissions - WTT - Global - ton CO2/ton fuel</v>
      </c>
      <c r="C997" s="10" t="str">
        <f>C962</f>
        <v>Bio-oil (HTL)</v>
      </c>
      <c r="D997" s="10" t="s">
        <v>183</v>
      </c>
      <c r="E997" s="10" t="s">
        <v>49</v>
      </c>
      <c r="F997" s="10" t="s">
        <v>176</v>
      </c>
      <c r="G997" s="101">
        <f>G1000*G$1003</f>
        <v>0</v>
      </c>
      <c r="H997" s="101">
        <f t="shared" ref="H997:AH997" si="701">H1000*H$1003</f>
        <v>0</v>
      </c>
      <c r="I997" s="101">
        <f t="shared" si="701"/>
        <v>0</v>
      </c>
      <c r="J997" s="101">
        <f t="shared" si="701"/>
        <v>0</v>
      </c>
      <c r="K997" s="101">
        <f t="shared" si="701"/>
        <v>0</v>
      </c>
      <c r="L997" s="101">
        <f t="shared" si="701"/>
        <v>0</v>
      </c>
      <c r="M997" s="101">
        <f t="shared" si="701"/>
        <v>0</v>
      </c>
      <c r="N997" s="67">
        <f t="shared" si="701"/>
        <v>4.2826710094485236E-3</v>
      </c>
      <c r="O997" s="67">
        <f t="shared" si="701"/>
        <v>4.279525971994852E-3</v>
      </c>
      <c r="P997" s="67">
        <f t="shared" si="701"/>
        <v>4.2763809345411821E-3</v>
      </c>
      <c r="Q997" s="67">
        <f t="shared" si="701"/>
        <v>4.2732358970875121E-3</v>
      </c>
      <c r="R997" s="67">
        <f t="shared" si="701"/>
        <v>4.2700908596338414E-3</v>
      </c>
      <c r="S997" s="67">
        <f t="shared" si="701"/>
        <v>4.2669458221801715E-3</v>
      </c>
      <c r="T997" s="67">
        <f t="shared" si="701"/>
        <v>4.2638007847265015E-3</v>
      </c>
      <c r="U997" s="67">
        <f t="shared" si="701"/>
        <v>4.2606557472728299E-3</v>
      </c>
      <c r="V997" s="67">
        <f t="shared" si="701"/>
        <v>4.25751070981916E-3</v>
      </c>
      <c r="W997" s="67">
        <f t="shared" si="701"/>
        <v>4.2543656723654892E-3</v>
      </c>
      <c r="X997" s="67">
        <f t="shared" si="701"/>
        <v>4.2512206349118193E-3</v>
      </c>
      <c r="Y997" s="67">
        <f t="shared" si="701"/>
        <v>4.2480755974581477E-3</v>
      </c>
      <c r="Z997" s="67">
        <f t="shared" si="701"/>
        <v>4.2449305600044777E-3</v>
      </c>
      <c r="AA997" s="67">
        <f t="shared" si="701"/>
        <v>4.2417855225508078E-3</v>
      </c>
      <c r="AB997" s="67">
        <f t="shared" si="701"/>
        <v>4.2386404850971371E-3</v>
      </c>
      <c r="AC997" s="67">
        <f t="shared" si="701"/>
        <v>4.2354954476434671E-3</v>
      </c>
      <c r="AD997" s="67">
        <f t="shared" si="701"/>
        <v>4.2323504101897972E-3</v>
      </c>
      <c r="AE997" s="67">
        <f t="shared" si="701"/>
        <v>4.2292053727361256E-3</v>
      </c>
      <c r="AF997" s="67">
        <f t="shared" si="701"/>
        <v>4.2260603352824557E-3</v>
      </c>
      <c r="AG997" s="67">
        <f t="shared" si="701"/>
        <v>4.2229152978287858E-3</v>
      </c>
      <c r="AH997" s="67">
        <f t="shared" si="701"/>
        <v>4.2197702603751141E-3</v>
      </c>
    </row>
    <row r="998" spans="2:34" hidden="1" outlineLevel="1">
      <c r="B998" t="str">
        <f t="shared" si="689"/>
        <v>Bio-oil (HTL) - Energy-related emissions - WTT - Global - ton CH4/ton fuel</v>
      </c>
      <c r="C998" s="2" t="str">
        <f>C962</f>
        <v>Bio-oil (HTL)</v>
      </c>
      <c r="D998" s="2" t="s">
        <v>183</v>
      </c>
      <c r="E998" s="2" t="s">
        <v>49</v>
      </c>
      <c r="F998" s="2" t="s">
        <v>177</v>
      </c>
      <c r="G998" s="102">
        <f t="shared" ref="G998:AH998" si="702">G1001*G$1003</f>
        <v>0</v>
      </c>
      <c r="H998" s="102">
        <f t="shared" si="702"/>
        <v>0</v>
      </c>
      <c r="I998" s="102">
        <f t="shared" si="702"/>
        <v>0</v>
      </c>
      <c r="J998" s="102">
        <f t="shared" si="702"/>
        <v>0</v>
      </c>
      <c r="K998" s="102">
        <f t="shared" si="702"/>
        <v>0</v>
      </c>
      <c r="L998" s="102">
        <f t="shared" si="702"/>
        <v>0</v>
      </c>
      <c r="M998" s="102">
        <f t="shared" si="702"/>
        <v>0</v>
      </c>
      <c r="N998" s="68">
        <f t="shared" si="702"/>
        <v>0</v>
      </c>
      <c r="O998" s="68">
        <f t="shared" si="702"/>
        <v>0</v>
      </c>
      <c r="P998" s="68">
        <f t="shared" si="702"/>
        <v>0</v>
      </c>
      <c r="Q998" s="68">
        <f t="shared" si="702"/>
        <v>0</v>
      </c>
      <c r="R998" s="68">
        <f t="shared" si="702"/>
        <v>0</v>
      </c>
      <c r="S998" s="68">
        <f t="shared" si="702"/>
        <v>0</v>
      </c>
      <c r="T998" s="68">
        <f t="shared" si="702"/>
        <v>0</v>
      </c>
      <c r="U998" s="68">
        <f t="shared" si="702"/>
        <v>0</v>
      </c>
      <c r="V998" s="68">
        <f t="shared" si="702"/>
        <v>0</v>
      </c>
      <c r="W998" s="68">
        <f t="shared" si="702"/>
        <v>0</v>
      </c>
      <c r="X998" s="68">
        <f t="shared" si="702"/>
        <v>0</v>
      </c>
      <c r="Y998" s="68">
        <f t="shared" si="702"/>
        <v>0</v>
      </c>
      <c r="Z998" s="68">
        <f t="shared" si="702"/>
        <v>0</v>
      </c>
      <c r="AA998" s="68">
        <f t="shared" si="702"/>
        <v>0</v>
      </c>
      <c r="AB998" s="68">
        <f t="shared" si="702"/>
        <v>0</v>
      </c>
      <c r="AC998" s="68">
        <f t="shared" si="702"/>
        <v>0</v>
      </c>
      <c r="AD998" s="68">
        <f t="shared" si="702"/>
        <v>0</v>
      </c>
      <c r="AE998" s="68">
        <f t="shared" si="702"/>
        <v>0</v>
      </c>
      <c r="AF998" s="68">
        <f t="shared" si="702"/>
        <v>0</v>
      </c>
      <c r="AG998" s="68">
        <f t="shared" si="702"/>
        <v>0</v>
      </c>
      <c r="AH998" s="68">
        <f t="shared" si="702"/>
        <v>0</v>
      </c>
    </row>
    <row r="999" spans="2:34" hidden="1" outlineLevel="1">
      <c r="B999" t="str">
        <f t="shared" si="689"/>
        <v>Bio-oil (HTL) - Energy-related emissions - WTT - Global - ton N2O/ton fuel</v>
      </c>
      <c r="C999" s="13" t="str">
        <f>C962</f>
        <v>Bio-oil (HTL)</v>
      </c>
      <c r="D999" s="13" t="s">
        <v>183</v>
      </c>
      <c r="E999" s="13" t="s">
        <v>49</v>
      </c>
      <c r="F999" s="13" t="s">
        <v>178</v>
      </c>
      <c r="G999" s="103">
        <f t="shared" ref="G999:AH999" si="703">G1002*G$1003</f>
        <v>0</v>
      </c>
      <c r="H999" s="103">
        <f t="shared" si="703"/>
        <v>0</v>
      </c>
      <c r="I999" s="103">
        <f t="shared" si="703"/>
        <v>0</v>
      </c>
      <c r="J999" s="103">
        <f t="shared" si="703"/>
        <v>0</v>
      </c>
      <c r="K999" s="103">
        <f t="shared" si="703"/>
        <v>0</v>
      </c>
      <c r="L999" s="103">
        <f t="shared" si="703"/>
        <v>0</v>
      </c>
      <c r="M999" s="103">
        <f t="shared" si="703"/>
        <v>0</v>
      </c>
      <c r="N999" s="69">
        <f t="shared" si="703"/>
        <v>0</v>
      </c>
      <c r="O999" s="69">
        <f t="shared" si="703"/>
        <v>0</v>
      </c>
      <c r="P999" s="69">
        <f t="shared" si="703"/>
        <v>0</v>
      </c>
      <c r="Q999" s="69">
        <f t="shared" si="703"/>
        <v>0</v>
      </c>
      <c r="R999" s="69">
        <f t="shared" si="703"/>
        <v>0</v>
      </c>
      <c r="S999" s="69">
        <f t="shared" si="703"/>
        <v>0</v>
      </c>
      <c r="T999" s="69">
        <f t="shared" si="703"/>
        <v>0</v>
      </c>
      <c r="U999" s="69">
        <f t="shared" si="703"/>
        <v>0</v>
      </c>
      <c r="V999" s="69">
        <f t="shared" si="703"/>
        <v>0</v>
      </c>
      <c r="W999" s="69">
        <f t="shared" si="703"/>
        <v>0</v>
      </c>
      <c r="X999" s="69">
        <f t="shared" si="703"/>
        <v>0</v>
      </c>
      <c r="Y999" s="69">
        <f t="shared" si="703"/>
        <v>0</v>
      </c>
      <c r="Z999" s="69">
        <f t="shared" si="703"/>
        <v>0</v>
      </c>
      <c r="AA999" s="69">
        <f t="shared" si="703"/>
        <v>0</v>
      </c>
      <c r="AB999" s="69">
        <f t="shared" si="703"/>
        <v>0</v>
      </c>
      <c r="AC999" s="69">
        <f t="shared" si="703"/>
        <v>0</v>
      </c>
      <c r="AD999" s="69">
        <f t="shared" si="703"/>
        <v>0</v>
      </c>
      <c r="AE999" s="69">
        <f t="shared" si="703"/>
        <v>0</v>
      </c>
      <c r="AF999" s="69">
        <f t="shared" si="703"/>
        <v>0</v>
      </c>
      <c r="AG999" s="69">
        <f t="shared" si="703"/>
        <v>0</v>
      </c>
      <c r="AH999" s="69">
        <f t="shared" si="703"/>
        <v>0</v>
      </c>
    </row>
    <row r="1000" spans="2:34" hidden="1" outlineLevel="1">
      <c r="B1000" t="str">
        <f t="shared" si="689"/>
        <v>Renewable electricity - Feedstock WTT emissions (carbon dioxide) - Global - ton CO2/MWh</v>
      </c>
      <c r="C1000" t="s">
        <v>118</v>
      </c>
      <c r="D1000" t="s">
        <v>184</v>
      </c>
      <c r="E1000" t="s">
        <v>49</v>
      </c>
      <c r="F1000" t="s">
        <v>185</v>
      </c>
      <c r="G1000" s="44">
        <f t="shared" ref="G1000:V1003" si="704">INDEX(FuelData,MATCH($B1000,FuelData_Index,0),MATCH(G$4,FuelData_Year,0))</f>
        <v>5.3699999999999998E-3</v>
      </c>
      <c r="H1000" s="44">
        <f t="shared" si="704"/>
        <v>5.3699999999999998E-3</v>
      </c>
      <c r="I1000" s="44">
        <f t="shared" si="704"/>
        <v>5.3699999999999998E-3</v>
      </c>
      <c r="J1000" s="44">
        <f t="shared" si="704"/>
        <v>5.3699999999999998E-3</v>
      </c>
      <c r="K1000" s="44">
        <f t="shared" si="704"/>
        <v>5.3699999999999998E-3</v>
      </c>
      <c r="L1000" s="44">
        <f t="shared" si="704"/>
        <v>5.3699999999999998E-3</v>
      </c>
      <c r="M1000" s="44">
        <f t="shared" si="704"/>
        <v>5.3699999999999998E-3</v>
      </c>
      <c r="N1000" s="24">
        <f t="shared" si="704"/>
        <v>5.3699999999999998E-3</v>
      </c>
      <c r="O1000" s="24">
        <f t="shared" si="704"/>
        <v>5.3699999999999998E-3</v>
      </c>
      <c r="P1000" s="24">
        <f t="shared" si="704"/>
        <v>5.3699999999999998E-3</v>
      </c>
      <c r="Q1000" s="24">
        <f t="shared" si="704"/>
        <v>5.3699999999999998E-3</v>
      </c>
      <c r="R1000" s="24">
        <f t="shared" si="704"/>
        <v>5.3699999999999998E-3</v>
      </c>
      <c r="S1000" s="24">
        <f t="shared" si="704"/>
        <v>5.3699999999999998E-3</v>
      </c>
      <c r="T1000" s="24">
        <f t="shared" si="704"/>
        <v>5.3699999999999998E-3</v>
      </c>
      <c r="U1000" s="24">
        <f t="shared" si="704"/>
        <v>5.3699999999999998E-3</v>
      </c>
      <c r="V1000" s="24">
        <f t="shared" si="704"/>
        <v>5.3699999999999998E-3</v>
      </c>
      <c r="W1000" s="24">
        <f t="shared" ref="W1000:AH1003" si="705">INDEX(FuelData,MATCH($B1000,FuelData_Index,0),MATCH(W$4,FuelData_Year,0))</f>
        <v>5.3699999999999998E-3</v>
      </c>
      <c r="X1000" s="24">
        <f t="shared" si="705"/>
        <v>5.3699999999999998E-3</v>
      </c>
      <c r="Y1000" s="24">
        <f t="shared" si="705"/>
        <v>5.3699999999999998E-3</v>
      </c>
      <c r="Z1000" s="24">
        <f t="shared" si="705"/>
        <v>5.3699999999999998E-3</v>
      </c>
      <c r="AA1000" s="24">
        <f t="shared" si="705"/>
        <v>5.3699999999999998E-3</v>
      </c>
      <c r="AB1000" s="24">
        <f t="shared" si="705"/>
        <v>5.3699999999999998E-3</v>
      </c>
      <c r="AC1000" s="24">
        <f t="shared" si="705"/>
        <v>5.3699999999999998E-3</v>
      </c>
      <c r="AD1000" s="24">
        <f t="shared" si="705"/>
        <v>5.3699999999999998E-3</v>
      </c>
      <c r="AE1000" s="24">
        <f t="shared" si="705"/>
        <v>5.3699999999999998E-3</v>
      </c>
      <c r="AF1000" s="24">
        <f t="shared" si="705"/>
        <v>5.3699999999999998E-3</v>
      </c>
      <c r="AG1000" s="24">
        <f t="shared" si="705"/>
        <v>5.3699999999999998E-3</v>
      </c>
      <c r="AH1000" s="24">
        <f t="shared" si="705"/>
        <v>5.3699999999999998E-3</v>
      </c>
    </row>
    <row r="1001" spans="2:34" hidden="1" outlineLevel="1">
      <c r="B1001" t="str">
        <f t="shared" si="689"/>
        <v>Renewable electricity - Feedstock WTT emissions (methane) - Global - ton CH4/MWh</v>
      </c>
      <c r="C1001" t="s">
        <v>118</v>
      </c>
      <c r="D1001" t="s">
        <v>186</v>
      </c>
      <c r="E1001" t="s">
        <v>49</v>
      </c>
      <c r="F1001" t="s">
        <v>187</v>
      </c>
      <c r="G1001" s="44">
        <f t="shared" si="704"/>
        <v>0</v>
      </c>
      <c r="H1001" s="44">
        <f t="shared" si="704"/>
        <v>0</v>
      </c>
      <c r="I1001" s="44">
        <f t="shared" si="704"/>
        <v>0</v>
      </c>
      <c r="J1001" s="44">
        <f t="shared" si="704"/>
        <v>0</v>
      </c>
      <c r="K1001" s="44">
        <f t="shared" si="704"/>
        <v>0</v>
      </c>
      <c r="L1001" s="44">
        <f t="shared" si="704"/>
        <v>0</v>
      </c>
      <c r="M1001" s="44">
        <f t="shared" si="704"/>
        <v>0</v>
      </c>
      <c r="N1001" s="24">
        <f t="shared" si="704"/>
        <v>0</v>
      </c>
      <c r="O1001" s="24">
        <f t="shared" si="704"/>
        <v>0</v>
      </c>
      <c r="P1001" s="24">
        <f t="shared" si="704"/>
        <v>0</v>
      </c>
      <c r="Q1001" s="24">
        <f t="shared" si="704"/>
        <v>0</v>
      </c>
      <c r="R1001" s="24">
        <f t="shared" si="704"/>
        <v>0</v>
      </c>
      <c r="S1001" s="24">
        <f t="shared" si="704"/>
        <v>0</v>
      </c>
      <c r="T1001" s="24">
        <f t="shared" si="704"/>
        <v>0</v>
      </c>
      <c r="U1001" s="24">
        <f t="shared" si="704"/>
        <v>0</v>
      </c>
      <c r="V1001" s="24">
        <f t="shared" si="704"/>
        <v>0</v>
      </c>
      <c r="W1001" s="24">
        <f t="shared" si="705"/>
        <v>0</v>
      </c>
      <c r="X1001" s="24">
        <f t="shared" si="705"/>
        <v>0</v>
      </c>
      <c r="Y1001" s="24">
        <f t="shared" si="705"/>
        <v>0</v>
      </c>
      <c r="Z1001" s="24">
        <f t="shared" si="705"/>
        <v>0</v>
      </c>
      <c r="AA1001" s="24">
        <f t="shared" si="705"/>
        <v>0</v>
      </c>
      <c r="AB1001" s="24">
        <f t="shared" si="705"/>
        <v>0</v>
      </c>
      <c r="AC1001" s="24">
        <f t="shared" si="705"/>
        <v>0</v>
      </c>
      <c r="AD1001" s="24">
        <f t="shared" si="705"/>
        <v>0</v>
      </c>
      <c r="AE1001" s="24">
        <f t="shared" si="705"/>
        <v>0</v>
      </c>
      <c r="AF1001" s="24">
        <f t="shared" si="705"/>
        <v>0</v>
      </c>
      <c r="AG1001" s="24">
        <f t="shared" si="705"/>
        <v>0</v>
      </c>
      <c r="AH1001" s="24">
        <f t="shared" si="705"/>
        <v>0</v>
      </c>
    </row>
    <row r="1002" spans="2:34" hidden="1" outlineLevel="1">
      <c r="B1002" t="str">
        <f t="shared" si="689"/>
        <v>Renewable electricity - Feedstock WTT emissions (nitrous oxide) - Global - ton N2O/MWh</v>
      </c>
      <c r="C1002" t="s">
        <v>118</v>
      </c>
      <c r="D1002" t="s">
        <v>188</v>
      </c>
      <c r="E1002" t="s">
        <v>49</v>
      </c>
      <c r="F1002" t="s">
        <v>189</v>
      </c>
      <c r="G1002" s="44">
        <f t="shared" si="704"/>
        <v>0</v>
      </c>
      <c r="H1002" s="44">
        <f t="shared" si="704"/>
        <v>0</v>
      </c>
      <c r="I1002" s="44">
        <f t="shared" si="704"/>
        <v>0</v>
      </c>
      <c r="J1002" s="44">
        <f t="shared" si="704"/>
        <v>0</v>
      </c>
      <c r="K1002" s="44">
        <f t="shared" si="704"/>
        <v>0</v>
      </c>
      <c r="L1002" s="44">
        <f t="shared" si="704"/>
        <v>0</v>
      </c>
      <c r="M1002" s="44">
        <f t="shared" si="704"/>
        <v>0</v>
      </c>
      <c r="N1002" s="24">
        <f t="shared" si="704"/>
        <v>0</v>
      </c>
      <c r="O1002" s="24">
        <f t="shared" si="704"/>
        <v>0</v>
      </c>
      <c r="P1002" s="24">
        <f t="shared" si="704"/>
        <v>0</v>
      </c>
      <c r="Q1002" s="24">
        <f t="shared" si="704"/>
        <v>0</v>
      </c>
      <c r="R1002" s="24">
        <f t="shared" si="704"/>
        <v>0</v>
      </c>
      <c r="S1002" s="24">
        <f t="shared" si="704"/>
        <v>0</v>
      </c>
      <c r="T1002" s="24">
        <f t="shared" si="704"/>
        <v>0</v>
      </c>
      <c r="U1002" s="24">
        <f t="shared" si="704"/>
        <v>0</v>
      </c>
      <c r="V1002" s="24">
        <f t="shared" si="704"/>
        <v>0</v>
      </c>
      <c r="W1002" s="24">
        <f t="shared" si="705"/>
        <v>0</v>
      </c>
      <c r="X1002" s="24">
        <f t="shared" si="705"/>
        <v>0</v>
      </c>
      <c r="Y1002" s="24">
        <f t="shared" si="705"/>
        <v>0</v>
      </c>
      <c r="Z1002" s="24">
        <f t="shared" si="705"/>
        <v>0</v>
      </c>
      <c r="AA1002" s="24">
        <f t="shared" si="705"/>
        <v>0</v>
      </c>
      <c r="AB1002" s="24">
        <f t="shared" si="705"/>
        <v>0</v>
      </c>
      <c r="AC1002" s="24">
        <f t="shared" si="705"/>
        <v>0</v>
      </c>
      <c r="AD1002" s="24">
        <f t="shared" si="705"/>
        <v>0</v>
      </c>
      <c r="AE1002" s="24">
        <f t="shared" si="705"/>
        <v>0</v>
      </c>
      <c r="AF1002" s="24">
        <f t="shared" si="705"/>
        <v>0</v>
      </c>
      <c r="AG1002" s="24">
        <f t="shared" si="705"/>
        <v>0</v>
      </c>
      <c r="AH1002" s="24">
        <f t="shared" si="705"/>
        <v>0</v>
      </c>
    </row>
    <row r="1003" spans="2:34" hidden="1" outlineLevel="1">
      <c r="B1003" t="str">
        <f t="shared" si="689"/>
        <v>Bio-oil (HTL) - Energy demand - Global - MWh/ton fuel</v>
      </c>
      <c r="C1003" t="str">
        <f>C962</f>
        <v>Bio-oil (HTL)</v>
      </c>
      <c r="D1003" t="s">
        <v>137</v>
      </c>
      <c r="E1003" t="s">
        <v>49</v>
      </c>
      <c r="F1003" t="s">
        <v>122</v>
      </c>
      <c r="G1003" s="98">
        <f t="shared" si="704"/>
        <v>0</v>
      </c>
      <c r="H1003" s="98">
        <f t="shared" si="704"/>
        <v>0</v>
      </c>
      <c r="I1003" s="98">
        <f t="shared" si="704"/>
        <v>0</v>
      </c>
      <c r="J1003" s="98">
        <f t="shared" si="704"/>
        <v>0</v>
      </c>
      <c r="K1003" s="98">
        <f t="shared" si="704"/>
        <v>0</v>
      </c>
      <c r="L1003" s="98">
        <f t="shared" si="704"/>
        <v>0</v>
      </c>
      <c r="M1003" s="98">
        <f t="shared" si="704"/>
        <v>0</v>
      </c>
      <c r="N1003" s="20">
        <f t="shared" si="704"/>
        <v>0.79751787885447367</v>
      </c>
      <c r="O1003" s="20">
        <f t="shared" si="704"/>
        <v>0.79693221079978627</v>
      </c>
      <c r="P1003" s="20">
        <f t="shared" si="704"/>
        <v>0.79634654274509908</v>
      </c>
      <c r="Q1003" s="20">
        <f t="shared" si="704"/>
        <v>0.7957608746904119</v>
      </c>
      <c r="R1003" s="20">
        <f t="shared" si="704"/>
        <v>0.79517520663572472</v>
      </c>
      <c r="S1003" s="20">
        <f t="shared" si="704"/>
        <v>0.79458953858103754</v>
      </c>
      <c r="T1003" s="20">
        <f t="shared" si="704"/>
        <v>0.79400387052635035</v>
      </c>
      <c r="U1003" s="20">
        <f t="shared" si="704"/>
        <v>0.79341820247166295</v>
      </c>
      <c r="V1003" s="20">
        <f t="shared" si="704"/>
        <v>0.79283253441697576</v>
      </c>
      <c r="W1003" s="20">
        <f t="shared" si="705"/>
        <v>0.79224686636228858</v>
      </c>
      <c r="X1003" s="20">
        <f t="shared" si="705"/>
        <v>0.7916611983076014</v>
      </c>
      <c r="Y1003" s="20">
        <f t="shared" si="705"/>
        <v>0.79107553025291399</v>
      </c>
      <c r="Z1003" s="20">
        <f t="shared" si="705"/>
        <v>0.79048986219822681</v>
      </c>
      <c r="AA1003" s="20">
        <f t="shared" si="705"/>
        <v>0.78990419414353963</v>
      </c>
      <c r="AB1003" s="20">
        <f t="shared" si="705"/>
        <v>0.78931852608885245</v>
      </c>
      <c r="AC1003" s="20">
        <f t="shared" si="705"/>
        <v>0.78873285803416526</v>
      </c>
      <c r="AD1003" s="20">
        <f t="shared" si="705"/>
        <v>0.78814718997947808</v>
      </c>
      <c r="AE1003" s="20">
        <f t="shared" si="705"/>
        <v>0.78756152192479068</v>
      </c>
      <c r="AF1003" s="20">
        <f t="shared" si="705"/>
        <v>0.78697585387010349</v>
      </c>
      <c r="AG1003" s="20">
        <f t="shared" si="705"/>
        <v>0.78639018581541631</v>
      </c>
      <c r="AH1003" s="20">
        <f t="shared" si="705"/>
        <v>0.7858045177607289</v>
      </c>
    </row>
    <row r="1004" spans="2:34" hidden="1" outlineLevel="1">
      <c r="B1004" t="str">
        <f t="shared" si="689"/>
        <v/>
      </c>
      <c r="C1004" s="2"/>
      <c r="G1004" s="45"/>
      <c r="H1004" s="45"/>
      <c r="I1004" s="45"/>
      <c r="J1004" s="45"/>
      <c r="K1004" s="45"/>
      <c r="L1004" s="45"/>
      <c r="M1004" s="45"/>
    </row>
    <row r="1005" spans="2:34" hidden="1" outlineLevel="1">
      <c r="B1005" t="str">
        <f t="shared" si="689"/>
        <v>Bio-oil (HTL) - Feedstock-related emissions - WTT - Global - ton CO2/ton fuel</v>
      </c>
      <c r="C1005" s="10" t="str">
        <f>C962</f>
        <v>Bio-oil (HTL)</v>
      </c>
      <c r="D1005" s="10" t="s">
        <v>190</v>
      </c>
      <c r="E1005" s="10" t="s">
        <v>49</v>
      </c>
      <c r="F1005" s="10" t="s">
        <v>176</v>
      </c>
      <c r="G1005" s="101">
        <f>G1008*G$1017+G1011*G$1018+G1014*G$1019</f>
        <v>0</v>
      </c>
      <c r="H1005" s="101">
        <f t="shared" ref="H1005:AH1005" si="706">H1008*H$1017+H1011*H$1018+H1014*H$1019</f>
        <v>0</v>
      </c>
      <c r="I1005" s="101">
        <f t="shared" si="706"/>
        <v>0</v>
      </c>
      <c r="J1005" s="101">
        <f t="shared" si="706"/>
        <v>0</v>
      </c>
      <c r="K1005" s="101">
        <f t="shared" si="706"/>
        <v>0</v>
      </c>
      <c r="L1005" s="101">
        <f t="shared" si="706"/>
        <v>0</v>
      </c>
      <c r="M1005" s="101">
        <f t="shared" si="706"/>
        <v>0</v>
      </c>
      <c r="N1005" s="67">
        <f t="shared" si="706"/>
        <v>1.7883142206052471E-2</v>
      </c>
      <c r="O1005" s="67">
        <f t="shared" si="706"/>
        <v>1.7766940111384195E-2</v>
      </c>
      <c r="P1005" s="67">
        <f t="shared" si="706"/>
        <v>1.7644932723790578E-2</v>
      </c>
      <c r="Q1005" s="67">
        <f t="shared" si="706"/>
        <v>1.7517120043271325E-2</v>
      </c>
      <c r="R1005" s="67">
        <f t="shared" si="706"/>
        <v>1.738350206982614E-2</v>
      </c>
      <c r="S1005" s="67">
        <f t="shared" si="706"/>
        <v>1.7244078803455534E-2</v>
      </c>
      <c r="T1005" s="67">
        <f t="shared" si="706"/>
        <v>1.7098637076999691E-2</v>
      </c>
      <c r="U1005" s="67">
        <f t="shared" si="706"/>
        <v>1.6949170801424187E-2</v>
      </c>
      <c r="V1005" s="67">
        <f t="shared" si="706"/>
        <v>1.6795679976729642E-2</v>
      </c>
      <c r="W1005" s="67">
        <f t="shared" si="706"/>
        <v>1.6638164602915215E-2</v>
      </c>
      <c r="X1005" s="67">
        <f t="shared" si="706"/>
        <v>1.6476624679981112E-2</v>
      </c>
      <c r="Y1005" s="67">
        <f t="shared" si="706"/>
        <v>1.6267701457731064E-2</v>
      </c>
      <c r="Z1005" s="67">
        <f t="shared" si="706"/>
        <v>1.6061066977942559E-2</v>
      </c>
      <c r="AA1005" s="67">
        <f t="shared" si="706"/>
        <v>1.5856721240615983E-2</v>
      </c>
      <c r="AB1005" s="67">
        <f t="shared" si="706"/>
        <v>1.5654664245750953E-2</v>
      </c>
      <c r="AC1005" s="67">
        <f t="shared" si="706"/>
        <v>1.5454895993347756E-2</v>
      </c>
      <c r="AD1005" s="67">
        <f t="shared" si="706"/>
        <v>1.5288046256600855E-2</v>
      </c>
      <c r="AE1005" s="67">
        <f t="shared" si="706"/>
        <v>1.5124134913892664E-2</v>
      </c>
      <c r="AF1005" s="67">
        <f t="shared" si="706"/>
        <v>1.4963161965223104E-2</v>
      </c>
      <c r="AG1005" s="67">
        <f t="shared" si="706"/>
        <v>1.4805127410592207E-2</v>
      </c>
      <c r="AH1005" s="67">
        <f t="shared" si="706"/>
        <v>1.4650031250000011E-2</v>
      </c>
    </row>
    <row r="1006" spans="2:34" hidden="1" outlineLevel="1">
      <c r="B1006" t="str">
        <f t="shared" si="689"/>
        <v>Bio-oil (HTL) - Feedstock-related emissions - WTT - Global - ton CH4/ton fuel</v>
      </c>
      <c r="C1006" s="2" t="str">
        <f>C962</f>
        <v>Bio-oil (HTL)</v>
      </c>
      <c r="D1006" s="2" t="s">
        <v>190</v>
      </c>
      <c r="E1006" s="2" t="s">
        <v>49</v>
      </c>
      <c r="F1006" s="2" t="s">
        <v>177</v>
      </c>
      <c r="G1006" s="102">
        <f t="shared" ref="G1006:AH1006" si="707">G1009*G$1017+G1012*G$1018+G1015*G$1019</f>
        <v>0</v>
      </c>
      <c r="H1006" s="102">
        <f t="shared" si="707"/>
        <v>0</v>
      </c>
      <c r="I1006" s="102">
        <f t="shared" si="707"/>
        <v>0</v>
      </c>
      <c r="J1006" s="102">
        <f t="shared" si="707"/>
        <v>0</v>
      </c>
      <c r="K1006" s="102">
        <f t="shared" si="707"/>
        <v>0</v>
      </c>
      <c r="L1006" s="102">
        <f t="shared" si="707"/>
        <v>0</v>
      </c>
      <c r="M1006" s="102">
        <f t="shared" si="707"/>
        <v>0</v>
      </c>
      <c r="N1006" s="68">
        <f t="shared" si="707"/>
        <v>0</v>
      </c>
      <c r="O1006" s="68">
        <f t="shared" si="707"/>
        <v>0</v>
      </c>
      <c r="P1006" s="68">
        <f t="shared" si="707"/>
        <v>0</v>
      </c>
      <c r="Q1006" s="68">
        <f t="shared" si="707"/>
        <v>0</v>
      </c>
      <c r="R1006" s="68">
        <f t="shared" si="707"/>
        <v>0</v>
      </c>
      <c r="S1006" s="68">
        <f t="shared" si="707"/>
        <v>0</v>
      </c>
      <c r="T1006" s="68">
        <f t="shared" si="707"/>
        <v>0</v>
      </c>
      <c r="U1006" s="68">
        <f t="shared" si="707"/>
        <v>0</v>
      </c>
      <c r="V1006" s="68">
        <f t="shared" si="707"/>
        <v>0</v>
      </c>
      <c r="W1006" s="68">
        <f t="shared" si="707"/>
        <v>0</v>
      </c>
      <c r="X1006" s="68">
        <f t="shared" si="707"/>
        <v>0</v>
      </c>
      <c r="Y1006" s="68">
        <f t="shared" si="707"/>
        <v>0</v>
      </c>
      <c r="Z1006" s="68">
        <f t="shared" si="707"/>
        <v>0</v>
      </c>
      <c r="AA1006" s="68">
        <f t="shared" si="707"/>
        <v>0</v>
      </c>
      <c r="AB1006" s="68">
        <f t="shared" si="707"/>
        <v>0</v>
      </c>
      <c r="AC1006" s="68">
        <f t="shared" si="707"/>
        <v>0</v>
      </c>
      <c r="AD1006" s="68">
        <f t="shared" si="707"/>
        <v>0</v>
      </c>
      <c r="AE1006" s="68">
        <f t="shared" si="707"/>
        <v>0</v>
      </c>
      <c r="AF1006" s="68">
        <f t="shared" si="707"/>
        <v>0</v>
      </c>
      <c r="AG1006" s="68">
        <f t="shared" si="707"/>
        <v>0</v>
      </c>
      <c r="AH1006" s="68">
        <f t="shared" si="707"/>
        <v>0</v>
      </c>
    </row>
    <row r="1007" spans="2:34" hidden="1" outlineLevel="1">
      <c r="B1007" t="str">
        <f t="shared" si="689"/>
        <v>Bio-oil (HTL) - Feedstock-related emissions - WTT - Global - ton N2O/ton fuel</v>
      </c>
      <c r="C1007" s="13" t="str">
        <f>C962</f>
        <v>Bio-oil (HTL)</v>
      </c>
      <c r="D1007" s="13" t="s">
        <v>190</v>
      </c>
      <c r="E1007" s="13" t="s">
        <v>49</v>
      </c>
      <c r="F1007" s="13" t="s">
        <v>178</v>
      </c>
      <c r="G1007" s="103">
        <f t="shared" ref="G1007:AH1007" si="708">G1010*G$1017+G1013*G$1018+G1016*G$1019</f>
        <v>0</v>
      </c>
      <c r="H1007" s="103">
        <f t="shared" si="708"/>
        <v>0</v>
      </c>
      <c r="I1007" s="103">
        <f t="shared" si="708"/>
        <v>0</v>
      </c>
      <c r="J1007" s="103">
        <f t="shared" si="708"/>
        <v>0</v>
      </c>
      <c r="K1007" s="103">
        <f t="shared" si="708"/>
        <v>0</v>
      </c>
      <c r="L1007" s="103">
        <f t="shared" si="708"/>
        <v>0</v>
      </c>
      <c r="M1007" s="103">
        <f t="shared" si="708"/>
        <v>0</v>
      </c>
      <c r="N1007" s="69">
        <f t="shared" si="708"/>
        <v>0</v>
      </c>
      <c r="O1007" s="69">
        <f t="shared" si="708"/>
        <v>0</v>
      </c>
      <c r="P1007" s="69">
        <f t="shared" si="708"/>
        <v>0</v>
      </c>
      <c r="Q1007" s="69">
        <f t="shared" si="708"/>
        <v>0</v>
      </c>
      <c r="R1007" s="69">
        <f t="shared" si="708"/>
        <v>0</v>
      </c>
      <c r="S1007" s="69">
        <f t="shared" si="708"/>
        <v>0</v>
      </c>
      <c r="T1007" s="69">
        <f t="shared" si="708"/>
        <v>0</v>
      </c>
      <c r="U1007" s="69">
        <f t="shared" si="708"/>
        <v>0</v>
      </c>
      <c r="V1007" s="69">
        <f t="shared" si="708"/>
        <v>0</v>
      </c>
      <c r="W1007" s="69">
        <f t="shared" si="708"/>
        <v>0</v>
      </c>
      <c r="X1007" s="69">
        <f t="shared" si="708"/>
        <v>0</v>
      </c>
      <c r="Y1007" s="69">
        <f t="shared" si="708"/>
        <v>0</v>
      </c>
      <c r="Z1007" s="69">
        <f t="shared" si="708"/>
        <v>0</v>
      </c>
      <c r="AA1007" s="69">
        <f t="shared" si="708"/>
        <v>0</v>
      </c>
      <c r="AB1007" s="69">
        <f t="shared" si="708"/>
        <v>0</v>
      </c>
      <c r="AC1007" s="69">
        <f t="shared" si="708"/>
        <v>0</v>
      </c>
      <c r="AD1007" s="69">
        <f t="shared" si="708"/>
        <v>0</v>
      </c>
      <c r="AE1007" s="69">
        <f t="shared" si="708"/>
        <v>0</v>
      </c>
      <c r="AF1007" s="69">
        <f t="shared" si="708"/>
        <v>0</v>
      </c>
      <c r="AG1007" s="69">
        <f t="shared" si="708"/>
        <v>0</v>
      </c>
      <c r="AH1007" s="69">
        <f t="shared" si="708"/>
        <v>0</v>
      </c>
    </row>
    <row r="1008" spans="2:34" hidden="1" outlineLevel="1">
      <c r="B1008" t="str">
        <f t="shared" si="689"/>
        <v>e-hydrogen (compressed) - Feedstock WTT emissions (carbon dioxide) - Global - ton CO2/ton feedstock</v>
      </c>
      <c r="C1008" t="s">
        <v>62</v>
      </c>
      <c r="D1008" t="s">
        <v>184</v>
      </c>
      <c r="E1008" t="s">
        <v>49</v>
      </c>
      <c r="F1008" t="s">
        <v>191</v>
      </c>
      <c r="G1008" s="104">
        <f t="shared" ref="G1008:AH1008" si="709">G194</f>
        <v>0.29069928460653066</v>
      </c>
      <c r="H1008" s="104">
        <f t="shared" si="709"/>
        <v>0.29036818709700268</v>
      </c>
      <c r="I1008" s="104">
        <f t="shared" si="709"/>
        <v>0.28998000000000135</v>
      </c>
      <c r="J1008" s="104">
        <f t="shared" si="709"/>
        <v>0.28940257594781538</v>
      </c>
      <c r="K1008" s="104">
        <f t="shared" si="709"/>
        <v>0.28872889145140718</v>
      </c>
      <c r="L1008" s="104">
        <f t="shared" si="709"/>
        <v>0.28795894651077331</v>
      </c>
      <c r="M1008" s="104">
        <f t="shared" si="709"/>
        <v>0.28709274112591998</v>
      </c>
      <c r="N1008" s="91">
        <f t="shared" si="709"/>
        <v>0.28613027529683954</v>
      </c>
      <c r="O1008" s="91">
        <f t="shared" si="709"/>
        <v>0.28427104178214713</v>
      </c>
      <c r="P1008" s="91">
        <f t="shared" si="709"/>
        <v>0.28231892358064925</v>
      </c>
      <c r="Q1008" s="91">
        <f t="shared" si="709"/>
        <v>0.28027392069234119</v>
      </c>
      <c r="R1008" s="91">
        <f t="shared" si="709"/>
        <v>0.27813603311721824</v>
      </c>
      <c r="S1008" s="91">
        <f t="shared" si="709"/>
        <v>0.27590526085528855</v>
      </c>
      <c r="T1008" s="91">
        <f t="shared" si="709"/>
        <v>0.27357819323199506</v>
      </c>
      <c r="U1008" s="91">
        <f t="shared" si="709"/>
        <v>0.27118673282278699</v>
      </c>
      <c r="V1008" s="91">
        <f t="shared" si="709"/>
        <v>0.26873087962767428</v>
      </c>
      <c r="W1008" s="91">
        <f t="shared" si="709"/>
        <v>0.26621063364664344</v>
      </c>
      <c r="X1008" s="91">
        <f t="shared" si="709"/>
        <v>0.26362599487969779</v>
      </c>
      <c r="Y1008" s="91">
        <f t="shared" si="709"/>
        <v>0.26028322332369702</v>
      </c>
      <c r="Z1008" s="91">
        <f t="shared" si="709"/>
        <v>0.25697707164708095</v>
      </c>
      <c r="AA1008" s="91">
        <f t="shared" si="709"/>
        <v>0.25370753984985572</v>
      </c>
      <c r="AB1008" s="91">
        <f t="shared" si="709"/>
        <v>0.25047462793201525</v>
      </c>
      <c r="AC1008" s="91">
        <f t="shared" si="709"/>
        <v>0.2472783358935641</v>
      </c>
      <c r="AD1008" s="91">
        <f t="shared" si="709"/>
        <v>0.24460874010561368</v>
      </c>
      <c r="AE1008" s="91">
        <f t="shared" si="709"/>
        <v>0.24198615862228262</v>
      </c>
      <c r="AF1008" s="91">
        <f t="shared" si="709"/>
        <v>0.23941059144356966</v>
      </c>
      <c r="AG1008" s="91">
        <f t="shared" si="709"/>
        <v>0.23688203856947532</v>
      </c>
      <c r="AH1008" s="91">
        <f t="shared" si="709"/>
        <v>0.23440050000000018</v>
      </c>
    </row>
    <row r="1009" spans="2:34" hidden="1" outlineLevel="1">
      <c r="B1009" t="str">
        <f t="shared" si="689"/>
        <v>e-hydrogen (compressed) - Feedstock WTT emissions (methane) - Global - ton CH4/ton feedstock</v>
      </c>
      <c r="C1009" t="s">
        <v>62</v>
      </c>
      <c r="D1009" t="s">
        <v>186</v>
      </c>
      <c r="E1009" t="s">
        <v>49</v>
      </c>
      <c r="F1009" t="s">
        <v>192</v>
      </c>
      <c r="G1009" s="104">
        <f t="shared" ref="G1009:AH1009" si="710">G195</f>
        <v>0</v>
      </c>
      <c r="H1009" s="104">
        <f t="shared" si="710"/>
        <v>0</v>
      </c>
      <c r="I1009" s="104">
        <f t="shared" si="710"/>
        <v>0</v>
      </c>
      <c r="J1009" s="104">
        <f t="shared" si="710"/>
        <v>0</v>
      </c>
      <c r="K1009" s="104">
        <f t="shared" si="710"/>
        <v>0</v>
      </c>
      <c r="L1009" s="104">
        <f t="shared" si="710"/>
        <v>0</v>
      </c>
      <c r="M1009" s="104">
        <f t="shared" si="710"/>
        <v>0</v>
      </c>
      <c r="N1009" s="91">
        <f t="shared" si="710"/>
        <v>0</v>
      </c>
      <c r="O1009" s="91">
        <f t="shared" si="710"/>
        <v>0</v>
      </c>
      <c r="P1009" s="91">
        <f t="shared" si="710"/>
        <v>0</v>
      </c>
      <c r="Q1009" s="91">
        <f t="shared" si="710"/>
        <v>0</v>
      </c>
      <c r="R1009" s="91">
        <f t="shared" si="710"/>
        <v>0</v>
      </c>
      <c r="S1009" s="91">
        <f t="shared" si="710"/>
        <v>0</v>
      </c>
      <c r="T1009" s="91">
        <f t="shared" si="710"/>
        <v>0</v>
      </c>
      <c r="U1009" s="91">
        <f t="shared" si="710"/>
        <v>0</v>
      </c>
      <c r="V1009" s="91">
        <f t="shared" si="710"/>
        <v>0</v>
      </c>
      <c r="W1009" s="91">
        <f t="shared" si="710"/>
        <v>0</v>
      </c>
      <c r="X1009" s="91">
        <f t="shared" si="710"/>
        <v>0</v>
      </c>
      <c r="Y1009" s="91">
        <f t="shared" si="710"/>
        <v>0</v>
      </c>
      <c r="Z1009" s="91">
        <f t="shared" si="710"/>
        <v>0</v>
      </c>
      <c r="AA1009" s="91">
        <f t="shared" si="710"/>
        <v>0</v>
      </c>
      <c r="AB1009" s="91">
        <f t="shared" si="710"/>
        <v>0</v>
      </c>
      <c r="AC1009" s="91">
        <f t="shared" si="710"/>
        <v>0</v>
      </c>
      <c r="AD1009" s="91">
        <f t="shared" si="710"/>
        <v>0</v>
      </c>
      <c r="AE1009" s="91">
        <f t="shared" si="710"/>
        <v>0</v>
      </c>
      <c r="AF1009" s="91">
        <f t="shared" si="710"/>
        <v>0</v>
      </c>
      <c r="AG1009" s="91">
        <f t="shared" si="710"/>
        <v>0</v>
      </c>
      <c r="AH1009" s="91">
        <f t="shared" si="710"/>
        <v>0</v>
      </c>
    </row>
    <row r="1010" spans="2:34" hidden="1" outlineLevel="1">
      <c r="B1010" t="str">
        <f t="shared" si="689"/>
        <v>e-hydrogen (compressed) - Feedstock WTT emissions (nitrous oxide) - Global - ton N2O/ton feedstock</v>
      </c>
      <c r="C1010" t="s">
        <v>62</v>
      </c>
      <c r="D1010" t="s">
        <v>188</v>
      </c>
      <c r="E1010" t="s">
        <v>49</v>
      </c>
      <c r="F1010" t="s">
        <v>193</v>
      </c>
      <c r="G1010" s="104">
        <f t="shared" ref="G1010:AH1010" si="711">G196</f>
        <v>0</v>
      </c>
      <c r="H1010" s="104">
        <f t="shared" si="711"/>
        <v>0</v>
      </c>
      <c r="I1010" s="104">
        <f t="shared" si="711"/>
        <v>0</v>
      </c>
      <c r="J1010" s="104">
        <f t="shared" si="711"/>
        <v>0</v>
      </c>
      <c r="K1010" s="104">
        <f t="shared" si="711"/>
        <v>0</v>
      </c>
      <c r="L1010" s="104">
        <f t="shared" si="711"/>
        <v>0</v>
      </c>
      <c r="M1010" s="104">
        <f t="shared" si="711"/>
        <v>0</v>
      </c>
      <c r="N1010" s="91">
        <f t="shared" si="711"/>
        <v>0</v>
      </c>
      <c r="O1010" s="91">
        <f t="shared" si="711"/>
        <v>0</v>
      </c>
      <c r="P1010" s="91">
        <f t="shared" si="711"/>
        <v>0</v>
      </c>
      <c r="Q1010" s="91">
        <f t="shared" si="711"/>
        <v>0</v>
      </c>
      <c r="R1010" s="91">
        <f t="shared" si="711"/>
        <v>0</v>
      </c>
      <c r="S1010" s="91">
        <f t="shared" si="711"/>
        <v>0</v>
      </c>
      <c r="T1010" s="91">
        <f t="shared" si="711"/>
        <v>0</v>
      </c>
      <c r="U1010" s="91">
        <f t="shared" si="711"/>
        <v>0</v>
      </c>
      <c r="V1010" s="91">
        <f t="shared" si="711"/>
        <v>0</v>
      </c>
      <c r="W1010" s="91">
        <f t="shared" si="711"/>
        <v>0</v>
      </c>
      <c r="X1010" s="91">
        <f t="shared" si="711"/>
        <v>0</v>
      </c>
      <c r="Y1010" s="91">
        <f t="shared" si="711"/>
        <v>0</v>
      </c>
      <c r="Z1010" s="91">
        <f t="shared" si="711"/>
        <v>0</v>
      </c>
      <c r="AA1010" s="91">
        <f t="shared" si="711"/>
        <v>0</v>
      </c>
      <c r="AB1010" s="91">
        <f t="shared" si="711"/>
        <v>0</v>
      </c>
      <c r="AC1010" s="91">
        <f t="shared" si="711"/>
        <v>0</v>
      </c>
      <c r="AD1010" s="91">
        <f t="shared" si="711"/>
        <v>0</v>
      </c>
      <c r="AE1010" s="91">
        <f t="shared" si="711"/>
        <v>0</v>
      </c>
      <c r="AF1010" s="91">
        <f t="shared" si="711"/>
        <v>0</v>
      </c>
      <c r="AG1010" s="91">
        <f t="shared" si="711"/>
        <v>0</v>
      </c>
      <c r="AH1010" s="91">
        <f t="shared" si="711"/>
        <v>0</v>
      </c>
    </row>
    <row r="1011" spans="2:34" hidden="1" outlineLevel="1">
      <c r="B1011" t="str">
        <f t="shared" si="689"/>
        <v>Wood - Feedstock WTT emissions (carbon dioxide) - Global - ton CO2/ton feedstock</v>
      </c>
      <c r="C1011" t="s">
        <v>146</v>
      </c>
      <c r="D1011" t="s">
        <v>184</v>
      </c>
      <c r="E1011" t="s">
        <v>49</v>
      </c>
      <c r="F1011" t="s">
        <v>191</v>
      </c>
      <c r="G1011" s="44">
        <f t="shared" ref="G1011:AH1019" si="712">INDEX(FuelData,MATCH($B1011,FuelData_Index,0),MATCH(G$4,FuelData_Year,0))</f>
        <v>0</v>
      </c>
      <c r="H1011" s="44">
        <f t="shared" si="712"/>
        <v>0</v>
      </c>
      <c r="I1011" s="44">
        <f t="shared" si="712"/>
        <v>0</v>
      </c>
      <c r="J1011" s="44">
        <f t="shared" si="712"/>
        <v>0</v>
      </c>
      <c r="K1011" s="44">
        <f t="shared" si="712"/>
        <v>0</v>
      </c>
      <c r="L1011" s="44">
        <f t="shared" si="712"/>
        <v>0</v>
      </c>
      <c r="M1011" s="44">
        <f t="shared" si="712"/>
        <v>0</v>
      </c>
      <c r="N1011" s="24">
        <f t="shared" si="712"/>
        <v>0</v>
      </c>
      <c r="O1011" s="24">
        <f t="shared" si="712"/>
        <v>0</v>
      </c>
      <c r="P1011" s="24">
        <f t="shared" si="712"/>
        <v>0</v>
      </c>
      <c r="Q1011" s="24">
        <f t="shared" si="712"/>
        <v>0</v>
      </c>
      <c r="R1011" s="24">
        <f t="shared" si="712"/>
        <v>0</v>
      </c>
      <c r="S1011" s="24">
        <f t="shared" si="712"/>
        <v>0</v>
      </c>
      <c r="T1011" s="24">
        <f t="shared" si="712"/>
        <v>0</v>
      </c>
      <c r="U1011" s="24">
        <f t="shared" si="712"/>
        <v>0</v>
      </c>
      <c r="V1011" s="24">
        <f t="shared" si="712"/>
        <v>0</v>
      </c>
      <c r="W1011" s="24">
        <f t="shared" si="712"/>
        <v>0</v>
      </c>
      <c r="X1011" s="24">
        <f t="shared" si="712"/>
        <v>0</v>
      </c>
      <c r="Y1011" s="24">
        <f t="shared" si="712"/>
        <v>0</v>
      </c>
      <c r="Z1011" s="24">
        <f t="shared" si="712"/>
        <v>0</v>
      </c>
      <c r="AA1011" s="24">
        <f t="shared" si="712"/>
        <v>0</v>
      </c>
      <c r="AB1011" s="24">
        <f t="shared" si="712"/>
        <v>0</v>
      </c>
      <c r="AC1011" s="24">
        <f t="shared" si="712"/>
        <v>0</v>
      </c>
      <c r="AD1011" s="24">
        <f t="shared" si="712"/>
        <v>0</v>
      </c>
      <c r="AE1011" s="24">
        <f t="shared" si="712"/>
        <v>0</v>
      </c>
      <c r="AF1011" s="24">
        <f t="shared" si="712"/>
        <v>0</v>
      </c>
      <c r="AG1011" s="24">
        <f t="shared" si="712"/>
        <v>0</v>
      </c>
      <c r="AH1011" s="24">
        <f t="shared" si="712"/>
        <v>0</v>
      </c>
    </row>
    <row r="1012" spans="2:34" hidden="1" outlineLevel="1">
      <c r="B1012" t="str">
        <f t="shared" si="689"/>
        <v>Wood - Feedstock WTT emissions (methane) - Global - ton CH4/ton feedstock</v>
      </c>
      <c r="C1012" t="s">
        <v>146</v>
      </c>
      <c r="D1012" t="s">
        <v>186</v>
      </c>
      <c r="E1012" t="s">
        <v>49</v>
      </c>
      <c r="F1012" t="s">
        <v>192</v>
      </c>
      <c r="G1012" s="44">
        <f t="shared" si="712"/>
        <v>0</v>
      </c>
      <c r="H1012" s="44">
        <f t="shared" si="712"/>
        <v>0</v>
      </c>
      <c r="I1012" s="44">
        <f t="shared" si="712"/>
        <v>0</v>
      </c>
      <c r="J1012" s="44">
        <f t="shared" si="712"/>
        <v>0</v>
      </c>
      <c r="K1012" s="44">
        <f t="shared" si="712"/>
        <v>0</v>
      </c>
      <c r="L1012" s="44">
        <f t="shared" si="712"/>
        <v>0</v>
      </c>
      <c r="M1012" s="44">
        <f t="shared" si="712"/>
        <v>0</v>
      </c>
      <c r="N1012" s="24">
        <f t="shared" si="712"/>
        <v>0</v>
      </c>
      <c r="O1012" s="24">
        <f t="shared" si="712"/>
        <v>0</v>
      </c>
      <c r="P1012" s="24">
        <f t="shared" si="712"/>
        <v>0</v>
      </c>
      <c r="Q1012" s="24">
        <f t="shared" si="712"/>
        <v>0</v>
      </c>
      <c r="R1012" s="24">
        <f t="shared" si="712"/>
        <v>0</v>
      </c>
      <c r="S1012" s="24">
        <f t="shared" si="712"/>
        <v>0</v>
      </c>
      <c r="T1012" s="24">
        <f t="shared" si="712"/>
        <v>0</v>
      </c>
      <c r="U1012" s="24">
        <f t="shared" si="712"/>
        <v>0</v>
      </c>
      <c r="V1012" s="24">
        <f t="shared" si="712"/>
        <v>0</v>
      </c>
      <c r="W1012" s="24">
        <f t="shared" si="712"/>
        <v>0</v>
      </c>
      <c r="X1012" s="24">
        <f t="shared" si="712"/>
        <v>0</v>
      </c>
      <c r="Y1012" s="24">
        <f t="shared" si="712"/>
        <v>0</v>
      </c>
      <c r="Z1012" s="24">
        <f t="shared" si="712"/>
        <v>0</v>
      </c>
      <c r="AA1012" s="24">
        <f t="shared" si="712"/>
        <v>0</v>
      </c>
      <c r="AB1012" s="24">
        <f t="shared" si="712"/>
        <v>0</v>
      </c>
      <c r="AC1012" s="24">
        <f t="shared" si="712"/>
        <v>0</v>
      </c>
      <c r="AD1012" s="24">
        <f t="shared" si="712"/>
        <v>0</v>
      </c>
      <c r="AE1012" s="24">
        <f t="shared" si="712"/>
        <v>0</v>
      </c>
      <c r="AF1012" s="24">
        <f t="shared" si="712"/>
        <v>0</v>
      </c>
      <c r="AG1012" s="24">
        <f t="shared" si="712"/>
        <v>0</v>
      </c>
      <c r="AH1012" s="24">
        <f t="shared" si="712"/>
        <v>0</v>
      </c>
    </row>
    <row r="1013" spans="2:34" hidden="1" outlineLevel="1">
      <c r="B1013" t="str">
        <f t="shared" si="689"/>
        <v>Wood - Feedstock WTT emissions (nitrous oxide) - Global - ton N2O/ton feedstock</v>
      </c>
      <c r="C1013" t="s">
        <v>146</v>
      </c>
      <c r="D1013" t="s">
        <v>188</v>
      </c>
      <c r="E1013" t="s">
        <v>49</v>
      </c>
      <c r="F1013" t="s">
        <v>193</v>
      </c>
      <c r="G1013" s="44">
        <f t="shared" si="712"/>
        <v>0</v>
      </c>
      <c r="H1013" s="44">
        <f t="shared" si="712"/>
        <v>0</v>
      </c>
      <c r="I1013" s="44">
        <f t="shared" si="712"/>
        <v>0</v>
      </c>
      <c r="J1013" s="44">
        <f t="shared" si="712"/>
        <v>0</v>
      </c>
      <c r="K1013" s="44">
        <f t="shared" si="712"/>
        <v>0</v>
      </c>
      <c r="L1013" s="44">
        <f t="shared" si="712"/>
        <v>0</v>
      </c>
      <c r="M1013" s="44">
        <f t="shared" si="712"/>
        <v>0</v>
      </c>
      <c r="N1013" s="24">
        <f t="shared" si="712"/>
        <v>0</v>
      </c>
      <c r="O1013" s="24">
        <f t="shared" si="712"/>
        <v>0</v>
      </c>
      <c r="P1013" s="24">
        <f t="shared" si="712"/>
        <v>0</v>
      </c>
      <c r="Q1013" s="24">
        <f t="shared" si="712"/>
        <v>0</v>
      </c>
      <c r="R1013" s="24">
        <f t="shared" si="712"/>
        <v>0</v>
      </c>
      <c r="S1013" s="24">
        <f t="shared" si="712"/>
        <v>0</v>
      </c>
      <c r="T1013" s="24">
        <f t="shared" si="712"/>
        <v>0</v>
      </c>
      <c r="U1013" s="24">
        <f t="shared" si="712"/>
        <v>0</v>
      </c>
      <c r="V1013" s="24">
        <f t="shared" si="712"/>
        <v>0</v>
      </c>
      <c r="W1013" s="24">
        <f t="shared" si="712"/>
        <v>0</v>
      </c>
      <c r="X1013" s="24">
        <f t="shared" si="712"/>
        <v>0</v>
      </c>
      <c r="Y1013" s="24">
        <f t="shared" si="712"/>
        <v>0</v>
      </c>
      <c r="Z1013" s="24">
        <f t="shared" si="712"/>
        <v>0</v>
      </c>
      <c r="AA1013" s="24">
        <f t="shared" si="712"/>
        <v>0</v>
      </c>
      <c r="AB1013" s="24">
        <f t="shared" si="712"/>
        <v>0</v>
      </c>
      <c r="AC1013" s="24">
        <f t="shared" si="712"/>
        <v>0</v>
      </c>
      <c r="AD1013" s="24">
        <f t="shared" si="712"/>
        <v>0</v>
      </c>
      <c r="AE1013" s="24">
        <f t="shared" si="712"/>
        <v>0</v>
      </c>
      <c r="AF1013" s="24">
        <f t="shared" si="712"/>
        <v>0</v>
      </c>
      <c r="AG1013" s="24">
        <f t="shared" si="712"/>
        <v>0</v>
      </c>
      <c r="AH1013" s="24">
        <f t="shared" si="712"/>
        <v>0</v>
      </c>
    </row>
    <row r="1014" spans="2:34" hidden="1" outlineLevel="1">
      <c r="B1014" t="str">
        <f t="shared" si="689"/>
        <v>Waste - Feedstock WTT emissions (carbon dioxide) - Global - ton CO2/ton feedstock</v>
      </c>
      <c r="C1014" t="s">
        <v>147</v>
      </c>
      <c r="D1014" t="s">
        <v>184</v>
      </c>
      <c r="E1014" t="s">
        <v>49</v>
      </c>
      <c r="F1014" t="s">
        <v>191</v>
      </c>
      <c r="G1014" s="44">
        <f t="shared" si="712"/>
        <v>0</v>
      </c>
      <c r="H1014" s="44">
        <f t="shared" si="712"/>
        <v>0</v>
      </c>
      <c r="I1014" s="44">
        <f t="shared" si="712"/>
        <v>0</v>
      </c>
      <c r="J1014" s="44">
        <f t="shared" si="712"/>
        <v>0</v>
      </c>
      <c r="K1014" s="44">
        <f t="shared" si="712"/>
        <v>0</v>
      </c>
      <c r="L1014" s="44">
        <f t="shared" si="712"/>
        <v>0</v>
      </c>
      <c r="M1014" s="44">
        <f t="shared" si="712"/>
        <v>0</v>
      </c>
      <c r="N1014" s="24">
        <f t="shared" si="712"/>
        <v>0</v>
      </c>
      <c r="O1014" s="24">
        <f t="shared" si="712"/>
        <v>0</v>
      </c>
      <c r="P1014" s="24">
        <f t="shared" si="712"/>
        <v>0</v>
      </c>
      <c r="Q1014" s="24">
        <f t="shared" si="712"/>
        <v>0</v>
      </c>
      <c r="R1014" s="24">
        <f t="shared" si="712"/>
        <v>0</v>
      </c>
      <c r="S1014" s="24">
        <f t="shared" si="712"/>
        <v>0</v>
      </c>
      <c r="T1014" s="24">
        <f t="shared" si="712"/>
        <v>0</v>
      </c>
      <c r="U1014" s="24">
        <f t="shared" si="712"/>
        <v>0</v>
      </c>
      <c r="V1014" s="24">
        <f t="shared" si="712"/>
        <v>0</v>
      </c>
      <c r="W1014" s="24">
        <f t="shared" si="712"/>
        <v>0</v>
      </c>
      <c r="X1014" s="24">
        <f t="shared" si="712"/>
        <v>0</v>
      </c>
      <c r="Y1014" s="24">
        <f t="shared" si="712"/>
        <v>0</v>
      </c>
      <c r="Z1014" s="24">
        <f t="shared" si="712"/>
        <v>0</v>
      </c>
      <c r="AA1014" s="24">
        <f t="shared" si="712"/>
        <v>0</v>
      </c>
      <c r="AB1014" s="24">
        <f t="shared" si="712"/>
        <v>0</v>
      </c>
      <c r="AC1014" s="24">
        <f t="shared" si="712"/>
        <v>0</v>
      </c>
      <c r="AD1014" s="24">
        <f t="shared" si="712"/>
        <v>0</v>
      </c>
      <c r="AE1014" s="24">
        <f t="shared" si="712"/>
        <v>0</v>
      </c>
      <c r="AF1014" s="24">
        <f t="shared" si="712"/>
        <v>0</v>
      </c>
      <c r="AG1014" s="24">
        <f t="shared" si="712"/>
        <v>0</v>
      </c>
      <c r="AH1014" s="24">
        <f t="shared" si="712"/>
        <v>0</v>
      </c>
    </row>
    <row r="1015" spans="2:34" hidden="1" outlineLevel="1">
      <c r="B1015" t="str">
        <f t="shared" si="689"/>
        <v>Waste - Feedstock WTT emissions (methane) - Global - ton CH4/ton feedstock</v>
      </c>
      <c r="C1015" t="s">
        <v>147</v>
      </c>
      <c r="D1015" t="s">
        <v>186</v>
      </c>
      <c r="E1015" t="s">
        <v>49</v>
      </c>
      <c r="F1015" t="s">
        <v>192</v>
      </c>
      <c r="G1015" s="44">
        <f t="shared" si="712"/>
        <v>0</v>
      </c>
      <c r="H1015" s="44">
        <f t="shared" si="712"/>
        <v>0</v>
      </c>
      <c r="I1015" s="44">
        <f t="shared" si="712"/>
        <v>0</v>
      </c>
      <c r="J1015" s="44">
        <f t="shared" si="712"/>
        <v>0</v>
      </c>
      <c r="K1015" s="44">
        <f t="shared" si="712"/>
        <v>0</v>
      </c>
      <c r="L1015" s="44">
        <f t="shared" si="712"/>
        <v>0</v>
      </c>
      <c r="M1015" s="44">
        <f t="shared" si="712"/>
        <v>0</v>
      </c>
      <c r="N1015" s="24">
        <f t="shared" si="712"/>
        <v>0</v>
      </c>
      <c r="O1015" s="24">
        <f t="shared" si="712"/>
        <v>0</v>
      </c>
      <c r="P1015" s="24">
        <f t="shared" si="712"/>
        <v>0</v>
      </c>
      <c r="Q1015" s="24">
        <f t="shared" si="712"/>
        <v>0</v>
      </c>
      <c r="R1015" s="24">
        <f t="shared" si="712"/>
        <v>0</v>
      </c>
      <c r="S1015" s="24">
        <f t="shared" si="712"/>
        <v>0</v>
      </c>
      <c r="T1015" s="24">
        <f t="shared" si="712"/>
        <v>0</v>
      </c>
      <c r="U1015" s="24">
        <f t="shared" si="712"/>
        <v>0</v>
      </c>
      <c r="V1015" s="24">
        <f t="shared" si="712"/>
        <v>0</v>
      </c>
      <c r="W1015" s="24">
        <f t="shared" si="712"/>
        <v>0</v>
      </c>
      <c r="X1015" s="24">
        <f t="shared" si="712"/>
        <v>0</v>
      </c>
      <c r="Y1015" s="24">
        <f t="shared" si="712"/>
        <v>0</v>
      </c>
      <c r="Z1015" s="24">
        <f t="shared" si="712"/>
        <v>0</v>
      </c>
      <c r="AA1015" s="24">
        <f t="shared" si="712"/>
        <v>0</v>
      </c>
      <c r="AB1015" s="24">
        <f t="shared" si="712"/>
        <v>0</v>
      </c>
      <c r="AC1015" s="24">
        <f t="shared" si="712"/>
        <v>0</v>
      </c>
      <c r="AD1015" s="24">
        <f t="shared" si="712"/>
        <v>0</v>
      </c>
      <c r="AE1015" s="24">
        <f t="shared" si="712"/>
        <v>0</v>
      </c>
      <c r="AF1015" s="24">
        <f t="shared" si="712"/>
        <v>0</v>
      </c>
      <c r="AG1015" s="24">
        <f t="shared" si="712"/>
        <v>0</v>
      </c>
      <c r="AH1015" s="24">
        <f t="shared" si="712"/>
        <v>0</v>
      </c>
    </row>
    <row r="1016" spans="2:34" hidden="1" outlineLevel="1">
      <c r="B1016" t="str">
        <f t="shared" si="689"/>
        <v>Waste - Feedstock WTT emissions (nitrous oxide) - Global - ton N2O/ton feedstock</v>
      </c>
      <c r="C1016" t="s">
        <v>147</v>
      </c>
      <c r="D1016" t="s">
        <v>188</v>
      </c>
      <c r="E1016" t="s">
        <v>49</v>
      </c>
      <c r="F1016" t="s">
        <v>193</v>
      </c>
      <c r="G1016" s="44">
        <f t="shared" si="712"/>
        <v>0</v>
      </c>
      <c r="H1016" s="44">
        <f t="shared" si="712"/>
        <v>0</v>
      </c>
      <c r="I1016" s="44">
        <f t="shared" si="712"/>
        <v>0</v>
      </c>
      <c r="J1016" s="44">
        <f t="shared" si="712"/>
        <v>0</v>
      </c>
      <c r="K1016" s="44">
        <f t="shared" si="712"/>
        <v>0</v>
      </c>
      <c r="L1016" s="44">
        <f t="shared" si="712"/>
        <v>0</v>
      </c>
      <c r="M1016" s="44">
        <f t="shared" si="712"/>
        <v>0</v>
      </c>
      <c r="N1016" s="24">
        <f t="shared" si="712"/>
        <v>0</v>
      </c>
      <c r="O1016" s="24">
        <f t="shared" si="712"/>
        <v>0</v>
      </c>
      <c r="P1016" s="24">
        <f t="shared" si="712"/>
        <v>0</v>
      </c>
      <c r="Q1016" s="24">
        <f t="shared" si="712"/>
        <v>0</v>
      </c>
      <c r="R1016" s="24">
        <f t="shared" si="712"/>
        <v>0</v>
      </c>
      <c r="S1016" s="24">
        <f t="shared" si="712"/>
        <v>0</v>
      </c>
      <c r="T1016" s="24">
        <f t="shared" si="712"/>
        <v>0</v>
      </c>
      <c r="U1016" s="24">
        <f t="shared" si="712"/>
        <v>0</v>
      </c>
      <c r="V1016" s="24">
        <f t="shared" si="712"/>
        <v>0</v>
      </c>
      <c r="W1016" s="24">
        <f t="shared" si="712"/>
        <v>0</v>
      </c>
      <c r="X1016" s="24">
        <f t="shared" si="712"/>
        <v>0</v>
      </c>
      <c r="Y1016" s="24">
        <f t="shared" si="712"/>
        <v>0</v>
      </c>
      <c r="Z1016" s="24">
        <f t="shared" si="712"/>
        <v>0</v>
      </c>
      <c r="AA1016" s="24">
        <f t="shared" si="712"/>
        <v>0</v>
      </c>
      <c r="AB1016" s="24">
        <f t="shared" si="712"/>
        <v>0</v>
      </c>
      <c r="AC1016" s="24">
        <f t="shared" si="712"/>
        <v>0</v>
      </c>
      <c r="AD1016" s="24">
        <f t="shared" si="712"/>
        <v>0</v>
      </c>
      <c r="AE1016" s="24">
        <f t="shared" si="712"/>
        <v>0</v>
      </c>
      <c r="AF1016" s="24">
        <f t="shared" si="712"/>
        <v>0</v>
      </c>
      <c r="AG1016" s="24">
        <f t="shared" si="712"/>
        <v>0</v>
      </c>
      <c r="AH1016" s="24">
        <f t="shared" si="712"/>
        <v>0</v>
      </c>
    </row>
    <row r="1017" spans="2:34" hidden="1" outlineLevel="1">
      <c r="B1017" t="str">
        <f t="shared" si="689"/>
        <v>Bio-oil (HTL) - Conversion H2 -&gt; Bio-diesel (HTL) - Global - ton H2/ton diesel</v>
      </c>
      <c r="C1017" t="str">
        <f>C962</f>
        <v>Bio-oil (HTL)</v>
      </c>
      <c r="D1017" t="s">
        <v>156</v>
      </c>
      <c r="E1017" t="s">
        <v>49</v>
      </c>
      <c r="F1017" t="s">
        <v>89</v>
      </c>
      <c r="G1017" s="44">
        <f t="shared" si="712"/>
        <v>0</v>
      </c>
      <c r="H1017" s="44">
        <f t="shared" si="712"/>
        <v>0</v>
      </c>
      <c r="I1017" s="44">
        <f t="shared" si="712"/>
        <v>0</v>
      </c>
      <c r="J1017" s="44">
        <f t="shared" si="712"/>
        <v>0</v>
      </c>
      <c r="K1017" s="44">
        <f t="shared" si="712"/>
        <v>0</v>
      </c>
      <c r="L1017" s="44">
        <f t="shared" si="712"/>
        <v>0</v>
      </c>
      <c r="M1017" s="44">
        <f t="shared" si="712"/>
        <v>0</v>
      </c>
      <c r="N1017" s="24">
        <f t="shared" si="712"/>
        <v>6.25E-2</v>
      </c>
      <c r="O1017" s="24">
        <f t="shared" si="712"/>
        <v>6.25E-2</v>
      </c>
      <c r="P1017" s="24">
        <f t="shared" si="712"/>
        <v>6.25E-2</v>
      </c>
      <c r="Q1017" s="24">
        <f t="shared" si="712"/>
        <v>6.25E-2</v>
      </c>
      <c r="R1017" s="24">
        <f t="shared" si="712"/>
        <v>6.25E-2</v>
      </c>
      <c r="S1017" s="24">
        <f t="shared" si="712"/>
        <v>6.25E-2</v>
      </c>
      <c r="T1017" s="24">
        <f t="shared" si="712"/>
        <v>6.25E-2</v>
      </c>
      <c r="U1017" s="24">
        <f t="shared" si="712"/>
        <v>6.25E-2</v>
      </c>
      <c r="V1017" s="24">
        <f t="shared" si="712"/>
        <v>6.25E-2</v>
      </c>
      <c r="W1017" s="24">
        <f t="shared" si="712"/>
        <v>6.25E-2</v>
      </c>
      <c r="X1017" s="24">
        <f t="shared" si="712"/>
        <v>6.25E-2</v>
      </c>
      <c r="Y1017" s="24">
        <f t="shared" si="712"/>
        <v>6.25E-2</v>
      </c>
      <c r="Z1017" s="24">
        <f t="shared" si="712"/>
        <v>6.25E-2</v>
      </c>
      <c r="AA1017" s="24">
        <f t="shared" si="712"/>
        <v>6.25E-2</v>
      </c>
      <c r="AB1017" s="24">
        <f t="shared" si="712"/>
        <v>6.25E-2</v>
      </c>
      <c r="AC1017" s="24">
        <f t="shared" si="712"/>
        <v>6.25E-2</v>
      </c>
      <c r="AD1017" s="24">
        <f t="shared" si="712"/>
        <v>6.25E-2</v>
      </c>
      <c r="AE1017" s="24">
        <f t="shared" si="712"/>
        <v>6.25E-2</v>
      </c>
      <c r="AF1017" s="24">
        <f t="shared" si="712"/>
        <v>6.25E-2</v>
      </c>
      <c r="AG1017" s="24">
        <f t="shared" si="712"/>
        <v>6.25E-2</v>
      </c>
      <c r="AH1017" s="24">
        <f t="shared" si="712"/>
        <v>6.25E-2</v>
      </c>
    </row>
    <row r="1018" spans="2:34" hidden="1" outlineLevel="1">
      <c r="B1018" t="str">
        <f t="shared" si="689"/>
        <v>Bio-oil (HTL) - Conversion wood -&gt; Bio-diesel (HTL) - Global - ton wood/ton diesel</v>
      </c>
      <c r="C1018" t="str">
        <f>C962</f>
        <v>Bio-oil (HTL)</v>
      </c>
      <c r="D1018" t="s">
        <v>157</v>
      </c>
      <c r="E1018" t="s">
        <v>49</v>
      </c>
      <c r="F1018" t="s">
        <v>158</v>
      </c>
      <c r="G1018" s="44">
        <f t="shared" si="712"/>
        <v>0</v>
      </c>
      <c r="H1018" s="44">
        <f t="shared" si="712"/>
        <v>0</v>
      </c>
      <c r="I1018" s="44">
        <f t="shared" si="712"/>
        <v>0</v>
      </c>
      <c r="J1018" s="44">
        <f t="shared" si="712"/>
        <v>0</v>
      </c>
      <c r="K1018" s="44">
        <f t="shared" si="712"/>
        <v>0</v>
      </c>
      <c r="L1018" s="44">
        <f t="shared" si="712"/>
        <v>0</v>
      </c>
      <c r="M1018" s="44">
        <f t="shared" si="712"/>
        <v>0</v>
      </c>
      <c r="N1018" s="24">
        <f t="shared" si="712"/>
        <v>1.0820736198452918</v>
      </c>
      <c r="O1018" s="24">
        <f t="shared" si="712"/>
        <v>1.0820736198452918</v>
      </c>
      <c r="P1018" s="24">
        <f t="shared" si="712"/>
        <v>1.0820736198452918</v>
      </c>
      <c r="Q1018" s="24">
        <f t="shared" si="712"/>
        <v>1.0820736198452918</v>
      </c>
      <c r="R1018" s="24">
        <f t="shared" si="712"/>
        <v>1.0820736198452918</v>
      </c>
      <c r="S1018" s="24">
        <f t="shared" si="712"/>
        <v>1.0820736198452918</v>
      </c>
      <c r="T1018" s="24">
        <f t="shared" si="712"/>
        <v>1.0820736198452918</v>
      </c>
      <c r="U1018" s="24">
        <f t="shared" si="712"/>
        <v>1.0820736198452918</v>
      </c>
      <c r="V1018" s="24">
        <f t="shared" si="712"/>
        <v>1.0820736198452918</v>
      </c>
      <c r="W1018" s="24">
        <f t="shared" si="712"/>
        <v>1.0820736198452918</v>
      </c>
      <c r="X1018" s="24">
        <f t="shared" si="712"/>
        <v>1.0820736198452918</v>
      </c>
      <c r="Y1018" s="24">
        <f t="shared" si="712"/>
        <v>1.0820736198452918</v>
      </c>
      <c r="Z1018" s="24">
        <f t="shared" si="712"/>
        <v>1.0820736198452918</v>
      </c>
      <c r="AA1018" s="24">
        <f t="shared" si="712"/>
        <v>1.0820736198452918</v>
      </c>
      <c r="AB1018" s="24">
        <f t="shared" si="712"/>
        <v>1.0820736198452918</v>
      </c>
      <c r="AC1018" s="24">
        <f t="shared" si="712"/>
        <v>1.0820736198452918</v>
      </c>
      <c r="AD1018" s="24">
        <f t="shared" si="712"/>
        <v>1.0820736198452918</v>
      </c>
      <c r="AE1018" s="24">
        <f t="shared" si="712"/>
        <v>1.0820736198452918</v>
      </c>
      <c r="AF1018" s="24">
        <f t="shared" si="712"/>
        <v>1.0820736198452918</v>
      </c>
      <c r="AG1018" s="24">
        <f t="shared" si="712"/>
        <v>1.0820736198452918</v>
      </c>
      <c r="AH1018" s="24">
        <f t="shared" si="712"/>
        <v>1.0820736198452918</v>
      </c>
    </row>
    <row r="1019" spans="2:34" hidden="1" outlineLevel="1">
      <c r="B1019" t="str">
        <f t="shared" si="689"/>
        <v>Bio-oil (HTL) - Conversion waste -&gt; Bio-diesel (HTL) - Global - ton waste/ton diesel</v>
      </c>
      <c r="C1019" t="str">
        <f>C962</f>
        <v>Bio-oil (HTL)</v>
      </c>
      <c r="D1019" t="s">
        <v>159</v>
      </c>
      <c r="E1019" t="s">
        <v>49</v>
      </c>
      <c r="F1019" t="s">
        <v>160</v>
      </c>
      <c r="G1019" s="44">
        <f t="shared" si="712"/>
        <v>0</v>
      </c>
      <c r="H1019" s="44">
        <f t="shared" si="712"/>
        <v>0</v>
      </c>
      <c r="I1019" s="44">
        <f t="shared" si="712"/>
        <v>0</v>
      </c>
      <c r="J1019" s="44">
        <f t="shared" si="712"/>
        <v>0</v>
      </c>
      <c r="K1019" s="44">
        <f t="shared" si="712"/>
        <v>0</v>
      </c>
      <c r="L1019" s="44">
        <f t="shared" si="712"/>
        <v>0</v>
      </c>
      <c r="M1019" s="44">
        <f t="shared" si="712"/>
        <v>0</v>
      </c>
      <c r="N1019" s="24">
        <f t="shared" si="712"/>
        <v>3.1249999999999991</v>
      </c>
      <c r="O1019" s="24">
        <f t="shared" si="712"/>
        <v>3.1249999999999991</v>
      </c>
      <c r="P1019" s="24">
        <f t="shared" si="712"/>
        <v>3.1249999999999991</v>
      </c>
      <c r="Q1019" s="24">
        <f t="shared" si="712"/>
        <v>3.1249999999999991</v>
      </c>
      <c r="R1019" s="24">
        <f t="shared" si="712"/>
        <v>3.1249999999999991</v>
      </c>
      <c r="S1019" s="24">
        <f t="shared" si="712"/>
        <v>3.1249999999999991</v>
      </c>
      <c r="T1019" s="24">
        <f t="shared" si="712"/>
        <v>3.1249999999999991</v>
      </c>
      <c r="U1019" s="24">
        <f t="shared" si="712"/>
        <v>3.1249999999999991</v>
      </c>
      <c r="V1019" s="24">
        <f t="shared" si="712"/>
        <v>3.1249999999999991</v>
      </c>
      <c r="W1019" s="24">
        <f t="shared" si="712"/>
        <v>3.1249999999999991</v>
      </c>
      <c r="X1019" s="24">
        <f t="shared" si="712"/>
        <v>3.1249999999999991</v>
      </c>
      <c r="Y1019" s="24">
        <f t="shared" si="712"/>
        <v>3.1249999999999991</v>
      </c>
      <c r="Z1019" s="24">
        <f t="shared" si="712"/>
        <v>3.1249999999999991</v>
      </c>
      <c r="AA1019" s="24">
        <f t="shared" si="712"/>
        <v>3.1249999999999991</v>
      </c>
      <c r="AB1019" s="24">
        <f t="shared" si="712"/>
        <v>3.1249999999999991</v>
      </c>
      <c r="AC1019" s="24">
        <f t="shared" si="712"/>
        <v>3.1249999999999991</v>
      </c>
      <c r="AD1019" s="24">
        <f t="shared" si="712"/>
        <v>3.1249999999999991</v>
      </c>
      <c r="AE1019" s="24">
        <f t="shared" si="712"/>
        <v>3.1249999999999991</v>
      </c>
      <c r="AF1019" s="24">
        <f t="shared" si="712"/>
        <v>3.1249999999999991</v>
      </c>
      <c r="AG1019" s="24">
        <f t="shared" si="712"/>
        <v>3.1249999999999991</v>
      </c>
      <c r="AH1019" s="24">
        <f t="shared" si="712"/>
        <v>3.1249999999999991</v>
      </c>
    </row>
    <row r="1020" spans="2:34" collapsed="1">
      <c r="B1020" t="str">
        <f t="shared" si="689"/>
        <v/>
      </c>
      <c r="G1020" s="34"/>
      <c r="H1020" s="34"/>
      <c r="I1020" s="34"/>
      <c r="J1020" s="34"/>
      <c r="K1020" s="34"/>
      <c r="L1020" s="34"/>
      <c r="M1020" s="34"/>
      <c r="N1020" s="34"/>
      <c r="O1020" s="34"/>
      <c r="P1020" s="34"/>
      <c r="Q1020" s="34"/>
      <c r="R1020" s="34"/>
      <c r="S1020" s="34"/>
      <c r="T1020" s="34"/>
      <c r="U1020" s="34"/>
      <c r="V1020" s="34"/>
      <c r="W1020" s="34"/>
      <c r="X1020" s="34"/>
      <c r="Y1020" s="34"/>
      <c r="Z1020" s="34"/>
      <c r="AA1020" s="34"/>
      <c r="AB1020" s="34"/>
      <c r="AC1020" s="34"/>
      <c r="AD1020" s="34"/>
      <c r="AE1020" s="34"/>
      <c r="AF1020" s="34"/>
      <c r="AG1020" s="34"/>
      <c r="AH1020" s="34"/>
    </row>
    <row r="1021" spans="2:34">
      <c r="B1021" t="str">
        <f t="shared" si="689"/>
        <v>Bio-oil (Pyrolysis) - Item - Region - Unit</v>
      </c>
      <c r="C1021" s="18" t="s">
        <v>106</v>
      </c>
      <c r="D1021" s="18" t="s">
        <v>28</v>
      </c>
      <c r="E1021" s="18" t="s">
        <v>1</v>
      </c>
      <c r="F1021" s="18" t="s">
        <v>29</v>
      </c>
      <c r="G1021" s="22">
        <v>2023</v>
      </c>
      <c r="H1021" s="22">
        <v>2024</v>
      </c>
      <c r="I1021" s="22">
        <v>2025</v>
      </c>
      <c r="J1021" s="22">
        <v>2026</v>
      </c>
      <c r="K1021" s="22">
        <v>2027</v>
      </c>
      <c r="L1021" s="22">
        <v>2028</v>
      </c>
      <c r="M1021" s="22">
        <v>2029</v>
      </c>
      <c r="N1021" s="22">
        <v>2030</v>
      </c>
      <c r="O1021" s="22">
        <v>2031</v>
      </c>
      <c r="P1021" s="22">
        <v>2032</v>
      </c>
      <c r="Q1021" s="22">
        <v>2033</v>
      </c>
      <c r="R1021" s="22">
        <v>2034</v>
      </c>
      <c r="S1021" s="22">
        <v>2035</v>
      </c>
      <c r="T1021" s="22">
        <v>2036</v>
      </c>
      <c r="U1021" s="22">
        <v>2037</v>
      </c>
      <c r="V1021" s="22">
        <v>2038</v>
      </c>
      <c r="W1021" s="22">
        <v>2039</v>
      </c>
      <c r="X1021" s="22">
        <v>2040</v>
      </c>
      <c r="Y1021" s="22">
        <v>2041</v>
      </c>
      <c r="Z1021" s="22">
        <v>2042</v>
      </c>
      <c r="AA1021" s="22">
        <v>2043</v>
      </c>
      <c r="AB1021" s="22">
        <v>2044</v>
      </c>
      <c r="AC1021" s="22">
        <v>2045</v>
      </c>
      <c r="AD1021" s="22">
        <v>2046</v>
      </c>
      <c r="AE1021" s="22">
        <v>2047</v>
      </c>
      <c r="AF1021" s="22">
        <v>2048</v>
      </c>
      <c r="AG1021" s="22">
        <v>2049</v>
      </c>
      <c r="AH1021" s="22">
        <v>2050</v>
      </c>
    </row>
    <row r="1022" spans="2:34" hidden="1" outlineLevel="1">
      <c r="B1022" t="str">
        <f t="shared" si="689"/>
        <v/>
      </c>
      <c r="C1022" s="56"/>
      <c r="D1022" s="56"/>
      <c r="E1022" s="56"/>
      <c r="F1022" s="56"/>
      <c r="G1022" s="57"/>
      <c r="H1022" s="57"/>
      <c r="I1022" s="57"/>
      <c r="J1022" s="57"/>
      <c r="K1022" s="57"/>
      <c r="L1022" s="57"/>
      <c r="M1022" s="57"/>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row>
    <row r="1023" spans="2:34" hidden="1" outlineLevel="1">
      <c r="B1023" t="str">
        <f t="shared" si="689"/>
        <v>Bio-oil (Pyrolysis) - Total emissions - WTW - GWP100 - Global - ton CO2eq/ton fuel</v>
      </c>
      <c r="C1023" s="58" t="str">
        <f>C1021</f>
        <v>Bio-oil (Pyrolysis)</v>
      </c>
      <c r="D1023" s="10" t="s">
        <v>196</v>
      </c>
      <c r="E1023" s="10" t="s">
        <v>49</v>
      </c>
      <c r="F1023" s="10" t="s">
        <v>52</v>
      </c>
      <c r="G1023" s="92">
        <f t="shared" ref="G1023:AH1023" si="713">G1025+G1027</f>
        <v>0</v>
      </c>
      <c r="H1023" s="92">
        <f t="shared" si="713"/>
        <v>0</v>
      </c>
      <c r="I1023" s="92">
        <f t="shared" si="713"/>
        <v>0</v>
      </c>
      <c r="J1023" s="92">
        <f t="shared" si="713"/>
        <v>0</v>
      </c>
      <c r="K1023" s="92">
        <f t="shared" si="713"/>
        <v>0</v>
      </c>
      <c r="L1023" s="92">
        <f t="shared" si="713"/>
        <v>0</v>
      </c>
      <c r="M1023" s="92">
        <f t="shared" si="713"/>
        <v>0</v>
      </c>
      <c r="N1023" s="62">
        <f t="shared" si="713"/>
        <v>8.9660675298087744E-2</v>
      </c>
      <c r="O1023" s="62">
        <f t="shared" si="713"/>
        <v>8.9418974941177731E-2</v>
      </c>
      <c r="P1023" s="62">
        <f t="shared" si="713"/>
        <v>8.9165199574983006E-2</v>
      </c>
      <c r="Q1023" s="62">
        <f t="shared" si="713"/>
        <v>8.8899349199502958E-2</v>
      </c>
      <c r="R1023" s="62">
        <f t="shared" si="713"/>
        <v>8.8621423814736977E-2</v>
      </c>
      <c r="S1023" s="62">
        <f t="shared" si="713"/>
        <v>8.8331423420686117E-2</v>
      </c>
      <c r="T1023" s="62">
        <f t="shared" si="713"/>
        <v>8.8028904629657956E-2</v>
      </c>
      <c r="U1023" s="62">
        <f t="shared" si="713"/>
        <v>8.7718014776460906E-2</v>
      </c>
      <c r="V1023" s="62">
        <f t="shared" si="713"/>
        <v>8.7398753861096259E-2</v>
      </c>
      <c r="W1023" s="62">
        <f t="shared" si="713"/>
        <v>8.7071121883562252E-2</v>
      </c>
      <c r="X1023" s="62">
        <f t="shared" si="713"/>
        <v>8.6735118843859316E-2</v>
      </c>
      <c r="Y1023" s="62">
        <f t="shared" si="713"/>
        <v>8.6300558541579225E-2</v>
      </c>
      <c r="Z1023" s="62">
        <f t="shared" si="713"/>
        <v>8.5870758823619137E-2</v>
      </c>
      <c r="AA1023" s="62">
        <f t="shared" si="713"/>
        <v>8.5445719689979854E-2</v>
      </c>
      <c r="AB1023" s="62">
        <f t="shared" si="713"/>
        <v>8.5025441140660588E-2</v>
      </c>
      <c r="AC1023" s="62">
        <f t="shared" si="713"/>
        <v>8.4609923175661933E-2</v>
      </c>
      <c r="AD1023" s="62">
        <f t="shared" si="713"/>
        <v>8.4262875723228381E-2</v>
      </c>
      <c r="AE1023" s="62">
        <f t="shared" si="713"/>
        <v>8.3921940130395348E-2</v>
      </c>
      <c r="AF1023" s="62">
        <f t="shared" si="713"/>
        <v>8.3587116397162653E-2</v>
      </c>
      <c r="AG1023" s="62">
        <f t="shared" si="713"/>
        <v>8.3258404523530394E-2</v>
      </c>
      <c r="AH1023" s="62">
        <f t="shared" si="713"/>
        <v>8.2935804509498626E-2</v>
      </c>
    </row>
    <row r="1024" spans="2:34" hidden="1" outlineLevel="1">
      <c r="B1024" t="str">
        <f t="shared" si="689"/>
        <v>Bio-oil (Pyrolysis) - Total emissions - WTW - GWP20 - Global - ton CO2eq/ton fuel</v>
      </c>
      <c r="C1024" s="59" t="str">
        <f>C1021</f>
        <v>Bio-oil (Pyrolysis)</v>
      </c>
      <c r="D1024" s="13" t="s">
        <v>197</v>
      </c>
      <c r="E1024" s="13" t="s">
        <v>49</v>
      </c>
      <c r="F1024" s="13" t="s">
        <v>52</v>
      </c>
      <c r="G1024" s="93">
        <f t="shared" ref="G1024:AH1024" si="714">G1026+G1028</f>
        <v>0</v>
      </c>
      <c r="H1024" s="93">
        <f t="shared" si="714"/>
        <v>0</v>
      </c>
      <c r="I1024" s="93">
        <f t="shared" si="714"/>
        <v>0</v>
      </c>
      <c r="J1024" s="93">
        <f t="shared" si="714"/>
        <v>0</v>
      </c>
      <c r="K1024" s="93">
        <f t="shared" si="714"/>
        <v>0</v>
      </c>
      <c r="L1024" s="93">
        <f t="shared" si="714"/>
        <v>0</v>
      </c>
      <c r="M1024" s="93">
        <f t="shared" si="714"/>
        <v>0</v>
      </c>
      <c r="N1024" s="63">
        <f t="shared" si="714"/>
        <v>8.9760675298087733E-2</v>
      </c>
      <c r="O1024" s="63">
        <f t="shared" si="714"/>
        <v>8.951897494117772E-2</v>
      </c>
      <c r="P1024" s="63">
        <f t="shared" si="714"/>
        <v>8.9265199574982995E-2</v>
      </c>
      <c r="Q1024" s="63">
        <f t="shared" si="714"/>
        <v>8.8999349199502947E-2</v>
      </c>
      <c r="R1024" s="63">
        <f t="shared" si="714"/>
        <v>8.8721423814736966E-2</v>
      </c>
      <c r="S1024" s="63">
        <f t="shared" si="714"/>
        <v>8.8431423420686106E-2</v>
      </c>
      <c r="T1024" s="63">
        <f t="shared" si="714"/>
        <v>8.8128904629657959E-2</v>
      </c>
      <c r="U1024" s="63">
        <f t="shared" si="714"/>
        <v>8.7818014776460909E-2</v>
      </c>
      <c r="V1024" s="63">
        <f t="shared" si="714"/>
        <v>8.7498753861096262E-2</v>
      </c>
      <c r="W1024" s="63">
        <f t="shared" si="714"/>
        <v>8.7171121883562241E-2</v>
      </c>
      <c r="X1024" s="63">
        <f t="shared" si="714"/>
        <v>8.6835118843859305E-2</v>
      </c>
      <c r="Y1024" s="63">
        <f t="shared" si="714"/>
        <v>8.6400558541579214E-2</v>
      </c>
      <c r="Z1024" s="63">
        <f t="shared" si="714"/>
        <v>8.5970758823619126E-2</v>
      </c>
      <c r="AA1024" s="63">
        <f t="shared" si="714"/>
        <v>8.5545719689979843E-2</v>
      </c>
      <c r="AB1024" s="63">
        <f t="shared" si="714"/>
        <v>8.512544114066059E-2</v>
      </c>
      <c r="AC1024" s="63">
        <f t="shared" si="714"/>
        <v>8.4709923175661936E-2</v>
      </c>
      <c r="AD1024" s="63">
        <f t="shared" si="714"/>
        <v>8.436287572322837E-2</v>
      </c>
      <c r="AE1024" s="63">
        <f t="shared" si="714"/>
        <v>8.4021940130395351E-2</v>
      </c>
      <c r="AF1024" s="63">
        <f t="shared" si="714"/>
        <v>8.3687116397162656E-2</v>
      </c>
      <c r="AG1024" s="63">
        <f t="shared" si="714"/>
        <v>8.3358404523530383E-2</v>
      </c>
      <c r="AH1024" s="63">
        <f t="shared" si="714"/>
        <v>8.3035804509498629E-2</v>
      </c>
    </row>
    <row r="1025" spans="2:34" hidden="1" outlineLevel="1">
      <c r="B1025" t="str">
        <f t="shared" si="689"/>
        <v>Bio-oil (Pyrolysis) - Total emissions - TTW - GWP100 - Global - ton CO2eq/ton fuel</v>
      </c>
      <c r="C1025" s="58" t="str">
        <f>C1021</f>
        <v>Bio-oil (Pyrolysis)</v>
      </c>
      <c r="D1025" s="10" t="s">
        <v>198</v>
      </c>
      <c r="E1025" s="10" t="s">
        <v>49</v>
      </c>
      <c r="F1025" s="10" t="s">
        <v>52</v>
      </c>
      <c r="G1025" s="92">
        <f>G1038+G1039*G1029+G1040*G1031</f>
        <v>0</v>
      </c>
      <c r="H1025" s="92">
        <f t="shared" ref="H1025:AH1025" si="715">H1038+H1039*H1029+H1040*H1031</f>
        <v>0</v>
      </c>
      <c r="I1025" s="92">
        <f t="shared" si="715"/>
        <v>0</v>
      </c>
      <c r="J1025" s="92">
        <f t="shared" si="715"/>
        <v>0</v>
      </c>
      <c r="K1025" s="92">
        <f t="shared" si="715"/>
        <v>0</v>
      </c>
      <c r="L1025" s="92">
        <f t="shared" si="715"/>
        <v>0</v>
      </c>
      <c r="M1025" s="92">
        <f t="shared" si="715"/>
        <v>0</v>
      </c>
      <c r="N1025" s="62">
        <f t="shared" si="715"/>
        <v>4.9330000000000006E-2</v>
      </c>
      <c r="O1025" s="62">
        <f t="shared" si="715"/>
        <v>4.9330000000000006E-2</v>
      </c>
      <c r="P1025" s="62">
        <f t="shared" si="715"/>
        <v>4.9330000000000006E-2</v>
      </c>
      <c r="Q1025" s="62">
        <f t="shared" si="715"/>
        <v>4.9330000000000006E-2</v>
      </c>
      <c r="R1025" s="62">
        <f t="shared" si="715"/>
        <v>4.9330000000000006E-2</v>
      </c>
      <c r="S1025" s="62">
        <f t="shared" si="715"/>
        <v>4.9330000000000006E-2</v>
      </c>
      <c r="T1025" s="62">
        <f t="shared" si="715"/>
        <v>4.9330000000000006E-2</v>
      </c>
      <c r="U1025" s="62">
        <f t="shared" si="715"/>
        <v>4.9330000000000006E-2</v>
      </c>
      <c r="V1025" s="62">
        <f t="shared" si="715"/>
        <v>4.9330000000000006E-2</v>
      </c>
      <c r="W1025" s="62">
        <f t="shared" si="715"/>
        <v>4.9330000000000006E-2</v>
      </c>
      <c r="X1025" s="62">
        <f t="shared" si="715"/>
        <v>4.9330000000000006E-2</v>
      </c>
      <c r="Y1025" s="62">
        <f t="shared" si="715"/>
        <v>4.9330000000000006E-2</v>
      </c>
      <c r="Z1025" s="62">
        <f t="shared" si="715"/>
        <v>4.9330000000000006E-2</v>
      </c>
      <c r="AA1025" s="62">
        <f t="shared" si="715"/>
        <v>4.9330000000000006E-2</v>
      </c>
      <c r="AB1025" s="62">
        <f t="shared" si="715"/>
        <v>4.9330000000000006E-2</v>
      </c>
      <c r="AC1025" s="62">
        <f t="shared" si="715"/>
        <v>4.9330000000000006E-2</v>
      </c>
      <c r="AD1025" s="62">
        <f t="shared" si="715"/>
        <v>4.9330000000000006E-2</v>
      </c>
      <c r="AE1025" s="62">
        <f t="shared" si="715"/>
        <v>4.9330000000000006E-2</v>
      </c>
      <c r="AF1025" s="62">
        <f t="shared" si="715"/>
        <v>4.9330000000000006E-2</v>
      </c>
      <c r="AG1025" s="62">
        <f t="shared" si="715"/>
        <v>4.9330000000000006E-2</v>
      </c>
      <c r="AH1025" s="62">
        <f t="shared" si="715"/>
        <v>4.9330000000000006E-2</v>
      </c>
    </row>
    <row r="1026" spans="2:34" hidden="1" outlineLevel="1">
      <c r="B1026" t="str">
        <f t="shared" si="689"/>
        <v>Bio-oil (Pyrolysis) - Total emissions - TTW - GWP20 - Global - ton CO2eq/ton fuel</v>
      </c>
      <c r="C1026" s="56" t="str">
        <f>C1021</f>
        <v>Bio-oil (Pyrolysis)</v>
      </c>
      <c r="D1026" s="2" t="s">
        <v>199</v>
      </c>
      <c r="E1026" s="2" t="s">
        <v>49</v>
      </c>
      <c r="F1026" s="2" t="s">
        <v>52</v>
      </c>
      <c r="G1026" s="94">
        <f>G1038+G1039*G1030+G1040*G1032</f>
        <v>0</v>
      </c>
      <c r="H1026" s="94">
        <f t="shared" ref="H1026:AH1026" si="716">H1038+H1039*H1030+H1040*H1032</f>
        <v>0</v>
      </c>
      <c r="I1026" s="94">
        <f t="shared" si="716"/>
        <v>0</v>
      </c>
      <c r="J1026" s="94">
        <f t="shared" si="716"/>
        <v>0</v>
      </c>
      <c r="K1026" s="94">
        <f t="shared" si="716"/>
        <v>0</v>
      </c>
      <c r="L1026" s="94">
        <f t="shared" si="716"/>
        <v>0</v>
      </c>
      <c r="M1026" s="94">
        <f t="shared" si="716"/>
        <v>0</v>
      </c>
      <c r="N1026" s="89">
        <f t="shared" si="716"/>
        <v>4.9430000000000002E-2</v>
      </c>
      <c r="O1026" s="89">
        <f t="shared" si="716"/>
        <v>4.9430000000000002E-2</v>
      </c>
      <c r="P1026" s="89">
        <f t="shared" si="716"/>
        <v>4.9430000000000002E-2</v>
      </c>
      <c r="Q1026" s="89">
        <f t="shared" si="716"/>
        <v>4.9430000000000002E-2</v>
      </c>
      <c r="R1026" s="89">
        <f t="shared" si="716"/>
        <v>4.9430000000000002E-2</v>
      </c>
      <c r="S1026" s="89">
        <f t="shared" si="716"/>
        <v>4.9430000000000002E-2</v>
      </c>
      <c r="T1026" s="89">
        <f t="shared" si="716"/>
        <v>4.9430000000000002E-2</v>
      </c>
      <c r="U1026" s="89">
        <f t="shared" si="716"/>
        <v>4.9430000000000002E-2</v>
      </c>
      <c r="V1026" s="89">
        <f t="shared" si="716"/>
        <v>4.9430000000000002E-2</v>
      </c>
      <c r="W1026" s="89">
        <f t="shared" si="716"/>
        <v>4.9430000000000002E-2</v>
      </c>
      <c r="X1026" s="89">
        <f t="shared" si="716"/>
        <v>4.9430000000000002E-2</v>
      </c>
      <c r="Y1026" s="89">
        <f t="shared" si="716"/>
        <v>4.9430000000000002E-2</v>
      </c>
      <c r="Z1026" s="89">
        <f t="shared" si="716"/>
        <v>4.9430000000000002E-2</v>
      </c>
      <c r="AA1026" s="89">
        <f t="shared" si="716"/>
        <v>4.9430000000000002E-2</v>
      </c>
      <c r="AB1026" s="89">
        <f t="shared" si="716"/>
        <v>4.9430000000000002E-2</v>
      </c>
      <c r="AC1026" s="89">
        <f t="shared" si="716"/>
        <v>4.9430000000000002E-2</v>
      </c>
      <c r="AD1026" s="89">
        <f t="shared" si="716"/>
        <v>4.9430000000000002E-2</v>
      </c>
      <c r="AE1026" s="89">
        <f t="shared" si="716"/>
        <v>4.9430000000000002E-2</v>
      </c>
      <c r="AF1026" s="89">
        <f t="shared" si="716"/>
        <v>4.9430000000000002E-2</v>
      </c>
      <c r="AG1026" s="89">
        <f t="shared" si="716"/>
        <v>4.9430000000000002E-2</v>
      </c>
      <c r="AH1026" s="89">
        <f t="shared" si="716"/>
        <v>4.9430000000000002E-2</v>
      </c>
    </row>
    <row r="1027" spans="2:34" hidden="1" outlineLevel="1">
      <c r="B1027" t="str">
        <f t="shared" si="689"/>
        <v>Bio-oil (Pyrolysis) - Total emissions - WTT - GWP100 - Global - ton CO2eq/ton fuel</v>
      </c>
      <c r="C1027" s="58" t="str">
        <f>C1021</f>
        <v>Bio-oil (Pyrolysis)</v>
      </c>
      <c r="D1027" s="10" t="s">
        <v>169</v>
      </c>
      <c r="E1027" s="10" t="s">
        <v>49</v>
      </c>
      <c r="F1027" s="10" t="s">
        <v>52</v>
      </c>
      <c r="G1027" s="92">
        <f>G1045+G1046*G1029+G1047*G1031</f>
        <v>0</v>
      </c>
      <c r="H1027" s="92">
        <f t="shared" ref="H1027:AH1027" si="717">H1045+H1046*H1029+H1047*H1031</f>
        <v>0</v>
      </c>
      <c r="I1027" s="92">
        <f t="shared" si="717"/>
        <v>0</v>
      </c>
      <c r="J1027" s="92">
        <f t="shared" si="717"/>
        <v>0</v>
      </c>
      <c r="K1027" s="92">
        <f t="shared" si="717"/>
        <v>0</v>
      </c>
      <c r="L1027" s="92">
        <f t="shared" si="717"/>
        <v>0</v>
      </c>
      <c r="M1027" s="92">
        <f t="shared" si="717"/>
        <v>0</v>
      </c>
      <c r="N1027" s="62">
        <f t="shared" si="717"/>
        <v>4.0330675298087738E-2</v>
      </c>
      <c r="O1027" s="62">
        <f t="shared" si="717"/>
        <v>4.0088974941177725E-2</v>
      </c>
      <c r="P1027" s="62">
        <f t="shared" si="717"/>
        <v>3.9835199574983E-2</v>
      </c>
      <c r="Q1027" s="62">
        <f t="shared" si="717"/>
        <v>3.9569349199502953E-2</v>
      </c>
      <c r="R1027" s="62">
        <f t="shared" si="717"/>
        <v>3.9291423814736971E-2</v>
      </c>
      <c r="S1027" s="62">
        <f t="shared" si="717"/>
        <v>3.9001423420686111E-2</v>
      </c>
      <c r="T1027" s="62">
        <f t="shared" si="717"/>
        <v>3.8698904629657957E-2</v>
      </c>
      <c r="U1027" s="62">
        <f t="shared" si="717"/>
        <v>3.8388014776460908E-2</v>
      </c>
      <c r="V1027" s="62">
        <f t="shared" si="717"/>
        <v>3.8068753861096254E-2</v>
      </c>
      <c r="W1027" s="62">
        <f t="shared" si="717"/>
        <v>3.7741121883562247E-2</v>
      </c>
      <c r="X1027" s="62">
        <f t="shared" si="717"/>
        <v>3.740511884385931E-2</v>
      </c>
      <c r="Y1027" s="62">
        <f t="shared" si="717"/>
        <v>3.6970558541579213E-2</v>
      </c>
      <c r="Z1027" s="62">
        <f t="shared" si="717"/>
        <v>3.6540758823619124E-2</v>
      </c>
      <c r="AA1027" s="62">
        <f t="shared" si="717"/>
        <v>3.6115719689979842E-2</v>
      </c>
      <c r="AB1027" s="62">
        <f t="shared" si="717"/>
        <v>3.5695441140660582E-2</v>
      </c>
      <c r="AC1027" s="62">
        <f t="shared" si="717"/>
        <v>3.5279923175661934E-2</v>
      </c>
      <c r="AD1027" s="62">
        <f t="shared" si="717"/>
        <v>3.4932875723228375E-2</v>
      </c>
      <c r="AE1027" s="62">
        <f t="shared" si="717"/>
        <v>3.4591940130395342E-2</v>
      </c>
      <c r="AF1027" s="62">
        <f t="shared" si="717"/>
        <v>3.4257116397162654E-2</v>
      </c>
      <c r="AG1027" s="62">
        <f t="shared" si="717"/>
        <v>3.3928404523530388E-2</v>
      </c>
      <c r="AH1027" s="62">
        <f t="shared" si="717"/>
        <v>3.360580450949862E-2</v>
      </c>
    </row>
    <row r="1028" spans="2:34" hidden="1" outlineLevel="1">
      <c r="B1028" t="str">
        <f t="shared" si="689"/>
        <v>Bio-oil (Pyrolysis) - Total emissions - WTT - GWP20 - Global - ton CO2eq/ton fuel</v>
      </c>
      <c r="C1028" s="59" t="str">
        <f>C1021</f>
        <v>Bio-oil (Pyrolysis)</v>
      </c>
      <c r="D1028" s="13" t="s">
        <v>170</v>
      </c>
      <c r="E1028" s="13" t="s">
        <v>49</v>
      </c>
      <c r="F1028" s="13" t="s">
        <v>52</v>
      </c>
      <c r="G1028" s="93">
        <f>G1045+G1046*G1030+G1047*G1032</f>
        <v>0</v>
      </c>
      <c r="H1028" s="93">
        <f t="shared" ref="H1028:AH1028" si="718">H1045+H1046*H1030+H1047*H1032</f>
        <v>0</v>
      </c>
      <c r="I1028" s="93">
        <f t="shared" si="718"/>
        <v>0</v>
      </c>
      <c r="J1028" s="93">
        <f t="shared" si="718"/>
        <v>0</v>
      </c>
      <c r="K1028" s="93">
        <f t="shared" si="718"/>
        <v>0</v>
      </c>
      <c r="L1028" s="93">
        <f t="shared" si="718"/>
        <v>0</v>
      </c>
      <c r="M1028" s="93">
        <f t="shared" si="718"/>
        <v>0</v>
      </c>
      <c r="N1028" s="63">
        <f t="shared" si="718"/>
        <v>4.0330675298087738E-2</v>
      </c>
      <c r="O1028" s="63">
        <f t="shared" si="718"/>
        <v>4.0088974941177725E-2</v>
      </c>
      <c r="P1028" s="63">
        <f t="shared" si="718"/>
        <v>3.9835199574983E-2</v>
      </c>
      <c r="Q1028" s="63">
        <f t="shared" si="718"/>
        <v>3.9569349199502953E-2</v>
      </c>
      <c r="R1028" s="63">
        <f t="shared" si="718"/>
        <v>3.9291423814736971E-2</v>
      </c>
      <c r="S1028" s="63">
        <f t="shared" si="718"/>
        <v>3.9001423420686111E-2</v>
      </c>
      <c r="T1028" s="63">
        <f t="shared" si="718"/>
        <v>3.8698904629657957E-2</v>
      </c>
      <c r="U1028" s="63">
        <f t="shared" si="718"/>
        <v>3.8388014776460908E-2</v>
      </c>
      <c r="V1028" s="63">
        <f t="shared" si="718"/>
        <v>3.8068753861096254E-2</v>
      </c>
      <c r="W1028" s="63">
        <f t="shared" si="718"/>
        <v>3.7741121883562247E-2</v>
      </c>
      <c r="X1028" s="63">
        <f t="shared" si="718"/>
        <v>3.740511884385931E-2</v>
      </c>
      <c r="Y1028" s="63">
        <f t="shared" si="718"/>
        <v>3.6970558541579213E-2</v>
      </c>
      <c r="Z1028" s="63">
        <f t="shared" si="718"/>
        <v>3.6540758823619124E-2</v>
      </c>
      <c r="AA1028" s="63">
        <f t="shared" si="718"/>
        <v>3.6115719689979842E-2</v>
      </c>
      <c r="AB1028" s="63">
        <f t="shared" si="718"/>
        <v>3.5695441140660582E-2</v>
      </c>
      <c r="AC1028" s="63">
        <f t="shared" si="718"/>
        <v>3.5279923175661934E-2</v>
      </c>
      <c r="AD1028" s="63">
        <f t="shared" si="718"/>
        <v>3.4932875723228375E-2</v>
      </c>
      <c r="AE1028" s="63">
        <f t="shared" si="718"/>
        <v>3.4591940130395342E-2</v>
      </c>
      <c r="AF1028" s="63">
        <f t="shared" si="718"/>
        <v>3.4257116397162654E-2</v>
      </c>
      <c r="AG1028" s="63">
        <f t="shared" si="718"/>
        <v>3.3928404523530388E-2</v>
      </c>
      <c r="AH1028" s="63">
        <f t="shared" si="718"/>
        <v>3.360580450949862E-2</v>
      </c>
    </row>
    <row r="1029" spans="2:34" hidden="1" outlineLevel="1">
      <c r="B1029" t="str">
        <f t="shared" si="689"/>
        <v>General - Methane - GWP100 - Global - ton CO2eq/ton fuel</v>
      </c>
      <c r="C1029" t="s">
        <v>115</v>
      </c>
      <c r="D1029" t="s">
        <v>171</v>
      </c>
      <c r="E1029" t="s">
        <v>49</v>
      </c>
      <c r="F1029" t="s">
        <v>52</v>
      </c>
      <c r="G1029" s="36">
        <f t="shared" ref="G1029:AH1029" si="719">Methane_GWP100</f>
        <v>29</v>
      </c>
      <c r="H1029" s="36">
        <f t="shared" si="719"/>
        <v>29</v>
      </c>
      <c r="I1029" s="36">
        <f t="shared" si="719"/>
        <v>29</v>
      </c>
      <c r="J1029" s="36">
        <f t="shared" si="719"/>
        <v>29</v>
      </c>
      <c r="K1029" s="36">
        <f t="shared" si="719"/>
        <v>29</v>
      </c>
      <c r="L1029" s="36">
        <f t="shared" si="719"/>
        <v>29</v>
      </c>
      <c r="M1029" s="36">
        <f t="shared" si="719"/>
        <v>29</v>
      </c>
      <c r="N1029" s="8">
        <f t="shared" si="719"/>
        <v>29</v>
      </c>
      <c r="O1029" s="8">
        <f t="shared" si="719"/>
        <v>29</v>
      </c>
      <c r="P1029" s="8">
        <f t="shared" si="719"/>
        <v>29</v>
      </c>
      <c r="Q1029" s="8">
        <f t="shared" si="719"/>
        <v>29</v>
      </c>
      <c r="R1029" s="8">
        <f t="shared" si="719"/>
        <v>29</v>
      </c>
      <c r="S1029" s="8">
        <f t="shared" si="719"/>
        <v>29</v>
      </c>
      <c r="T1029" s="8">
        <f t="shared" si="719"/>
        <v>29</v>
      </c>
      <c r="U1029" s="8">
        <f t="shared" si="719"/>
        <v>29</v>
      </c>
      <c r="V1029" s="8">
        <f t="shared" si="719"/>
        <v>29</v>
      </c>
      <c r="W1029" s="8">
        <f t="shared" si="719"/>
        <v>29</v>
      </c>
      <c r="X1029" s="8">
        <f t="shared" si="719"/>
        <v>29</v>
      </c>
      <c r="Y1029" s="8">
        <f t="shared" si="719"/>
        <v>29</v>
      </c>
      <c r="Z1029" s="8">
        <f t="shared" si="719"/>
        <v>29</v>
      </c>
      <c r="AA1029" s="8">
        <f t="shared" si="719"/>
        <v>29</v>
      </c>
      <c r="AB1029" s="8">
        <f t="shared" si="719"/>
        <v>29</v>
      </c>
      <c r="AC1029" s="8">
        <f t="shared" si="719"/>
        <v>29</v>
      </c>
      <c r="AD1029" s="8">
        <f t="shared" si="719"/>
        <v>29</v>
      </c>
      <c r="AE1029" s="8">
        <f t="shared" si="719"/>
        <v>29</v>
      </c>
      <c r="AF1029" s="8">
        <f t="shared" si="719"/>
        <v>29</v>
      </c>
      <c r="AG1029" s="8">
        <f t="shared" si="719"/>
        <v>29</v>
      </c>
      <c r="AH1029" s="8">
        <f t="shared" si="719"/>
        <v>29</v>
      </c>
    </row>
    <row r="1030" spans="2:34" hidden="1" outlineLevel="1">
      <c r="B1030" t="str">
        <f t="shared" si="689"/>
        <v>General - Methane - GWP20 - Global - ton CO2eq/ton fuel</v>
      </c>
      <c r="C1030" t="s">
        <v>115</v>
      </c>
      <c r="D1030" t="s">
        <v>172</v>
      </c>
      <c r="E1030" t="s">
        <v>49</v>
      </c>
      <c r="F1030" t="s">
        <v>52</v>
      </c>
      <c r="G1030" s="36">
        <f t="shared" ref="G1030:AH1030" si="720">Methane_GWP20</f>
        <v>85</v>
      </c>
      <c r="H1030" s="36">
        <f t="shared" si="720"/>
        <v>85</v>
      </c>
      <c r="I1030" s="36">
        <f t="shared" si="720"/>
        <v>85</v>
      </c>
      <c r="J1030" s="36">
        <f t="shared" si="720"/>
        <v>85</v>
      </c>
      <c r="K1030" s="36">
        <f t="shared" si="720"/>
        <v>85</v>
      </c>
      <c r="L1030" s="36">
        <f t="shared" si="720"/>
        <v>85</v>
      </c>
      <c r="M1030" s="36">
        <f t="shared" si="720"/>
        <v>85</v>
      </c>
      <c r="N1030" s="8">
        <f t="shared" si="720"/>
        <v>85</v>
      </c>
      <c r="O1030" s="8">
        <f t="shared" si="720"/>
        <v>85</v>
      </c>
      <c r="P1030" s="8">
        <f t="shared" si="720"/>
        <v>85</v>
      </c>
      <c r="Q1030" s="8">
        <f t="shared" si="720"/>
        <v>85</v>
      </c>
      <c r="R1030" s="8">
        <f t="shared" si="720"/>
        <v>85</v>
      </c>
      <c r="S1030" s="8">
        <f t="shared" si="720"/>
        <v>85</v>
      </c>
      <c r="T1030" s="8">
        <f t="shared" si="720"/>
        <v>85</v>
      </c>
      <c r="U1030" s="8">
        <f t="shared" si="720"/>
        <v>85</v>
      </c>
      <c r="V1030" s="8">
        <f t="shared" si="720"/>
        <v>85</v>
      </c>
      <c r="W1030" s="8">
        <f t="shared" si="720"/>
        <v>85</v>
      </c>
      <c r="X1030" s="8">
        <f t="shared" si="720"/>
        <v>85</v>
      </c>
      <c r="Y1030" s="8">
        <f t="shared" si="720"/>
        <v>85</v>
      </c>
      <c r="Z1030" s="8">
        <f t="shared" si="720"/>
        <v>85</v>
      </c>
      <c r="AA1030" s="8">
        <f t="shared" si="720"/>
        <v>85</v>
      </c>
      <c r="AB1030" s="8">
        <f t="shared" si="720"/>
        <v>85</v>
      </c>
      <c r="AC1030" s="8">
        <f t="shared" si="720"/>
        <v>85</v>
      </c>
      <c r="AD1030" s="8">
        <f t="shared" si="720"/>
        <v>85</v>
      </c>
      <c r="AE1030" s="8">
        <f t="shared" si="720"/>
        <v>85</v>
      </c>
      <c r="AF1030" s="8">
        <f t="shared" si="720"/>
        <v>85</v>
      </c>
      <c r="AG1030" s="8">
        <f t="shared" si="720"/>
        <v>85</v>
      </c>
      <c r="AH1030" s="8">
        <f t="shared" si="720"/>
        <v>85</v>
      </c>
    </row>
    <row r="1031" spans="2:34" hidden="1" outlineLevel="1">
      <c r="B1031" t="str">
        <f t="shared" si="689"/>
        <v>General - Nitrous oxide - GWP100 - Global - ton CO2eq/ton fuel</v>
      </c>
      <c r="C1031" t="s">
        <v>115</v>
      </c>
      <c r="D1031" t="s">
        <v>173</v>
      </c>
      <c r="E1031" t="s">
        <v>49</v>
      </c>
      <c r="F1031" t="s">
        <v>52</v>
      </c>
      <c r="G1031" s="36">
        <f t="shared" ref="G1031:AH1031" si="721">NitrousOxide_GWP100</f>
        <v>266</v>
      </c>
      <c r="H1031" s="36">
        <f t="shared" si="721"/>
        <v>266</v>
      </c>
      <c r="I1031" s="36">
        <f t="shared" si="721"/>
        <v>266</v>
      </c>
      <c r="J1031" s="36">
        <f t="shared" si="721"/>
        <v>266</v>
      </c>
      <c r="K1031" s="36">
        <f t="shared" si="721"/>
        <v>266</v>
      </c>
      <c r="L1031" s="36">
        <f t="shared" si="721"/>
        <v>266</v>
      </c>
      <c r="M1031" s="36">
        <f t="shared" si="721"/>
        <v>266</v>
      </c>
      <c r="N1031" s="8">
        <f t="shared" si="721"/>
        <v>266</v>
      </c>
      <c r="O1031" s="8">
        <f t="shared" si="721"/>
        <v>266</v>
      </c>
      <c r="P1031" s="8">
        <f t="shared" si="721"/>
        <v>266</v>
      </c>
      <c r="Q1031" s="8">
        <f t="shared" si="721"/>
        <v>266</v>
      </c>
      <c r="R1031" s="8">
        <f t="shared" si="721"/>
        <v>266</v>
      </c>
      <c r="S1031" s="8">
        <f t="shared" si="721"/>
        <v>266</v>
      </c>
      <c r="T1031" s="8">
        <f t="shared" si="721"/>
        <v>266</v>
      </c>
      <c r="U1031" s="8">
        <f t="shared" si="721"/>
        <v>266</v>
      </c>
      <c r="V1031" s="8">
        <f t="shared" si="721"/>
        <v>266</v>
      </c>
      <c r="W1031" s="8">
        <f t="shared" si="721"/>
        <v>266</v>
      </c>
      <c r="X1031" s="8">
        <f t="shared" si="721"/>
        <v>266</v>
      </c>
      <c r="Y1031" s="8">
        <f t="shared" si="721"/>
        <v>266</v>
      </c>
      <c r="Z1031" s="8">
        <f t="shared" si="721"/>
        <v>266</v>
      </c>
      <c r="AA1031" s="8">
        <f t="shared" si="721"/>
        <v>266</v>
      </c>
      <c r="AB1031" s="8">
        <f t="shared" si="721"/>
        <v>266</v>
      </c>
      <c r="AC1031" s="8">
        <f t="shared" si="721"/>
        <v>266</v>
      </c>
      <c r="AD1031" s="8">
        <f t="shared" si="721"/>
        <v>266</v>
      </c>
      <c r="AE1031" s="8">
        <f t="shared" si="721"/>
        <v>266</v>
      </c>
      <c r="AF1031" s="8">
        <f t="shared" si="721"/>
        <v>266</v>
      </c>
      <c r="AG1031" s="8">
        <f t="shared" si="721"/>
        <v>266</v>
      </c>
      <c r="AH1031" s="8">
        <f t="shared" si="721"/>
        <v>266</v>
      </c>
    </row>
    <row r="1032" spans="2:34" hidden="1" outlineLevel="1">
      <c r="B1032" t="str">
        <f t="shared" si="689"/>
        <v>General - Nitrous oxide - GWP20 - Global - ton CO2eq/ton fuel</v>
      </c>
      <c r="C1032" t="s">
        <v>115</v>
      </c>
      <c r="D1032" t="s">
        <v>174</v>
      </c>
      <c r="E1032" t="s">
        <v>49</v>
      </c>
      <c r="F1032" t="s">
        <v>52</v>
      </c>
      <c r="G1032" s="36">
        <f t="shared" ref="G1032:AH1032" si="722">NitrousOxide_GWP20</f>
        <v>251</v>
      </c>
      <c r="H1032" s="36">
        <f t="shared" si="722"/>
        <v>251</v>
      </c>
      <c r="I1032" s="36">
        <f t="shared" si="722"/>
        <v>251</v>
      </c>
      <c r="J1032" s="36">
        <f t="shared" si="722"/>
        <v>251</v>
      </c>
      <c r="K1032" s="36">
        <f t="shared" si="722"/>
        <v>251</v>
      </c>
      <c r="L1032" s="36">
        <f t="shared" si="722"/>
        <v>251</v>
      </c>
      <c r="M1032" s="36">
        <f t="shared" si="722"/>
        <v>251</v>
      </c>
      <c r="N1032" s="8">
        <f t="shared" si="722"/>
        <v>251</v>
      </c>
      <c r="O1032" s="8">
        <f t="shared" si="722"/>
        <v>251</v>
      </c>
      <c r="P1032" s="8">
        <f t="shared" si="722"/>
        <v>251</v>
      </c>
      <c r="Q1032" s="8">
        <f t="shared" si="722"/>
        <v>251</v>
      </c>
      <c r="R1032" s="8">
        <f t="shared" si="722"/>
        <v>251</v>
      </c>
      <c r="S1032" s="8">
        <f t="shared" si="722"/>
        <v>251</v>
      </c>
      <c r="T1032" s="8">
        <f t="shared" si="722"/>
        <v>251</v>
      </c>
      <c r="U1032" s="8">
        <f t="shared" si="722"/>
        <v>251</v>
      </c>
      <c r="V1032" s="8">
        <f t="shared" si="722"/>
        <v>251</v>
      </c>
      <c r="W1032" s="8">
        <f t="shared" si="722"/>
        <v>251</v>
      </c>
      <c r="X1032" s="8">
        <f t="shared" si="722"/>
        <v>251</v>
      </c>
      <c r="Y1032" s="8">
        <f t="shared" si="722"/>
        <v>251</v>
      </c>
      <c r="Z1032" s="8">
        <f t="shared" si="722"/>
        <v>251</v>
      </c>
      <c r="AA1032" s="8">
        <f t="shared" si="722"/>
        <v>251</v>
      </c>
      <c r="AB1032" s="8">
        <f t="shared" si="722"/>
        <v>251</v>
      </c>
      <c r="AC1032" s="8">
        <f t="shared" si="722"/>
        <v>251</v>
      </c>
      <c r="AD1032" s="8">
        <f t="shared" si="722"/>
        <v>251</v>
      </c>
      <c r="AE1032" s="8">
        <f t="shared" si="722"/>
        <v>251</v>
      </c>
      <c r="AF1032" s="8">
        <f t="shared" si="722"/>
        <v>251</v>
      </c>
      <c r="AG1032" s="8">
        <f t="shared" si="722"/>
        <v>251</v>
      </c>
      <c r="AH1032" s="8">
        <f t="shared" si="722"/>
        <v>251</v>
      </c>
    </row>
    <row r="1033" spans="2:34" hidden="1" outlineLevel="1">
      <c r="B1033" t="str">
        <f t="shared" si="689"/>
        <v/>
      </c>
      <c r="C1033" s="56"/>
      <c r="D1033" s="56"/>
      <c r="E1033" s="56"/>
      <c r="F1033" s="56"/>
      <c r="G1033" s="51"/>
      <c r="H1033" s="51"/>
      <c r="I1033" s="51"/>
      <c r="J1033" s="51"/>
      <c r="K1033" s="51"/>
      <c r="L1033" s="51"/>
      <c r="M1033" s="51"/>
      <c r="N1033" s="57"/>
      <c r="O1033" s="57"/>
      <c r="P1033" s="57"/>
      <c r="Q1033" s="57"/>
      <c r="R1033" s="57"/>
      <c r="S1033" s="57"/>
      <c r="T1033" s="57"/>
      <c r="U1033" s="57"/>
      <c r="V1033" s="57"/>
      <c r="W1033" s="57"/>
      <c r="X1033" s="57"/>
      <c r="Y1033" s="57"/>
      <c r="Z1033" s="57"/>
      <c r="AA1033" s="57"/>
      <c r="AB1033" s="57"/>
      <c r="AC1033" s="57"/>
      <c r="AD1033" s="57"/>
      <c r="AE1033" s="57"/>
      <c r="AF1033" s="57"/>
      <c r="AG1033" s="57"/>
      <c r="AH1033" s="57"/>
    </row>
    <row r="1034" spans="2:34" hidden="1" outlineLevel="1">
      <c r="B1034" t="str">
        <f t="shared" si="689"/>
        <v>Bio-oil (Pyrolysis) - Total emissions - WTW - Global - ton CO2/ton fuel</v>
      </c>
      <c r="C1034" s="10" t="str">
        <f>C1021</f>
        <v>Bio-oil (Pyrolysis)</v>
      </c>
      <c r="D1034" s="10" t="s">
        <v>200</v>
      </c>
      <c r="E1034" s="10" t="s">
        <v>49</v>
      </c>
      <c r="F1034" s="10" t="s">
        <v>176</v>
      </c>
      <c r="G1034" s="95">
        <f>G1038+G1045</f>
        <v>0</v>
      </c>
      <c r="H1034" s="95">
        <f t="shared" ref="H1034:AH1034" si="723">H1038+H1045</f>
        <v>0</v>
      </c>
      <c r="I1034" s="95">
        <f t="shared" si="723"/>
        <v>0</v>
      </c>
      <c r="J1034" s="95">
        <f t="shared" si="723"/>
        <v>0</v>
      </c>
      <c r="K1034" s="95">
        <f t="shared" si="723"/>
        <v>0</v>
      </c>
      <c r="L1034" s="95">
        <f t="shared" si="723"/>
        <v>0</v>
      </c>
      <c r="M1034" s="95">
        <f t="shared" si="723"/>
        <v>0</v>
      </c>
      <c r="N1034" s="60">
        <f t="shared" si="723"/>
        <v>4.0330675298087738E-2</v>
      </c>
      <c r="O1034" s="60">
        <f t="shared" si="723"/>
        <v>4.0088974941177725E-2</v>
      </c>
      <c r="P1034" s="60">
        <f t="shared" si="723"/>
        <v>3.9835199574983E-2</v>
      </c>
      <c r="Q1034" s="60">
        <f t="shared" si="723"/>
        <v>3.9569349199502953E-2</v>
      </c>
      <c r="R1034" s="60">
        <f t="shared" si="723"/>
        <v>3.9291423814736971E-2</v>
      </c>
      <c r="S1034" s="60">
        <f t="shared" si="723"/>
        <v>3.9001423420686111E-2</v>
      </c>
      <c r="T1034" s="60">
        <f t="shared" si="723"/>
        <v>3.8698904629657957E-2</v>
      </c>
      <c r="U1034" s="60">
        <f t="shared" si="723"/>
        <v>3.8388014776460908E-2</v>
      </c>
      <c r="V1034" s="60">
        <f t="shared" si="723"/>
        <v>3.8068753861096254E-2</v>
      </c>
      <c r="W1034" s="60">
        <f t="shared" si="723"/>
        <v>3.7741121883562247E-2</v>
      </c>
      <c r="X1034" s="60">
        <f t="shared" si="723"/>
        <v>3.740511884385931E-2</v>
      </c>
      <c r="Y1034" s="60">
        <f t="shared" si="723"/>
        <v>3.6970558541579213E-2</v>
      </c>
      <c r="Z1034" s="60">
        <f t="shared" si="723"/>
        <v>3.6540758823619124E-2</v>
      </c>
      <c r="AA1034" s="60">
        <f t="shared" si="723"/>
        <v>3.6115719689979842E-2</v>
      </c>
      <c r="AB1034" s="60">
        <f t="shared" si="723"/>
        <v>3.5695441140660582E-2</v>
      </c>
      <c r="AC1034" s="60">
        <f t="shared" si="723"/>
        <v>3.5279923175661934E-2</v>
      </c>
      <c r="AD1034" s="60">
        <f t="shared" si="723"/>
        <v>3.4932875723228375E-2</v>
      </c>
      <c r="AE1034" s="60">
        <f t="shared" si="723"/>
        <v>3.4591940130395342E-2</v>
      </c>
      <c r="AF1034" s="60">
        <f t="shared" si="723"/>
        <v>3.4257116397162654E-2</v>
      </c>
      <c r="AG1034" s="60">
        <f t="shared" si="723"/>
        <v>3.3928404523530388E-2</v>
      </c>
      <c r="AH1034" s="60">
        <f t="shared" si="723"/>
        <v>3.360580450949862E-2</v>
      </c>
    </row>
    <row r="1035" spans="2:34" hidden="1" outlineLevel="1">
      <c r="B1035" t="str">
        <f t="shared" si="689"/>
        <v>Bio-oil (Pyrolysis) - Total emissions - WTW - Global - ton CH4/ton fuel</v>
      </c>
      <c r="C1035" s="2" t="str">
        <f>C1021</f>
        <v>Bio-oil (Pyrolysis)</v>
      </c>
      <c r="D1035" s="2" t="s">
        <v>200</v>
      </c>
      <c r="E1035" s="2" t="s">
        <v>49</v>
      </c>
      <c r="F1035" s="2" t="s">
        <v>177</v>
      </c>
      <c r="G1035" s="96">
        <f t="shared" ref="G1035:AH1035" si="724">G1039+G1046</f>
        <v>0</v>
      </c>
      <c r="H1035" s="96">
        <f t="shared" si="724"/>
        <v>0</v>
      </c>
      <c r="I1035" s="96">
        <f t="shared" si="724"/>
        <v>0</v>
      </c>
      <c r="J1035" s="96">
        <f t="shared" si="724"/>
        <v>0</v>
      </c>
      <c r="K1035" s="96">
        <f t="shared" si="724"/>
        <v>0</v>
      </c>
      <c r="L1035" s="96">
        <f t="shared" si="724"/>
        <v>0</v>
      </c>
      <c r="M1035" s="96">
        <f t="shared" si="724"/>
        <v>0</v>
      </c>
      <c r="N1035" s="64">
        <f t="shared" si="724"/>
        <v>5.0000000000000002E-5</v>
      </c>
      <c r="O1035" s="64">
        <f t="shared" si="724"/>
        <v>5.0000000000000002E-5</v>
      </c>
      <c r="P1035" s="64">
        <f t="shared" si="724"/>
        <v>5.0000000000000002E-5</v>
      </c>
      <c r="Q1035" s="64">
        <f t="shared" si="724"/>
        <v>5.0000000000000002E-5</v>
      </c>
      <c r="R1035" s="64">
        <f t="shared" si="724"/>
        <v>5.0000000000000002E-5</v>
      </c>
      <c r="S1035" s="64">
        <f t="shared" si="724"/>
        <v>5.0000000000000002E-5</v>
      </c>
      <c r="T1035" s="64">
        <f t="shared" si="724"/>
        <v>5.0000000000000002E-5</v>
      </c>
      <c r="U1035" s="64">
        <f t="shared" si="724"/>
        <v>5.0000000000000002E-5</v>
      </c>
      <c r="V1035" s="64">
        <f t="shared" si="724"/>
        <v>5.0000000000000002E-5</v>
      </c>
      <c r="W1035" s="64">
        <f t="shared" si="724"/>
        <v>5.0000000000000002E-5</v>
      </c>
      <c r="X1035" s="64">
        <f t="shared" si="724"/>
        <v>5.0000000000000002E-5</v>
      </c>
      <c r="Y1035" s="64">
        <f t="shared" si="724"/>
        <v>5.0000000000000002E-5</v>
      </c>
      <c r="Z1035" s="64">
        <f t="shared" si="724"/>
        <v>5.0000000000000002E-5</v>
      </c>
      <c r="AA1035" s="64">
        <f t="shared" si="724"/>
        <v>5.0000000000000002E-5</v>
      </c>
      <c r="AB1035" s="64">
        <f t="shared" si="724"/>
        <v>5.0000000000000002E-5</v>
      </c>
      <c r="AC1035" s="64">
        <f t="shared" si="724"/>
        <v>5.0000000000000002E-5</v>
      </c>
      <c r="AD1035" s="64">
        <f t="shared" si="724"/>
        <v>5.0000000000000002E-5</v>
      </c>
      <c r="AE1035" s="64">
        <f t="shared" si="724"/>
        <v>5.0000000000000002E-5</v>
      </c>
      <c r="AF1035" s="64">
        <f t="shared" si="724"/>
        <v>5.0000000000000002E-5</v>
      </c>
      <c r="AG1035" s="64">
        <f t="shared" si="724"/>
        <v>5.0000000000000002E-5</v>
      </c>
      <c r="AH1035" s="64">
        <f t="shared" si="724"/>
        <v>5.0000000000000002E-5</v>
      </c>
    </row>
    <row r="1036" spans="2:34" hidden="1" outlineLevel="1">
      <c r="B1036" t="str">
        <f t="shared" si="689"/>
        <v>Bio-oil (Pyrolysis) - Total emissions - WTW - Global - ton N2O/ton fuel</v>
      </c>
      <c r="C1036" s="13" t="str">
        <f>C1021</f>
        <v>Bio-oil (Pyrolysis)</v>
      </c>
      <c r="D1036" s="13" t="s">
        <v>200</v>
      </c>
      <c r="E1036" s="13" t="s">
        <v>49</v>
      </c>
      <c r="F1036" s="13" t="s">
        <v>178</v>
      </c>
      <c r="G1036" s="97">
        <f t="shared" ref="G1036:AH1036" si="725">G1040+G1047</f>
        <v>0</v>
      </c>
      <c r="H1036" s="97">
        <f t="shared" si="725"/>
        <v>0</v>
      </c>
      <c r="I1036" s="97">
        <f t="shared" si="725"/>
        <v>0</v>
      </c>
      <c r="J1036" s="97">
        <f t="shared" si="725"/>
        <v>0</v>
      </c>
      <c r="K1036" s="97">
        <f t="shared" si="725"/>
        <v>0</v>
      </c>
      <c r="L1036" s="97">
        <f t="shared" si="725"/>
        <v>0</v>
      </c>
      <c r="M1036" s="97">
        <f t="shared" si="725"/>
        <v>0</v>
      </c>
      <c r="N1036" s="61">
        <f t="shared" si="725"/>
        <v>1.8000000000000001E-4</v>
      </c>
      <c r="O1036" s="61">
        <f t="shared" si="725"/>
        <v>1.8000000000000001E-4</v>
      </c>
      <c r="P1036" s="61">
        <f t="shared" si="725"/>
        <v>1.8000000000000001E-4</v>
      </c>
      <c r="Q1036" s="61">
        <f t="shared" si="725"/>
        <v>1.8000000000000001E-4</v>
      </c>
      <c r="R1036" s="61">
        <f t="shared" si="725"/>
        <v>1.8000000000000001E-4</v>
      </c>
      <c r="S1036" s="61">
        <f t="shared" si="725"/>
        <v>1.8000000000000001E-4</v>
      </c>
      <c r="T1036" s="61">
        <f t="shared" si="725"/>
        <v>1.8000000000000001E-4</v>
      </c>
      <c r="U1036" s="61">
        <f t="shared" si="725"/>
        <v>1.8000000000000001E-4</v>
      </c>
      <c r="V1036" s="61">
        <f t="shared" si="725"/>
        <v>1.8000000000000001E-4</v>
      </c>
      <c r="W1036" s="61">
        <f t="shared" si="725"/>
        <v>1.8000000000000001E-4</v>
      </c>
      <c r="X1036" s="61">
        <f t="shared" si="725"/>
        <v>1.8000000000000001E-4</v>
      </c>
      <c r="Y1036" s="61">
        <f t="shared" si="725"/>
        <v>1.8000000000000001E-4</v>
      </c>
      <c r="Z1036" s="61">
        <f t="shared" si="725"/>
        <v>1.8000000000000001E-4</v>
      </c>
      <c r="AA1036" s="61">
        <f t="shared" si="725"/>
        <v>1.8000000000000001E-4</v>
      </c>
      <c r="AB1036" s="61">
        <f t="shared" si="725"/>
        <v>1.8000000000000001E-4</v>
      </c>
      <c r="AC1036" s="61">
        <f t="shared" si="725"/>
        <v>1.8000000000000001E-4</v>
      </c>
      <c r="AD1036" s="61">
        <f t="shared" si="725"/>
        <v>1.8000000000000001E-4</v>
      </c>
      <c r="AE1036" s="61">
        <f t="shared" si="725"/>
        <v>1.8000000000000001E-4</v>
      </c>
      <c r="AF1036" s="61">
        <f t="shared" si="725"/>
        <v>1.8000000000000001E-4</v>
      </c>
      <c r="AG1036" s="61">
        <f t="shared" si="725"/>
        <v>1.8000000000000001E-4</v>
      </c>
      <c r="AH1036" s="61">
        <f t="shared" si="725"/>
        <v>1.8000000000000001E-4</v>
      </c>
    </row>
    <row r="1037" spans="2:34" hidden="1" outlineLevel="1">
      <c r="B1037" t="str">
        <f t="shared" si="689"/>
        <v/>
      </c>
      <c r="C1037" s="56"/>
      <c r="D1037" s="56"/>
      <c r="E1037" s="56"/>
      <c r="F1037" s="56"/>
      <c r="G1037" s="51"/>
      <c r="H1037" s="51"/>
      <c r="I1037" s="51"/>
      <c r="J1037" s="51"/>
      <c r="K1037" s="51"/>
      <c r="L1037" s="51"/>
      <c r="M1037" s="51"/>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row>
    <row r="1038" spans="2:34" hidden="1" outlineLevel="1">
      <c r="B1038" t="str">
        <f t="shared" si="689"/>
        <v>Bio-oil (Pyrolysis) - Total emissions - TTW - Global - ton CO2/ton fuel</v>
      </c>
      <c r="C1038" s="10" t="str">
        <f>C1021</f>
        <v>Bio-oil (Pyrolysis)</v>
      </c>
      <c r="D1038" s="10" t="s">
        <v>201</v>
      </c>
      <c r="E1038" s="10" t="s">
        <v>49</v>
      </c>
      <c r="F1038" s="10" t="s">
        <v>176</v>
      </c>
      <c r="G1038" s="95">
        <f>G1041</f>
        <v>0</v>
      </c>
      <c r="H1038" s="95">
        <f t="shared" ref="H1038:AH1038" si="726">H1041</f>
        <v>0</v>
      </c>
      <c r="I1038" s="95">
        <f t="shared" si="726"/>
        <v>0</v>
      </c>
      <c r="J1038" s="95">
        <f t="shared" si="726"/>
        <v>0</v>
      </c>
      <c r="K1038" s="95">
        <f t="shared" si="726"/>
        <v>0</v>
      </c>
      <c r="L1038" s="95">
        <f t="shared" si="726"/>
        <v>0</v>
      </c>
      <c r="M1038" s="95">
        <f t="shared" si="726"/>
        <v>0</v>
      </c>
      <c r="N1038" s="60">
        <f t="shared" si="726"/>
        <v>0</v>
      </c>
      <c r="O1038" s="60">
        <f t="shared" si="726"/>
        <v>0</v>
      </c>
      <c r="P1038" s="60">
        <f t="shared" si="726"/>
        <v>0</v>
      </c>
      <c r="Q1038" s="60">
        <f t="shared" si="726"/>
        <v>0</v>
      </c>
      <c r="R1038" s="60">
        <f t="shared" si="726"/>
        <v>0</v>
      </c>
      <c r="S1038" s="60">
        <f t="shared" si="726"/>
        <v>0</v>
      </c>
      <c r="T1038" s="60">
        <f t="shared" si="726"/>
        <v>0</v>
      </c>
      <c r="U1038" s="60">
        <f t="shared" si="726"/>
        <v>0</v>
      </c>
      <c r="V1038" s="60">
        <f t="shared" si="726"/>
        <v>0</v>
      </c>
      <c r="W1038" s="60">
        <f t="shared" si="726"/>
        <v>0</v>
      </c>
      <c r="X1038" s="60">
        <f t="shared" si="726"/>
        <v>0</v>
      </c>
      <c r="Y1038" s="60">
        <f t="shared" si="726"/>
        <v>0</v>
      </c>
      <c r="Z1038" s="60">
        <f t="shared" si="726"/>
        <v>0</v>
      </c>
      <c r="AA1038" s="60">
        <f t="shared" si="726"/>
        <v>0</v>
      </c>
      <c r="AB1038" s="60">
        <f t="shared" si="726"/>
        <v>0</v>
      </c>
      <c r="AC1038" s="60">
        <f t="shared" si="726"/>
        <v>0</v>
      </c>
      <c r="AD1038" s="60">
        <f t="shared" si="726"/>
        <v>0</v>
      </c>
      <c r="AE1038" s="60">
        <f t="shared" si="726"/>
        <v>0</v>
      </c>
      <c r="AF1038" s="60">
        <f t="shared" si="726"/>
        <v>0</v>
      </c>
      <c r="AG1038" s="60">
        <f t="shared" si="726"/>
        <v>0</v>
      </c>
      <c r="AH1038" s="60">
        <f t="shared" si="726"/>
        <v>0</v>
      </c>
    </row>
    <row r="1039" spans="2:34" hidden="1" outlineLevel="1">
      <c r="B1039" t="str">
        <f t="shared" si="689"/>
        <v>Bio-oil (Pyrolysis) - Total emissions - TTW - Global - ton CH4/ton fuel</v>
      </c>
      <c r="C1039" s="2" t="str">
        <f>C1021</f>
        <v>Bio-oil (Pyrolysis)</v>
      </c>
      <c r="D1039" s="2" t="s">
        <v>201</v>
      </c>
      <c r="E1039" s="2" t="s">
        <v>49</v>
      </c>
      <c r="F1039" s="2" t="s">
        <v>177</v>
      </c>
      <c r="G1039" s="96">
        <f t="shared" ref="G1039:AH1039" si="727">G1042</f>
        <v>0</v>
      </c>
      <c r="H1039" s="96">
        <f t="shared" si="727"/>
        <v>0</v>
      </c>
      <c r="I1039" s="96">
        <f t="shared" si="727"/>
        <v>0</v>
      </c>
      <c r="J1039" s="96">
        <f t="shared" si="727"/>
        <v>0</v>
      </c>
      <c r="K1039" s="96">
        <f t="shared" si="727"/>
        <v>0</v>
      </c>
      <c r="L1039" s="96">
        <f t="shared" si="727"/>
        <v>0</v>
      </c>
      <c r="M1039" s="96">
        <f t="shared" si="727"/>
        <v>0</v>
      </c>
      <c r="N1039" s="64">
        <f t="shared" si="727"/>
        <v>5.0000000000000002E-5</v>
      </c>
      <c r="O1039" s="64">
        <f t="shared" si="727"/>
        <v>5.0000000000000002E-5</v>
      </c>
      <c r="P1039" s="64">
        <f t="shared" si="727"/>
        <v>5.0000000000000002E-5</v>
      </c>
      <c r="Q1039" s="64">
        <f t="shared" si="727"/>
        <v>5.0000000000000002E-5</v>
      </c>
      <c r="R1039" s="64">
        <f t="shared" si="727"/>
        <v>5.0000000000000002E-5</v>
      </c>
      <c r="S1039" s="64">
        <f t="shared" si="727"/>
        <v>5.0000000000000002E-5</v>
      </c>
      <c r="T1039" s="64">
        <f t="shared" si="727"/>
        <v>5.0000000000000002E-5</v>
      </c>
      <c r="U1039" s="64">
        <f t="shared" si="727"/>
        <v>5.0000000000000002E-5</v>
      </c>
      <c r="V1039" s="64">
        <f t="shared" si="727"/>
        <v>5.0000000000000002E-5</v>
      </c>
      <c r="W1039" s="64">
        <f t="shared" si="727"/>
        <v>5.0000000000000002E-5</v>
      </c>
      <c r="X1039" s="64">
        <f t="shared" si="727"/>
        <v>5.0000000000000002E-5</v>
      </c>
      <c r="Y1039" s="64">
        <f t="shared" si="727"/>
        <v>5.0000000000000002E-5</v>
      </c>
      <c r="Z1039" s="64">
        <f t="shared" si="727"/>
        <v>5.0000000000000002E-5</v>
      </c>
      <c r="AA1039" s="64">
        <f t="shared" si="727"/>
        <v>5.0000000000000002E-5</v>
      </c>
      <c r="AB1039" s="64">
        <f t="shared" si="727"/>
        <v>5.0000000000000002E-5</v>
      </c>
      <c r="AC1039" s="64">
        <f t="shared" si="727"/>
        <v>5.0000000000000002E-5</v>
      </c>
      <c r="AD1039" s="64">
        <f t="shared" si="727"/>
        <v>5.0000000000000002E-5</v>
      </c>
      <c r="AE1039" s="64">
        <f t="shared" si="727"/>
        <v>5.0000000000000002E-5</v>
      </c>
      <c r="AF1039" s="64">
        <f t="shared" si="727"/>
        <v>5.0000000000000002E-5</v>
      </c>
      <c r="AG1039" s="64">
        <f t="shared" si="727"/>
        <v>5.0000000000000002E-5</v>
      </c>
      <c r="AH1039" s="64">
        <f t="shared" si="727"/>
        <v>5.0000000000000002E-5</v>
      </c>
    </row>
    <row r="1040" spans="2:34" hidden="1" outlineLevel="1">
      <c r="B1040" t="str">
        <f t="shared" si="689"/>
        <v>Bio-oil (Pyrolysis) - Total emissions - TTW - Global - ton N2O/ton fuel</v>
      </c>
      <c r="C1040" s="13" t="str">
        <f>C1021</f>
        <v>Bio-oil (Pyrolysis)</v>
      </c>
      <c r="D1040" s="13" t="s">
        <v>201</v>
      </c>
      <c r="E1040" s="13" t="s">
        <v>49</v>
      </c>
      <c r="F1040" s="13" t="s">
        <v>178</v>
      </c>
      <c r="G1040" s="97">
        <f t="shared" ref="G1040:AH1040" si="728">G1043</f>
        <v>0</v>
      </c>
      <c r="H1040" s="97">
        <f t="shared" si="728"/>
        <v>0</v>
      </c>
      <c r="I1040" s="97">
        <f t="shared" si="728"/>
        <v>0</v>
      </c>
      <c r="J1040" s="97">
        <f t="shared" si="728"/>
        <v>0</v>
      </c>
      <c r="K1040" s="97">
        <f t="shared" si="728"/>
        <v>0</v>
      </c>
      <c r="L1040" s="97">
        <f t="shared" si="728"/>
        <v>0</v>
      </c>
      <c r="M1040" s="97">
        <f t="shared" si="728"/>
        <v>0</v>
      </c>
      <c r="N1040" s="61">
        <f t="shared" si="728"/>
        <v>1.8000000000000001E-4</v>
      </c>
      <c r="O1040" s="61">
        <f t="shared" si="728"/>
        <v>1.8000000000000001E-4</v>
      </c>
      <c r="P1040" s="61">
        <f t="shared" si="728"/>
        <v>1.8000000000000001E-4</v>
      </c>
      <c r="Q1040" s="61">
        <f t="shared" si="728"/>
        <v>1.8000000000000001E-4</v>
      </c>
      <c r="R1040" s="61">
        <f t="shared" si="728"/>
        <v>1.8000000000000001E-4</v>
      </c>
      <c r="S1040" s="61">
        <f t="shared" si="728"/>
        <v>1.8000000000000001E-4</v>
      </c>
      <c r="T1040" s="61">
        <f t="shared" si="728"/>
        <v>1.8000000000000001E-4</v>
      </c>
      <c r="U1040" s="61">
        <f t="shared" si="728"/>
        <v>1.8000000000000001E-4</v>
      </c>
      <c r="V1040" s="61">
        <f t="shared" si="728"/>
        <v>1.8000000000000001E-4</v>
      </c>
      <c r="W1040" s="61">
        <f t="shared" si="728"/>
        <v>1.8000000000000001E-4</v>
      </c>
      <c r="X1040" s="61">
        <f t="shared" si="728"/>
        <v>1.8000000000000001E-4</v>
      </c>
      <c r="Y1040" s="61">
        <f t="shared" si="728"/>
        <v>1.8000000000000001E-4</v>
      </c>
      <c r="Z1040" s="61">
        <f t="shared" si="728"/>
        <v>1.8000000000000001E-4</v>
      </c>
      <c r="AA1040" s="61">
        <f t="shared" si="728"/>
        <v>1.8000000000000001E-4</v>
      </c>
      <c r="AB1040" s="61">
        <f t="shared" si="728"/>
        <v>1.8000000000000001E-4</v>
      </c>
      <c r="AC1040" s="61">
        <f t="shared" si="728"/>
        <v>1.8000000000000001E-4</v>
      </c>
      <c r="AD1040" s="61">
        <f t="shared" si="728"/>
        <v>1.8000000000000001E-4</v>
      </c>
      <c r="AE1040" s="61">
        <f t="shared" si="728"/>
        <v>1.8000000000000001E-4</v>
      </c>
      <c r="AF1040" s="61">
        <f t="shared" si="728"/>
        <v>1.8000000000000001E-4</v>
      </c>
      <c r="AG1040" s="61">
        <f t="shared" si="728"/>
        <v>1.8000000000000001E-4</v>
      </c>
      <c r="AH1040" s="61">
        <f t="shared" si="728"/>
        <v>1.8000000000000001E-4</v>
      </c>
    </row>
    <row r="1041" spans="2:34" hidden="1" outlineLevel="1">
      <c r="B1041" t="str">
        <f t="shared" si="689"/>
        <v>Bio-oil (Pyrolysis) - TTW emissions (carbon dioxide) - Global - ton CO2/ton fuel</v>
      </c>
      <c r="C1041" t="str">
        <f>C1021</f>
        <v>Bio-oil (Pyrolysis)</v>
      </c>
      <c r="D1041" t="s">
        <v>202</v>
      </c>
      <c r="E1041" t="s">
        <v>49</v>
      </c>
      <c r="F1041" t="s">
        <v>176</v>
      </c>
      <c r="G1041" s="98">
        <f>INDEX(FuelData,MATCH($B1041,FuelData_Index,0),MATCH(G$4,FuelData_Year,0))</f>
        <v>0</v>
      </c>
      <c r="H1041" s="98">
        <f t="shared" ref="H1041:AH1041" si="729">INDEX(FuelData,MATCH($B1041,FuelData_Index,0),MATCH(H$4,FuelData_Year,0))</f>
        <v>0</v>
      </c>
      <c r="I1041" s="98">
        <f t="shared" si="729"/>
        <v>0</v>
      </c>
      <c r="J1041" s="98">
        <f t="shared" si="729"/>
        <v>0</v>
      </c>
      <c r="K1041" s="98">
        <f t="shared" si="729"/>
        <v>0</v>
      </c>
      <c r="L1041" s="98">
        <f t="shared" si="729"/>
        <v>0</v>
      </c>
      <c r="M1041" s="98">
        <f t="shared" si="729"/>
        <v>0</v>
      </c>
      <c r="N1041" s="20">
        <f t="shared" si="729"/>
        <v>0</v>
      </c>
      <c r="O1041" s="20">
        <f t="shared" si="729"/>
        <v>0</v>
      </c>
      <c r="P1041" s="20">
        <f t="shared" si="729"/>
        <v>0</v>
      </c>
      <c r="Q1041" s="20">
        <f t="shared" si="729"/>
        <v>0</v>
      </c>
      <c r="R1041" s="20">
        <f t="shared" si="729"/>
        <v>0</v>
      </c>
      <c r="S1041" s="20">
        <f t="shared" si="729"/>
        <v>0</v>
      </c>
      <c r="T1041" s="20">
        <f t="shared" si="729"/>
        <v>0</v>
      </c>
      <c r="U1041" s="20">
        <f t="shared" si="729"/>
        <v>0</v>
      </c>
      <c r="V1041" s="20">
        <f t="shared" si="729"/>
        <v>0</v>
      </c>
      <c r="W1041" s="20">
        <f t="shared" si="729"/>
        <v>0</v>
      </c>
      <c r="X1041" s="20">
        <f t="shared" si="729"/>
        <v>0</v>
      </c>
      <c r="Y1041" s="20">
        <f t="shared" si="729"/>
        <v>0</v>
      </c>
      <c r="Z1041" s="20">
        <f t="shared" si="729"/>
        <v>0</v>
      </c>
      <c r="AA1041" s="20">
        <f t="shared" si="729"/>
        <v>0</v>
      </c>
      <c r="AB1041" s="20">
        <f t="shared" si="729"/>
        <v>0</v>
      </c>
      <c r="AC1041" s="20">
        <f t="shared" si="729"/>
        <v>0</v>
      </c>
      <c r="AD1041" s="20">
        <f t="shared" si="729"/>
        <v>0</v>
      </c>
      <c r="AE1041" s="20">
        <f t="shared" si="729"/>
        <v>0</v>
      </c>
      <c r="AF1041" s="20">
        <f t="shared" si="729"/>
        <v>0</v>
      </c>
      <c r="AG1041" s="20">
        <f t="shared" si="729"/>
        <v>0</v>
      </c>
      <c r="AH1041" s="20">
        <f t="shared" si="729"/>
        <v>0</v>
      </c>
    </row>
    <row r="1042" spans="2:34" hidden="1" outlineLevel="1">
      <c r="B1042" t="str">
        <f t="shared" si="689"/>
        <v>Bio-oil (Pyrolysis) - TTW emissions (methane) - Global - ton CH4/ton fuel</v>
      </c>
      <c r="C1042" t="str">
        <f>C1021</f>
        <v>Bio-oil (Pyrolysis)</v>
      </c>
      <c r="D1042" t="s">
        <v>203</v>
      </c>
      <c r="E1042" t="s">
        <v>49</v>
      </c>
      <c r="F1042" t="s">
        <v>177</v>
      </c>
      <c r="G1042" s="98">
        <f t="shared" ref="G1042:AH1043" si="730">INDEX(FuelData,MATCH($B1042,FuelData_Index,0),MATCH(G$4,FuelData_Year,0))</f>
        <v>0</v>
      </c>
      <c r="H1042" s="98">
        <f t="shared" si="730"/>
        <v>0</v>
      </c>
      <c r="I1042" s="98">
        <f t="shared" si="730"/>
        <v>0</v>
      </c>
      <c r="J1042" s="98">
        <f t="shared" si="730"/>
        <v>0</v>
      </c>
      <c r="K1042" s="98">
        <f t="shared" si="730"/>
        <v>0</v>
      </c>
      <c r="L1042" s="98">
        <f t="shared" si="730"/>
        <v>0</v>
      </c>
      <c r="M1042" s="98">
        <f t="shared" si="730"/>
        <v>0</v>
      </c>
      <c r="N1042" s="20">
        <f t="shared" si="730"/>
        <v>5.0000000000000002E-5</v>
      </c>
      <c r="O1042" s="20">
        <f t="shared" si="730"/>
        <v>5.0000000000000002E-5</v>
      </c>
      <c r="P1042" s="20">
        <f t="shared" si="730"/>
        <v>5.0000000000000002E-5</v>
      </c>
      <c r="Q1042" s="20">
        <f t="shared" si="730"/>
        <v>5.0000000000000002E-5</v>
      </c>
      <c r="R1042" s="20">
        <f t="shared" si="730"/>
        <v>5.0000000000000002E-5</v>
      </c>
      <c r="S1042" s="20">
        <f t="shared" si="730"/>
        <v>5.0000000000000002E-5</v>
      </c>
      <c r="T1042" s="20">
        <f t="shared" si="730"/>
        <v>5.0000000000000002E-5</v>
      </c>
      <c r="U1042" s="20">
        <f t="shared" si="730"/>
        <v>5.0000000000000002E-5</v>
      </c>
      <c r="V1042" s="20">
        <f t="shared" si="730"/>
        <v>5.0000000000000002E-5</v>
      </c>
      <c r="W1042" s="20">
        <f t="shared" si="730"/>
        <v>5.0000000000000002E-5</v>
      </c>
      <c r="X1042" s="20">
        <f t="shared" si="730"/>
        <v>5.0000000000000002E-5</v>
      </c>
      <c r="Y1042" s="20">
        <f t="shared" si="730"/>
        <v>5.0000000000000002E-5</v>
      </c>
      <c r="Z1042" s="20">
        <f t="shared" si="730"/>
        <v>5.0000000000000002E-5</v>
      </c>
      <c r="AA1042" s="20">
        <f t="shared" si="730"/>
        <v>5.0000000000000002E-5</v>
      </c>
      <c r="AB1042" s="20">
        <f t="shared" si="730"/>
        <v>5.0000000000000002E-5</v>
      </c>
      <c r="AC1042" s="20">
        <f t="shared" si="730"/>
        <v>5.0000000000000002E-5</v>
      </c>
      <c r="AD1042" s="20">
        <f t="shared" si="730"/>
        <v>5.0000000000000002E-5</v>
      </c>
      <c r="AE1042" s="20">
        <f t="shared" si="730"/>
        <v>5.0000000000000002E-5</v>
      </c>
      <c r="AF1042" s="20">
        <f t="shared" si="730"/>
        <v>5.0000000000000002E-5</v>
      </c>
      <c r="AG1042" s="20">
        <f t="shared" si="730"/>
        <v>5.0000000000000002E-5</v>
      </c>
      <c r="AH1042" s="20">
        <f t="shared" si="730"/>
        <v>5.0000000000000002E-5</v>
      </c>
    </row>
    <row r="1043" spans="2:34" hidden="1" outlineLevel="1">
      <c r="B1043" t="str">
        <f t="shared" si="689"/>
        <v>Bio-oil (Pyrolysis) - TTW emissions (nitrous oxide) - Global - ton N2O/ton fuel</v>
      </c>
      <c r="C1043" t="str">
        <f>C1021</f>
        <v>Bio-oil (Pyrolysis)</v>
      </c>
      <c r="D1043" t="s">
        <v>204</v>
      </c>
      <c r="E1043" t="s">
        <v>49</v>
      </c>
      <c r="F1043" t="s">
        <v>178</v>
      </c>
      <c r="G1043" s="98">
        <f t="shared" si="730"/>
        <v>0</v>
      </c>
      <c r="H1043" s="98">
        <f t="shared" si="730"/>
        <v>0</v>
      </c>
      <c r="I1043" s="98">
        <f t="shared" si="730"/>
        <v>0</v>
      </c>
      <c r="J1043" s="98">
        <f t="shared" si="730"/>
        <v>0</v>
      </c>
      <c r="K1043" s="98">
        <f t="shared" si="730"/>
        <v>0</v>
      </c>
      <c r="L1043" s="98">
        <f t="shared" si="730"/>
        <v>0</v>
      </c>
      <c r="M1043" s="98">
        <f t="shared" si="730"/>
        <v>0</v>
      </c>
      <c r="N1043" s="20">
        <f t="shared" si="730"/>
        <v>1.8000000000000001E-4</v>
      </c>
      <c r="O1043" s="20">
        <f t="shared" si="730"/>
        <v>1.8000000000000001E-4</v>
      </c>
      <c r="P1043" s="20">
        <f t="shared" si="730"/>
        <v>1.8000000000000001E-4</v>
      </c>
      <c r="Q1043" s="20">
        <f t="shared" si="730"/>
        <v>1.8000000000000001E-4</v>
      </c>
      <c r="R1043" s="20">
        <f t="shared" si="730"/>
        <v>1.8000000000000001E-4</v>
      </c>
      <c r="S1043" s="20">
        <f t="shared" si="730"/>
        <v>1.8000000000000001E-4</v>
      </c>
      <c r="T1043" s="20">
        <f t="shared" si="730"/>
        <v>1.8000000000000001E-4</v>
      </c>
      <c r="U1043" s="20">
        <f t="shared" si="730"/>
        <v>1.8000000000000001E-4</v>
      </c>
      <c r="V1043" s="20">
        <f t="shared" si="730"/>
        <v>1.8000000000000001E-4</v>
      </c>
      <c r="W1043" s="20">
        <f t="shared" si="730"/>
        <v>1.8000000000000001E-4</v>
      </c>
      <c r="X1043" s="20">
        <f t="shared" si="730"/>
        <v>1.8000000000000001E-4</v>
      </c>
      <c r="Y1043" s="20">
        <f t="shared" si="730"/>
        <v>1.8000000000000001E-4</v>
      </c>
      <c r="Z1043" s="20">
        <f t="shared" si="730"/>
        <v>1.8000000000000001E-4</v>
      </c>
      <c r="AA1043" s="20">
        <f t="shared" si="730"/>
        <v>1.8000000000000001E-4</v>
      </c>
      <c r="AB1043" s="20">
        <f t="shared" si="730"/>
        <v>1.8000000000000001E-4</v>
      </c>
      <c r="AC1043" s="20">
        <f t="shared" si="730"/>
        <v>1.8000000000000001E-4</v>
      </c>
      <c r="AD1043" s="20">
        <f t="shared" si="730"/>
        <v>1.8000000000000001E-4</v>
      </c>
      <c r="AE1043" s="20">
        <f t="shared" si="730"/>
        <v>1.8000000000000001E-4</v>
      </c>
      <c r="AF1043" s="20">
        <f t="shared" si="730"/>
        <v>1.8000000000000001E-4</v>
      </c>
      <c r="AG1043" s="20">
        <f t="shared" si="730"/>
        <v>1.8000000000000001E-4</v>
      </c>
      <c r="AH1043" s="20">
        <f t="shared" si="730"/>
        <v>1.8000000000000001E-4</v>
      </c>
    </row>
    <row r="1044" spans="2:34" hidden="1" outlineLevel="1">
      <c r="B1044" t="str">
        <f t="shared" ref="B1044:B1107" si="731">_xlfn.TEXTJOIN(" - ",TRUE,C1044:F1044)</f>
        <v/>
      </c>
      <c r="C1044" s="56"/>
      <c r="D1044" s="56"/>
      <c r="E1044" s="56"/>
      <c r="F1044" s="56"/>
      <c r="G1044" s="51"/>
      <c r="H1044" s="51"/>
      <c r="I1044" s="51"/>
      <c r="J1044" s="51"/>
      <c r="K1044" s="51"/>
      <c r="L1044" s="51"/>
      <c r="M1044" s="51"/>
      <c r="N1044" s="57"/>
      <c r="O1044" s="57"/>
      <c r="P1044" s="57"/>
      <c r="Q1044" s="57"/>
      <c r="R1044" s="57"/>
      <c r="S1044" s="57"/>
      <c r="T1044" s="57"/>
      <c r="U1044" s="57"/>
      <c r="V1044" s="57"/>
      <c r="W1044" s="57"/>
      <c r="X1044" s="57"/>
      <c r="Y1044" s="57"/>
      <c r="Z1044" s="57"/>
      <c r="AA1044" s="57"/>
      <c r="AB1044" s="57"/>
      <c r="AC1044" s="57"/>
      <c r="AD1044" s="57"/>
      <c r="AE1044" s="57"/>
      <c r="AF1044" s="57"/>
      <c r="AG1044" s="57"/>
      <c r="AH1044" s="57"/>
    </row>
    <row r="1045" spans="2:34" hidden="1" outlineLevel="1">
      <c r="B1045" t="str">
        <f t="shared" si="731"/>
        <v>Bio-oil (Pyrolysis) - Total emissions - WTT - Global - ton CO2eq/ton fuel</v>
      </c>
      <c r="C1045" s="10" t="str">
        <f>C1021</f>
        <v>Bio-oil (Pyrolysis)</v>
      </c>
      <c r="D1045" s="10" t="s">
        <v>175</v>
      </c>
      <c r="E1045" s="10" t="s">
        <v>49</v>
      </c>
      <c r="F1045" s="10" t="s">
        <v>52</v>
      </c>
      <c r="G1045" s="95">
        <f t="shared" ref="G1045:AH1045" si="732">G1049+G1056+G1064</f>
        <v>0</v>
      </c>
      <c r="H1045" s="95">
        <f t="shared" si="732"/>
        <v>0</v>
      </c>
      <c r="I1045" s="95">
        <f t="shared" si="732"/>
        <v>0</v>
      </c>
      <c r="J1045" s="95">
        <f t="shared" si="732"/>
        <v>0</v>
      </c>
      <c r="K1045" s="95">
        <f t="shared" si="732"/>
        <v>0</v>
      </c>
      <c r="L1045" s="95">
        <f t="shared" si="732"/>
        <v>0</v>
      </c>
      <c r="M1045" s="95">
        <f t="shared" si="732"/>
        <v>0</v>
      </c>
      <c r="N1045" s="60">
        <f t="shared" si="732"/>
        <v>4.0330675298087738E-2</v>
      </c>
      <c r="O1045" s="60">
        <f t="shared" si="732"/>
        <v>4.0088974941177725E-2</v>
      </c>
      <c r="P1045" s="60">
        <f t="shared" si="732"/>
        <v>3.9835199574983E-2</v>
      </c>
      <c r="Q1045" s="60">
        <f t="shared" si="732"/>
        <v>3.9569349199502953E-2</v>
      </c>
      <c r="R1045" s="60">
        <f t="shared" si="732"/>
        <v>3.9291423814736971E-2</v>
      </c>
      <c r="S1045" s="60">
        <f t="shared" si="732"/>
        <v>3.9001423420686111E-2</v>
      </c>
      <c r="T1045" s="60">
        <f t="shared" si="732"/>
        <v>3.8698904629657957E-2</v>
      </c>
      <c r="U1045" s="60">
        <f t="shared" si="732"/>
        <v>3.8388014776460908E-2</v>
      </c>
      <c r="V1045" s="60">
        <f t="shared" si="732"/>
        <v>3.8068753861096254E-2</v>
      </c>
      <c r="W1045" s="60">
        <f t="shared" si="732"/>
        <v>3.7741121883562247E-2</v>
      </c>
      <c r="X1045" s="60">
        <f t="shared" si="732"/>
        <v>3.740511884385931E-2</v>
      </c>
      <c r="Y1045" s="60">
        <f t="shared" si="732"/>
        <v>3.6970558541579213E-2</v>
      </c>
      <c r="Z1045" s="60">
        <f t="shared" si="732"/>
        <v>3.6540758823619124E-2</v>
      </c>
      <c r="AA1045" s="60">
        <f t="shared" si="732"/>
        <v>3.6115719689979842E-2</v>
      </c>
      <c r="AB1045" s="60">
        <f t="shared" si="732"/>
        <v>3.5695441140660582E-2</v>
      </c>
      <c r="AC1045" s="60">
        <f t="shared" si="732"/>
        <v>3.5279923175661934E-2</v>
      </c>
      <c r="AD1045" s="60">
        <f t="shared" si="732"/>
        <v>3.4932875723228375E-2</v>
      </c>
      <c r="AE1045" s="60">
        <f t="shared" si="732"/>
        <v>3.4591940130395342E-2</v>
      </c>
      <c r="AF1045" s="60">
        <f t="shared" si="732"/>
        <v>3.4257116397162654E-2</v>
      </c>
      <c r="AG1045" s="60">
        <f t="shared" si="732"/>
        <v>3.3928404523530388E-2</v>
      </c>
      <c r="AH1045" s="60">
        <f t="shared" si="732"/>
        <v>3.360580450949862E-2</v>
      </c>
    </row>
    <row r="1046" spans="2:34" hidden="1" outlineLevel="1">
      <c r="B1046" t="str">
        <f t="shared" si="731"/>
        <v>Bio-oil (Pyrolysis) - Total emissions - WTT - Global - ton CO2eq/ton fuel</v>
      </c>
      <c r="C1046" s="2" t="str">
        <f>C1021</f>
        <v>Bio-oil (Pyrolysis)</v>
      </c>
      <c r="D1046" s="2" t="s">
        <v>175</v>
      </c>
      <c r="E1046" s="2" t="s">
        <v>49</v>
      </c>
      <c r="F1046" s="2" t="s">
        <v>52</v>
      </c>
      <c r="G1046" s="96">
        <f t="shared" ref="G1046:AH1046" si="733">G1050+G1057+G1065</f>
        <v>0</v>
      </c>
      <c r="H1046" s="96">
        <f t="shared" si="733"/>
        <v>0</v>
      </c>
      <c r="I1046" s="96">
        <f t="shared" si="733"/>
        <v>0</v>
      </c>
      <c r="J1046" s="96">
        <f t="shared" si="733"/>
        <v>0</v>
      </c>
      <c r="K1046" s="96">
        <f t="shared" si="733"/>
        <v>0</v>
      </c>
      <c r="L1046" s="96">
        <f t="shared" si="733"/>
        <v>0</v>
      </c>
      <c r="M1046" s="96">
        <f t="shared" si="733"/>
        <v>0</v>
      </c>
      <c r="N1046" s="64">
        <f t="shared" si="733"/>
        <v>0</v>
      </c>
      <c r="O1046" s="64">
        <f t="shared" si="733"/>
        <v>0</v>
      </c>
      <c r="P1046" s="64">
        <f t="shared" si="733"/>
        <v>0</v>
      </c>
      <c r="Q1046" s="64">
        <f t="shared" si="733"/>
        <v>0</v>
      </c>
      <c r="R1046" s="64">
        <f t="shared" si="733"/>
        <v>0</v>
      </c>
      <c r="S1046" s="64">
        <f t="shared" si="733"/>
        <v>0</v>
      </c>
      <c r="T1046" s="64">
        <f t="shared" si="733"/>
        <v>0</v>
      </c>
      <c r="U1046" s="64">
        <f t="shared" si="733"/>
        <v>0</v>
      </c>
      <c r="V1046" s="64">
        <f t="shared" si="733"/>
        <v>0</v>
      </c>
      <c r="W1046" s="64">
        <f t="shared" si="733"/>
        <v>0</v>
      </c>
      <c r="X1046" s="64">
        <f t="shared" si="733"/>
        <v>0</v>
      </c>
      <c r="Y1046" s="64">
        <f t="shared" si="733"/>
        <v>0</v>
      </c>
      <c r="Z1046" s="64">
        <f t="shared" si="733"/>
        <v>0</v>
      </c>
      <c r="AA1046" s="64">
        <f t="shared" si="733"/>
        <v>0</v>
      </c>
      <c r="AB1046" s="64">
        <f t="shared" si="733"/>
        <v>0</v>
      </c>
      <c r="AC1046" s="64">
        <f t="shared" si="733"/>
        <v>0</v>
      </c>
      <c r="AD1046" s="64">
        <f t="shared" si="733"/>
        <v>0</v>
      </c>
      <c r="AE1046" s="64">
        <f t="shared" si="733"/>
        <v>0</v>
      </c>
      <c r="AF1046" s="64">
        <f t="shared" si="733"/>
        <v>0</v>
      </c>
      <c r="AG1046" s="64">
        <f t="shared" si="733"/>
        <v>0</v>
      </c>
      <c r="AH1046" s="64">
        <f t="shared" si="733"/>
        <v>0</v>
      </c>
    </row>
    <row r="1047" spans="2:34" hidden="1" outlineLevel="1">
      <c r="B1047" t="str">
        <f t="shared" si="731"/>
        <v>Bio-oil (Pyrolysis) - Total emissions - WTT - Global - ton CO2eq/ton fuel</v>
      </c>
      <c r="C1047" s="13" t="str">
        <f>C1021</f>
        <v>Bio-oil (Pyrolysis)</v>
      </c>
      <c r="D1047" s="13" t="s">
        <v>175</v>
      </c>
      <c r="E1047" s="13" t="s">
        <v>49</v>
      </c>
      <c r="F1047" s="13" t="s">
        <v>52</v>
      </c>
      <c r="G1047" s="97">
        <f t="shared" ref="G1047:AH1047" si="734">G1051+G1058+G1066</f>
        <v>0</v>
      </c>
      <c r="H1047" s="97">
        <f t="shared" si="734"/>
        <v>0</v>
      </c>
      <c r="I1047" s="97">
        <f t="shared" si="734"/>
        <v>0</v>
      </c>
      <c r="J1047" s="97">
        <f t="shared" si="734"/>
        <v>0</v>
      </c>
      <c r="K1047" s="97">
        <f t="shared" si="734"/>
        <v>0</v>
      </c>
      <c r="L1047" s="97">
        <f t="shared" si="734"/>
        <v>0</v>
      </c>
      <c r="M1047" s="97">
        <f t="shared" si="734"/>
        <v>0</v>
      </c>
      <c r="N1047" s="61">
        <f t="shared" si="734"/>
        <v>0</v>
      </c>
      <c r="O1047" s="61">
        <f t="shared" si="734"/>
        <v>0</v>
      </c>
      <c r="P1047" s="61">
        <f t="shared" si="734"/>
        <v>0</v>
      </c>
      <c r="Q1047" s="61">
        <f t="shared" si="734"/>
        <v>0</v>
      </c>
      <c r="R1047" s="61">
        <f t="shared" si="734"/>
        <v>0</v>
      </c>
      <c r="S1047" s="61">
        <f t="shared" si="734"/>
        <v>0</v>
      </c>
      <c r="T1047" s="61">
        <f t="shared" si="734"/>
        <v>0</v>
      </c>
      <c r="U1047" s="61">
        <f t="shared" si="734"/>
        <v>0</v>
      </c>
      <c r="V1047" s="61">
        <f t="shared" si="734"/>
        <v>0</v>
      </c>
      <c r="W1047" s="61">
        <f t="shared" si="734"/>
        <v>0</v>
      </c>
      <c r="X1047" s="61">
        <f t="shared" si="734"/>
        <v>0</v>
      </c>
      <c r="Y1047" s="61">
        <f t="shared" si="734"/>
        <v>0</v>
      </c>
      <c r="Z1047" s="61">
        <f t="shared" si="734"/>
        <v>0</v>
      </c>
      <c r="AA1047" s="61">
        <f t="shared" si="734"/>
        <v>0</v>
      </c>
      <c r="AB1047" s="61">
        <f t="shared" si="734"/>
        <v>0</v>
      </c>
      <c r="AC1047" s="61">
        <f t="shared" si="734"/>
        <v>0</v>
      </c>
      <c r="AD1047" s="61">
        <f t="shared" si="734"/>
        <v>0</v>
      </c>
      <c r="AE1047" s="61">
        <f t="shared" si="734"/>
        <v>0</v>
      </c>
      <c r="AF1047" s="61">
        <f t="shared" si="734"/>
        <v>0</v>
      </c>
      <c r="AG1047" s="61">
        <f t="shared" si="734"/>
        <v>0</v>
      </c>
      <c r="AH1047" s="61">
        <f t="shared" si="734"/>
        <v>0</v>
      </c>
    </row>
    <row r="1048" spans="2:34" hidden="1" outlineLevel="1">
      <c r="B1048" t="str">
        <f t="shared" si="731"/>
        <v/>
      </c>
      <c r="C1048" s="2"/>
      <c r="G1048" s="99"/>
      <c r="H1048" s="99"/>
      <c r="I1048" s="99"/>
      <c r="J1048" s="99"/>
      <c r="K1048" s="99"/>
      <c r="L1048" s="99"/>
      <c r="M1048" s="99"/>
      <c r="N1048" s="65"/>
      <c r="O1048" s="65"/>
      <c r="P1048" s="65"/>
      <c r="Q1048" s="65"/>
      <c r="R1048" s="65"/>
      <c r="S1048" s="65"/>
      <c r="T1048" s="65"/>
      <c r="U1048" s="65"/>
      <c r="V1048" s="65"/>
      <c r="W1048" s="65"/>
      <c r="X1048" s="65"/>
      <c r="Y1048" s="65"/>
      <c r="Z1048" s="65"/>
      <c r="AA1048" s="65"/>
      <c r="AB1048" s="65"/>
      <c r="AC1048" s="65"/>
      <c r="AD1048" s="65"/>
      <c r="AE1048" s="65"/>
      <c r="AF1048" s="65"/>
      <c r="AG1048" s="65"/>
      <c r="AH1048" s="65"/>
    </row>
    <row r="1049" spans="2:34" hidden="1" outlineLevel="1">
      <c r="B1049" t="str">
        <f t="shared" si="731"/>
        <v>Bio-oil (Pyrolysis) - Process-related emissions - WTT - Global - ton CO2/ton fuel</v>
      </c>
      <c r="C1049" s="10" t="str">
        <f>C1021</f>
        <v>Bio-oil (Pyrolysis)</v>
      </c>
      <c r="D1049" s="10" t="s">
        <v>179</v>
      </c>
      <c r="E1049" s="10" t="s">
        <v>49</v>
      </c>
      <c r="F1049" s="10" t="s">
        <v>176</v>
      </c>
      <c r="G1049" s="95">
        <f>G1052</f>
        <v>0</v>
      </c>
      <c r="H1049" s="95">
        <f t="shared" ref="H1049:AH1049" si="735">H1052</f>
        <v>0</v>
      </c>
      <c r="I1049" s="95">
        <f t="shared" si="735"/>
        <v>0</v>
      </c>
      <c r="J1049" s="95">
        <f t="shared" si="735"/>
        <v>0</v>
      </c>
      <c r="K1049" s="95">
        <f t="shared" si="735"/>
        <v>0</v>
      </c>
      <c r="L1049" s="95">
        <f t="shared" si="735"/>
        <v>0</v>
      </c>
      <c r="M1049" s="95">
        <f t="shared" si="735"/>
        <v>0</v>
      </c>
      <c r="N1049" s="60">
        <f t="shared" si="735"/>
        <v>0</v>
      </c>
      <c r="O1049" s="60">
        <f t="shared" si="735"/>
        <v>0</v>
      </c>
      <c r="P1049" s="60">
        <f t="shared" si="735"/>
        <v>0</v>
      </c>
      <c r="Q1049" s="60">
        <f t="shared" si="735"/>
        <v>0</v>
      </c>
      <c r="R1049" s="60">
        <f t="shared" si="735"/>
        <v>0</v>
      </c>
      <c r="S1049" s="60">
        <f t="shared" si="735"/>
        <v>0</v>
      </c>
      <c r="T1049" s="60">
        <f t="shared" si="735"/>
        <v>0</v>
      </c>
      <c r="U1049" s="60">
        <f t="shared" si="735"/>
        <v>0</v>
      </c>
      <c r="V1049" s="60">
        <f t="shared" si="735"/>
        <v>0</v>
      </c>
      <c r="W1049" s="60">
        <f t="shared" si="735"/>
        <v>0</v>
      </c>
      <c r="X1049" s="60">
        <f t="shared" si="735"/>
        <v>0</v>
      </c>
      <c r="Y1049" s="60">
        <f t="shared" si="735"/>
        <v>0</v>
      </c>
      <c r="Z1049" s="60">
        <f t="shared" si="735"/>
        <v>0</v>
      </c>
      <c r="AA1049" s="60">
        <f t="shared" si="735"/>
        <v>0</v>
      </c>
      <c r="AB1049" s="60">
        <f t="shared" si="735"/>
        <v>0</v>
      </c>
      <c r="AC1049" s="60">
        <f t="shared" si="735"/>
        <v>0</v>
      </c>
      <c r="AD1049" s="60">
        <f t="shared" si="735"/>
        <v>0</v>
      </c>
      <c r="AE1049" s="60">
        <f t="shared" si="735"/>
        <v>0</v>
      </c>
      <c r="AF1049" s="60">
        <f t="shared" si="735"/>
        <v>0</v>
      </c>
      <c r="AG1049" s="60">
        <f t="shared" si="735"/>
        <v>0</v>
      </c>
      <c r="AH1049" s="60">
        <f t="shared" si="735"/>
        <v>0</v>
      </c>
    </row>
    <row r="1050" spans="2:34" hidden="1" outlineLevel="1">
      <c r="B1050" t="str">
        <f t="shared" si="731"/>
        <v>Bio-oil (Pyrolysis) - Process-related emissions - WTT - Global - ton CH4/ton fuel</v>
      </c>
      <c r="C1050" s="2" t="str">
        <f>C1021</f>
        <v>Bio-oil (Pyrolysis)</v>
      </c>
      <c r="D1050" s="2" t="s">
        <v>179</v>
      </c>
      <c r="E1050" s="2" t="s">
        <v>49</v>
      </c>
      <c r="F1050" s="2" t="s">
        <v>177</v>
      </c>
      <c r="G1050" s="96">
        <f t="shared" ref="G1050:AH1050" si="736">G1053</f>
        <v>0</v>
      </c>
      <c r="H1050" s="96">
        <f t="shared" si="736"/>
        <v>0</v>
      </c>
      <c r="I1050" s="96">
        <f t="shared" si="736"/>
        <v>0</v>
      </c>
      <c r="J1050" s="96">
        <f t="shared" si="736"/>
        <v>0</v>
      </c>
      <c r="K1050" s="96">
        <f t="shared" si="736"/>
        <v>0</v>
      </c>
      <c r="L1050" s="96">
        <f t="shared" si="736"/>
        <v>0</v>
      </c>
      <c r="M1050" s="96">
        <f t="shared" si="736"/>
        <v>0</v>
      </c>
      <c r="N1050" s="64">
        <f t="shared" si="736"/>
        <v>0</v>
      </c>
      <c r="O1050" s="64">
        <f t="shared" si="736"/>
        <v>0</v>
      </c>
      <c r="P1050" s="64">
        <f t="shared" si="736"/>
        <v>0</v>
      </c>
      <c r="Q1050" s="64">
        <f t="shared" si="736"/>
        <v>0</v>
      </c>
      <c r="R1050" s="64">
        <f t="shared" si="736"/>
        <v>0</v>
      </c>
      <c r="S1050" s="64">
        <f t="shared" si="736"/>
        <v>0</v>
      </c>
      <c r="T1050" s="64">
        <f t="shared" si="736"/>
        <v>0</v>
      </c>
      <c r="U1050" s="64">
        <f t="shared" si="736"/>
        <v>0</v>
      </c>
      <c r="V1050" s="64">
        <f t="shared" si="736"/>
        <v>0</v>
      </c>
      <c r="W1050" s="64">
        <f t="shared" si="736"/>
        <v>0</v>
      </c>
      <c r="X1050" s="64">
        <f t="shared" si="736"/>
        <v>0</v>
      </c>
      <c r="Y1050" s="64">
        <f t="shared" si="736"/>
        <v>0</v>
      </c>
      <c r="Z1050" s="64">
        <f t="shared" si="736"/>
        <v>0</v>
      </c>
      <c r="AA1050" s="64">
        <f t="shared" si="736"/>
        <v>0</v>
      </c>
      <c r="AB1050" s="64">
        <f t="shared" si="736"/>
        <v>0</v>
      </c>
      <c r="AC1050" s="64">
        <f t="shared" si="736"/>
        <v>0</v>
      </c>
      <c r="AD1050" s="64">
        <f t="shared" si="736"/>
        <v>0</v>
      </c>
      <c r="AE1050" s="64">
        <f t="shared" si="736"/>
        <v>0</v>
      </c>
      <c r="AF1050" s="64">
        <f t="shared" si="736"/>
        <v>0</v>
      </c>
      <c r="AG1050" s="64">
        <f t="shared" si="736"/>
        <v>0</v>
      </c>
      <c r="AH1050" s="64">
        <f t="shared" si="736"/>
        <v>0</v>
      </c>
    </row>
    <row r="1051" spans="2:34" hidden="1" outlineLevel="1">
      <c r="B1051" t="str">
        <f t="shared" si="731"/>
        <v>Bio-oil (Pyrolysis) - Process-related emissions - WTT - Global - ton N2O/ton fuel</v>
      </c>
      <c r="C1051" s="13" t="str">
        <f>C1021</f>
        <v>Bio-oil (Pyrolysis)</v>
      </c>
      <c r="D1051" s="13" t="s">
        <v>179</v>
      </c>
      <c r="E1051" s="13" t="s">
        <v>49</v>
      </c>
      <c r="F1051" s="13" t="s">
        <v>178</v>
      </c>
      <c r="G1051" s="97">
        <f t="shared" ref="G1051:AH1051" si="737">G1054</f>
        <v>0</v>
      </c>
      <c r="H1051" s="97">
        <f t="shared" si="737"/>
        <v>0</v>
      </c>
      <c r="I1051" s="97">
        <f t="shared" si="737"/>
        <v>0</v>
      </c>
      <c r="J1051" s="97">
        <f t="shared" si="737"/>
        <v>0</v>
      </c>
      <c r="K1051" s="97">
        <f t="shared" si="737"/>
        <v>0</v>
      </c>
      <c r="L1051" s="97">
        <f t="shared" si="737"/>
        <v>0</v>
      </c>
      <c r="M1051" s="97">
        <f t="shared" si="737"/>
        <v>0</v>
      </c>
      <c r="N1051" s="61">
        <f t="shared" si="737"/>
        <v>0</v>
      </c>
      <c r="O1051" s="61">
        <f t="shared" si="737"/>
        <v>0</v>
      </c>
      <c r="P1051" s="61">
        <f t="shared" si="737"/>
        <v>0</v>
      </c>
      <c r="Q1051" s="61">
        <f t="shared" si="737"/>
        <v>0</v>
      </c>
      <c r="R1051" s="61">
        <f t="shared" si="737"/>
        <v>0</v>
      </c>
      <c r="S1051" s="61">
        <f t="shared" si="737"/>
        <v>0</v>
      </c>
      <c r="T1051" s="61">
        <f t="shared" si="737"/>
        <v>0</v>
      </c>
      <c r="U1051" s="61">
        <f t="shared" si="737"/>
        <v>0</v>
      </c>
      <c r="V1051" s="61">
        <f t="shared" si="737"/>
        <v>0</v>
      </c>
      <c r="W1051" s="61">
        <f t="shared" si="737"/>
        <v>0</v>
      </c>
      <c r="X1051" s="61">
        <f t="shared" si="737"/>
        <v>0</v>
      </c>
      <c r="Y1051" s="61">
        <f t="shared" si="737"/>
        <v>0</v>
      </c>
      <c r="Z1051" s="61">
        <f t="shared" si="737"/>
        <v>0</v>
      </c>
      <c r="AA1051" s="61">
        <f t="shared" si="737"/>
        <v>0</v>
      </c>
      <c r="AB1051" s="61">
        <f t="shared" si="737"/>
        <v>0</v>
      </c>
      <c r="AC1051" s="61">
        <f t="shared" si="737"/>
        <v>0</v>
      </c>
      <c r="AD1051" s="61">
        <f t="shared" si="737"/>
        <v>0</v>
      </c>
      <c r="AE1051" s="61">
        <f t="shared" si="737"/>
        <v>0</v>
      </c>
      <c r="AF1051" s="61">
        <f t="shared" si="737"/>
        <v>0</v>
      </c>
      <c r="AG1051" s="61">
        <f t="shared" si="737"/>
        <v>0</v>
      </c>
      <c r="AH1051" s="61">
        <f t="shared" si="737"/>
        <v>0</v>
      </c>
    </row>
    <row r="1052" spans="2:34" hidden="1" outlineLevel="1">
      <c r="B1052" t="str">
        <f t="shared" si="731"/>
        <v>Bio-oil (Pyrolysis) - Process WTT emissions (carbon dioxide) - Global - ton CO2/ton fuel</v>
      </c>
      <c r="C1052" t="str">
        <f>C1021</f>
        <v>Bio-oil (Pyrolysis)</v>
      </c>
      <c r="D1052" t="s">
        <v>180</v>
      </c>
      <c r="E1052" t="s">
        <v>49</v>
      </c>
      <c r="F1052" t="s">
        <v>176</v>
      </c>
      <c r="G1052" s="98">
        <f t="shared" ref="G1052:AH1054" si="738">INDEX(FuelData,MATCH($B1052,FuelData_Index,0),MATCH(G$4,FuelData_Year,0))</f>
        <v>0</v>
      </c>
      <c r="H1052" s="98">
        <f t="shared" si="738"/>
        <v>0</v>
      </c>
      <c r="I1052" s="98">
        <f t="shared" si="738"/>
        <v>0</v>
      </c>
      <c r="J1052" s="98">
        <f t="shared" si="738"/>
        <v>0</v>
      </c>
      <c r="K1052" s="98">
        <f t="shared" si="738"/>
        <v>0</v>
      </c>
      <c r="L1052" s="98">
        <f t="shared" si="738"/>
        <v>0</v>
      </c>
      <c r="M1052" s="98">
        <f t="shared" si="738"/>
        <v>0</v>
      </c>
      <c r="N1052" s="20">
        <f t="shared" si="738"/>
        <v>0</v>
      </c>
      <c r="O1052" s="20">
        <f t="shared" si="738"/>
        <v>0</v>
      </c>
      <c r="P1052" s="20">
        <f t="shared" si="738"/>
        <v>0</v>
      </c>
      <c r="Q1052" s="20">
        <f t="shared" si="738"/>
        <v>0</v>
      </c>
      <c r="R1052" s="20">
        <f t="shared" si="738"/>
        <v>0</v>
      </c>
      <c r="S1052" s="20">
        <f t="shared" si="738"/>
        <v>0</v>
      </c>
      <c r="T1052" s="20">
        <f t="shared" si="738"/>
        <v>0</v>
      </c>
      <c r="U1052" s="20">
        <f t="shared" si="738"/>
        <v>0</v>
      </c>
      <c r="V1052" s="20">
        <f t="shared" si="738"/>
        <v>0</v>
      </c>
      <c r="W1052" s="20">
        <f t="shared" si="738"/>
        <v>0</v>
      </c>
      <c r="X1052" s="20">
        <f t="shared" si="738"/>
        <v>0</v>
      </c>
      <c r="Y1052" s="20">
        <f t="shared" si="738"/>
        <v>0</v>
      </c>
      <c r="Z1052" s="20">
        <f t="shared" si="738"/>
        <v>0</v>
      </c>
      <c r="AA1052" s="20">
        <f t="shared" si="738"/>
        <v>0</v>
      </c>
      <c r="AB1052" s="20">
        <f t="shared" si="738"/>
        <v>0</v>
      </c>
      <c r="AC1052" s="20">
        <f t="shared" si="738"/>
        <v>0</v>
      </c>
      <c r="AD1052" s="20">
        <f t="shared" si="738"/>
        <v>0</v>
      </c>
      <c r="AE1052" s="20">
        <f t="shared" si="738"/>
        <v>0</v>
      </c>
      <c r="AF1052" s="20">
        <f t="shared" si="738"/>
        <v>0</v>
      </c>
      <c r="AG1052" s="20">
        <f t="shared" si="738"/>
        <v>0</v>
      </c>
      <c r="AH1052" s="20">
        <f t="shared" si="738"/>
        <v>0</v>
      </c>
    </row>
    <row r="1053" spans="2:34" hidden="1" outlineLevel="1">
      <c r="B1053" t="str">
        <f t="shared" si="731"/>
        <v>Bio-oil (Pyrolysis) - Process WTT emissions (methane) - Global - ton CH4/ton fuel</v>
      </c>
      <c r="C1053" t="str">
        <f>C1021</f>
        <v>Bio-oil (Pyrolysis)</v>
      </c>
      <c r="D1053" t="s">
        <v>181</v>
      </c>
      <c r="E1053" t="s">
        <v>49</v>
      </c>
      <c r="F1053" t="s">
        <v>177</v>
      </c>
      <c r="G1053" s="98">
        <f t="shared" si="738"/>
        <v>0</v>
      </c>
      <c r="H1053" s="98">
        <f t="shared" si="738"/>
        <v>0</v>
      </c>
      <c r="I1053" s="98">
        <f t="shared" si="738"/>
        <v>0</v>
      </c>
      <c r="J1053" s="98">
        <f t="shared" si="738"/>
        <v>0</v>
      </c>
      <c r="K1053" s="98">
        <f t="shared" si="738"/>
        <v>0</v>
      </c>
      <c r="L1053" s="98">
        <f t="shared" si="738"/>
        <v>0</v>
      </c>
      <c r="M1053" s="98">
        <f t="shared" si="738"/>
        <v>0</v>
      </c>
      <c r="N1053" s="20">
        <f t="shared" si="738"/>
        <v>0</v>
      </c>
      <c r="O1053" s="20">
        <f t="shared" si="738"/>
        <v>0</v>
      </c>
      <c r="P1053" s="20">
        <f t="shared" si="738"/>
        <v>0</v>
      </c>
      <c r="Q1053" s="20">
        <f t="shared" si="738"/>
        <v>0</v>
      </c>
      <c r="R1053" s="20">
        <f t="shared" si="738"/>
        <v>0</v>
      </c>
      <c r="S1053" s="20">
        <f t="shared" si="738"/>
        <v>0</v>
      </c>
      <c r="T1053" s="20">
        <f t="shared" si="738"/>
        <v>0</v>
      </c>
      <c r="U1053" s="20">
        <f t="shared" si="738"/>
        <v>0</v>
      </c>
      <c r="V1053" s="20">
        <f t="shared" si="738"/>
        <v>0</v>
      </c>
      <c r="W1053" s="20">
        <f t="shared" si="738"/>
        <v>0</v>
      </c>
      <c r="X1053" s="20">
        <f t="shared" si="738"/>
        <v>0</v>
      </c>
      <c r="Y1053" s="20">
        <f t="shared" si="738"/>
        <v>0</v>
      </c>
      <c r="Z1053" s="20">
        <f t="shared" si="738"/>
        <v>0</v>
      </c>
      <c r="AA1053" s="20">
        <f t="shared" si="738"/>
        <v>0</v>
      </c>
      <c r="AB1053" s="20">
        <f t="shared" si="738"/>
        <v>0</v>
      </c>
      <c r="AC1053" s="20">
        <f t="shared" si="738"/>
        <v>0</v>
      </c>
      <c r="AD1053" s="20">
        <f t="shared" si="738"/>
        <v>0</v>
      </c>
      <c r="AE1053" s="20">
        <f t="shared" si="738"/>
        <v>0</v>
      </c>
      <c r="AF1053" s="20">
        <f t="shared" si="738"/>
        <v>0</v>
      </c>
      <c r="AG1053" s="20">
        <f t="shared" si="738"/>
        <v>0</v>
      </c>
      <c r="AH1053" s="20">
        <f t="shared" si="738"/>
        <v>0</v>
      </c>
    </row>
    <row r="1054" spans="2:34" hidden="1" outlineLevel="1">
      <c r="B1054" t="str">
        <f t="shared" si="731"/>
        <v>Bio-oil (Pyrolysis) - Process WTT emissions (nitrous oxide) - Global - ton N2O/ton fuel</v>
      </c>
      <c r="C1054" t="str">
        <f>C1021</f>
        <v>Bio-oil (Pyrolysis)</v>
      </c>
      <c r="D1054" t="s">
        <v>182</v>
      </c>
      <c r="E1054" t="s">
        <v>49</v>
      </c>
      <c r="F1054" t="s">
        <v>178</v>
      </c>
      <c r="G1054" s="98">
        <f t="shared" si="738"/>
        <v>0</v>
      </c>
      <c r="H1054" s="98">
        <f t="shared" si="738"/>
        <v>0</v>
      </c>
      <c r="I1054" s="98">
        <f t="shared" si="738"/>
        <v>0</v>
      </c>
      <c r="J1054" s="98">
        <f t="shared" si="738"/>
        <v>0</v>
      </c>
      <c r="K1054" s="98">
        <f t="shared" si="738"/>
        <v>0</v>
      </c>
      <c r="L1054" s="98">
        <f t="shared" si="738"/>
        <v>0</v>
      </c>
      <c r="M1054" s="98">
        <f t="shared" si="738"/>
        <v>0</v>
      </c>
      <c r="N1054" s="20">
        <f t="shared" si="738"/>
        <v>0</v>
      </c>
      <c r="O1054" s="20">
        <f t="shared" si="738"/>
        <v>0</v>
      </c>
      <c r="P1054" s="20">
        <f t="shared" si="738"/>
        <v>0</v>
      </c>
      <c r="Q1054" s="20">
        <f t="shared" si="738"/>
        <v>0</v>
      </c>
      <c r="R1054" s="20">
        <f t="shared" si="738"/>
        <v>0</v>
      </c>
      <c r="S1054" s="20">
        <f t="shared" si="738"/>
        <v>0</v>
      </c>
      <c r="T1054" s="20">
        <f t="shared" si="738"/>
        <v>0</v>
      </c>
      <c r="U1054" s="20">
        <f t="shared" si="738"/>
        <v>0</v>
      </c>
      <c r="V1054" s="20">
        <f t="shared" si="738"/>
        <v>0</v>
      </c>
      <c r="W1054" s="20">
        <f t="shared" si="738"/>
        <v>0</v>
      </c>
      <c r="X1054" s="20">
        <f t="shared" si="738"/>
        <v>0</v>
      </c>
      <c r="Y1054" s="20">
        <f t="shared" si="738"/>
        <v>0</v>
      </c>
      <c r="Z1054" s="20">
        <f t="shared" si="738"/>
        <v>0</v>
      </c>
      <c r="AA1054" s="20">
        <f t="shared" si="738"/>
        <v>0</v>
      </c>
      <c r="AB1054" s="20">
        <f t="shared" si="738"/>
        <v>0</v>
      </c>
      <c r="AC1054" s="20">
        <f t="shared" si="738"/>
        <v>0</v>
      </c>
      <c r="AD1054" s="20">
        <f t="shared" si="738"/>
        <v>0</v>
      </c>
      <c r="AE1054" s="20">
        <f t="shared" si="738"/>
        <v>0</v>
      </c>
      <c r="AF1054" s="20">
        <f t="shared" si="738"/>
        <v>0</v>
      </c>
      <c r="AG1054" s="20">
        <f t="shared" si="738"/>
        <v>0</v>
      </c>
      <c r="AH1054" s="20">
        <f t="shared" si="738"/>
        <v>0</v>
      </c>
    </row>
    <row r="1055" spans="2:34" hidden="1" outlineLevel="1">
      <c r="B1055" t="str">
        <f t="shared" si="731"/>
        <v/>
      </c>
      <c r="G1055" s="100"/>
      <c r="H1055" s="99"/>
      <c r="I1055" s="99"/>
      <c r="J1055" s="99"/>
      <c r="K1055" s="99"/>
      <c r="L1055" s="99"/>
      <c r="M1055" s="99"/>
      <c r="N1055" s="65"/>
      <c r="O1055" s="65"/>
      <c r="P1055" s="65"/>
      <c r="Q1055" s="65"/>
      <c r="R1055" s="65"/>
      <c r="S1055" s="65"/>
      <c r="T1055" s="65"/>
      <c r="U1055" s="65"/>
      <c r="V1055" s="65"/>
      <c r="W1055" s="65"/>
      <c r="X1055" s="65"/>
      <c r="Y1055" s="65"/>
      <c r="Z1055" s="65"/>
      <c r="AA1055" s="65"/>
      <c r="AB1055" s="65"/>
      <c r="AC1055" s="65"/>
      <c r="AD1055" s="65"/>
      <c r="AE1055" s="65"/>
      <c r="AF1055" s="65"/>
      <c r="AG1055" s="65"/>
      <c r="AH1055" s="65"/>
    </row>
    <row r="1056" spans="2:34" hidden="1" outlineLevel="1">
      <c r="B1056" t="str">
        <f t="shared" si="731"/>
        <v>Bio-oil (Pyrolysis) - Energy-related emissions - WTT - Global - ton CO2/ton fuel</v>
      </c>
      <c r="C1056" s="10" t="str">
        <f>C1021</f>
        <v>Bio-oil (Pyrolysis)</v>
      </c>
      <c r="D1056" s="10" t="s">
        <v>183</v>
      </c>
      <c r="E1056" s="10" t="s">
        <v>49</v>
      </c>
      <c r="F1056" s="10" t="s">
        <v>176</v>
      </c>
      <c r="G1056" s="101">
        <f>G1059*G$1062</f>
        <v>0</v>
      </c>
      <c r="H1056" s="101">
        <f t="shared" ref="H1056:AH1056" si="739">H1059*H$1062</f>
        <v>0</v>
      </c>
      <c r="I1056" s="101">
        <f t="shared" si="739"/>
        <v>0</v>
      </c>
      <c r="J1056" s="101">
        <f t="shared" si="739"/>
        <v>0</v>
      </c>
      <c r="K1056" s="101">
        <f t="shared" si="739"/>
        <v>0</v>
      </c>
      <c r="L1056" s="101">
        <f t="shared" si="739"/>
        <v>0</v>
      </c>
      <c r="M1056" s="101">
        <f t="shared" si="739"/>
        <v>0</v>
      </c>
      <c r="N1056" s="67">
        <f t="shared" si="739"/>
        <v>3.1337395094985978E-3</v>
      </c>
      <c r="O1056" s="67">
        <f t="shared" si="739"/>
        <v>3.1337395094985978E-3</v>
      </c>
      <c r="P1056" s="67">
        <f t="shared" si="739"/>
        <v>3.1337395094985978E-3</v>
      </c>
      <c r="Q1056" s="67">
        <f t="shared" si="739"/>
        <v>3.1337395094985978E-3</v>
      </c>
      <c r="R1056" s="67">
        <f t="shared" si="739"/>
        <v>3.1337395094985978E-3</v>
      </c>
      <c r="S1056" s="67">
        <f t="shared" si="739"/>
        <v>3.1337395094985978E-3</v>
      </c>
      <c r="T1056" s="67">
        <f t="shared" si="739"/>
        <v>3.1337395094985978E-3</v>
      </c>
      <c r="U1056" s="67">
        <f t="shared" si="739"/>
        <v>3.1337395094985978E-3</v>
      </c>
      <c r="V1056" s="67">
        <f t="shared" si="739"/>
        <v>3.1337395094985978E-3</v>
      </c>
      <c r="W1056" s="67">
        <f t="shared" si="739"/>
        <v>3.1337395094985978E-3</v>
      </c>
      <c r="X1056" s="67">
        <f t="shared" si="739"/>
        <v>3.1337395094985978E-3</v>
      </c>
      <c r="Y1056" s="67">
        <f t="shared" si="739"/>
        <v>3.1337395094985978E-3</v>
      </c>
      <c r="Z1056" s="67">
        <f t="shared" si="739"/>
        <v>3.1337395094985978E-3</v>
      </c>
      <c r="AA1056" s="67">
        <f t="shared" si="739"/>
        <v>3.1337395094985978E-3</v>
      </c>
      <c r="AB1056" s="67">
        <f t="shared" si="739"/>
        <v>3.1337395094985978E-3</v>
      </c>
      <c r="AC1056" s="67">
        <f t="shared" si="739"/>
        <v>3.1337395094985978E-3</v>
      </c>
      <c r="AD1056" s="67">
        <f t="shared" si="739"/>
        <v>3.1337395094985978E-3</v>
      </c>
      <c r="AE1056" s="67">
        <f t="shared" si="739"/>
        <v>3.1337395094985978E-3</v>
      </c>
      <c r="AF1056" s="67">
        <f t="shared" si="739"/>
        <v>3.1337395094985978E-3</v>
      </c>
      <c r="AG1056" s="67">
        <f t="shared" si="739"/>
        <v>3.1337395094985978E-3</v>
      </c>
      <c r="AH1056" s="67">
        <f t="shared" si="739"/>
        <v>3.1337395094985978E-3</v>
      </c>
    </row>
    <row r="1057" spans="2:34" hidden="1" outlineLevel="1">
      <c r="B1057" t="str">
        <f t="shared" si="731"/>
        <v>Bio-oil (Pyrolysis) - Energy-related emissions - WTT - Global - ton CH4/ton fuel</v>
      </c>
      <c r="C1057" s="2" t="str">
        <f>C1021</f>
        <v>Bio-oil (Pyrolysis)</v>
      </c>
      <c r="D1057" s="2" t="s">
        <v>183</v>
      </c>
      <c r="E1057" s="2" t="s">
        <v>49</v>
      </c>
      <c r="F1057" s="2" t="s">
        <v>177</v>
      </c>
      <c r="G1057" s="102">
        <f t="shared" ref="G1057:AH1057" si="740">G1060*G$1062</f>
        <v>0</v>
      </c>
      <c r="H1057" s="102">
        <f t="shared" si="740"/>
        <v>0</v>
      </c>
      <c r="I1057" s="102">
        <f t="shared" si="740"/>
        <v>0</v>
      </c>
      <c r="J1057" s="102">
        <f t="shared" si="740"/>
        <v>0</v>
      </c>
      <c r="K1057" s="102">
        <f t="shared" si="740"/>
        <v>0</v>
      </c>
      <c r="L1057" s="102">
        <f t="shared" si="740"/>
        <v>0</v>
      </c>
      <c r="M1057" s="102">
        <f t="shared" si="740"/>
        <v>0</v>
      </c>
      <c r="N1057" s="68">
        <f t="shared" si="740"/>
        <v>0</v>
      </c>
      <c r="O1057" s="68">
        <f t="shared" si="740"/>
        <v>0</v>
      </c>
      <c r="P1057" s="68">
        <f t="shared" si="740"/>
        <v>0</v>
      </c>
      <c r="Q1057" s="68">
        <f t="shared" si="740"/>
        <v>0</v>
      </c>
      <c r="R1057" s="68">
        <f t="shared" si="740"/>
        <v>0</v>
      </c>
      <c r="S1057" s="68">
        <f t="shared" si="740"/>
        <v>0</v>
      </c>
      <c r="T1057" s="68">
        <f t="shared" si="740"/>
        <v>0</v>
      </c>
      <c r="U1057" s="68">
        <f t="shared" si="740"/>
        <v>0</v>
      </c>
      <c r="V1057" s="68">
        <f t="shared" si="740"/>
        <v>0</v>
      </c>
      <c r="W1057" s="68">
        <f t="shared" si="740"/>
        <v>0</v>
      </c>
      <c r="X1057" s="68">
        <f t="shared" si="740"/>
        <v>0</v>
      </c>
      <c r="Y1057" s="68">
        <f t="shared" si="740"/>
        <v>0</v>
      </c>
      <c r="Z1057" s="68">
        <f t="shared" si="740"/>
        <v>0</v>
      </c>
      <c r="AA1057" s="68">
        <f t="shared" si="740"/>
        <v>0</v>
      </c>
      <c r="AB1057" s="68">
        <f t="shared" si="740"/>
        <v>0</v>
      </c>
      <c r="AC1057" s="68">
        <f t="shared" si="740"/>
        <v>0</v>
      </c>
      <c r="AD1057" s="68">
        <f t="shared" si="740"/>
        <v>0</v>
      </c>
      <c r="AE1057" s="68">
        <f t="shared" si="740"/>
        <v>0</v>
      </c>
      <c r="AF1057" s="68">
        <f t="shared" si="740"/>
        <v>0</v>
      </c>
      <c r="AG1057" s="68">
        <f t="shared" si="740"/>
        <v>0</v>
      </c>
      <c r="AH1057" s="68">
        <f t="shared" si="740"/>
        <v>0</v>
      </c>
    </row>
    <row r="1058" spans="2:34" hidden="1" outlineLevel="1">
      <c r="B1058" t="str">
        <f t="shared" si="731"/>
        <v>Bio-oil (Pyrolysis) - Energy-related emissions - WTT - Global - ton N2O/ton fuel</v>
      </c>
      <c r="C1058" s="13" t="str">
        <f>C1021</f>
        <v>Bio-oil (Pyrolysis)</v>
      </c>
      <c r="D1058" s="13" t="s">
        <v>183</v>
      </c>
      <c r="E1058" s="13" t="s">
        <v>49</v>
      </c>
      <c r="F1058" s="13" t="s">
        <v>178</v>
      </c>
      <c r="G1058" s="103">
        <f t="shared" ref="G1058:AH1058" si="741">G1061*G$1062</f>
        <v>0</v>
      </c>
      <c r="H1058" s="103">
        <f t="shared" si="741"/>
        <v>0</v>
      </c>
      <c r="I1058" s="103">
        <f t="shared" si="741"/>
        <v>0</v>
      </c>
      <c r="J1058" s="103">
        <f t="shared" si="741"/>
        <v>0</v>
      </c>
      <c r="K1058" s="103">
        <f t="shared" si="741"/>
        <v>0</v>
      </c>
      <c r="L1058" s="103">
        <f t="shared" si="741"/>
        <v>0</v>
      </c>
      <c r="M1058" s="103">
        <f t="shared" si="741"/>
        <v>0</v>
      </c>
      <c r="N1058" s="69">
        <f t="shared" si="741"/>
        <v>0</v>
      </c>
      <c r="O1058" s="69">
        <f t="shared" si="741"/>
        <v>0</v>
      </c>
      <c r="P1058" s="69">
        <f t="shared" si="741"/>
        <v>0</v>
      </c>
      <c r="Q1058" s="69">
        <f t="shared" si="741"/>
        <v>0</v>
      </c>
      <c r="R1058" s="69">
        <f t="shared" si="741"/>
        <v>0</v>
      </c>
      <c r="S1058" s="69">
        <f t="shared" si="741"/>
        <v>0</v>
      </c>
      <c r="T1058" s="69">
        <f t="shared" si="741"/>
        <v>0</v>
      </c>
      <c r="U1058" s="69">
        <f t="shared" si="741"/>
        <v>0</v>
      </c>
      <c r="V1058" s="69">
        <f t="shared" si="741"/>
        <v>0</v>
      </c>
      <c r="W1058" s="69">
        <f t="shared" si="741"/>
        <v>0</v>
      </c>
      <c r="X1058" s="69">
        <f t="shared" si="741"/>
        <v>0</v>
      </c>
      <c r="Y1058" s="69">
        <f t="shared" si="741"/>
        <v>0</v>
      </c>
      <c r="Z1058" s="69">
        <f t="shared" si="741"/>
        <v>0</v>
      </c>
      <c r="AA1058" s="69">
        <f t="shared" si="741"/>
        <v>0</v>
      </c>
      <c r="AB1058" s="69">
        <f t="shared" si="741"/>
        <v>0</v>
      </c>
      <c r="AC1058" s="69">
        <f t="shared" si="741"/>
        <v>0</v>
      </c>
      <c r="AD1058" s="69">
        <f t="shared" si="741"/>
        <v>0</v>
      </c>
      <c r="AE1058" s="69">
        <f t="shared" si="741"/>
        <v>0</v>
      </c>
      <c r="AF1058" s="69">
        <f t="shared" si="741"/>
        <v>0</v>
      </c>
      <c r="AG1058" s="69">
        <f t="shared" si="741"/>
        <v>0</v>
      </c>
      <c r="AH1058" s="69">
        <f t="shared" si="741"/>
        <v>0</v>
      </c>
    </row>
    <row r="1059" spans="2:34" hidden="1" outlineLevel="1">
      <c r="B1059" t="str">
        <f t="shared" si="731"/>
        <v>Renewable electricity - Feedstock WTT emissions (carbon dioxide) - Global - ton CO2/MWh</v>
      </c>
      <c r="C1059" t="s">
        <v>118</v>
      </c>
      <c r="D1059" t="s">
        <v>184</v>
      </c>
      <c r="E1059" t="s">
        <v>49</v>
      </c>
      <c r="F1059" t="s">
        <v>185</v>
      </c>
      <c r="G1059" s="44">
        <f t="shared" ref="G1059:V1062" si="742">INDEX(FuelData,MATCH($B1059,FuelData_Index,0),MATCH(G$4,FuelData_Year,0))</f>
        <v>5.3699999999999998E-3</v>
      </c>
      <c r="H1059" s="44">
        <f t="shared" si="742"/>
        <v>5.3699999999999998E-3</v>
      </c>
      <c r="I1059" s="44">
        <f t="shared" si="742"/>
        <v>5.3699999999999998E-3</v>
      </c>
      <c r="J1059" s="44">
        <f t="shared" si="742"/>
        <v>5.3699999999999998E-3</v>
      </c>
      <c r="K1059" s="44">
        <f t="shared" si="742"/>
        <v>5.3699999999999998E-3</v>
      </c>
      <c r="L1059" s="44">
        <f t="shared" si="742"/>
        <v>5.3699999999999998E-3</v>
      </c>
      <c r="M1059" s="44">
        <f t="shared" si="742"/>
        <v>5.3699999999999998E-3</v>
      </c>
      <c r="N1059" s="24">
        <f t="shared" si="742"/>
        <v>5.3699999999999998E-3</v>
      </c>
      <c r="O1059" s="24">
        <f t="shared" si="742"/>
        <v>5.3699999999999998E-3</v>
      </c>
      <c r="P1059" s="24">
        <f t="shared" si="742"/>
        <v>5.3699999999999998E-3</v>
      </c>
      <c r="Q1059" s="24">
        <f t="shared" si="742"/>
        <v>5.3699999999999998E-3</v>
      </c>
      <c r="R1059" s="24">
        <f t="shared" si="742"/>
        <v>5.3699999999999998E-3</v>
      </c>
      <c r="S1059" s="24">
        <f t="shared" si="742"/>
        <v>5.3699999999999998E-3</v>
      </c>
      <c r="T1059" s="24">
        <f t="shared" si="742"/>
        <v>5.3699999999999998E-3</v>
      </c>
      <c r="U1059" s="24">
        <f t="shared" si="742"/>
        <v>5.3699999999999998E-3</v>
      </c>
      <c r="V1059" s="24">
        <f t="shared" si="742"/>
        <v>5.3699999999999998E-3</v>
      </c>
      <c r="W1059" s="24">
        <f t="shared" ref="W1059:AH1062" si="743">INDEX(FuelData,MATCH($B1059,FuelData_Index,0),MATCH(W$4,FuelData_Year,0))</f>
        <v>5.3699999999999998E-3</v>
      </c>
      <c r="X1059" s="24">
        <f t="shared" si="743"/>
        <v>5.3699999999999998E-3</v>
      </c>
      <c r="Y1059" s="24">
        <f t="shared" si="743"/>
        <v>5.3699999999999998E-3</v>
      </c>
      <c r="Z1059" s="24">
        <f t="shared" si="743"/>
        <v>5.3699999999999998E-3</v>
      </c>
      <c r="AA1059" s="24">
        <f t="shared" si="743"/>
        <v>5.3699999999999998E-3</v>
      </c>
      <c r="AB1059" s="24">
        <f t="shared" si="743"/>
        <v>5.3699999999999998E-3</v>
      </c>
      <c r="AC1059" s="24">
        <f t="shared" si="743"/>
        <v>5.3699999999999998E-3</v>
      </c>
      <c r="AD1059" s="24">
        <f t="shared" si="743"/>
        <v>5.3699999999999998E-3</v>
      </c>
      <c r="AE1059" s="24">
        <f t="shared" si="743"/>
        <v>5.3699999999999998E-3</v>
      </c>
      <c r="AF1059" s="24">
        <f t="shared" si="743"/>
        <v>5.3699999999999998E-3</v>
      </c>
      <c r="AG1059" s="24">
        <f t="shared" si="743"/>
        <v>5.3699999999999998E-3</v>
      </c>
      <c r="AH1059" s="24">
        <f t="shared" si="743"/>
        <v>5.3699999999999998E-3</v>
      </c>
    </row>
    <row r="1060" spans="2:34" hidden="1" outlineLevel="1">
      <c r="B1060" t="str">
        <f t="shared" si="731"/>
        <v>Renewable electricity - Feedstock WTT emissions (methane) - Global - ton CH4/MWh</v>
      </c>
      <c r="C1060" t="s">
        <v>118</v>
      </c>
      <c r="D1060" t="s">
        <v>186</v>
      </c>
      <c r="E1060" t="s">
        <v>49</v>
      </c>
      <c r="F1060" t="s">
        <v>187</v>
      </c>
      <c r="G1060" s="44">
        <f t="shared" si="742"/>
        <v>0</v>
      </c>
      <c r="H1060" s="44">
        <f t="shared" si="742"/>
        <v>0</v>
      </c>
      <c r="I1060" s="44">
        <f t="shared" si="742"/>
        <v>0</v>
      </c>
      <c r="J1060" s="44">
        <f t="shared" si="742"/>
        <v>0</v>
      </c>
      <c r="K1060" s="44">
        <f t="shared" si="742"/>
        <v>0</v>
      </c>
      <c r="L1060" s="44">
        <f t="shared" si="742"/>
        <v>0</v>
      </c>
      <c r="M1060" s="44">
        <f t="shared" si="742"/>
        <v>0</v>
      </c>
      <c r="N1060" s="24">
        <f t="shared" si="742"/>
        <v>0</v>
      </c>
      <c r="O1060" s="24">
        <f t="shared" si="742"/>
        <v>0</v>
      </c>
      <c r="P1060" s="24">
        <f t="shared" si="742"/>
        <v>0</v>
      </c>
      <c r="Q1060" s="24">
        <f t="shared" si="742"/>
        <v>0</v>
      </c>
      <c r="R1060" s="24">
        <f t="shared" si="742"/>
        <v>0</v>
      </c>
      <c r="S1060" s="24">
        <f t="shared" si="742"/>
        <v>0</v>
      </c>
      <c r="T1060" s="24">
        <f t="shared" si="742"/>
        <v>0</v>
      </c>
      <c r="U1060" s="24">
        <f t="shared" si="742"/>
        <v>0</v>
      </c>
      <c r="V1060" s="24">
        <f t="shared" si="742"/>
        <v>0</v>
      </c>
      <c r="W1060" s="24">
        <f t="shared" si="743"/>
        <v>0</v>
      </c>
      <c r="X1060" s="24">
        <f t="shared" si="743"/>
        <v>0</v>
      </c>
      <c r="Y1060" s="24">
        <f t="shared" si="743"/>
        <v>0</v>
      </c>
      <c r="Z1060" s="24">
        <f t="shared" si="743"/>
        <v>0</v>
      </c>
      <c r="AA1060" s="24">
        <f t="shared" si="743"/>
        <v>0</v>
      </c>
      <c r="AB1060" s="24">
        <f t="shared" si="743"/>
        <v>0</v>
      </c>
      <c r="AC1060" s="24">
        <f t="shared" si="743"/>
        <v>0</v>
      </c>
      <c r="AD1060" s="24">
        <f t="shared" si="743"/>
        <v>0</v>
      </c>
      <c r="AE1060" s="24">
        <f t="shared" si="743"/>
        <v>0</v>
      </c>
      <c r="AF1060" s="24">
        <f t="shared" si="743"/>
        <v>0</v>
      </c>
      <c r="AG1060" s="24">
        <f t="shared" si="743"/>
        <v>0</v>
      </c>
      <c r="AH1060" s="24">
        <f t="shared" si="743"/>
        <v>0</v>
      </c>
    </row>
    <row r="1061" spans="2:34" hidden="1" outlineLevel="1">
      <c r="B1061" t="str">
        <f t="shared" si="731"/>
        <v>Renewable electricity - Feedstock WTT emissions (nitrous oxide) - Global - ton N2O/MWh</v>
      </c>
      <c r="C1061" t="s">
        <v>118</v>
      </c>
      <c r="D1061" t="s">
        <v>188</v>
      </c>
      <c r="E1061" t="s">
        <v>49</v>
      </c>
      <c r="F1061" t="s">
        <v>189</v>
      </c>
      <c r="G1061" s="44">
        <f t="shared" si="742"/>
        <v>0</v>
      </c>
      <c r="H1061" s="44">
        <f t="shared" si="742"/>
        <v>0</v>
      </c>
      <c r="I1061" s="44">
        <f t="shared" si="742"/>
        <v>0</v>
      </c>
      <c r="J1061" s="44">
        <f t="shared" si="742"/>
        <v>0</v>
      </c>
      <c r="K1061" s="44">
        <f t="shared" si="742"/>
        <v>0</v>
      </c>
      <c r="L1061" s="44">
        <f t="shared" si="742"/>
        <v>0</v>
      </c>
      <c r="M1061" s="44">
        <f t="shared" si="742"/>
        <v>0</v>
      </c>
      <c r="N1061" s="24">
        <f t="shared" si="742"/>
        <v>0</v>
      </c>
      <c r="O1061" s="24">
        <f t="shared" si="742"/>
        <v>0</v>
      </c>
      <c r="P1061" s="24">
        <f t="shared" si="742"/>
        <v>0</v>
      </c>
      <c r="Q1061" s="24">
        <f t="shared" si="742"/>
        <v>0</v>
      </c>
      <c r="R1061" s="24">
        <f t="shared" si="742"/>
        <v>0</v>
      </c>
      <c r="S1061" s="24">
        <f t="shared" si="742"/>
        <v>0</v>
      </c>
      <c r="T1061" s="24">
        <f t="shared" si="742"/>
        <v>0</v>
      </c>
      <c r="U1061" s="24">
        <f t="shared" si="742"/>
        <v>0</v>
      </c>
      <c r="V1061" s="24">
        <f t="shared" si="742"/>
        <v>0</v>
      </c>
      <c r="W1061" s="24">
        <f t="shared" si="743"/>
        <v>0</v>
      </c>
      <c r="X1061" s="24">
        <f t="shared" si="743"/>
        <v>0</v>
      </c>
      <c r="Y1061" s="24">
        <f t="shared" si="743"/>
        <v>0</v>
      </c>
      <c r="Z1061" s="24">
        <f t="shared" si="743"/>
        <v>0</v>
      </c>
      <c r="AA1061" s="24">
        <f t="shared" si="743"/>
        <v>0</v>
      </c>
      <c r="AB1061" s="24">
        <f t="shared" si="743"/>
        <v>0</v>
      </c>
      <c r="AC1061" s="24">
        <f t="shared" si="743"/>
        <v>0</v>
      </c>
      <c r="AD1061" s="24">
        <f t="shared" si="743"/>
        <v>0</v>
      </c>
      <c r="AE1061" s="24">
        <f t="shared" si="743"/>
        <v>0</v>
      </c>
      <c r="AF1061" s="24">
        <f t="shared" si="743"/>
        <v>0</v>
      </c>
      <c r="AG1061" s="24">
        <f t="shared" si="743"/>
        <v>0</v>
      </c>
      <c r="AH1061" s="24">
        <f t="shared" si="743"/>
        <v>0</v>
      </c>
    </row>
    <row r="1062" spans="2:34" hidden="1" outlineLevel="1">
      <c r="B1062" t="str">
        <f t="shared" si="731"/>
        <v>Bio-oil (Pyrolysis) - Energy demand - Global - MWh/ton fuel</v>
      </c>
      <c r="C1062" t="str">
        <f>C1021</f>
        <v>Bio-oil (Pyrolysis)</v>
      </c>
      <c r="D1062" t="s">
        <v>137</v>
      </c>
      <c r="E1062" t="s">
        <v>49</v>
      </c>
      <c r="F1062" t="s">
        <v>122</v>
      </c>
      <c r="G1062" s="98">
        <f t="shared" si="742"/>
        <v>0</v>
      </c>
      <c r="H1062" s="98">
        <f t="shared" si="742"/>
        <v>0</v>
      </c>
      <c r="I1062" s="98">
        <f t="shared" si="742"/>
        <v>0</v>
      </c>
      <c r="J1062" s="98">
        <f t="shared" si="742"/>
        <v>0</v>
      </c>
      <c r="K1062" s="98">
        <f t="shared" si="742"/>
        <v>0</v>
      </c>
      <c r="L1062" s="98">
        <f t="shared" si="742"/>
        <v>0</v>
      </c>
      <c r="M1062" s="98">
        <f t="shared" si="742"/>
        <v>0</v>
      </c>
      <c r="N1062" s="20">
        <f t="shared" si="742"/>
        <v>0.58356415446901266</v>
      </c>
      <c r="O1062" s="20">
        <f t="shared" si="742"/>
        <v>0.58356415446901266</v>
      </c>
      <c r="P1062" s="20">
        <f t="shared" si="742"/>
        <v>0.58356415446901266</v>
      </c>
      <c r="Q1062" s="20">
        <f t="shared" si="742"/>
        <v>0.58356415446901266</v>
      </c>
      <c r="R1062" s="20">
        <f t="shared" si="742"/>
        <v>0.58356415446901266</v>
      </c>
      <c r="S1062" s="20">
        <f t="shared" si="742"/>
        <v>0.58356415446901266</v>
      </c>
      <c r="T1062" s="20">
        <f t="shared" si="742"/>
        <v>0.58356415446901266</v>
      </c>
      <c r="U1062" s="20">
        <f t="shared" si="742"/>
        <v>0.58356415446901266</v>
      </c>
      <c r="V1062" s="20">
        <f t="shared" si="742"/>
        <v>0.58356415446901266</v>
      </c>
      <c r="W1062" s="20">
        <f t="shared" si="743"/>
        <v>0.58356415446901266</v>
      </c>
      <c r="X1062" s="20">
        <f t="shared" si="743"/>
        <v>0.58356415446901266</v>
      </c>
      <c r="Y1062" s="20">
        <f t="shared" si="743"/>
        <v>0.58356415446901266</v>
      </c>
      <c r="Z1062" s="20">
        <f t="shared" si="743"/>
        <v>0.58356415446901266</v>
      </c>
      <c r="AA1062" s="20">
        <f t="shared" si="743"/>
        <v>0.58356415446901266</v>
      </c>
      <c r="AB1062" s="20">
        <f t="shared" si="743"/>
        <v>0.58356415446901266</v>
      </c>
      <c r="AC1062" s="20">
        <f t="shared" si="743"/>
        <v>0.58356415446901266</v>
      </c>
      <c r="AD1062" s="20">
        <f t="shared" si="743"/>
        <v>0.58356415446901266</v>
      </c>
      <c r="AE1062" s="20">
        <f t="shared" si="743"/>
        <v>0.58356415446901266</v>
      </c>
      <c r="AF1062" s="20">
        <f t="shared" si="743"/>
        <v>0.58356415446901266</v>
      </c>
      <c r="AG1062" s="20">
        <f t="shared" si="743"/>
        <v>0.58356415446901266</v>
      </c>
      <c r="AH1062" s="20">
        <f t="shared" si="743"/>
        <v>0.58356415446901266</v>
      </c>
    </row>
    <row r="1063" spans="2:34" hidden="1" outlineLevel="1">
      <c r="B1063" t="str">
        <f t="shared" si="731"/>
        <v/>
      </c>
      <c r="C1063" s="2"/>
      <c r="G1063" s="45"/>
      <c r="H1063" s="45"/>
      <c r="I1063" s="45"/>
      <c r="J1063" s="45"/>
      <c r="K1063" s="45"/>
      <c r="L1063" s="45"/>
      <c r="M1063" s="45"/>
    </row>
    <row r="1064" spans="2:34" hidden="1" outlineLevel="1">
      <c r="B1064" t="str">
        <f t="shared" si="731"/>
        <v>Bio-oil (Pyrolysis) - Feedstock-related emissions - WTT - Global - ton CO2/ton fuel</v>
      </c>
      <c r="C1064" s="10" t="str">
        <f>C1021</f>
        <v>Bio-oil (Pyrolysis)</v>
      </c>
      <c r="D1064" s="10" t="s">
        <v>190</v>
      </c>
      <c r="E1064" s="10" t="s">
        <v>49</v>
      </c>
      <c r="F1064" s="10" t="s">
        <v>176</v>
      </c>
      <c r="G1064" s="101">
        <f>G1067*G$1073+G1070*G$1074</f>
        <v>0</v>
      </c>
      <c r="H1064" s="101">
        <f t="shared" ref="H1064:AH1064" si="744">H1067*H$1073+H1070*H$1074</f>
        <v>0</v>
      </c>
      <c r="I1064" s="101">
        <f t="shared" si="744"/>
        <v>0</v>
      </c>
      <c r="J1064" s="101">
        <f t="shared" si="744"/>
        <v>0</v>
      </c>
      <c r="K1064" s="101">
        <f t="shared" si="744"/>
        <v>0</v>
      </c>
      <c r="L1064" s="101">
        <f t="shared" si="744"/>
        <v>0</v>
      </c>
      <c r="M1064" s="101">
        <f t="shared" si="744"/>
        <v>0</v>
      </c>
      <c r="N1064" s="67">
        <f t="shared" si="744"/>
        <v>3.7196935788589139E-2</v>
      </c>
      <c r="O1064" s="67">
        <f t="shared" si="744"/>
        <v>3.6955235431679126E-2</v>
      </c>
      <c r="P1064" s="67">
        <f t="shared" si="744"/>
        <v>3.6701460065484401E-2</v>
      </c>
      <c r="Q1064" s="67">
        <f t="shared" si="744"/>
        <v>3.6435609690004353E-2</v>
      </c>
      <c r="R1064" s="67">
        <f t="shared" si="744"/>
        <v>3.6157684305238372E-2</v>
      </c>
      <c r="S1064" s="67">
        <f t="shared" si="744"/>
        <v>3.5867683911187512E-2</v>
      </c>
      <c r="T1064" s="67">
        <f t="shared" si="744"/>
        <v>3.5565165120159357E-2</v>
      </c>
      <c r="U1064" s="67">
        <f t="shared" si="744"/>
        <v>3.5254275266962308E-2</v>
      </c>
      <c r="V1064" s="67">
        <f t="shared" si="744"/>
        <v>3.4935014351597654E-2</v>
      </c>
      <c r="W1064" s="67">
        <f t="shared" si="744"/>
        <v>3.4607382374063647E-2</v>
      </c>
      <c r="X1064" s="67">
        <f t="shared" si="744"/>
        <v>3.427137933436071E-2</v>
      </c>
      <c r="Y1064" s="67">
        <f t="shared" si="744"/>
        <v>3.3836819032080613E-2</v>
      </c>
      <c r="Z1064" s="67">
        <f t="shared" si="744"/>
        <v>3.3407019314120524E-2</v>
      </c>
      <c r="AA1064" s="67">
        <f t="shared" si="744"/>
        <v>3.2981980180481242E-2</v>
      </c>
      <c r="AB1064" s="67">
        <f t="shared" si="744"/>
        <v>3.2561701631161982E-2</v>
      </c>
      <c r="AC1064" s="67">
        <f t="shared" si="744"/>
        <v>3.2146183666163335E-2</v>
      </c>
      <c r="AD1064" s="67">
        <f t="shared" si="744"/>
        <v>3.1799136213729776E-2</v>
      </c>
      <c r="AE1064" s="67">
        <f t="shared" si="744"/>
        <v>3.1458200620896742E-2</v>
      </c>
      <c r="AF1064" s="67">
        <f t="shared" si="744"/>
        <v>3.1123376887664058E-2</v>
      </c>
      <c r="AG1064" s="67">
        <f t="shared" si="744"/>
        <v>3.0794665014031792E-2</v>
      </c>
      <c r="AH1064" s="67">
        <f t="shared" si="744"/>
        <v>3.0472065000000024E-2</v>
      </c>
    </row>
    <row r="1065" spans="2:34" hidden="1" outlineLevel="1">
      <c r="B1065" t="str">
        <f t="shared" si="731"/>
        <v>Bio-oil (Pyrolysis) - Feedstock-related emissions - WTT - Global - ton CH4/ton fuel</v>
      </c>
      <c r="C1065" s="2" t="str">
        <f>C1021</f>
        <v>Bio-oil (Pyrolysis)</v>
      </c>
      <c r="D1065" s="2" t="s">
        <v>190</v>
      </c>
      <c r="E1065" s="2" t="s">
        <v>49</v>
      </c>
      <c r="F1065" s="2" t="s">
        <v>177</v>
      </c>
      <c r="G1065" s="102">
        <f t="shared" ref="G1065:AH1065" si="745">G1068*G$1073+G1071*G$1074</f>
        <v>0</v>
      </c>
      <c r="H1065" s="102">
        <f t="shared" si="745"/>
        <v>0</v>
      </c>
      <c r="I1065" s="102">
        <f t="shared" si="745"/>
        <v>0</v>
      </c>
      <c r="J1065" s="102">
        <f t="shared" si="745"/>
        <v>0</v>
      </c>
      <c r="K1065" s="102">
        <f t="shared" si="745"/>
        <v>0</v>
      </c>
      <c r="L1065" s="102">
        <f t="shared" si="745"/>
        <v>0</v>
      </c>
      <c r="M1065" s="102">
        <f t="shared" si="745"/>
        <v>0</v>
      </c>
      <c r="N1065" s="68">
        <f t="shared" si="745"/>
        <v>0</v>
      </c>
      <c r="O1065" s="68">
        <f t="shared" si="745"/>
        <v>0</v>
      </c>
      <c r="P1065" s="68">
        <f t="shared" si="745"/>
        <v>0</v>
      </c>
      <c r="Q1065" s="68">
        <f t="shared" si="745"/>
        <v>0</v>
      </c>
      <c r="R1065" s="68">
        <f t="shared" si="745"/>
        <v>0</v>
      </c>
      <c r="S1065" s="68">
        <f t="shared" si="745"/>
        <v>0</v>
      </c>
      <c r="T1065" s="68">
        <f t="shared" si="745"/>
        <v>0</v>
      </c>
      <c r="U1065" s="68">
        <f t="shared" si="745"/>
        <v>0</v>
      </c>
      <c r="V1065" s="68">
        <f t="shared" si="745"/>
        <v>0</v>
      </c>
      <c r="W1065" s="68">
        <f t="shared" si="745"/>
        <v>0</v>
      </c>
      <c r="X1065" s="68">
        <f t="shared" si="745"/>
        <v>0</v>
      </c>
      <c r="Y1065" s="68">
        <f t="shared" si="745"/>
        <v>0</v>
      </c>
      <c r="Z1065" s="68">
        <f t="shared" si="745"/>
        <v>0</v>
      </c>
      <c r="AA1065" s="68">
        <f t="shared" si="745"/>
        <v>0</v>
      </c>
      <c r="AB1065" s="68">
        <f t="shared" si="745"/>
        <v>0</v>
      </c>
      <c r="AC1065" s="68">
        <f t="shared" si="745"/>
        <v>0</v>
      </c>
      <c r="AD1065" s="68">
        <f t="shared" si="745"/>
        <v>0</v>
      </c>
      <c r="AE1065" s="68">
        <f t="shared" si="745"/>
        <v>0</v>
      </c>
      <c r="AF1065" s="68">
        <f t="shared" si="745"/>
        <v>0</v>
      </c>
      <c r="AG1065" s="68">
        <f t="shared" si="745"/>
        <v>0</v>
      </c>
      <c r="AH1065" s="68">
        <f t="shared" si="745"/>
        <v>0</v>
      </c>
    </row>
    <row r="1066" spans="2:34" hidden="1" outlineLevel="1">
      <c r="B1066" t="str">
        <f t="shared" si="731"/>
        <v>Bio-oil (Pyrolysis) - Feedstock-related emissions - WTT - Global - ton N2O/ton fuel</v>
      </c>
      <c r="C1066" s="13" t="str">
        <f>C1021</f>
        <v>Bio-oil (Pyrolysis)</v>
      </c>
      <c r="D1066" s="13" t="s">
        <v>190</v>
      </c>
      <c r="E1066" s="13" t="s">
        <v>49</v>
      </c>
      <c r="F1066" s="13" t="s">
        <v>178</v>
      </c>
      <c r="G1066" s="103">
        <f t="shared" ref="G1066:AH1066" si="746">G1069*G$1073+G1072*G$1074</f>
        <v>0</v>
      </c>
      <c r="H1066" s="103">
        <f t="shared" si="746"/>
        <v>0</v>
      </c>
      <c r="I1066" s="103">
        <f t="shared" si="746"/>
        <v>0</v>
      </c>
      <c r="J1066" s="103">
        <f t="shared" si="746"/>
        <v>0</v>
      </c>
      <c r="K1066" s="103">
        <f t="shared" si="746"/>
        <v>0</v>
      </c>
      <c r="L1066" s="103">
        <f t="shared" si="746"/>
        <v>0</v>
      </c>
      <c r="M1066" s="103">
        <f t="shared" si="746"/>
        <v>0</v>
      </c>
      <c r="N1066" s="69">
        <f t="shared" si="746"/>
        <v>0</v>
      </c>
      <c r="O1066" s="69">
        <f t="shared" si="746"/>
        <v>0</v>
      </c>
      <c r="P1066" s="69">
        <f t="shared" si="746"/>
        <v>0</v>
      </c>
      <c r="Q1066" s="69">
        <f t="shared" si="746"/>
        <v>0</v>
      </c>
      <c r="R1066" s="69">
        <f t="shared" si="746"/>
        <v>0</v>
      </c>
      <c r="S1066" s="69">
        <f t="shared" si="746"/>
        <v>0</v>
      </c>
      <c r="T1066" s="69">
        <f t="shared" si="746"/>
        <v>0</v>
      </c>
      <c r="U1066" s="69">
        <f t="shared" si="746"/>
        <v>0</v>
      </c>
      <c r="V1066" s="69">
        <f t="shared" si="746"/>
        <v>0</v>
      </c>
      <c r="W1066" s="69">
        <f t="shared" si="746"/>
        <v>0</v>
      </c>
      <c r="X1066" s="69">
        <f t="shared" si="746"/>
        <v>0</v>
      </c>
      <c r="Y1066" s="69">
        <f t="shared" si="746"/>
        <v>0</v>
      </c>
      <c r="Z1066" s="69">
        <f t="shared" si="746"/>
        <v>0</v>
      </c>
      <c r="AA1066" s="69">
        <f t="shared" si="746"/>
        <v>0</v>
      </c>
      <c r="AB1066" s="69">
        <f t="shared" si="746"/>
        <v>0</v>
      </c>
      <c r="AC1066" s="69">
        <f t="shared" si="746"/>
        <v>0</v>
      </c>
      <c r="AD1066" s="69">
        <f t="shared" si="746"/>
        <v>0</v>
      </c>
      <c r="AE1066" s="69">
        <f t="shared" si="746"/>
        <v>0</v>
      </c>
      <c r="AF1066" s="69">
        <f t="shared" si="746"/>
        <v>0</v>
      </c>
      <c r="AG1066" s="69">
        <f t="shared" si="746"/>
        <v>0</v>
      </c>
      <c r="AH1066" s="69">
        <f t="shared" si="746"/>
        <v>0</v>
      </c>
    </row>
    <row r="1067" spans="2:34" hidden="1" outlineLevel="1">
      <c r="B1067" t="str">
        <f t="shared" si="731"/>
        <v>e-hydrogen (compressed) - Feedstock WTT emissions (carbon dioxide) - Global - ton CO2/ton feedstock</v>
      </c>
      <c r="C1067" t="s">
        <v>62</v>
      </c>
      <c r="D1067" t="s">
        <v>184</v>
      </c>
      <c r="E1067" t="s">
        <v>49</v>
      </c>
      <c r="F1067" t="s">
        <v>191</v>
      </c>
      <c r="G1067" s="104">
        <f t="shared" ref="G1067:AH1067" si="747">G194</f>
        <v>0.29069928460653066</v>
      </c>
      <c r="H1067" s="104">
        <f t="shared" si="747"/>
        <v>0.29036818709700268</v>
      </c>
      <c r="I1067" s="104">
        <f t="shared" si="747"/>
        <v>0.28998000000000135</v>
      </c>
      <c r="J1067" s="104">
        <f t="shared" si="747"/>
        <v>0.28940257594781538</v>
      </c>
      <c r="K1067" s="104">
        <f t="shared" si="747"/>
        <v>0.28872889145140718</v>
      </c>
      <c r="L1067" s="104">
        <f t="shared" si="747"/>
        <v>0.28795894651077331</v>
      </c>
      <c r="M1067" s="104">
        <f t="shared" si="747"/>
        <v>0.28709274112591998</v>
      </c>
      <c r="N1067" s="91">
        <f t="shared" si="747"/>
        <v>0.28613027529683954</v>
      </c>
      <c r="O1067" s="91">
        <f t="shared" si="747"/>
        <v>0.28427104178214713</v>
      </c>
      <c r="P1067" s="91">
        <f t="shared" si="747"/>
        <v>0.28231892358064925</v>
      </c>
      <c r="Q1067" s="91">
        <f t="shared" si="747"/>
        <v>0.28027392069234119</v>
      </c>
      <c r="R1067" s="91">
        <f t="shared" si="747"/>
        <v>0.27813603311721824</v>
      </c>
      <c r="S1067" s="91">
        <f t="shared" si="747"/>
        <v>0.27590526085528855</v>
      </c>
      <c r="T1067" s="91">
        <f t="shared" si="747"/>
        <v>0.27357819323199506</v>
      </c>
      <c r="U1067" s="91">
        <f t="shared" si="747"/>
        <v>0.27118673282278699</v>
      </c>
      <c r="V1067" s="91">
        <f t="shared" si="747"/>
        <v>0.26873087962767428</v>
      </c>
      <c r="W1067" s="91">
        <f t="shared" si="747"/>
        <v>0.26621063364664344</v>
      </c>
      <c r="X1067" s="91">
        <f t="shared" si="747"/>
        <v>0.26362599487969779</v>
      </c>
      <c r="Y1067" s="91">
        <f t="shared" si="747"/>
        <v>0.26028322332369702</v>
      </c>
      <c r="Z1067" s="91">
        <f t="shared" si="747"/>
        <v>0.25697707164708095</v>
      </c>
      <c r="AA1067" s="91">
        <f t="shared" si="747"/>
        <v>0.25370753984985572</v>
      </c>
      <c r="AB1067" s="91">
        <f t="shared" si="747"/>
        <v>0.25047462793201525</v>
      </c>
      <c r="AC1067" s="91">
        <f t="shared" si="747"/>
        <v>0.2472783358935641</v>
      </c>
      <c r="AD1067" s="91">
        <f t="shared" si="747"/>
        <v>0.24460874010561368</v>
      </c>
      <c r="AE1067" s="91">
        <f t="shared" si="747"/>
        <v>0.24198615862228262</v>
      </c>
      <c r="AF1067" s="91">
        <f t="shared" si="747"/>
        <v>0.23941059144356966</v>
      </c>
      <c r="AG1067" s="91">
        <f t="shared" si="747"/>
        <v>0.23688203856947532</v>
      </c>
      <c r="AH1067" s="91">
        <f t="shared" si="747"/>
        <v>0.23440050000000018</v>
      </c>
    </row>
    <row r="1068" spans="2:34" hidden="1" outlineLevel="1">
      <c r="B1068" t="str">
        <f t="shared" si="731"/>
        <v>e-hydrogen (compressed) - Feedstock WTT emissions (methane) - Global - ton CH4/ton feedstock</v>
      </c>
      <c r="C1068" t="s">
        <v>62</v>
      </c>
      <c r="D1068" t="s">
        <v>186</v>
      </c>
      <c r="E1068" t="s">
        <v>49</v>
      </c>
      <c r="F1068" t="s">
        <v>192</v>
      </c>
      <c r="G1068" s="104">
        <f t="shared" ref="G1068:AH1068" si="748">G195</f>
        <v>0</v>
      </c>
      <c r="H1068" s="104">
        <f t="shared" si="748"/>
        <v>0</v>
      </c>
      <c r="I1068" s="104">
        <f t="shared" si="748"/>
        <v>0</v>
      </c>
      <c r="J1068" s="104">
        <f t="shared" si="748"/>
        <v>0</v>
      </c>
      <c r="K1068" s="104">
        <f t="shared" si="748"/>
        <v>0</v>
      </c>
      <c r="L1068" s="104">
        <f t="shared" si="748"/>
        <v>0</v>
      </c>
      <c r="M1068" s="104">
        <f t="shared" si="748"/>
        <v>0</v>
      </c>
      <c r="N1068" s="91">
        <f t="shared" si="748"/>
        <v>0</v>
      </c>
      <c r="O1068" s="91">
        <f t="shared" si="748"/>
        <v>0</v>
      </c>
      <c r="P1068" s="91">
        <f t="shared" si="748"/>
        <v>0</v>
      </c>
      <c r="Q1068" s="91">
        <f t="shared" si="748"/>
        <v>0</v>
      </c>
      <c r="R1068" s="91">
        <f t="shared" si="748"/>
        <v>0</v>
      </c>
      <c r="S1068" s="91">
        <f t="shared" si="748"/>
        <v>0</v>
      </c>
      <c r="T1068" s="91">
        <f t="shared" si="748"/>
        <v>0</v>
      </c>
      <c r="U1068" s="91">
        <f t="shared" si="748"/>
        <v>0</v>
      </c>
      <c r="V1068" s="91">
        <f t="shared" si="748"/>
        <v>0</v>
      </c>
      <c r="W1068" s="91">
        <f t="shared" si="748"/>
        <v>0</v>
      </c>
      <c r="X1068" s="91">
        <f t="shared" si="748"/>
        <v>0</v>
      </c>
      <c r="Y1068" s="91">
        <f t="shared" si="748"/>
        <v>0</v>
      </c>
      <c r="Z1068" s="91">
        <f t="shared" si="748"/>
        <v>0</v>
      </c>
      <c r="AA1068" s="91">
        <f t="shared" si="748"/>
        <v>0</v>
      </c>
      <c r="AB1068" s="91">
        <f t="shared" si="748"/>
        <v>0</v>
      </c>
      <c r="AC1068" s="91">
        <f t="shared" si="748"/>
        <v>0</v>
      </c>
      <c r="AD1068" s="91">
        <f t="shared" si="748"/>
        <v>0</v>
      </c>
      <c r="AE1068" s="91">
        <f t="shared" si="748"/>
        <v>0</v>
      </c>
      <c r="AF1068" s="91">
        <f t="shared" si="748"/>
        <v>0</v>
      </c>
      <c r="AG1068" s="91">
        <f t="shared" si="748"/>
        <v>0</v>
      </c>
      <c r="AH1068" s="91">
        <f t="shared" si="748"/>
        <v>0</v>
      </c>
    </row>
    <row r="1069" spans="2:34" hidden="1" outlineLevel="1">
      <c r="B1069" t="str">
        <f t="shared" si="731"/>
        <v>e-hydrogen (compressed) - Feedstock WTT emissions (nitrous oxide) - Global - ton N2O/ton feedstock</v>
      </c>
      <c r="C1069" t="s">
        <v>62</v>
      </c>
      <c r="D1069" t="s">
        <v>188</v>
      </c>
      <c r="E1069" t="s">
        <v>49</v>
      </c>
      <c r="F1069" t="s">
        <v>193</v>
      </c>
      <c r="G1069" s="104">
        <f t="shared" ref="G1069:AH1069" si="749">G196</f>
        <v>0</v>
      </c>
      <c r="H1069" s="104">
        <f t="shared" si="749"/>
        <v>0</v>
      </c>
      <c r="I1069" s="104">
        <f t="shared" si="749"/>
        <v>0</v>
      </c>
      <c r="J1069" s="104">
        <f t="shared" si="749"/>
        <v>0</v>
      </c>
      <c r="K1069" s="104">
        <f t="shared" si="749"/>
        <v>0</v>
      </c>
      <c r="L1069" s="104">
        <f t="shared" si="749"/>
        <v>0</v>
      </c>
      <c r="M1069" s="104">
        <f t="shared" si="749"/>
        <v>0</v>
      </c>
      <c r="N1069" s="91">
        <f t="shared" si="749"/>
        <v>0</v>
      </c>
      <c r="O1069" s="91">
        <f t="shared" si="749"/>
        <v>0</v>
      </c>
      <c r="P1069" s="91">
        <f t="shared" si="749"/>
        <v>0</v>
      </c>
      <c r="Q1069" s="91">
        <f t="shared" si="749"/>
        <v>0</v>
      </c>
      <c r="R1069" s="91">
        <f t="shared" si="749"/>
        <v>0</v>
      </c>
      <c r="S1069" s="91">
        <f t="shared" si="749"/>
        <v>0</v>
      </c>
      <c r="T1069" s="91">
        <f t="shared" si="749"/>
        <v>0</v>
      </c>
      <c r="U1069" s="91">
        <f t="shared" si="749"/>
        <v>0</v>
      </c>
      <c r="V1069" s="91">
        <f t="shared" si="749"/>
        <v>0</v>
      </c>
      <c r="W1069" s="91">
        <f t="shared" si="749"/>
        <v>0</v>
      </c>
      <c r="X1069" s="91">
        <f t="shared" si="749"/>
        <v>0</v>
      </c>
      <c r="Y1069" s="91">
        <f t="shared" si="749"/>
        <v>0</v>
      </c>
      <c r="Z1069" s="91">
        <f t="shared" si="749"/>
        <v>0</v>
      </c>
      <c r="AA1069" s="91">
        <f t="shared" si="749"/>
        <v>0</v>
      </c>
      <c r="AB1069" s="91">
        <f t="shared" si="749"/>
        <v>0</v>
      </c>
      <c r="AC1069" s="91">
        <f t="shared" si="749"/>
        <v>0</v>
      </c>
      <c r="AD1069" s="91">
        <f t="shared" si="749"/>
        <v>0</v>
      </c>
      <c r="AE1069" s="91">
        <f t="shared" si="749"/>
        <v>0</v>
      </c>
      <c r="AF1069" s="91">
        <f t="shared" si="749"/>
        <v>0</v>
      </c>
      <c r="AG1069" s="91">
        <f t="shared" si="749"/>
        <v>0</v>
      </c>
      <c r="AH1069" s="91">
        <f t="shared" si="749"/>
        <v>0</v>
      </c>
    </row>
    <row r="1070" spans="2:34" hidden="1" outlineLevel="1">
      <c r="B1070" t="str">
        <f t="shared" si="731"/>
        <v>Wood - Feedstock WTT emissions (carbon dioxide) - Global - ton CO2/ton feedstock</v>
      </c>
      <c r="C1070" t="s">
        <v>146</v>
      </c>
      <c r="D1070" t="s">
        <v>184</v>
      </c>
      <c r="E1070" t="s">
        <v>49</v>
      </c>
      <c r="F1070" t="s">
        <v>191</v>
      </c>
      <c r="G1070" s="44">
        <f t="shared" ref="G1070:AH1074" si="750">INDEX(FuelData,MATCH($B1070,FuelData_Index,0),MATCH(G$4,FuelData_Year,0))</f>
        <v>0</v>
      </c>
      <c r="H1070" s="44">
        <f t="shared" si="750"/>
        <v>0</v>
      </c>
      <c r="I1070" s="44">
        <f t="shared" si="750"/>
        <v>0</v>
      </c>
      <c r="J1070" s="44">
        <f t="shared" si="750"/>
        <v>0</v>
      </c>
      <c r="K1070" s="44">
        <f t="shared" si="750"/>
        <v>0</v>
      </c>
      <c r="L1070" s="44">
        <f t="shared" si="750"/>
        <v>0</v>
      </c>
      <c r="M1070" s="44">
        <f t="shared" si="750"/>
        <v>0</v>
      </c>
      <c r="N1070" s="24">
        <f t="shared" si="750"/>
        <v>0</v>
      </c>
      <c r="O1070" s="24">
        <f t="shared" si="750"/>
        <v>0</v>
      </c>
      <c r="P1070" s="24">
        <f t="shared" si="750"/>
        <v>0</v>
      </c>
      <c r="Q1070" s="24">
        <f t="shared" si="750"/>
        <v>0</v>
      </c>
      <c r="R1070" s="24">
        <f t="shared" si="750"/>
        <v>0</v>
      </c>
      <c r="S1070" s="24">
        <f t="shared" si="750"/>
        <v>0</v>
      </c>
      <c r="T1070" s="24">
        <f t="shared" si="750"/>
        <v>0</v>
      </c>
      <c r="U1070" s="24">
        <f t="shared" si="750"/>
        <v>0</v>
      </c>
      <c r="V1070" s="24">
        <f t="shared" si="750"/>
        <v>0</v>
      </c>
      <c r="W1070" s="24">
        <f t="shared" si="750"/>
        <v>0</v>
      </c>
      <c r="X1070" s="24">
        <f t="shared" si="750"/>
        <v>0</v>
      </c>
      <c r="Y1070" s="24">
        <f t="shared" si="750"/>
        <v>0</v>
      </c>
      <c r="Z1070" s="24">
        <f t="shared" si="750"/>
        <v>0</v>
      </c>
      <c r="AA1070" s="24">
        <f t="shared" si="750"/>
        <v>0</v>
      </c>
      <c r="AB1070" s="24">
        <f t="shared" si="750"/>
        <v>0</v>
      </c>
      <c r="AC1070" s="24">
        <f t="shared" si="750"/>
        <v>0</v>
      </c>
      <c r="AD1070" s="24">
        <f t="shared" si="750"/>
        <v>0</v>
      </c>
      <c r="AE1070" s="24">
        <f t="shared" si="750"/>
        <v>0</v>
      </c>
      <c r="AF1070" s="24">
        <f t="shared" si="750"/>
        <v>0</v>
      </c>
      <c r="AG1070" s="24">
        <f t="shared" si="750"/>
        <v>0</v>
      </c>
      <c r="AH1070" s="24">
        <f t="shared" si="750"/>
        <v>0</v>
      </c>
    </row>
    <row r="1071" spans="2:34" hidden="1" outlineLevel="1">
      <c r="B1071" t="str">
        <f t="shared" si="731"/>
        <v>Wood - Feedstock WTT emissions (methane) - Global - ton CH4/ton feedstock</v>
      </c>
      <c r="C1071" t="s">
        <v>146</v>
      </c>
      <c r="D1071" t="s">
        <v>186</v>
      </c>
      <c r="E1071" t="s">
        <v>49</v>
      </c>
      <c r="F1071" t="s">
        <v>192</v>
      </c>
      <c r="G1071" s="44">
        <f t="shared" si="750"/>
        <v>0</v>
      </c>
      <c r="H1071" s="44">
        <f t="shared" si="750"/>
        <v>0</v>
      </c>
      <c r="I1071" s="44">
        <f t="shared" si="750"/>
        <v>0</v>
      </c>
      <c r="J1071" s="44">
        <f t="shared" si="750"/>
        <v>0</v>
      </c>
      <c r="K1071" s="44">
        <f t="shared" si="750"/>
        <v>0</v>
      </c>
      <c r="L1071" s="44">
        <f t="shared" si="750"/>
        <v>0</v>
      </c>
      <c r="M1071" s="44">
        <f t="shared" si="750"/>
        <v>0</v>
      </c>
      <c r="N1071" s="24">
        <f t="shared" si="750"/>
        <v>0</v>
      </c>
      <c r="O1071" s="24">
        <f t="shared" si="750"/>
        <v>0</v>
      </c>
      <c r="P1071" s="24">
        <f t="shared" si="750"/>
        <v>0</v>
      </c>
      <c r="Q1071" s="24">
        <f t="shared" si="750"/>
        <v>0</v>
      </c>
      <c r="R1071" s="24">
        <f t="shared" si="750"/>
        <v>0</v>
      </c>
      <c r="S1071" s="24">
        <f t="shared" si="750"/>
        <v>0</v>
      </c>
      <c r="T1071" s="24">
        <f t="shared" si="750"/>
        <v>0</v>
      </c>
      <c r="U1071" s="24">
        <f t="shared" si="750"/>
        <v>0</v>
      </c>
      <c r="V1071" s="24">
        <f t="shared" si="750"/>
        <v>0</v>
      </c>
      <c r="W1071" s="24">
        <f t="shared" si="750"/>
        <v>0</v>
      </c>
      <c r="X1071" s="24">
        <f t="shared" si="750"/>
        <v>0</v>
      </c>
      <c r="Y1071" s="24">
        <f t="shared" si="750"/>
        <v>0</v>
      </c>
      <c r="Z1071" s="24">
        <f t="shared" si="750"/>
        <v>0</v>
      </c>
      <c r="AA1071" s="24">
        <f t="shared" si="750"/>
        <v>0</v>
      </c>
      <c r="AB1071" s="24">
        <f t="shared" si="750"/>
        <v>0</v>
      </c>
      <c r="AC1071" s="24">
        <f t="shared" si="750"/>
        <v>0</v>
      </c>
      <c r="AD1071" s="24">
        <f t="shared" si="750"/>
        <v>0</v>
      </c>
      <c r="AE1071" s="24">
        <f t="shared" si="750"/>
        <v>0</v>
      </c>
      <c r="AF1071" s="24">
        <f t="shared" si="750"/>
        <v>0</v>
      </c>
      <c r="AG1071" s="24">
        <f t="shared" si="750"/>
        <v>0</v>
      </c>
      <c r="AH1071" s="24">
        <f t="shared" si="750"/>
        <v>0</v>
      </c>
    </row>
    <row r="1072" spans="2:34" hidden="1" outlineLevel="1">
      <c r="B1072" t="str">
        <f t="shared" si="731"/>
        <v>Wood - Feedstock WTT emissions (nitrous oxide) - Global - ton N2O/ton feedstock</v>
      </c>
      <c r="C1072" t="s">
        <v>146</v>
      </c>
      <c r="D1072" t="s">
        <v>188</v>
      </c>
      <c r="E1072" t="s">
        <v>49</v>
      </c>
      <c r="F1072" t="s">
        <v>193</v>
      </c>
      <c r="G1072" s="44">
        <f t="shared" si="750"/>
        <v>0</v>
      </c>
      <c r="H1072" s="44">
        <f t="shared" si="750"/>
        <v>0</v>
      </c>
      <c r="I1072" s="44">
        <f t="shared" si="750"/>
        <v>0</v>
      </c>
      <c r="J1072" s="44">
        <f t="shared" si="750"/>
        <v>0</v>
      </c>
      <c r="K1072" s="44">
        <f t="shared" si="750"/>
        <v>0</v>
      </c>
      <c r="L1072" s="44">
        <f t="shared" si="750"/>
        <v>0</v>
      </c>
      <c r="M1072" s="44">
        <f t="shared" si="750"/>
        <v>0</v>
      </c>
      <c r="N1072" s="24">
        <f t="shared" si="750"/>
        <v>0</v>
      </c>
      <c r="O1072" s="24">
        <f t="shared" si="750"/>
        <v>0</v>
      </c>
      <c r="P1072" s="24">
        <f t="shared" si="750"/>
        <v>0</v>
      </c>
      <c r="Q1072" s="24">
        <f t="shared" si="750"/>
        <v>0</v>
      </c>
      <c r="R1072" s="24">
        <f t="shared" si="750"/>
        <v>0</v>
      </c>
      <c r="S1072" s="24">
        <f t="shared" si="750"/>
        <v>0</v>
      </c>
      <c r="T1072" s="24">
        <f t="shared" si="750"/>
        <v>0</v>
      </c>
      <c r="U1072" s="24">
        <f t="shared" si="750"/>
        <v>0</v>
      </c>
      <c r="V1072" s="24">
        <f t="shared" si="750"/>
        <v>0</v>
      </c>
      <c r="W1072" s="24">
        <f t="shared" si="750"/>
        <v>0</v>
      </c>
      <c r="X1072" s="24">
        <f t="shared" si="750"/>
        <v>0</v>
      </c>
      <c r="Y1072" s="24">
        <f t="shared" si="750"/>
        <v>0</v>
      </c>
      <c r="Z1072" s="24">
        <f t="shared" si="750"/>
        <v>0</v>
      </c>
      <c r="AA1072" s="24">
        <f t="shared" si="750"/>
        <v>0</v>
      </c>
      <c r="AB1072" s="24">
        <f t="shared" si="750"/>
        <v>0</v>
      </c>
      <c r="AC1072" s="24">
        <f t="shared" si="750"/>
        <v>0</v>
      </c>
      <c r="AD1072" s="24">
        <f t="shared" si="750"/>
        <v>0</v>
      </c>
      <c r="AE1072" s="24">
        <f t="shared" si="750"/>
        <v>0</v>
      </c>
      <c r="AF1072" s="24">
        <f t="shared" si="750"/>
        <v>0</v>
      </c>
      <c r="AG1072" s="24">
        <f t="shared" si="750"/>
        <v>0</v>
      </c>
      <c r="AH1072" s="24">
        <f t="shared" si="750"/>
        <v>0</v>
      </c>
    </row>
    <row r="1073" spans="2:34" hidden="1" outlineLevel="1">
      <c r="B1073" t="str">
        <f t="shared" si="731"/>
        <v>Bio-oil (Pyrolysis) - Conversion H2 -&gt; Bio-diesel (Pyrolysis) - Global - ton H2/ton diesel</v>
      </c>
      <c r="C1073" t="str">
        <f>C1021</f>
        <v>Bio-oil (Pyrolysis)</v>
      </c>
      <c r="D1073" t="s">
        <v>161</v>
      </c>
      <c r="E1073" t="s">
        <v>49</v>
      </c>
      <c r="F1073" t="s">
        <v>89</v>
      </c>
      <c r="G1073" s="44">
        <f t="shared" si="750"/>
        <v>0</v>
      </c>
      <c r="H1073" s="44">
        <f t="shared" si="750"/>
        <v>0</v>
      </c>
      <c r="I1073" s="44">
        <f t="shared" si="750"/>
        <v>0</v>
      </c>
      <c r="J1073" s="44">
        <f t="shared" si="750"/>
        <v>0</v>
      </c>
      <c r="K1073" s="44">
        <f t="shared" si="750"/>
        <v>0</v>
      </c>
      <c r="L1073" s="44">
        <f t="shared" si="750"/>
        <v>0</v>
      </c>
      <c r="M1073" s="44">
        <f t="shared" si="750"/>
        <v>0</v>
      </c>
      <c r="N1073" s="24">
        <f t="shared" si="750"/>
        <v>0.13</v>
      </c>
      <c r="O1073" s="24">
        <f t="shared" si="750"/>
        <v>0.13</v>
      </c>
      <c r="P1073" s="24">
        <f t="shared" si="750"/>
        <v>0.13</v>
      </c>
      <c r="Q1073" s="24">
        <f t="shared" si="750"/>
        <v>0.13</v>
      </c>
      <c r="R1073" s="24">
        <f t="shared" si="750"/>
        <v>0.13</v>
      </c>
      <c r="S1073" s="24">
        <f t="shared" si="750"/>
        <v>0.13</v>
      </c>
      <c r="T1073" s="24">
        <f t="shared" si="750"/>
        <v>0.13</v>
      </c>
      <c r="U1073" s="24">
        <f t="shared" si="750"/>
        <v>0.13</v>
      </c>
      <c r="V1073" s="24">
        <f t="shared" si="750"/>
        <v>0.13</v>
      </c>
      <c r="W1073" s="24">
        <f t="shared" si="750"/>
        <v>0.13</v>
      </c>
      <c r="X1073" s="24">
        <f t="shared" si="750"/>
        <v>0.13</v>
      </c>
      <c r="Y1073" s="24">
        <f t="shared" si="750"/>
        <v>0.13</v>
      </c>
      <c r="Z1073" s="24">
        <f t="shared" si="750"/>
        <v>0.13</v>
      </c>
      <c r="AA1073" s="24">
        <f t="shared" si="750"/>
        <v>0.13</v>
      </c>
      <c r="AB1073" s="24">
        <f t="shared" si="750"/>
        <v>0.13</v>
      </c>
      <c r="AC1073" s="24">
        <f t="shared" si="750"/>
        <v>0.13</v>
      </c>
      <c r="AD1073" s="24">
        <f t="shared" si="750"/>
        <v>0.13</v>
      </c>
      <c r="AE1073" s="24">
        <f t="shared" si="750"/>
        <v>0.13</v>
      </c>
      <c r="AF1073" s="24">
        <f t="shared" si="750"/>
        <v>0.13</v>
      </c>
      <c r="AG1073" s="24">
        <f t="shared" si="750"/>
        <v>0.13</v>
      </c>
      <c r="AH1073" s="24">
        <f t="shared" si="750"/>
        <v>0.13</v>
      </c>
    </row>
    <row r="1074" spans="2:34" hidden="1" outlineLevel="1">
      <c r="B1074" t="str">
        <f t="shared" si="731"/>
        <v>Bio-oil (Pyrolysis) - Conversion wood -&gt; Bio-diesel (Pyrolysis) - Global - ton wood/ton diesel</v>
      </c>
      <c r="C1074" t="str">
        <f>C1021</f>
        <v>Bio-oil (Pyrolysis)</v>
      </c>
      <c r="D1074" t="s">
        <v>162</v>
      </c>
      <c r="E1074" t="s">
        <v>49</v>
      </c>
      <c r="F1074" t="s">
        <v>158</v>
      </c>
      <c r="G1074" s="44">
        <f t="shared" si="750"/>
        <v>0</v>
      </c>
      <c r="H1074" s="44">
        <f t="shared" si="750"/>
        <v>0</v>
      </c>
      <c r="I1074" s="44">
        <f t="shared" si="750"/>
        <v>0</v>
      </c>
      <c r="J1074" s="44">
        <f t="shared" si="750"/>
        <v>0</v>
      </c>
      <c r="K1074" s="44">
        <f t="shared" si="750"/>
        <v>0</v>
      </c>
      <c r="L1074" s="44">
        <f t="shared" si="750"/>
        <v>0</v>
      </c>
      <c r="M1074" s="44">
        <f t="shared" si="750"/>
        <v>0</v>
      </c>
      <c r="N1074" s="24">
        <f t="shared" si="750"/>
        <v>3.9398113559955168</v>
      </c>
      <c r="O1074" s="24">
        <f t="shared" si="750"/>
        <v>3.9398113559955168</v>
      </c>
      <c r="P1074" s="24">
        <f t="shared" si="750"/>
        <v>3.9398113559955168</v>
      </c>
      <c r="Q1074" s="24">
        <f t="shared" si="750"/>
        <v>3.9398113559955168</v>
      </c>
      <c r="R1074" s="24">
        <f t="shared" si="750"/>
        <v>3.9398113559955168</v>
      </c>
      <c r="S1074" s="24">
        <f t="shared" si="750"/>
        <v>3.9398113559955168</v>
      </c>
      <c r="T1074" s="24">
        <f t="shared" si="750"/>
        <v>3.9398113559955168</v>
      </c>
      <c r="U1074" s="24">
        <f t="shared" si="750"/>
        <v>3.9398113559955168</v>
      </c>
      <c r="V1074" s="24">
        <f t="shared" si="750"/>
        <v>3.9398113559955168</v>
      </c>
      <c r="W1074" s="24">
        <f t="shared" si="750"/>
        <v>3.9398113559955168</v>
      </c>
      <c r="X1074" s="24">
        <f t="shared" si="750"/>
        <v>3.9398113559955168</v>
      </c>
      <c r="Y1074" s="24">
        <f t="shared" si="750"/>
        <v>3.9398113559955168</v>
      </c>
      <c r="Z1074" s="24">
        <f t="shared" si="750"/>
        <v>3.9398113559955168</v>
      </c>
      <c r="AA1074" s="24">
        <f t="shared" si="750"/>
        <v>3.9398113559955168</v>
      </c>
      <c r="AB1074" s="24">
        <f t="shared" si="750"/>
        <v>3.9398113559955168</v>
      </c>
      <c r="AC1074" s="24">
        <f t="shared" si="750"/>
        <v>3.9398113559955168</v>
      </c>
      <c r="AD1074" s="24">
        <f t="shared" si="750"/>
        <v>3.9398113559955168</v>
      </c>
      <c r="AE1074" s="24">
        <f t="shared" si="750"/>
        <v>3.9398113559955168</v>
      </c>
      <c r="AF1074" s="24">
        <f t="shared" si="750"/>
        <v>3.9398113559955168</v>
      </c>
      <c r="AG1074" s="24">
        <f t="shared" si="750"/>
        <v>3.9398113559955168</v>
      </c>
      <c r="AH1074" s="24">
        <f t="shared" si="750"/>
        <v>3.9398113559955168</v>
      </c>
    </row>
    <row r="1075" spans="2:34" collapsed="1">
      <c r="B1075" t="str">
        <f t="shared" si="731"/>
        <v/>
      </c>
      <c r="G1075" s="34"/>
      <c r="H1075" s="34"/>
      <c r="I1075" s="34"/>
      <c r="J1075" s="34"/>
      <c r="K1075" s="34"/>
      <c r="L1075" s="34"/>
      <c r="M1075" s="34"/>
      <c r="N1075" s="34"/>
      <c r="O1075" s="34"/>
      <c r="P1075" s="34"/>
      <c r="Q1075" s="34"/>
      <c r="R1075" s="34"/>
      <c r="S1075" s="34"/>
      <c r="T1075" s="34"/>
      <c r="U1075" s="34"/>
      <c r="V1075" s="34"/>
      <c r="W1075" s="34"/>
      <c r="X1075" s="34"/>
      <c r="Y1075" s="34"/>
      <c r="Z1075" s="34"/>
      <c r="AA1075" s="34"/>
      <c r="AB1075" s="34"/>
      <c r="AC1075" s="34"/>
      <c r="AD1075" s="34"/>
      <c r="AE1075" s="34"/>
      <c r="AF1075" s="34"/>
      <c r="AG1075" s="34"/>
      <c r="AH1075" s="34"/>
    </row>
    <row r="1076" spans="2:34">
      <c r="B1076" t="str">
        <f t="shared" si="731"/>
        <v>LNG - Item - Region - Unit</v>
      </c>
      <c r="C1076" s="55" t="s">
        <v>21</v>
      </c>
      <c r="D1076" s="55" t="s">
        <v>28</v>
      </c>
      <c r="E1076" s="55" t="s">
        <v>1</v>
      </c>
      <c r="F1076" s="55" t="s">
        <v>29</v>
      </c>
      <c r="G1076" s="51">
        <v>2023</v>
      </c>
      <c r="H1076" s="51">
        <v>2024</v>
      </c>
      <c r="I1076" s="51">
        <v>2025</v>
      </c>
      <c r="J1076" s="51">
        <v>2026</v>
      </c>
      <c r="K1076" s="51">
        <v>2027</v>
      </c>
      <c r="L1076" s="51">
        <v>2028</v>
      </c>
      <c r="M1076" s="51">
        <v>2029</v>
      </c>
      <c r="N1076" s="51">
        <v>2030</v>
      </c>
      <c r="O1076" s="51">
        <v>2031</v>
      </c>
      <c r="P1076" s="51">
        <v>2032</v>
      </c>
      <c r="Q1076" s="51">
        <v>2033</v>
      </c>
      <c r="R1076" s="51">
        <v>2034</v>
      </c>
      <c r="S1076" s="51">
        <v>2035</v>
      </c>
      <c r="T1076" s="51">
        <v>2036</v>
      </c>
      <c r="U1076" s="51">
        <v>2037</v>
      </c>
      <c r="V1076" s="51">
        <v>2038</v>
      </c>
      <c r="W1076" s="51">
        <v>2039</v>
      </c>
      <c r="X1076" s="51">
        <v>2040</v>
      </c>
      <c r="Y1076" s="51">
        <v>2041</v>
      </c>
      <c r="Z1076" s="51">
        <v>2042</v>
      </c>
      <c r="AA1076" s="51">
        <v>2043</v>
      </c>
      <c r="AB1076" s="51">
        <v>2044</v>
      </c>
      <c r="AC1076" s="51">
        <v>2045</v>
      </c>
      <c r="AD1076" s="51">
        <v>2046</v>
      </c>
      <c r="AE1076" s="51">
        <v>2047</v>
      </c>
      <c r="AF1076" s="51">
        <v>2048</v>
      </c>
      <c r="AG1076" s="51">
        <v>2049</v>
      </c>
      <c r="AH1076" s="51">
        <v>2050</v>
      </c>
    </row>
    <row r="1077" spans="2:34" hidden="1" outlineLevel="1">
      <c r="B1077" t="str">
        <f t="shared" si="731"/>
        <v/>
      </c>
      <c r="C1077" s="56"/>
      <c r="D1077" s="56"/>
      <c r="E1077" s="56"/>
      <c r="F1077" s="56"/>
      <c r="G1077" s="57"/>
      <c r="H1077" s="57"/>
      <c r="I1077" s="57"/>
      <c r="J1077" s="57"/>
      <c r="K1077" s="57"/>
      <c r="L1077" s="57"/>
      <c r="M1077" s="57"/>
      <c r="N1077" s="57"/>
      <c r="O1077" s="57"/>
      <c r="P1077" s="57"/>
      <c r="Q1077" s="57"/>
      <c r="R1077" s="57"/>
      <c r="S1077" s="57"/>
      <c r="T1077" s="57"/>
      <c r="U1077" s="57"/>
      <c r="V1077" s="57"/>
      <c r="W1077" s="57"/>
      <c r="X1077" s="57"/>
      <c r="Y1077" s="57"/>
      <c r="Z1077" s="57"/>
      <c r="AA1077" s="57"/>
      <c r="AB1077" s="57"/>
      <c r="AC1077" s="57"/>
      <c r="AD1077" s="57"/>
      <c r="AE1077" s="57"/>
      <c r="AF1077" s="57"/>
      <c r="AG1077" s="57"/>
      <c r="AH1077" s="57"/>
    </row>
    <row r="1078" spans="2:34" hidden="1" outlineLevel="1">
      <c r="B1078" t="str">
        <f t="shared" si="731"/>
        <v>LNG - Total emissions - WTW - GWP100 - Global - ton CO2eq/ton fuel</v>
      </c>
      <c r="C1078" s="58" t="str">
        <f>C1076</f>
        <v>LNG</v>
      </c>
      <c r="D1078" s="10" t="s">
        <v>196</v>
      </c>
      <c r="E1078" s="10" t="s">
        <v>49</v>
      </c>
      <c r="F1078" s="10" t="s">
        <v>52</v>
      </c>
      <c r="G1078" s="62">
        <f t="shared" ref="G1078:AH1078" si="751">G1080+G1082</f>
        <v>4.3901820000000003</v>
      </c>
      <c r="H1078" s="62">
        <f t="shared" si="751"/>
        <v>4.3321819999999995</v>
      </c>
      <c r="I1078" s="62">
        <f t="shared" si="751"/>
        <v>4.2741819999999997</v>
      </c>
      <c r="J1078" s="62">
        <f t="shared" si="751"/>
        <v>4.2161819999999999</v>
      </c>
      <c r="K1078" s="62">
        <f t="shared" si="751"/>
        <v>4.158182</v>
      </c>
      <c r="L1078" s="62">
        <f t="shared" si="751"/>
        <v>4.1001820000000002</v>
      </c>
      <c r="M1078" s="62">
        <f t="shared" si="751"/>
        <v>4.0421819999999995</v>
      </c>
      <c r="N1078" s="62">
        <f t="shared" si="751"/>
        <v>3.9841819999999997</v>
      </c>
      <c r="O1078" s="62">
        <f t="shared" si="751"/>
        <v>3.9841819999999997</v>
      </c>
      <c r="P1078" s="62">
        <f t="shared" si="751"/>
        <v>3.9841819999999997</v>
      </c>
      <c r="Q1078" s="62">
        <f t="shared" si="751"/>
        <v>3.9841819999999997</v>
      </c>
      <c r="R1078" s="62">
        <f t="shared" si="751"/>
        <v>3.9841819999999997</v>
      </c>
      <c r="S1078" s="62">
        <f t="shared" si="751"/>
        <v>3.9841819999999997</v>
      </c>
      <c r="T1078" s="62">
        <f t="shared" si="751"/>
        <v>3.9841819999999997</v>
      </c>
      <c r="U1078" s="62">
        <f t="shared" si="751"/>
        <v>3.9841819999999997</v>
      </c>
      <c r="V1078" s="62">
        <f t="shared" si="751"/>
        <v>3.9841819999999997</v>
      </c>
      <c r="W1078" s="62">
        <f t="shared" si="751"/>
        <v>3.9841819999999997</v>
      </c>
      <c r="X1078" s="62">
        <f t="shared" si="751"/>
        <v>3.9841819999999997</v>
      </c>
      <c r="Y1078" s="62">
        <f t="shared" si="751"/>
        <v>3.9841819999999997</v>
      </c>
      <c r="Z1078" s="62">
        <f t="shared" si="751"/>
        <v>3.9841819999999997</v>
      </c>
      <c r="AA1078" s="62">
        <f t="shared" si="751"/>
        <v>3.9841819999999997</v>
      </c>
      <c r="AB1078" s="62">
        <f t="shared" si="751"/>
        <v>3.9841819999999997</v>
      </c>
      <c r="AC1078" s="62">
        <f t="shared" si="751"/>
        <v>3.9841819999999997</v>
      </c>
      <c r="AD1078" s="62">
        <f t="shared" si="751"/>
        <v>3.9841819999999997</v>
      </c>
      <c r="AE1078" s="62">
        <f t="shared" si="751"/>
        <v>3.9841819999999997</v>
      </c>
      <c r="AF1078" s="62">
        <f t="shared" si="751"/>
        <v>3.9841819999999997</v>
      </c>
      <c r="AG1078" s="62">
        <f t="shared" si="751"/>
        <v>3.9841819999999997</v>
      </c>
      <c r="AH1078" s="62">
        <f t="shared" si="751"/>
        <v>3.9841819999999997</v>
      </c>
    </row>
    <row r="1079" spans="2:34" hidden="1" outlineLevel="1">
      <c r="B1079" t="str">
        <f t="shared" si="731"/>
        <v>LNG - Total emissions - WTW - GWP20 - Global - ton CO2eq/ton fuel</v>
      </c>
      <c r="C1079" s="59" t="str">
        <f>C1076</f>
        <v>LNG</v>
      </c>
      <c r="D1079" s="13" t="s">
        <v>197</v>
      </c>
      <c r="E1079" s="13" t="s">
        <v>49</v>
      </c>
      <c r="F1079" s="13" t="s">
        <v>52</v>
      </c>
      <c r="G1079" s="63">
        <f t="shared" ref="G1079:AH1079" si="752">G1081+G1083</f>
        <v>6.7013319999999998</v>
      </c>
      <c r="H1079" s="63">
        <f t="shared" si="752"/>
        <v>6.5313319999999999</v>
      </c>
      <c r="I1079" s="63">
        <f t="shared" si="752"/>
        <v>6.361332</v>
      </c>
      <c r="J1079" s="63">
        <f t="shared" si="752"/>
        <v>6.1913319999999992</v>
      </c>
      <c r="K1079" s="63">
        <f t="shared" si="752"/>
        <v>6.0213320000000001</v>
      </c>
      <c r="L1079" s="63">
        <f t="shared" si="752"/>
        <v>5.8513320000000002</v>
      </c>
      <c r="M1079" s="63">
        <f t="shared" si="752"/>
        <v>5.6813320000000003</v>
      </c>
      <c r="N1079" s="63">
        <f t="shared" si="752"/>
        <v>5.5113320000000003</v>
      </c>
      <c r="O1079" s="63">
        <f t="shared" si="752"/>
        <v>5.5113320000000003</v>
      </c>
      <c r="P1079" s="63">
        <f t="shared" si="752"/>
        <v>5.5113320000000003</v>
      </c>
      <c r="Q1079" s="63">
        <f t="shared" si="752"/>
        <v>5.5113320000000003</v>
      </c>
      <c r="R1079" s="63">
        <f t="shared" si="752"/>
        <v>5.5113320000000003</v>
      </c>
      <c r="S1079" s="63">
        <f t="shared" si="752"/>
        <v>5.5113320000000003</v>
      </c>
      <c r="T1079" s="63">
        <f t="shared" si="752"/>
        <v>5.5113320000000003</v>
      </c>
      <c r="U1079" s="63">
        <f t="shared" si="752"/>
        <v>5.5113320000000003</v>
      </c>
      <c r="V1079" s="63">
        <f t="shared" si="752"/>
        <v>5.5113320000000003</v>
      </c>
      <c r="W1079" s="63">
        <f t="shared" si="752"/>
        <v>5.5113320000000003</v>
      </c>
      <c r="X1079" s="63">
        <f t="shared" si="752"/>
        <v>5.5113320000000003</v>
      </c>
      <c r="Y1079" s="63">
        <f t="shared" si="752"/>
        <v>5.5113320000000003</v>
      </c>
      <c r="Z1079" s="63">
        <f t="shared" si="752"/>
        <v>5.5113320000000003</v>
      </c>
      <c r="AA1079" s="63">
        <f t="shared" si="752"/>
        <v>5.5113320000000003</v>
      </c>
      <c r="AB1079" s="63">
        <f t="shared" si="752"/>
        <v>5.5113320000000003</v>
      </c>
      <c r="AC1079" s="63">
        <f t="shared" si="752"/>
        <v>5.5113320000000003</v>
      </c>
      <c r="AD1079" s="63">
        <f t="shared" si="752"/>
        <v>5.5113320000000003</v>
      </c>
      <c r="AE1079" s="63">
        <f t="shared" si="752"/>
        <v>5.5113320000000003</v>
      </c>
      <c r="AF1079" s="63">
        <f t="shared" si="752"/>
        <v>5.5113320000000003</v>
      </c>
      <c r="AG1079" s="63">
        <f t="shared" si="752"/>
        <v>5.5113320000000003</v>
      </c>
      <c r="AH1079" s="63">
        <f t="shared" si="752"/>
        <v>5.5113320000000003</v>
      </c>
    </row>
    <row r="1080" spans="2:34" hidden="1" outlineLevel="1">
      <c r="B1080" t="str">
        <f t="shared" si="731"/>
        <v>LNG - Total emissions - TTW - GWP100 - Global - ton CO2eq/ton fuel</v>
      </c>
      <c r="C1080" s="58" t="str">
        <f>C1076</f>
        <v>LNG</v>
      </c>
      <c r="D1080" s="10" t="s">
        <v>198</v>
      </c>
      <c r="E1080" s="10" t="s">
        <v>49</v>
      </c>
      <c r="F1080" s="10" t="s">
        <v>52</v>
      </c>
      <c r="G1080" s="62">
        <f>G1093+G1094*G1084+G1095*G1086</f>
        <v>3.47526</v>
      </c>
      <c r="H1080" s="62">
        <f t="shared" ref="H1080:AH1080" si="753">H1093+H1094*H1084+H1095*H1086</f>
        <v>3.4172599999999997</v>
      </c>
      <c r="I1080" s="62">
        <f t="shared" si="753"/>
        <v>3.3592599999999999</v>
      </c>
      <c r="J1080" s="62">
        <f t="shared" si="753"/>
        <v>3.3012599999999996</v>
      </c>
      <c r="K1080" s="62">
        <f t="shared" si="753"/>
        <v>3.2432599999999998</v>
      </c>
      <c r="L1080" s="62">
        <f t="shared" si="753"/>
        <v>3.18526</v>
      </c>
      <c r="M1080" s="62">
        <f t="shared" si="753"/>
        <v>3.1272599999999997</v>
      </c>
      <c r="N1080" s="62">
        <f t="shared" si="753"/>
        <v>3.0692599999999999</v>
      </c>
      <c r="O1080" s="62">
        <f t="shared" si="753"/>
        <v>3.0692599999999999</v>
      </c>
      <c r="P1080" s="62">
        <f t="shared" si="753"/>
        <v>3.0692599999999999</v>
      </c>
      <c r="Q1080" s="62">
        <f t="shared" si="753"/>
        <v>3.0692599999999999</v>
      </c>
      <c r="R1080" s="62">
        <f t="shared" si="753"/>
        <v>3.0692599999999999</v>
      </c>
      <c r="S1080" s="62">
        <f t="shared" si="753"/>
        <v>3.0692599999999999</v>
      </c>
      <c r="T1080" s="62">
        <f t="shared" si="753"/>
        <v>3.0692599999999999</v>
      </c>
      <c r="U1080" s="62">
        <f t="shared" si="753"/>
        <v>3.0692599999999999</v>
      </c>
      <c r="V1080" s="62">
        <f t="shared" si="753"/>
        <v>3.0692599999999999</v>
      </c>
      <c r="W1080" s="62">
        <f t="shared" si="753"/>
        <v>3.0692599999999999</v>
      </c>
      <c r="X1080" s="62">
        <f t="shared" si="753"/>
        <v>3.0692599999999999</v>
      </c>
      <c r="Y1080" s="62">
        <f t="shared" si="753"/>
        <v>3.0692599999999999</v>
      </c>
      <c r="Z1080" s="62">
        <f t="shared" si="753"/>
        <v>3.0692599999999999</v>
      </c>
      <c r="AA1080" s="62">
        <f t="shared" si="753"/>
        <v>3.0692599999999999</v>
      </c>
      <c r="AB1080" s="62">
        <f t="shared" si="753"/>
        <v>3.0692599999999999</v>
      </c>
      <c r="AC1080" s="62">
        <f t="shared" si="753"/>
        <v>3.0692599999999999</v>
      </c>
      <c r="AD1080" s="62">
        <f t="shared" si="753"/>
        <v>3.0692599999999999</v>
      </c>
      <c r="AE1080" s="62">
        <f t="shared" si="753"/>
        <v>3.0692599999999999</v>
      </c>
      <c r="AF1080" s="62">
        <f t="shared" si="753"/>
        <v>3.0692599999999999</v>
      </c>
      <c r="AG1080" s="62">
        <f t="shared" si="753"/>
        <v>3.0692599999999999</v>
      </c>
      <c r="AH1080" s="62">
        <f t="shared" si="753"/>
        <v>3.0692599999999999</v>
      </c>
    </row>
    <row r="1081" spans="2:34" hidden="1" outlineLevel="1">
      <c r="B1081" t="str">
        <f t="shared" si="731"/>
        <v>LNG - Total emissions - TTW - GWP20 - Global - ton CO2eq/ton fuel</v>
      </c>
      <c r="C1081" s="56" t="str">
        <f>C1076</f>
        <v>LNG</v>
      </c>
      <c r="D1081" s="2" t="s">
        <v>199</v>
      </c>
      <c r="E1081" s="2" t="s">
        <v>49</v>
      </c>
      <c r="F1081" s="2" t="s">
        <v>52</v>
      </c>
      <c r="G1081" s="89">
        <f>G1093+G1094*G1085+G1095*G1087</f>
        <v>4.8176100000000002</v>
      </c>
      <c r="H1081" s="89">
        <f t="shared" ref="H1081:AH1081" si="754">H1093+H1094*H1085+H1095*H1087</f>
        <v>4.6476100000000002</v>
      </c>
      <c r="I1081" s="89">
        <f t="shared" si="754"/>
        <v>4.4776100000000003</v>
      </c>
      <c r="J1081" s="89">
        <f t="shared" si="754"/>
        <v>4.3076099999999995</v>
      </c>
      <c r="K1081" s="89">
        <f t="shared" si="754"/>
        <v>4.1376100000000005</v>
      </c>
      <c r="L1081" s="89">
        <f t="shared" si="754"/>
        <v>3.9676100000000001</v>
      </c>
      <c r="M1081" s="89">
        <f t="shared" si="754"/>
        <v>3.7976100000000002</v>
      </c>
      <c r="N1081" s="89">
        <f t="shared" si="754"/>
        <v>3.6276100000000002</v>
      </c>
      <c r="O1081" s="89">
        <f t="shared" si="754"/>
        <v>3.6276100000000002</v>
      </c>
      <c r="P1081" s="89">
        <f t="shared" si="754"/>
        <v>3.6276100000000002</v>
      </c>
      <c r="Q1081" s="89">
        <f t="shared" si="754"/>
        <v>3.6276100000000002</v>
      </c>
      <c r="R1081" s="89">
        <f t="shared" si="754"/>
        <v>3.6276100000000002</v>
      </c>
      <c r="S1081" s="89">
        <f t="shared" si="754"/>
        <v>3.6276100000000002</v>
      </c>
      <c r="T1081" s="89">
        <f t="shared" si="754"/>
        <v>3.6276100000000002</v>
      </c>
      <c r="U1081" s="89">
        <f t="shared" si="754"/>
        <v>3.6276100000000002</v>
      </c>
      <c r="V1081" s="89">
        <f t="shared" si="754"/>
        <v>3.6276100000000002</v>
      </c>
      <c r="W1081" s="89">
        <f t="shared" si="754"/>
        <v>3.6276100000000002</v>
      </c>
      <c r="X1081" s="89">
        <f t="shared" si="754"/>
        <v>3.6276100000000002</v>
      </c>
      <c r="Y1081" s="89">
        <f t="shared" si="754"/>
        <v>3.6276100000000002</v>
      </c>
      <c r="Z1081" s="89">
        <f t="shared" si="754"/>
        <v>3.6276100000000002</v>
      </c>
      <c r="AA1081" s="89">
        <f t="shared" si="754"/>
        <v>3.6276100000000002</v>
      </c>
      <c r="AB1081" s="89">
        <f t="shared" si="754"/>
        <v>3.6276100000000002</v>
      </c>
      <c r="AC1081" s="89">
        <f t="shared" si="754"/>
        <v>3.6276100000000002</v>
      </c>
      <c r="AD1081" s="89">
        <f t="shared" si="754"/>
        <v>3.6276100000000002</v>
      </c>
      <c r="AE1081" s="89">
        <f t="shared" si="754"/>
        <v>3.6276100000000002</v>
      </c>
      <c r="AF1081" s="89">
        <f t="shared" si="754"/>
        <v>3.6276100000000002</v>
      </c>
      <c r="AG1081" s="89">
        <f t="shared" si="754"/>
        <v>3.6276100000000002</v>
      </c>
      <c r="AH1081" s="89">
        <f t="shared" si="754"/>
        <v>3.6276100000000002</v>
      </c>
    </row>
    <row r="1082" spans="2:34" hidden="1" outlineLevel="1">
      <c r="B1082" t="str">
        <f t="shared" si="731"/>
        <v>LNG - Total emissions - WTT - GWP100 - Global - ton CO2eq/ton fuel</v>
      </c>
      <c r="C1082" s="58" t="str">
        <f>C1076</f>
        <v>LNG</v>
      </c>
      <c r="D1082" s="10" t="s">
        <v>169</v>
      </c>
      <c r="E1082" s="10" t="s">
        <v>49</v>
      </c>
      <c r="F1082" s="10" t="s">
        <v>52</v>
      </c>
      <c r="G1082" s="62">
        <f>G1100+G1101*G1084+G1102*G1086</f>
        <v>0.91492200000000001</v>
      </c>
      <c r="H1082" s="62">
        <f t="shared" ref="H1082:AH1082" si="755">H1100+H1101*H1084+H1102*H1086</f>
        <v>0.91492200000000001</v>
      </c>
      <c r="I1082" s="62">
        <f t="shared" si="755"/>
        <v>0.91492200000000001</v>
      </c>
      <c r="J1082" s="62">
        <f t="shared" si="755"/>
        <v>0.91492200000000001</v>
      </c>
      <c r="K1082" s="62">
        <f t="shared" si="755"/>
        <v>0.91492200000000001</v>
      </c>
      <c r="L1082" s="62">
        <f t="shared" si="755"/>
        <v>0.91492200000000001</v>
      </c>
      <c r="M1082" s="62">
        <f t="shared" si="755"/>
        <v>0.91492200000000001</v>
      </c>
      <c r="N1082" s="62">
        <f t="shared" si="755"/>
        <v>0.91492200000000001</v>
      </c>
      <c r="O1082" s="62">
        <f t="shared" si="755"/>
        <v>0.91492200000000001</v>
      </c>
      <c r="P1082" s="62">
        <f t="shared" si="755"/>
        <v>0.91492200000000001</v>
      </c>
      <c r="Q1082" s="62">
        <f t="shared" si="755"/>
        <v>0.91492200000000001</v>
      </c>
      <c r="R1082" s="62">
        <f t="shared" si="755"/>
        <v>0.91492200000000001</v>
      </c>
      <c r="S1082" s="62">
        <f t="shared" si="755"/>
        <v>0.91492200000000001</v>
      </c>
      <c r="T1082" s="62">
        <f t="shared" si="755"/>
        <v>0.91492200000000001</v>
      </c>
      <c r="U1082" s="62">
        <f t="shared" si="755"/>
        <v>0.91492200000000001</v>
      </c>
      <c r="V1082" s="62">
        <f t="shared" si="755"/>
        <v>0.91492200000000001</v>
      </c>
      <c r="W1082" s="62">
        <f t="shared" si="755"/>
        <v>0.91492200000000001</v>
      </c>
      <c r="X1082" s="62">
        <f t="shared" si="755"/>
        <v>0.91492200000000001</v>
      </c>
      <c r="Y1082" s="62">
        <f t="shared" si="755"/>
        <v>0.91492200000000001</v>
      </c>
      <c r="Z1082" s="62">
        <f t="shared" si="755"/>
        <v>0.91492200000000001</v>
      </c>
      <c r="AA1082" s="62">
        <f t="shared" si="755"/>
        <v>0.91492200000000001</v>
      </c>
      <c r="AB1082" s="62">
        <f t="shared" si="755"/>
        <v>0.91492200000000001</v>
      </c>
      <c r="AC1082" s="62">
        <f t="shared" si="755"/>
        <v>0.91492200000000001</v>
      </c>
      <c r="AD1082" s="62">
        <f t="shared" si="755"/>
        <v>0.91492200000000001</v>
      </c>
      <c r="AE1082" s="62">
        <f t="shared" si="755"/>
        <v>0.91492200000000001</v>
      </c>
      <c r="AF1082" s="62">
        <f t="shared" si="755"/>
        <v>0.91492200000000001</v>
      </c>
      <c r="AG1082" s="62">
        <f t="shared" si="755"/>
        <v>0.91492200000000001</v>
      </c>
      <c r="AH1082" s="62">
        <f t="shared" si="755"/>
        <v>0.91492200000000001</v>
      </c>
    </row>
    <row r="1083" spans="2:34" hidden="1" outlineLevel="1">
      <c r="B1083" t="str">
        <f t="shared" si="731"/>
        <v>LNG - Total emissions - WTT - GWP20 - Global - ton CO2eq/ton fuel</v>
      </c>
      <c r="C1083" s="59" t="str">
        <f>C1076</f>
        <v>LNG</v>
      </c>
      <c r="D1083" s="13" t="s">
        <v>170</v>
      </c>
      <c r="E1083" s="13" t="s">
        <v>49</v>
      </c>
      <c r="F1083" s="13" t="s">
        <v>52</v>
      </c>
      <c r="G1083" s="63">
        <f>G1100+G1101*G1085+G1102*G1087</f>
        <v>1.8837219999999999</v>
      </c>
      <c r="H1083" s="63">
        <f t="shared" ref="H1083:AH1083" si="756">H1100+H1101*H1085+H1102*H1087</f>
        <v>1.8837219999999999</v>
      </c>
      <c r="I1083" s="63">
        <f t="shared" si="756"/>
        <v>1.8837219999999999</v>
      </c>
      <c r="J1083" s="63">
        <f t="shared" si="756"/>
        <v>1.8837219999999999</v>
      </c>
      <c r="K1083" s="63">
        <f t="shared" si="756"/>
        <v>1.8837219999999999</v>
      </c>
      <c r="L1083" s="63">
        <f t="shared" si="756"/>
        <v>1.8837219999999999</v>
      </c>
      <c r="M1083" s="63">
        <f t="shared" si="756"/>
        <v>1.8837219999999999</v>
      </c>
      <c r="N1083" s="63">
        <f t="shared" si="756"/>
        <v>1.8837219999999999</v>
      </c>
      <c r="O1083" s="63">
        <f t="shared" si="756"/>
        <v>1.8837219999999999</v>
      </c>
      <c r="P1083" s="63">
        <f t="shared" si="756"/>
        <v>1.8837219999999999</v>
      </c>
      <c r="Q1083" s="63">
        <f t="shared" si="756"/>
        <v>1.8837219999999999</v>
      </c>
      <c r="R1083" s="63">
        <f t="shared" si="756"/>
        <v>1.8837219999999999</v>
      </c>
      <c r="S1083" s="63">
        <f t="shared" si="756"/>
        <v>1.8837219999999999</v>
      </c>
      <c r="T1083" s="63">
        <f t="shared" si="756"/>
        <v>1.8837219999999999</v>
      </c>
      <c r="U1083" s="63">
        <f t="shared" si="756"/>
        <v>1.8837219999999999</v>
      </c>
      <c r="V1083" s="63">
        <f t="shared" si="756"/>
        <v>1.8837219999999999</v>
      </c>
      <c r="W1083" s="63">
        <f t="shared" si="756"/>
        <v>1.8837219999999999</v>
      </c>
      <c r="X1083" s="63">
        <f t="shared" si="756"/>
        <v>1.8837219999999999</v>
      </c>
      <c r="Y1083" s="63">
        <f t="shared" si="756"/>
        <v>1.8837219999999999</v>
      </c>
      <c r="Z1083" s="63">
        <f t="shared" si="756"/>
        <v>1.8837219999999999</v>
      </c>
      <c r="AA1083" s="63">
        <f t="shared" si="756"/>
        <v>1.8837219999999999</v>
      </c>
      <c r="AB1083" s="63">
        <f t="shared" si="756"/>
        <v>1.8837219999999999</v>
      </c>
      <c r="AC1083" s="63">
        <f t="shared" si="756"/>
        <v>1.8837219999999999</v>
      </c>
      <c r="AD1083" s="63">
        <f t="shared" si="756"/>
        <v>1.8837219999999999</v>
      </c>
      <c r="AE1083" s="63">
        <f t="shared" si="756"/>
        <v>1.8837219999999999</v>
      </c>
      <c r="AF1083" s="63">
        <f t="shared" si="756"/>
        <v>1.8837219999999999</v>
      </c>
      <c r="AG1083" s="63">
        <f t="shared" si="756"/>
        <v>1.8837219999999999</v>
      </c>
      <c r="AH1083" s="63">
        <f t="shared" si="756"/>
        <v>1.8837219999999999</v>
      </c>
    </row>
    <row r="1084" spans="2:34" hidden="1" outlineLevel="1">
      <c r="B1084" t="str">
        <f t="shared" si="731"/>
        <v>General - Methane - GWP100 - Global - ton CO2eq/ton fuel</v>
      </c>
      <c r="C1084" t="s">
        <v>115</v>
      </c>
      <c r="D1084" t="s">
        <v>171</v>
      </c>
      <c r="E1084" t="s">
        <v>49</v>
      </c>
      <c r="F1084" t="s">
        <v>52</v>
      </c>
      <c r="G1084" s="29">
        <f t="shared" ref="G1084:AH1084" si="757">Methane_GWP100</f>
        <v>29</v>
      </c>
      <c r="H1084" s="29">
        <f t="shared" si="757"/>
        <v>29</v>
      </c>
      <c r="I1084" s="29">
        <f t="shared" si="757"/>
        <v>29</v>
      </c>
      <c r="J1084" s="29">
        <f t="shared" si="757"/>
        <v>29</v>
      </c>
      <c r="K1084" s="29">
        <f t="shared" si="757"/>
        <v>29</v>
      </c>
      <c r="L1084" s="29">
        <f t="shared" si="757"/>
        <v>29</v>
      </c>
      <c r="M1084" s="29">
        <f t="shared" si="757"/>
        <v>29</v>
      </c>
      <c r="N1084" s="8">
        <f t="shared" si="757"/>
        <v>29</v>
      </c>
      <c r="O1084" s="8">
        <f t="shared" si="757"/>
        <v>29</v>
      </c>
      <c r="P1084" s="8">
        <f t="shared" si="757"/>
        <v>29</v>
      </c>
      <c r="Q1084" s="8">
        <f t="shared" si="757"/>
        <v>29</v>
      </c>
      <c r="R1084" s="8">
        <f t="shared" si="757"/>
        <v>29</v>
      </c>
      <c r="S1084" s="8">
        <f t="shared" si="757"/>
        <v>29</v>
      </c>
      <c r="T1084" s="8">
        <f t="shared" si="757"/>
        <v>29</v>
      </c>
      <c r="U1084" s="8">
        <f t="shared" si="757"/>
        <v>29</v>
      </c>
      <c r="V1084" s="8">
        <f t="shared" si="757"/>
        <v>29</v>
      </c>
      <c r="W1084" s="8">
        <f t="shared" si="757"/>
        <v>29</v>
      </c>
      <c r="X1084" s="8">
        <f t="shared" si="757"/>
        <v>29</v>
      </c>
      <c r="Y1084" s="8">
        <f t="shared" si="757"/>
        <v>29</v>
      </c>
      <c r="Z1084" s="8">
        <f t="shared" si="757"/>
        <v>29</v>
      </c>
      <c r="AA1084" s="8">
        <f t="shared" si="757"/>
        <v>29</v>
      </c>
      <c r="AB1084" s="8">
        <f t="shared" si="757"/>
        <v>29</v>
      </c>
      <c r="AC1084" s="8">
        <f t="shared" si="757"/>
        <v>29</v>
      </c>
      <c r="AD1084" s="8">
        <f t="shared" si="757"/>
        <v>29</v>
      </c>
      <c r="AE1084" s="8">
        <f t="shared" si="757"/>
        <v>29</v>
      </c>
      <c r="AF1084" s="8">
        <f t="shared" si="757"/>
        <v>29</v>
      </c>
      <c r="AG1084" s="8">
        <f t="shared" si="757"/>
        <v>29</v>
      </c>
      <c r="AH1084" s="8">
        <f t="shared" si="757"/>
        <v>29</v>
      </c>
    </row>
    <row r="1085" spans="2:34" hidden="1" outlineLevel="1">
      <c r="B1085" t="str">
        <f t="shared" si="731"/>
        <v>General - Methane - GWP20 - Global - ton CO2eq/ton fuel</v>
      </c>
      <c r="C1085" t="s">
        <v>115</v>
      </c>
      <c r="D1085" t="s">
        <v>172</v>
      </c>
      <c r="E1085" t="s">
        <v>49</v>
      </c>
      <c r="F1085" t="s">
        <v>52</v>
      </c>
      <c r="G1085" s="29">
        <f t="shared" ref="G1085:AH1085" si="758">Methane_GWP20</f>
        <v>85</v>
      </c>
      <c r="H1085" s="29">
        <f t="shared" si="758"/>
        <v>85</v>
      </c>
      <c r="I1085" s="29">
        <f t="shared" si="758"/>
        <v>85</v>
      </c>
      <c r="J1085" s="29">
        <f t="shared" si="758"/>
        <v>85</v>
      </c>
      <c r="K1085" s="29">
        <f t="shared" si="758"/>
        <v>85</v>
      </c>
      <c r="L1085" s="29">
        <f t="shared" si="758"/>
        <v>85</v>
      </c>
      <c r="M1085" s="29">
        <f t="shared" si="758"/>
        <v>85</v>
      </c>
      <c r="N1085" s="8">
        <f t="shared" si="758"/>
        <v>85</v>
      </c>
      <c r="O1085" s="8">
        <f t="shared" si="758"/>
        <v>85</v>
      </c>
      <c r="P1085" s="8">
        <f t="shared" si="758"/>
        <v>85</v>
      </c>
      <c r="Q1085" s="8">
        <f t="shared" si="758"/>
        <v>85</v>
      </c>
      <c r="R1085" s="8">
        <f t="shared" si="758"/>
        <v>85</v>
      </c>
      <c r="S1085" s="8">
        <f t="shared" si="758"/>
        <v>85</v>
      </c>
      <c r="T1085" s="8">
        <f t="shared" si="758"/>
        <v>85</v>
      </c>
      <c r="U1085" s="8">
        <f t="shared" si="758"/>
        <v>85</v>
      </c>
      <c r="V1085" s="8">
        <f t="shared" si="758"/>
        <v>85</v>
      </c>
      <c r="W1085" s="8">
        <f t="shared" si="758"/>
        <v>85</v>
      </c>
      <c r="X1085" s="8">
        <f t="shared" si="758"/>
        <v>85</v>
      </c>
      <c r="Y1085" s="8">
        <f t="shared" si="758"/>
        <v>85</v>
      </c>
      <c r="Z1085" s="8">
        <f t="shared" si="758"/>
        <v>85</v>
      </c>
      <c r="AA1085" s="8">
        <f t="shared" si="758"/>
        <v>85</v>
      </c>
      <c r="AB1085" s="8">
        <f t="shared" si="758"/>
        <v>85</v>
      </c>
      <c r="AC1085" s="8">
        <f t="shared" si="758"/>
        <v>85</v>
      </c>
      <c r="AD1085" s="8">
        <f t="shared" si="758"/>
        <v>85</v>
      </c>
      <c r="AE1085" s="8">
        <f t="shared" si="758"/>
        <v>85</v>
      </c>
      <c r="AF1085" s="8">
        <f t="shared" si="758"/>
        <v>85</v>
      </c>
      <c r="AG1085" s="8">
        <f t="shared" si="758"/>
        <v>85</v>
      </c>
      <c r="AH1085" s="8">
        <f t="shared" si="758"/>
        <v>85</v>
      </c>
    </row>
    <row r="1086" spans="2:34" hidden="1" outlineLevel="1">
      <c r="B1086" t="str">
        <f t="shared" si="731"/>
        <v>General - Nitrous oxide - GWP100 - Global - ton CO2eq/ton fuel</v>
      </c>
      <c r="C1086" t="s">
        <v>115</v>
      </c>
      <c r="D1086" t="s">
        <v>173</v>
      </c>
      <c r="E1086" t="s">
        <v>49</v>
      </c>
      <c r="F1086" t="s">
        <v>52</v>
      </c>
      <c r="G1086" s="29">
        <f t="shared" ref="G1086:AH1086" si="759">NitrousOxide_GWP100</f>
        <v>266</v>
      </c>
      <c r="H1086" s="29">
        <f t="shared" si="759"/>
        <v>266</v>
      </c>
      <c r="I1086" s="29">
        <f t="shared" si="759"/>
        <v>266</v>
      </c>
      <c r="J1086" s="29">
        <f t="shared" si="759"/>
        <v>266</v>
      </c>
      <c r="K1086" s="29">
        <f t="shared" si="759"/>
        <v>266</v>
      </c>
      <c r="L1086" s="29">
        <f t="shared" si="759"/>
        <v>266</v>
      </c>
      <c r="M1086" s="29">
        <f t="shared" si="759"/>
        <v>266</v>
      </c>
      <c r="N1086" s="8">
        <f t="shared" si="759"/>
        <v>266</v>
      </c>
      <c r="O1086" s="8">
        <f t="shared" si="759"/>
        <v>266</v>
      </c>
      <c r="P1086" s="8">
        <f t="shared" si="759"/>
        <v>266</v>
      </c>
      <c r="Q1086" s="8">
        <f t="shared" si="759"/>
        <v>266</v>
      </c>
      <c r="R1086" s="8">
        <f t="shared" si="759"/>
        <v>266</v>
      </c>
      <c r="S1086" s="8">
        <f t="shared" si="759"/>
        <v>266</v>
      </c>
      <c r="T1086" s="8">
        <f t="shared" si="759"/>
        <v>266</v>
      </c>
      <c r="U1086" s="8">
        <f t="shared" si="759"/>
        <v>266</v>
      </c>
      <c r="V1086" s="8">
        <f t="shared" si="759"/>
        <v>266</v>
      </c>
      <c r="W1086" s="8">
        <f t="shared" si="759"/>
        <v>266</v>
      </c>
      <c r="X1086" s="8">
        <f t="shared" si="759"/>
        <v>266</v>
      </c>
      <c r="Y1086" s="8">
        <f t="shared" si="759"/>
        <v>266</v>
      </c>
      <c r="Z1086" s="8">
        <f t="shared" si="759"/>
        <v>266</v>
      </c>
      <c r="AA1086" s="8">
        <f t="shared" si="759"/>
        <v>266</v>
      </c>
      <c r="AB1086" s="8">
        <f t="shared" si="759"/>
        <v>266</v>
      </c>
      <c r="AC1086" s="8">
        <f t="shared" si="759"/>
        <v>266</v>
      </c>
      <c r="AD1086" s="8">
        <f t="shared" si="759"/>
        <v>266</v>
      </c>
      <c r="AE1086" s="8">
        <f t="shared" si="759"/>
        <v>266</v>
      </c>
      <c r="AF1086" s="8">
        <f t="shared" si="759"/>
        <v>266</v>
      </c>
      <c r="AG1086" s="8">
        <f t="shared" si="759"/>
        <v>266</v>
      </c>
      <c r="AH1086" s="8">
        <f t="shared" si="759"/>
        <v>266</v>
      </c>
    </row>
    <row r="1087" spans="2:34" hidden="1" outlineLevel="1">
      <c r="B1087" t="str">
        <f t="shared" si="731"/>
        <v>General - Nitrous oxide - GWP20 - Global - ton CO2eq/ton fuel</v>
      </c>
      <c r="C1087" t="s">
        <v>115</v>
      </c>
      <c r="D1087" t="s">
        <v>174</v>
      </c>
      <c r="E1087" t="s">
        <v>49</v>
      </c>
      <c r="F1087" t="s">
        <v>52</v>
      </c>
      <c r="G1087" s="29">
        <f t="shared" ref="G1087:AH1087" si="760">NitrousOxide_GWP20</f>
        <v>251</v>
      </c>
      <c r="H1087" s="29">
        <f t="shared" si="760"/>
        <v>251</v>
      </c>
      <c r="I1087" s="29">
        <f t="shared" si="760"/>
        <v>251</v>
      </c>
      <c r="J1087" s="29">
        <f t="shared" si="760"/>
        <v>251</v>
      </c>
      <c r="K1087" s="29">
        <f t="shared" si="760"/>
        <v>251</v>
      </c>
      <c r="L1087" s="29">
        <f t="shared" si="760"/>
        <v>251</v>
      </c>
      <c r="M1087" s="29">
        <f t="shared" si="760"/>
        <v>251</v>
      </c>
      <c r="N1087" s="8">
        <f t="shared" si="760"/>
        <v>251</v>
      </c>
      <c r="O1087" s="8">
        <f t="shared" si="760"/>
        <v>251</v>
      </c>
      <c r="P1087" s="8">
        <f t="shared" si="760"/>
        <v>251</v>
      </c>
      <c r="Q1087" s="8">
        <f t="shared" si="760"/>
        <v>251</v>
      </c>
      <c r="R1087" s="8">
        <f t="shared" si="760"/>
        <v>251</v>
      </c>
      <c r="S1087" s="8">
        <f t="shared" si="760"/>
        <v>251</v>
      </c>
      <c r="T1087" s="8">
        <f t="shared" si="760"/>
        <v>251</v>
      </c>
      <c r="U1087" s="8">
        <f t="shared" si="760"/>
        <v>251</v>
      </c>
      <c r="V1087" s="8">
        <f t="shared" si="760"/>
        <v>251</v>
      </c>
      <c r="W1087" s="8">
        <f t="shared" si="760"/>
        <v>251</v>
      </c>
      <c r="X1087" s="8">
        <f t="shared" si="760"/>
        <v>251</v>
      </c>
      <c r="Y1087" s="8">
        <f t="shared" si="760"/>
        <v>251</v>
      </c>
      <c r="Z1087" s="8">
        <f t="shared" si="760"/>
        <v>251</v>
      </c>
      <c r="AA1087" s="8">
        <f t="shared" si="760"/>
        <v>251</v>
      </c>
      <c r="AB1087" s="8">
        <f t="shared" si="760"/>
        <v>251</v>
      </c>
      <c r="AC1087" s="8">
        <f t="shared" si="760"/>
        <v>251</v>
      </c>
      <c r="AD1087" s="8">
        <f t="shared" si="760"/>
        <v>251</v>
      </c>
      <c r="AE1087" s="8">
        <f t="shared" si="760"/>
        <v>251</v>
      </c>
      <c r="AF1087" s="8">
        <f t="shared" si="760"/>
        <v>251</v>
      </c>
      <c r="AG1087" s="8">
        <f t="shared" si="760"/>
        <v>251</v>
      </c>
      <c r="AH1087" s="8">
        <f t="shared" si="760"/>
        <v>251</v>
      </c>
    </row>
    <row r="1088" spans="2:34" hidden="1" outlineLevel="1">
      <c r="B1088" t="str">
        <f t="shared" si="731"/>
        <v/>
      </c>
      <c r="C1088" s="56"/>
      <c r="D1088" s="56"/>
      <c r="E1088" s="56"/>
      <c r="F1088" s="56"/>
      <c r="G1088" s="57"/>
      <c r="H1088" s="57"/>
      <c r="I1088" s="57"/>
      <c r="J1088" s="57"/>
      <c r="K1088" s="57"/>
      <c r="L1088" s="57"/>
      <c r="M1088" s="57"/>
      <c r="N1088" s="57"/>
      <c r="O1088" s="57"/>
      <c r="P1088" s="57"/>
      <c r="Q1088" s="57"/>
      <c r="R1088" s="57"/>
      <c r="S1088" s="57"/>
      <c r="T1088" s="57"/>
      <c r="U1088" s="57"/>
      <c r="V1088" s="57"/>
      <c r="W1088" s="57"/>
      <c r="X1088" s="57"/>
      <c r="Y1088" s="57"/>
      <c r="Z1088" s="57"/>
      <c r="AA1088" s="57"/>
      <c r="AB1088" s="57"/>
      <c r="AC1088" s="57"/>
      <c r="AD1088" s="57"/>
      <c r="AE1088" s="57"/>
      <c r="AF1088" s="57"/>
      <c r="AG1088" s="57"/>
      <c r="AH1088" s="57"/>
    </row>
    <row r="1089" spans="2:34" hidden="1" outlineLevel="1">
      <c r="B1089" t="str">
        <f t="shared" si="731"/>
        <v>LNG - Total emissions - WTW - Global - ton CO2/ton fuel</v>
      </c>
      <c r="C1089" s="10" t="str">
        <f>C1076</f>
        <v>LNG</v>
      </c>
      <c r="D1089" s="10" t="s">
        <v>200</v>
      </c>
      <c r="E1089" s="10" t="s">
        <v>49</v>
      </c>
      <c r="F1089" s="10" t="s">
        <v>176</v>
      </c>
      <c r="G1089" s="60">
        <f>G1093+G1100</f>
        <v>3.1632220000000002</v>
      </c>
      <c r="H1089" s="60">
        <f t="shared" ref="H1089:AH1089" si="761">H1093+H1100</f>
        <v>3.1632220000000002</v>
      </c>
      <c r="I1089" s="60">
        <f t="shared" si="761"/>
        <v>3.1632220000000002</v>
      </c>
      <c r="J1089" s="60">
        <f t="shared" si="761"/>
        <v>3.1632220000000002</v>
      </c>
      <c r="K1089" s="60">
        <f t="shared" si="761"/>
        <v>3.1632220000000002</v>
      </c>
      <c r="L1089" s="60">
        <f t="shared" si="761"/>
        <v>3.1632220000000002</v>
      </c>
      <c r="M1089" s="60">
        <f t="shared" si="761"/>
        <v>3.1632220000000002</v>
      </c>
      <c r="N1089" s="60">
        <f t="shared" si="761"/>
        <v>3.1632220000000002</v>
      </c>
      <c r="O1089" s="60">
        <f t="shared" si="761"/>
        <v>3.1632220000000002</v>
      </c>
      <c r="P1089" s="60">
        <f t="shared" si="761"/>
        <v>3.1632220000000002</v>
      </c>
      <c r="Q1089" s="60">
        <f t="shared" si="761"/>
        <v>3.1632220000000002</v>
      </c>
      <c r="R1089" s="60">
        <f t="shared" si="761"/>
        <v>3.1632220000000002</v>
      </c>
      <c r="S1089" s="60">
        <f t="shared" si="761"/>
        <v>3.1632220000000002</v>
      </c>
      <c r="T1089" s="60">
        <f t="shared" si="761"/>
        <v>3.1632220000000002</v>
      </c>
      <c r="U1089" s="60">
        <f t="shared" si="761"/>
        <v>3.1632220000000002</v>
      </c>
      <c r="V1089" s="60">
        <f t="shared" si="761"/>
        <v>3.1632220000000002</v>
      </c>
      <c r="W1089" s="60">
        <f t="shared" si="761"/>
        <v>3.1632220000000002</v>
      </c>
      <c r="X1089" s="60">
        <f t="shared" si="761"/>
        <v>3.1632220000000002</v>
      </c>
      <c r="Y1089" s="60">
        <f t="shared" si="761"/>
        <v>3.1632220000000002</v>
      </c>
      <c r="Z1089" s="60">
        <f t="shared" si="761"/>
        <v>3.1632220000000002</v>
      </c>
      <c r="AA1089" s="60">
        <f t="shared" si="761"/>
        <v>3.1632220000000002</v>
      </c>
      <c r="AB1089" s="60">
        <f t="shared" si="761"/>
        <v>3.1632220000000002</v>
      </c>
      <c r="AC1089" s="60">
        <f t="shared" si="761"/>
        <v>3.1632220000000002</v>
      </c>
      <c r="AD1089" s="60">
        <f t="shared" si="761"/>
        <v>3.1632220000000002</v>
      </c>
      <c r="AE1089" s="60">
        <f t="shared" si="761"/>
        <v>3.1632220000000002</v>
      </c>
      <c r="AF1089" s="60">
        <f t="shared" si="761"/>
        <v>3.1632220000000002</v>
      </c>
      <c r="AG1089" s="60">
        <f t="shared" si="761"/>
        <v>3.1632220000000002</v>
      </c>
      <c r="AH1089" s="60">
        <f t="shared" si="761"/>
        <v>3.1632220000000002</v>
      </c>
    </row>
    <row r="1090" spans="2:34" hidden="1" outlineLevel="1">
      <c r="B1090" t="str">
        <f t="shared" si="731"/>
        <v>LNG - Total emissions - WTW - Global - ton CH4/ton fuel</v>
      </c>
      <c r="C1090" s="2" t="str">
        <f>C1076</f>
        <v>LNG</v>
      </c>
      <c r="D1090" s="2" t="s">
        <v>200</v>
      </c>
      <c r="E1090" s="2" t="s">
        <v>49</v>
      </c>
      <c r="F1090" s="2" t="s">
        <v>177</v>
      </c>
      <c r="G1090" s="64">
        <f t="shared" ref="G1090:AH1090" si="762">G1094+G1101</f>
        <v>4.1300000000000003E-2</v>
      </c>
      <c r="H1090" s="64">
        <f t="shared" si="762"/>
        <v>3.9300000000000002E-2</v>
      </c>
      <c r="I1090" s="64">
        <f t="shared" si="762"/>
        <v>3.73E-2</v>
      </c>
      <c r="J1090" s="64">
        <f t="shared" si="762"/>
        <v>3.5299999999999998E-2</v>
      </c>
      <c r="K1090" s="64">
        <f t="shared" si="762"/>
        <v>3.3299999999999996E-2</v>
      </c>
      <c r="L1090" s="64">
        <f t="shared" si="762"/>
        <v>3.1300000000000001E-2</v>
      </c>
      <c r="M1090" s="64">
        <f t="shared" si="762"/>
        <v>2.93E-2</v>
      </c>
      <c r="N1090" s="64">
        <f t="shared" si="762"/>
        <v>2.7299999999999998E-2</v>
      </c>
      <c r="O1090" s="64">
        <f t="shared" si="762"/>
        <v>2.7299999999999998E-2</v>
      </c>
      <c r="P1090" s="64">
        <f t="shared" si="762"/>
        <v>2.7299999999999998E-2</v>
      </c>
      <c r="Q1090" s="64">
        <f t="shared" si="762"/>
        <v>2.7299999999999998E-2</v>
      </c>
      <c r="R1090" s="64">
        <f t="shared" si="762"/>
        <v>2.7299999999999998E-2</v>
      </c>
      <c r="S1090" s="64">
        <f t="shared" si="762"/>
        <v>2.7299999999999998E-2</v>
      </c>
      <c r="T1090" s="64">
        <f t="shared" si="762"/>
        <v>2.7299999999999998E-2</v>
      </c>
      <c r="U1090" s="64">
        <f t="shared" si="762"/>
        <v>2.7299999999999998E-2</v>
      </c>
      <c r="V1090" s="64">
        <f t="shared" si="762"/>
        <v>2.7299999999999998E-2</v>
      </c>
      <c r="W1090" s="64">
        <f t="shared" si="762"/>
        <v>2.7299999999999998E-2</v>
      </c>
      <c r="X1090" s="64">
        <f t="shared" si="762"/>
        <v>2.7299999999999998E-2</v>
      </c>
      <c r="Y1090" s="64">
        <f t="shared" si="762"/>
        <v>2.7299999999999998E-2</v>
      </c>
      <c r="Z1090" s="64">
        <f t="shared" si="762"/>
        <v>2.7299999999999998E-2</v>
      </c>
      <c r="AA1090" s="64">
        <f t="shared" si="762"/>
        <v>2.7299999999999998E-2</v>
      </c>
      <c r="AB1090" s="64">
        <f t="shared" si="762"/>
        <v>2.7299999999999998E-2</v>
      </c>
      <c r="AC1090" s="64">
        <f t="shared" si="762"/>
        <v>2.7299999999999998E-2</v>
      </c>
      <c r="AD1090" s="64">
        <f t="shared" si="762"/>
        <v>2.7299999999999998E-2</v>
      </c>
      <c r="AE1090" s="64">
        <f t="shared" si="762"/>
        <v>2.7299999999999998E-2</v>
      </c>
      <c r="AF1090" s="64">
        <f t="shared" si="762"/>
        <v>2.7299999999999998E-2</v>
      </c>
      <c r="AG1090" s="64">
        <f t="shared" si="762"/>
        <v>2.7299999999999998E-2</v>
      </c>
      <c r="AH1090" s="64">
        <f t="shared" si="762"/>
        <v>2.7299999999999998E-2</v>
      </c>
    </row>
    <row r="1091" spans="2:34" hidden="1" outlineLevel="1">
      <c r="B1091" t="str">
        <f t="shared" si="731"/>
        <v>LNG - Total emissions - WTW - Global - ton N2O/ton fuel</v>
      </c>
      <c r="C1091" s="13" t="str">
        <f>C1076</f>
        <v>LNG</v>
      </c>
      <c r="D1091" s="13" t="s">
        <v>200</v>
      </c>
      <c r="E1091" s="13" t="s">
        <v>49</v>
      </c>
      <c r="F1091" s="13" t="s">
        <v>178</v>
      </c>
      <c r="G1091" s="61">
        <f t="shared" ref="G1091:AH1091" si="763">G1095+G1102</f>
        <v>1.1E-4</v>
      </c>
      <c r="H1091" s="61">
        <f t="shared" si="763"/>
        <v>1.1E-4</v>
      </c>
      <c r="I1091" s="61">
        <f t="shared" si="763"/>
        <v>1.1E-4</v>
      </c>
      <c r="J1091" s="61">
        <f t="shared" si="763"/>
        <v>1.1E-4</v>
      </c>
      <c r="K1091" s="61">
        <f t="shared" si="763"/>
        <v>1.1E-4</v>
      </c>
      <c r="L1091" s="61">
        <f t="shared" si="763"/>
        <v>1.1E-4</v>
      </c>
      <c r="M1091" s="61">
        <f t="shared" si="763"/>
        <v>1.1E-4</v>
      </c>
      <c r="N1091" s="61">
        <f t="shared" si="763"/>
        <v>1.1E-4</v>
      </c>
      <c r="O1091" s="61">
        <f t="shared" si="763"/>
        <v>1.1E-4</v>
      </c>
      <c r="P1091" s="61">
        <f t="shared" si="763"/>
        <v>1.1E-4</v>
      </c>
      <c r="Q1091" s="61">
        <f t="shared" si="763"/>
        <v>1.1E-4</v>
      </c>
      <c r="R1091" s="61">
        <f t="shared" si="763"/>
        <v>1.1E-4</v>
      </c>
      <c r="S1091" s="61">
        <f t="shared" si="763"/>
        <v>1.1E-4</v>
      </c>
      <c r="T1091" s="61">
        <f t="shared" si="763"/>
        <v>1.1E-4</v>
      </c>
      <c r="U1091" s="61">
        <f t="shared" si="763"/>
        <v>1.1E-4</v>
      </c>
      <c r="V1091" s="61">
        <f t="shared" si="763"/>
        <v>1.1E-4</v>
      </c>
      <c r="W1091" s="61">
        <f t="shared" si="763"/>
        <v>1.1E-4</v>
      </c>
      <c r="X1091" s="61">
        <f t="shared" si="763"/>
        <v>1.1E-4</v>
      </c>
      <c r="Y1091" s="61">
        <f t="shared" si="763"/>
        <v>1.1E-4</v>
      </c>
      <c r="Z1091" s="61">
        <f t="shared" si="763"/>
        <v>1.1E-4</v>
      </c>
      <c r="AA1091" s="61">
        <f t="shared" si="763"/>
        <v>1.1E-4</v>
      </c>
      <c r="AB1091" s="61">
        <f t="shared" si="763"/>
        <v>1.1E-4</v>
      </c>
      <c r="AC1091" s="61">
        <f t="shared" si="763"/>
        <v>1.1E-4</v>
      </c>
      <c r="AD1091" s="61">
        <f t="shared" si="763"/>
        <v>1.1E-4</v>
      </c>
      <c r="AE1091" s="61">
        <f t="shared" si="763"/>
        <v>1.1E-4</v>
      </c>
      <c r="AF1091" s="61">
        <f t="shared" si="763"/>
        <v>1.1E-4</v>
      </c>
      <c r="AG1091" s="61">
        <f t="shared" si="763"/>
        <v>1.1E-4</v>
      </c>
      <c r="AH1091" s="61">
        <f t="shared" si="763"/>
        <v>1.1E-4</v>
      </c>
    </row>
    <row r="1092" spans="2:34" hidden="1" outlineLevel="1">
      <c r="B1092" t="str">
        <f t="shared" si="731"/>
        <v/>
      </c>
      <c r="C1092" s="56"/>
      <c r="D1092" s="56"/>
      <c r="E1092" s="56"/>
      <c r="F1092" s="56"/>
      <c r="G1092" s="57"/>
      <c r="H1092" s="57"/>
      <c r="I1092" s="57"/>
      <c r="J1092" s="57"/>
      <c r="K1092" s="57"/>
      <c r="L1092" s="57"/>
      <c r="M1092" s="57"/>
      <c r="N1092" s="57"/>
      <c r="O1092" s="57"/>
      <c r="P1092" s="57"/>
      <c r="Q1092" s="57"/>
      <c r="R1092" s="57"/>
      <c r="S1092" s="57"/>
      <c r="T1092" s="57"/>
      <c r="U1092" s="57"/>
      <c r="V1092" s="57"/>
      <c r="W1092" s="57"/>
      <c r="X1092" s="57"/>
      <c r="Y1092" s="57"/>
      <c r="Z1092" s="57"/>
      <c r="AA1092" s="57"/>
      <c r="AB1092" s="57"/>
      <c r="AC1092" s="57"/>
      <c r="AD1092" s="57"/>
      <c r="AE1092" s="57"/>
      <c r="AF1092" s="57"/>
      <c r="AG1092" s="57"/>
      <c r="AH1092" s="57"/>
    </row>
    <row r="1093" spans="2:34" hidden="1" outlineLevel="1">
      <c r="B1093" t="str">
        <f t="shared" si="731"/>
        <v>LNG - Total emissions - TTW - Global - ton CO2/ton fuel</v>
      </c>
      <c r="C1093" s="10" t="str">
        <f>C1076</f>
        <v>LNG</v>
      </c>
      <c r="D1093" s="10" t="s">
        <v>201</v>
      </c>
      <c r="E1093" s="10" t="s">
        <v>49</v>
      </c>
      <c r="F1093" s="10" t="s">
        <v>176</v>
      </c>
      <c r="G1093" s="60">
        <f>G1096</f>
        <v>2.75</v>
      </c>
      <c r="H1093" s="60">
        <f t="shared" ref="H1093:AH1093" si="764">H1096</f>
        <v>2.75</v>
      </c>
      <c r="I1093" s="60">
        <f t="shared" si="764"/>
        <v>2.75</v>
      </c>
      <c r="J1093" s="60">
        <f t="shared" si="764"/>
        <v>2.75</v>
      </c>
      <c r="K1093" s="60">
        <f t="shared" si="764"/>
        <v>2.75</v>
      </c>
      <c r="L1093" s="60">
        <f t="shared" si="764"/>
        <v>2.75</v>
      </c>
      <c r="M1093" s="60">
        <f t="shared" si="764"/>
        <v>2.75</v>
      </c>
      <c r="N1093" s="60">
        <f t="shared" si="764"/>
        <v>2.75</v>
      </c>
      <c r="O1093" s="60">
        <f t="shared" si="764"/>
        <v>2.75</v>
      </c>
      <c r="P1093" s="60">
        <f t="shared" si="764"/>
        <v>2.75</v>
      </c>
      <c r="Q1093" s="60">
        <f t="shared" si="764"/>
        <v>2.75</v>
      </c>
      <c r="R1093" s="60">
        <f t="shared" si="764"/>
        <v>2.75</v>
      </c>
      <c r="S1093" s="60">
        <f t="shared" si="764"/>
        <v>2.75</v>
      </c>
      <c r="T1093" s="60">
        <f t="shared" si="764"/>
        <v>2.75</v>
      </c>
      <c r="U1093" s="60">
        <f t="shared" si="764"/>
        <v>2.75</v>
      </c>
      <c r="V1093" s="60">
        <f t="shared" si="764"/>
        <v>2.75</v>
      </c>
      <c r="W1093" s="60">
        <f t="shared" si="764"/>
        <v>2.75</v>
      </c>
      <c r="X1093" s="60">
        <f t="shared" si="764"/>
        <v>2.75</v>
      </c>
      <c r="Y1093" s="60">
        <f t="shared" si="764"/>
        <v>2.75</v>
      </c>
      <c r="Z1093" s="60">
        <f t="shared" si="764"/>
        <v>2.75</v>
      </c>
      <c r="AA1093" s="60">
        <f t="shared" si="764"/>
        <v>2.75</v>
      </c>
      <c r="AB1093" s="60">
        <f t="shared" si="764"/>
        <v>2.75</v>
      </c>
      <c r="AC1093" s="60">
        <f t="shared" si="764"/>
        <v>2.75</v>
      </c>
      <c r="AD1093" s="60">
        <f t="shared" si="764"/>
        <v>2.75</v>
      </c>
      <c r="AE1093" s="60">
        <f t="shared" si="764"/>
        <v>2.75</v>
      </c>
      <c r="AF1093" s="60">
        <f t="shared" si="764"/>
        <v>2.75</v>
      </c>
      <c r="AG1093" s="60">
        <f t="shared" si="764"/>
        <v>2.75</v>
      </c>
      <c r="AH1093" s="60">
        <f t="shared" si="764"/>
        <v>2.75</v>
      </c>
    </row>
    <row r="1094" spans="2:34" hidden="1" outlineLevel="1">
      <c r="B1094" t="str">
        <f t="shared" si="731"/>
        <v>LNG - Total emissions - TTW - Global - ton CH4/ton fuel</v>
      </c>
      <c r="C1094" s="2" t="str">
        <f>C1076</f>
        <v>LNG</v>
      </c>
      <c r="D1094" s="2" t="s">
        <v>201</v>
      </c>
      <c r="E1094" s="2" t="s">
        <v>49</v>
      </c>
      <c r="F1094" s="2" t="s">
        <v>177</v>
      </c>
      <c r="G1094" s="64">
        <f t="shared" ref="G1094:AH1094" si="765">G1097</f>
        <v>2.4E-2</v>
      </c>
      <c r="H1094" s="64">
        <f t="shared" si="765"/>
        <v>2.1999999999999999E-2</v>
      </c>
      <c r="I1094" s="64">
        <f t="shared" si="765"/>
        <v>0.02</v>
      </c>
      <c r="J1094" s="64">
        <f t="shared" si="765"/>
        <v>1.7999999999999999E-2</v>
      </c>
      <c r="K1094" s="64">
        <f t="shared" si="765"/>
        <v>1.6E-2</v>
      </c>
      <c r="L1094" s="64">
        <f t="shared" si="765"/>
        <v>1.4E-2</v>
      </c>
      <c r="M1094" s="64">
        <f t="shared" si="765"/>
        <v>1.2E-2</v>
      </c>
      <c r="N1094" s="64">
        <f t="shared" si="765"/>
        <v>0.01</v>
      </c>
      <c r="O1094" s="64">
        <f t="shared" si="765"/>
        <v>0.01</v>
      </c>
      <c r="P1094" s="64">
        <f t="shared" si="765"/>
        <v>0.01</v>
      </c>
      <c r="Q1094" s="64">
        <f t="shared" si="765"/>
        <v>0.01</v>
      </c>
      <c r="R1094" s="64">
        <f t="shared" si="765"/>
        <v>0.01</v>
      </c>
      <c r="S1094" s="64">
        <f t="shared" si="765"/>
        <v>0.01</v>
      </c>
      <c r="T1094" s="64">
        <f t="shared" si="765"/>
        <v>0.01</v>
      </c>
      <c r="U1094" s="64">
        <f t="shared" si="765"/>
        <v>0.01</v>
      </c>
      <c r="V1094" s="64">
        <f t="shared" si="765"/>
        <v>0.01</v>
      </c>
      <c r="W1094" s="64">
        <f t="shared" si="765"/>
        <v>0.01</v>
      </c>
      <c r="X1094" s="64">
        <f t="shared" si="765"/>
        <v>0.01</v>
      </c>
      <c r="Y1094" s="64">
        <f t="shared" si="765"/>
        <v>0.01</v>
      </c>
      <c r="Z1094" s="64">
        <f t="shared" si="765"/>
        <v>0.01</v>
      </c>
      <c r="AA1094" s="64">
        <f t="shared" si="765"/>
        <v>0.01</v>
      </c>
      <c r="AB1094" s="64">
        <f t="shared" si="765"/>
        <v>0.01</v>
      </c>
      <c r="AC1094" s="64">
        <f t="shared" si="765"/>
        <v>0.01</v>
      </c>
      <c r="AD1094" s="64">
        <f t="shared" si="765"/>
        <v>0.01</v>
      </c>
      <c r="AE1094" s="64">
        <f t="shared" si="765"/>
        <v>0.01</v>
      </c>
      <c r="AF1094" s="64">
        <f t="shared" si="765"/>
        <v>0.01</v>
      </c>
      <c r="AG1094" s="64">
        <f t="shared" si="765"/>
        <v>0.01</v>
      </c>
      <c r="AH1094" s="64">
        <f t="shared" si="765"/>
        <v>0.01</v>
      </c>
    </row>
    <row r="1095" spans="2:34" hidden="1" outlineLevel="1">
      <c r="B1095" t="str">
        <f t="shared" si="731"/>
        <v>LNG - Total emissions - TTW - Global - ton N2O/ton fuel</v>
      </c>
      <c r="C1095" s="13" t="str">
        <f>C1076</f>
        <v>LNG</v>
      </c>
      <c r="D1095" s="13" t="s">
        <v>201</v>
      </c>
      <c r="E1095" s="13" t="s">
        <v>49</v>
      </c>
      <c r="F1095" s="13" t="s">
        <v>178</v>
      </c>
      <c r="G1095" s="61">
        <f t="shared" ref="G1095:AH1095" si="766">G1098</f>
        <v>1.1E-4</v>
      </c>
      <c r="H1095" s="61">
        <f t="shared" si="766"/>
        <v>1.1E-4</v>
      </c>
      <c r="I1095" s="61">
        <f t="shared" si="766"/>
        <v>1.1E-4</v>
      </c>
      <c r="J1095" s="61">
        <f t="shared" si="766"/>
        <v>1.1E-4</v>
      </c>
      <c r="K1095" s="61">
        <f t="shared" si="766"/>
        <v>1.1E-4</v>
      </c>
      <c r="L1095" s="61">
        <f t="shared" si="766"/>
        <v>1.1E-4</v>
      </c>
      <c r="M1095" s="61">
        <f t="shared" si="766"/>
        <v>1.1E-4</v>
      </c>
      <c r="N1095" s="61">
        <f t="shared" si="766"/>
        <v>1.1E-4</v>
      </c>
      <c r="O1095" s="61">
        <f t="shared" si="766"/>
        <v>1.1E-4</v>
      </c>
      <c r="P1095" s="61">
        <f t="shared" si="766"/>
        <v>1.1E-4</v>
      </c>
      <c r="Q1095" s="61">
        <f t="shared" si="766"/>
        <v>1.1E-4</v>
      </c>
      <c r="R1095" s="61">
        <f t="shared" si="766"/>
        <v>1.1E-4</v>
      </c>
      <c r="S1095" s="61">
        <f t="shared" si="766"/>
        <v>1.1E-4</v>
      </c>
      <c r="T1095" s="61">
        <f t="shared" si="766"/>
        <v>1.1E-4</v>
      </c>
      <c r="U1095" s="61">
        <f t="shared" si="766"/>
        <v>1.1E-4</v>
      </c>
      <c r="V1095" s="61">
        <f t="shared" si="766"/>
        <v>1.1E-4</v>
      </c>
      <c r="W1095" s="61">
        <f t="shared" si="766"/>
        <v>1.1E-4</v>
      </c>
      <c r="X1095" s="61">
        <f t="shared" si="766"/>
        <v>1.1E-4</v>
      </c>
      <c r="Y1095" s="61">
        <f t="shared" si="766"/>
        <v>1.1E-4</v>
      </c>
      <c r="Z1095" s="61">
        <f t="shared" si="766"/>
        <v>1.1E-4</v>
      </c>
      <c r="AA1095" s="61">
        <f t="shared" si="766"/>
        <v>1.1E-4</v>
      </c>
      <c r="AB1095" s="61">
        <f t="shared" si="766"/>
        <v>1.1E-4</v>
      </c>
      <c r="AC1095" s="61">
        <f t="shared" si="766"/>
        <v>1.1E-4</v>
      </c>
      <c r="AD1095" s="61">
        <f t="shared" si="766"/>
        <v>1.1E-4</v>
      </c>
      <c r="AE1095" s="61">
        <f t="shared" si="766"/>
        <v>1.1E-4</v>
      </c>
      <c r="AF1095" s="61">
        <f t="shared" si="766"/>
        <v>1.1E-4</v>
      </c>
      <c r="AG1095" s="61">
        <f t="shared" si="766"/>
        <v>1.1E-4</v>
      </c>
      <c r="AH1095" s="61">
        <f t="shared" si="766"/>
        <v>1.1E-4</v>
      </c>
    </row>
    <row r="1096" spans="2:34" hidden="1" outlineLevel="1">
      <c r="B1096" t="str">
        <f t="shared" si="731"/>
        <v>LNG - TTW emissions (carbon dioxide) - Global - ton CO2/ton fuel</v>
      </c>
      <c r="C1096" t="str">
        <f>C1076</f>
        <v>LNG</v>
      </c>
      <c r="D1096" t="s">
        <v>202</v>
      </c>
      <c r="E1096" t="s">
        <v>49</v>
      </c>
      <c r="F1096" t="s">
        <v>176</v>
      </c>
      <c r="G1096" s="105">
        <f>INDEX(FuelData,MATCH($B1096,FuelData_Index,0),MATCH(G$4,FuelData_Year,0))</f>
        <v>2.75</v>
      </c>
      <c r="H1096" s="105">
        <f t="shared" ref="H1096:AH1096" si="767">INDEX(FuelData,MATCH($B1096,FuelData_Index,0),MATCH(H$4,FuelData_Year,0))</f>
        <v>2.75</v>
      </c>
      <c r="I1096" s="105">
        <f t="shared" si="767"/>
        <v>2.75</v>
      </c>
      <c r="J1096" s="105">
        <f t="shared" si="767"/>
        <v>2.75</v>
      </c>
      <c r="K1096" s="105">
        <f t="shared" si="767"/>
        <v>2.75</v>
      </c>
      <c r="L1096" s="105">
        <f t="shared" si="767"/>
        <v>2.75</v>
      </c>
      <c r="M1096" s="105">
        <f t="shared" si="767"/>
        <v>2.75</v>
      </c>
      <c r="N1096" s="20">
        <f t="shared" si="767"/>
        <v>2.75</v>
      </c>
      <c r="O1096" s="20">
        <f t="shared" si="767"/>
        <v>2.75</v>
      </c>
      <c r="P1096" s="20">
        <f t="shared" si="767"/>
        <v>2.75</v>
      </c>
      <c r="Q1096" s="20">
        <f t="shared" si="767"/>
        <v>2.75</v>
      </c>
      <c r="R1096" s="20">
        <f t="shared" si="767"/>
        <v>2.75</v>
      </c>
      <c r="S1096" s="20">
        <f t="shared" si="767"/>
        <v>2.75</v>
      </c>
      <c r="T1096" s="20">
        <f t="shared" si="767"/>
        <v>2.75</v>
      </c>
      <c r="U1096" s="20">
        <f t="shared" si="767"/>
        <v>2.75</v>
      </c>
      <c r="V1096" s="20">
        <f t="shared" si="767"/>
        <v>2.75</v>
      </c>
      <c r="W1096" s="20">
        <f t="shared" si="767"/>
        <v>2.75</v>
      </c>
      <c r="X1096" s="20">
        <f t="shared" si="767"/>
        <v>2.75</v>
      </c>
      <c r="Y1096" s="20">
        <f t="shared" si="767"/>
        <v>2.75</v>
      </c>
      <c r="Z1096" s="20">
        <f t="shared" si="767"/>
        <v>2.75</v>
      </c>
      <c r="AA1096" s="20">
        <f t="shared" si="767"/>
        <v>2.75</v>
      </c>
      <c r="AB1096" s="20">
        <f t="shared" si="767"/>
        <v>2.75</v>
      </c>
      <c r="AC1096" s="20">
        <f t="shared" si="767"/>
        <v>2.75</v>
      </c>
      <c r="AD1096" s="20">
        <f t="shared" si="767"/>
        <v>2.75</v>
      </c>
      <c r="AE1096" s="20">
        <f t="shared" si="767"/>
        <v>2.75</v>
      </c>
      <c r="AF1096" s="20">
        <f t="shared" si="767"/>
        <v>2.75</v>
      </c>
      <c r="AG1096" s="20">
        <f t="shared" si="767"/>
        <v>2.75</v>
      </c>
      <c r="AH1096" s="20">
        <f t="shared" si="767"/>
        <v>2.75</v>
      </c>
    </row>
    <row r="1097" spans="2:34" hidden="1" outlineLevel="1">
      <c r="B1097" t="str">
        <f t="shared" si="731"/>
        <v>LNG - TTW emissions (methane) - Global - ton CH4/ton fuel</v>
      </c>
      <c r="C1097" t="str">
        <f>C1076</f>
        <v>LNG</v>
      </c>
      <c r="D1097" t="s">
        <v>203</v>
      </c>
      <c r="E1097" t="s">
        <v>49</v>
      </c>
      <c r="F1097" t="s">
        <v>177</v>
      </c>
      <c r="G1097" s="105">
        <f t="shared" ref="G1097:AH1098" si="768">INDEX(FuelData,MATCH($B1097,FuelData_Index,0),MATCH(G$4,FuelData_Year,0))</f>
        <v>2.4E-2</v>
      </c>
      <c r="H1097" s="105">
        <f t="shared" si="768"/>
        <v>2.1999999999999999E-2</v>
      </c>
      <c r="I1097" s="105">
        <f t="shared" si="768"/>
        <v>0.02</v>
      </c>
      <c r="J1097" s="105">
        <f t="shared" si="768"/>
        <v>1.7999999999999999E-2</v>
      </c>
      <c r="K1097" s="105">
        <f t="shared" si="768"/>
        <v>1.6E-2</v>
      </c>
      <c r="L1097" s="105">
        <f t="shared" si="768"/>
        <v>1.4E-2</v>
      </c>
      <c r="M1097" s="105">
        <f t="shared" si="768"/>
        <v>1.2E-2</v>
      </c>
      <c r="N1097" s="20">
        <f t="shared" si="768"/>
        <v>0.01</v>
      </c>
      <c r="O1097" s="20">
        <f t="shared" si="768"/>
        <v>0.01</v>
      </c>
      <c r="P1097" s="20">
        <f t="shared" si="768"/>
        <v>0.01</v>
      </c>
      <c r="Q1097" s="20">
        <f t="shared" si="768"/>
        <v>0.01</v>
      </c>
      <c r="R1097" s="20">
        <f t="shared" si="768"/>
        <v>0.01</v>
      </c>
      <c r="S1097" s="20">
        <f t="shared" si="768"/>
        <v>0.01</v>
      </c>
      <c r="T1097" s="20">
        <f t="shared" si="768"/>
        <v>0.01</v>
      </c>
      <c r="U1097" s="20">
        <f t="shared" si="768"/>
        <v>0.01</v>
      </c>
      <c r="V1097" s="20">
        <f t="shared" si="768"/>
        <v>0.01</v>
      </c>
      <c r="W1097" s="20">
        <f t="shared" si="768"/>
        <v>0.01</v>
      </c>
      <c r="X1097" s="20">
        <f t="shared" si="768"/>
        <v>0.01</v>
      </c>
      <c r="Y1097" s="20">
        <f t="shared" si="768"/>
        <v>0.01</v>
      </c>
      <c r="Z1097" s="20">
        <f t="shared" si="768"/>
        <v>0.01</v>
      </c>
      <c r="AA1097" s="20">
        <f t="shared" si="768"/>
        <v>0.01</v>
      </c>
      <c r="AB1097" s="20">
        <f t="shared" si="768"/>
        <v>0.01</v>
      </c>
      <c r="AC1097" s="20">
        <f t="shared" si="768"/>
        <v>0.01</v>
      </c>
      <c r="AD1097" s="20">
        <f t="shared" si="768"/>
        <v>0.01</v>
      </c>
      <c r="AE1097" s="20">
        <f t="shared" si="768"/>
        <v>0.01</v>
      </c>
      <c r="AF1097" s="20">
        <f t="shared" si="768"/>
        <v>0.01</v>
      </c>
      <c r="AG1097" s="20">
        <f t="shared" si="768"/>
        <v>0.01</v>
      </c>
      <c r="AH1097" s="20">
        <f t="shared" si="768"/>
        <v>0.01</v>
      </c>
    </row>
    <row r="1098" spans="2:34" hidden="1" outlineLevel="1">
      <c r="B1098" t="str">
        <f t="shared" si="731"/>
        <v>LNG - TTW emissions (nitrous oxide) - Global - ton N2O/ton fuel</v>
      </c>
      <c r="C1098" t="str">
        <f>C1076</f>
        <v>LNG</v>
      </c>
      <c r="D1098" t="s">
        <v>204</v>
      </c>
      <c r="E1098" t="s">
        <v>49</v>
      </c>
      <c r="F1098" t="s">
        <v>178</v>
      </c>
      <c r="G1098" s="105">
        <f t="shared" si="768"/>
        <v>1.1E-4</v>
      </c>
      <c r="H1098" s="105">
        <f t="shared" si="768"/>
        <v>1.1E-4</v>
      </c>
      <c r="I1098" s="105">
        <f t="shared" si="768"/>
        <v>1.1E-4</v>
      </c>
      <c r="J1098" s="105">
        <f t="shared" si="768"/>
        <v>1.1E-4</v>
      </c>
      <c r="K1098" s="105">
        <f t="shared" si="768"/>
        <v>1.1E-4</v>
      </c>
      <c r="L1098" s="105">
        <f t="shared" si="768"/>
        <v>1.1E-4</v>
      </c>
      <c r="M1098" s="105">
        <f t="shared" si="768"/>
        <v>1.1E-4</v>
      </c>
      <c r="N1098" s="20">
        <f t="shared" si="768"/>
        <v>1.1E-4</v>
      </c>
      <c r="O1098" s="20">
        <f t="shared" si="768"/>
        <v>1.1E-4</v>
      </c>
      <c r="P1098" s="20">
        <f t="shared" si="768"/>
        <v>1.1E-4</v>
      </c>
      <c r="Q1098" s="20">
        <f t="shared" si="768"/>
        <v>1.1E-4</v>
      </c>
      <c r="R1098" s="20">
        <f t="shared" si="768"/>
        <v>1.1E-4</v>
      </c>
      <c r="S1098" s="20">
        <f t="shared" si="768"/>
        <v>1.1E-4</v>
      </c>
      <c r="T1098" s="20">
        <f t="shared" si="768"/>
        <v>1.1E-4</v>
      </c>
      <c r="U1098" s="20">
        <f t="shared" si="768"/>
        <v>1.1E-4</v>
      </c>
      <c r="V1098" s="20">
        <f t="shared" si="768"/>
        <v>1.1E-4</v>
      </c>
      <c r="W1098" s="20">
        <f t="shared" si="768"/>
        <v>1.1E-4</v>
      </c>
      <c r="X1098" s="20">
        <f t="shared" si="768"/>
        <v>1.1E-4</v>
      </c>
      <c r="Y1098" s="20">
        <f t="shared" si="768"/>
        <v>1.1E-4</v>
      </c>
      <c r="Z1098" s="20">
        <f t="shared" si="768"/>
        <v>1.1E-4</v>
      </c>
      <c r="AA1098" s="20">
        <f t="shared" si="768"/>
        <v>1.1E-4</v>
      </c>
      <c r="AB1098" s="20">
        <f t="shared" si="768"/>
        <v>1.1E-4</v>
      </c>
      <c r="AC1098" s="20">
        <f t="shared" si="768"/>
        <v>1.1E-4</v>
      </c>
      <c r="AD1098" s="20">
        <f t="shared" si="768"/>
        <v>1.1E-4</v>
      </c>
      <c r="AE1098" s="20">
        <f t="shared" si="768"/>
        <v>1.1E-4</v>
      </c>
      <c r="AF1098" s="20">
        <f t="shared" si="768"/>
        <v>1.1E-4</v>
      </c>
      <c r="AG1098" s="20">
        <f t="shared" si="768"/>
        <v>1.1E-4</v>
      </c>
      <c r="AH1098" s="20">
        <f t="shared" si="768"/>
        <v>1.1E-4</v>
      </c>
    </row>
    <row r="1099" spans="2:34" hidden="1" outlineLevel="1">
      <c r="B1099" t="str">
        <f t="shared" si="731"/>
        <v/>
      </c>
      <c r="C1099" s="56"/>
      <c r="D1099" s="56"/>
      <c r="E1099" s="56"/>
      <c r="F1099" s="56"/>
      <c r="G1099" s="57"/>
      <c r="H1099" s="57"/>
      <c r="I1099" s="57"/>
      <c r="J1099" s="57"/>
      <c r="K1099" s="57"/>
      <c r="L1099" s="57"/>
      <c r="M1099" s="57"/>
      <c r="N1099" s="57"/>
      <c r="O1099" s="57"/>
      <c r="P1099" s="57"/>
      <c r="Q1099" s="57"/>
      <c r="R1099" s="57"/>
      <c r="S1099" s="57"/>
      <c r="T1099" s="57"/>
      <c r="U1099" s="57"/>
      <c r="V1099" s="57"/>
      <c r="W1099" s="57"/>
      <c r="X1099" s="57"/>
      <c r="Y1099" s="57"/>
      <c r="Z1099" s="57"/>
      <c r="AA1099" s="57"/>
      <c r="AB1099" s="57"/>
      <c r="AC1099" s="57"/>
      <c r="AD1099" s="57"/>
      <c r="AE1099" s="57"/>
      <c r="AF1099" s="57"/>
      <c r="AG1099" s="57"/>
      <c r="AH1099" s="57"/>
    </row>
    <row r="1100" spans="2:34" hidden="1" outlineLevel="1">
      <c r="B1100" t="str">
        <f t="shared" si="731"/>
        <v>LNG - Total emissions - WTT - Global - ton CO2eq/ton fuel</v>
      </c>
      <c r="C1100" s="10" t="str">
        <f>C1076</f>
        <v>LNG</v>
      </c>
      <c r="D1100" s="10" t="s">
        <v>175</v>
      </c>
      <c r="E1100" s="10" t="s">
        <v>49</v>
      </c>
      <c r="F1100" s="10" t="s">
        <v>52</v>
      </c>
      <c r="G1100" s="60">
        <f t="shared" ref="G1100:AH1100" si="769">G1104+G1111+G1119</f>
        <v>0.41322199999999998</v>
      </c>
      <c r="H1100" s="60">
        <f t="shared" si="769"/>
        <v>0.41322199999999998</v>
      </c>
      <c r="I1100" s="60">
        <f t="shared" si="769"/>
        <v>0.41322199999999998</v>
      </c>
      <c r="J1100" s="60">
        <f t="shared" si="769"/>
        <v>0.41322199999999998</v>
      </c>
      <c r="K1100" s="60">
        <f t="shared" si="769"/>
        <v>0.41322199999999998</v>
      </c>
      <c r="L1100" s="60">
        <f t="shared" si="769"/>
        <v>0.41322199999999998</v>
      </c>
      <c r="M1100" s="60">
        <f t="shared" si="769"/>
        <v>0.41322199999999998</v>
      </c>
      <c r="N1100" s="60">
        <f t="shared" si="769"/>
        <v>0.41322199999999998</v>
      </c>
      <c r="O1100" s="60">
        <f t="shared" si="769"/>
        <v>0.41322199999999998</v>
      </c>
      <c r="P1100" s="60">
        <f t="shared" si="769"/>
        <v>0.41322199999999998</v>
      </c>
      <c r="Q1100" s="60">
        <f t="shared" si="769"/>
        <v>0.41322199999999998</v>
      </c>
      <c r="R1100" s="60">
        <f t="shared" si="769"/>
        <v>0.41322199999999998</v>
      </c>
      <c r="S1100" s="60">
        <f t="shared" si="769"/>
        <v>0.41322199999999998</v>
      </c>
      <c r="T1100" s="60">
        <f t="shared" si="769"/>
        <v>0.41322199999999998</v>
      </c>
      <c r="U1100" s="60">
        <f t="shared" si="769"/>
        <v>0.41322199999999998</v>
      </c>
      <c r="V1100" s="60">
        <f t="shared" si="769"/>
        <v>0.41322199999999998</v>
      </c>
      <c r="W1100" s="60">
        <f t="shared" si="769"/>
        <v>0.41322199999999998</v>
      </c>
      <c r="X1100" s="60">
        <f t="shared" si="769"/>
        <v>0.41322199999999998</v>
      </c>
      <c r="Y1100" s="60">
        <f t="shared" si="769"/>
        <v>0.41322199999999998</v>
      </c>
      <c r="Z1100" s="60">
        <f t="shared" si="769"/>
        <v>0.41322199999999998</v>
      </c>
      <c r="AA1100" s="60">
        <f t="shared" si="769"/>
        <v>0.41322199999999998</v>
      </c>
      <c r="AB1100" s="60">
        <f t="shared" si="769"/>
        <v>0.41322199999999998</v>
      </c>
      <c r="AC1100" s="60">
        <f t="shared" si="769"/>
        <v>0.41322199999999998</v>
      </c>
      <c r="AD1100" s="60">
        <f t="shared" si="769"/>
        <v>0.41322199999999998</v>
      </c>
      <c r="AE1100" s="60">
        <f t="shared" si="769"/>
        <v>0.41322199999999998</v>
      </c>
      <c r="AF1100" s="60">
        <f t="shared" si="769"/>
        <v>0.41322199999999998</v>
      </c>
      <c r="AG1100" s="60">
        <f t="shared" si="769"/>
        <v>0.41322199999999998</v>
      </c>
      <c r="AH1100" s="60">
        <f t="shared" si="769"/>
        <v>0.41322199999999998</v>
      </c>
    </row>
    <row r="1101" spans="2:34" hidden="1" outlineLevel="1">
      <c r="B1101" t="str">
        <f t="shared" si="731"/>
        <v>LNG - Total emissions - WTT - Global - ton CO2eq/ton fuel</v>
      </c>
      <c r="C1101" s="2" t="str">
        <f>C1076</f>
        <v>LNG</v>
      </c>
      <c r="D1101" s="2" t="s">
        <v>175</v>
      </c>
      <c r="E1101" s="2" t="s">
        <v>49</v>
      </c>
      <c r="F1101" s="2" t="s">
        <v>52</v>
      </c>
      <c r="G1101" s="64">
        <f t="shared" ref="G1101:AH1101" si="770">G1105+G1112+G1120</f>
        <v>1.7299999999999999E-2</v>
      </c>
      <c r="H1101" s="64">
        <f t="shared" si="770"/>
        <v>1.7299999999999999E-2</v>
      </c>
      <c r="I1101" s="64">
        <f t="shared" si="770"/>
        <v>1.7299999999999999E-2</v>
      </c>
      <c r="J1101" s="64">
        <f t="shared" si="770"/>
        <v>1.7299999999999999E-2</v>
      </c>
      <c r="K1101" s="64">
        <f t="shared" si="770"/>
        <v>1.7299999999999999E-2</v>
      </c>
      <c r="L1101" s="64">
        <f t="shared" si="770"/>
        <v>1.7299999999999999E-2</v>
      </c>
      <c r="M1101" s="64">
        <f t="shared" si="770"/>
        <v>1.7299999999999999E-2</v>
      </c>
      <c r="N1101" s="64">
        <f t="shared" si="770"/>
        <v>1.7299999999999999E-2</v>
      </c>
      <c r="O1101" s="64">
        <f t="shared" si="770"/>
        <v>1.7299999999999999E-2</v>
      </c>
      <c r="P1101" s="64">
        <f t="shared" si="770"/>
        <v>1.7299999999999999E-2</v>
      </c>
      <c r="Q1101" s="64">
        <f t="shared" si="770"/>
        <v>1.7299999999999999E-2</v>
      </c>
      <c r="R1101" s="64">
        <f t="shared" si="770"/>
        <v>1.7299999999999999E-2</v>
      </c>
      <c r="S1101" s="64">
        <f t="shared" si="770"/>
        <v>1.7299999999999999E-2</v>
      </c>
      <c r="T1101" s="64">
        <f t="shared" si="770"/>
        <v>1.7299999999999999E-2</v>
      </c>
      <c r="U1101" s="64">
        <f t="shared" si="770"/>
        <v>1.7299999999999999E-2</v>
      </c>
      <c r="V1101" s="64">
        <f t="shared" si="770"/>
        <v>1.7299999999999999E-2</v>
      </c>
      <c r="W1101" s="64">
        <f t="shared" si="770"/>
        <v>1.7299999999999999E-2</v>
      </c>
      <c r="X1101" s="64">
        <f t="shared" si="770"/>
        <v>1.7299999999999999E-2</v>
      </c>
      <c r="Y1101" s="64">
        <f t="shared" si="770"/>
        <v>1.7299999999999999E-2</v>
      </c>
      <c r="Z1101" s="64">
        <f t="shared" si="770"/>
        <v>1.7299999999999999E-2</v>
      </c>
      <c r="AA1101" s="64">
        <f t="shared" si="770"/>
        <v>1.7299999999999999E-2</v>
      </c>
      <c r="AB1101" s="64">
        <f t="shared" si="770"/>
        <v>1.7299999999999999E-2</v>
      </c>
      <c r="AC1101" s="64">
        <f t="shared" si="770"/>
        <v>1.7299999999999999E-2</v>
      </c>
      <c r="AD1101" s="64">
        <f t="shared" si="770"/>
        <v>1.7299999999999999E-2</v>
      </c>
      <c r="AE1101" s="64">
        <f t="shared" si="770"/>
        <v>1.7299999999999999E-2</v>
      </c>
      <c r="AF1101" s="64">
        <f t="shared" si="770"/>
        <v>1.7299999999999999E-2</v>
      </c>
      <c r="AG1101" s="64">
        <f t="shared" si="770"/>
        <v>1.7299999999999999E-2</v>
      </c>
      <c r="AH1101" s="64">
        <f t="shared" si="770"/>
        <v>1.7299999999999999E-2</v>
      </c>
    </row>
    <row r="1102" spans="2:34" hidden="1" outlineLevel="1">
      <c r="B1102" t="str">
        <f t="shared" si="731"/>
        <v>LNG - Total emissions - WTT - Global - ton CO2eq/ton fuel</v>
      </c>
      <c r="C1102" s="13" t="str">
        <f>C1076</f>
        <v>LNG</v>
      </c>
      <c r="D1102" s="13" t="s">
        <v>175</v>
      </c>
      <c r="E1102" s="13" t="s">
        <v>49</v>
      </c>
      <c r="F1102" s="13" t="s">
        <v>52</v>
      </c>
      <c r="G1102" s="61">
        <f t="shared" ref="G1102:AH1102" si="771">G1106+G1113+G1121</f>
        <v>0</v>
      </c>
      <c r="H1102" s="61">
        <f t="shared" si="771"/>
        <v>0</v>
      </c>
      <c r="I1102" s="61">
        <f t="shared" si="771"/>
        <v>0</v>
      </c>
      <c r="J1102" s="61">
        <f t="shared" si="771"/>
        <v>0</v>
      </c>
      <c r="K1102" s="61">
        <f t="shared" si="771"/>
        <v>0</v>
      </c>
      <c r="L1102" s="61">
        <f t="shared" si="771"/>
        <v>0</v>
      </c>
      <c r="M1102" s="61">
        <f t="shared" si="771"/>
        <v>0</v>
      </c>
      <c r="N1102" s="61">
        <f t="shared" si="771"/>
        <v>0</v>
      </c>
      <c r="O1102" s="61">
        <f t="shared" si="771"/>
        <v>0</v>
      </c>
      <c r="P1102" s="61">
        <f t="shared" si="771"/>
        <v>0</v>
      </c>
      <c r="Q1102" s="61">
        <f t="shared" si="771"/>
        <v>0</v>
      </c>
      <c r="R1102" s="61">
        <f t="shared" si="771"/>
        <v>0</v>
      </c>
      <c r="S1102" s="61">
        <f t="shared" si="771"/>
        <v>0</v>
      </c>
      <c r="T1102" s="61">
        <f t="shared" si="771"/>
        <v>0</v>
      </c>
      <c r="U1102" s="61">
        <f t="shared" si="771"/>
        <v>0</v>
      </c>
      <c r="V1102" s="61">
        <f t="shared" si="771"/>
        <v>0</v>
      </c>
      <c r="W1102" s="61">
        <f t="shared" si="771"/>
        <v>0</v>
      </c>
      <c r="X1102" s="61">
        <f t="shared" si="771"/>
        <v>0</v>
      </c>
      <c r="Y1102" s="61">
        <f t="shared" si="771"/>
        <v>0</v>
      </c>
      <c r="Z1102" s="61">
        <f t="shared" si="771"/>
        <v>0</v>
      </c>
      <c r="AA1102" s="61">
        <f t="shared" si="771"/>
        <v>0</v>
      </c>
      <c r="AB1102" s="61">
        <f t="shared" si="771"/>
        <v>0</v>
      </c>
      <c r="AC1102" s="61">
        <f t="shared" si="771"/>
        <v>0</v>
      </c>
      <c r="AD1102" s="61">
        <f t="shared" si="771"/>
        <v>0</v>
      </c>
      <c r="AE1102" s="61">
        <f t="shared" si="771"/>
        <v>0</v>
      </c>
      <c r="AF1102" s="61">
        <f t="shared" si="771"/>
        <v>0</v>
      </c>
      <c r="AG1102" s="61">
        <f t="shared" si="771"/>
        <v>0</v>
      </c>
      <c r="AH1102" s="61">
        <f t="shared" si="771"/>
        <v>0</v>
      </c>
    </row>
    <row r="1103" spans="2:34" hidden="1" outlineLevel="1">
      <c r="B1103" t="str">
        <f t="shared" si="731"/>
        <v/>
      </c>
      <c r="C1103" s="2"/>
      <c r="G1103" s="65"/>
      <c r="H1103" s="65"/>
      <c r="I1103" s="65"/>
      <c r="J1103" s="65"/>
      <c r="K1103" s="65"/>
      <c r="L1103" s="65"/>
      <c r="M1103" s="65"/>
      <c r="N1103" s="65"/>
      <c r="O1103" s="65"/>
      <c r="P1103" s="65"/>
      <c r="Q1103" s="65"/>
      <c r="R1103" s="65"/>
      <c r="S1103" s="65"/>
      <c r="T1103" s="65"/>
      <c r="U1103" s="65"/>
      <c r="V1103" s="65"/>
      <c r="W1103" s="65"/>
      <c r="X1103" s="65"/>
      <c r="Y1103" s="65"/>
      <c r="Z1103" s="65"/>
      <c r="AA1103" s="65"/>
      <c r="AB1103" s="65"/>
      <c r="AC1103" s="65"/>
      <c r="AD1103" s="65"/>
      <c r="AE1103" s="65"/>
      <c r="AF1103" s="65"/>
      <c r="AG1103" s="65"/>
      <c r="AH1103" s="65"/>
    </row>
    <row r="1104" spans="2:34" hidden="1" outlineLevel="1">
      <c r="B1104" t="str">
        <f t="shared" si="731"/>
        <v>LNG - Process-related emissions - WTT - Global - ton CO2/ton fuel</v>
      </c>
      <c r="C1104" s="10" t="str">
        <f>C1076</f>
        <v>LNG</v>
      </c>
      <c r="D1104" s="10" t="s">
        <v>179</v>
      </c>
      <c r="E1104" s="10" t="s">
        <v>49</v>
      </c>
      <c r="F1104" s="10" t="s">
        <v>176</v>
      </c>
      <c r="G1104" s="60">
        <f>G1107</f>
        <v>0.3</v>
      </c>
      <c r="H1104" s="60">
        <f t="shared" ref="H1104:AH1104" si="772">H1107</f>
        <v>0.3</v>
      </c>
      <c r="I1104" s="60">
        <f t="shared" si="772"/>
        <v>0.3</v>
      </c>
      <c r="J1104" s="60">
        <f t="shared" si="772"/>
        <v>0.3</v>
      </c>
      <c r="K1104" s="60">
        <f t="shared" si="772"/>
        <v>0.3</v>
      </c>
      <c r="L1104" s="60">
        <f t="shared" si="772"/>
        <v>0.3</v>
      </c>
      <c r="M1104" s="60">
        <f t="shared" si="772"/>
        <v>0.3</v>
      </c>
      <c r="N1104" s="60">
        <f t="shared" si="772"/>
        <v>0.3</v>
      </c>
      <c r="O1104" s="60">
        <f t="shared" si="772"/>
        <v>0.3</v>
      </c>
      <c r="P1104" s="60">
        <f t="shared" si="772"/>
        <v>0.3</v>
      </c>
      <c r="Q1104" s="60">
        <f t="shared" si="772"/>
        <v>0.3</v>
      </c>
      <c r="R1104" s="60">
        <f t="shared" si="772"/>
        <v>0.3</v>
      </c>
      <c r="S1104" s="60">
        <f t="shared" si="772"/>
        <v>0.3</v>
      </c>
      <c r="T1104" s="60">
        <f t="shared" si="772"/>
        <v>0.3</v>
      </c>
      <c r="U1104" s="60">
        <f t="shared" si="772"/>
        <v>0.3</v>
      </c>
      <c r="V1104" s="60">
        <f t="shared" si="772"/>
        <v>0.3</v>
      </c>
      <c r="W1104" s="60">
        <f t="shared" si="772"/>
        <v>0.3</v>
      </c>
      <c r="X1104" s="60">
        <f t="shared" si="772"/>
        <v>0.3</v>
      </c>
      <c r="Y1104" s="60">
        <f t="shared" si="772"/>
        <v>0.3</v>
      </c>
      <c r="Z1104" s="60">
        <f t="shared" si="772"/>
        <v>0.3</v>
      </c>
      <c r="AA1104" s="60">
        <f t="shared" si="772"/>
        <v>0.3</v>
      </c>
      <c r="AB1104" s="60">
        <f t="shared" si="772"/>
        <v>0.3</v>
      </c>
      <c r="AC1104" s="60">
        <f t="shared" si="772"/>
        <v>0.3</v>
      </c>
      <c r="AD1104" s="60">
        <f t="shared" si="772"/>
        <v>0.3</v>
      </c>
      <c r="AE1104" s="60">
        <f t="shared" si="772"/>
        <v>0.3</v>
      </c>
      <c r="AF1104" s="60">
        <f t="shared" si="772"/>
        <v>0.3</v>
      </c>
      <c r="AG1104" s="60">
        <f t="shared" si="772"/>
        <v>0.3</v>
      </c>
      <c r="AH1104" s="60">
        <f t="shared" si="772"/>
        <v>0.3</v>
      </c>
    </row>
    <row r="1105" spans="2:34" hidden="1" outlineLevel="1">
      <c r="B1105" t="str">
        <f t="shared" si="731"/>
        <v>LNG - Process-related emissions - WTT - Global - ton CH4/ton fuel</v>
      </c>
      <c r="C1105" s="2" t="str">
        <f>C1076</f>
        <v>LNG</v>
      </c>
      <c r="D1105" s="2" t="s">
        <v>179</v>
      </c>
      <c r="E1105" s="2" t="s">
        <v>49</v>
      </c>
      <c r="F1105" s="2" t="s">
        <v>177</v>
      </c>
      <c r="G1105" s="64">
        <f t="shared" ref="G1105:AH1105" si="773">G1108</f>
        <v>0.01</v>
      </c>
      <c r="H1105" s="64">
        <f t="shared" si="773"/>
        <v>0.01</v>
      </c>
      <c r="I1105" s="64">
        <f t="shared" si="773"/>
        <v>0.01</v>
      </c>
      <c r="J1105" s="64">
        <f t="shared" si="773"/>
        <v>0.01</v>
      </c>
      <c r="K1105" s="64">
        <f t="shared" si="773"/>
        <v>0.01</v>
      </c>
      <c r="L1105" s="64">
        <f t="shared" si="773"/>
        <v>0.01</v>
      </c>
      <c r="M1105" s="64">
        <f t="shared" si="773"/>
        <v>0.01</v>
      </c>
      <c r="N1105" s="64">
        <f t="shared" si="773"/>
        <v>0.01</v>
      </c>
      <c r="O1105" s="64">
        <f t="shared" si="773"/>
        <v>0.01</v>
      </c>
      <c r="P1105" s="64">
        <f t="shared" si="773"/>
        <v>0.01</v>
      </c>
      <c r="Q1105" s="64">
        <f t="shared" si="773"/>
        <v>0.01</v>
      </c>
      <c r="R1105" s="64">
        <f t="shared" si="773"/>
        <v>0.01</v>
      </c>
      <c r="S1105" s="64">
        <f t="shared" si="773"/>
        <v>0.01</v>
      </c>
      <c r="T1105" s="64">
        <f t="shared" si="773"/>
        <v>0.01</v>
      </c>
      <c r="U1105" s="64">
        <f t="shared" si="773"/>
        <v>0.01</v>
      </c>
      <c r="V1105" s="64">
        <f t="shared" si="773"/>
        <v>0.01</v>
      </c>
      <c r="W1105" s="64">
        <f t="shared" si="773"/>
        <v>0.01</v>
      </c>
      <c r="X1105" s="64">
        <f t="shared" si="773"/>
        <v>0.01</v>
      </c>
      <c r="Y1105" s="64">
        <f t="shared" si="773"/>
        <v>0.01</v>
      </c>
      <c r="Z1105" s="64">
        <f t="shared" si="773"/>
        <v>0.01</v>
      </c>
      <c r="AA1105" s="64">
        <f t="shared" si="773"/>
        <v>0.01</v>
      </c>
      <c r="AB1105" s="64">
        <f t="shared" si="773"/>
        <v>0.01</v>
      </c>
      <c r="AC1105" s="64">
        <f t="shared" si="773"/>
        <v>0.01</v>
      </c>
      <c r="AD1105" s="64">
        <f t="shared" si="773"/>
        <v>0.01</v>
      </c>
      <c r="AE1105" s="64">
        <f t="shared" si="773"/>
        <v>0.01</v>
      </c>
      <c r="AF1105" s="64">
        <f t="shared" si="773"/>
        <v>0.01</v>
      </c>
      <c r="AG1105" s="64">
        <f t="shared" si="773"/>
        <v>0.01</v>
      </c>
      <c r="AH1105" s="64">
        <f t="shared" si="773"/>
        <v>0.01</v>
      </c>
    </row>
    <row r="1106" spans="2:34" hidden="1" outlineLevel="1">
      <c r="B1106" t="str">
        <f t="shared" si="731"/>
        <v>LNG - Process-related emissions - WTT - Global - ton N2O/ton fuel</v>
      </c>
      <c r="C1106" s="13" t="str">
        <f>C1076</f>
        <v>LNG</v>
      </c>
      <c r="D1106" s="13" t="s">
        <v>179</v>
      </c>
      <c r="E1106" s="13" t="s">
        <v>49</v>
      </c>
      <c r="F1106" s="13" t="s">
        <v>178</v>
      </c>
      <c r="G1106" s="61">
        <f t="shared" ref="G1106:AH1106" si="774">G1109</f>
        <v>0</v>
      </c>
      <c r="H1106" s="61">
        <f t="shared" si="774"/>
        <v>0</v>
      </c>
      <c r="I1106" s="61">
        <f t="shared" si="774"/>
        <v>0</v>
      </c>
      <c r="J1106" s="61">
        <f t="shared" si="774"/>
        <v>0</v>
      </c>
      <c r="K1106" s="61">
        <f t="shared" si="774"/>
        <v>0</v>
      </c>
      <c r="L1106" s="61">
        <f t="shared" si="774"/>
        <v>0</v>
      </c>
      <c r="M1106" s="61">
        <f t="shared" si="774"/>
        <v>0</v>
      </c>
      <c r="N1106" s="61">
        <f t="shared" si="774"/>
        <v>0</v>
      </c>
      <c r="O1106" s="61">
        <f t="shared" si="774"/>
        <v>0</v>
      </c>
      <c r="P1106" s="61">
        <f t="shared" si="774"/>
        <v>0</v>
      </c>
      <c r="Q1106" s="61">
        <f t="shared" si="774"/>
        <v>0</v>
      </c>
      <c r="R1106" s="61">
        <f t="shared" si="774"/>
        <v>0</v>
      </c>
      <c r="S1106" s="61">
        <f t="shared" si="774"/>
        <v>0</v>
      </c>
      <c r="T1106" s="61">
        <f t="shared" si="774"/>
        <v>0</v>
      </c>
      <c r="U1106" s="61">
        <f t="shared" si="774"/>
        <v>0</v>
      </c>
      <c r="V1106" s="61">
        <f t="shared" si="774"/>
        <v>0</v>
      </c>
      <c r="W1106" s="61">
        <f t="shared" si="774"/>
        <v>0</v>
      </c>
      <c r="X1106" s="61">
        <f t="shared" si="774"/>
        <v>0</v>
      </c>
      <c r="Y1106" s="61">
        <f t="shared" si="774"/>
        <v>0</v>
      </c>
      <c r="Z1106" s="61">
        <f t="shared" si="774"/>
        <v>0</v>
      </c>
      <c r="AA1106" s="61">
        <f t="shared" si="774"/>
        <v>0</v>
      </c>
      <c r="AB1106" s="61">
        <f t="shared" si="774"/>
        <v>0</v>
      </c>
      <c r="AC1106" s="61">
        <f t="shared" si="774"/>
        <v>0</v>
      </c>
      <c r="AD1106" s="61">
        <f t="shared" si="774"/>
        <v>0</v>
      </c>
      <c r="AE1106" s="61">
        <f t="shared" si="774"/>
        <v>0</v>
      </c>
      <c r="AF1106" s="61">
        <f t="shared" si="774"/>
        <v>0</v>
      </c>
      <c r="AG1106" s="61">
        <f t="shared" si="774"/>
        <v>0</v>
      </c>
      <c r="AH1106" s="61">
        <f t="shared" si="774"/>
        <v>0</v>
      </c>
    </row>
    <row r="1107" spans="2:34" hidden="1" outlineLevel="1">
      <c r="B1107" t="str">
        <f t="shared" si="731"/>
        <v>LNG - Process WTT emissions (carbon dioxide) - Global - ton CO2/ton fuel</v>
      </c>
      <c r="C1107" t="str">
        <f>C1076</f>
        <v>LNG</v>
      </c>
      <c r="D1107" t="s">
        <v>180</v>
      </c>
      <c r="E1107" t="s">
        <v>49</v>
      </c>
      <c r="F1107" t="s">
        <v>176</v>
      </c>
      <c r="G1107" s="105">
        <f t="shared" ref="G1107:AH1109" si="775">INDEX(FuelData,MATCH($B1107,FuelData_Index,0),MATCH(G$4,FuelData_Year,0))</f>
        <v>0.3</v>
      </c>
      <c r="H1107" s="105">
        <f t="shared" si="775"/>
        <v>0.3</v>
      </c>
      <c r="I1107" s="105">
        <f t="shared" si="775"/>
        <v>0.3</v>
      </c>
      <c r="J1107" s="105">
        <f t="shared" si="775"/>
        <v>0.3</v>
      </c>
      <c r="K1107" s="105">
        <f t="shared" si="775"/>
        <v>0.3</v>
      </c>
      <c r="L1107" s="105">
        <f t="shared" si="775"/>
        <v>0.3</v>
      </c>
      <c r="M1107" s="105">
        <f t="shared" si="775"/>
        <v>0.3</v>
      </c>
      <c r="N1107" s="20">
        <f t="shared" si="775"/>
        <v>0.3</v>
      </c>
      <c r="O1107" s="20">
        <f t="shared" si="775"/>
        <v>0.3</v>
      </c>
      <c r="P1107" s="20">
        <f t="shared" si="775"/>
        <v>0.3</v>
      </c>
      <c r="Q1107" s="20">
        <f t="shared" si="775"/>
        <v>0.3</v>
      </c>
      <c r="R1107" s="20">
        <f t="shared" si="775"/>
        <v>0.3</v>
      </c>
      <c r="S1107" s="20">
        <f t="shared" si="775"/>
        <v>0.3</v>
      </c>
      <c r="T1107" s="20">
        <f t="shared" si="775"/>
        <v>0.3</v>
      </c>
      <c r="U1107" s="20">
        <f t="shared" si="775"/>
        <v>0.3</v>
      </c>
      <c r="V1107" s="20">
        <f t="shared" si="775"/>
        <v>0.3</v>
      </c>
      <c r="W1107" s="20">
        <f t="shared" si="775"/>
        <v>0.3</v>
      </c>
      <c r="X1107" s="20">
        <f t="shared" si="775"/>
        <v>0.3</v>
      </c>
      <c r="Y1107" s="20">
        <f t="shared" si="775"/>
        <v>0.3</v>
      </c>
      <c r="Z1107" s="20">
        <f t="shared" si="775"/>
        <v>0.3</v>
      </c>
      <c r="AA1107" s="20">
        <f t="shared" si="775"/>
        <v>0.3</v>
      </c>
      <c r="AB1107" s="20">
        <f t="shared" si="775"/>
        <v>0.3</v>
      </c>
      <c r="AC1107" s="20">
        <f t="shared" si="775"/>
        <v>0.3</v>
      </c>
      <c r="AD1107" s="20">
        <f t="shared" si="775"/>
        <v>0.3</v>
      </c>
      <c r="AE1107" s="20">
        <f t="shared" si="775"/>
        <v>0.3</v>
      </c>
      <c r="AF1107" s="20">
        <f t="shared" si="775"/>
        <v>0.3</v>
      </c>
      <c r="AG1107" s="20">
        <f t="shared" si="775"/>
        <v>0.3</v>
      </c>
      <c r="AH1107" s="20">
        <f t="shared" si="775"/>
        <v>0.3</v>
      </c>
    </row>
    <row r="1108" spans="2:34" hidden="1" outlineLevel="1">
      <c r="B1108" t="str">
        <f t="shared" ref="B1108:B1171" si="776">_xlfn.TEXTJOIN(" - ",TRUE,C1108:F1108)</f>
        <v>LNG - Process WTT emissions (methane) - Global - ton CH4/ton fuel</v>
      </c>
      <c r="C1108" t="str">
        <f>C1076</f>
        <v>LNG</v>
      </c>
      <c r="D1108" t="s">
        <v>181</v>
      </c>
      <c r="E1108" t="s">
        <v>49</v>
      </c>
      <c r="F1108" t="s">
        <v>177</v>
      </c>
      <c r="G1108" s="105">
        <f t="shared" si="775"/>
        <v>0.01</v>
      </c>
      <c r="H1108" s="105">
        <f t="shared" si="775"/>
        <v>0.01</v>
      </c>
      <c r="I1108" s="105">
        <f t="shared" si="775"/>
        <v>0.01</v>
      </c>
      <c r="J1108" s="105">
        <f t="shared" si="775"/>
        <v>0.01</v>
      </c>
      <c r="K1108" s="105">
        <f t="shared" si="775"/>
        <v>0.01</v>
      </c>
      <c r="L1108" s="105">
        <f t="shared" si="775"/>
        <v>0.01</v>
      </c>
      <c r="M1108" s="105">
        <f t="shared" si="775"/>
        <v>0.01</v>
      </c>
      <c r="N1108" s="20">
        <f t="shared" si="775"/>
        <v>0.01</v>
      </c>
      <c r="O1108" s="20">
        <f t="shared" si="775"/>
        <v>0.01</v>
      </c>
      <c r="P1108" s="20">
        <f t="shared" si="775"/>
        <v>0.01</v>
      </c>
      <c r="Q1108" s="20">
        <f t="shared" si="775"/>
        <v>0.01</v>
      </c>
      <c r="R1108" s="20">
        <f t="shared" si="775"/>
        <v>0.01</v>
      </c>
      <c r="S1108" s="20">
        <f t="shared" si="775"/>
        <v>0.01</v>
      </c>
      <c r="T1108" s="20">
        <f t="shared" si="775"/>
        <v>0.01</v>
      </c>
      <c r="U1108" s="20">
        <f t="shared" si="775"/>
        <v>0.01</v>
      </c>
      <c r="V1108" s="20">
        <f t="shared" si="775"/>
        <v>0.01</v>
      </c>
      <c r="W1108" s="20">
        <f t="shared" si="775"/>
        <v>0.01</v>
      </c>
      <c r="X1108" s="20">
        <f t="shared" si="775"/>
        <v>0.01</v>
      </c>
      <c r="Y1108" s="20">
        <f t="shared" si="775"/>
        <v>0.01</v>
      </c>
      <c r="Z1108" s="20">
        <f t="shared" si="775"/>
        <v>0.01</v>
      </c>
      <c r="AA1108" s="20">
        <f t="shared" si="775"/>
        <v>0.01</v>
      </c>
      <c r="AB1108" s="20">
        <f t="shared" si="775"/>
        <v>0.01</v>
      </c>
      <c r="AC1108" s="20">
        <f t="shared" si="775"/>
        <v>0.01</v>
      </c>
      <c r="AD1108" s="20">
        <f t="shared" si="775"/>
        <v>0.01</v>
      </c>
      <c r="AE1108" s="20">
        <f t="shared" si="775"/>
        <v>0.01</v>
      </c>
      <c r="AF1108" s="20">
        <f t="shared" si="775"/>
        <v>0.01</v>
      </c>
      <c r="AG1108" s="20">
        <f t="shared" si="775"/>
        <v>0.01</v>
      </c>
      <c r="AH1108" s="20">
        <f t="shared" si="775"/>
        <v>0.01</v>
      </c>
    </row>
    <row r="1109" spans="2:34" hidden="1" outlineLevel="1">
      <c r="B1109" t="str">
        <f t="shared" si="776"/>
        <v>LNG - Process WTT emissions (nitrous oxide) - Global - ton N2O/ton fuel</v>
      </c>
      <c r="C1109" t="str">
        <f>C1076</f>
        <v>LNG</v>
      </c>
      <c r="D1109" t="s">
        <v>182</v>
      </c>
      <c r="E1109" t="s">
        <v>49</v>
      </c>
      <c r="F1109" t="s">
        <v>178</v>
      </c>
      <c r="G1109" s="105">
        <f t="shared" si="775"/>
        <v>0</v>
      </c>
      <c r="H1109" s="105">
        <f t="shared" si="775"/>
        <v>0</v>
      </c>
      <c r="I1109" s="105">
        <f t="shared" si="775"/>
        <v>0</v>
      </c>
      <c r="J1109" s="105">
        <f t="shared" si="775"/>
        <v>0</v>
      </c>
      <c r="K1109" s="105">
        <f t="shared" si="775"/>
        <v>0</v>
      </c>
      <c r="L1109" s="105">
        <f t="shared" si="775"/>
        <v>0</v>
      </c>
      <c r="M1109" s="105">
        <f t="shared" si="775"/>
        <v>0</v>
      </c>
      <c r="N1109" s="20">
        <f t="shared" si="775"/>
        <v>0</v>
      </c>
      <c r="O1109" s="20">
        <f t="shared" si="775"/>
        <v>0</v>
      </c>
      <c r="P1109" s="20">
        <f t="shared" si="775"/>
        <v>0</v>
      </c>
      <c r="Q1109" s="20">
        <f t="shared" si="775"/>
        <v>0</v>
      </c>
      <c r="R1109" s="20">
        <f t="shared" si="775"/>
        <v>0</v>
      </c>
      <c r="S1109" s="20">
        <f t="shared" si="775"/>
        <v>0</v>
      </c>
      <c r="T1109" s="20">
        <f t="shared" si="775"/>
        <v>0</v>
      </c>
      <c r="U1109" s="20">
        <f t="shared" si="775"/>
        <v>0</v>
      </c>
      <c r="V1109" s="20">
        <f t="shared" si="775"/>
        <v>0</v>
      </c>
      <c r="W1109" s="20">
        <f t="shared" si="775"/>
        <v>0</v>
      </c>
      <c r="X1109" s="20">
        <f t="shared" si="775"/>
        <v>0</v>
      </c>
      <c r="Y1109" s="20">
        <f t="shared" si="775"/>
        <v>0</v>
      </c>
      <c r="Z1109" s="20">
        <f t="shared" si="775"/>
        <v>0</v>
      </c>
      <c r="AA1109" s="20">
        <f t="shared" si="775"/>
        <v>0</v>
      </c>
      <c r="AB1109" s="20">
        <f t="shared" si="775"/>
        <v>0</v>
      </c>
      <c r="AC1109" s="20">
        <f t="shared" si="775"/>
        <v>0</v>
      </c>
      <c r="AD1109" s="20">
        <f t="shared" si="775"/>
        <v>0</v>
      </c>
      <c r="AE1109" s="20">
        <f t="shared" si="775"/>
        <v>0</v>
      </c>
      <c r="AF1109" s="20">
        <f t="shared" si="775"/>
        <v>0</v>
      </c>
      <c r="AG1109" s="20">
        <f t="shared" si="775"/>
        <v>0</v>
      </c>
      <c r="AH1109" s="20">
        <f t="shared" si="775"/>
        <v>0</v>
      </c>
    </row>
    <row r="1110" spans="2:34" hidden="1" outlineLevel="1">
      <c r="B1110" t="str">
        <f t="shared" si="776"/>
        <v/>
      </c>
      <c r="G1110" s="106"/>
      <c r="H1110" s="65"/>
      <c r="I1110" s="65"/>
      <c r="J1110" s="65"/>
      <c r="K1110" s="65"/>
      <c r="L1110" s="65"/>
      <c r="M1110" s="65"/>
      <c r="N1110" s="65"/>
      <c r="O1110" s="65"/>
      <c r="P1110" s="65"/>
      <c r="Q1110" s="65"/>
      <c r="R1110" s="65"/>
      <c r="S1110" s="65"/>
      <c r="T1110" s="65"/>
      <c r="U1110" s="65"/>
      <c r="V1110" s="65"/>
      <c r="W1110" s="65"/>
      <c r="X1110" s="65"/>
      <c r="Y1110" s="65"/>
      <c r="Z1110" s="65"/>
      <c r="AA1110" s="65"/>
      <c r="AB1110" s="65"/>
      <c r="AC1110" s="65"/>
      <c r="AD1110" s="65"/>
      <c r="AE1110" s="65"/>
      <c r="AF1110" s="65"/>
      <c r="AG1110" s="65"/>
      <c r="AH1110" s="65"/>
    </row>
    <row r="1111" spans="2:34" hidden="1" outlineLevel="1">
      <c r="B1111" t="str">
        <f t="shared" si="776"/>
        <v>LNG - Energy-related emissions - WTT - Global - ton CO2/ton fuel</v>
      </c>
      <c r="C1111" s="10" t="str">
        <f>C1076</f>
        <v>LNG</v>
      </c>
      <c r="D1111" s="10" t="s">
        <v>183</v>
      </c>
      <c r="E1111" s="10" t="s">
        <v>49</v>
      </c>
      <c r="F1111" s="10" t="s">
        <v>176</v>
      </c>
      <c r="G1111" s="107">
        <f>G1114*G$1117</f>
        <v>3.2219999999999996E-3</v>
      </c>
      <c r="H1111" s="107">
        <f t="shared" ref="H1111:AH1111" si="777">H1114*H$1117</f>
        <v>3.2219999999999996E-3</v>
      </c>
      <c r="I1111" s="107">
        <f t="shared" si="777"/>
        <v>3.2219999999999996E-3</v>
      </c>
      <c r="J1111" s="107">
        <f t="shared" si="777"/>
        <v>3.2219999999999996E-3</v>
      </c>
      <c r="K1111" s="107">
        <f t="shared" si="777"/>
        <v>3.2219999999999996E-3</v>
      </c>
      <c r="L1111" s="107">
        <f t="shared" si="777"/>
        <v>3.2219999999999996E-3</v>
      </c>
      <c r="M1111" s="107">
        <f t="shared" si="777"/>
        <v>3.2219999999999996E-3</v>
      </c>
      <c r="N1111" s="67">
        <f t="shared" si="777"/>
        <v>3.2219999999999996E-3</v>
      </c>
      <c r="O1111" s="67">
        <f t="shared" si="777"/>
        <v>3.2219999999999996E-3</v>
      </c>
      <c r="P1111" s="67">
        <f t="shared" si="777"/>
        <v>3.2219999999999996E-3</v>
      </c>
      <c r="Q1111" s="67">
        <f t="shared" si="777"/>
        <v>3.2219999999999996E-3</v>
      </c>
      <c r="R1111" s="67">
        <f t="shared" si="777"/>
        <v>3.2219999999999996E-3</v>
      </c>
      <c r="S1111" s="67">
        <f t="shared" si="777"/>
        <v>3.2219999999999996E-3</v>
      </c>
      <c r="T1111" s="67">
        <f t="shared" si="777"/>
        <v>3.2219999999999996E-3</v>
      </c>
      <c r="U1111" s="67">
        <f t="shared" si="777"/>
        <v>3.2219999999999996E-3</v>
      </c>
      <c r="V1111" s="67">
        <f t="shared" si="777"/>
        <v>3.2219999999999996E-3</v>
      </c>
      <c r="W1111" s="67">
        <f t="shared" si="777"/>
        <v>3.2219999999999996E-3</v>
      </c>
      <c r="X1111" s="67">
        <f t="shared" si="777"/>
        <v>3.2219999999999996E-3</v>
      </c>
      <c r="Y1111" s="67">
        <f t="shared" si="777"/>
        <v>3.2219999999999996E-3</v>
      </c>
      <c r="Z1111" s="67">
        <f t="shared" si="777"/>
        <v>3.2219999999999996E-3</v>
      </c>
      <c r="AA1111" s="67">
        <f t="shared" si="777"/>
        <v>3.2219999999999996E-3</v>
      </c>
      <c r="AB1111" s="67">
        <f t="shared" si="777"/>
        <v>3.2219999999999996E-3</v>
      </c>
      <c r="AC1111" s="67">
        <f t="shared" si="777"/>
        <v>3.2219999999999996E-3</v>
      </c>
      <c r="AD1111" s="67">
        <f t="shared" si="777"/>
        <v>3.2219999999999996E-3</v>
      </c>
      <c r="AE1111" s="67">
        <f t="shared" si="777"/>
        <v>3.2219999999999996E-3</v>
      </c>
      <c r="AF1111" s="67">
        <f t="shared" si="777"/>
        <v>3.2219999999999996E-3</v>
      </c>
      <c r="AG1111" s="67">
        <f t="shared" si="777"/>
        <v>3.2219999999999996E-3</v>
      </c>
      <c r="AH1111" s="67">
        <f t="shared" si="777"/>
        <v>3.2219999999999996E-3</v>
      </c>
    </row>
    <row r="1112" spans="2:34" hidden="1" outlineLevel="1">
      <c r="B1112" t="str">
        <f t="shared" si="776"/>
        <v>LNG - Energy-related emissions - WTT - Global - ton CH4/ton fuel</v>
      </c>
      <c r="C1112" s="2" t="str">
        <f>C1076</f>
        <v>LNG</v>
      </c>
      <c r="D1112" s="2" t="s">
        <v>183</v>
      </c>
      <c r="E1112" s="2" t="s">
        <v>49</v>
      </c>
      <c r="F1112" s="2" t="s">
        <v>177</v>
      </c>
      <c r="G1112" s="108">
        <f t="shared" ref="G1112:AH1112" si="778">G1115*G$1117</f>
        <v>0</v>
      </c>
      <c r="H1112" s="108">
        <f t="shared" si="778"/>
        <v>0</v>
      </c>
      <c r="I1112" s="108">
        <f t="shared" si="778"/>
        <v>0</v>
      </c>
      <c r="J1112" s="108">
        <f t="shared" si="778"/>
        <v>0</v>
      </c>
      <c r="K1112" s="108">
        <f t="shared" si="778"/>
        <v>0</v>
      </c>
      <c r="L1112" s="108">
        <f t="shared" si="778"/>
        <v>0</v>
      </c>
      <c r="M1112" s="108">
        <f t="shared" si="778"/>
        <v>0</v>
      </c>
      <c r="N1112" s="68">
        <f t="shared" si="778"/>
        <v>0</v>
      </c>
      <c r="O1112" s="68">
        <f t="shared" si="778"/>
        <v>0</v>
      </c>
      <c r="P1112" s="68">
        <f t="shared" si="778"/>
        <v>0</v>
      </c>
      <c r="Q1112" s="68">
        <f t="shared" si="778"/>
        <v>0</v>
      </c>
      <c r="R1112" s="68">
        <f t="shared" si="778"/>
        <v>0</v>
      </c>
      <c r="S1112" s="68">
        <f t="shared" si="778"/>
        <v>0</v>
      </c>
      <c r="T1112" s="68">
        <f t="shared" si="778"/>
        <v>0</v>
      </c>
      <c r="U1112" s="68">
        <f t="shared" si="778"/>
        <v>0</v>
      </c>
      <c r="V1112" s="68">
        <f t="shared" si="778"/>
        <v>0</v>
      </c>
      <c r="W1112" s="68">
        <f t="shared" si="778"/>
        <v>0</v>
      </c>
      <c r="X1112" s="68">
        <f t="shared" si="778"/>
        <v>0</v>
      </c>
      <c r="Y1112" s="68">
        <f t="shared" si="778"/>
        <v>0</v>
      </c>
      <c r="Z1112" s="68">
        <f t="shared" si="778"/>
        <v>0</v>
      </c>
      <c r="AA1112" s="68">
        <f t="shared" si="778"/>
        <v>0</v>
      </c>
      <c r="AB1112" s="68">
        <f t="shared" si="778"/>
        <v>0</v>
      </c>
      <c r="AC1112" s="68">
        <f t="shared" si="778"/>
        <v>0</v>
      </c>
      <c r="AD1112" s="68">
        <f t="shared" si="778"/>
        <v>0</v>
      </c>
      <c r="AE1112" s="68">
        <f t="shared" si="778"/>
        <v>0</v>
      </c>
      <c r="AF1112" s="68">
        <f t="shared" si="778"/>
        <v>0</v>
      </c>
      <c r="AG1112" s="68">
        <f t="shared" si="778"/>
        <v>0</v>
      </c>
      <c r="AH1112" s="68">
        <f t="shared" si="778"/>
        <v>0</v>
      </c>
    </row>
    <row r="1113" spans="2:34" hidden="1" outlineLevel="1">
      <c r="B1113" t="str">
        <f t="shared" si="776"/>
        <v>LNG - Energy-related emissions - WTT - Global - ton N2O/ton fuel</v>
      </c>
      <c r="C1113" s="13" t="str">
        <f>C1076</f>
        <v>LNG</v>
      </c>
      <c r="D1113" s="13" t="s">
        <v>183</v>
      </c>
      <c r="E1113" s="13" t="s">
        <v>49</v>
      </c>
      <c r="F1113" s="13" t="s">
        <v>178</v>
      </c>
      <c r="G1113" s="109">
        <f t="shared" ref="G1113:AH1113" si="779">G1116*G$1117</f>
        <v>0</v>
      </c>
      <c r="H1113" s="109">
        <f t="shared" si="779"/>
        <v>0</v>
      </c>
      <c r="I1113" s="109">
        <f t="shared" si="779"/>
        <v>0</v>
      </c>
      <c r="J1113" s="109">
        <f t="shared" si="779"/>
        <v>0</v>
      </c>
      <c r="K1113" s="109">
        <f t="shared" si="779"/>
        <v>0</v>
      </c>
      <c r="L1113" s="109">
        <f t="shared" si="779"/>
        <v>0</v>
      </c>
      <c r="M1113" s="109">
        <f t="shared" si="779"/>
        <v>0</v>
      </c>
      <c r="N1113" s="69">
        <f t="shared" si="779"/>
        <v>0</v>
      </c>
      <c r="O1113" s="69">
        <f t="shared" si="779"/>
        <v>0</v>
      </c>
      <c r="P1113" s="69">
        <f t="shared" si="779"/>
        <v>0</v>
      </c>
      <c r="Q1113" s="69">
        <f t="shared" si="779"/>
        <v>0</v>
      </c>
      <c r="R1113" s="69">
        <f t="shared" si="779"/>
        <v>0</v>
      </c>
      <c r="S1113" s="69">
        <f t="shared" si="779"/>
        <v>0</v>
      </c>
      <c r="T1113" s="69">
        <f t="shared" si="779"/>
        <v>0</v>
      </c>
      <c r="U1113" s="69">
        <f t="shared" si="779"/>
        <v>0</v>
      </c>
      <c r="V1113" s="69">
        <f t="shared" si="779"/>
        <v>0</v>
      </c>
      <c r="W1113" s="69">
        <f t="shared" si="779"/>
        <v>0</v>
      </c>
      <c r="X1113" s="69">
        <f t="shared" si="779"/>
        <v>0</v>
      </c>
      <c r="Y1113" s="69">
        <f t="shared" si="779"/>
        <v>0</v>
      </c>
      <c r="Z1113" s="69">
        <f t="shared" si="779"/>
        <v>0</v>
      </c>
      <c r="AA1113" s="69">
        <f t="shared" si="779"/>
        <v>0</v>
      </c>
      <c r="AB1113" s="69">
        <f t="shared" si="779"/>
        <v>0</v>
      </c>
      <c r="AC1113" s="69">
        <f t="shared" si="779"/>
        <v>0</v>
      </c>
      <c r="AD1113" s="69">
        <f t="shared" si="779"/>
        <v>0</v>
      </c>
      <c r="AE1113" s="69">
        <f t="shared" si="779"/>
        <v>0</v>
      </c>
      <c r="AF1113" s="69">
        <f t="shared" si="779"/>
        <v>0</v>
      </c>
      <c r="AG1113" s="69">
        <f t="shared" si="779"/>
        <v>0</v>
      </c>
      <c r="AH1113" s="69">
        <f t="shared" si="779"/>
        <v>0</v>
      </c>
    </row>
    <row r="1114" spans="2:34" hidden="1" outlineLevel="1">
      <c r="B1114" t="str">
        <f t="shared" si="776"/>
        <v>Renewable electricity - Feedstock WTT emissions (carbon dioxide) - Global - ton CO2/MWh</v>
      </c>
      <c r="C1114" t="s">
        <v>118</v>
      </c>
      <c r="D1114" t="s">
        <v>184</v>
      </c>
      <c r="E1114" t="s">
        <v>49</v>
      </c>
      <c r="F1114" t="s">
        <v>185</v>
      </c>
      <c r="G1114" s="34">
        <f t="shared" ref="G1114:V1117" si="780">INDEX(FuelData,MATCH($B1114,FuelData_Index,0),MATCH(G$4,FuelData_Year,0))</f>
        <v>5.3699999999999998E-3</v>
      </c>
      <c r="H1114" s="34">
        <f t="shared" si="780"/>
        <v>5.3699999999999998E-3</v>
      </c>
      <c r="I1114" s="34">
        <f t="shared" si="780"/>
        <v>5.3699999999999998E-3</v>
      </c>
      <c r="J1114" s="34">
        <f t="shared" si="780"/>
        <v>5.3699999999999998E-3</v>
      </c>
      <c r="K1114" s="34">
        <f t="shared" si="780"/>
        <v>5.3699999999999998E-3</v>
      </c>
      <c r="L1114" s="34">
        <f t="shared" si="780"/>
        <v>5.3699999999999998E-3</v>
      </c>
      <c r="M1114" s="34">
        <f t="shared" si="780"/>
        <v>5.3699999999999998E-3</v>
      </c>
      <c r="N1114" s="24">
        <f t="shared" si="780"/>
        <v>5.3699999999999998E-3</v>
      </c>
      <c r="O1114" s="24">
        <f t="shared" si="780"/>
        <v>5.3699999999999998E-3</v>
      </c>
      <c r="P1114" s="24">
        <f t="shared" si="780"/>
        <v>5.3699999999999998E-3</v>
      </c>
      <c r="Q1114" s="24">
        <f t="shared" si="780"/>
        <v>5.3699999999999998E-3</v>
      </c>
      <c r="R1114" s="24">
        <f t="shared" si="780"/>
        <v>5.3699999999999998E-3</v>
      </c>
      <c r="S1114" s="24">
        <f t="shared" si="780"/>
        <v>5.3699999999999998E-3</v>
      </c>
      <c r="T1114" s="24">
        <f t="shared" si="780"/>
        <v>5.3699999999999998E-3</v>
      </c>
      <c r="U1114" s="24">
        <f t="shared" si="780"/>
        <v>5.3699999999999998E-3</v>
      </c>
      <c r="V1114" s="24">
        <f t="shared" si="780"/>
        <v>5.3699999999999998E-3</v>
      </c>
      <c r="W1114" s="24">
        <f t="shared" ref="W1114:AH1117" si="781">INDEX(FuelData,MATCH($B1114,FuelData_Index,0),MATCH(W$4,FuelData_Year,0))</f>
        <v>5.3699999999999998E-3</v>
      </c>
      <c r="X1114" s="24">
        <f t="shared" si="781"/>
        <v>5.3699999999999998E-3</v>
      </c>
      <c r="Y1114" s="24">
        <f t="shared" si="781"/>
        <v>5.3699999999999998E-3</v>
      </c>
      <c r="Z1114" s="24">
        <f t="shared" si="781"/>
        <v>5.3699999999999998E-3</v>
      </c>
      <c r="AA1114" s="24">
        <f t="shared" si="781"/>
        <v>5.3699999999999998E-3</v>
      </c>
      <c r="AB1114" s="24">
        <f t="shared" si="781"/>
        <v>5.3699999999999998E-3</v>
      </c>
      <c r="AC1114" s="24">
        <f t="shared" si="781"/>
        <v>5.3699999999999998E-3</v>
      </c>
      <c r="AD1114" s="24">
        <f t="shared" si="781"/>
        <v>5.3699999999999998E-3</v>
      </c>
      <c r="AE1114" s="24">
        <f t="shared" si="781"/>
        <v>5.3699999999999998E-3</v>
      </c>
      <c r="AF1114" s="24">
        <f t="shared" si="781"/>
        <v>5.3699999999999998E-3</v>
      </c>
      <c r="AG1114" s="24">
        <f t="shared" si="781"/>
        <v>5.3699999999999998E-3</v>
      </c>
      <c r="AH1114" s="24">
        <f t="shared" si="781"/>
        <v>5.3699999999999998E-3</v>
      </c>
    </row>
    <row r="1115" spans="2:34" hidden="1" outlineLevel="1">
      <c r="B1115" t="str">
        <f t="shared" si="776"/>
        <v>Renewable electricity - Feedstock WTT emissions (methane) - Global - ton CH4/MWh</v>
      </c>
      <c r="C1115" t="s">
        <v>118</v>
      </c>
      <c r="D1115" t="s">
        <v>186</v>
      </c>
      <c r="E1115" t="s">
        <v>49</v>
      </c>
      <c r="F1115" t="s">
        <v>187</v>
      </c>
      <c r="G1115" s="34">
        <f t="shared" si="780"/>
        <v>0</v>
      </c>
      <c r="H1115" s="34">
        <f t="shared" si="780"/>
        <v>0</v>
      </c>
      <c r="I1115" s="34">
        <f t="shared" si="780"/>
        <v>0</v>
      </c>
      <c r="J1115" s="34">
        <f t="shared" si="780"/>
        <v>0</v>
      </c>
      <c r="K1115" s="34">
        <f t="shared" si="780"/>
        <v>0</v>
      </c>
      <c r="L1115" s="34">
        <f t="shared" si="780"/>
        <v>0</v>
      </c>
      <c r="M1115" s="34">
        <f t="shared" si="780"/>
        <v>0</v>
      </c>
      <c r="N1115" s="24">
        <f t="shared" si="780"/>
        <v>0</v>
      </c>
      <c r="O1115" s="24">
        <f t="shared" si="780"/>
        <v>0</v>
      </c>
      <c r="P1115" s="24">
        <f t="shared" si="780"/>
        <v>0</v>
      </c>
      <c r="Q1115" s="24">
        <f t="shared" si="780"/>
        <v>0</v>
      </c>
      <c r="R1115" s="24">
        <f t="shared" si="780"/>
        <v>0</v>
      </c>
      <c r="S1115" s="24">
        <f t="shared" si="780"/>
        <v>0</v>
      </c>
      <c r="T1115" s="24">
        <f t="shared" si="780"/>
        <v>0</v>
      </c>
      <c r="U1115" s="24">
        <f t="shared" si="780"/>
        <v>0</v>
      </c>
      <c r="V1115" s="24">
        <f t="shared" si="780"/>
        <v>0</v>
      </c>
      <c r="W1115" s="24">
        <f t="shared" si="781"/>
        <v>0</v>
      </c>
      <c r="X1115" s="24">
        <f t="shared" si="781"/>
        <v>0</v>
      </c>
      <c r="Y1115" s="24">
        <f t="shared" si="781"/>
        <v>0</v>
      </c>
      <c r="Z1115" s="24">
        <f t="shared" si="781"/>
        <v>0</v>
      </c>
      <c r="AA1115" s="24">
        <f t="shared" si="781"/>
        <v>0</v>
      </c>
      <c r="AB1115" s="24">
        <f t="shared" si="781"/>
        <v>0</v>
      </c>
      <c r="AC1115" s="24">
        <f t="shared" si="781"/>
        <v>0</v>
      </c>
      <c r="AD1115" s="24">
        <f t="shared" si="781"/>
        <v>0</v>
      </c>
      <c r="AE1115" s="24">
        <f t="shared" si="781"/>
        <v>0</v>
      </c>
      <c r="AF1115" s="24">
        <f t="shared" si="781"/>
        <v>0</v>
      </c>
      <c r="AG1115" s="24">
        <f t="shared" si="781"/>
        <v>0</v>
      </c>
      <c r="AH1115" s="24">
        <f t="shared" si="781"/>
        <v>0</v>
      </c>
    </row>
    <row r="1116" spans="2:34" hidden="1" outlineLevel="1">
      <c r="B1116" t="str">
        <f t="shared" si="776"/>
        <v>Renewable electricity - Feedstock WTT emissions (nitrous oxide) - Global - ton N2O/MWh</v>
      </c>
      <c r="C1116" t="s">
        <v>118</v>
      </c>
      <c r="D1116" t="s">
        <v>188</v>
      </c>
      <c r="E1116" t="s">
        <v>49</v>
      </c>
      <c r="F1116" t="s">
        <v>189</v>
      </c>
      <c r="G1116" s="34">
        <f t="shared" si="780"/>
        <v>0</v>
      </c>
      <c r="H1116" s="34">
        <f t="shared" si="780"/>
        <v>0</v>
      </c>
      <c r="I1116" s="34">
        <f t="shared" si="780"/>
        <v>0</v>
      </c>
      <c r="J1116" s="34">
        <f t="shared" si="780"/>
        <v>0</v>
      </c>
      <c r="K1116" s="34">
        <f t="shared" si="780"/>
        <v>0</v>
      </c>
      <c r="L1116" s="34">
        <f t="shared" si="780"/>
        <v>0</v>
      </c>
      <c r="M1116" s="34">
        <f t="shared" si="780"/>
        <v>0</v>
      </c>
      <c r="N1116" s="24">
        <f t="shared" si="780"/>
        <v>0</v>
      </c>
      <c r="O1116" s="24">
        <f t="shared" si="780"/>
        <v>0</v>
      </c>
      <c r="P1116" s="24">
        <f t="shared" si="780"/>
        <v>0</v>
      </c>
      <c r="Q1116" s="24">
        <f t="shared" si="780"/>
        <v>0</v>
      </c>
      <c r="R1116" s="24">
        <f t="shared" si="780"/>
        <v>0</v>
      </c>
      <c r="S1116" s="24">
        <f t="shared" si="780"/>
        <v>0</v>
      </c>
      <c r="T1116" s="24">
        <f t="shared" si="780"/>
        <v>0</v>
      </c>
      <c r="U1116" s="24">
        <f t="shared" si="780"/>
        <v>0</v>
      </c>
      <c r="V1116" s="24">
        <f t="shared" si="780"/>
        <v>0</v>
      </c>
      <c r="W1116" s="24">
        <f t="shared" si="781"/>
        <v>0</v>
      </c>
      <c r="X1116" s="24">
        <f t="shared" si="781"/>
        <v>0</v>
      </c>
      <c r="Y1116" s="24">
        <f t="shared" si="781"/>
        <v>0</v>
      </c>
      <c r="Z1116" s="24">
        <f t="shared" si="781"/>
        <v>0</v>
      </c>
      <c r="AA1116" s="24">
        <f t="shared" si="781"/>
        <v>0</v>
      </c>
      <c r="AB1116" s="24">
        <f t="shared" si="781"/>
        <v>0</v>
      </c>
      <c r="AC1116" s="24">
        <f t="shared" si="781"/>
        <v>0</v>
      </c>
      <c r="AD1116" s="24">
        <f t="shared" si="781"/>
        <v>0</v>
      </c>
      <c r="AE1116" s="24">
        <f t="shared" si="781"/>
        <v>0</v>
      </c>
      <c r="AF1116" s="24">
        <f t="shared" si="781"/>
        <v>0</v>
      </c>
      <c r="AG1116" s="24">
        <f t="shared" si="781"/>
        <v>0</v>
      </c>
      <c r="AH1116" s="24">
        <f t="shared" si="781"/>
        <v>0</v>
      </c>
    </row>
    <row r="1117" spans="2:34" hidden="1" outlineLevel="1">
      <c r="B1117" t="str">
        <f t="shared" si="776"/>
        <v>LNG - Energy demand - Liquefaction - Global - MWh/ton fuel</v>
      </c>
      <c r="C1117" t="str">
        <f>C1076</f>
        <v>LNG</v>
      </c>
      <c r="D1117" t="s">
        <v>132</v>
      </c>
      <c r="E1117" t="s">
        <v>49</v>
      </c>
      <c r="F1117" t="s">
        <v>122</v>
      </c>
      <c r="G1117" s="105">
        <f t="shared" si="780"/>
        <v>0.6</v>
      </c>
      <c r="H1117" s="105">
        <f t="shared" si="780"/>
        <v>0.6</v>
      </c>
      <c r="I1117" s="105">
        <f t="shared" si="780"/>
        <v>0.6</v>
      </c>
      <c r="J1117" s="105">
        <f t="shared" si="780"/>
        <v>0.6</v>
      </c>
      <c r="K1117" s="105">
        <f t="shared" si="780"/>
        <v>0.6</v>
      </c>
      <c r="L1117" s="105">
        <f t="shared" si="780"/>
        <v>0.6</v>
      </c>
      <c r="M1117" s="105">
        <f t="shared" si="780"/>
        <v>0.6</v>
      </c>
      <c r="N1117" s="20">
        <f t="shared" si="780"/>
        <v>0.6</v>
      </c>
      <c r="O1117" s="20">
        <f t="shared" si="780"/>
        <v>0.6</v>
      </c>
      <c r="P1117" s="20">
        <f t="shared" si="780"/>
        <v>0.6</v>
      </c>
      <c r="Q1117" s="20">
        <f t="shared" si="780"/>
        <v>0.6</v>
      </c>
      <c r="R1117" s="20">
        <f t="shared" si="780"/>
        <v>0.6</v>
      </c>
      <c r="S1117" s="20">
        <f t="shared" si="780"/>
        <v>0.6</v>
      </c>
      <c r="T1117" s="20">
        <f t="shared" si="780"/>
        <v>0.6</v>
      </c>
      <c r="U1117" s="20">
        <f t="shared" si="780"/>
        <v>0.6</v>
      </c>
      <c r="V1117" s="20">
        <f t="shared" si="780"/>
        <v>0.6</v>
      </c>
      <c r="W1117" s="20">
        <f t="shared" si="781"/>
        <v>0.6</v>
      </c>
      <c r="X1117" s="20">
        <f t="shared" si="781"/>
        <v>0.6</v>
      </c>
      <c r="Y1117" s="20">
        <f t="shared" si="781"/>
        <v>0.6</v>
      </c>
      <c r="Z1117" s="20">
        <f t="shared" si="781"/>
        <v>0.6</v>
      </c>
      <c r="AA1117" s="20">
        <f t="shared" si="781"/>
        <v>0.6</v>
      </c>
      <c r="AB1117" s="20">
        <f t="shared" si="781"/>
        <v>0.6</v>
      </c>
      <c r="AC1117" s="20">
        <f t="shared" si="781"/>
        <v>0.6</v>
      </c>
      <c r="AD1117" s="20">
        <f t="shared" si="781"/>
        <v>0.6</v>
      </c>
      <c r="AE1117" s="20">
        <f t="shared" si="781"/>
        <v>0.6</v>
      </c>
      <c r="AF1117" s="20">
        <f t="shared" si="781"/>
        <v>0.6</v>
      </c>
      <c r="AG1117" s="20">
        <f t="shared" si="781"/>
        <v>0.6</v>
      </c>
      <c r="AH1117" s="20">
        <f t="shared" si="781"/>
        <v>0.6</v>
      </c>
    </row>
    <row r="1118" spans="2:34" hidden="1" outlineLevel="1">
      <c r="B1118" t="str">
        <f t="shared" si="776"/>
        <v/>
      </c>
      <c r="C1118" s="2"/>
    </row>
    <row r="1119" spans="2:34" hidden="1" outlineLevel="1">
      <c r="B1119" t="str">
        <f t="shared" si="776"/>
        <v>LNG - Feedstock-related emissions - WTT - Global - ton CO2/ton fuel</v>
      </c>
      <c r="C1119" s="10" t="str">
        <f>C1076</f>
        <v>LNG</v>
      </c>
      <c r="D1119" s="10" t="s">
        <v>190</v>
      </c>
      <c r="E1119" s="10" t="s">
        <v>49</v>
      </c>
      <c r="F1119" s="10" t="s">
        <v>176</v>
      </c>
      <c r="G1119" s="107">
        <f>G1122*G$1125</f>
        <v>0.11</v>
      </c>
      <c r="H1119" s="107">
        <f t="shared" ref="H1119:AH1119" si="782">H1122*H$1125</f>
        <v>0.11</v>
      </c>
      <c r="I1119" s="107">
        <f t="shared" si="782"/>
        <v>0.11</v>
      </c>
      <c r="J1119" s="107">
        <f t="shared" si="782"/>
        <v>0.11</v>
      </c>
      <c r="K1119" s="107">
        <f t="shared" si="782"/>
        <v>0.11</v>
      </c>
      <c r="L1119" s="107">
        <f t="shared" si="782"/>
        <v>0.11</v>
      </c>
      <c r="M1119" s="107">
        <f t="shared" si="782"/>
        <v>0.11</v>
      </c>
      <c r="N1119" s="67">
        <f t="shared" si="782"/>
        <v>0.11</v>
      </c>
      <c r="O1119" s="67">
        <f t="shared" si="782"/>
        <v>0.11</v>
      </c>
      <c r="P1119" s="67">
        <f t="shared" si="782"/>
        <v>0.11</v>
      </c>
      <c r="Q1119" s="67">
        <f t="shared" si="782"/>
        <v>0.11</v>
      </c>
      <c r="R1119" s="67">
        <f t="shared" si="782"/>
        <v>0.11</v>
      </c>
      <c r="S1119" s="67">
        <f t="shared" si="782"/>
        <v>0.11</v>
      </c>
      <c r="T1119" s="67">
        <f t="shared" si="782"/>
        <v>0.11</v>
      </c>
      <c r="U1119" s="67">
        <f t="shared" si="782"/>
        <v>0.11</v>
      </c>
      <c r="V1119" s="67">
        <f t="shared" si="782"/>
        <v>0.11</v>
      </c>
      <c r="W1119" s="67">
        <f t="shared" si="782"/>
        <v>0.11</v>
      </c>
      <c r="X1119" s="67">
        <f t="shared" si="782"/>
        <v>0.11</v>
      </c>
      <c r="Y1119" s="67">
        <f t="shared" si="782"/>
        <v>0.11</v>
      </c>
      <c r="Z1119" s="67">
        <f t="shared" si="782"/>
        <v>0.11</v>
      </c>
      <c r="AA1119" s="67">
        <f t="shared" si="782"/>
        <v>0.11</v>
      </c>
      <c r="AB1119" s="67">
        <f t="shared" si="782"/>
        <v>0.11</v>
      </c>
      <c r="AC1119" s="67">
        <f t="shared" si="782"/>
        <v>0.11</v>
      </c>
      <c r="AD1119" s="67">
        <f t="shared" si="782"/>
        <v>0.11</v>
      </c>
      <c r="AE1119" s="67">
        <f t="shared" si="782"/>
        <v>0.11</v>
      </c>
      <c r="AF1119" s="67">
        <f t="shared" si="782"/>
        <v>0.11</v>
      </c>
      <c r="AG1119" s="67">
        <f t="shared" si="782"/>
        <v>0.11</v>
      </c>
      <c r="AH1119" s="67">
        <f t="shared" si="782"/>
        <v>0.11</v>
      </c>
    </row>
    <row r="1120" spans="2:34" hidden="1" outlineLevel="1">
      <c r="B1120" t="str">
        <f t="shared" si="776"/>
        <v>LNG - Feedstock-related emissions - WTT - Global - ton CH4/ton fuel</v>
      </c>
      <c r="C1120" s="2" t="str">
        <f>C1076</f>
        <v>LNG</v>
      </c>
      <c r="D1120" s="2" t="s">
        <v>190</v>
      </c>
      <c r="E1120" s="2" t="s">
        <v>49</v>
      </c>
      <c r="F1120" s="2" t="s">
        <v>177</v>
      </c>
      <c r="G1120" s="108">
        <f t="shared" ref="G1120:AH1120" si="783">G1123*G$1125</f>
        <v>7.3000000000000001E-3</v>
      </c>
      <c r="H1120" s="108">
        <f t="shared" si="783"/>
        <v>7.3000000000000001E-3</v>
      </c>
      <c r="I1120" s="108">
        <f t="shared" si="783"/>
        <v>7.3000000000000001E-3</v>
      </c>
      <c r="J1120" s="108">
        <f t="shared" si="783"/>
        <v>7.3000000000000001E-3</v>
      </c>
      <c r="K1120" s="108">
        <f t="shared" si="783"/>
        <v>7.3000000000000001E-3</v>
      </c>
      <c r="L1120" s="108">
        <f t="shared" si="783"/>
        <v>7.3000000000000001E-3</v>
      </c>
      <c r="M1120" s="108">
        <f t="shared" si="783"/>
        <v>7.3000000000000001E-3</v>
      </c>
      <c r="N1120" s="68">
        <f t="shared" si="783"/>
        <v>7.3000000000000001E-3</v>
      </c>
      <c r="O1120" s="68">
        <f t="shared" si="783"/>
        <v>7.3000000000000001E-3</v>
      </c>
      <c r="P1120" s="68">
        <f t="shared" si="783"/>
        <v>7.3000000000000001E-3</v>
      </c>
      <c r="Q1120" s="68">
        <f t="shared" si="783"/>
        <v>7.3000000000000001E-3</v>
      </c>
      <c r="R1120" s="68">
        <f t="shared" si="783"/>
        <v>7.3000000000000001E-3</v>
      </c>
      <c r="S1120" s="68">
        <f t="shared" si="783"/>
        <v>7.3000000000000001E-3</v>
      </c>
      <c r="T1120" s="68">
        <f t="shared" si="783"/>
        <v>7.3000000000000001E-3</v>
      </c>
      <c r="U1120" s="68">
        <f t="shared" si="783"/>
        <v>7.3000000000000001E-3</v>
      </c>
      <c r="V1120" s="68">
        <f t="shared" si="783"/>
        <v>7.3000000000000001E-3</v>
      </c>
      <c r="W1120" s="68">
        <f t="shared" si="783"/>
        <v>7.3000000000000001E-3</v>
      </c>
      <c r="X1120" s="68">
        <f t="shared" si="783"/>
        <v>7.3000000000000001E-3</v>
      </c>
      <c r="Y1120" s="68">
        <f t="shared" si="783"/>
        <v>7.3000000000000001E-3</v>
      </c>
      <c r="Z1120" s="68">
        <f t="shared" si="783"/>
        <v>7.3000000000000001E-3</v>
      </c>
      <c r="AA1120" s="68">
        <f t="shared" si="783"/>
        <v>7.3000000000000001E-3</v>
      </c>
      <c r="AB1120" s="68">
        <f t="shared" si="783"/>
        <v>7.3000000000000001E-3</v>
      </c>
      <c r="AC1120" s="68">
        <f t="shared" si="783"/>
        <v>7.3000000000000001E-3</v>
      </c>
      <c r="AD1120" s="68">
        <f t="shared" si="783"/>
        <v>7.3000000000000001E-3</v>
      </c>
      <c r="AE1120" s="68">
        <f t="shared" si="783"/>
        <v>7.3000000000000001E-3</v>
      </c>
      <c r="AF1120" s="68">
        <f t="shared" si="783"/>
        <v>7.3000000000000001E-3</v>
      </c>
      <c r="AG1120" s="68">
        <f t="shared" si="783"/>
        <v>7.3000000000000001E-3</v>
      </c>
      <c r="AH1120" s="68">
        <f t="shared" si="783"/>
        <v>7.3000000000000001E-3</v>
      </c>
    </row>
    <row r="1121" spans="2:34" hidden="1" outlineLevel="1">
      <c r="B1121" t="str">
        <f t="shared" si="776"/>
        <v>LNG - Feedstock-related emissions - WTT - Global - ton N2O/ton fuel</v>
      </c>
      <c r="C1121" s="13" t="str">
        <f>C1076</f>
        <v>LNG</v>
      </c>
      <c r="D1121" s="13" t="s">
        <v>190</v>
      </c>
      <c r="E1121" s="13" t="s">
        <v>49</v>
      </c>
      <c r="F1121" s="13" t="s">
        <v>178</v>
      </c>
      <c r="G1121" s="109">
        <f t="shared" ref="G1121:AH1121" si="784">G1124*G$1125</f>
        <v>0</v>
      </c>
      <c r="H1121" s="109">
        <f t="shared" si="784"/>
        <v>0</v>
      </c>
      <c r="I1121" s="109">
        <f t="shared" si="784"/>
        <v>0</v>
      </c>
      <c r="J1121" s="109">
        <f t="shared" si="784"/>
        <v>0</v>
      </c>
      <c r="K1121" s="109">
        <f t="shared" si="784"/>
        <v>0</v>
      </c>
      <c r="L1121" s="109">
        <f t="shared" si="784"/>
        <v>0</v>
      </c>
      <c r="M1121" s="109">
        <f t="shared" si="784"/>
        <v>0</v>
      </c>
      <c r="N1121" s="69">
        <f t="shared" si="784"/>
        <v>0</v>
      </c>
      <c r="O1121" s="69">
        <f t="shared" si="784"/>
        <v>0</v>
      </c>
      <c r="P1121" s="69">
        <f t="shared" si="784"/>
        <v>0</v>
      </c>
      <c r="Q1121" s="69">
        <f t="shared" si="784"/>
        <v>0</v>
      </c>
      <c r="R1121" s="69">
        <f t="shared" si="784"/>
        <v>0</v>
      </c>
      <c r="S1121" s="69">
        <f t="shared" si="784"/>
        <v>0</v>
      </c>
      <c r="T1121" s="69">
        <f t="shared" si="784"/>
        <v>0</v>
      </c>
      <c r="U1121" s="69">
        <f t="shared" si="784"/>
        <v>0</v>
      </c>
      <c r="V1121" s="69">
        <f t="shared" si="784"/>
        <v>0</v>
      </c>
      <c r="W1121" s="69">
        <f t="shared" si="784"/>
        <v>0</v>
      </c>
      <c r="X1121" s="69">
        <f t="shared" si="784"/>
        <v>0</v>
      </c>
      <c r="Y1121" s="69">
        <f t="shared" si="784"/>
        <v>0</v>
      </c>
      <c r="Z1121" s="69">
        <f t="shared" si="784"/>
        <v>0</v>
      </c>
      <c r="AA1121" s="69">
        <f t="shared" si="784"/>
        <v>0</v>
      </c>
      <c r="AB1121" s="69">
        <f t="shared" si="784"/>
        <v>0</v>
      </c>
      <c r="AC1121" s="69">
        <f t="shared" si="784"/>
        <v>0</v>
      </c>
      <c r="AD1121" s="69">
        <f t="shared" si="784"/>
        <v>0</v>
      </c>
      <c r="AE1121" s="69">
        <f t="shared" si="784"/>
        <v>0</v>
      </c>
      <c r="AF1121" s="69">
        <f t="shared" si="784"/>
        <v>0</v>
      </c>
      <c r="AG1121" s="69">
        <f t="shared" si="784"/>
        <v>0</v>
      </c>
      <c r="AH1121" s="69">
        <f t="shared" si="784"/>
        <v>0</v>
      </c>
    </row>
    <row r="1122" spans="2:34" hidden="1" outlineLevel="1">
      <c r="B1122" t="str">
        <f t="shared" si="776"/>
        <v>Natural gas - Feedstock WTT emissions (carbon dioxide) - Global - ton CO2/ton feedstock</v>
      </c>
      <c r="C1122" t="s">
        <v>99</v>
      </c>
      <c r="D1122" t="s">
        <v>184</v>
      </c>
      <c r="E1122" t="s">
        <v>49</v>
      </c>
      <c r="F1122" t="s">
        <v>191</v>
      </c>
      <c r="G1122" s="34">
        <f t="shared" ref="G1122:AH1125" si="785">INDEX(FuelData,MATCH($B1122,FuelData_Index,0),MATCH(G$4,FuelData_Year,0))</f>
        <v>0.11</v>
      </c>
      <c r="H1122" s="34">
        <f t="shared" si="785"/>
        <v>0.11</v>
      </c>
      <c r="I1122" s="34">
        <f t="shared" si="785"/>
        <v>0.11</v>
      </c>
      <c r="J1122" s="34">
        <f t="shared" si="785"/>
        <v>0.11</v>
      </c>
      <c r="K1122" s="34">
        <f t="shared" si="785"/>
        <v>0.11</v>
      </c>
      <c r="L1122" s="34">
        <f t="shared" si="785"/>
        <v>0.11</v>
      </c>
      <c r="M1122" s="34">
        <f t="shared" si="785"/>
        <v>0.11</v>
      </c>
      <c r="N1122" s="24">
        <f t="shared" si="785"/>
        <v>0.11</v>
      </c>
      <c r="O1122" s="24">
        <f t="shared" si="785"/>
        <v>0.11</v>
      </c>
      <c r="P1122" s="24">
        <f t="shared" si="785"/>
        <v>0.11</v>
      </c>
      <c r="Q1122" s="24">
        <f t="shared" si="785"/>
        <v>0.11</v>
      </c>
      <c r="R1122" s="24">
        <f t="shared" si="785"/>
        <v>0.11</v>
      </c>
      <c r="S1122" s="24">
        <f t="shared" si="785"/>
        <v>0.11</v>
      </c>
      <c r="T1122" s="24">
        <f t="shared" si="785"/>
        <v>0.11</v>
      </c>
      <c r="U1122" s="24">
        <f t="shared" si="785"/>
        <v>0.11</v>
      </c>
      <c r="V1122" s="24">
        <f t="shared" si="785"/>
        <v>0.11</v>
      </c>
      <c r="W1122" s="24">
        <f t="shared" si="785"/>
        <v>0.11</v>
      </c>
      <c r="X1122" s="24">
        <f t="shared" si="785"/>
        <v>0.11</v>
      </c>
      <c r="Y1122" s="24">
        <f t="shared" si="785"/>
        <v>0.11</v>
      </c>
      <c r="Z1122" s="24">
        <f t="shared" si="785"/>
        <v>0.11</v>
      </c>
      <c r="AA1122" s="24">
        <f t="shared" si="785"/>
        <v>0.11</v>
      </c>
      <c r="AB1122" s="24">
        <f t="shared" si="785"/>
        <v>0.11</v>
      </c>
      <c r="AC1122" s="24">
        <f t="shared" si="785"/>
        <v>0.11</v>
      </c>
      <c r="AD1122" s="24">
        <f t="shared" si="785"/>
        <v>0.11</v>
      </c>
      <c r="AE1122" s="24">
        <f t="shared" si="785"/>
        <v>0.11</v>
      </c>
      <c r="AF1122" s="24">
        <f t="shared" si="785"/>
        <v>0.11</v>
      </c>
      <c r="AG1122" s="24">
        <f t="shared" si="785"/>
        <v>0.11</v>
      </c>
      <c r="AH1122" s="24">
        <f t="shared" si="785"/>
        <v>0.11</v>
      </c>
    </row>
    <row r="1123" spans="2:34" hidden="1" outlineLevel="1">
      <c r="B1123" t="str">
        <f t="shared" si="776"/>
        <v>Natural gas - Feedstock WTT emissions (methane) - Global - ton CH4/ton feedstock</v>
      </c>
      <c r="C1123" t="s">
        <v>99</v>
      </c>
      <c r="D1123" t="s">
        <v>186</v>
      </c>
      <c r="E1123" t="s">
        <v>49</v>
      </c>
      <c r="F1123" t="s">
        <v>192</v>
      </c>
      <c r="G1123" s="34">
        <f t="shared" si="785"/>
        <v>7.3000000000000001E-3</v>
      </c>
      <c r="H1123" s="34">
        <f t="shared" si="785"/>
        <v>7.3000000000000001E-3</v>
      </c>
      <c r="I1123" s="34">
        <f t="shared" si="785"/>
        <v>7.3000000000000001E-3</v>
      </c>
      <c r="J1123" s="34">
        <f t="shared" si="785"/>
        <v>7.3000000000000001E-3</v>
      </c>
      <c r="K1123" s="34">
        <f t="shared" si="785"/>
        <v>7.3000000000000001E-3</v>
      </c>
      <c r="L1123" s="34">
        <f t="shared" si="785"/>
        <v>7.3000000000000001E-3</v>
      </c>
      <c r="M1123" s="34">
        <f t="shared" si="785"/>
        <v>7.3000000000000001E-3</v>
      </c>
      <c r="N1123" s="24">
        <f t="shared" si="785"/>
        <v>7.3000000000000001E-3</v>
      </c>
      <c r="O1123" s="24">
        <f t="shared" si="785"/>
        <v>7.3000000000000001E-3</v>
      </c>
      <c r="P1123" s="24">
        <f t="shared" si="785"/>
        <v>7.3000000000000001E-3</v>
      </c>
      <c r="Q1123" s="24">
        <f t="shared" si="785"/>
        <v>7.3000000000000001E-3</v>
      </c>
      <c r="R1123" s="24">
        <f t="shared" si="785"/>
        <v>7.3000000000000001E-3</v>
      </c>
      <c r="S1123" s="24">
        <f t="shared" si="785"/>
        <v>7.3000000000000001E-3</v>
      </c>
      <c r="T1123" s="24">
        <f t="shared" si="785"/>
        <v>7.3000000000000001E-3</v>
      </c>
      <c r="U1123" s="24">
        <f t="shared" si="785"/>
        <v>7.3000000000000001E-3</v>
      </c>
      <c r="V1123" s="24">
        <f t="shared" si="785"/>
        <v>7.3000000000000001E-3</v>
      </c>
      <c r="W1123" s="24">
        <f t="shared" si="785"/>
        <v>7.3000000000000001E-3</v>
      </c>
      <c r="X1123" s="24">
        <f t="shared" si="785"/>
        <v>7.3000000000000001E-3</v>
      </c>
      <c r="Y1123" s="24">
        <f t="shared" si="785"/>
        <v>7.3000000000000001E-3</v>
      </c>
      <c r="Z1123" s="24">
        <f t="shared" si="785"/>
        <v>7.3000000000000001E-3</v>
      </c>
      <c r="AA1123" s="24">
        <f t="shared" si="785"/>
        <v>7.3000000000000001E-3</v>
      </c>
      <c r="AB1123" s="24">
        <f t="shared" si="785"/>
        <v>7.3000000000000001E-3</v>
      </c>
      <c r="AC1123" s="24">
        <f t="shared" si="785"/>
        <v>7.3000000000000001E-3</v>
      </c>
      <c r="AD1123" s="24">
        <f t="shared" si="785"/>
        <v>7.3000000000000001E-3</v>
      </c>
      <c r="AE1123" s="24">
        <f t="shared" si="785"/>
        <v>7.3000000000000001E-3</v>
      </c>
      <c r="AF1123" s="24">
        <f t="shared" si="785"/>
        <v>7.3000000000000001E-3</v>
      </c>
      <c r="AG1123" s="24">
        <f t="shared" si="785"/>
        <v>7.3000000000000001E-3</v>
      </c>
      <c r="AH1123" s="24">
        <f t="shared" si="785"/>
        <v>7.3000000000000001E-3</v>
      </c>
    </row>
    <row r="1124" spans="2:34" hidden="1" outlineLevel="1">
      <c r="B1124" t="str">
        <f t="shared" si="776"/>
        <v>Natural gas - Feedstock WTT emissions (nitrous oxide) - Global - ton N2O/ton feedstock</v>
      </c>
      <c r="C1124" t="s">
        <v>99</v>
      </c>
      <c r="D1124" t="s">
        <v>188</v>
      </c>
      <c r="E1124" t="s">
        <v>49</v>
      </c>
      <c r="F1124" t="s">
        <v>193</v>
      </c>
      <c r="G1124" s="34">
        <f t="shared" si="785"/>
        <v>0</v>
      </c>
      <c r="H1124" s="34">
        <f t="shared" si="785"/>
        <v>0</v>
      </c>
      <c r="I1124" s="34">
        <f t="shared" si="785"/>
        <v>0</v>
      </c>
      <c r="J1124" s="34">
        <f t="shared" si="785"/>
        <v>0</v>
      </c>
      <c r="K1124" s="34">
        <f t="shared" si="785"/>
        <v>0</v>
      </c>
      <c r="L1124" s="34">
        <f t="shared" si="785"/>
        <v>0</v>
      </c>
      <c r="M1124" s="34">
        <f t="shared" si="785"/>
        <v>0</v>
      </c>
      <c r="N1124" s="24">
        <f t="shared" si="785"/>
        <v>0</v>
      </c>
      <c r="O1124" s="24">
        <f t="shared" si="785"/>
        <v>0</v>
      </c>
      <c r="P1124" s="24">
        <f t="shared" si="785"/>
        <v>0</v>
      </c>
      <c r="Q1124" s="24">
        <f t="shared" si="785"/>
        <v>0</v>
      </c>
      <c r="R1124" s="24">
        <f t="shared" si="785"/>
        <v>0</v>
      </c>
      <c r="S1124" s="24">
        <f t="shared" si="785"/>
        <v>0</v>
      </c>
      <c r="T1124" s="24">
        <f t="shared" si="785"/>
        <v>0</v>
      </c>
      <c r="U1124" s="24">
        <f t="shared" si="785"/>
        <v>0</v>
      </c>
      <c r="V1124" s="24">
        <f t="shared" si="785"/>
        <v>0</v>
      </c>
      <c r="W1124" s="24">
        <f t="shared" si="785"/>
        <v>0</v>
      </c>
      <c r="X1124" s="24">
        <f t="shared" si="785"/>
        <v>0</v>
      </c>
      <c r="Y1124" s="24">
        <f t="shared" si="785"/>
        <v>0</v>
      </c>
      <c r="Z1124" s="24">
        <f t="shared" si="785"/>
        <v>0</v>
      </c>
      <c r="AA1124" s="24">
        <f t="shared" si="785"/>
        <v>0</v>
      </c>
      <c r="AB1124" s="24">
        <f t="shared" si="785"/>
        <v>0</v>
      </c>
      <c r="AC1124" s="24">
        <f t="shared" si="785"/>
        <v>0</v>
      </c>
      <c r="AD1124" s="24">
        <f t="shared" si="785"/>
        <v>0</v>
      </c>
      <c r="AE1124" s="24">
        <f t="shared" si="785"/>
        <v>0</v>
      </c>
      <c r="AF1124" s="24">
        <f t="shared" si="785"/>
        <v>0</v>
      </c>
      <c r="AG1124" s="24">
        <f t="shared" si="785"/>
        <v>0</v>
      </c>
      <c r="AH1124" s="24">
        <f t="shared" si="785"/>
        <v>0</v>
      </c>
    </row>
    <row r="1125" spans="2:34" hidden="1" outlineLevel="1">
      <c r="B1125" t="str">
        <f t="shared" si="776"/>
        <v>LNG - Conversion NG -&gt; LNG - Global - ton H2/ton diesel</v>
      </c>
      <c r="C1125" t="str">
        <f>C1076</f>
        <v>LNG</v>
      </c>
      <c r="D1125" t="s">
        <v>163</v>
      </c>
      <c r="E1125" t="s">
        <v>49</v>
      </c>
      <c r="F1125" t="s">
        <v>89</v>
      </c>
      <c r="G1125" s="34">
        <f t="shared" si="785"/>
        <v>1</v>
      </c>
      <c r="H1125" s="34">
        <f t="shared" si="785"/>
        <v>1</v>
      </c>
      <c r="I1125" s="34">
        <f t="shared" si="785"/>
        <v>1</v>
      </c>
      <c r="J1125" s="34">
        <f t="shared" si="785"/>
        <v>1</v>
      </c>
      <c r="K1125" s="34">
        <f t="shared" si="785"/>
        <v>1</v>
      </c>
      <c r="L1125" s="34">
        <f t="shared" si="785"/>
        <v>1</v>
      </c>
      <c r="M1125" s="34">
        <f t="shared" si="785"/>
        <v>1</v>
      </c>
      <c r="N1125" s="24">
        <f t="shared" si="785"/>
        <v>1</v>
      </c>
      <c r="O1125" s="24">
        <f t="shared" si="785"/>
        <v>1</v>
      </c>
      <c r="P1125" s="24">
        <f t="shared" si="785"/>
        <v>1</v>
      </c>
      <c r="Q1125" s="24">
        <f t="shared" si="785"/>
        <v>1</v>
      </c>
      <c r="R1125" s="24">
        <f t="shared" si="785"/>
        <v>1</v>
      </c>
      <c r="S1125" s="24">
        <f t="shared" si="785"/>
        <v>1</v>
      </c>
      <c r="T1125" s="24">
        <f t="shared" si="785"/>
        <v>1</v>
      </c>
      <c r="U1125" s="24">
        <f t="shared" si="785"/>
        <v>1</v>
      </c>
      <c r="V1125" s="24">
        <f t="shared" si="785"/>
        <v>1</v>
      </c>
      <c r="W1125" s="24">
        <f t="shared" si="785"/>
        <v>1</v>
      </c>
      <c r="X1125" s="24">
        <f t="shared" si="785"/>
        <v>1</v>
      </c>
      <c r="Y1125" s="24">
        <f t="shared" si="785"/>
        <v>1</v>
      </c>
      <c r="Z1125" s="24">
        <f t="shared" si="785"/>
        <v>1</v>
      </c>
      <c r="AA1125" s="24">
        <f t="shared" si="785"/>
        <v>1</v>
      </c>
      <c r="AB1125" s="24">
        <f t="shared" si="785"/>
        <v>1</v>
      </c>
      <c r="AC1125" s="24">
        <f t="shared" si="785"/>
        <v>1</v>
      </c>
      <c r="AD1125" s="24">
        <f t="shared" si="785"/>
        <v>1</v>
      </c>
      <c r="AE1125" s="24">
        <f t="shared" si="785"/>
        <v>1</v>
      </c>
      <c r="AF1125" s="24">
        <f t="shared" si="785"/>
        <v>1</v>
      </c>
      <c r="AG1125" s="24">
        <f t="shared" si="785"/>
        <v>1</v>
      </c>
      <c r="AH1125" s="24">
        <f t="shared" si="785"/>
        <v>1</v>
      </c>
    </row>
    <row r="1126" spans="2:34" collapsed="1">
      <c r="B1126" t="str">
        <f t="shared" si="776"/>
        <v/>
      </c>
      <c r="G1126" s="34"/>
      <c r="H1126" s="34"/>
      <c r="I1126" s="34"/>
      <c r="J1126" s="34"/>
      <c r="K1126" s="34"/>
      <c r="L1126" s="34"/>
      <c r="M1126" s="34"/>
      <c r="N1126" s="34"/>
      <c r="O1126" s="34"/>
      <c r="P1126" s="34"/>
      <c r="Q1126" s="34"/>
      <c r="R1126" s="34"/>
      <c r="S1126" s="34"/>
      <c r="T1126" s="34"/>
      <c r="U1126" s="34"/>
      <c r="V1126" s="34"/>
      <c r="W1126" s="34"/>
      <c r="X1126" s="34"/>
      <c r="Y1126" s="34"/>
      <c r="Z1126" s="34"/>
      <c r="AA1126" s="34"/>
      <c r="AB1126" s="34"/>
      <c r="AC1126" s="34"/>
      <c r="AD1126" s="34"/>
      <c r="AE1126" s="34"/>
      <c r="AF1126" s="34"/>
      <c r="AG1126" s="34"/>
      <c r="AH1126" s="34"/>
    </row>
    <row r="1127" spans="2:34">
      <c r="B1127" t="str">
        <f t="shared" si="776"/>
        <v>LSFO - Item - Region - Unit</v>
      </c>
      <c r="C1127" s="55" t="s">
        <v>20</v>
      </c>
      <c r="D1127" s="55" t="s">
        <v>28</v>
      </c>
      <c r="E1127" s="55" t="s">
        <v>1</v>
      </c>
      <c r="F1127" s="55" t="s">
        <v>29</v>
      </c>
      <c r="G1127" s="51">
        <v>2023</v>
      </c>
      <c r="H1127" s="51">
        <v>2024</v>
      </c>
      <c r="I1127" s="51">
        <v>2025</v>
      </c>
      <c r="J1127" s="51">
        <v>2026</v>
      </c>
      <c r="K1127" s="51">
        <v>2027</v>
      </c>
      <c r="L1127" s="51">
        <v>2028</v>
      </c>
      <c r="M1127" s="51">
        <v>2029</v>
      </c>
      <c r="N1127" s="51">
        <v>2030</v>
      </c>
      <c r="O1127" s="51">
        <v>2031</v>
      </c>
      <c r="P1127" s="51">
        <v>2032</v>
      </c>
      <c r="Q1127" s="51">
        <v>2033</v>
      </c>
      <c r="R1127" s="51">
        <v>2034</v>
      </c>
      <c r="S1127" s="51">
        <v>2035</v>
      </c>
      <c r="T1127" s="51">
        <v>2036</v>
      </c>
      <c r="U1127" s="51">
        <v>2037</v>
      </c>
      <c r="V1127" s="51">
        <v>2038</v>
      </c>
      <c r="W1127" s="51">
        <v>2039</v>
      </c>
      <c r="X1127" s="51">
        <v>2040</v>
      </c>
      <c r="Y1127" s="51">
        <v>2041</v>
      </c>
      <c r="Z1127" s="51">
        <v>2042</v>
      </c>
      <c r="AA1127" s="51">
        <v>2043</v>
      </c>
      <c r="AB1127" s="51">
        <v>2044</v>
      </c>
      <c r="AC1127" s="51">
        <v>2045</v>
      </c>
      <c r="AD1127" s="51">
        <v>2046</v>
      </c>
      <c r="AE1127" s="51">
        <v>2047</v>
      </c>
      <c r="AF1127" s="51">
        <v>2048</v>
      </c>
      <c r="AG1127" s="51">
        <v>2049</v>
      </c>
      <c r="AH1127" s="51">
        <v>2050</v>
      </c>
    </row>
    <row r="1128" spans="2:34" hidden="1" outlineLevel="1">
      <c r="B1128" t="str">
        <f t="shared" si="776"/>
        <v/>
      </c>
      <c r="C1128" s="56"/>
      <c r="D1128" s="56"/>
      <c r="E1128" s="56"/>
      <c r="F1128" s="56"/>
      <c r="G1128" s="57"/>
      <c r="H1128" s="57"/>
      <c r="I1128" s="57"/>
      <c r="J1128" s="57"/>
      <c r="K1128" s="57"/>
      <c r="L1128" s="57"/>
      <c r="M1128" s="57"/>
      <c r="N1128" s="57"/>
      <c r="O1128" s="57"/>
      <c r="P1128" s="57"/>
      <c r="Q1128" s="57"/>
      <c r="R1128" s="57"/>
      <c r="S1128" s="57"/>
      <c r="T1128" s="57"/>
      <c r="U1128" s="57"/>
      <c r="V1128" s="57"/>
      <c r="W1128" s="57"/>
      <c r="X1128" s="57"/>
      <c r="Y1128" s="57"/>
      <c r="Z1128" s="57"/>
      <c r="AA1128" s="57"/>
      <c r="AB1128" s="57"/>
      <c r="AC1128" s="57"/>
      <c r="AD1128" s="57"/>
      <c r="AE1128" s="57"/>
      <c r="AF1128" s="57"/>
      <c r="AG1128" s="57"/>
      <c r="AH1128" s="57"/>
    </row>
    <row r="1129" spans="2:34" hidden="1" outlineLevel="1">
      <c r="B1129" t="str">
        <f t="shared" si="776"/>
        <v>LSFO - Total emissions - WTW - GWP100 - Global - ton CO2eq/ton fuel</v>
      </c>
      <c r="C1129" s="58" t="str">
        <f>C1127</f>
        <v>LSFO</v>
      </c>
      <c r="D1129" s="10" t="s">
        <v>196</v>
      </c>
      <c r="E1129" s="10" t="s">
        <v>49</v>
      </c>
      <c r="F1129" s="10" t="s">
        <v>52</v>
      </c>
      <c r="G1129" s="62">
        <f t="shared" ref="G1129:AH1129" si="786">G1131+G1133</f>
        <v>3.8433300000000004</v>
      </c>
      <c r="H1129" s="62">
        <f t="shared" si="786"/>
        <v>3.8433300000000004</v>
      </c>
      <c r="I1129" s="62">
        <f t="shared" si="786"/>
        <v>3.8433300000000004</v>
      </c>
      <c r="J1129" s="62">
        <f t="shared" si="786"/>
        <v>3.8433300000000004</v>
      </c>
      <c r="K1129" s="62">
        <f t="shared" si="786"/>
        <v>3.8433300000000004</v>
      </c>
      <c r="L1129" s="62">
        <f t="shared" si="786"/>
        <v>3.8433300000000004</v>
      </c>
      <c r="M1129" s="62">
        <f t="shared" si="786"/>
        <v>3.8433300000000004</v>
      </c>
      <c r="N1129" s="62">
        <f t="shared" si="786"/>
        <v>3.8433300000000004</v>
      </c>
      <c r="O1129" s="62">
        <f t="shared" si="786"/>
        <v>3.8433300000000004</v>
      </c>
      <c r="P1129" s="62">
        <f t="shared" si="786"/>
        <v>3.8433300000000004</v>
      </c>
      <c r="Q1129" s="62">
        <f t="shared" si="786"/>
        <v>3.8433300000000004</v>
      </c>
      <c r="R1129" s="62">
        <f t="shared" si="786"/>
        <v>3.8433300000000004</v>
      </c>
      <c r="S1129" s="62">
        <f t="shared" si="786"/>
        <v>3.8433300000000004</v>
      </c>
      <c r="T1129" s="62">
        <f t="shared" si="786"/>
        <v>3.8433300000000004</v>
      </c>
      <c r="U1129" s="62">
        <f t="shared" si="786"/>
        <v>3.8433300000000004</v>
      </c>
      <c r="V1129" s="62">
        <f t="shared" si="786"/>
        <v>3.8433300000000004</v>
      </c>
      <c r="W1129" s="62">
        <f t="shared" si="786"/>
        <v>3.8433300000000004</v>
      </c>
      <c r="X1129" s="62">
        <f t="shared" si="786"/>
        <v>3.8433300000000004</v>
      </c>
      <c r="Y1129" s="62">
        <f t="shared" si="786"/>
        <v>3.8433300000000004</v>
      </c>
      <c r="Z1129" s="62">
        <f t="shared" si="786"/>
        <v>3.8433300000000004</v>
      </c>
      <c r="AA1129" s="62">
        <f t="shared" si="786"/>
        <v>3.8433300000000004</v>
      </c>
      <c r="AB1129" s="62">
        <f t="shared" si="786"/>
        <v>3.8433300000000004</v>
      </c>
      <c r="AC1129" s="62">
        <f t="shared" si="786"/>
        <v>3.8433300000000004</v>
      </c>
      <c r="AD1129" s="62">
        <f t="shared" si="786"/>
        <v>3.8433300000000004</v>
      </c>
      <c r="AE1129" s="62">
        <f t="shared" si="786"/>
        <v>3.8433300000000004</v>
      </c>
      <c r="AF1129" s="62">
        <f t="shared" si="786"/>
        <v>3.8433300000000004</v>
      </c>
      <c r="AG1129" s="62">
        <f t="shared" si="786"/>
        <v>3.8433300000000004</v>
      </c>
      <c r="AH1129" s="62">
        <f t="shared" si="786"/>
        <v>3.8433300000000004</v>
      </c>
    </row>
    <row r="1130" spans="2:34" hidden="1" outlineLevel="1">
      <c r="B1130" t="str">
        <f t="shared" si="776"/>
        <v>LSFO - Total emissions - WTW - GWP20 - Global - ton CO2eq/ton fuel</v>
      </c>
      <c r="C1130" s="59" t="str">
        <f>C1127</f>
        <v>LSFO</v>
      </c>
      <c r="D1130" s="13" t="s">
        <v>197</v>
      </c>
      <c r="E1130" s="13" t="s">
        <v>49</v>
      </c>
      <c r="F1130" s="13" t="s">
        <v>52</v>
      </c>
      <c r="G1130" s="63">
        <f t="shared" ref="G1130:AH1130" si="787">G1132+G1134</f>
        <v>3.8434300000000001</v>
      </c>
      <c r="H1130" s="63">
        <f t="shared" si="787"/>
        <v>3.8434300000000001</v>
      </c>
      <c r="I1130" s="63">
        <f t="shared" si="787"/>
        <v>3.8434300000000001</v>
      </c>
      <c r="J1130" s="63">
        <f t="shared" si="787"/>
        <v>3.8434300000000001</v>
      </c>
      <c r="K1130" s="63">
        <f t="shared" si="787"/>
        <v>3.8434300000000001</v>
      </c>
      <c r="L1130" s="63">
        <f t="shared" si="787"/>
        <v>3.8434300000000001</v>
      </c>
      <c r="M1130" s="63">
        <f t="shared" si="787"/>
        <v>3.8434300000000001</v>
      </c>
      <c r="N1130" s="63">
        <f t="shared" si="787"/>
        <v>3.8434300000000001</v>
      </c>
      <c r="O1130" s="63">
        <f t="shared" si="787"/>
        <v>3.8434300000000001</v>
      </c>
      <c r="P1130" s="63">
        <f t="shared" si="787"/>
        <v>3.8434300000000001</v>
      </c>
      <c r="Q1130" s="63">
        <f t="shared" si="787"/>
        <v>3.8434300000000001</v>
      </c>
      <c r="R1130" s="63">
        <f t="shared" si="787"/>
        <v>3.8434300000000001</v>
      </c>
      <c r="S1130" s="63">
        <f t="shared" si="787"/>
        <v>3.8434300000000001</v>
      </c>
      <c r="T1130" s="63">
        <f t="shared" si="787"/>
        <v>3.8434300000000001</v>
      </c>
      <c r="U1130" s="63">
        <f t="shared" si="787"/>
        <v>3.8434300000000001</v>
      </c>
      <c r="V1130" s="63">
        <f t="shared" si="787"/>
        <v>3.8434300000000001</v>
      </c>
      <c r="W1130" s="63">
        <f t="shared" si="787"/>
        <v>3.8434300000000001</v>
      </c>
      <c r="X1130" s="63">
        <f t="shared" si="787"/>
        <v>3.8434300000000001</v>
      </c>
      <c r="Y1130" s="63">
        <f t="shared" si="787"/>
        <v>3.8434300000000001</v>
      </c>
      <c r="Z1130" s="63">
        <f t="shared" si="787"/>
        <v>3.8434300000000001</v>
      </c>
      <c r="AA1130" s="63">
        <f t="shared" si="787"/>
        <v>3.8434300000000001</v>
      </c>
      <c r="AB1130" s="63">
        <f t="shared" si="787"/>
        <v>3.8434300000000001</v>
      </c>
      <c r="AC1130" s="63">
        <f t="shared" si="787"/>
        <v>3.8434300000000001</v>
      </c>
      <c r="AD1130" s="63">
        <f t="shared" si="787"/>
        <v>3.8434300000000001</v>
      </c>
      <c r="AE1130" s="63">
        <f t="shared" si="787"/>
        <v>3.8434300000000001</v>
      </c>
      <c r="AF1130" s="63">
        <f t="shared" si="787"/>
        <v>3.8434300000000001</v>
      </c>
      <c r="AG1130" s="63">
        <f t="shared" si="787"/>
        <v>3.8434300000000001</v>
      </c>
      <c r="AH1130" s="63">
        <f t="shared" si="787"/>
        <v>3.8434300000000001</v>
      </c>
    </row>
    <row r="1131" spans="2:34" hidden="1" outlineLevel="1">
      <c r="B1131" t="str">
        <f t="shared" si="776"/>
        <v>LSFO - Total emissions - TTW - GWP100 - Global - ton CO2eq/ton fuel</v>
      </c>
      <c r="C1131" s="58" t="str">
        <f>C1127</f>
        <v>LSFO</v>
      </c>
      <c r="D1131" s="10" t="s">
        <v>198</v>
      </c>
      <c r="E1131" s="10" t="s">
        <v>49</v>
      </c>
      <c r="F1131" s="10" t="s">
        <v>52</v>
      </c>
      <c r="G1131" s="62">
        <f>G1144+G1145*G1135+G1146*G1137</f>
        <v>3.1633300000000002</v>
      </c>
      <c r="H1131" s="62">
        <f t="shared" ref="H1131:AH1131" si="788">H1144+H1145*H1135+H1146*H1137</f>
        <v>3.1633300000000002</v>
      </c>
      <c r="I1131" s="62">
        <f t="shared" si="788"/>
        <v>3.1633300000000002</v>
      </c>
      <c r="J1131" s="62">
        <f t="shared" si="788"/>
        <v>3.1633300000000002</v>
      </c>
      <c r="K1131" s="62">
        <f t="shared" si="788"/>
        <v>3.1633300000000002</v>
      </c>
      <c r="L1131" s="62">
        <f t="shared" si="788"/>
        <v>3.1633300000000002</v>
      </c>
      <c r="M1131" s="62">
        <f t="shared" si="788"/>
        <v>3.1633300000000002</v>
      </c>
      <c r="N1131" s="62">
        <f t="shared" si="788"/>
        <v>3.1633300000000002</v>
      </c>
      <c r="O1131" s="62">
        <f t="shared" si="788"/>
        <v>3.1633300000000002</v>
      </c>
      <c r="P1131" s="62">
        <f t="shared" si="788"/>
        <v>3.1633300000000002</v>
      </c>
      <c r="Q1131" s="62">
        <f t="shared" si="788"/>
        <v>3.1633300000000002</v>
      </c>
      <c r="R1131" s="62">
        <f t="shared" si="788"/>
        <v>3.1633300000000002</v>
      </c>
      <c r="S1131" s="62">
        <f t="shared" si="788"/>
        <v>3.1633300000000002</v>
      </c>
      <c r="T1131" s="62">
        <f t="shared" si="788"/>
        <v>3.1633300000000002</v>
      </c>
      <c r="U1131" s="62">
        <f t="shared" si="788"/>
        <v>3.1633300000000002</v>
      </c>
      <c r="V1131" s="62">
        <f t="shared" si="788"/>
        <v>3.1633300000000002</v>
      </c>
      <c r="W1131" s="62">
        <f t="shared" si="788"/>
        <v>3.1633300000000002</v>
      </c>
      <c r="X1131" s="62">
        <f t="shared" si="788"/>
        <v>3.1633300000000002</v>
      </c>
      <c r="Y1131" s="62">
        <f t="shared" si="788"/>
        <v>3.1633300000000002</v>
      </c>
      <c r="Z1131" s="62">
        <f t="shared" si="788"/>
        <v>3.1633300000000002</v>
      </c>
      <c r="AA1131" s="62">
        <f t="shared" si="788"/>
        <v>3.1633300000000002</v>
      </c>
      <c r="AB1131" s="62">
        <f t="shared" si="788"/>
        <v>3.1633300000000002</v>
      </c>
      <c r="AC1131" s="62">
        <f t="shared" si="788"/>
        <v>3.1633300000000002</v>
      </c>
      <c r="AD1131" s="62">
        <f t="shared" si="788"/>
        <v>3.1633300000000002</v>
      </c>
      <c r="AE1131" s="62">
        <f t="shared" si="788"/>
        <v>3.1633300000000002</v>
      </c>
      <c r="AF1131" s="62">
        <f t="shared" si="788"/>
        <v>3.1633300000000002</v>
      </c>
      <c r="AG1131" s="62">
        <f t="shared" si="788"/>
        <v>3.1633300000000002</v>
      </c>
      <c r="AH1131" s="62">
        <f t="shared" si="788"/>
        <v>3.1633300000000002</v>
      </c>
    </row>
    <row r="1132" spans="2:34" hidden="1" outlineLevel="1">
      <c r="B1132" t="str">
        <f t="shared" si="776"/>
        <v>LSFO - Total emissions - TTW - GWP20 - Global - ton CO2eq/ton fuel</v>
      </c>
      <c r="C1132" s="56" t="str">
        <f>C1127</f>
        <v>LSFO</v>
      </c>
      <c r="D1132" s="2" t="s">
        <v>199</v>
      </c>
      <c r="E1132" s="2" t="s">
        <v>49</v>
      </c>
      <c r="F1132" s="2" t="s">
        <v>52</v>
      </c>
      <c r="G1132" s="89">
        <f>G1144+G1145*G1136+G1146*G1138</f>
        <v>3.16343</v>
      </c>
      <c r="H1132" s="89">
        <f t="shared" ref="H1132:AH1132" si="789">H1144+H1145*H1136+H1146*H1138</f>
        <v>3.16343</v>
      </c>
      <c r="I1132" s="89">
        <f t="shared" si="789"/>
        <v>3.16343</v>
      </c>
      <c r="J1132" s="89">
        <f t="shared" si="789"/>
        <v>3.16343</v>
      </c>
      <c r="K1132" s="89">
        <f t="shared" si="789"/>
        <v>3.16343</v>
      </c>
      <c r="L1132" s="89">
        <f t="shared" si="789"/>
        <v>3.16343</v>
      </c>
      <c r="M1132" s="89">
        <f t="shared" si="789"/>
        <v>3.16343</v>
      </c>
      <c r="N1132" s="89">
        <f t="shared" si="789"/>
        <v>3.16343</v>
      </c>
      <c r="O1132" s="89">
        <f t="shared" si="789"/>
        <v>3.16343</v>
      </c>
      <c r="P1132" s="89">
        <f t="shared" si="789"/>
        <v>3.16343</v>
      </c>
      <c r="Q1132" s="89">
        <f t="shared" si="789"/>
        <v>3.16343</v>
      </c>
      <c r="R1132" s="89">
        <f t="shared" si="789"/>
        <v>3.16343</v>
      </c>
      <c r="S1132" s="89">
        <f t="shared" si="789"/>
        <v>3.16343</v>
      </c>
      <c r="T1132" s="89">
        <f t="shared" si="789"/>
        <v>3.16343</v>
      </c>
      <c r="U1132" s="89">
        <f t="shared" si="789"/>
        <v>3.16343</v>
      </c>
      <c r="V1132" s="89">
        <f t="shared" si="789"/>
        <v>3.16343</v>
      </c>
      <c r="W1132" s="89">
        <f t="shared" si="789"/>
        <v>3.16343</v>
      </c>
      <c r="X1132" s="89">
        <f t="shared" si="789"/>
        <v>3.16343</v>
      </c>
      <c r="Y1132" s="89">
        <f t="shared" si="789"/>
        <v>3.16343</v>
      </c>
      <c r="Z1132" s="89">
        <f t="shared" si="789"/>
        <v>3.16343</v>
      </c>
      <c r="AA1132" s="89">
        <f t="shared" si="789"/>
        <v>3.16343</v>
      </c>
      <c r="AB1132" s="89">
        <f t="shared" si="789"/>
        <v>3.16343</v>
      </c>
      <c r="AC1132" s="89">
        <f t="shared" si="789"/>
        <v>3.16343</v>
      </c>
      <c r="AD1132" s="89">
        <f t="shared" si="789"/>
        <v>3.16343</v>
      </c>
      <c r="AE1132" s="89">
        <f t="shared" si="789"/>
        <v>3.16343</v>
      </c>
      <c r="AF1132" s="89">
        <f t="shared" si="789"/>
        <v>3.16343</v>
      </c>
      <c r="AG1132" s="89">
        <f t="shared" si="789"/>
        <v>3.16343</v>
      </c>
      <c r="AH1132" s="89">
        <f t="shared" si="789"/>
        <v>3.16343</v>
      </c>
    </row>
    <row r="1133" spans="2:34" hidden="1" outlineLevel="1">
      <c r="B1133" t="str">
        <f t="shared" si="776"/>
        <v>LSFO - Total emissions - WTT - GWP100 - Global - ton CO2eq/ton fuel</v>
      </c>
      <c r="C1133" s="58" t="str">
        <f>C1127</f>
        <v>LSFO</v>
      </c>
      <c r="D1133" s="10" t="s">
        <v>169</v>
      </c>
      <c r="E1133" s="10" t="s">
        <v>49</v>
      </c>
      <c r="F1133" s="10" t="s">
        <v>52</v>
      </c>
      <c r="G1133" s="62">
        <f>G1151+G1152*G1135+G1153*G1137</f>
        <v>0.68</v>
      </c>
      <c r="H1133" s="62">
        <f t="shared" ref="H1133:AH1133" si="790">H1151+H1152*H1135+H1153*H1137</f>
        <v>0.68</v>
      </c>
      <c r="I1133" s="62">
        <f t="shared" si="790"/>
        <v>0.68</v>
      </c>
      <c r="J1133" s="62">
        <f t="shared" si="790"/>
        <v>0.68</v>
      </c>
      <c r="K1133" s="62">
        <f t="shared" si="790"/>
        <v>0.68</v>
      </c>
      <c r="L1133" s="62">
        <f t="shared" si="790"/>
        <v>0.68</v>
      </c>
      <c r="M1133" s="62">
        <f t="shared" si="790"/>
        <v>0.68</v>
      </c>
      <c r="N1133" s="62">
        <f t="shared" si="790"/>
        <v>0.68</v>
      </c>
      <c r="O1133" s="62">
        <f t="shared" si="790"/>
        <v>0.68</v>
      </c>
      <c r="P1133" s="62">
        <f t="shared" si="790"/>
        <v>0.68</v>
      </c>
      <c r="Q1133" s="62">
        <f t="shared" si="790"/>
        <v>0.68</v>
      </c>
      <c r="R1133" s="62">
        <f t="shared" si="790"/>
        <v>0.68</v>
      </c>
      <c r="S1133" s="62">
        <f t="shared" si="790"/>
        <v>0.68</v>
      </c>
      <c r="T1133" s="62">
        <f t="shared" si="790"/>
        <v>0.68</v>
      </c>
      <c r="U1133" s="62">
        <f t="shared" si="790"/>
        <v>0.68</v>
      </c>
      <c r="V1133" s="62">
        <f t="shared" si="790"/>
        <v>0.68</v>
      </c>
      <c r="W1133" s="62">
        <f t="shared" si="790"/>
        <v>0.68</v>
      </c>
      <c r="X1133" s="62">
        <f t="shared" si="790"/>
        <v>0.68</v>
      </c>
      <c r="Y1133" s="62">
        <f t="shared" si="790"/>
        <v>0.68</v>
      </c>
      <c r="Z1133" s="62">
        <f t="shared" si="790"/>
        <v>0.68</v>
      </c>
      <c r="AA1133" s="62">
        <f t="shared" si="790"/>
        <v>0.68</v>
      </c>
      <c r="AB1133" s="62">
        <f t="shared" si="790"/>
        <v>0.68</v>
      </c>
      <c r="AC1133" s="62">
        <f t="shared" si="790"/>
        <v>0.68</v>
      </c>
      <c r="AD1133" s="62">
        <f t="shared" si="790"/>
        <v>0.68</v>
      </c>
      <c r="AE1133" s="62">
        <f t="shared" si="790"/>
        <v>0.68</v>
      </c>
      <c r="AF1133" s="62">
        <f t="shared" si="790"/>
        <v>0.68</v>
      </c>
      <c r="AG1133" s="62">
        <f t="shared" si="790"/>
        <v>0.68</v>
      </c>
      <c r="AH1133" s="62">
        <f t="shared" si="790"/>
        <v>0.68</v>
      </c>
    </row>
    <row r="1134" spans="2:34" hidden="1" outlineLevel="1">
      <c r="B1134" t="str">
        <f t="shared" si="776"/>
        <v>LSFO - Total emissions - WTT - GWP20 - Global - ton CO2eq/ton fuel</v>
      </c>
      <c r="C1134" s="59" t="str">
        <f>C1127</f>
        <v>LSFO</v>
      </c>
      <c r="D1134" s="13" t="s">
        <v>170</v>
      </c>
      <c r="E1134" s="13" t="s">
        <v>49</v>
      </c>
      <c r="F1134" s="13" t="s">
        <v>52</v>
      </c>
      <c r="G1134" s="63">
        <f>G1151+G1152*G1136+G1153*G1138</f>
        <v>0.68</v>
      </c>
      <c r="H1134" s="63">
        <f t="shared" ref="H1134:AH1134" si="791">H1151+H1152*H1136+H1153*H1138</f>
        <v>0.68</v>
      </c>
      <c r="I1134" s="63">
        <f t="shared" si="791"/>
        <v>0.68</v>
      </c>
      <c r="J1134" s="63">
        <f t="shared" si="791"/>
        <v>0.68</v>
      </c>
      <c r="K1134" s="63">
        <f t="shared" si="791"/>
        <v>0.68</v>
      </c>
      <c r="L1134" s="63">
        <f t="shared" si="791"/>
        <v>0.68</v>
      </c>
      <c r="M1134" s="63">
        <f t="shared" si="791"/>
        <v>0.68</v>
      </c>
      <c r="N1134" s="63">
        <f t="shared" si="791"/>
        <v>0.68</v>
      </c>
      <c r="O1134" s="63">
        <f t="shared" si="791"/>
        <v>0.68</v>
      </c>
      <c r="P1134" s="63">
        <f t="shared" si="791"/>
        <v>0.68</v>
      </c>
      <c r="Q1134" s="63">
        <f t="shared" si="791"/>
        <v>0.68</v>
      </c>
      <c r="R1134" s="63">
        <f t="shared" si="791"/>
        <v>0.68</v>
      </c>
      <c r="S1134" s="63">
        <f t="shared" si="791"/>
        <v>0.68</v>
      </c>
      <c r="T1134" s="63">
        <f t="shared" si="791"/>
        <v>0.68</v>
      </c>
      <c r="U1134" s="63">
        <f t="shared" si="791"/>
        <v>0.68</v>
      </c>
      <c r="V1134" s="63">
        <f t="shared" si="791"/>
        <v>0.68</v>
      </c>
      <c r="W1134" s="63">
        <f t="shared" si="791"/>
        <v>0.68</v>
      </c>
      <c r="X1134" s="63">
        <f t="shared" si="791"/>
        <v>0.68</v>
      </c>
      <c r="Y1134" s="63">
        <f t="shared" si="791"/>
        <v>0.68</v>
      </c>
      <c r="Z1134" s="63">
        <f t="shared" si="791"/>
        <v>0.68</v>
      </c>
      <c r="AA1134" s="63">
        <f t="shared" si="791"/>
        <v>0.68</v>
      </c>
      <c r="AB1134" s="63">
        <f t="shared" si="791"/>
        <v>0.68</v>
      </c>
      <c r="AC1134" s="63">
        <f t="shared" si="791"/>
        <v>0.68</v>
      </c>
      <c r="AD1134" s="63">
        <f t="shared" si="791"/>
        <v>0.68</v>
      </c>
      <c r="AE1134" s="63">
        <f t="shared" si="791"/>
        <v>0.68</v>
      </c>
      <c r="AF1134" s="63">
        <f t="shared" si="791"/>
        <v>0.68</v>
      </c>
      <c r="AG1134" s="63">
        <f t="shared" si="791"/>
        <v>0.68</v>
      </c>
      <c r="AH1134" s="63">
        <f t="shared" si="791"/>
        <v>0.68</v>
      </c>
    </row>
    <row r="1135" spans="2:34" hidden="1" outlineLevel="1">
      <c r="B1135" t="str">
        <f t="shared" si="776"/>
        <v>General - Methane - GWP100 - Global - ton CO2eq/ton fuel</v>
      </c>
      <c r="C1135" t="s">
        <v>115</v>
      </c>
      <c r="D1135" t="s">
        <v>171</v>
      </c>
      <c r="E1135" t="s">
        <v>49</v>
      </c>
      <c r="F1135" t="s">
        <v>52</v>
      </c>
      <c r="G1135" s="29">
        <f t="shared" ref="G1135:AH1135" si="792">Methane_GWP100</f>
        <v>29</v>
      </c>
      <c r="H1135" s="29">
        <f t="shared" si="792"/>
        <v>29</v>
      </c>
      <c r="I1135" s="29">
        <f t="shared" si="792"/>
        <v>29</v>
      </c>
      <c r="J1135" s="29">
        <f t="shared" si="792"/>
        <v>29</v>
      </c>
      <c r="K1135" s="29">
        <f t="shared" si="792"/>
        <v>29</v>
      </c>
      <c r="L1135" s="29">
        <f t="shared" si="792"/>
        <v>29</v>
      </c>
      <c r="M1135" s="29">
        <f t="shared" si="792"/>
        <v>29</v>
      </c>
      <c r="N1135" s="8">
        <f t="shared" si="792"/>
        <v>29</v>
      </c>
      <c r="O1135" s="8">
        <f t="shared" si="792"/>
        <v>29</v>
      </c>
      <c r="P1135" s="8">
        <f t="shared" si="792"/>
        <v>29</v>
      </c>
      <c r="Q1135" s="8">
        <f t="shared" si="792"/>
        <v>29</v>
      </c>
      <c r="R1135" s="8">
        <f t="shared" si="792"/>
        <v>29</v>
      </c>
      <c r="S1135" s="8">
        <f t="shared" si="792"/>
        <v>29</v>
      </c>
      <c r="T1135" s="8">
        <f t="shared" si="792"/>
        <v>29</v>
      </c>
      <c r="U1135" s="8">
        <f t="shared" si="792"/>
        <v>29</v>
      </c>
      <c r="V1135" s="8">
        <f t="shared" si="792"/>
        <v>29</v>
      </c>
      <c r="W1135" s="8">
        <f t="shared" si="792"/>
        <v>29</v>
      </c>
      <c r="X1135" s="8">
        <f t="shared" si="792"/>
        <v>29</v>
      </c>
      <c r="Y1135" s="8">
        <f t="shared" si="792"/>
        <v>29</v>
      </c>
      <c r="Z1135" s="8">
        <f t="shared" si="792"/>
        <v>29</v>
      </c>
      <c r="AA1135" s="8">
        <f t="shared" si="792"/>
        <v>29</v>
      </c>
      <c r="AB1135" s="8">
        <f t="shared" si="792"/>
        <v>29</v>
      </c>
      <c r="AC1135" s="8">
        <f t="shared" si="792"/>
        <v>29</v>
      </c>
      <c r="AD1135" s="8">
        <f t="shared" si="792"/>
        <v>29</v>
      </c>
      <c r="AE1135" s="8">
        <f t="shared" si="792"/>
        <v>29</v>
      </c>
      <c r="AF1135" s="8">
        <f t="shared" si="792"/>
        <v>29</v>
      </c>
      <c r="AG1135" s="8">
        <f t="shared" si="792"/>
        <v>29</v>
      </c>
      <c r="AH1135" s="8">
        <f t="shared" si="792"/>
        <v>29</v>
      </c>
    </row>
    <row r="1136" spans="2:34" hidden="1" outlineLevel="1">
      <c r="B1136" t="str">
        <f t="shared" si="776"/>
        <v>General - Methane - GWP20 - Global - ton CO2eq/ton fuel</v>
      </c>
      <c r="C1136" t="s">
        <v>115</v>
      </c>
      <c r="D1136" t="s">
        <v>172</v>
      </c>
      <c r="E1136" t="s">
        <v>49</v>
      </c>
      <c r="F1136" t="s">
        <v>52</v>
      </c>
      <c r="G1136" s="29">
        <f t="shared" ref="G1136:AH1136" si="793">Methane_GWP20</f>
        <v>85</v>
      </c>
      <c r="H1136" s="29">
        <f t="shared" si="793"/>
        <v>85</v>
      </c>
      <c r="I1136" s="29">
        <f t="shared" si="793"/>
        <v>85</v>
      </c>
      <c r="J1136" s="29">
        <f t="shared" si="793"/>
        <v>85</v>
      </c>
      <c r="K1136" s="29">
        <f t="shared" si="793"/>
        <v>85</v>
      </c>
      <c r="L1136" s="29">
        <f t="shared" si="793"/>
        <v>85</v>
      </c>
      <c r="M1136" s="29">
        <f t="shared" si="793"/>
        <v>85</v>
      </c>
      <c r="N1136" s="8">
        <f t="shared" si="793"/>
        <v>85</v>
      </c>
      <c r="O1136" s="8">
        <f t="shared" si="793"/>
        <v>85</v>
      </c>
      <c r="P1136" s="8">
        <f t="shared" si="793"/>
        <v>85</v>
      </c>
      <c r="Q1136" s="8">
        <f t="shared" si="793"/>
        <v>85</v>
      </c>
      <c r="R1136" s="8">
        <f t="shared" si="793"/>
        <v>85</v>
      </c>
      <c r="S1136" s="8">
        <f t="shared" si="793"/>
        <v>85</v>
      </c>
      <c r="T1136" s="8">
        <f t="shared" si="793"/>
        <v>85</v>
      </c>
      <c r="U1136" s="8">
        <f t="shared" si="793"/>
        <v>85</v>
      </c>
      <c r="V1136" s="8">
        <f t="shared" si="793"/>
        <v>85</v>
      </c>
      <c r="W1136" s="8">
        <f t="shared" si="793"/>
        <v>85</v>
      </c>
      <c r="X1136" s="8">
        <f t="shared" si="793"/>
        <v>85</v>
      </c>
      <c r="Y1136" s="8">
        <f t="shared" si="793"/>
        <v>85</v>
      </c>
      <c r="Z1136" s="8">
        <f t="shared" si="793"/>
        <v>85</v>
      </c>
      <c r="AA1136" s="8">
        <f t="shared" si="793"/>
        <v>85</v>
      </c>
      <c r="AB1136" s="8">
        <f t="shared" si="793"/>
        <v>85</v>
      </c>
      <c r="AC1136" s="8">
        <f t="shared" si="793"/>
        <v>85</v>
      </c>
      <c r="AD1136" s="8">
        <f t="shared" si="793"/>
        <v>85</v>
      </c>
      <c r="AE1136" s="8">
        <f t="shared" si="793"/>
        <v>85</v>
      </c>
      <c r="AF1136" s="8">
        <f t="shared" si="793"/>
        <v>85</v>
      </c>
      <c r="AG1136" s="8">
        <f t="shared" si="793"/>
        <v>85</v>
      </c>
      <c r="AH1136" s="8">
        <f t="shared" si="793"/>
        <v>85</v>
      </c>
    </row>
    <row r="1137" spans="2:34" hidden="1" outlineLevel="1">
      <c r="B1137" t="str">
        <f t="shared" si="776"/>
        <v>General - Nitrous oxide - GWP100 - Global - ton CO2eq/ton fuel</v>
      </c>
      <c r="C1137" t="s">
        <v>115</v>
      </c>
      <c r="D1137" t="s">
        <v>173</v>
      </c>
      <c r="E1137" t="s">
        <v>49</v>
      </c>
      <c r="F1137" t="s">
        <v>52</v>
      </c>
      <c r="G1137" s="29">
        <f t="shared" ref="G1137:AH1137" si="794">NitrousOxide_GWP100</f>
        <v>266</v>
      </c>
      <c r="H1137" s="29">
        <f t="shared" si="794"/>
        <v>266</v>
      </c>
      <c r="I1137" s="29">
        <f t="shared" si="794"/>
        <v>266</v>
      </c>
      <c r="J1137" s="29">
        <f t="shared" si="794"/>
        <v>266</v>
      </c>
      <c r="K1137" s="29">
        <f t="shared" si="794"/>
        <v>266</v>
      </c>
      <c r="L1137" s="29">
        <f t="shared" si="794"/>
        <v>266</v>
      </c>
      <c r="M1137" s="29">
        <f t="shared" si="794"/>
        <v>266</v>
      </c>
      <c r="N1137" s="8">
        <f t="shared" si="794"/>
        <v>266</v>
      </c>
      <c r="O1137" s="8">
        <f t="shared" si="794"/>
        <v>266</v>
      </c>
      <c r="P1137" s="8">
        <f t="shared" si="794"/>
        <v>266</v>
      </c>
      <c r="Q1137" s="8">
        <f t="shared" si="794"/>
        <v>266</v>
      </c>
      <c r="R1137" s="8">
        <f t="shared" si="794"/>
        <v>266</v>
      </c>
      <c r="S1137" s="8">
        <f t="shared" si="794"/>
        <v>266</v>
      </c>
      <c r="T1137" s="8">
        <f t="shared" si="794"/>
        <v>266</v>
      </c>
      <c r="U1137" s="8">
        <f t="shared" si="794"/>
        <v>266</v>
      </c>
      <c r="V1137" s="8">
        <f t="shared" si="794"/>
        <v>266</v>
      </c>
      <c r="W1137" s="8">
        <f t="shared" si="794"/>
        <v>266</v>
      </c>
      <c r="X1137" s="8">
        <f t="shared" si="794"/>
        <v>266</v>
      </c>
      <c r="Y1137" s="8">
        <f t="shared" si="794"/>
        <v>266</v>
      </c>
      <c r="Z1137" s="8">
        <f t="shared" si="794"/>
        <v>266</v>
      </c>
      <c r="AA1137" s="8">
        <f t="shared" si="794"/>
        <v>266</v>
      </c>
      <c r="AB1137" s="8">
        <f t="shared" si="794"/>
        <v>266</v>
      </c>
      <c r="AC1137" s="8">
        <f t="shared" si="794"/>
        <v>266</v>
      </c>
      <c r="AD1137" s="8">
        <f t="shared" si="794"/>
        <v>266</v>
      </c>
      <c r="AE1137" s="8">
        <f t="shared" si="794"/>
        <v>266</v>
      </c>
      <c r="AF1137" s="8">
        <f t="shared" si="794"/>
        <v>266</v>
      </c>
      <c r="AG1137" s="8">
        <f t="shared" si="794"/>
        <v>266</v>
      </c>
      <c r="AH1137" s="8">
        <f t="shared" si="794"/>
        <v>266</v>
      </c>
    </row>
    <row r="1138" spans="2:34" hidden="1" outlineLevel="1">
      <c r="B1138" t="str">
        <f t="shared" si="776"/>
        <v>General - Nitrous oxide - GWP20 - Global - ton CO2eq/ton fuel</v>
      </c>
      <c r="C1138" t="s">
        <v>115</v>
      </c>
      <c r="D1138" t="s">
        <v>174</v>
      </c>
      <c r="E1138" t="s">
        <v>49</v>
      </c>
      <c r="F1138" t="s">
        <v>52</v>
      </c>
      <c r="G1138" s="29">
        <f t="shared" ref="G1138:AH1138" si="795">NitrousOxide_GWP20</f>
        <v>251</v>
      </c>
      <c r="H1138" s="29">
        <f t="shared" si="795"/>
        <v>251</v>
      </c>
      <c r="I1138" s="29">
        <f t="shared" si="795"/>
        <v>251</v>
      </c>
      <c r="J1138" s="29">
        <f t="shared" si="795"/>
        <v>251</v>
      </c>
      <c r="K1138" s="29">
        <f t="shared" si="795"/>
        <v>251</v>
      </c>
      <c r="L1138" s="29">
        <f t="shared" si="795"/>
        <v>251</v>
      </c>
      <c r="M1138" s="29">
        <f t="shared" si="795"/>
        <v>251</v>
      </c>
      <c r="N1138" s="8">
        <f t="shared" si="795"/>
        <v>251</v>
      </c>
      <c r="O1138" s="8">
        <f t="shared" si="795"/>
        <v>251</v>
      </c>
      <c r="P1138" s="8">
        <f t="shared" si="795"/>
        <v>251</v>
      </c>
      <c r="Q1138" s="8">
        <f t="shared" si="795"/>
        <v>251</v>
      </c>
      <c r="R1138" s="8">
        <f t="shared" si="795"/>
        <v>251</v>
      </c>
      <c r="S1138" s="8">
        <f t="shared" si="795"/>
        <v>251</v>
      </c>
      <c r="T1138" s="8">
        <f t="shared" si="795"/>
        <v>251</v>
      </c>
      <c r="U1138" s="8">
        <f t="shared" si="795"/>
        <v>251</v>
      </c>
      <c r="V1138" s="8">
        <f t="shared" si="795"/>
        <v>251</v>
      </c>
      <c r="W1138" s="8">
        <f t="shared" si="795"/>
        <v>251</v>
      </c>
      <c r="X1138" s="8">
        <f t="shared" si="795"/>
        <v>251</v>
      </c>
      <c r="Y1138" s="8">
        <f t="shared" si="795"/>
        <v>251</v>
      </c>
      <c r="Z1138" s="8">
        <f t="shared" si="795"/>
        <v>251</v>
      </c>
      <c r="AA1138" s="8">
        <f t="shared" si="795"/>
        <v>251</v>
      </c>
      <c r="AB1138" s="8">
        <f t="shared" si="795"/>
        <v>251</v>
      </c>
      <c r="AC1138" s="8">
        <f t="shared" si="795"/>
        <v>251</v>
      </c>
      <c r="AD1138" s="8">
        <f t="shared" si="795"/>
        <v>251</v>
      </c>
      <c r="AE1138" s="8">
        <f t="shared" si="795"/>
        <v>251</v>
      </c>
      <c r="AF1138" s="8">
        <f t="shared" si="795"/>
        <v>251</v>
      </c>
      <c r="AG1138" s="8">
        <f t="shared" si="795"/>
        <v>251</v>
      </c>
      <c r="AH1138" s="8">
        <f t="shared" si="795"/>
        <v>251</v>
      </c>
    </row>
    <row r="1139" spans="2:34" hidden="1" outlineLevel="1">
      <c r="B1139" t="str">
        <f t="shared" si="776"/>
        <v/>
      </c>
      <c r="C1139" s="56"/>
      <c r="D1139" s="56"/>
      <c r="E1139" s="56"/>
      <c r="F1139" s="56"/>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row>
    <row r="1140" spans="2:34" hidden="1" outlineLevel="1">
      <c r="B1140" t="str">
        <f t="shared" si="776"/>
        <v>LSFO - Total emissions - WTW - Global - ton CO2/ton fuel</v>
      </c>
      <c r="C1140" s="10" t="str">
        <f>C1127</f>
        <v>LSFO</v>
      </c>
      <c r="D1140" s="10" t="s">
        <v>200</v>
      </c>
      <c r="E1140" s="10" t="s">
        <v>49</v>
      </c>
      <c r="F1140" s="10" t="s">
        <v>176</v>
      </c>
      <c r="G1140" s="60">
        <f>G1144+G1151</f>
        <v>3.794</v>
      </c>
      <c r="H1140" s="60">
        <f t="shared" ref="H1140:AH1140" si="796">H1144+H1151</f>
        <v>3.794</v>
      </c>
      <c r="I1140" s="60">
        <f t="shared" si="796"/>
        <v>3.794</v>
      </c>
      <c r="J1140" s="60">
        <f t="shared" si="796"/>
        <v>3.794</v>
      </c>
      <c r="K1140" s="60">
        <f t="shared" si="796"/>
        <v>3.794</v>
      </c>
      <c r="L1140" s="60">
        <f t="shared" si="796"/>
        <v>3.794</v>
      </c>
      <c r="M1140" s="60">
        <f t="shared" si="796"/>
        <v>3.794</v>
      </c>
      <c r="N1140" s="60">
        <f t="shared" si="796"/>
        <v>3.794</v>
      </c>
      <c r="O1140" s="60">
        <f t="shared" si="796"/>
        <v>3.794</v>
      </c>
      <c r="P1140" s="60">
        <f t="shared" si="796"/>
        <v>3.794</v>
      </c>
      <c r="Q1140" s="60">
        <f t="shared" si="796"/>
        <v>3.794</v>
      </c>
      <c r="R1140" s="60">
        <f t="shared" si="796"/>
        <v>3.794</v>
      </c>
      <c r="S1140" s="60">
        <f t="shared" si="796"/>
        <v>3.794</v>
      </c>
      <c r="T1140" s="60">
        <f t="shared" si="796"/>
        <v>3.794</v>
      </c>
      <c r="U1140" s="60">
        <f t="shared" si="796"/>
        <v>3.794</v>
      </c>
      <c r="V1140" s="60">
        <f t="shared" si="796"/>
        <v>3.794</v>
      </c>
      <c r="W1140" s="60">
        <f t="shared" si="796"/>
        <v>3.794</v>
      </c>
      <c r="X1140" s="60">
        <f t="shared" si="796"/>
        <v>3.794</v>
      </c>
      <c r="Y1140" s="60">
        <f t="shared" si="796"/>
        <v>3.794</v>
      </c>
      <c r="Z1140" s="60">
        <f t="shared" si="796"/>
        <v>3.794</v>
      </c>
      <c r="AA1140" s="60">
        <f t="shared" si="796"/>
        <v>3.794</v>
      </c>
      <c r="AB1140" s="60">
        <f t="shared" si="796"/>
        <v>3.794</v>
      </c>
      <c r="AC1140" s="60">
        <f t="shared" si="796"/>
        <v>3.794</v>
      </c>
      <c r="AD1140" s="60">
        <f t="shared" si="796"/>
        <v>3.794</v>
      </c>
      <c r="AE1140" s="60">
        <f t="shared" si="796"/>
        <v>3.794</v>
      </c>
      <c r="AF1140" s="60">
        <f t="shared" si="796"/>
        <v>3.794</v>
      </c>
      <c r="AG1140" s="60">
        <f t="shared" si="796"/>
        <v>3.794</v>
      </c>
      <c r="AH1140" s="60">
        <f t="shared" si="796"/>
        <v>3.794</v>
      </c>
    </row>
    <row r="1141" spans="2:34" hidden="1" outlineLevel="1">
      <c r="B1141" t="str">
        <f t="shared" si="776"/>
        <v>LSFO - Total emissions - WTW - Global - ton CH4/ton fuel</v>
      </c>
      <c r="C1141" s="2" t="str">
        <f>C1127</f>
        <v>LSFO</v>
      </c>
      <c r="D1141" s="2" t="s">
        <v>200</v>
      </c>
      <c r="E1141" s="2" t="s">
        <v>49</v>
      </c>
      <c r="F1141" s="2" t="s">
        <v>177</v>
      </c>
      <c r="G1141" s="64">
        <f t="shared" ref="G1141:AH1141" si="797">G1145+G1152</f>
        <v>5.0000000000000002E-5</v>
      </c>
      <c r="H1141" s="64">
        <f t="shared" si="797"/>
        <v>5.0000000000000002E-5</v>
      </c>
      <c r="I1141" s="64">
        <f t="shared" si="797"/>
        <v>5.0000000000000002E-5</v>
      </c>
      <c r="J1141" s="64">
        <f t="shared" si="797"/>
        <v>5.0000000000000002E-5</v>
      </c>
      <c r="K1141" s="64">
        <f t="shared" si="797"/>
        <v>5.0000000000000002E-5</v>
      </c>
      <c r="L1141" s="64">
        <f t="shared" si="797"/>
        <v>5.0000000000000002E-5</v>
      </c>
      <c r="M1141" s="64">
        <f t="shared" si="797"/>
        <v>5.0000000000000002E-5</v>
      </c>
      <c r="N1141" s="64">
        <f t="shared" si="797"/>
        <v>5.0000000000000002E-5</v>
      </c>
      <c r="O1141" s="64">
        <f t="shared" si="797"/>
        <v>5.0000000000000002E-5</v>
      </c>
      <c r="P1141" s="64">
        <f t="shared" si="797"/>
        <v>5.0000000000000002E-5</v>
      </c>
      <c r="Q1141" s="64">
        <f t="shared" si="797"/>
        <v>5.0000000000000002E-5</v>
      </c>
      <c r="R1141" s="64">
        <f t="shared" si="797"/>
        <v>5.0000000000000002E-5</v>
      </c>
      <c r="S1141" s="64">
        <f t="shared" si="797"/>
        <v>5.0000000000000002E-5</v>
      </c>
      <c r="T1141" s="64">
        <f t="shared" si="797"/>
        <v>5.0000000000000002E-5</v>
      </c>
      <c r="U1141" s="64">
        <f t="shared" si="797"/>
        <v>5.0000000000000002E-5</v>
      </c>
      <c r="V1141" s="64">
        <f t="shared" si="797"/>
        <v>5.0000000000000002E-5</v>
      </c>
      <c r="W1141" s="64">
        <f t="shared" si="797"/>
        <v>5.0000000000000002E-5</v>
      </c>
      <c r="X1141" s="64">
        <f t="shared" si="797"/>
        <v>5.0000000000000002E-5</v>
      </c>
      <c r="Y1141" s="64">
        <f t="shared" si="797"/>
        <v>5.0000000000000002E-5</v>
      </c>
      <c r="Z1141" s="64">
        <f t="shared" si="797"/>
        <v>5.0000000000000002E-5</v>
      </c>
      <c r="AA1141" s="64">
        <f t="shared" si="797"/>
        <v>5.0000000000000002E-5</v>
      </c>
      <c r="AB1141" s="64">
        <f t="shared" si="797"/>
        <v>5.0000000000000002E-5</v>
      </c>
      <c r="AC1141" s="64">
        <f t="shared" si="797"/>
        <v>5.0000000000000002E-5</v>
      </c>
      <c r="AD1141" s="64">
        <f t="shared" si="797"/>
        <v>5.0000000000000002E-5</v>
      </c>
      <c r="AE1141" s="64">
        <f t="shared" si="797"/>
        <v>5.0000000000000002E-5</v>
      </c>
      <c r="AF1141" s="64">
        <f t="shared" si="797"/>
        <v>5.0000000000000002E-5</v>
      </c>
      <c r="AG1141" s="64">
        <f t="shared" si="797"/>
        <v>5.0000000000000002E-5</v>
      </c>
      <c r="AH1141" s="64">
        <f t="shared" si="797"/>
        <v>5.0000000000000002E-5</v>
      </c>
    </row>
    <row r="1142" spans="2:34" hidden="1" outlineLevel="1">
      <c r="B1142" t="str">
        <f t="shared" si="776"/>
        <v>LSFO - Total emissions - WTW - Global - ton N2O/ton fuel</v>
      </c>
      <c r="C1142" s="13" t="str">
        <f>C1127</f>
        <v>LSFO</v>
      </c>
      <c r="D1142" s="13" t="s">
        <v>200</v>
      </c>
      <c r="E1142" s="13" t="s">
        <v>49</v>
      </c>
      <c r="F1142" s="13" t="s">
        <v>178</v>
      </c>
      <c r="G1142" s="61">
        <f t="shared" ref="G1142:AH1142" si="798">G1146+G1153</f>
        <v>1.8000000000000001E-4</v>
      </c>
      <c r="H1142" s="61">
        <f t="shared" si="798"/>
        <v>1.8000000000000001E-4</v>
      </c>
      <c r="I1142" s="61">
        <f t="shared" si="798"/>
        <v>1.8000000000000001E-4</v>
      </c>
      <c r="J1142" s="61">
        <f t="shared" si="798"/>
        <v>1.8000000000000001E-4</v>
      </c>
      <c r="K1142" s="61">
        <f t="shared" si="798"/>
        <v>1.8000000000000001E-4</v>
      </c>
      <c r="L1142" s="61">
        <f t="shared" si="798"/>
        <v>1.8000000000000001E-4</v>
      </c>
      <c r="M1142" s="61">
        <f t="shared" si="798"/>
        <v>1.8000000000000001E-4</v>
      </c>
      <c r="N1142" s="61">
        <f t="shared" si="798"/>
        <v>1.8000000000000001E-4</v>
      </c>
      <c r="O1142" s="61">
        <f t="shared" si="798"/>
        <v>1.8000000000000001E-4</v>
      </c>
      <c r="P1142" s="61">
        <f t="shared" si="798"/>
        <v>1.8000000000000001E-4</v>
      </c>
      <c r="Q1142" s="61">
        <f t="shared" si="798"/>
        <v>1.8000000000000001E-4</v>
      </c>
      <c r="R1142" s="61">
        <f t="shared" si="798"/>
        <v>1.8000000000000001E-4</v>
      </c>
      <c r="S1142" s="61">
        <f t="shared" si="798"/>
        <v>1.8000000000000001E-4</v>
      </c>
      <c r="T1142" s="61">
        <f t="shared" si="798"/>
        <v>1.8000000000000001E-4</v>
      </c>
      <c r="U1142" s="61">
        <f t="shared" si="798"/>
        <v>1.8000000000000001E-4</v>
      </c>
      <c r="V1142" s="61">
        <f t="shared" si="798"/>
        <v>1.8000000000000001E-4</v>
      </c>
      <c r="W1142" s="61">
        <f t="shared" si="798"/>
        <v>1.8000000000000001E-4</v>
      </c>
      <c r="X1142" s="61">
        <f t="shared" si="798"/>
        <v>1.8000000000000001E-4</v>
      </c>
      <c r="Y1142" s="61">
        <f t="shared" si="798"/>
        <v>1.8000000000000001E-4</v>
      </c>
      <c r="Z1142" s="61">
        <f t="shared" si="798"/>
        <v>1.8000000000000001E-4</v>
      </c>
      <c r="AA1142" s="61">
        <f t="shared" si="798"/>
        <v>1.8000000000000001E-4</v>
      </c>
      <c r="AB1142" s="61">
        <f t="shared" si="798"/>
        <v>1.8000000000000001E-4</v>
      </c>
      <c r="AC1142" s="61">
        <f t="shared" si="798"/>
        <v>1.8000000000000001E-4</v>
      </c>
      <c r="AD1142" s="61">
        <f t="shared" si="798"/>
        <v>1.8000000000000001E-4</v>
      </c>
      <c r="AE1142" s="61">
        <f t="shared" si="798"/>
        <v>1.8000000000000001E-4</v>
      </c>
      <c r="AF1142" s="61">
        <f t="shared" si="798"/>
        <v>1.8000000000000001E-4</v>
      </c>
      <c r="AG1142" s="61">
        <f t="shared" si="798"/>
        <v>1.8000000000000001E-4</v>
      </c>
      <c r="AH1142" s="61">
        <f t="shared" si="798"/>
        <v>1.8000000000000001E-4</v>
      </c>
    </row>
    <row r="1143" spans="2:34" hidden="1" outlineLevel="1">
      <c r="B1143" t="str">
        <f t="shared" si="776"/>
        <v/>
      </c>
      <c r="C1143" s="56"/>
      <c r="D1143" s="56"/>
      <c r="E1143" s="56"/>
      <c r="F1143" s="56"/>
      <c r="G1143" s="57"/>
      <c r="H1143" s="57"/>
      <c r="I1143" s="57"/>
      <c r="J1143" s="57"/>
      <c r="K1143" s="57"/>
      <c r="L1143" s="57"/>
      <c r="M1143" s="57"/>
      <c r="N1143" s="57"/>
      <c r="O1143" s="57"/>
      <c r="P1143" s="57"/>
      <c r="Q1143" s="57"/>
      <c r="R1143" s="57"/>
      <c r="S1143" s="57"/>
      <c r="T1143" s="57"/>
      <c r="U1143" s="57"/>
      <c r="V1143" s="57"/>
      <c r="W1143" s="57"/>
      <c r="X1143" s="57"/>
      <c r="Y1143" s="57"/>
      <c r="Z1143" s="57"/>
      <c r="AA1143" s="57"/>
      <c r="AB1143" s="57"/>
      <c r="AC1143" s="57"/>
      <c r="AD1143" s="57"/>
      <c r="AE1143" s="57"/>
      <c r="AF1143" s="57"/>
      <c r="AG1143" s="57"/>
      <c r="AH1143" s="57"/>
    </row>
    <row r="1144" spans="2:34" hidden="1" outlineLevel="1">
      <c r="B1144" t="str">
        <f t="shared" si="776"/>
        <v>LSFO - Total emissions - TTW - Global - ton CO2/ton fuel</v>
      </c>
      <c r="C1144" s="10" t="str">
        <f>C1127</f>
        <v>LSFO</v>
      </c>
      <c r="D1144" s="10" t="s">
        <v>201</v>
      </c>
      <c r="E1144" s="10" t="s">
        <v>49</v>
      </c>
      <c r="F1144" s="10" t="s">
        <v>176</v>
      </c>
      <c r="G1144" s="60">
        <f>G1147</f>
        <v>3.1139999999999999</v>
      </c>
      <c r="H1144" s="60">
        <f t="shared" ref="H1144:AH1144" si="799">H1147</f>
        <v>3.1139999999999999</v>
      </c>
      <c r="I1144" s="60">
        <f t="shared" si="799"/>
        <v>3.1139999999999999</v>
      </c>
      <c r="J1144" s="60">
        <f t="shared" si="799"/>
        <v>3.1139999999999999</v>
      </c>
      <c r="K1144" s="60">
        <f t="shared" si="799"/>
        <v>3.1139999999999999</v>
      </c>
      <c r="L1144" s="60">
        <f t="shared" si="799"/>
        <v>3.1139999999999999</v>
      </c>
      <c r="M1144" s="60">
        <f t="shared" si="799"/>
        <v>3.1139999999999999</v>
      </c>
      <c r="N1144" s="60">
        <f t="shared" si="799"/>
        <v>3.1139999999999999</v>
      </c>
      <c r="O1144" s="60">
        <f t="shared" si="799"/>
        <v>3.1139999999999999</v>
      </c>
      <c r="P1144" s="60">
        <f t="shared" si="799"/>
        <v>3.1139999999999999</v>
      </c>
      <c r="Q1144" s="60">
        <f t="shared" si="799"/>
        <v>3.1139999999999999</v>
      </c>
      <c r="R1144" s="60">
        <f t="shared" si="799"/>
        <v>3.1139999999999999</v>
      </c>
      <c r="S1144" s="60">
        <f t="shared" si="799"/>
        <v>3.1139999999999999</v>
      </c>
      <c r="T1144" s="60">
        <f t="shared" si="799"/>
        <v>3.1139999999999999</v>
      </c>
      <c r="U1144" s="60">
        <f t="shared" si="799"/>
        <v>3.1139999999999999</v>
      </c>
      <c r="V1144" s="60">
        <f t="shared" si="799"/>
        <v>3.1139999999999999</v>
      </c>
      <c r="W1144" s="60">
        <f t="shared" si="799"/>
        <v>3.1139999999999999</v>
      </c>
      <c r="X1144" s="60">
        <f t="shared" si="799"/>
        <v>3.1139999999999999</v>
      </c>
      <c r="Y1144" s="60">
        <f t="shared" si="799"/>
        <v>3.1139999999999999</v>
      </c>
      <c r="Z1144" s="60">
        <f t="shared" si="799"/>
        <v>3.1139999999999999</v>
      </c>
      <c r="AA1144" s="60">
        <f t="shared" si="799"/>
        <v>3.1139999999999999</v>
      </c>
      <c r="AB1144" s="60">
        <f t="shared" si="799"/>
        <v>3.1139999999999999</v>
      </c>
      <c r="AC1144" s="60">
        <f t="shared" si="799"/>
        <v>3.1139999999999999</v>
      </c>
      <c r="AD1144" s="60">
        <f t="shared" si="799"/>
        <v>3.1139999999999999</v>
      </c>
      <c r="AE1144" s="60">
        <f t="shared" si="799"/>
        <v>3.1139999999999999</v>
      </c>
      <c r="AF1144" s="60">
        <f t="shared" si="799"/>
        <v>3.1139999999999999</v>
      </c>
      <c r="AG1144" s="60">
        <f t="shared" si="799"/>
        <v>3.1139999999999999</v>
      </c>
      <c r="AH1144" s="60">
        <f t="shared" si="799"/>
        <v>3.1139999999999999</v>
      </c>
    </row>
    <row r="1145" spans="2:34" hidden="1" outlineLevel="1">
      <c r="B1145" t="str">
        <f t="shared" si="776"/>
        <v>LSFO - Total emissions - TTW - Global - ton CH4/ton fuel</v>
      </c>
      <c r="C1145" s="2" t="str">
        <f>C1127</f>
        <v>LSFO</v>
      </c>
      <c r="D1145" s="2" t="s">
        <v>201</v>
      </c>
      <c r="E1145" s="2" t="s">
        <v>49</v>
      </c>
      <c r="F1145" s="2" t="s">
        <v>177</v>
      </c>
      <c r="G1145" s="64">
        <f t="shared" ref="G1145:AH1145" si="800">G1148</f>
        <v>5.0000000000000002E-5</v>
      </c>
      <c r="H1145" s="64">
        <f t="shared" si="800"/>
        <v>5.0000000000000002E-5</v>
      </c>
      <c r="I1145" s="64">
        <f t="shared" si="800"/>
        <v>5.0000000000000002E-5</v>
      </c>
      <c r="J1145" s="64">
        <f t="shared" si="800"/>
        <v>5.0000000000000002E-5</v>
      </c>
      <c r="K1145" s="64">
        <f t="shared" si="800"/>
        <v>5.0000000000000002E-5</v>
      </c>
      <c r="L1145" s="64">
        <f t="shared" si="800"/>
        <v>5.0000000000000002E-5</v>
      </c>
      <c r="M1145" s="64">
        <f t="shared" si="800"/>
        <v>5.0000000000000002E-5</v>
      </c>
      <c r="N1145" s="64">
        <f t="shared" si="800"/>
        <v>5.0000000000000002E-5</v>
      </c>
      <c r="O1145" s="64">
        <f t="shared" si="800"/>
        <v>5.0000000000000002E-5</v>
      </c>
      <c r="P1145" s="64">
        <f t="shared" si="800"/>
        <v>5.0000000000000002E-5</v>
      </c>
      <c r="Q1145" s="64">
        <f t="shared" si="800"/>
        <v>5.0000000000000002E-5</v>
      </c>
      <c r="R1145" s="64">
        <f t="shared" si="800"/>
        <v>5.0000000000000002E-5</v>
      </c>
      <c r="S1145" s="64">
        <f t="shared" si="800"/>
        <v>5.0000000000000002E-5</v>
      </c>
      <c r="T1145" s="64">
        <f t="shared" si="800"/>
        <v>5.0000000000000002E-5</v>
      </c>
      <c r="U1145" s="64">
        <f t="shared" si="800"/>
        <v>5.0000000000000002E-5</v>
      </c>
      <c r="V1145" s="64">
        <f t="shared" si="800"/>
        <v>5.0000000000000002E-5</v>
      </c>
      <c r="W1145" s="64">
        <f t="shared" si="800"/>
        <v>5.0000000000000002E-5</v>
      </c>
      <c r="X1145" s="64">
        <f t="shared" si="800"/>
        <v>5.0000000000000002E-5</v>
      </c>
      <c r="Y1145" s="64">
        <f t="shared" si="800"/>
        <v>5.0000000000000002E-5</v>
      </c>
      <c r="Z1145" s="64">
        <f t="shared" si="800"/>
        <v>5.0000000000000002E-5</v>
      </c>
      <c r="AA1145" s="64">
        <f t="shared" si="800"/>
        <v>5.0000000000000002E-5</v>
      </c>
      <c r="AB1145" s="64">
        <f t="shared" si="800"/>
        <v>5.0000000000000002E-5</v>
      </c>
      <c r="AC1145" s="64">
        <f t="shared" si="800"/>
        <v>5.0000000000000002E-5</v>
      </c>
      <c r="AD1145" s="64">
        <f t="shared" si="800"/>
        <v>5.0000000000000002E-5</v>
      </c>
      <c r="AE1145" s="64">
        <f t="shared" si="800"/>
        <v>5.0000000000000002E-5</v>
      </c>
      <c r="AF1145" s="64">
        <f t="shared" si="800"/>
        <v>5.0000000000000002E-5</v>
      </c>
      <c r="AG1145" s="64">
        <f t="shared" si="800"/>
        <v>5.0000000000000002E-5</v>
      </c>
      <c r="AH1145" s="64">
        <f t="shared" si="800"/>
        <v>5.0000000000000002E-5</v>
      </c>
    </row>
    <row r="1146" spans="2:34" hidden="1" outlineLevel="1">
      <c r="B1146" t="str">
        <f t="shared" si="776"/>
        <v>LSFO - Total emissions - TTW - Global - ton N2O/ton fuel</v>
      </c>
      <c r="C1146" s="13" t="str">
        <f>C1127</f>
        <v>LSFO</v>
      </c>
      <c r="D1146" s="13" t="s">
        <v>201</v>
      </c>
      <c r="E1146" s="13" t="s">
        <v>49</v>
      </c>
      <c r="F1146" s="13" t="s">
        <v>178</v>
      </c>
      <c r="G1146" s="61">
        <f t="shared" ref="G1146:AH1146" si="801">G1149</f>
        <v>1.8000000000000001E-4</v>
      </c>
      <c r="H1146" s="61">
        <f t="shared" si="801"/>
        <v>1.8000000000000001E-4</v>
      </c>
      <c r="I1146" s="61">
        <f t="shared" si="801"/>
        <v>1.8000000000000001E-4</v>
      </c>
      <c r="J1146" s="61">
        <f t="shared" si="801"/>
        <v>1.8000000000000001E-4</v>
      </c>
      <c r="K1146" s="61">
        <f t="shared" si="801"/>
        <v>1.8000000000000001E-4</v>
      </c>
      <c r="L1146" s="61">
        <f t="shared" si="801"/>
        <v>1.8000000000000001E-4</v>
      </c>
      <c r="M1146" s="61">
        <f t="shared" si="801"/>
        <v>1.8000000000000001E-4</v>
      </c>
      <c r="N1146" s="61">
        <f t="shared" si="801"/>
        <v>1.8000000000000001E-4</v>
      </c>
      <c r="O1146" s="61">
        <f t="shared" si="801"/>
        <v>1.8000000000000001E-4</v>
      </c>
      <c r="P1146" s="61">
        <f t="shared" si="801"/>
        <v>1.8000000000000001E-4</v>
      </c>
      <c r="Q1146" s="61">
        <f t="shared" si="801"/>
        <v>1.8000000000000001E-4</v>
      </c>
      <c r="R1146" s="61">
        <f t="shared" si="801"/>
        <v>1.8000000000000001E-4</v>
      </c>
      <c r="S1146" s="61">
        <f t="shared" si="801"/>
        <v>1.8000000000000001E-4</v>
      </c>
      <c r="T1146" s="61">
        <f t="shared" si="801"/>
        <v>1.8000000000000001E-4</v>
      </c>
      <c r="U1146" s="61">
        <f t="shared" si="801"/>
        <v>1.8000000000000001E-4</v>
      </c>
      <c r="V1146" s="61">
        <f t="shared" si="801"/>
        <v>1.8000000000000001E-4</v>
      </c>
      <c r="W1146" s="61">
        <f t="shared" si="801"/>
        <v>1.8000000000000001E-4</v>
      </c>
      <c r="X1146" s="61">
        <f t="shared" si="801"/>
        <v>1.8000000000000001E-4</v>
      </c>
      <c r="Y1146" s="61">
        <f t="shared" si="801"/>
        <v>1.8000000000000001E-4</v>
      </c>
      <c r="Z1146" s="61">
        <f t="shared" si="801"/>
        <v>1.8000000000000001E-4</v>
      </c>
      <c r="AA1146" s="61">
        <f t="shared" si="801"/>
        <v>1.8000000000000001E-4</v>
      </c>
      <c r="AB1146" s="61">
        <f t="shared" si="801"/>
        <v>1.8000000000000001E-4</v>
      </c>
      <c r="AC1146" s="61">
        <f t="shared" si="801"/>
        <v>1.8000000000000001E-4</v>
      </c>
      <c r="AD1146" s="61">
        <f t="shared" si="801"/>
        <v>1.8000000000000001E-4</v>
      </c>
      <c r="AE1146" s="61">
        <f t="shared" si="801"/>
        <v>1.8000000000000001E-4</v>
      </c>
      <c r="AF1146" s="61">
        <f t="shared" si="801"/>
        <v>1.8000000000000001E-4</v>
      </c>
      <c r="AG1146" s="61">
        <f t="shared" si="801"/>
        <v>1.8000000000000001E-4</v>
      </c>
      <c r="AH1146" s="61">
        <f t="shared" si="801"/>
        <v>1.8000000000000001E-4</v>
      </c>
    </row>
    <row r="1147" spans="2:34" hidden="1" outlineLevel="1">
      <c r="B1147" t="str">
        <f t="shared" si="776"/>
        <v>LSFO - TTW emissions (carbon dioxide) - Global - ton CO2/ton fuel</v>
      </c>
      <c r="C1147" t="str">
        <f>C1127</f>
        <v>LSFO</v>
      </c>
      <c r="D1147" t="s">
        <v>202</v>
      </c>
      <c r="E1147" t="s">
        <v>49</v>
      </c>
      <c r="F1147" t="s">
        <v>176</v>
      </c>
      <c r="G1147" s="105">
        <f>INDEX(FuelData,MATCH($B1147,FuelData_Index,0),MATCH(G$4,FuelData_Year,0))</f>
        <v>3.1139999999999999</v>
      </c>
      <c r="H1147" s="105">
        <f t="shared" ref="H1147:AH1147" si="802">INDEX(FuelData,MATCH($B1147,FuelData_Index,0),MATCH(H$4,FuelData_Year,0))</f>
        <v>3.1139999999999999</v>
      </c>
      <c r="I1147" s="105">
        <f t="shared" si="802"/>
        <v>3.1139999999999999</v>
      </c>
      <c r="J1147" s="105">
        <f t="shared" si="802"/>
        <v>3.1139999999999999</v>
      </c>
      <c r="K1147" s="105">
        <f t="shared" si="802"/>
        <v>3.1139999999999999</v>
      </c>
      <c r="L1147" s="105">
        <f t="shared" si="802"/>
        <v>3.1139999999999999</v>
      </c>
      <c r="M1147" s="105">
        <f t="shared" si="802"/>
        <v>3.1139999999999999</v>
      </c>
      <c r="N1147" s="20">
        <f t="shared" si="802"/>
        <v>3.1139999999999999</v>
      </c>
      <c r="O1147" s="20">
        <f t="shared" si="802"/>
        <v>3.1139999999999999</v>
      </c>
      <c r="P1147" s="20">
        <f t="shared" si="802"/>
        <v>3.1139999999999999</v>
      </c>
      <c r="Q1147" s="20">
        <f t="shared" si="802"/>
        <v>3.1139999999999999</v>
      </c>
      <c r="R1147" s="20">
        <f t="shared" si="802"/>
        <v>3.1139999999999999</v>
      </c>
      <c r="S1147" s="20">
        <f t="shared" si="802"/>
        <v>3.1139999999999999</v>
      </c>
      <c r="T1147" s="20">
        <f t="shared" si="802"/>
        <v>3.1139999999999999</v>
      </c>
      <c r="U1147" s="20">
        <f t="shared" si="802"/>
        <v>3.1139999999999999</v>
      </c>
      <c r="V1147" s="20">
        <f t="shared" si="802"/>
        <v>3.1139999999999999</v>
      </c>
      <c r="W1147" s="20">
        <f t="shared" si="802"/>
        <v>3.1139999999999999</v>
      </c>
      <c r="X1147" s="20">
        <f t="shared" si="802"/>
        <v>3.1139999999999999</v>
      </c>
      <c r="Y1147" s="20">
        <f t="shared" si="802"/>
        <v>3.1139999999999999</v>
      </c>
      <c r="Z1147" s="20">
        <f t="shared" si="802"/>
        <v>3.1139999999999999</v>
      </c>
      <c r="AA1147" s="20">
        <f t="shared" si="802"/>
        <v>3.1139999999999999</v>
      </c>
      <c r="AB1147" s="20">
        <f t="shared" si="802"/>
        <v>3.1139999999999999</v>
      </c>
      <c r="AC1147" s="20">
        <f t="shared" si="802"/>
        <v>3.1139999999999999</v>
      </c>
      <c r="AD1147" s="20">
        <f t="shared" si="802"/>
        <v>3.1139999999999999</v>
      </c>
      <c r="AE1147" s="20">
        <f t="shared" si="802"/>
        <v>3.1139999999999999</v>
      </c>
      <c r="AF1147" s="20">
        <f t="shared" si="802"/>
        <v>3.1139999999999999</v>
      </c>
      <c r="AG1147" s="20">
        <f t="shared" si="802"/>
        <v>3.1139999999999999</v>
      </c>
      <c r="AH1147" s="20">
        <f t="shared" si="802"/>
        <v>3.1139999999999999</v>
      </c>
    </row>
    <row r="1148" spans="2:34" hidden="1" outlineLevel="1">
      <c r="B1148" t="str">
        <f t="shared" si="776"/>
        <v>LSFO - TTW emissions (methane) - Global - ton CH4/ton fuel</v>
      </c>
      <c r="C1148" t="str">
        <f>C1127</f>
        <v>LSFO</v>
      </c>
      <c r="D1148" t="s">
        <v>203</v>
      </c>
      <c r="E1148" t="s">
        <v>49</v>
      </c>
      <c r="F1148" t="s">
        <v>177</v>
      </c>
      <c r="G1148" s="105">
        <f t="shared" ref="G1148:AH1149" si="803">INDEX(FuelData,MATCH($B1148,FuelData_Index,0),MATCH(G$4,FuelData_Year,0))</f>
        <v>5.0000000000000002E-5</v>
      </c>
      <c r="H1148" s="105">
        <f t="shared" si="803"/>
        <v>5.0000000000000002E-5</v>
      </c>
      <c r="I1148" s="105">
        <f t="shared" si="803"/>
        <v>5.0000000000000002E-5</v>
      </c>
      <c r="J1148" s="105">
        <f t="shared" si="803"/>
        <v>5.0000000000000002E-5</v>
      </c>
      <c r="K1148" s="105">
        <f t="shared" si="803"/>
        <v>5.0000000000000002E-5</v>
      </c>
      <c r="L1148" s="105">
        <f t="shared" si="803"/>
        <v>5.0000000000000002E-5</v>
      </c>
      <c r="M1148" s="105">
        <f t="shared" si="803"/>
        <v>5.0000000000000002E-5</v>
      </c>
      <c r="N1148" s="20">
        <f t="shared" si="803"/>
        <v>5.0000000000000002E-5</v>
      </c>
      <c r="O1148" s="20">
        <f t="shared" si="803"/>
        <v>5.0000000000000002E-5</v>
      </c>
      <c r="P1148" s="20">
        <f t="shared" si="803"/>
        <v>5.0000000000000002E-5</v>
      </c>
      <c r="Q1148" s="20">
        <f t="shared" si="803"/>
        <v>5.0000000000000002E-5</v>
      </c>
      <c r="R1148" s="20">
        <f t="shared" si="803"/>
        <v>5.0000000000000002E-5</v>
      </c>
      <c r="S1148" s="20">
        <f t="shared" si="803"/>
        <v>5.0000000000000002E-5</v>
      </c>
      <c r="T1148" s="20">
        <f t="shared" si="803"/>
        <v>5.0000000000000002E-5</v>
      </c>
      <c r="U1148" s="20">
        <f t="shared" si="803"/>
        <v>5.0000000000000002E-5</v>
      </c>
      <c r="V1148" s="20">
        <f t="shared" si="803"/>
        <v>5.0000000000000002E-5</v>
      </c>
      <c r="W1148" s="20">
        <f t="shared" si="803"/>
        <v>5.0000000000000002E-5</v>
      </c>
      <c r="X1148" s="20">
        <f t="shared" si="803"/>
        <v>5.0000000000000002E-5</v>
      </c>
      <c r="Y1148" s="20">
        <f t="shared" si="803"/>
        <v>5.0000000000000002E-5</v>
      </c>
      <c r="Z1148" s="20">
        <f t="shared" si="803"/>
        <v>5.0000000000000002E-5</v>
      </c>
      <c r="AA1148" s="20">
        <f t="shared" si="803"/>
        <v>5.0000000000000002E-5</v>
      </c>
      <c r="AB1148" s="20">
        <f t="shared" si="803"/>
        <v>5.0000000000000002E-5</v>
      </c>
      <c r="AC1148" s="20">
        <f t="shared" si="803"/>
        <v>5.0000000000000002E-5</v>
      </c>
      <c r="AD1148" s="20">
        <f t="shared" si="803"/>
        <v>5.0000000000000002E-5</v>
      </c>
      <c r="AE1148" s="20">
        <f t="shared" si="803"/>
        <v>5.0000000000000002E-5</v>
      </c>
      <c r="AF1148" s="20">
        <f t="shared" si="803"/>
        <v>5.0000000000000002E-5</v>
      </c>
      <c r="AG1148" s="20">
        <f t="shared" si="803"/>
        <v>5.0000000000000002E-5</v>
      </c>
      <c r="AH1148" s="20">
        <f t="shared" si="803"/>
        <v>5.0000000000000002E-5</v>
      </c>
    </row>
    <row r="1149" spans="2:34" hidden="1" outlineLevel="1">
      <c r="B1149" t="str">
        <f t="shared" si="776"/>
        <v>LSFO - TTW emissions (nitrous oxide) - Global - ton N2O/ton fuel</v>
      </c>
      <c r="C1149" t="str">
        <f>C1127</f>
        <v>LSFO</v>
      </c>
      <c r="D1149" t="s">
        <v>204</v>
      </c>
      <c r="E1149" t="s">
        <v>49</v>
      </c>
      <c r="F1149" t="s">
        <v>178</v>
      </c>
      <c r="G1149" s="105">
        <f t="shared" si="803"/>
        <v>1.8000000000000001E-4</v>
      </c>
      <c r="H1149" s="105">
        <f t="shared" si="803"/>
        <v>1.8000000000000001E-4</v>
      </c>
      <c r="I1149" s="105">
        <f t="shared" si="803"/>
        <v>1.8000000000000001E-4</v>
      </c>
      <c r="J1149" s="105">
        <f t="shared" si="803"/>
        <v>1.8000000000000001E-4</v>
      </c>
      <c r="K1149" s="105">
        <f t="shared" si="803"/>
        <v>1.8000000000000001E-4</v>
      </c>
      <c r="L1149" s="105">
        <f t="shared" si="803"/>
        <v>1.8000000000000001E-4</v>
      </c>
      <c r="M1149" s="105">
        <f t="shared" si="803"/>
        <v>1.8000000000000001E-4</v>
      </c>
      <c r="N1149" s="20">
        <f t="shared" si="803"/>
        <v>1.8000000000000001E-4</v>
      </c>
      <c r="O1149" s="20">
        <f t="shared" si="803"/>
        <v>1.8000000000000001E-4</v>
      </c>
      <c r="P1149" s="20">
        <f t="shared" si="803"/>
        <v>1.8000000000000001E-4</v>
      </c>
      <c r="Q1149" s="20">
        <f t="shared" si="803"/>
        <v>1.8000000000000001E-4</v>
      </c>
      <c r="R1149" s="20">
        <f t="shared" si="803"/>
        <v>1.8000000000000001E-4</v>
      </c>
      <c r="S1149" s="20">
        <f t="shared" si="803"/>
        <v>1.8000000000000001E-4</v>
      </c>
      <c r="T1149" s="20">
        <f t="shared" si="803"/>
        <v>1.8000000000000001E-4</v>
      </c>
      <c r="U1149" s="20">
        <f t="shared" si="803"/>
        <v>1.8000000000000001E-4</v>
      </c>
      <c r="V1149" s="20">
        <f t="shared" si="803"/>
        <v>1.8000000000000001E-4</v>
      </c>
      <c r="W1149" s="20">
        <f t="shared" si="803"/>
        <v>1.8000000000000001E-4</v>
      </c>
      <c r="X1149" s="20">
        <f t="shared" si="803"/>
        <v>1.8000000000000001E-4</v>
      </c>
      <c r="Y1149" s="20">
        <f t="shared" si="803"/>
        <v>1.8000000000000001E-4</v>
      </c>
      <c r="Z1149" s="20">
        <f t="shared" si="803"/>
        <v>1.8000000000000001E-4</v>
      </c>
      <c r="AA1149" s="20">
        <f t="shared" si="803"/>
        <v>1.8000000000000001E-4</v>
      </c>
      <c r="AB1149" s="20">
        <f t="shared" si="803"/>
        <v>1.8000000000000001E-4</v>
      </c>
      <c r="AC1149" s="20">
        <f t="shared" si="803"/>
        <v>1.8000000000000001E-4</v>
      </c>
      <c r="AD1149" s="20">
        <f t="shared" si="803"/>
        <v>1.8000000000000001E-4</v>
      </c>
      <c r="AE1149" s="20">
        <f t="shared" si="803"/>
        <v>1.8000000000000001E-4</v>
      </c>
      <c r="AF1149" s="20">
        <f t="shared" si="803"/>
        <v>1.8000000000000001E-4</v>
      </c>
      <c r="AG1149" s="20">
        <f t="shared" si="803"/>
        <v>1.8000000000000001E-4</v>
      </c>
      <c r="AH1149" s="20">
        <f t="shared" si="803"/>
        <v>1.8000000000000001E-4</v>
      </c>
    </row>
    <row r="1150" spans="2:34" hidden="1" outlineLevel="1">
      <c r="B1150" t="str">
        <f t="shared" si="776"/>
        <v/>
      </c>
      <c r="C1150" s="56"/>
      <c r="D1150" s="56"/>
      <c r="E1150" s="56"/>
      <c r="F1150" s="56"/>
      <c r="G1150" s="57"/>
      <c r="H1150" s="57"/>
      <c r="I1150" s="57"/>
      <c r="J1150" s="57"/>
      <c r="K1150" s="57"/>
      <c r="L1150" s="57"/>
      <c r="M1150" s="57"/>
      <c r="N1150" s="57"/>
      <c r="O1150" s="57"/>
      <c r="P1150" s="57"/>
      <c r="Q1150" s="57"/>
      <c r="R1150" s="57"/>
      <c r="S1150" s="57"/>
      <c r="T1150" s="57"/>
      <c r="U1150" s="57"/>
      <c r="V1150" s="57"/>
      <c r="W1150" s="57"/>
      <c r="X1150" s="57"/>
      <c r="Y1150" s="57"/>
      <c r="Z1150" s="57"/>
      <c r="AA1150" s="57"/>
      <c r="AB1150" s="57"/>
      <c r="AC1150" s="57"/>
      <c r="AD1150" s="57"/>
      <c r="AE1150" s="57"/>
      <c r="AF1150" s="57"/>
      <c r="AG1150" s="57"/>
      <c r="AH1150" s="57"/>
    </row>
    <row r="1151" spans="2:34" hidden="1" outlineLevel="1">
      <c r="B1151" t="str">
        <f t="shared" si="776"/>
        <v>LSFO - Total emissions - WTT - Global - ton CO2eq/ton fuel</v>
      </c>
      <c r="C1151" s="10" t="str">
        <f>C1127</f>
        <v>LSFO</v>
      </c>
      <c r="D1151" s="10" t="s">
        <v>175</v>
      </c>
      <c r="E1151" s="10" t="s">
        <v>49</v>
      </c>
      <c r="F1151" s="10" t="s">
        <v>52</v>
      </c>
      <c r="G1151" s="60">
        <f t="shared" ref="G1151:AH1151" si="804">G1155+G1162+G1166</f>
        <v>0.68</v>
      </c>
      <c r="H1151" s="60">
        <f t="shared" si="804"/>
        <v>0.68</v>
      </c>
      <c r="I1151" s="60">
        <f t="shared" si="804"/>
        <v>0.68</v>
      </c>
      <c r="J1151" s="60">
        <f t="shared" si="804"/>
        <v>0.68</v>
      </c>
      <c r="K1151" s="60">
        <f t="shared" si="804"/>
        <v>0.68</v>
      </c>
      <c r="L1151" s="60">
        <f t="shared" si="804"/>
        <v>0.68</v>
      </c>
      <c r="M1151" s="60">
        <f t="shared" si="804"/>
        <v>0.68</v>
      </c>
      <c r="N1151" s="60">
        <f t="shared" si="804"/>
        <v>0.68</v>
      </c>
      <c r="O1151" s="60">
        <f t="shared" si="804"/>
        <v>0.68</v>
      </c>
      <c r="P1151" s="60">
        <f t="shared" si="804"/>
        <v>0.68</v>
      </c>
      <c r="Q1151" s="60">
        <f t="shared" si="804"/>
        <v>0.68</v>
      </c>
      <c r="R1151" s="60">
        <f t="shared" si="804"/>
        <v>0.68</v>
      </c>
      <c r="S1151" s="60">
        <f t="shared" si="804"/>
        <v>0.68</v>
      </c>
      <c r="T1151" s="60">
        <f t="shared" si="804"/>
        <v>0.68</v>
      </c>
      <c r="U1151" s="60">
        <f t="shared" si="804"/>
        <v>0.68</v>
      </c>
      <c r="V1151" s="60">
        <f t="shared" si="804"/>
        <v>0.68</v>
      </c>
      <c r="W1151" s="60">
        <f t="shared" si="804"/>
        <v>0.68</v>
      </c>
      <c r="X1151" s="60">
        <f t="shared" si="804"/>
        <v>0.68</v>
      </c>
      <c r="Y1151" s="60">
        <f t="shared" si="804"/>
        <v>0.68</v>
      </c>
      <c r="Z1151" s="60">
        <f t="shared" si="804"/>
        <v>0.68</v>
      </c>
      <c r="AA1151" s="60">
        <f t="shared" si="804"/>
        <v>0.68</v>
      </c>
      <c r="AB1151" s="60">
        <f t="shared" si="804"/>
        <v>0.68</v>
      </c>
      <c r="AC1151" s="60">
        <f t="shared" si="804"/>
        <v>0.68</v>
      </c>
      <c r="AD1151" s="60">
        <f t="shared" si="804"/>
        <v>0.68</v>
      </c>
      <c r="AE1151" s="60">
        <f t="shared" si="804"/>
        <v>0.68</v>
      </c>
      <c r="AF1151" s="60">
        <f t="shared" si="804"/>
        <v>0.68</v>
      </c>
      <c r="AG1151" s="60">
        <f t="shared" si="804"/>
        <v>0.68</v>
      </c>
      <c r="AH1151" s="60">
        <f t="shared" si="804"/>
        <v>0.68</v>
      </c>
    </row>
    <row r="1152" spans="2:34" hidden="1" outlineLevel="1">
      <c r="B1152" t="str">
        <f t="shared" si="776"/>
        <v>LSFO - Total emissions - WTT - Global - ton CO2eq/ton fuel</v>
      </c>
      <c r="C1152" s="2" t="str">
        <f>C1127</f>
        <v>LSFO</v>
      </c>
      <c r="D1152" s="2" t="s">
        <v>175</v>
      </c>
      <c r="E1152" s="2" t="s">
        <v>49</v>
      </c>
      <c r="F1152" s="2" t="s">
        <v>52</v>
      </c>
      <c r="G1152" s="64">
        <f t="shared" ref="G1152:AH1152" si="805">G1156+G1163+G1167</f>
        <v>0</v>
      </c>
      <c r="H1152" s="64">
        <f t="shared" si="805"/>
        <v>0</v>
      </c>
      <c r="I1152" s="64">
        <f t="shared" si="805"/>
        <v>0</v>
      </c>
      <c r="J1152" s="64">
        <f t="shared" si="805"/>
        <v>0</v>
      </c>
      <c r="K1152" s="64">
        <f t="shared" si="805"/>
        <v>0</v>
      </c>
      <c r="L1152" s="64">
        <f t="shared" si="805"/>
        <v>0</v>
      </c>
      <c r="M1152" s="64">
        <f t="shared" si="805"/>
        <v>0</v>
      </c>
      <c r="N1152" s="64">
        <f t="shared" si="805"/>
        <v>0</v>
      </c>
      <c r="O1152" s="64">
        <f t="shared" si="805"/>
        <v>0</v>
      </c>
      <c r="P1152" s="64">
        <f t="shared" si="805"/>
        <v>0</v>
      </c>
      <c r="Q1152" s="64">
        <f t="shared" si="805"/>
        <v>0</v>
      </c>
      <c r="R1152" s="64">
        <f t="shared" si="805"/>
        <v>0</v>
      </c>
      <c r="S1152" s="64">
        <f t="shared" si="805"/>
        <v>0</v>
      </c>
      <c r="T1152" s="64">
        <f t="shared" si="805"/>
        <v>0</v>
      </c>
      <c r="U1152" s="64">
        <f t="shared" si="805"/>
        <v>0</v>
      </c>
      <c r="V1152" s="64">
        <f t="shared" si="805"/>
        <v>0</v>
      </c>
      <c r="W1152" s="64">
        <f t="shared" si="805"/>
        <v>0</v>
      </c>
      <c r="X1152" s="64">
        <f t="shared" si="805"/>
        <v>0</v>
      </c>
      <c r="Y1152" s="64">
        <f t="shared" si="805"/>
        <v>0</v>
      </c>
      <c r="Z1152" s="64">
        <f t="shared" si="805"/>
        <v>0</v>
      </c>
      <c r="AA1152" s="64">
        <f t="shared" si="805"/>
        <v>0</v>
      </c>
      <c r="AB1152" s="64">
        <f t="shared" si="805"/>
        <v>0</v>
      </c>
      <c r="AC1152" s="64">
        <f t="shared" si="805"/>
        <v>0</v>
      </c>
      <c r="AD1152" s="64">
        <f t="shared" si="805"/>
        <v>0</v>
      </c>
      <c r="AE1152" s="64">
        <f t="shared" si="805"/>
        <v>0</v>
      </c>
      <c r="AF1152" s="64">
        <f t="shared" si="805"/>
        <v>0</v>
      </c>
      <c r="AG1152" s="64">
        <f t="shared" si="805"/>
        <v>0</v>
      </c>
      <c r="AH1152" s="64">
        <f t="shared" si="805"/>
        <v>0</v>
      </c>
    </row>
    <row r="1153" spans="2:34" hidden="1" outlineLevel="1">
      <c r="B1153" t="str">
        <f t="shared" si="776"/>
        <v>LSFO - Total emissions - WTT - Global - ton CO2eq/ton fuel</v>
      </c>
      <c r="C1153" s="13" t="str">
        <f>C1127</f>
        <v>LSFO</v>
      </c>
      <c r="D1153" s="13" t="s">
        <v>175</v>
      </c>
      <c r="E1153" s="13" t="s">
        <v>49</v>
      </c>
      <c r="F1153" s="13" t="s">
        <v>52</v>
      </c>
      <c r="G1153" s="61">
        <f t="shared" ref="G1153:AH1153" si="806">G1157+G1164+G1168</f>
        <v>0</v>
      </c>
      <c r="H1153" s="61">
        <f t="shared" si="806"/>
        <v>0</v>
      </c>
      <c r="I1153" s="61">
        <f t="shared" si="806"/>
        <v>0</v>
      </c>
      <c r="J1153" s="61">
        <f t="shared" si="806"/>
        <v>0</v>
      </c>
      <c r="K1153" s="61">
        <f t="shared" si="806"/>
        <v>0</v>
      </c>
      <c r="L1153" s="61">
        <f t="shared" si="806"/>
        <v>0</v>
      </c>
      <c r="M1153" s="61">
        <f t="shared" si="806"/>
        <v>0</v>
      </c>
      <c r="N1153" s="61">
        <f t="shared" si="806"/>
        <v>0</v>
      </c>
      <c r="O1153" s="61">
        <f t="shared" si="806"/>
        <v>0</v>
      </c>
      <c r="P1153" s="61">
        <f t="shared" si="806"/>
        <v>0</v>
      </c>
      <c r="Q1153" s="61">
        <f t="shared" si="806"/>
        <v>0</v>
      </c>
      <c r="R1153" s="61">
        <f t="shared" si="806"/>
        <v>0</v>
      </c>
      <c r="S1153" s="61">
        <f t="shared" si="806"/>
        <v>0</v>
      </c>
      <c r="T1153" s="61">
        <f t="shared" si="806"/>
        <v>0</v>
      </c>
      <c r="U1153" s="61">
        <f t="shared" si="806"/>
        <v>0</v>
      </c>
      <c r="V1153" s="61">
        <f t="shared" si="806"/>
        <v>0</v>
      </c>
      <c r="W1153" s="61">
        <f t="shared" si="806"/>
        <v>0</v>
      </c>
      <c r="X1153" s="61">
        <f t="shared" si="806"/>
        <v>0</v>
      </c>
      <c r="Y1153" s="61">
        <f t="shared" si="806"/>
        <v>0</v>
      </c>
      <c r="Z1153" s="61">
        <f t="shared" si="806"/>
        <v>0</v>
      </c>
      <c r="AA1153" s="61">
        <f t="shared" si="806"/>
        <v>0</v>
      </c>
      <c r="AB1153" s="61">
        <f t="shared" si="806"/>
        <v>0</v>
      </c>
      <c r="AC1153" s="61">
        <f t="shared" si="806"/>
        <v>0</v>
      </c>
      <c r="AD1153" s="61">
        <f t="shared" si="806"/>
        <v>0</v>
      </c>
      <c r="AE1153" s="61">
        <f t="shared" si="806"/>
        <v>0</v>
      </c>
      <c r="AF1153" s="61">
        <f t="shared" si="806"/>
        <v>0</v>
      </c>
      <c r="AG1153" s="61">
        <f t="shared" si="806"/>
        <v>0</v>
      </c>
      <c r="AH1153" s="61">
        <f t="shared" si="806"/>
        <v>0</v>
      </c>
    </row>
    <row r="1154" spans="2:34" hidden="1" outlineLevel="1">
      <c r="B1154" t="str">
        <f t="shared" si="776"/>
        <v/>
      </c>
      <c r="C1154" s="2"/>
      <c r="G1154" s="65"/>
      <c r="H1154" s="65"/>
      <c r="I1154" s="65"/>
      <c r="J1154" s="65"/>
      <c r="K1154" s="65"/>
      <c r="L1154" s="65"/>
      <c r="M1154" s="65"/>
      <c r="N1154" s="65"/>
      <c r="O1154" s="65"/>
      <c r="P1154" s="65"/>
      <c r="Q1154" s="65"/>
      <c r="R1154" s="65"/>
      <c r="S1154" s="65"/>
      <c r="T1154" s="65"/>
      <c r="U1154" s="65"/>
      <c r="V1154" s="65"/>
      <c r="W1154" s="65"/>
      <c r="X1154" s="65"/>
      <c r="Y1154" s="65"/>
      <c r="Z1154" s="65"/>
      <c r="AA1154" s="65"/>
      <c r="AB1154" s="65"/>
      <c r="AC1154" s="65"/>
      <c r="AD1154" s="65"/>
      <c r="AE1154" s="65"/>
      <c r="AF1154" s="65"/>
      <c r="AG1154" s="65"/>
      <c r="AH1154" s="65"/>
    </row>
    <row r="1155" spans="2:34" hidden="1" outlineLevel="1">
      <c r="B1155" t="str">
        <f t="shared" si="776"/>
        <v>LSFO - Process-related emissions - WTT - Global - ton CO2/ton fuel</v>
      </c>
      <c r="C1155" s="10" t="str">
        <f>C1127</f>
        <v>LSFO</v>
      </c>
      <c r="D1155" s="10" t="s">
        <v>179</v>
      </c>
      <c r="E1155" s="10" t="s">
        <v>49</v>
      </c>
      <c r="F1155" s="10" t="s">
        <v>176</v>
      </c>
      <c r="G1155" s="60">
        <f>G1158</f>
        <v>0.68</v>
      </c>
      <c r="H1155" s="60">
        <f t="shared" ref="H1155:AH1155" si="807">H1158</f>
        <v>0.68</v>
      </c>
      <c r="I1155" s="60">
        <f t="shared" si="807"/>
        <v>0.68</v>
      </c>
      <c r="J1155" s="60">
        <f t="shared" si="807"/>
        <v>0.68</v>
      </c>
      <c r="K1155" s="60">
        <f t="shared" si="807"/>
        <v>0.68</v>
      </c>
      <c r="L1155" s="60">
        <f t="shared" si="807"/>
        <v>0.68</v>
      </c>
      <c r="M1155" s="60">
        <f t="shared" si="807"/>
        <v>0.68</v>
      </c>
      <c r="N1155" s="60">
        <f t="shared" si="807"/>
        <v>0.68</v>
      </c>
      <c r="O1155" s="60">
        <f t="shared" si="807"/>
        <v>0.68</v>
      </c>
      <c r="P1155" s="60">
        <f t="shared" si="807"/>
        <v>0.68</v>
      </c>
      <c r="Q1155" s="60">
        <f t="shared" si="807"/>
        <v>0.68</v>
      </c>
      <c r="R1155" s="60">
        <f t="shared" si="807"/>
        <v>0.68</v>
      </c>
      <c r="S1155" s="60">
        <f t="shared" si="807"/>
        <v>0.68</v>
      </c>
      <c r="T1155" s="60">
        <f t="shared" si="807"/>
        <v>0.68</v>
      </c>
      <c r="U1155" s="60">
        <f t="shared" si="807"/>
        <v>0.68</v>
      </c>
      <c r="V1155" s="60">
        <f t="shared" si="807"/>
        <v>0.68</v>
      </c>
      <c r="W1155" s="60">
        <f t="shared" si="807"/>
        <v>0.68</v>
      </c>
      <c r="X1155" s="60">
        <f t="shared" si="807"/>
        <v>0.68</v>
      </c>
      <c r="Y1155" s="60">
        <f t="shared" si="807"/>
        <v>0.68</v>
      </c>
      <c r="Z1155" s="60">
        <f t="shared" si="807"/>
        <v>0.68</v>
      </c>
      <c r="AA1155" s="60">
        <f t="shared" si="807"/>
        <v>0.68</v>
      </c>
      <c r="AB1155" s="60">
        <f t="shared" si="807"/>
        <v>0.68</v>
      </c>
      <c r="AC1155" s="60">
        <f t="shared" si="807"/>
        <v>0.68</v>
      </c>
      <c r="AD1155" s="60">
        <f t="shared" si="807"/>
        <v>0.68</v>
      </c>
      <c r="AE1155" s="60">
        <f t="shared" si="807"/>
        <v>0.68</v>
      </c>
      <c r="AF1155" s="60">
        <f t="shared" si="807"/>
        <v>0.68</v>
      </c>
      <c r="AG1155" s="60">
        <f t="shared" si="807"/>
        <v>0.68</v>
      </c>
      <c r="AH1155" s="60">
        <f t="shared" si="807"/>
        <v>0.68</v>
      </c>
    </row>
    <row r="1156" spans="2:34" hidden="1" outlineLevel="1">
      <c r="B1156" t="str">
        <f t="shared" si="776"/>
        <v>LSFO - Process-related emissions - WTT - Global - ton CH4/ton fuel</v>
      </c>
      <c r="C1156" s="2" t="str">
        <f>C1127</f>
        <v>LSFO</v>
      </c>
      <c r="D1156" s="2" t="s">
        <v>179</v>
      </c>
      <c r="E1156" s="2" t="s">
        <v>49</v>
      </c>
      <c r="F1156" s="2" t="s">
        <v>177</v>
      </c>
      <c r="G1156" s="64">
        <f t="shared" ref="G1156:AH1156" si="808">G1159</f>
        <v>0</v>
      </c>
      <c r="H1156" s="64">
        <f t="shared" si="808"/>
        <v>0</v>
      </c>
      <c r="I1156" s="64">
        <f t="shared" si="808"/>
        <v>0</v>
      </c>
      <c r="J1156" s="64">
        <f t="shared" si="808"/>
        <v>0</v>
      </c>
      <c r="K1156" s="64">
        <f t="shared" si="808"/>
        <v>0</v>
      </c>
      <c r="L1156" s="64">
        <f t="shared" si="808"/>
        <v>0</v>
      </c>
      <c r="M1156" s="64">
        <f t="shared" si="808"/>
        <v>0</v>
      </c>
      <c r="N1156" s="64">
        <f t="shared" si="808"/>
        <v>0</v>
      </c>
      <c r="O1156" s="64">
        <f t="shared" si="808"/>
        <v>0</v>
      </c>
      <c r="P1156" s="64">
        <f t="shared" si="808"/>
        <v>0</v>
      </c>
      <c r="Q1156" s="64">
        <f t="shared" si="808"/>
        <v>0</v>
      </c>
      <c r="R1156" s="64">
        <f t="shared" si="808"/>
        <v>0</v>
      </c>
      <c r="S1156" s="64">
        <f t="shared" si="808"/>
        <v>0</v>
      </c>
      <c r="T1156" s="64">
        <f t="shared" si="808"/>
        <v>0</v>
      </c>
      <c r="U1156" s="64">
        <f t="shared" si="808"/>
        <v>0</v>
      </c>
      <c r="V1156" s="64">
        <f t="shared" si="808"/>
        <v>0</v>
      </c>
      <c r="W1156" s="64">
        <f t="shared" si="808"/>
        <v>0</v>
      </c>
      <c r="X1156" s="64">
        <f t="shared" si="808"/>
        <v>0</v>
      </c>
      <c r="Y1156" s="64">
        <f t="shared" si="808"/>
        <v>0</v>
      </c>
      <c r="Z1156" s="64">
        <f t="shared" si="808"/>
        <v>0</v>
      </c>
      <c r="AA1156" s="64">
        <f t="shared" si="808"/>
        <v>0</v>
      </c>
      <c r="AB1156" s="64">
        <f t="shared" si="808"/>
        <v>0</v>
      </c>
      <c r="AC1156" s="64">
        <f t="shared" si="808"/>
        <v>0</v>
      </c>
      <c r="AD1156" s="64">
        <f t="shared" si="808"/>
        <v>0</v>
      </c>
      <c r="AE1156" s="64">
        <f t="shared" si="808"/>
        <v>0</v>
      </c>
      <c r="AF1156" s="64">
        <f t="shared" si="808"/>
        <v>0</v>
      </c>
      <c r="AG1156" s="64">
        <f t="shared" si="808"/>
        <v>0</v>
      </c>
      <c r="AH1156" s="64">
        <f t="shared" si="808"/>
        <v>0</v>
      </c>
    </row>
    <row r="1157" spans="2:34" hidden="1" outlineLevel="1">
      <c r="B1157" t="str">
        <f t="shared" si="776"/>
        <v>LSFO - Process-related emissions - WTT - Global - ton N2O/ton fuel</v>
      </c>
      <c r="C1157" s="13" t="str">
        <f>C1127</f>
        <v>LSFO</v>
      </c>
      <c r="D1157" s="13" t="s">
        <v>179</v>
      </c>
      <c r="E1157" s="13" t="s">
        <v>49</v>
      </c>
      <c r="F1157" s="13" t="s">
        <v>178</v>
      </c>
      <c r="G1157" s="61">
        <f t="shared" ref="G1157:AH1157" si="809">G1160</f>
        <v>0</v>
      </c>
      <c r="H1157" s="61">
        <f t="shared" si="809"/>
        <v>0</v>
      </c>
      <c r="I1157" s="61">
        <f t="shared" si="809"/>
        <v>0</v>
      </c>
      <c r="J1157" s="61">
        <f t="shared" si="809"/>
        <v>0</v>
      </c>
      <c r="K1157" s="61">
        <f t="shared" si="809"/>
        <v>0</v>
      </c>
      <c r="L1157" s="61">
        <f t="shared" si="809"/>
        <v>0</v>
      </c>
      <c r="M1157" s="61">
        <f t="shared" si="809"/>
        <v>0</v>
      </c>
      <c r="N1157" s="61">
        <f t="shared" si="809"/>
        <v>0</v>
      </c>
      <c r="O1157" s="61">
        <f t="shared" si="809"/>
        <v>0</v>
      </c>
      <c r="P1157" s="61">
        <f t="shared" si="809"/>
        <v>0</v>
      </c>
      <c r="Q1157" s="61">
        <f t="shared" si="809"/>
        <v>0</v>
      </c>
      <c r="R1157" s="61">
        <f t="shared" si="809"/>
        <v>0</v>
      </c>
      <c r="S1157" s="61">
        <f t="shared" si="809"/>
        <v>0</v>
      </c>
      <c r="T1157" s="61">
        <f t="shared" si="809"/>
        <v>0</v>
      </c>
      <c r="U1157" s="61">
        <f t="shared" si="809"/>
        <v>0</v>
      </c>
      <c r="V1157" s="61">
        <f t="shared" si="809"/>
        <v>0</v>
      </c>
      <c r="W1157" s="61">
        <f t="shared" si="809"/>
        <v>0</v>
      </c>
      <c r="X1157" s="61">
        <f t="shared" si="809"/>
        <v>0</v>
      </c>
      <c r="Y1157" s="61">
        <f t="shared" si="809"/>
        <v>0</v>
      </c>
      <c r="Z1157" s="61">
        <f t="shared" si="809"/>
        <v>0</v>
      </c>
      <c r="AA1157" s="61">
        <f t="shared" si="809"/>
        <v>0</v>
      </c>
      <c r="AB1157" s="61">
        <f t="shared" si="809"/>
        <v>0</v>
      </c>
      <c r="AC1157" s="61">
        <f t="shared" si="809"/>
        <v>0</v>
      </c>
      <c r="AD1157" s="61">
        <f t="shared" si="809"/>
        <v>0</v>
      </c>
      <c r="AE1157" s="61">
        <f t="shared" si="809"/>
        <v>0</v>
      </c>
      <c r="AF1157" s="61">
        <f t="shared" si="809"/>
        <v>0</v>
      </c>
      <c r="AG1157" s="61">
        <f t="shared" si="809"/>
        <v>0</v>
      </c>
      <c r="AH1157" s="61">
        <f t="shared" si="809"/>
        <v>0</v>
      </c>
    </row>
    <row r="1158" spans="2:34" hidden="1" outlineLevel="1">
      <c r="B1158" t="str">
        <f t="shared" si="776"/>
        <v>LSFO - Process WTT emissions (carbon dioxide) - Global - ton CO2/ton fuel</v>
      </c>
      <c r="C1158" t="str">
        <f>C1127</f>
        <v>LSFO</v>
      </c>
      <c r="D1158" t="s">
        <v>180</v>
      </c>
      <c r="E1158" t="s">
        <v>49</v>
      </c>
      <c r="F1158" t="s">
        <v>176</v>
      </c>
      <c r="G1158" s="105">
        <f t="shared" ref="G1158:AH1160" si="810">INDEX(FuelData,MATCH($B1158,FuelData_Index,0),MATCH(G$4,FuelData_Year,0))</f>
        <v>0.68</v>
      </c>
      <c r="H1158" s="105">
        <f t="shared" si="810"/>
        <v>0.68</v>
      </c>
      <c r="I1158" s="105">
        <f t="shared" si="810"/>
        <v>0.68</v>
      </c>
      <c r="J1158" s="105">
        <f t="shared" si="810"/>
        <v>0.68</v>
      </c>
      <c r="K1158" s="105">
        <f t="shared" si="810"/>
        <v>0.68</v>
      </c>
      <c r="L1158" s="105">
        <f t="shared" si="810"/>
        <v>0.68</v>
      </c>
      <c r="M1158" s="105">
        <f t="shared" si="810"/>
        <v>0.68</v>
      </c>
      <c r="N1158" s="20">
        <f t="shared" si="810"/>
        <v>0.68</v>
      </c>
      <c r="O1158" s="20">
        <f t="shared" si="810"/>
        <v>0.68</v>
      </c>
      <c r="P1158" s="20">
        <f t="shared" si="810"/>
        <v>0.68</v>
      </c>
      <c r="Q1158" s="20">
        <f t="shared" si="810"/>
        <v>0.68</v>
      </c>
      <c r="R1158" s="20">
        <f t="shared" si="810"/>
        <v>0.68</v>
      </c>
      <c r="S1158" s="20">
        <f t="shared" si="810"/>
        <v>0.68</v>
      </c>
      <c r="T1158" s="20">
        <f t="shared" si="810"/>
        <v>0.68</v>
      </c>
      <c r="U1158" s="20">
        <f t="shared" si="810"/>
        <v>0.68</v>
      </c>
      <c r="V1158" s="20">
        <f t="shared" si="810"/>
        <v>0.68</v>
      </c>
      <c r="W1158" s="20">
        <f t="shared" si="810"/>
        <v>0.68</v>
      </c>
      <c r="X1158" s="20">
        <f t="shared" si="810"/>
        <v>0.68</v>
      </c>
      <c r="Y1158" s="20">
        <f t="shared" si="810"/>
        <v>0.68</v>
      </c>
      <c r="Z1158" s="20">
        <f t="shared" si="810"/>
        <v>0.68</v>
      </c>
      <c r="AA1158" s="20">
        <f t="shared" si="810"/>
        <v>0.68</v>
      </c>
      <c r="AB1158" s="20">
        <f t="shared" si="810"/>
        <v>0.68</v>
      </c>
      <c r="AC1158" s="20">
        <f t="shared" si="810"/>
        <v>0.68</v>
      </c>
      <c r="AD1158" s="20">
        <f t="shared" si="810"/>
        <v>0.68</v>
      </c>
      <c r="AE1158" s="20">
        <f t="shared" si="810"/>
        <v>0.68</v>
      </c>
      <c r="AF1158" s="20">
        <f t="shared" si="810"/>
        <v>0.68</v>
      </c>
      <c r="AG1158" s="20">
        <f t="shared" si="810"/>
        <v>0.68</v>
      </c>
      <c r="AH1158" s="20">
        <f t="shared" si="810"/>
        <v>0.68</v>
      </c>
    </row>
    <row r="1159" spans="2:34" hidden="1" outlineLevel="1">
      <c r="B1159" t="str">
        <f t="shared" si="776"/>
        <v>LSFO - Process WTT emissions (methane) - Global - ton CH4/ton fuel</v>
      </c>
      <c r="C1159" t="str">
        <f>C1127</f>
        <v>LSFO</v>
      </c>
      <c r="D1159" t="s">
        <v>181</v>
      </c>
      <c r="E1159" t="s">
        <v>49</v>
      </c>
      <c r="F1159" t="s">
        <v>177</v>
      </c>
      <c r="G1159" s="105">
        <f t="shared" si="810"/>
        <v>0</v>
      </c>
      <c r="H1159" s="105">
        <f t="shared" si="810"/>
        <v>0</v>
      </c>
      <c r="I1159" s="105">
        <f t="shared" si="810"/>
        <v>0</v>
      </c>
      <c r="J1159" s="105">
        <f t="shared" si="810"/>
        <v>0</v>
      </c>
      <c r="K1159" s="105">
        <f t="shared" si="810"/>
        <v>0</v>
      </c>
      <c r="L1159" s="105">
        <f t="shared" si="810"/>
        <v>0</v>
      </c>
      <c r="M1159" s="105">
        <f t="shared" si="810"/>
        <v>0</v>
      </c>
      <c r="N1159" s="20">
        <f t="shared" si="810"/>
        <v>0</v>
      </c>
      <c r="O1159" s="20">
        <f t="shared" si="810"/>
        <v>0</v>
      </c>
      <c r="P1159" s="20">
        <f t="shared" si="810"/>
        <v>0</v>
      </c>
      <c r="Q1159" s="20">
        <f t="shared" si="810"/>
        <v>0</v>
      </c>
      <c r="R1159" s="20">
        <f t="shared" si="810"/>
        <v>0</v>
      </c>
      <c r="S1159" s="20">
        <f t="shared" si="810"/>
        <v>0</v>
      </c>
      <c r="T1159" s="20">
        <f t="shared" si="810"/>
        <v>0</v>
      </c>
      <c r="U1159" s="20">
        <f t="shared" si="810"/>
        <v>0</v>
      </c>
      <c r="V1159" s="20">
        <f t="shared" si="810"/>
        <v>0</v>
      </c>
      <c r="W1159" s="20">
        <f t="shared" si="810"/>
        <v>0</v>
      </c>
      <c r="X1159" s="20">
        <f t="shared" si="810"/>
        <v>0</v>
      </c>
      <c r="Y1159" s="20">
        <f t="shared" si="810"/>
        <v>0</v>
      </c>
      <c r="Z1159" s="20">
        <f t="shared" si="810"/>
        <v>0</v>
      </c>
      <c r="AA1159" s="20">
        <f t="shared" si="810"/>
        <v>0</v>
      </c>
      <c r="AB1159" s="20">
        <f t="shared" si="810"/>
        <v>0</v>
      </c>
      <c r="AC1159" s="20">
        <f t="shared" si="810"/>
        <v>0</v>
      </c>
      <c r="AD1159" s="20">
        <f t="shared" si="810"/>
        <v>0</v>
      </c>
      <c r="AE1159" s="20">
        <f t="shared" si="810"/>
        <v>0</v>
      </c>
      <c r="AF1159" s="20">
        <f t="shared" si="810"/>
        <v>0</v>
      </c>
      <c r="AG1159" s="20">
        <f t="shared" si="810"/>
        <v>0</v>
      </c>
      <c r="AH1159" s="20">
        <f t="shared" si="810"/>
        <v>0</v>
      </c>
    </row>
    <row r="1160" spans="2:34" hidden="1" outlineLevel="1">
      <c r="B1160" t="str">
        <f t="shared" si="776"/>
        <v>LSFO - Process WTT emissions (nitrous oxide) - Global - ton N2O/ton fuel</v>
      </c>
      <c r="C1160" t="str">
        <f>C1127</f>
        <v>LSFO</v>
      </c>
      <c r="D1160" t="s">
        <v>182</v>
      </c>
      <c r="E1160" t="s">
        <v>49</v>
      </c>
      <c r="F1160" t="s">
        <v>178</v>
      </c>
      <c r="G1160" s="105">
        <f t="shared" si="810"/>
        <v>0</v>
      </c>
      <c r="H1160" s="105">
        <f t="shared" si="810"/>
        <v>0</v>
      </c>
      <c r="I1160" s="105">
        <f t="shared" si="810"/>
        <v>0</v>
      </c>
      <c r="J1160" s="105">
        <f t="shared" si="810"/>
        <v>0</v>
      </c>
      <c r="K1160" s="105">
        <f t="shared" si="810"/>
        <v>0</v>
      </c>
      <c r="L1160" s="105">
        <f t="shared" si="810"/>
        <v>0</v>
      </c>
      <c r="M1160" s="105">
        <f t="shared" si="810"/>
        <v>0</v>
      </c>
      <c r="N1160" s="20">
        <f t="shared" si="810"/>
        <v>0</v>
      </c>
      <c r="O1160" s="20">
        <f t="shared" si="810"/>
        <v>0</v>
      </c>
      <c r="P1160" s="20">
        <f t="shared" si="810"/>
        <v>0</v>
      </c>
      <c r="Q1160" s="20">
        <f t="shared" si="810"/>
        <v>0</v>
      </c>
      <c r="R1160" s="20">
        <f t="shared" si="810"/>
        <v>0</v>
      </c>
      <c r="S1160" s="20">
        <f t="shared" si="810"/>
        <v>0</v>
      </c>
      <c r="T1160" s="20">
        <f t="shared" si="810"/>
        <v>0</v>
      </c>
      <c r="U1160" s="20">
        <f t="shared" si="810"/>
        <v>0</v>
      </c>
      <c r="V1160" s="20">
        <f t="shared" si="810"/>
        <v>0</v>
      </c>
      <c r="W1160" s="20">
        <f t="shared" si="810"/>
        <v>0</v>
      </c>
      <c r="X1160" s="20">
        <f t="shared" si="810"/>
        <v>0</v>
      </c>
      <c r="Y1160" s="20">
        <f t="shared" si="810"/>
        <v>0</v>
      </c>
      <c r="Z1160" s="20">
        <f t="shared" si="810"/>
        <v>0</v>
      </c>
      <c r="AA1160" s="20">
        <f t="shared" si="810"/>
        <v>0</v>
      </c>
      <c r="AB1160" s="20">
        <f t="shared" si="810"/>
        <v>0</v>
      </c>
      <c r="AC1160" s="20">
        <f t="shared" si="810"/>
        <v>0</v>
      </c>
      <c r="AD1160" s="20">
        <f t="shared" si="810"/>
        <v>0</v>
      </c>
      <c r="AE1160" s="20">
        <f t="shared" si="810"/>
        <v>0</v>
      </c>
      <c r="AF1160" s="20">
        <f t="shared" si="810"/>
        <v>0</v>
      </c>
      <c r="AG1160" s="20">
        <f t="shared" si="810"/>
        <v>0</v>
      </c>
      <c r="AH1160" s="20">
        <f t="shared" si="810"/>
        <v>0</v>
      </c>
    </row>
    <row r="1161" spans="2:34" hidden="1" outlineLevel="1">
      <c r="B1161" t="str">
        <f t="shared" si="776"/>
        <v/>
      </c>
      <c r="G1161" s="106"/>
      <c r="H1161" s="65"/>
      <c r="I1161" s="65"/>
      <c r="J1161" s="65"/>
      <c r="K1161" s="65"/>
      <c r="L1161" s="65"/>
      <c r="M1161" s="65"/>
      <c r="N1161" s="65"/>
      <c r="O1161" s="65"/>
      <c r="P1161" s="65"/>
      <c r="Q1161" s="65"/>
      <c r="R1161" s="65"/>
      <c r="S1161" s="65"/>
      <c r="T1161" s="65"/>
      <c r="U1161" s="65"/>
      <c r="V1161" s="65"/>
      <c r="W1161" s="65"/>
      <c r="X1161" s="65"/>
      <c r="Y1161" s="65"/>
      <c r="Z1161" s="65"/>
      <c r="AA1161" s="65"/>
      <c r="AB1161" s="65"/>
      <c r="AC1161" s="65"/>
      <c r="AD1161" s="65"/>
      <c r="AE1161" s="65"/>
      <c r="AF1161" s="65"/>
      <c r="AG1161" s="65"/>
      <c r="AH1161" s="65"/>
    </row>
    <row r="1162" spans="2:34" hidden="1" outlineLevel="1">
      <c r="B1162" t="str">
        <f t="shared" si="776"/>
        <v>LSFO - Energy-related emissions - WTT - Global - ton CO2/ton fuel</v>
      </c>
      <c r="C1162" s="10" t="str">
        <f>C1127</f>
        <v>LSFO</v>
      </c>
      <c r="D1162" s="10" t="s">
        <v>183</v>
      </c>
      <c r="E1162" s="10" t="s">
        <v>49</v>
      </c>
      <c r="F1162" s="10" t="s">
        <v>176</v>
      </c>
      <c r="G1162" s="107">
        <v>0</v>
      </c>
      <c r="H1162" s="107">
        <v>0</v>
      </c>
      <c r="I1162" s="107">
        <v>0</v>
      </c>
      <c r="J1162" s="107">
        <v>0</v>
      </c>
      <c r="K1162" s="107">
        <v>0</v>
      </c>
      <c r="L1162" s="107">
        <v>0</v>
      </c>
      <c r="M1162" s="107">
        <v>0</v>
      </c>
      <c r="N1162" s="67">
        <v>0</v>
      </c>
      <c r="O1162" s="67">
        <v>0</v>
      </c>
      <c r="P1162" s="67">
        <v>0</v>
      </c>
      <c r="Q1162" s="67">
        <v>0</v>
      </c>
      <c r="R1162" s="67">
        <v>0</v>
      </c>
      <c r="S1162" s="67">
        <v>0</v>
      </c>
      <c r="T1162" s="67">
        <v>0</v>
      </c>
      <c r="U1162" s="67">
        <v>0</v>
      </c>
      <c r="V1162" s="67">
        <v>0</v>
      </c>
      <c r="W1162" s="67">
        <v>0</v>
      </c>
      <c r="X1162" s="67">
        <v>0</v>
      </c>
      <c r="Y1162" s="67">
        <v>0</v>
      </c>
      <c r="Z1162" s="67">
        <v>0</v>
      </c>
      <c r="AA1162" s="67">
        <v>0</v>
      </c>
      <c r="AB1162" s="67">
        <v>0</v>
      </c>
      <c r="AC1162" s="67">
        <v>0</v>
      </c>
      <c r="AD1162" s="67">
        <v>0</v>
      </c>
      <c r="AE1162" s="67">
        <v>0</v>
      </c>
      <c r="AF1162" s="67">
        <v>0</v>
      </c>
      <c r="AG1162" s="67">
        <v>0</v>
      </c>
      <c r="AH1162" s="67">
        <v>0</v>
      </c>
    </row>
    <row r="1163" spans="2:34" hidden="1" outlineLevel="1">
      <c r="B1163" t="str">
        <f t="shared" si="776"/>
        <v>LSFO - Energy-related emissions - WTT - Global - ton CH4/ton fuel</v>
      </c>
      <c r="C1163" s="2" t="str">
        <f>C1127</f>
        <v>LSFO</v>
      </c>
      <c r="D1163" s="2" t="s">
        <v>183</v>
      </c>
      <c r="E1163" s="2" t="s">
        <v>49</v>
      </c>
      <c r="F1163" s="2" t="s">
        <v>177</v>
      </c>
      <c r="G1163" s="108">
        <v>0</v>
      </c>
      <c r="H1163" s="108">
        <v>0</v>
      </c>
      <c r="I1163" s="108">
        <v>0</v>
      </c>
      <c r="J1163" s="108">
        <v>0</v>
      </c>
      <c r="K1163" s="108">
        <v>0</v>
      </c>
      <c r="L1163" s="108">
        <v>0</v>
      </c>
      <c r="M1163" s="108">
        <v>0</v>
      </c>
      <c r="N1163" s="68">
        <v>0</v>
      </c>
      <c r="O1163" s="68">
        <v>0</v>
      </c>
      <c r="P1163" s="68">
        <v>0</v>
      </c>
      <c r="Q1163" s="68">
        <v>0</v>
      </c>
      <c r="R1163" s="68">
        <v>0</v>
      </c>
      <c r="S1163" s="68">
        <v>0</v>
      </c>
      <c r="T1163" s="68">
        <v>0</v>
      </c>
      <c r="U1163" s="68">
        <v>0</v>
      </c>
      <c r="V1163" s="68">
        <v>0</v>
      </c>
      <c r="W1163" s="68">
        <v>0</v>
      </c>
      <c r="X1163" s="68">
        <v>0</v>
      </c>
      <c r="Y1163" s="68">
        <v>0</v>
      </c>
      <c r="Z1163" s="68">
        <v>0</v>
      </c>
      <c r="AA1163" s="68">
        <v>0</v>
      </c>
      <c r="AB1163" s="68">
        <v>0</v>
      </c>
      <c r="AC1163" s="68">
        <v>0</v>
      </c>
      <c r="AD1163" s="68">
        <v>0</v>
      </c>
      <c r="AE1163" s="68">
        <v>0</v>
      </c>
      <c r="AF1163" s="68">
        <v>0</v>
      </c>
      <c r="AG1163" s="68">
        <v>0</v>
      </c>
      <c r="AH1163" s="68">
        <v>0</v>
      </c>
    </row>
    <row r="1164" spans="2:34" hidden="1" outlineLevel="1">
      <c r="B1164" t="str">
        <f t="shared" si="776"/>
        <v>LSFO - Energy-related emissions - WTT - Global - ton N2O/ton fuel</v>
      </c>
      <c r="C1164" s="13" t="str">
        <f>C1127</f>
        <v>LSFO</v>
      </c>
      <c r="D1164" s="13" t="s">
        <v>183</v>
      </c>
      <c r="E1164" s="13" t="s">
        <v>49</v>
      </c>
      <c r="F1164" s="13" t="s">
        <v>178</v>
      </c>
      <c r="G1164" s="109">
        <v>0</v>
      </c>
      <c r="H1164" s="109">
        <v>0</v>
      </c>
      <c r="I1164" s="109">
        <v>0</v>
      </c>
      <c r="J1164" s="109">
        <v>0</v>
      </c>
      <c r="K1164" s="109">
        <v>0</v>
      </c>
      <c r="L1164" s="109">
        <v>0</v>
      </c>
      <c r="M1164" s="109">
        <v>0</v>
      </c>
      <c r="N1164" s="69">
        <v>0</v>
      </c>
      <c r="O1164" s="69">
        <v>0</v>
      </c>
      <c r="P1164" s="69">
        <v>0</v>
      </c>
      <c r="Q1164" s="69">
        <v>0</v>
      </c>
      <c r="R1164" s="69">
        <v>0</v>
      </c>
      <c r="S1164" s="69">
        <v>0</v>
      </c>
      <c r="T1164" s="69">
        <v>0</v>
      </c>
      <c r="U1164" s="69">
        <v>0</v>
      </c>
      <c r="V1164" s="69">
        <v>0</v>
      </c>
      <c r="W1164" s="69">
        <v>0</v>
      </c>
      <c r="X1164" s="69">
        <v>0</v>
      </c>
      <c r="Y1164" s="69">
        <v>0</v>
      </c>
      <c r="Z1164" s="69">
        <v>0</v>
      </c>
      <c r="AA1164" s="69">
        <v>0</v>
      </c>
      <c r="AB1164" s="69">
        <v>0</v>
      </c>
      <c r="AC1164" s="69">
        <v>0</v>
      </c>
      <c r="AD1164" s="69">
        <v>0</v>
      </c>
      <c r="AE1164" s="69">
        <v>0</v>
      </c>
      <c r="AF1164" s="69">
        <v>0</v>
      </c>
      <c r="AG1164" s="69">
        <v>0</v>
      </c>
      <c r="AH1164" s="69">
        <v>0</v>
      </c>
    </row>
    <row r="1165" spans="2:34" hidden="1" outlineLevel="1">
      <c r="B1165" t="str">
        <f t="shared" si="776"/>
        <v/>
      </c>
      <c r="C1165" s="2"/>
    </row>
    <row r="1166" spans="2:34" hidden="1" outlineLevel="1">
      <c r="B1166" t="str">
        <f t="shared" si="776"/>
        <v>LSFO - Feedstock-related emissions - WTT - Global - ton CO2/ton fuel</v>
      </c>
      <c r="C1166" s="10" t="str">
        <f>C1127</f>
        <v>LSFO</v>
      </c>
      <c r="D1166" s="10" t="s">
        <v>190</v>
      </c>
      <c r="E1166" s="10" t="s">
        <v>49</v>
      </c>
      <c r="F1166" s="10" t="s">
        <v>176</v>
      </c>
      <c r="G1166" s="107">
        <v>0</v>
      </c>
      <c r="H1166" s="107">
        <v>0</v>
      </c>
      <c r="I1166" s="107">
        <v>0</v>
      </c>
      <c r="J1166" s="107">
        <v>0</v>
      </c>
      <c r="K1166" s="107">
        <v>0</v>
      </c>
      <c r="L1166" s="107">
        <v>0</v>
      </c>
      <c r="M1166" s="107">
        <v>0</v>
      </c>
      <c r="N1166" s="67">
        <v>0</v>
      </c>
      <c r="O1166" s="67">
        <v>0</v>
      </c>
      <c r="P1166" s="67">
        <v>0</v>
      </c>
      <c r="Q1166" s="67">
        <v>0</v>
      </c>
      <c r="R1166" s="67">
        <v>0</v>
      </c>
      <c r="S1166" s="67">
        <v>0</v>
      </c>
      <c r="T1166" s="67">
        <v>0</v>
      </c>
      <c r="U1166" s="67">
        <v>0</v>
      </c>
      <c r="V1166" s="67">
        <v>0</v>
      </c>
      <c r="W1166" s="67">
        <v>0</v>
      </c>
      <c r="X1166" s="67">
        <v>0</v>
      </c>
      <c r="Y1166" s="67">
        <v>0</v>
      </c>
      <c r="Z1166" s="67">
        <v>0</v>
      </c>
      <c r="AA1166" s="67">
        <v>0</v>
      </c>
      <c r="AB1166" s="67">
        <v>0</v>
      </c>
      <c r="AC1166" s="67">
        <v>0</v>
      </c>
      <c r="AD1166" s="67">
        <v>0</v>
      </c>
      <c r="AE1166" s="67">
        <v>0</v>
      </c>
      <c r="AF1166" s="67">
        <v>0</v>
      </c>
      <c r="AG1166" s="67">
        <v>0</v>
      </c>
      <c r="AH1166" s="67">
        <v>0</v>
      </c>
    </row>
    <row r="1167" spans="2:34" hidden="1" outlineLevel="1">
      <c r="B1167" t="str">
        <f t="shared" si="776"/>
        <v>LSFO - Feedstock-related emissions - WTT - Global - ton CH4/ton fuel</v>
      </c>
      <c r="C1167" s="2" t="str">
        <f>C1127</f>
        <v>LSFO</v>
      </c>
      <c r="D1167" s="2" t="s">
        <v>190</v>
      </c>
      <c r="E1167" s="2" t="s">
        <v>49</v>
      </c>
      <c r="F1167" s="2" t="s">
        <v>177</v>
      </c>
      <c r="G1167" s="108">
        <v>0</v>
      </c>
      <c r="H1167" s="108">
        <v>0</v>
      </c>
      <c r="I1167" s="108">
        <v>0</v>
      </c>
      <c r="J1167" s="108">
        <v>0</v>
      </c>
      <c r="K1167" s="108">
        <v>0</v>
      </c>
      <c r="L1167" s="108">
        <v>0</v>
      </c>
      <c r="M1167" s="108">
        <v>0</v>
      </c>
      <c r="N1167" s="68">
        <v>0</v>
      </c>
      <c r="O1167" s="68">
        <v>0</v>
      </c>
      <c r="P1167" s="68">
        <v>0</v>
      </c>
      <c r="Q1167" s="68">
        <v>0</v>
      </c>
      <c r="R1167" s="68">
        <v>0</v>
      </c>
      <c r="S1167" s="68">
        <v>0</v>
      </c>
      <c r="T1167" s="68">
        <v>0</v>
      </c>
      <c r="U1167" s="68">
        <v>0</v>
      </c>
      <c r="V1167" s="68">
        <v>0</v>
      </c>
      <c r="W1167" s="68">
        <v>0</v>
      </c>
      <c r="X1167" s="68">
        <v>0</v>
      </c>
      <c r="Y1167" s="68">
        <v>0</v>
      </c>
      <c r="Z1167" s="68">
        <v>0</v>
      </c>
      <c r="AA1167" s="68">
        <v>0</v>
      </c>
      <c r="AB1167" s="68">
        <v>0</v>
      </c>
      <c r="AC1167" s="68">
        <v>0</v>
      </c>
      <c r="AD1167" s="68">
        <v>0</v>
      </c>
      <c r="AE1167" s="68">
        <v>0</v>
      </c>
      <c r="AF1167" s="68">
        <v>0</v>
      </c>
      <c r="AG1167" s="68">
        <v>0</v>
      </c>
      <c r="AH1167" s="68">
        <v>0</v>
      </c>
    </row>
    <row r="1168" spans="2:34" hidden="1" outlineLevel="1">
      <c r="B1168" t="str">
        <f t="shared" si="776"/>
        <v>LSFO - Feedstock-related emissions - WTT - Global - ton N2O/ton fuel</v>
      </c>
      <c r="C1168" s="13" t="str">
        <f>C1127</f>
        <v>LSFO</v>
      </c>
      <c r="D1168" s="13" t="s">
        <v>190</v>
      </c>
      <c r="E1168" s="13" t="s">
        <v>49</v>
      </c>
      <c r="F1168" s="13" t="s">
        <v>178</v>
      </c>
      <c r="G1168" s="109">
        <v>0</v>
      </c>
      <c r="H1168" s="109">
        <v>0</v>
      </c>
      <c r="I1168" s="109">
        <v>0</v>
      </c>
      <c r="J1168" s="109">
        <v>0</v>
      </c>
      <c r="K1168" s="109">
        <v>0</v>
      </c>
      <c r="L1168" s="109">
        <v>0</v>
      </c>
      <c r="M1168" s="109">
        <v>0</v>
      </c>
      <c r="N1168" s="69">
        <v>0</v>
      </c>
      <c r="O1168" s="69">
        <v>0</v>
      </c>
      <c r="P1168" s="69">
        <v>0</v>
      </c>
      <c r="Q1168" s="69">
        <v>0</v>
      </c>
      <c r="R1168" s="69">
        <v>0</v>
      </c>
      <c r="S1168" s="69">
        <v>0</v>
      </c>
      <c r="T1168" s="69">
        <v>0</v>
      </c>
      <c r="U1168" s="69">
        <v>0</v>
      </c>
      <c r="V1168" s="69">
        <v>0</v>
      </c>
      <c r="W1168" s="69">
        <v>0</v>
      </c>
      <c r="X1168" s="69">
        <v>0</v>
      </c>
      <c r="Y1168" s="69">
        <v>0</v>
      </c>
      <c r="Z1168" s="69">
        <v>0</v>
      </c>
      <c r="AA1168" s="69">
        <v>0</v>
      </c>
      <c r="AB1168" s="69">
        <v>0</v>
      </c>
      <c r="AC1168" s="69">
        <v>0</v>
      </c>
      <c r="AD1168" s="69">
        <v>0</v>
      </c>
      <c r="AE1168" s="69">
        <v>0</v>
      </c>
      <c r="AF1168" s="69">
        <v>0</v>
      </c>
      <c r="AG1168" s="69">
        <v>0</v>
      </c>
      <c r="AH1168" s="69">
        <v>0</v>
      </c>
    </row>
    <row r="1169" spans="2:34" collapsed="1">
      <c r="B1169" t="str">
        <f t="shared" si="776"/>
        <v/>
      </c>
      <c r="G1169" s="34"/>
      <c r="H1169" s="34"/>
      <c r="I1169" s="34"/>
      <c r="J1169" s="34"/>
      <c r="K1169" s="34"/>
      <c r="L1169" s="34"/>
      <c r="M1169" s="34"/>
      <c r="N1169" s="34"/>
      <c r="O1169" s="34"/>
      <c r="P1169" s="34"/>
      <c r="Q1169" s="34"/>
      <c r="R1169" s="34"/>
      <c r="S1169" s="34"/>
      <c r="T1169" s="34"/>
      <c r="U1169" s="34"/>
      <c r="V1169" s="34"/>
      <c r="W1169" s="34"/>
      <c r="X1169" s="34"/>
      <c r="Y1169" s="34"/>
      <c r="Z1169" s="34"/>
      <c r="AA1169" s="34"/>
      <c r="AB1169" s="34"/>
      <c r="AC1169" s="34"/>
      <c r="AD1169" s="34"/>
      <c r="AE1169" s="34"/>
      <c r="AF1169" s="34"/>
      <c r="AG1169" s="34"/>
      <c r="AH1169" s="34"/>
    </row>
    <row r="1170" spans="2:34">
      <c r="B1170" t="str">
        <f t="shared" si="776"/>
        <v>Nitrogen - Item - Region - Unit</v>
      </c>
      <c r="C1170" s="55" t="s">
        <v>63</v>
      </c>
      <c r="D1170" s="55" t="s">
        <v>28</v>
      </c>
      <c r="E1170" s="55" t="s">
        <v>1</v>
      </c>
      <c r="F1170" s="55" t="s">
        <v>29</v>
      </c>
      <c r="G1170" s="51">
        <v>2023</v>
      </c>
      <c r="H1170" s="51">
        <v>2024</v>
      </c>
      <c r="I1170" s="51">
        <v>2025</v>
      </c>
      <c r="J1170" s="51">
        <v>2026</v>
      </c>
      <c r="K1170" s="51">
        <v>2027</v>
      </c>
      <c r="L1170" s="51">
        <v>2028</v>
      </c>
      <c r="M1170" s="51">
        <v>2029</v>
      </c>
      <c r="N1170" s="51">
        <v>2030</v>
      </c>
      <c r="O1170" s="51">
        <v>2031</v>
      </c>
      <c r="P1170" s="51">
        <v>2032</v>
      </c>
      <c r="Q1170" s="51">
        <v>2033</v>
      </c>
      <c r="R1170" s="51">
        <v>2034</v>
      </c>
      <c r="S1170" s="51">
        <v>2035</v>
      </c>
      <c r="T1170" s="51">
        <v>2036</v>
      </c>
      <c r="U1170" s="51">
        <v>2037</v>
      </c>
      <c r="V1170" s="51">
        <v>2038</v>
      </c>
      <c r="W1170" s="51">
        <v>2039</v>
      </c>
      <c r="X1170" s="51">
        <v>2040</v>
      </c>
      <c r="Y1170" s="51">
        <v>2041</v>
      </c>
      <c r="Z1170" s="51">
        <v>2042</v>
      </c>
      <c r="AA1170" s="51">
        <v>2043</v>
      </c>
      <c r="AB1170" s="51">
        <v>2044</v>
      </c>
      <c r="AC1170" s="51">
        <v>2045</v>
      </c>
      <c r="AD1170" s="51">
        <v>2046</v>
      </c>
      <c r="AE1170" s="51">
        <v>2047</v>
      </c>
      <c r="AF1170" s="51">
        <v>2048</v>
      </c>
      <c r="AG1170" s="51">
        <v>2049</v>
      </c>
      <c r="AH1170" s="51">
        <v>2050</v>
      </c>
    </row>
    <row r="1171" spans="2:34" hidden="1" outlineLevel="1">
      <c r="B1171" t="str">
        <f t="shared" si="776"/>
        <v/>
      </c>
      <c r="C1171" s="56"/>
      <c r="D1171" s="56"/>
      <c r="E1171" s="56"/>
      <c r="F1171" s="56"/>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row>
    <row r="1172" spans="2:34" hidden="1" outlineLevel="1">
      <c r="B1172" t="str">
        <f t="shared" ref="B1172:B1201" si="811">_xlfn.TEXTJOIN(" - ",TRUE,C1172:F1172)</f>
        <v>Nitrogen - Total emissions - WTT - GWP100 - Global - ton CO2eq/ton fuel</v>
      </c>
      <c r="C1172" s="58" t="str">
        <f>C1170</f>
        <v>Nitrogen</v>
      </c>
      <c r="D1172" s="10" t="s">
        <v>169</v>
      </c>
      <c r="E1172" s="10" t="s">
        <v>49</v>
      </c>
      <c r="F1172" s="10" t="s">
        <v>52</v>
      </c>
      <c r="G1172" s="60">
        <f>G1179+G1180*G1174+G1181*G1176</f>
        <v>1.1814E-3</v>
      </c>
      <c r="H1172" s="60">
        <f t="shared" ref="H1172:AH1172" si="812">H1179+H1180*H1174+H1181*H1176</f>
        <v>1.1814E-3</v>
      </c>
      <c r="I1172" s="60">
        <f t="shared" si="812"/>
        <v>1.1814000000000035E-3</v>
      </c>
      <c r="J1172" s="60">
        <f t="shared" si="812"/>
        <v>1.1599199999999961E-3</v>
      </c>
      <c r="K1172" s="60">
        <f t="shared" si="812"/>
        <v>1.1384399999999986E-3</v>
      </c>
      <c r="L1172" s="60">
        <f t="shared" si="812"/>
        <v>1.116960000000001E-3</v>
      </c>
      <c r="M1172" s="60">
        <f t="shared" si="812"/>
        <v>1.0954800000000033E-3</v>
      </c>
      <c r="N1172" s="60">
        <f t="shared" si="812"/>
        <v>1.0739999999999962E-3</v>
      </c>
      <c r="O1172" s="60">
        <f t="shared" si="812"/>
        <v>1.0740000000000001E-3</v>
      </c>
      <c r="P1172" s="60">
        <f t="shared" si="812"/>
        <v>1.0740000000000001E-3</v>
      </c>
      <c r="Q1172" s="60">
        <f t="shared" si="812"/>
        <v>1.0740000000000001E-3</v>
      </c>
      <c r="R1172" s="60">
        <f t="shared" si="812"/>
        <v>1.0740000000000001E-3</v>
      </c>
      <c r="S1172" s="60">
        <f t="shared" si="812"/>
        <v>1.0740000000000001E-3</v>
      </c>
      <c r="T1172" s="60">
        <f t="shared" si="812"/>
        <v>1.0740000000000001E-3</v>
      </c>
      <c r="U1172" s="60">
        <f t="shared" si="812"/>
        <v>1.0740000000000001E-3</v>
      </c>
      <c r="V1172" s="60">
        <f t="shared" si="812"/>
        <v>1.0740000000000001E-3</v>
      </c>
      <c r="W1172" s="60">
        <f t="shared" si="812"/>
        <v>1.0740000000000001E-3</v>
      </c>
      <c r="X1172" s="60">
        <f t="shared" si="812"/>
        <v>1.0740000000000001E-3</v>
      </c>
      <c r="Y1172" s="60">
        <f t="shared" si="812"/>
        <v>1.0740000000000001E-3</v>
      </c>
      <c r="Z1172" s="60">
        <f t="shared" si="812"/>
        <v>1.0740000000000001E-3</v>
      </c>
      <c r="AA1172" s="60">
        <f t="shared" si="812"/>
        <v>1.0740000000000001E-3</v>
      </c>
      <c r="AB1172" s="60">
        <f t="shared" si="812"/>
        <v>1.0740000000000001E-3</v>
      </c>
      <c r="AC1172" s="60">
        <f t="shared" si="812"/>
        <v>1.0740000000000001E-3</v>
      </c>
      <c r="AD1172" s="60">
        <f t="shared" si="812"/>
        <v>1.0740000000000001E-3</v>
      </c>
      <c r="AE1172" s="60">
        <f t="shared" si="812"/>
        <v>1.0740000000000001E-3</v>
      </c>
      <c r="AF1172" s="60">
        <f t="shared" si="812"/>
        <v>1.0740000000000001E-3</v>
      </c>
      <c r="AG1172" s="60">
        <f t="shared" si="812"/>
        <v>1.0740000000000001E-3</v>
      </c>
      <c r="AH1172" s="60">
        <f t="shared" si="812"/>
        <v>1.0740000000000001E-3</v>
      </c>
    </row>
    <row r="1173" spans="2:34" hidden="1" outlineLevel="1">
      <c r="B1173" t="str">
        <f t="shared" si="811"/>
        <v>Nitrogen - Total emissions - WTT - GWP20 - Global - ton CO2eq/ton fuel</v>
      </c>
      <c r="C1173" s="59" t="str">
        <f>C1170</f>
        <v>Nitrogen</v>
      </c>
      <c r="D1173" s="13" t="s">
        <v>170</v>
      </c>
      <c r="E1173" s="13" t="s">
        <v>49</v>
      </c>
      <c r="F1173" s="13" t="s">
        <v>52</v>
      </c>
      <c r="G1173" s="61">
        <f>G1179+G1180*G1175+G1181*G1177</f>
        <v>1.1814E-3</v>
      </c>
      <c r="H1173" s="61">
        <f t="shared" ref="H1173:AH1173" si="813">H1179+H1180*H1175+H1181*H1177</f>
        <v>1.1814E-3</v>
      </c>
      <c r="I1173" s="61">
        <f t="shared" si="813"/>
        <v>1.1814000000000035E-3</v>
      </c>
      <c r="J1173" s="61">
        <f t="shared" si="813"/>
        <v>1.1599199999999961E-3</v>
      </c>
      <c r="K1173" s="61">
        <f t="shared" si="813"/>
        <v>1.1384399999999986E-3</v>
      </c>
      <c r="L1173" s="61">
        <f t="shared" si="813"/>
        <v>1.116960000000001E-3</v>
      </c>
      <c r="M1173" s="61">
        <f t="shared" si="813"/>
        <v>1.0954800000000033E-3</v>
      </c>
      <c r="N1173" s="61">
        <f t="shared" si="813"/>
        <v>1.0739999999999962E-3</v>
      </c>
      <c r="O1173" s="61">
        <f t="shared" si="813"/>
        <v>1.0740000000000001E-3</v>
      </c>
      <c r="P1173" s="61">
        <f t="shared" si="813"/>
        <v>1.0740000000000001E-3</v>
      </c>
      <c r="Q1173" s="61">
        <f t="shared" si="813"/>
        <v>1.0740000000000001E-3</v>
      </c>
      <c r="R1173" s="61">
        <f t="shared" si="813"/>
        <v>1.0740000000000001E-3</v>
      </c>
      <c r="S1173" s="61">
        <f t="shared" si="813"/>
        <v>1.0740000000000001E-3</v>
      </c>
      <c r="T1173" s="61">
        <f t="shared" si="813"/>
        <v>1.0740000000000001E-3</v>
      </c>
      <c r="U1173" s="61">
        <f t="shared" si="813"/>
        <v>1.0740000000000001E-3</v>
      </c>
      <c r="V1173" s="61">
        <f t="shared" si="813"/>
        <v>1.0740000000000001E-3</v>
      </c>
      <c r="W1173" s="61">
        <f t="shared" si="813"/>
        <v>1.0740000000000001E-3</v>
      </c>
      <c r="X1173" s="61">
        <f t="shared" si="813"/>
        <v>1.0740000000000001E-3</v>
      </c>
      <c r="Y1173" s="61">
        <f t="shared" si="813"/>
        <v>1.0740000000000001E-3</v>
      </c>
      <c r="Z1173" s="61">
        <f t="shared" si="813"/>
        <v>1.0740000000000001E-3</v>
      </c>
      <c r="AA1173" s="61">
        <f t="shared" si="813"/>
        <v>1.0740000000000001E-3</v>
      </c>
      <c r="AB1173" s="61">
        <f t="shared" si="813"/>
        <v>1.0740000000000001E-3</v>
      </c>
      <c r="AC1173" s="61">
        <f t="shared" si="813"/>
        <v>1.0740000000000001E-3</v>
      </c>
      <c r="AD1173" s="61">
        <f t="shared" si="813"/>
        <v>1.0740000000000001E-3</v>
      </c>
      <c r="AE1173" s="61">
        <f t="shared" si="813"/>
        <v>1.0740000000000001E-3</v>
      </c>
      <c r="AF1173" s="61">
        <f t="shared" si="813"/>
        <v>1.0740000000000001E-3</v>
      </c>
      <c r="AG1173" s="61">
        <f t="shared" si="813"/>
        <v>1.0740000000000001E-3</v>
      </c>
      <c r="AH1173" s="61">
        <f t="shared" si="813"/>
        <v>1.0740000000000001E-3</v>
      </c>
    </row>
    <row r="1174" spans="2:34" hidden="1" outlineLevel="1">
      <c r="B1174" t="str">
        <f t="shared" si="811"/>
        <v>General - Methane - GWP100 - Global - ton CO2eq/ton fuel</v>
      </c>
      <c r="C1174" t="s">
        <v>115</v>
      </c>
      <c r="D1174" t="s">
        <v>171</v>
      </c>
      <c r="E1174" t="s">
        <v>49</v>
      </c>
      <c r="F1174" t="s">
        <v>52</v>
      </c>
      <c r="G1174" s="8">
        <f t="shared" ref="G1174:AH1174" si="814">Methane_GWP100</f>
        <v>29</v>
      </c>
      <c r="H1174" s="8">
        <f t="shared" si="814"/>
        <v>29</v>
      </c>
      <c r="I1174" s="8">
        <f t="shared" si="814"/>
        <v>29</v>
      </c>
      <c r="J1174" s="8">
        <f t="shared" si="814"/>
        <v>29</v>
      </c>
      <c r="K1174" s="8">
        <f t="shared" si="814"/>
        <v>29</v>
      </c>
      <c r="L1174" s="8">
        <f t="shared" si="814"/>
        <v>29</v>
      </c>
      <c r="M1174" s="8">
        <f t="shared" si="814"/>
        <v>29</v>
      </c>
      <c r="N1174" s="8">
        <f t="shared" si="814"/>
        <v>29</v>
      </c>
      <c r="O1174" s="8">
        <f t="shared" si="814"/>
        <v>29</v>
      </c>
      <c r="P1174" s="8">
        <f t="shared" si="814"/>
        <v>29</v>
      </c>
      <c r="Q1174" s="8">
        <f t="shared" si="814"/>
        <v>29</v>
      </c>
      <c r="R1174" s="8">
        <f t="shared" si="814"/>
        <v>29</v>
      </c>
      <c r="S1174" s="8">
        <f t="shared" si="814"/>
        <v>29</v>
      </c>
      <c r="T1174" s="8">
        <f t="shared" si="814"/>
        <v>29</v>
      </c>
      <c r="U1174" s="8">
        <f t="shared" si="814"/>
        <v>29</v>
      </c>
      <c r="V1174" s="8">
        <f t="shared" si="814"/>
        <v>29</v>
      </c>
      <c r="W1174" s="8">
        <f t="shared" si="814"/>
        <v>29</v>
      </c>
      <c r="X1174" s="8">
        <f t="shared" si="814"/>
        <v>29</v>
      </c>
      <c r="Y1174" s="8">
        <f t="shared" si="814"/>
        <v>29</v>
      </c>
      <c r="Z1174" s="8">
        <f t="shared" si="814"/>
        <v>29</v>
      </c>
      <c r="AA1174" s="8">
        <f t="shared" si="814"/>
        <v>29</v>
      </c>
      <c r="AB1174" s="8">
        <f t="shared" si="814"/>
        <v>29</v>
      </c>
      <c r="AC1174" s="8">
        <f t="shared" si="814"/>
        <v>29</v>
      </c>
      <c r="AD1174" s="8">
        <f t="shared" si="814"/>
        <v>29</v>
      </c>
      <c r="AE1174" s="8">
        <f t="shared" si="814"/>
        <v>29</v>
      </c>
      <c r="AF1174" s="8">
        <f t="shared" si="814"/>
        <v>29</v>
      </c>
      <c r="AG1174" s="8">
        <f t="shared" si="814"/>
        <v>29</v>
      </c>
      <c r="AH1174" s="8">
        <f t="shared" si="814"/>
        <v>29</v>
      </c>
    </row>
    <row r="1175" spans="2:34" hidden="1" outlineLevel="1">
      <c r="B1175" t="str">
        <f t="shared" si="811"/>
        <v>General - Methane - GWP20 - Global - ton CO2eq/ton fuel</v>
      </c>
      <c r="C1175" t="s">
        <v>115</v>
      </c>
      <c r="D1175" t="s">
        <v>172</v>
      </c>
      <c r="E1175" t="s">
        <v>49</v>
      </c>
      <c r="F1175" t="s">
        <v>52</v>
      </c>
      <c r="G1175" s="8">
        <f t="shared" ref="G1175:AH1175" si="815">Methane_GWP20</f>
        <v>85</v>
      </c>
      <c r="H1175" s="8">
        <f t="shared" si="815"/>
        <v>85</v>
      </c>
      <c r="I1175" s="8">
        <f t="shared" si="815"/>
        <v>85</v>
      </c>
      <c r="J1175" s="8">
        <f t="shared" si="815"/>
        <v>85</v>
      </c>
      <c r="K1175" s="8">
        <f t="shared" si="815"/>
        <v>85</v>
      </c>
      <c r="L1175" s="8">
        <f t="shared" si="815"/>
        <v>85</v>
      </c>
      <c r="M1175" s="8">
        <f t="shared" si="815"/>
        <v>85</v>
      </c>
      <c r="N1175" s="8">
        <f t="shared" si="815"/>
        <v>85</v>
      </c>
      <c r="O1175" s="8">
        <f t="shared" si="815"/>
        <v>85</v>
      </c>
      <c r="P1175" s="8">
        <f t="shared" si="815"/>
        <v>85</v>
      </c>
      <c r="Q1175" s="8">
        <f t="shared" si="815"/>
        <v>85</v>
      </c>
      <c r="R1175" s="8">
        <f t="shared" si="815"/>
        <v>85</v>
      </c>
      <c r="S1175" s="8">
        <f t="shared" si="815"/>
        <v>85</v>
      </c>
      <c r="T1175" s="8">
        <f t="shared" si="815"/>
        <v>85</v>
      </c>
      <c r="U1175" s="8">
        <f t="shared" si="815"/>
        <v>85</v>
      </c>
      <c r="V1175" s="8">
        <f t="shared" si="815"/>
        <v>85</v>
      </c>
      <c r="W1175" s="8">
        <f t="shared" si="815"/>
        <v>85</v>
      </c>
      <c r="X1175" s="8">
        <f t="shared" si="815"/>
        <v>85</v>
      </c>
      <c r="Y1175" s="8">
        <f t="shared" si="815"/>
        <v>85</v>
      </c>
      <c r="Z1175" s="8">
        <f t="shared" si="815"/>
        <v>85</v>
      </c>
      <c r="AA1175" s="8">
        <f t="shared" si="815"/>
        <v>85</v>
      </c>
      <c r="AB1175" s="8">
        <f t="shared" si="815"/>
        <v>85</v>
      </c>
      <c r="AC1175" s="8">
        <f t="shared" si="815"/>
        <v>85</v>
      </c>
      <c r="AD1175" s="8">
        <f t="shared" si="815"/>
        <v>85</v>
      </c>
      <c r="AE1175" s="8">
        <f t="shared" si="815"/>
        <v>85</v>
      </c>
      <c r="AF1175" s="8">
        <f t="shared" si="815"/>
        <v>85</v>
      </c>
      <c r="AG1175" s="8">
        <f t="shared" si="815"/>
        <v>85</v>
      </c>
      <c r="AH1175" s="8">
        <f t="shared" si="815"/>
        <v>85</v>
      </c>
    </row>
    <row r="1176" spans="2:34" hidden="1" outlineLevel="1">
      <c r="B1176" t="str">
        <f t="shared" si="811"/>
        <v>General - Nitrous oxide - GWP100 - Global - ton CO2eq/ton fuel</v>
      </c>
      <c r="C1176" t="s">
        <v>115</v>
      </c>
      <c r="D1176" t="s">
        <v>173</v>
      </c>
      <c r="E1176" t="s">
        <v>49</v>
      </c>
      <c r="F1176" t="s">
        <v>52</v>
      </c>
      <c r="G1176" s="8">
        <f t="shared" ref="G1176:AH1176" si="816">NitrousOxide_GWP100</f>
        <v>266</v>
      </c>
      <c r="H1176" s="8">
        <f t="shared" si="816"/>
        <v>266</v>
      </c>
      <c r="I1176" s="8">
        <f t="shared" si="816"/>
        <v>266</v>
      </c>
      <c r="J1176" s="8">
        <f t="shared" si="816"/>
        <v>266</v>
      </c>
      <c r="K1176" s="8">
        <f t="shared" si="816"/>
        <v>266</v>
      </c>
      <c r="L1176" s="8">
        <f t="shared" si="816"/>
        <v>266</v>
      </c>
      <c r="M1176" s="8">
        <f t="shared" si="816"/>
        <v>266</v>
      </c>
      <c r="N1176" s="8">
        <f t="shared" si="816"/>
        <v>266</v>
      </c>
      <c r="O1176" s="8">
        <f t="shared" si="816"/>
        <v>266</v>
      </c>
      <c r="P1176" s="8">
        <f t="shared" si="816"/>
        <v>266</v>
      </c>
      <c r="Q1176" s="8">
        <f t="shared" si="816"/>
        <v>266</v>
      </c>
      <c r="R1176" s="8">
        <f t="shared" si="816"/>
        <v>266</v>
      </c>
      <c r="S1176" s="8">
        <f t="shared" si="816"/>
        <v>266</v>
      </c>
      <c r="T1176" s="8">
        <f t="shared" si="816"/>
        <v>266</v>
      </c>
      <c r="U1176" s="8">
        <f t="shared" si="816"/>
        <v>266</v>
      </c>
      <c r="V1176" s="8">
        <f t="shared" si="816"/>
        <v>266</v>
      </c>
      <c r="W1176" s="8">
        <f t="shared" si="816"/>
        <v>266</v>
      </c>
      <c r="X1176" s="8">
        <f t="shared" si="816"/>
        <v>266</v>
      </c>
      <c r="Y1176" s="8">
        <f t="shared" si="816"/>
        <v>266</v>
      </c>
      <c r="Z1176" s="8">
        <f t="shared" si="816"/>
        <v>266</v>
      </c>
      <c r="AA1176" s="8">
        <f t="shared" si="816"/>
        <v>266</v>
      </c>
      <c r="AB1176" s="8">
        <f t="shared" si="816"/>
        <v>266</v>
      </c>
      <c r="AC1176" s="8">
        <f t="shared" si="816"/>
        <v>266</v>
      </c>
      <c r="AD1176" s="8">
        <f t="shared" si="816"/>
        <v>266</v>
      </c>
      <c r="AE1176" s="8">
        <f t="shared" si="816"/>
        <v>266</v>
      </c>
      <c r="AF1176" s="8">
        <f t="shared" si="816"/>
        <v>266</v>
      </c>
      <c r="AG1176" s="8">
        <f t="shared" si="816"/>
        <v>266</v>
      </c>
      <c r="AH1176" s="8">
        <f t="shared" si="816"/>
        <v>266</v>
      </c>
    </row>
    <row r="1177" spans="2:34" hidden="1" outlineLevel="1">
      <c r="B1177" t="str">
        <f t="shared" si="811"/>
        <v>General - Nitrous oxide - GWP20 - Global - ton CO2eq/ton fuel</v>
      </c>
      <c r="C1177" t="s">
        <v>115</v>
      </c>
      <c r="D1177" t="s">
        <v>174</v>
      </c>
      <c r="E1177" t="s">
        <v>49</v>
      </c>
      <c r="F1177" t="s">
        <v>52</v>
      </c>
      <c r="G1177" s="8">
        <f t="shared" ref="G1177:AH1177" si="817">NitrousOxide_GWP20</f>
        <v>251</v>
      </c>
      <c r="H1177" s="8">
        <f t="shared" si="817"/>
        <v>251</v>
      </c>
      <c r="I1177" s="8">
        <f t="shared" si="817"/>
        <v>251</v>
      </c>
      <c r="J1177" s="8">
        <f t="shared" si="817"/>
        <v>251</v>
      </c>
      <c r="K1177" s="8">
        <f t="shared" si="817"/>
        <v>251</v>
      </c>
      <c r="L1177" s="8">
        <f t="shared" si="817"/>
        <v>251</v>
      </c>
      <c r="M1177" s="8">
        <f t="shared" si="817"/>
        <v>251</v>
      </c>
      <c r="N1177" s="8">
        <f t="shared" si="817"/>
        <v>251</v>
      </c>
      <c r="O1177" s="8">
        <f t="shared" si="817"/>
        <v>251</v>
      </c>
      <c r="P1177" s="8">
        <f t="shared" si="817"/>
        <v>251</v>
      </c>
      <c r="Q1177" s="8">
        <f t="shared" si="817"/>
        <v>251</v>
      </c>
      <c r="R1177" s="8">
        <f t="shared" si="817"/>
        <v>251</v>
      </c>
      <c r="S1177" s="8">
        <f t="shared" si="817"/>
        <v>251</v>
      </c>
      <c r="T1177" s="8">
        <f t="shared" si="817"/>
        <v>251</v>
      </c>
      <c r="U1177" s="8">
        <f t="shared" si="817"/>
        <v>251</v>
      </c>
      <c r="V1177" s="8">
        <f t="shared" si="817"/>
        <v>251</v>
      </c>
      <c r="W1177" s="8">
        <f t="shared" si="817"/>
        <v>251</v>
      </c>
      <c r="X1177" s="8">
        <f t="shared" si="817"/>
        <v>251</v>
      </c>
      <c r="Y1177" s="8">
        <f t="shared" si="817"/>
        <v>251</v>
      </c>
      <c r="Z1177" s="8">
        <f t="shared" si="817"/>
        <v>251</v>
      </c>
      <c r="AA1177" s="8">
        <f t="shared" si="817"/>
        <v>251</v>
      </c>
      <c r="AB1177" s="8">
        <f t="shared" si="817"/>
        <v>251</v>
      </c>
      <c r="AC1177" s="8">
        <f t="shared" si="817"/>
        <v>251</v>
      </c>
      <c r="AD1177" s="8">
        <f t="shared" si="817"/>
        <v>251</v>
      </c>
      <c r="AE1177" s="8">
        <f t="shared" si="817"/>
        <v>251</v>
      </c>
      <c r="AF1177" s="8">
        <f t="shared" si="817"/>
        <v>251</v>
      </c>
      <c r="AG1177" s="8">
        <f t="shared" si="817"/>
        <v>251</v>
      </c>
      <c r="AH1177" s="8">
        <f t="shared" si="817"/>
        <v>251</v>
      </c>
    </row>
    <row r="1178" spans="2:34" hidden="1" outlineLevel="1">
      <c r="B1178" t="str">
        <f t="shared" si="811"/>
        <v/>
      </c>
      <c r="C1178" s="56"/>
      <c r="D1178" s="56"/>
      <c r="E1178" s="56"/>
      <c r="F1178" s="56"/>
      <c r="G1178" s="57"/>
      <c r="H1178" s="57"/>
      <c r="I1178" s="57"/>
      <c r="J1178" s="57"/>
      <c r="K1178" s="57"/>
      <c r="L1178" s="57"/>
      <c r="M1178" s="57"/>
      <c r="N1178" s="57"/>
      <c r="O1178" s="57"/>
      <c r="P1178" s="57"/>
      <c r="Q1178" s="57"/>
      <c r="R1178" s="57"/>
      <c r="S1178" s="57"/>
      <c r="T1178" s="57"/>
      <c r="U1178" s="57"/>
      <c r="V1178" s="57"/>
      <c r="W1178" s="57"/>
      <c r="X1178" s="57"/>
      <c r="Y1178" s="57"/>
      <c r="Z1178" s="57"/>
      <c r="AA1178" s="57"/>
      <c r="AB1178" s="57"/>
      <c r="AC1178" s="57"/>
      <c r="AD1178" s="57"/>
      <c r="AE1178" s="57"/>
      <c r="AF1178" s="57"/>
      <c r="AG1178" s="57"/>
      <c r="AH1178" s="57"/>
    </row>
    <row r="1179" spans="2:34" hidden="1" outlineLevel="1">
      <c r="B1179" t="str">
        <f t="shared" si="811"/>
        <v>Nitrogen - Total emissions - WTT - Global - ton CO2eq/ton fuel</v>
      </c>
      <c r="C1179" s="10" t="str">
        <f>C1170</f>
        <v>Nitrogen</v>
      </c>
      <c r="D1179" s="10" t="s">
        <v>175</v>
      </c>
      <c r="E1179" s="10" t="s">
        <v>49</v>
      </c>
      <c r="F1179" s="10" t="s">
        <v>52</v>
      </c>
      <c r="G1179" s="60">
        <f t="shared" ref="G1179:AH1179" si="818">G1183+G1190+G1198</f>
        <v>1.1814E-3</v>
      </c>
      <c r="H1179" s="60">
        <f t="shared" si="818"/>
        <v>1.1814E-3</v>
      </c>
      <c r="I1179" s="60">
        <f t="shared" si="818"/>
        <v>1.1814000000000035E-3</v>
      </c>
      <c r="J1179" s="60">
        <f t="shared" si="818"/>
        <v>1.1599199999999961E-3</v>
      </c>
      <c r="K1179" s="60">
        <f t="shared" si="818"/>
        <v>1.1384399999999986E-3</v>
      </c>
      <c r="L1179" s="60">
        <f t="shared" si="818"/>
        <v>1.116960000000001E-3</v>
      </c>
      <c r="M1179" s="60">
        <f t="shared" si="818"/>
        <v>1.0954800000000033E-3</v>
      </c>
      <c r="N1179" s="60">
        <f t="shared" si="818"/>
        <v>1.0739999999999962E-3</v>
      </c>
      <c r="O1179" s="60">
        <f t="shared" si="818"/>
        <v>1.0740000000000001E-3</v>
      </c>
      <c r="P1179" s="60">
        <f t="shared" si="818"/>
        <v>1.0740000000000001E-3</v>
      </c>
      <c r="Q1179" s="60">
        <f t="shared" si="818"/>
        <v>1.0740000000000001E-3</v>
      </c>
      <c r="R1179" s="60">
        <f t="shared" si="818"/>
        <v>1.0740000000000001E-3</v>
      </c>
      <c r="S1179" s="60">
        <f t="shared" si="818"/>
        <v>1.0740000000000001E-3</v>
      </c>
      <c r="T1179" s="60">
        <f t="shared" si="818"/>
        <v>1.0740000000000001E-3</v>
      </c>
      <c r="U1179" s="60">
        <f t="shared" si="818"/>
        <v>1.0740000000000001E-3</v>
      </c>
      <c r="V1179" s="60">
        <f t="shared" si="818"/>
        <v>1.0740000000000001E-3</v>
      </c>
      <c r="W1179" s="60">
        <f t="shared" si="818"/>
        <v>1.0740000000000001E-3</v>
      </c>
      <c r="X1179" s="60">
        <f t="shared" si="818"/>
        <v>1.0740000000000001E-3</v>
      </c>
      <c r="Y1179" s="60">
        <f t="shared" si="818"/>
        <v>1.0740000000000001E-3</v>
      </c>
      <c r="Z1179" s="60">
        <f t="shared" si="818"/>
        <v>1.0740000000000001E-3</v>
      </c>
      <c r="AA1179" s="60">
        <f t="shared" si="818"/>
        <v>1.0740000000000001E-3</v>
      </c>
      <c r="AB1179" s="60">
        <f t="shared" si="818"/>
        <v>1.0740000000000001E-3</v>
      </c>
      <c r="AC1179" s="60">
        <f t="shared" si="818"/>
        <v>1.0740000000000001E-3</v>
      </c>
      <c r="AD1179" s="60">
        <f t="shared" si="818"/>
        <v>1.0740000000000001E-3</v>
      </c>
      <c r="AE1179" s="60">
        <f t="shared" si="818"/>
        <v>1.0740000000000001E-3</v>
      </c>
      <c r="AF1179" s="60">
        <f t="shared" si="818"/>
        <v>1.0740000000000001E-3</v>
      </c>
      <c r="AG1179" s="60">
        <f t="shared" si="818"/>
        <v>1.0740000000000001E-3</v>
      </c>
      <c r="AH1179" s="60">
        <f t="shared" si="818"/>
        <v>1.0740000000000001E-3</v>
      </c>
    </row>
    <row r="1180" spans="2:34" hidden="1" outlineLevel="1">
      <c r="B1180" t="str">
        <f t="shared" si="811"/>
        <v>Nitrogen - Total emissions - WTT - Global - ton CO2eq/ton fuel</v>
      </c>
      <c r="C1180" s="2" t="str">
        <f>C1170</f>
        <v>Nitrogen</v>
      </c>
      <c r="D1180" s="2" t="s">
        <v>175</v>
      </c>
      <c r="E1180" s="2" t="s">
        <v>49</v>
      </c>
      <c r="F1180" s="2" t="s">
        <v>52</v>
      </c>
      <c r="G1180" s="64">
        <f t="shared" ref="G1180:AH1180" si="819">G1184+G1191+G1199</f>
        <v>0</v>
      </c>
      <c r="H1180" s="64">
        <f t="shared" si="819"/>
        <v>0</v>
      </c>
      <c r="I1180" s="64">
        <f t="shared" si="819"/>
        <v>0</v>
      </c>
      <c r="J1180" s="64">
        <f t="shared" si="819"/>
        <v>0</v>
      </c>
      <c r="K1180" s="64">
        <f t="shared" si="819"/>
        <v>0</v>
      </c>
      <c r="L1180" s="64">
        <f t="shared" si="819"/>
        <v>0</v>
      </c>
      <c r="M1180" s="64">
        <f t="shared" si="819"/>
        <v>0</v>
      </c>
      <c r="N1180" s="64">
        <f t="shared" si="819"/>
        <v>0</v>
      </c>
      <c r="O1180" s="64">
        <f t="shared" si="819"/>
        <v>0</v>
      </c>
      <c r="P1180" s="64">
        <f t="shared" si="819"/>
        <v>0</v>
      </c>
      <c r="Q1180" s="64">
        <f t="shared" si="819"/>
        <v>0</v>
      </c>
      <c r="R1180" s="64">
        <f t="shared" si="819"/>
        <v>0</v>
      </c>
      <c r="S1180" s="64">
        <f t="shared" si="819"/>
        <v>0</v>
      </c>
      <c r="T1180" s="64">
        <f t="shared" si="819"/>
        <v>0</v>
      </c>
      <c r="U1180" s="64">
        <f t="shared" si="819"/>
        <v>0</v>
      </c>
      <c r="V1180" s="64">
        <f t="shared" si="819"/>
        <v>0</v>
      </c>
      <c r="W1180" s="64">
        <f t="shared" si="819"/>
        <v>0</v>
      </c>
      <c r="X1180" s="64">
        <f t="shared" si="819"/>
        <v>0</v>
      </c>
      <c r="Y1180" s="64">
        <f t="shared" si="819"/>
        <v>0</v>
      </c>
      <c r="Z1180" s="64">
        <f t="shared" si="819"/>
        <v>0</v>
      </c>
      <c r="AA1180" s="64">
        <f t="shared" si="819"/>
        <v>0</v>
      </c>
      <c r="AB1180" s="64">
        <f t="shared" si="819"/>
        <v>0</v>
      </c>
      <c r="AC1180" s="64">
        <f t="shared" si="819"/>
        <v>0</v>
      </c>
      <c r="AD1180" s="64">
        <f t="shared" si="819"/>
        <v>0</v>
      </c>
      <c r="AE1180" s="64">
        <f t="shared" si="819"/>
        <v>0</v>
      </c>
      <c r="AF1180" s="64">
        <f t="shared" si="819"/>
        <v>0</v>
      </c>
      <c r="AG1180" s="64">
        <f t="shared" si="819"/>
        <v>0</v>
      </c>
      <c r="AH1180" s="64">
        <f t="shared" si="819"/>
        <v>0</v>
      </c>
    </row>
    <row r="1181" spans="2:34" hidden="1" outlineLevel="1">
      <c r="B1181" t="str">
        <f t="shared" si="811"/>
        <v>Nitrogen - Total emissions - WTT - Global - ton CO2eq/ton fuel</v>
      </c>
      <c r="C1181" s="13" t="str">
        <f>C1170</f>
        <v>Nitrogen</v>
      </c>
      <c r="D1181" s="13" t="s">
        <v>175</v>
      </c>
      <c r="E1181" s="13" t="s">
        <v>49</v>
      </c>
      <c r="F1181" s="13" t="s">
        <v>52</v>
      </c>
      <c r="G1181" s="61">
        <f t="shared" ref="G1181:AH1181" si="820">G1185+G1192+G1200</f>
        <v>0</v>
      </c>
      <c r="H1181" s="61">
        <f t="shared" si="820"/>
        <v>0</v>
      </c>
      <c r="I1181" s="61">
        <f t="shared" si="820"/>
        <v>0</v>
      </c>
      <c r="J1181" s="61">
        <f t="shared" si="820"/>
        <v>0</v>
      </c>
      <c r="K1181" s="61">
        <f t="shared" si="820"/>
        <v>0</v>
      </c>
      <c r="L1181" s="61">
        <f t="shared" si="820"/>
        <v>0</v>
      </c>
      <c r="M1181" s="61">
        <f t="shared" si="820"/>
        <v>0</v>
      </c>
      <c r="N1181" s="61">
        <f t="shared" si="820"/>
        <v>0</v>
      </c>
      <c r="O1181" s="61">
        <f t="shared" si="820"/>
        <v>0</v>
      </c>
      <c r="P1181" s="61">
        <f t="shared" si="820"/>
        <v>0</v>
      </c>
      <c r="Q1181" s="61">
        <f t="shared" si="820"/>
        <v>0</v>
      </c>
      <c r="R1181" s="61">
        <f t="shared" si="820"/>
        <v>0</v>
      </c>
      <c r="S1181" s="61">
        <f t="shared" si="820"/>
        <v>0</v>
      </c>
      <c r="T1181" s="61">
        <f t="shared" si="820"/>
        <v>0</v>
      </c>
      <c r="U1181" s="61">
        <f t="shared" si="820"/>
        <v>0</v>
      </c>
      <c r="V1181" s="61">
        <f t="shared" si="820"/>
        <v>0</v>
      </c>
      <c r="W1181" s="61">
        <f t="shared" si="820"/>
        <v>0</v>
      </c>
      <c r="X1181" s="61">
        <f t="shared" si="820"/>
        <v>0</v>
      </c>
      <c r="Y1181" s="61">
        <f t="shared" si="820"/>
        <v>0</v>
      </c>
      <c r="Z1181" s="61">
        <f t="shared" si="820"/>
        <v>0</v>
      </c>
      <c r="AA1181" s="61">
        <f t="shared" si="820"/>
        <v>0</v>
      </c>
      <c r="AB1181" s="61">
        <f t="shared" si="820"/>
        <v>0</v>
      </c>
      <c r="AC1181" s="61">
        <f t="shared" si="820"/>
        <v>0</v>
      </c>
      <c r="AD1181" s="61">
        <f t="shared" si="820"/>
        <v>0</v>
      </c>
      <c r="AE1181" s="61">
        <f t="shared" si="820"/>
        <v>0</v>
      </c>
      <c r="AF1181" s="61">
        <f t="shared" si="820"/>
        <v>0</v>
      </c>
      <c r="AG1181" s="61">
        <f t="shared" si="820"/>
        <v>0</v>
      </c>
      <c r="AH1181" s="61">
        <f t="shared" si="820"/>
        <v>0</v>
      </c>
    </row>
    <row r="1182" spans="2:34" hidden="1" outlineLevel="1">
      <c r="B1182" t="str">
        <f t="shared" si="811"/>
        <v/>
      </c>
      <c r="C1182" s="2"/>
      <c r="G1182" s="65"/>
      <c r="H1182" s="65"/>
      <c r="I1182" s="65"/>
      <c r="J1182" s="65"/>
      <c r="K1182" s="65"/>
      <c r="L1182" s="65"/>
      <c r="M1182" s="65"/>
      <c r="N1182" s="65"/>
      <c r="O1182" s="65"/>
      <c r="P1182" s="65"/>
      <c r="Q1182" s="65"/>
      <c r="R1182" s="65"/>
      <c r="S1182" s="65"/>
      <c r="T1182" s="65"/>
      <c r="U1182" s="65"/>
      <c r="V1182" s="65"/>
      <c r="W1182" s="65"/>
      <c r="X1182" s="65"/>
      <c r="Y1182" s="65"/>
      <c r="Z1182" s="65"/>
      <c r="AA1182" s="65"/>
      <c r="AB1182" s="65"/>
      <c r="AC1182" s="65"/>
      <c r="AD1182" s="65"/>
      <c r="AE1182" s="65"/>
      <c r="AF1182" s="65"/>
      <c r="AG1182" s="65"/>
      <c r="AH1182" s="65"/>
    </row>
    <row r="1183" spans="2:34" hidden="1" outlineLevel="1">
      <c r="B1183" t="str">
        <f t="shared" si="811"/>
        <v>Nitrogen - Process-related emissions - WTT - Global - ton CO2/ton fuel</v>
      </c>
      <c r="C1183" s="10" t="str">
        <f>C1170</f>
        <v>Nitrogen</v>
      </c>
      <c r="D1183" s="10" t="s">
        <v>179</v>
      </c>
      <c r="E1183" s="10" t="s">
        <v>49</v>
      </c>
      <c r="F1183" s="10" t="s">
        <v>176</v>
      </c>
      <c r="G1183" s="60">
        <f>G1186</f>
        <v>0</v>
      </c>
      <c r="H1183" s="60">
        <f t="shared" ref="H1183:AH1183" si="821">H1186</f>
        <v>0</v>
      </c>
      <c r="I1183" s="60">
        <f t="shared" si="821"/>
        <v>0</v>
      </c>
      <c r="J1183" s="60">
        <f t="shared" si="821"/>
        <v>0</v>
      </c>
      <c r="K1183" s="60">
        <f t="shared" si="821"/>
        <v>0</v>
      </c>
      <c r="L1183" s="60">
        <f t="shared" si="821"/>
        <v>0</v>
      </c>
      <c r="M1183" s="60">
        <f t="shared" si="821"/>
        <v>0</v>
      </c>
      <c r="N1183" s="60">
        <f t="shared" si="821"/>
        <v>0</v>
      </c>
      <c r="O1183" s="60">
        <f t="shared" si="821"/>
        <v>0</v>
      </c>
      <c r="P1183" s="60">
        <f t="shared" si="821"/>
        <v>0</v>
      </c>
      <c r="Q1183" s="60">
        <f t="shared" si="821"/>
        <v>0</v>
      </c>
      <c r="R1183" s="60">
        <f t="shared" si="821"/>
        <v>0</v>
      </c>
      <c r="S1183" s="60">
        <f t="shared" si="821"/>
        <v>0</v>
      </c>
      <c r="T1183" s="60">
        <f t="shared" si="821"/>
        <v>0</v>
      </c>
      <c r="U1183" s="60">
        <f t="shared" si="821"/>
        <v>0</v>
      </c>
      <c r="V1183" s="60">
        <f t="shared" si="821"/>
        <v>0</v>
      </c>
      <c r="W1183" s="60">
        <f t="shared" si="821"/>
        <v>0</v>
      </c>
      <c r="X1183" s="60">
        <f t="shared" si="821"/>
        <v>0</v>
      </c>
      <c r="Y1183" s="60">
        <f t="shared" si="821"/>
        <v>0</v>
      </c>
      <c r="Z1183" s="60">
        <f t="shared" si="821"/>
        <v>0</v>
      </c>
      <c r="AA1183" s="60">
        <f t="shared" si="821"/>
        <v>0</v>
      </c>
      <c r="AB1183" s="60">
        <f t="shared" si="821"/>
        <v>0</v>
      </c>
      <c r="AC1183" s="60">
        <f t="shared" si="821"/>
        <v>0</v>
      </c>
      <c r="AD1183" s="60">
        <f t="shared" si="821"/>
        <v>0</v>
      </c>
      <c r="AE1183" s="60">
        <f t="shared" si="821"/>
        <v>0</v>
      </c>
      <c r="AF1183" s="60">
        <f t="shared" si="821"/>
        <v>0</v>
      </c>
      <c r="AG1183" s="60">
        <f t="shared" si="821"/>
        <v>0</v>
      </c>
      <c r="AH1183" s="60">
        <f t="shared" si="821"/>
        <v>0</v>
      </c>
    </row>
    <row r="1184" spans="2:34" hidden="1" outlineLevel="1">
      <c r="B1184" t="str">
        <f t="shared" si="811"/>
        <v>Nitrogen - Process-related emissions - WTT - Global - ton CH4/ton fuel</v>
      </c>
      <c r="C1184" s="2" t="str">
        <f>C1170</f>
        <v>Nitrogen</v>
      </c>
      <c r="D1184" s="2" t="s">
        <v>179</v>
      </c>
      <c r="E1184" s="2" t="s">
        <v>49</v>
      </c>
      <c r="F1184" s="2" t="s">
        <v>177</v>
      </c>
      <c r="G1184" s="64">
        <f t="shared" ref="G1184:AH1184" si="822">G1187</f>
        <v>0</v>
      </c>
      <c r="H1184" s="64">
        <f t="shared" si="822"/>
        <v>0</v>
      </c>
      <c r="I1184" s="64">
        <f t="shared" si="822"/>
        <v>0</v>
      </c>
      <c r="J1184" s="64">
        <f t="shared" si="822"/>
        <v>0</v>
      </c>
      <c r="K1184" s="64">
        <f t="shared" si="822"/>
        <v>0</v>
      </c>
      <c r="L1184" s="64">
        <f t="shared" si="822"/>
        <v>0</v>
      </c>
      <c r="M1184" s="64">
        <f t="shared" si="822"/>
        <v>0</v>
      </c>
      <c r="N1184" s="64">
        <f t="shared" si="822"/>
        <v>0</v>
      </c>
      <c r="O1184" s="64">
        <f t="shared" si="822"/>
        <v>0</v>
      </c>
      <c r="P1184" s="64">
        <f t="shared" si="822"/>
        <v>0</v>
      </c>
      <c r="Q1184" s="64">
        <f t="shared" si="822"/>
        <v>0</v>
      </c>
      <c r="R1184" s="64">
        <f t="shared" si="822"/>
        <v>0</v>
      </c>
      <c r="S1184" s="64">
        <f t="shared" si="822"/>
        <v>0</v>
      </c>
      <c r="T1184" s="64">
        <f t="shared" si="822"/>
        <v>0</v>
      </c>
      <c r="U1184" s="64">
        <f t="shared" si="822"/>
        <v>0</v>
      </c>
      <c r="V1184" s="64">
        <f t="shared" si="822"/>
        <v>0</v>
      </c>
      <c r="W1184" s="64">
        <f t="shared" si="822"/>
        <v>0</v>
      </c>
      <c r="X1184" s="64">
        <f t="shared" si="822"/>
        <v>0</v>
      </c>
      <c r="Y1184" s="64">
        <f t="shared" si="822"/>
        <v>0</v>
      </c>
      <c r="Z1184" s="64">
        <f t="shared" si="822"/>
        <v>0</v>
      </c>
      <c r="AA1184" s="64">
        <f t="shared" si="822"/>
        <v>0</v>
      </c>
      <c r="AB1184" s="64">
        <f t="shared" si="822"/>
        <v>0</v>
      </c>
      <c r="AC1184" s="64">
        <f t="shared" si="822"/>
        <v>0</v>
      </c>
      <c r="AD1184" s="64">
        <f t="shared" si="822"/>
        <v>0</v>
      </c>
      <c r="AE1184" s="64">
        <f t="shared" si="822"/>
        <v>0</v>
      </c>
      <c r="AF1184" s="64">
        <f t="shared" si="822"/>
        <v>0</v>
      </c>
      <c r="AG1184" s="64">
        <f t="shared" si="822"/>
        <v>0</v>
      </c>
      <c r="AH1184" s="64">
        <f t="shared" si="822"/>
        <v>0</v>
      </c>
    </row>
    <row r="1185" spans="2:34" hidden="1" outlineLevel="1">
      <c r="B1185" t="str">
        <f t="shared" si="811"/>
        <v>Nitrogen - Process-related emissions - WTT - Global - ton N2O/ton fuel</v>
      </c>
      <c r="C1185" s="13" t="str">
        <f>C1170</f>
        <v>Nitrogen</v>
      </c>
      <c r="D1185" s="13" t="s">
        <v>179</v>
      </c>
      <c r="E1185" s="13" t="s">
        <v>49</v>
      </c>
      <c r="F1185" s="13" t="s">
        <v>178</v>
      </c>
      <c r="G1185" s="61">
        <f t="shared" ref="G1185:AH1185" si="823">G1188</f>
        <v>0</v>
      </c>
      <c r="H1185" s="61">
        <f t="shared" si="823"/>
        <v>0</v>
      </c>
      <c r="I1185" s="61">
        <f t="shared" si="823"/>
        <v>0</v>
      </c>
      <c r="J1185" s="61">
        <f t="shared" si="823"/>
        <v>0</v>
      </c>
      <c r="K1185" s="61">
        <f t="shared" si="823"/>
        <v>0</v>
      </c>
      <c r="L1185" s="61">
        <f t="shared" si="823"/>
        <v>0</v>
      </c>
      <c r="M1185" s="61">
        <f t="shared" si="823"/>
        <v>0</v>
      </c>
      <c r="N1185" s="61">
        <f t="shared" si="823"/>
        <v>0</v>
      </c>
      <c r="O1185" s="61">
        <f t="shared" si="823"/>
        <v>0</v>
      </c>
      <c r="P1185" s="61">
        <f t="shared" si="823"/>
        <v>0</v>
      </c>
      <c r="Q1185" s="61">
        <f t="shared" si="823"/>
        <v>0</v>
      </c>
      <c r="R1185" s="61">
        <f t="shared" si="823"/>
        <v>0</v>
      </c>
      <c r="S1185" s="61">
        <f t="shared" si="823"/>
        <v>0</v>
      </c>
      <c r="T1185" s="61">
        <f t="shared" si="823"/>
        <v>0</v>
      </c>
      <c r="U1185" s="61">
        <f t="shared" si="823"/>
        <v>0</v>
      </c>
      <c r="V1185" s="61">
        <f t="shared" si="823"/>
        <v>0</v>
      </c>
      <c r="W1185" s="61">
        <f t="shared" si="823"/>
        <v>0</v>
      </c>
      <c r="X1185" s="61">
        <f t="shared" si="823"/>
        <v>0</v>
      </c>
      <c r="Y1185" s="61">
        <f t="shared" si="823"/>
        <v>0</v>
      </c>
      <c r="Z1185" s="61">
        <f t="shared" si="823"/>
        <v>0</v>
      </c>
      <c r="AA1185" s="61">
        <f t="shared" si="823"/>
        <v>0</v>
      </c>
      <c r="AB1185" s="61">
        <f t="shared" si="823"/>
        <v>0</v>
      </c>
      <c r="AC1185" s="61">
        <f t="shared" si="823"/>
        <v>0</v>
      </c>
      <c r="AD1185" s="61">
        <f t="shared" si="823"/>
        <v>0</v>
      </c>
      <c r="AE1185" s="61">
        <f t="shared" si="823"/>
        <v>0</v>
      </c>
      <c r="AF1185" s="61">
        <f t="shared" si="823"/>
        <v>0</v>
      </c>
      <c r="AG1185" s="61">
        <f t="shared" si="823"/>
        <v>0</v>
      </c>
      <c r="AH1185" s="61">
        <f t="shared" si="823"/>
        <v>0</v>
      </c>
    </row>
    <row r="1186" spans="2:34" hidden="1" outlineLevel="1">
      <c r="B1186" t="str">
        <f t="shared" si="811"/>
        <v>Nitrogen - Process WTT emissions (carbon dioxide) - Global - ton CO2/ton fuel</v>
      </c>
      <c r="C1186" t="str">
        <f>C1170</f>
        <v>Nitrogen</v>
      </c>
      <c r="D1186" t="s">
        <v>180</v>
      </c>
      <c r="E1186" t="s">
        <v>49</v>
      </c>
      <c r="F1186" t="s">
        <v>176</v>
      </c>
      <c r="G1186" s="20">
        <f t="shared" ref="G1186:AH1188" si="824">INDEX(FuelData,MATCH($B1186,FuelData_Index,0),MATCH(G$4,FuelData_Year,0))</f>
        <v>0</v>
      </c>
      <c r="H1186" s="20">
        <f t="shared" si="824"/>
        <v>0</v>
      </c>
      <c r="I1186" s="20">
        <f t="shared" si="824"/>
        <v>0</v>
      </c>
      <c r="J1186" s="20">
        <f t="shared" si="824"/>
        <v>0</v>
      </c>
      <c r="K1186" s="20">
        <f t="shared" si="824"/>
        <v>0</v>
      </c>
      <c r="L1186" s="20">
        <f t="shared" si="824"/>
        <v>0</v>
      </c>
      <c r="M1186" s="20">
        <f t="shared" si="824"/>
        <v>0</v>
      </c>
      <c r="N1186" s="20">
        <f t="shared" si="824"/>
        <v>0</v>
      </c>
      <c r="O1186" s="20">
        <f t="shared" si="824"/>
        <v>0</v>
      </c>
      <c r="P1186" s="20">
        <f t="shared" si="824"/>
        <v>0</v>
      </c>
      <c r="Q1186" s="20">
        <f t="shared" si="824"/>
        <v>0</v>
      </c>
      <c r="R1186" s="20">
        <f t="shared" si="824"/>
        <v>0</v>
      </c>
      <c r="S1186" s="20">
        <f t="shared" si="824"/>
        <v>0</v>
      </c>
      <c r="T1186" s="20">
        <f t="shared" si="824"/>
        <v>0</v>
      </c>
      <c r="U1186" s="20">
        <f t="shared" si="824"/>
        <v>0</v>
      </c>
      <c r="V1186" s="20">
        <f t="shared" si="824"/>
        <v>0</v>
      </c>
      <c r="W1186" s="20">
        <f t="shared" si="824"/>
        <v>0</v>
      </c>
      <c r="X1186" s="20">
        <f t="shared" si="824"/>
        <v>0</v>
      </c>
      <c r="Y1186" s="20">
        <f t="shared" si="824"/>
        <v>0</v>
      </c>
      <c r="Z1186" s="20">
        <f t="shared" si="824"/>
        <v>0</v>
      </c>
      <c r="AA1186" s="20">
        <f t="shared" si="824"/>
        <v>0</v>
      </c>
      <c r="AB1186" s="20">
        <f t="shared" si="824"/>
        <v>0</v>
      </c>
      <c r="AC1186" s="20">
        <f t="shared" si="824"/>
        <v>0</v>
      </c>
      <c r="AD1186" s="20">
        <f t="shared" si="824"/>
        <v>0</v>
      </c>
      <c r="AE1186" s="20">
        <f t="shared" si="824"/>
        <v>0</v>
      </c>
      <c r="AF1186" s="20">
        <f t="shared" si="824"/>
        <v>0</v>
      </c>
      <c r="AG1186" s="20">
        <f t="shared" si="824"/>
        <v>0</v>
      </c>
      <c r="AH1186" s="20">
        <f t="shared" si="824"/>
        <v>0</v>
      </c>
    </row>
    <row r="1187" spans="2:34" hidden="1" outlineLevel="1">
      <c r="B1187" t="str">
        <f t="shared" si="811"/>
        <v>Nitrogen - Process WTT emissions (methane) - Global - ton CH4/ton fuel</v>
      </c>
      <c r="C1187" t="str">
        <f>C1170</f>
        <v>Nitrogen</v>
      </c>
      <c r="D1187" t="s">
        <v>181</v>
      </c>
      <c r="E1187" t="s">
        <v>49</v>
      </c>
      <c r="F1187" t="s">
        <v>177</v>
      </c>
      <c r="G1187" s="20">
        <f t="shared" si="824"/>
        <v>0</v>
      </c>
      <c r="H1187" s="20">
        <f t="shared" si="824"/>
        <v>0</v>
      </c>
      <c r="I1187" s="20">
        <f t="shared" si="824"/>
        <v>0</v>
      </c>
      <c r="J1187" s="20">
        <f t="shared" si="824"/>
        <v>0</v>
      </c>
      <c r="K1187" s="20">
        <f t="shared" si="824"/>
        <v>0</v>
      </c>
      <c r="L1187" s="20">
        <f t="shared" si="824"/>
        <v>0</v>
      </c>
      <c r="M1187" s="20">
        <f t="shared" si="824"/>
        <v>0</v>
      </c>
      <c r="N1187" s="20">
        <f t="shared" si="824"/>
        <v>0</v>
      </c>
      <c r="O1187" s="20">
        <f t="shared" si="824"/>
        <v>0</v>
      </c>
      <c r="P1187" s="20">
        <f t="shared" si="824"/>
        <v>0</v>
      </c>
      <c r="Q1187" s="20">
        <f t="shared" si="824"/>
        <v>0</v>
      </c>
      <c r="R1187" s="20">
        <f t="shared" si="824"/>
        <v>0</v>
      </c>
      <c r="S1187" s="20">
        <f t="shared" si="824"/>
        <v>0</v>
      </c>
      <c r="T1187" s="20">
        <f t="shared" si="824"/>
        <v>0</v>
      </c>
      <c r="U1187" s="20">
        <f t="shared" si="824"/>
        <v>0</v>
      </c>
      <c r="V1187" s="20">
        <f t="shared" si="824"/>
        <v>0</v>
      </c>
      <c r="W1187" s="20">
        <f t="shared" si="824"/>
        <v>0</v>
      </c>
      <c r="X1187" s="20">
        <f t="shared" si="824"/>
        <v>0</v>
      </c>
      <c r="Y1187" s="20">
        <f t="shared" si="824"/>
        <v>0</v>
      </c>
      <c r="Z1187" s="20">
        <f t="shared" si="824"/>
        <v>0</v>
      </c>
      <c r="AA1187" s="20">
        <f t="shared" si="824"/>
        <v>0</v>
      </c>
      <c r="AB1187" s="20">
        <f t="shared" si="824"/>
        <v>0</v>
      </c>
      <c r="AC1187" s="20">
        <f t="shared" si="824"/>
        <v>0</v>
      </c>
      <c r="AD1187" s="20">
        <f t="shared" si="824"/>
        <v>0</v>
      </c>
      <c r="AE1187" s="20">
        <f t="shared" si="824"/>
        <v>0</v>
      </c>
      <c r="AF1187" s="20">
        <f t="shared" si="824"/>
        <v>0</v>
      </c>
      <c r="AG1187" s="20">
        <f t="shared" si="824"/>
        <v>0</v>
      </c>
      <c r="AH1187" s="20">
        <f t="shared" si="824"/>
        <v>0</v>
      </c>
    </row>
    <row r="1188" spans="2:34" hidden="1" outlineLevel="1">
      <c r="B1188" t="str">
        <f t="shared" si="811"/>
        <v>Nitrogen - Process WTT emissions (nitrous oxide) - Global - ton N2O/ton fuel</v>
      </c>
      <c r="C1188" t="str">
        <f>C1170</f>
        <v>Nitrogen</v>
      </c>
      <c r="D1188" t="s">
        <v>182</v>
      </c>
      <c r="E1188" t="s">
        <v>49</v>
      </c>
      <c r="F1188" t="s">
        <v>178</v>
      </c>
      <c r="G1188" s="20">
        <f t="shared" si="824"/>
        <v>0</v>
      </c>
      <c r="H1188" s="20">
        <f t="shared" si="824"/>
        <v>0</v>
      </c>
      <c r="I1188" s="20">
        <f t="shared" si="824"/>
        <v>0</v>
      </c>
      <c r="J1188" s="20">
        <f t="shared" si="824"/>
        <v>0</v>
      </c>
      <c r="K1188" s="20">
        <f t="shared" si="824"/>
        <v>0</v>
      </c>
      <c r="L1188" s="20">
        <f t="shared" si="824"/>
        <v>0</v>
      </c>
      <c r="M1188" s="20">
        <f t="shared" si="824"/>
        <v>0</v>
      </c>
      <c r="N1188" s="20">
        <f t="shared" si="824"/>
        <v>0</v>
      </c>
      <c r="O1188" s="20">
        <f t="shared" si="824"/>
        <v>0</v>
      </c>
      <c r="P1188" s="20">
        <f t="shared" si="824"/>
        <v>0</v>
      </c>
      <c r="Q1188" s="20">
        <f t="shared" si="824"/>
        <v>0</v>
      </c>
      <c r="R1188" s="20">
        <f t="shared" si="824"/>
        <v>0</v>
      </c>
      <c r="S1188" s="20">
        <f t="shared" si="824"/>
        <v>0</v>
      </c>
      <c r="T1188" s="20">
        <f t="shared" si="824"/>
        <v>0</v>
      </c>
      <c r="U1188" s="20">
        <f t="shared" si="824"/>
        <v>0</v>
      </c>
      <c r="V1188" s="20">
        <f t="shared" si="824"/>
        <v>0</v>
      </c>
      <c r="W1188" s="20">
        <f t="shared" si="824"/>
        <v>0</v>
      </c>
      <c r="X1188" s="20">
        <f t="shared" si="824"/>
        <v>0</v>
      </c>
      <c r="Y1188" s="20">
        <f t="shared" si="824"/>
        <v>0</v>
      </c>
      <c r="Z1188" s="20">
        <f t="shared" si="824"/>
        <v>0</v>
      </c>
      <c r="AA1188" s="20">
        <f t="shared" si="824"/>
        <v>0</v>
      </c>
      <c r="AB1188" s="20">
        <f t="shared" si="824"/>
        <v>0</v>
      </c>
      <c r="AC1188" s="20">
        <f t="shared" si="824"/>
        <v>0</v>
      </c>
      <c r="AD1188" s="20">
        <f t="shared" si="824"/>
        <v>0</v>
      </c>
      <c r="AE1188" s="20">
        <f t="shared" si="824"/>
        <v>0</v>
      </c>
      <c r="AF1188" s="20">
        <f t="shared" si="824"/>
        <v>0</v>
      </c>
      <c r="AG1188" s="20">
        <f t="shared" si="824"/>
        <v>0</v>
      </c>
      <c r="AH1188" s="20">
        <f t="shared" si="824"/>
        <v>0</v>
      </c>
    </row>
    <row r="1189" spans="2:34" hidden="1" outlineLevel="1">
      <c r="B1189" t="str">
        <f t="shared" si="811"/>
        <v/>
      </c>
      <c r="G1189" s="66"/>
      <c r="H1189" s="65"/>
      <c r="I1189" s="65"/>
      <c r="J1189" s="65"/>
      <c r="K1189" s="65"/>
      <c r="L1189" s="65"/>
      <c r="M1189" s="65"/>
      <c r="N1189" s="65"/>
      <c r="O1189" s="65"/>
      <c r="P1189" s="65"/>
      <c r="Q1189" s="65"/>
      <c r="R1189" s="65"/>
      <c r="S1189" s="65"/>
      <c r="T1189" s="65"/>
      <c r="U1189" s="65"/>
      <c r="V1189" s="65"/>
      <c r="W1189" s="65"/>
      <c r="X1189" s="65"/>
      <c r="Y1189" s="65"/>
      <c r="Z1189" s="65"/>
      <c r="AA1189" s="65"/>
      <c r="AB1189" s="65"/>
      <c r="AC1189" s="65"/>
      <c r="AD1189" s="65"/>
      <c r="AE1189" s="65"/>
      <c r="AF1189" s="65"/>
      <c r="AG1189" s="65"/>
      <c r="AH1189" s="65"/>
    </row>
    <row r="1190" spans="2:34" hidden="1" outlineLevel="1">
      <c r="B1190" t="str">
        <f t="shared" si="811"/>
        <v>Nitrogen - Energy-related emissions - WTT - Global - ton CO2/ton fuel</v>
      </c>
      <c r="C1190" s="10" t="str">
        <f>C1170</f>
        <v>Nitrogen</v>
      </c>
      <c r="D1190" s="10" t="s">
        <v>183</v>
      </c>
      <c r="E1190" s="10" t="s">
        <v>49</v>
      </c>
      <c r="F1190" s="10" t="s">
        <v>176</v>
      </c>
      <c r="G1190" s="67">
        <f>G1193*G$1196</f>
        <v>1.1814E-3</v>
      </c>
      <c r="H1190" s="67">
        <f t="shared" ref="H1190:AH1190" si="825">H1193*H$1196</f>
        <v>1.1814E-3</v>
      </c>
      <c r="I1190" s="67">
        <f t="shared" si="825"/>
        <v>1.1814000000000035E-3</v>
      </c>
      <c r="J1190" s="67">
        <f t="shared" si="825"/>
        <v>1.1599199999999961E-3</v>
      </c>
      <c r="K1190" s="67">
        <f t="shared" si="825"/>
        <v>1.1384399999999986E-3</v>
      </c>
      <c r="L1190" s="67">
        <f t="shared" si="825"/>
        <v>1.116960000000001E-3</v>
      </c>
      <c r="M1190" s="67">
        <f t="shared" si="825"/>
        <v>1.0954800000000033E-3</v>
      </c>
      <c r="N1190" s="67">
        <f t="shared" si="825"/>
        <v>1.0739999999999962E-3</v>
      </c>
      <c r="O1190" s="67">
        <f t="shared" si="825"/>
        <v>1.0740000000000001E-3</v>
      </c>
      <c r="P1190" s="67">
        <f t="shared" si="825"/>
        <v>1.0740000000000001E-3</v>
      </c>
      <c r="Q1190" s="67">
        <f t="shared" si="825"/>
        <v>1.0740000000000001E-3</v>
      </c>
      <c r="R1190" s="67">
        <f t="shared" si="825"/>
        <v>1.0740000000000001E-3</v>
      </c>
      <c r="S1190" s="67">
        <f t="shared" si="825"/>
        <v>1.0740000000000001E-3</v>
      </c>
      <c r="T1190" s="67">
        <f t="shared" si="825"/>
        <v>1.0740000000000001E-3</v>
      </c>
      <c r="U1190" s="67">
        <f t="shared" si="825"/>
        <v>1.0740000000000001E-3</v>
      </c>
      <c r="V1190" s="67">
        <f t="shared" si="825"/>
        <v>1.0740000000000001E-3</v>
      </c>
      <c r="W1190" s="67">
        <f t="shared" si="825"/>
        <v>1.0740000000000001E-3</v>
      </c>
      <c r="X1190" s="67">
        <f t="shared" si="825"/>
        <v>1.0740000000000001E-3</v>
      </c>
      <c r="Y1190" s="67">
        <f t="shared" si="825"/>
        <v>1.0740000000000001E-3</v>
      </c>
      <c r="Z1190" s="67">
        <f t="shared" si="825"/>
        <v>1.0740000000000001E-3</v>
      </c>
      <c r="AA1190" s="67">
        <f t="shared" si="825"/>
        <v>1.0740000000000001E-3</v>
      </c>
      <c r="AB1190" s="67">
        <f t="shared" si="825"/>
        <v>1.0740000000000001E-3</v>
      </c>
      <c r="AC1190" s="67">
        <f t="shared" si="825"/>
        <v>1.0740000000000001E-3</v>
      </c>
      <c r="AD1190" s="67">
        <f t="shared" si="825"/>
        <v>1.0740000000000001E-3</v>
      </c>
      <c r="AE1190" s="67">
        <f t="shared" si="825"/>
        <v>1.0740000000000001E-3</v>
      </c>
      <c r="AF1190" s="67">
        <f t="shared" si="825"/>
        <v>1.0740000000000001E-3</v>
      </c>
      <c r="AG1190" s="67">
        <f t="shared" si="825"/>
        <v>1.0740000000000001E-3</v>
      </c>
      <c r="AH1190" s="67">
        <f t="shared" si="825"/>
        <v>1.0740000000000001E-3</v>
      </c>
    </row>
    <row r="1191" spans="2:34" hidden="1" outlineLevel="1">
      <c r="B1191" t="str">
        <f t="shared" si="811"/>
        <v>Nitrogen - Energy-related emissions - WTT - Global - ton CH4/ton fuel</v>
      </c>
      <c r="C1191" s="2" t="str">
        <f>C1170</f>
        <v>Nitrogen</v>
      </c>
      <c r="D1191" s="2" t="s">
        <v>183</v>
      </c>
      <c r="E1191" s="2" t="s">
        <v>49</v>
      </c>
      <c r="F1191" s="2" t="s">
        <v>177</v>
      </c>
      <c r="G1191" s="68">
        <f t="shared" ref="G1191:AH1191" si="826">G1194*G$1196</f>
        <v>0</v>
      </c>
      <c r="H1191" s="68">
        <f t="shared" si="826"/>
        <v>0</v>
      </c>
      <c r="I1191" s="68">
        <f t="shared" si="826"/>
        <v>0</v>
      </c>
      <c r="J1191" s="68">
        <f t="shared" si="826"/>
        <v>0</v>
      </c>
      <c r="K1191" s="68">
        <f t="shared" si="826"/>
        <v>0</v>
      </c>
      <c r="L1191" s="68">
        <f t="shared" si="826"/>
        <v>0</v>
      </c>
      <c r="M1191" s="68">
        <f t="shared" si="826"/>
        <v>0</v>
      </c>
      <c r="N1191" s="68">
        <f t="shared" si="826"/>
        <v>0</v>
      </c>
      <c r="O1191" s="68">
        <f t="shared" si="826"/>
        <v>0</v>
      </c>
      <c r="P1191" s="68">
        <f t="shared" si="826"/>
        <v>0</v>
      </c>
      <c r="Q1191" s="68">
        <f t="shared" si="826"/>
        <v>0</v>
      </c>
      <c r="R1191" s="68">
        <f t="shared" si="826"/>
        <v>0</v>
      </c>
      <c r="S1191" s="68">
        <f t="shared" si="826"/>
        <v>0</v>
      </c>
      <c r="T1191" s="68">
        <f t="shared" si="826"/>
        <v>0</v>
      </c>
      <c r="U1191" s="68">
        <f t="shared" si="826"/>
        <v>0</v>
      </c>
      <c r="V1191" s="68">
        <f t="shared" si="826"/>
        <v>0</v>
      </c>
      <c r="W1191" s="68">
        <f t="shared" si="826"/>
        <v>0</v>
      </c>
      <c r="X1191" s="68">
        <f t="shared" si="826"/>
        <v>0</v>
      </c>
      <c r="Y1191" s="68">
        <f t="shared" si="826"/>
        <v>0</v>
      </c>
      <c r="Z1191" s="68">
        <f t="shared" si="826"/>
        <v>0</v>
      </c>
      <c r="AA1191" s="68">
        <f t="shared" si="826"/>
        <v>0</v>
      </c>
      <c r="AB1191" s="68">
        <f t="shared" si="826"/>
        <v>0</v>
      </c>
      <c r="AC1191" s="68">
        <f t="shared" si="826"/>
        <v>0</v>
      </c>
      <c r="AD1191" s="68">
        <f t="shared" si="826"/>
        <v>0</v>
      </c>
      <c r="AE1191" s="68">
        <f t="shared" si="826"/>
        <v>0</v>
      </c>
      <c r="AF1191" s="68">
        <f t="shared" si="826"/>
        <v>0</v>
      </c>
      <c r="AG1191" s="68">
        <f t="shared" si="826"/>
        <v>0</v>
      </c>
      <c r="AH1191" s="68">
        <f t="shared" si="826"/>
        <v>0</v>
      </c>
    </row>
    <row r="1192" spans="2:34" hidden="1" outlineLevel="1">
      <c r="B1192" t="str">
        <f t="shared" si="811"/>
        <v>Nitrogen - Energy-related emissions - WTT - Global - ton N2O/ton fuel</v>
      </c>
      <c r="C1192" s="13" t="str">
        <f>C1170</f>
        <v>Nitrogen</v>
      </c>
      <c r="D1192" s="13" t="s">
        <v>183</v>
      </c>
      <c r="E1192" s="13" t="s">
        <v>49</v>
      </c>
      <c r="F1192" s="13" t="s">
        <v>178</v>
      </c>
      <c r="G1192" s="69">
        <f t="shared" ref="G1192:AH1192" si="827">G1195*G$1196</f>
        <v>0</v>
      </c>
      <c r="H1192" s="69">
        <f t="shared" si="827"/>
        <v>0</v>
      </c>
      <c r="I1192" s="69">
        <f t="shared" si="827"/>
        <v>0</v>
      </c>
      <c r="J1192" s="69">
        <f t="shared" si="827"/>
        <v>0</v>
      </c>
      <c r="K1192" s="69">
        <f t="shared" si="827"/>
        <v>0</v>
      </c>
      <c r="L1192" s="69">
        <f t="shared" si="827"/>
        <v>0</v>
      </c>
      <c r="M1192" s="69">
        <f t="shared" si="827"/>
        <v>0</v>
      </c>
      <c r="N1192" s="69">
        <f t="shared" si="827"/>
        <v>0</v>
      </c>
      <c r="O1192" s="69">
        <f t="shared" si="827"/>
        <v>0</v>
      </c>
      <c r="P1192" s="69">
        <f t="shared" si="827"/>
        <v>0</v>
      </c>
      <c r="Q1192" s="69">
        <f t="shared" si="827"/>
        <v>0</v>
      </c>
      <c r="R1192" s="69">
        <f t="shared" si="827"/>
        <v>0</v>
      </c>
      <c r="S1192" s="69">
        <f t="shared" si="827"/>
        <v>0</v>
      </c>
      <c r="T1192" s="69">
        <f t="shared" si="827"/>
        <v>0</v>
      </c>
      <c r="U1192" s="69">
        <f t="shared" si="827"/>
        <v>0</v>
      </c>
      <c r="V1192" s="69">
        <f t="shared" si="827"/>
        <v>0</v>
      </c>
      <c r="W1192" s="69">
        <f t="shared" si="827"/>
        <v>0</v>
      </c>
      <c r="X1192" s="69">
        <f t="shared" si="827"/>
        <v>0</v>
      </c>
      <c r="Y1192" s="69">
        <f t="shared" si="827"/>
        <v>0</v>
      </c>
      <c r="Z1192" s="69">
        <f t="shared" si="827"/>
        <v>0</v>
      </c>
      <c r="AA1192" s="69">
        <f t="shared" si="827"/>
        <v>0</v>
      </c>
      <c r="AB1192" s="69">
        <f t="shared" si="827"/>
        <v>0</v>
      </c>
      <c r="AC1192" s="69">
        <f t="shared" si="827"/>
        <v>0</v>
      </c>
      <c r="AD1192" s="69">
        <f t="shared" si="827"/>
        <v>0</v>
      </c>
      <c r="AE1192" s="69">
        <f t="shared" si="827"/>
        <v>0</v>
      </c>
      <c r="AF1192" s="69">
        <f t="shared" si="827"/>
        <v>0</v>
      </c>
      <c r="AG1192" s="69">
        <f t="shared" si="827"/>
        <v>0</v>
      </c>
      <c r="AH1192" s="69">
        <f t="shared" si="827"/>
        <v>0</v>
      </c>
    </row>
    <row r="1193" spans="2:34" hidden="1" outlineLevel="1">
      <c r="B1193" t="str">
        <f t="shared" si="811"/>
        <v>Renewable electricity - Feedstock WTT emissions (carbon dioxide) - Global - ton CO2/MWh</v>
      </c>
      <c r="C1193" t="s">
        <v>118</v>
      </c>
      <c r="D1193" t="s">
        <v>184</v>
      </c>
      <c r="E1193" t="s">
        <v>49</v>
      </c>
      <c r="F1193" t="s">
        <v>185</v>
      </c>
      <c r="G1193" s="24">
        <f t="shared" ref="G1193:V1196" si="828">INDEX(FuelData,MATCH($B1193,FuelData_Index,0),MATCH(G$4,FuelData_Year,0))</f>
        <v>5.3699999999999998E-3</v>
      </c>
      <c r="H1193" s="24">
        <f t="shared" si="828"/>
        <v>5.3699999999999998E-3</v>
      </c>
      <c r="I1193" s="24">
        <f t="shared" si="828"/>
        <v>5.3699999999999998E-3</v>
      </c>
      <c r="J1193" s="24">
        <f t="shared" si="828"/>
        <v>5.3699999999999998E-3</v>
      </c>
      <c r="K1193" s="24">
        <f t="shared" si="828"/>
        <v>5.3699999999999998E-3</v>
      </c>
      <c r="L1193" s="24">
        <f t="shared" si="828"/>
        <v>5.3699999999999998E-3</v>
      </c>
      <c r="M1193" s="24">
        <f t="shared" si="828"/>
        <v>5.3699999999999998E-3</v>
      </c>
      <c r="N1193" s="24">
        <f t="shared" si="828"/>
        <v>5.3699999999999998E-3</v>
      </c>
      <c r="O1193" s="24">
        <f t="shared" si="828"/>
        <v>5.3699999999999998E-3</v>
      </c>
      <c r="P1193" s="24">
        <f t="shared" si="828"/>
        <v>5.3699999999999998E-3</v>
      </c>
      <c r="Q1193" s="24">
        <f t="shared" si="828"/>
        <v>5.3699999999999998E-3</v>
      </c>
      <c r="R1193" s="24">
        <f t="shared" si="828"/>
        <v>5.3699999999999998E-3</v>
      </c>
      <c r="S1193" s="24">
        <f t="shared" si="828"/>
        <v>5.3699999999999998E-3</v>
      </c>
      <c r="T1193" s="24">
        <f t="shared" si="828"/>
        <v>5.3699999999999998E-3</v>
      </c>
      <c r="U1193" s="24">
        <f t="shared" si="828"/>
        <v>5.3699999999999998E-3</v>
      </c>
      <c r="V1193" s="24">
        <f t="shared" si="828"/>
        <v>5.3699999999999998E-3</v>
      </c>
      <c r="W1193" s="24">
        <f t="shared" ref="W1193:AH1196" si="829">INDEX(FuelData,MATCH($B1193,FuelData_Index,0),MATCH(W$4,FuelData_Year,0))</f>
        <v>5.3699999999999998E-3</v>
      </c>
      <c r="X1193" s="24">
        <f t="shared" si="829"/>
        <v>5.3699999999999998E-3</v>
      </c>
      <c r="Y1193" s="24">
        <f t="shared" si="829"/>
        <v>5.3699999999999998E-3</v>
      </c>
      <c r="Z1193" s="24">
        <f t="shared" si="829"/>
        <v>5.3699999999999998E-3</v>
      </c>
      <c r="AA1193" s="24">
        <f t="shared" si="829"/>
        <v>5.3699999999999998E-3</v>
      </c>
      <c r="AB1193" s="24">
        <f t="shared" si="829"/>
        <v>5.3699999999999998E-3</v>
      </c>
      <c r="AC1193" s="24">
        <f t="shared" si="829"/>
        <v>5.3699999999999998E-3</v>
      </c>
      <c r="AD1193" s="24">
        <f t="shared" si="829"/>
        <v>5.3699999999999998E-3</v>
      </c>
      <c r="AE1193" s="24">
        <f t="shared" si="829"/>
        <v>5.3699999999999998E-3</v>
      </c>
      <c r="AF1193" s="24">
        <f t="shared" si="829"/>
        <v>5.3699999999999998E-3</v>
      </c>
      <c r="AG1193" s="24">
        <f t="shared" si="829"/>
        <v>5.3699999999999998E-3</v>
      </c>
      <c r="AH1193" s="24">
        <f t="shared" si="829"/>
        <v>5.3699999999999998E-3</v>
      </c>
    </row>
    <row r="1194" spans="2:34" hidden="1" outlineLevel="1">
      <c r="B1194" t="str">
        <f t="shared" si="811"/>
        <v>Renewable electricity - Feedstock WTT emissions (methane) - Global - ton CH4/MWh</v>
      </c>
      <c r="C1194" t="s">
        <v>118</v>
      </c>
      <c r="D1194" t="s">
        <v>186</v>
      </c>
      <c r="E1194" t="s">
        <v>49</v>
      </c>
      <c r="F1194" t="s">
        <v>187</v>
      </c>
      <c r="G1194" s="24">
        <f t="shared" si="828"/>
        <v>0</v>
      </c>
      <c r="H1194" s="24">
        <f t="shared" si="828"/>
        <v>0</v>
      </c>
      <c r="I1194" s="24">
        <f t="shared" si="828"/>
        <v>0</v>
      </c>
      <c r="J1194" s="24">
        <f t="shared" si="828"/>
        <v>0</v>
      </c>
      <c r="K1194" s="24">
        <f t="shared" si="828"/>
        <v>0</v>
      </c>
      <c r="L1194" s="24">
        <f t="shared" si="828"/>
        <v>0</v>
      </c>
      <c r="M1194" s="24">
        <f t="shared" si="828"/>
        <v>0</v>
      </c>
      <c r="N1194" s="24">
        <f t="shared" si="828"/>
        <v>0</v>
      </c>
      <c r="O1194" s="24">
        <f t="shared" si="828"/>
        <v>0</v>
      </c>
      <c r="P1194" s="24">
        <f t="shared" si="828"/>
        <v>0</v>
      </c>
      <c r="Q1194" s="24">
        <f t="shared" si="828"/>
        <v>0</v>
      </c>
      <c r="R1194" s="24">
        <f t="shared" si="828"/>
        <v>0</v>
      </c>
      <c r="S1194" s="24">
        <f t="shared" si="828"/>
        <v>0</v>
      </c>
      <c r="T1194" s="24">
        <f t="shared" si="828"/>
        <v>0</v>
      </c>
      <c r="U1194" s="24">
        <f t="shared" si="828"/>
        <v>0</v>
      </c>
      <c r="V1194" s="24">
        <f t="shared" si="828"/>
        <v>0</v>
      </c>
      <c r="W1194" s="24">
        <f t="shared" si="829"/>
        <v>0</v>
      </c>
      <c r="X1194" s="24">
        <f t="shared" si="829"/>
        <v>0</v>
      </c>
      <c r="Y1194" s="24">
        <f t="shared" si="829"/>
        <v>0</v>
      </c>
      <c r="Z1194" s="24">
        <f t="shared" si="829"/>
        <v>0</v>
      </c>
      <c r="AA1194" s="24">
        <f t="shared" si="829"/>
        <v>0</v>
      </c>
      <c r="AB1194" s="24">
        <f t="shared" si="829"/>
        <v>0</v>
      </c>
      <c r="AC1194" s="24">
        <f t="shared" si="829"/>
        <v>0</v>
      </c>
      <c r="AD1194" s="24">
        <f t="shared" si="829"/>
        <v>0</v>
      </c>
      <c r="AE1194" s="24">
        <f t="shared" si="829"/>
        <v>0</v>
      </c>
      <c r="AF1194" s="24">
        <f t="shared" si="829"/>
        <v>0</v>
      </c>
      <c r="AG1194" s="24">
        <f t="shared" si="829"/>
        <v>0</v>
      </c>
      <c r="AH1194" s="24">
        <f t="shared" si="829"/>
        <v>0</v>
      </c>
    </row>
    <row r="1195" spans="2:34" hidden="1" outlineLevel="1">
      <c r="B1195" t="str">
        <f t="shared" si="811"/>
        <v>Renewable electricity - Feedstock WTT emissions (nitrous oxide) - Global - ton N2O/MWh</v>
      </c>
      <c r="C1195" t="s">
        <v>118</v>
      </c>
      <c r="D1195" t="s">
        <v>188</v>
      </c>
      <c r="E1195" t="s">
        <v>49</v>
      </c>
      <c r="F1195" t="s">
        <v>189</v>
      </c>
      <c r="G1195" s="24">
        <f t="shared" si="828"/>
        <v>0</v>
      </c>
      <c r="H1195" s="24">
        <f t="shared" si="828"/>
        <v>0</v>
      </c>
      <c r="I1195" s="24">
        <f t="shared" si="828"/>
        <v>0</v>
      </c>
      <c r="J1195" s="24">
        <f t="shared" si="828"/>
        <v>0</v>
      </c>
      <c r="K1195" s="24">
        <f t="shared" si="828"/>
        <v>0</v>
      </c>
      <c r="L1195" s="24">
        <f t="shared" si="828"/>
        <v>0</v>
      </c>
      <c r="M1195" s="24">
        <f t="shared" si="828"/>
        <v>0</v>
      </c>
      <c r="N1195" s="24">
        <f t="shared" si="828"/>
        <v>0</v>
      </c>
      <c r="O1195" s="24">
        <f t="shared" si="828"/>
        <v>0</v>
      </c>
      <c r="P1195" s="24">
        <f t="shared" si="828"/>
        <v>0</v>
      </c>
      <c r="Q1195" s="24">
        <f t="shared" si="828"/>
        <v>0</v>
      </c>
      <c r="R1195" s="24">
        <f t="shared" si="828"/>
        <v>0</v>
      </c>
      <c r="S1195" s="24">
        <f t="shared" si="828"/>
        <v>0</v>
      </c>
      <c r="T1195" s="24">
        <f t="shared" si="828"/>
        <v>0</v>
      </c>
      <c r="U1195" s="24">
        <f t="shared" si="828"/>
        <v>0</v>
      </c>
      <c r="V1195" s="24">
        <f t="shared" si="828"/>
        <v>0</v>
      </c>
      <c r="W1195" s="24">
        <f t="shared" si="829"/>
        <v>0</v>
      </c>
      <c r="X1195" s="24">
        <f t="shared" si="829"/>
        <v>0</v>
      </c>
      <c r="Y1195" s="24">
        <f t="shared" si="829"/>
        <v>0</v>
      </c>
      <c r="Z1195" s="24">
        <f t="shared" si="829"/>
        <v>0</v>
      </c>
      <c r="AA1195" s="24">
        <f t="shared" si="829"/>
        <v>0</v>
      </c>
      <c r="AB1195" s="24">
        <f t="shared" si="829"/>
        <v>0</v>
      </c>
      <c r="AC1195" s="24">
        <f t="shared" si="829"/>
        <v>0</v>
      </c>
      <c r="AD1195" s="24">
        <f t="shared" si="829"/>
        <v>0</v>
      </c>
      <c r="AE1195" s="24">
        <f t="shared" si="829"/>
        <v>0</v>
      </c>
      <c r="AF1195" s="24">
        <f t="shared" si="829"/>
        <v>0</v>
      </c>
      <c r="AG1195" s="24">
        <f t="shared" si="829"/>
        <v>0</v>
      </c>
      <c r="AH1195" s="24">
        <f t="shared" si="829"/>
        <v>0</v>
      </c>
    </row>
    <row r="1196" spans="2:34" hidden="1" outlineLevel="1">
      <c r="B1196" t="str">
        <f t="shared" si="811"/>
        <v>Nitrogen - Energy demand - Global - MWh/ton fuel</v>
      </c>
      <c r="C1196" t="str">
        <f>C1170</f>
        <v>Nitrogen</v>
      </c>
      <c r="D1196" t="s">
        <v>137</v>
      </c>
      <c r="E1196" t="s">
        <v>49</v>
      </c>
      <c r="F1196" t="s">
        <v>122</v>
      </c>
      <c r="G1196" s="20">
        <f t="shared" si="828"/>
        <v>0.22</v>
      </c>
      <c r="H1196" s="20">
        <f t="shared" si="828"/>
        <v>0.22</v>
      </c>
      <c r="I1196" s="20">
        <f t="shared" si="828"/>
        <v>0.22000000000000064</v>
      </c>
      <c r="J1196" s="20">
        <f t="shared" si="828"/>
        <v>0.2159999999999993</v>
      </c>
      <c r="K1196" s="20">
        <f t="shared" si="828"/>
        <v>0.21199999999999974</v>
      </c>
      <c r="L1196" s="20">
        <f t="shared" si="828"/>
        <v>0.20800000000000018</v>
      </c>
      <c r="M1196" s="20">
        <f t="shared" si="828"/>
        <v>0.20400000000000063</v>
      </c>
      <c r="N1196" s="20">
        <f t="shared" si="828"/>
        <v>0.19999999999999929</v>
      </c>
      <c r="O1196" s="20">
        <f t="shared" si="828"/>
        <v>0.2</v>
      </c>
      <c r="P1196" s="20">
        <f t="shared" si="828"/>
        <v>0.2</v>
      </c>
      <c r="Q1196" s="20">
        <f t="shared" si="828"/>
        <v>0.2</v>
      </c>
      <c r="R1196" s="20">
        <f t="shared" si="828"/>
        <v>0.2</v>
      </c>
      <c r="S1196" s="20">
        <f t="shared" si="828"/>
        <v>0.2</v>
      </c>
      <c r="T1196" s="20">
        <f t="shared" si="828"/>
        <v>0.2</v>
      </c>
      <c r="U1196" s="20">
        <f t="shared" si="828"/>
        <v>0.2</v>
      </c>
      <c r="V1196" s="20">
        <f t="shared" si="828"/>
        <v>0.2</v>
      </c>
      <c r="W1196" s="20">
        <f t="shared" si="829"/>
        <v>0.2</v>
      </c>
      <c r="X1196" s="20">
        <f t="shared" si="829"/>
        <v>0.2</v>
      </c>
      <c r="Y1196" s="20">
        <f t="shared" si="829"/>
        <v>0.2</v>
      </c>
      <c r="Z1196" s="20">
        <f t="shared" si="829"/>
        <v>0.2</v>
      </c>
      <c r="AA1196" s="20">
        <f t="shared" si="829"/>
        <v>0.2</v>
      </c>
      <c r="AB1196" s="20">
        <f t="shared" si="829"/>
        <v>0.2</v>
      </c>
      <c r="AC1196" s="20">
        <f t="shared" si="829"/>
        <v>0.2</v>
      </c>
      <c r="AD1196" s="20">
        <f t="shared" si="829"/>
        <v>0.2</v>
      </c>
      <c r="AE1196" s="20">
        <f t="shared" si="829"/>
        <v>0.2</v>
      </c>
      <c r="AF1196" s="20">
        <f t="shared" si="829"/>
        <v>0.2</v>
      </c>
      <c r="AG1196" s="20">
        <f t="shared" si="829"/>
        <v>0.2</v>
      </c>
      <c r="AH1196" s="20">
        <f t="shared" si="829"/>
        <v>0.2</v>
      </c>
    </row>
    <row r="1197" spans="2:34" hidden="1" outlineLevel="1">
      <c r="B1197" t="str">
        <f t="shared" si="811"/>
        <v/>
      </c>
      <c r="C1197" s="2"/>
    </row>
    <row r="1198" spans="2:34" hidden="1" outlineLevel="1">
      <c r="B1198" t="str">
        <f t="shared" si="811"/>
        <v>Nitrogen - Feedstock-related emissions - WTT - Global - ton CO2/ton fuel</v>
      </c>
      <c r="C1198" s="10" t="str">
        <f>C1170</f>
        <v>Nitrogen</v>
      </c>
      <c r="D1198" s="10" t="s">
        <v>190</v>
      </c>
      <c r="E1198" s="10" t="s">
        <v>49</v>
      </c>
      <c r="F1198" s="10" t="s">
        <v>176</v>
      </c>
      <c r="G1198" s="67">
        <v>0</v>
      </c>
      <c r="H1198" s="67">
        <v>0</v>
      </c>
      <c r="I1198" s="67">
        <v>0</v>
      </c>
      <c r="J1198" s="67">
        <v>0</v>
      </c>
      <c r="K1198" s="67">
        <v>0</v>
      </c>
      <c r="L1198" s="67">
        <v>0</v>
      </c>
      <c r="M1198" s="67">
        <v>0</v>
      </c>
      <c r="N1198" s="67">
        <v>0</v>
      </c>
      <c r="O1198" s="67">
        <v>0</v>
      </c>
      <c r="P1198" s="67">
        <v>0</v>
      </c>
      <c r="Q1198" s="67">
        <v>0</v>
      </c>
      <c r="R1198" s="67">
        <v>0</v>
      </c>
      <c r="S1198" s="67">
        <v>0</v>
      </c>
      <c r="T1198" s="67">
        <v>0</v>
      </c>
      <c r="U1198" s="67">
        <v>0</v>
      </c>
      <c r="V1198" s="67">
        <v>0</v>
      </c>
      <c r="W1198" s="67">
        <v>0</v>
      </c>
      <c r="X1198" s="67">
        <v>0</v>
      </c>
      <c r="Y1198" s="67">
        <v>0</v>
      </c>
      <c r="Z1198" s="67">
        <v>0</v>
      </c>
      <c r="AA1198" s="67">
        <v>0</v>
      </c>
      <c r="AB1198" s="67">
        <v>0</v>
      </c>
      <c r="AC1198" s="67">
        <v>0</v>
      </c>
      <c r="AD1198" s="67">
        <v>0</v>
      </c>
      <c r="AE1198" s="67">
        <v>0</v>
      </c>
      <c r="AF1198" s="67">
        <v>0</v>
      </c>
      <c r="AG1198" s="67">
        <v>0</v>
      </c>
      <c r="AH1198" s="67">
        <v>0</v>
      </c>
    </row>
    <row r="1199" spans="2:34" hidden="1" outlineLevel="1">
      <c r="B1199" t="str">
        <f t="shared" si="811"/>
        <v>Nitrogen - Feedstock-related emissions - WTT - Global - ton CH4/ton fuel</v>
      </c>
      <c r="C1199" s="2" t="str">
        <f>C1170</f>
        <v>Nitrogen</v>
      </c>
      <c r="D1199" s="2" t="s">
        <v>190</v>
      </c>
      <c r="E1199" s="2" t="s">
        <v>49</v>
      </c>
      <c r="F1199" s="2" t="s">
        <v>177</v>
      </c>
      <c r="G1199" s="68">
        <v>0</v>
      </c>
      <c r="H1199" s="68">
        <v>0</v>
      </c>
      <c r="I1199" s="68">
        <v>0</v>
      </c>
      <c r="J1199" s="68">
        <v>0</v>
      </c>
      <c r="K1199" s="68">
        <v>0</v>
      </c>
      <c r="L1199" s="68">
        <v>0</v>
      </c>
      <c r="M1199" s="68">
        <v>0</v>
      </c>
      <c r="N1199" s="68">
        <v>0</v>
      </c>
      <c r="O1199" s="68">
        <v>0</v>
      </c>
      <c r="P1199" s="68">
        <v>0</v>
      </c>
      <c r="Q1199" s="68">
        <v>0</v>
      </c>
      <c r="R1199" s="68">
        <v>0</v>
      </c>
      <c r="S1199" s="68">
        <v>0</v>
      </c>
      <c r="T1199" s="68">
        <v>0</v>
      </c>
      <c r="U1199" s="68">
        <v>0</v>
      </c>
      <c r="V1199" s="68">
        <v>0</v>
      </c>
      <c r="W1199" s="68">
        <v>0</v>
      </c>
      <c r="X1199" s="68">
        <v>0</v>
      </c>
      <c r="Y1199" s="68">
        <v>0</v>
      </c>
      <c r="Z1199" s="68">
        <v>0</v>
      </c>
      <c r="AA1199" s="68">
        <v>0</v>
      </c>
      <c r="AB1199" s="68">
        <v>0</v>
      </c>
      <c r="AC1199" s="68">
        <v>0</v>
      </c>
      <c r="AD1199" s="68">
        <v>0</v>
      </c>
      <c r="AE1199" s="68">
        <v>0</v>
      </c>
      <c r="AF1199" s="68">
        <v>0</v>
      </c>
      <c r="AG1199" s="68">
        <v>0</v>
      </c>
      <c r="AH1199" s="68">
        <v>0</v>
      </c>
    </row>
    <row r="1200" spans="2:34" hidden="1" outlineLevel="1">
      <c r="B1200" t="str">
        <f t="shared" si="811"/>
        <v>Nitrogen - Feedstock-related emissions - WTT - Global - ton N2O/ton fuel</v>
      </c>
      <c r="C1200" s="13" t="str">
        <f>C1170</f>
        <v>Nitrogen</v>
      </c>
      <c r="D1200" s="13" t="s">
        <v>190</v>
      </c>
      <c r="E1200" s="13" t="s">
        <v>49</v>
      </c>
      <c r="F1200" s="13" t="s">
        <v>178</v>
      </c>
      <c r="G1200" s="69">
        <v>0</v>
      </c>
      <c r="H1200" s="69">
        <v>0</v>
      </c>
      <c r="I1200" s="69">
        <v>0</v>
      </c>
      <c r="J1200" s="69">
        <v>0</v>
      </c>
      <c r="K1200" s="69">
        <v>0</v>
      </c>
      <c r="L1200" s="69">
        <v>0</v>
      </c>
      <c r="M1200" s="69">
        <v>0</v>
      </c>
      <c r="N1200" s="69">
        <v>0</v>
      </c>
      <c r="O1200" s="69">
        <v>0</v>
      </c>
      <c r="P1200" s="69">
        <v>0</v>
      </c>
      <c r="Q1200" s="69">
        <v>0</v>
      </c>
      <c r="R1200" s="69">
        <v>0</v>
      </c>
      <c r="S1200" s="69">
        <v>0</v>
      </c>
      <c r="T1200" s="69">
        <v>0</v>
      </c>
      <c r="U1200" s="69">
        <v>0</v>
      </c>
      <c r="V1200" s="69">
        <v>0</v>
      </c>
      <c r="W1200" s="69">
        <v>0</v>
      </c>
      <c r="X1200" s="69">
        <v>0</v>
      </c>
      <c r="Y1200" s="69">
        <v>0</v>
      </c>
      <c r="Z1200" s="69">
        <v>0</v>
      </c>
      <c r="AA1200" s="69">
        <v>0</v>
      </c>
      <c r="AB1200" s="69">
        <v>0</v>
      </c>
      <c r="AC1200" s="69">
        <v>0</v>
      </c>
      <c r="AD1200" s="69">
        <v>0</v>
      </c>
      <c r="AE1200" s="69">
        <v>0</v>
      </c>
      <c r="AF1200" s="69">
        <v>0</v>
      </c>
      <c r="AG1200" s="69">
        <v>0</v>
      </c>
      <c r="AH1200" s="69">
        <v>0</v>
      </c>
    </row>
    <row r="1201" spans="2:2" collapsed="1">
      <c r="B1201" t="str">
        <f t="shared" si="811"/>
        <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0080C-8DB5-4CAA-8140-198FEF156E50}">
  <sheetPr codeName="Sheet6">
    <tabColor theme="6"/>
  </sheetPr>
  <dimension ref="A2:AJ332"/>
  <sheetViews>
    <sheetView showGridLines="0" zoomScale="93" workbookViewId="0"/>
  </sheetViews>
  <sheetFormatPr defaultColWidth="0" defaultRowHeight="15" outlineLevelRow="1" outlineLevelCol="1"/>
  <cols>
    <col min="1" max="1" width="3.7109375" customWidth="1"/>
    <col min="2" max="2" width="74" hidden="1" customWidth="1" outlineLevel="1"/>
    <col min="3" max="3" width="45.7109375" customWidth="1" collapsed="1"/>
    <col min="4" max="4" width="50.7109375" customWidth="1"/>
    <col min="5" max="5" width="9.42578125" customWidth="1"/>
    <col min="6" max="6" width="22" customWidth="1"/>
    <col min="7" max="36" width="9.140625" customWidth="1"/>
    <col min="37" max="16384" width="9.140625" hidden="1"/>
  </cols>
  <sheetData>
    <row r="2" spans="2:34">
      <c r="C2" s="2" t="s">
        <v>216</v>
      </c>
    </row>
    <row r="4" spans="2:34">
      <c r="B4" t="s">
        <v>217</v>
      </c>
      <c r="C4" s="51" t="s">
        <v>218</v>
      </c>
      <c r="D4" s="51" t="s">
        <v>28</v>
      </c>
      <c r="E4" s="51" t="s">
        <v>1</v>
      </c>
      <c r="F4" s="51" t="s">
        <v>29</v>
      </c>
      <c r="G4" s="51">
        <v>2023</v>
      </c>
      <c r="H4" s="51">
        <f t="shared" ref="H4:AH4" si="0">G4+1</f>
        <v>2024</v>
      </c>
      <c r="I4" s="51">
        <f t="shared" si="0"/>
        <v>2025</v>
      </c>
      <c r="J4" s="51">
        <f t="shared" si="0"/>
        <v>2026</v>
      </c>
      <c r="K4" s="51">
        <f t="shared" si="0"/>
        <v>2027</v>
      </c>
      <c r="L4" s="51">
        <f t="shared" si="0"/>
        <v>2028</v>
      </c>
      <c r="M4" s="51">
        <f t="shared" si="0"/>
        <v>2029</v>
      </c>
      <c r="N4" s="51">
        <f t="shared" si="0"/>
        <v>2030</v>
      </c>
      <c r="O4" s="51">
        <f t="shared" si="0"/>
        <v>2031</v>
      </c>
      <c r="P4" s="51">
        <f t="shared" si="0"/>
        <v>2032</v>
      </c>
      <c r="Q4" s="51">
        <f t="shared" si="0"/>
        <v>2033</v>
      </c>
      <c r="R4" s="51">
        <f t="shared" si="0"/>
        <v>2034</v>
      </c>
      <c r="S4" s="51">
        <f t="shared" si="0"/>
        <v>2035</v>
      </c>
      <c r="T4" s="51">
        <f t="shared" si="0"/>
        <v>2036</v>
      </c>
      <c r="U4" s="51">
        <f t="shared" si="0"/>
        <v>2037</v>
      </c>
      <c r="V4" s="51">
        <f t="shared" si="0"/>
        <v>2038</v>
      </c>
      <c r="W4" s="51">
        <f t="shared" si="0"/>
        <v>2039</v>
      </c>
      <c r="X4" s="51">
        <f t="shared" si="0"/>
        <v>2040</v>
      </c>
      <c r="Y4" s="51">
        <f t="shared" si="0"/>
        <v>2041</v>
      </c>
      <c r="Z4" s="51">
        <f t="shared" si="0"/>
        <v>2042</v>
      </c>
      <c r="AA4" s="51">
        <f t="shared" si="0"/>
        <v>2043</v>
      </c>
      <c r="AB4" s="51">
        <f t="shared" si="0"/>
        <v>2044</v>
      </c>
      <c r="AC4" s="51">
        <f t="shared" si="0"/>
        <v>2045</v>
      </c>
      <c r="AD4" s="51">
        <f t="shared" si="0"/>
        <v>2046</v>
      </c>
      <c r="AE4" s="51">
        <f t="shared" si="0"/>
        <v>2047</v>
      </c>
      <c r="AF4" s="51">
        <f t="shared" si="0"/>
        <v>2048</v>
      </c>
      <c r="AG4" s="51">
        <f t="shared" si="0"/>
        <v>2049</v>
      </c>
      <c r="AH4" s="51">
        <f t="shared" si="0"/>
        <v>2050</v>
      </c>
    </row>
    <row r="5" spans="2:34">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row>
    <row r="6" spans="2:34">
      <c r="C6" s="18" t="s">
        <v>115</v>
      </c>
      <c r="D6" s="18" t="s">
        <v>28</v>
      </c>
      <c r="E6" s="18" t="s">
        <v>1</v>
      </c>
      <c r="F6" s="18" t="s">
        <v>29</v>
      </c>
      <c r="G6" s="22">
        <v>2023</v>
      </c>
      <c r="H6" s="22">
        <v>2024</v>
      </c>
      <c r="I6" s="22">
        <v>2025</v>
      </c>
      <c r="J6" s="22">
        <v>2026</v>
      </c>
      <c r="K6" s="22">
        <v>2027</v>
      </c>
      <c r="L6" s="22">
        <v>2028</v>
      </c>
      <c r="M6" s="22">
        <v>2029</v>
      </c>
      <c r="N6" s="22">
        <v>2030</v>
      </c>
      <c r="O6" s="22">
        <v>2031</v>
      </c>
      <c r="P6" s="22">
        <v>2032</v>
      </c>
      <c r="Q6" s="22">
        <v>2033</v>
      </c>
      <c r="R6" s="22">
        <v>2034</v>
      </c>
      <c r="S6" s="22">
        <v>2035</v>
      </c>
      <c r="T6" s="22">
        <v>2036</v>
      </c>
      <c r="U6" s="22">
        <v>2037</v>
      </c>
      <c r="V6" s="22">
        <v>2038</v>
      </c>
      <c r="W6" s="22">
        <v>2039</v>
      </c>
      <c r="X6" s="22">
        <v>2040</v>
      </c>
      <c r="Y6" s="22">
        <v>2041</v>
      </c>
      <c r="Z6" s="22">
        <v>2042</v>
      </c>
      <c r="AA6" s="22">
        <v>2043</v>
      </c>
      <c r="AB6" s="22">
        <v>2044</v>
      </c>
      <c r="AC6" s="22">
        <v>2045</v>
      </c>
      <c r="AD6" s="22">
        <v>2046</v>
      </c>
      <c r="AE6" s="22">
        <v>2047</v>
      </c>
      <c r="AF6" s="22">
        <v>2048</v>
      </c>
      <c r="AG6" s="22">
        <v>2049</v>
      </c>
      <c r="AH6" s="22">
        <v>2050</v>
      </c>
    </row>
    <row r="7" spans="2:34" hidden="1" outlineLevel="1">
      <c r="B7" t="str">
        <f t="shared" ref="B7:B12" si="1">_xlfn.TEXTJOIN(" - ",TRUE,C7:F7)</f>
        <v>General - Plant lifetime - Global - Years</v>
      </c>
      <c r="C7" t="s">
        <v>115</v>
      </c>
      <c r="D7" t="s">
        <v>109</v>
      </c>
      <c r="E7" t="s">
        <v>49</v>
      </c>
      <c r="F7" t="s">
        <v>110</v>
      </c>
      <c r="G7" s="6">
        <v>30</v>
      </c>
      <c r="H7">
        <f>G7</f>
        <v>30</v>
      </c>
      <c r="I7">
        <f t="shared" ref="I7:AH7" si="2">H7</f>
        <v>30</v>
      </c>
      <c r="J7">
        <f t="shared" si="2"/>
        <v>30</v>
      </c>
      <c r="K7">
        <f t="shared" si="2"/>
        <v>30</v>
      </c>
      <c r="L7">
        <f t="shared" si="2"/>
        <v>30</v>
      </c>
      <c r="M7">
        <f t="shared" si="2"/>
        <v>30</v>
      </c>
      <c r="N7">
        <f t="shared" si="2"/>
        <v>30</v>
      </c>
      <c r="O7">
        <f t="shared" si="2"/>
        <v>30</v>
      </c>
      <c r="P7">
        <f t="shared" si="2"/>
        <v>30</v>
      </c>
      <c r="Q7">
        <f t="shared" si="2"/>
        <v>30</v>
      </c>
      <c r="R7">
        <f t="shared" si="2"/>
        <v>30</v>
      </c>
      <c r="S7">
        <f t="shared" si="2"/>
        <v>30</v>
      </c>
      <c r="T7">
        <f t="shared" si="2"/>
        <v>30</v>
      </c>
      <c r="U7">
        <f t="shared" si="2"/>
        <v>30</v>
      </c>
      <c r="V7">
        <f t="shared" si="2"/>
        <v>30</v>
      </c>
      <c r="W7">
        <f t="shared" si="2"/>
        <v>30</v>
      </c>
      <c r="X7">
        <f t="shared" si="2"/>
        <v>30</v>
      </c>
      <c r="Y7">
        <f t="shared" si="2"/>
        <v>30</v>
      </c>
      <c r="Z7">
        <f t="shared" si="2"/>
        <v>30</v>
      </c>
      <c r="AA7">
        <f t="shared" si="2"/>
        <v>30</v>
      </c>
      <c r="AB7">
        <f t="shared" si="2"/>
        <v>30</v>
      </c>
      <c r="AC7">
        <f t="shared" si="2"/>
        <v>30</v>
      </c>
      <c r="AD7">
        <f t="shared" si="2"/>
        <v>30</v>
      </c>
      <c r="AE7">
        <f t="shared" si="2"/>
        <v>30</v>
      </c>
      <c r="AF7">
        <f t="shared" si="2"/>
        <v>30</v>
      </c>
      <c r="AG7">
        <f t="shared" si="2"/>
        <v>30</v>
      </c>
      <c r="AH7">
        <f t="shared" si="2"/>
        <v>30</v>
      </c>
    </row>
    <row r="8" spans="2:34" hidden="1" outlineLevel="1">
      <c r="B8" t="str">
        <f t="shared" si="1"/>
        <v>General - Weighted average cost of capital (WACC) - Africa - %</v>
      </c>
      <c r="C8" t="s">
        <v>115</v>
      </c>
      <c r="D8" t="s">
        <v>116</v>
      </c>
      <c r="E8" t="s">
        <v>55</v>
      </c>
      <c r="F8" t="s">
        <v>117</v>
      </c>
      <c r="G8" s="19">
        <v>5.5000000000000007E-2</v>
      </c>
      <c r="H8" s="111">
        <f t="shared" ref="H8:AG12" si="3">G8</f>
        <v>5.5000000000000007E-2</v>
      </c>
      <c r="I8" s="111">
        <f t="shared" si="3"/>
        <v>5.5000000000000007E-2</v>
      </c>
      <c r="J8" s="111">
        <f t="shared" si="3"/>
        <v>5.5000000000000007E-2</v>
      </c>
      <c r="K8" s="111">
        <f t="shared" si="3"/>
        <v>5.5000000000000007E-2</v>
      </c>
      <c r="L8" s="111">
        <f t="shared" si="3"/>
        <v>5.5000000000000007E-2</v>
      </c>
      <c r="M8" s="111">
        <f t="shared" si="3"/>
        <v>5.5000000000000007E-2</v>
      </c>
      <c r="N8" s="111">
        <f t="shared" si="3"/>
        <v>5.5000000000000007E-2</v>
      </c>
      <c r="O8" s="111">
        <f t="shared" si="3"/>
        <v>5.5000000000000007E-2</v>
      </c>
      <c r="P8" s="111">
        <f t="shared" si="3"/>
        <v>5.5000000000000007E-2</v>
      </c>
      <c r="Q8" s="111">
        <f t="shared" si="3"/>
        <v>5.5000000000000007E-2</v>
      </c>
      <c r="R8" s="111">
        <f t="shared" si="3"/>
        <v>5.5000000000000007E-2</v>
      </c>
      <c r="S8" s="111">
        <f t="shared" si="3"/>
        <v>5.5000000000000007E-2</v>
      </c>
      <c r="T8" s="111">
        <f t="shared" si="3"/>
        <v>5.5000000000000007E-2</v>
      </c>
      <c r="U8" s="111">
        <f t="shared" si="3"/>
        <v>5.5000000000000007E-2</v>
      </c>
      <c r="V8" s="111">
        <f t="shared" si="3"/>
        <v>5.5000000000000007E-2</v>
      </c>
      <c r="W8" s="111">
        <f t="shared" si="3"/>
        <v>5.5000000000000007E-2</v>
      </c>
      <c r="X8" s="111">
        <f t="shared" si="3"/>
        <v>5.5000000000000007E-2</v>
      </c>
      <c r="Y8" s="111">
        <f t="shared" si="3"/>
        <v>5.5000000000000007E-2</v>
      </c>
      <c r="Z8" s="111">
        <f t="shared" si="3"/>
        <v>5.5000000000000007E-2</v>
      </c>
      <c r="AA8" s="111">
        <f t="shared" si="3"/>
        <v>5.5000000000000007E-2</v>
      </c>
      <c r="AB8" s="111">
        <f t="shared" si="3"/>
        <v>5.5000000000000007E-2</v>
      </c>
      <c r="AC8" s="111">
        <f t="shared" si="3"/>
        <v>5.5000000000000007E-2</v>
      </c>
      <c r="AD8" s="111">
        <f t="shared" si="3"/>
        <v>5.5000000000000007E-2</v>
      </c>
      <c r="AE8" s="111">
        <f t="shared" si="3"/>
        <v>5.5000000000000007E-2</v>
      </c>
      <c r="AF8" s="111">
        <f t="shared" si="3"/>
        <v>5.5000000000000007E-2</v>
      </c>
      <c r="AG8" s="111">
        <f t="shared" si="3"/>
        <v>5.5000000000000007E-2</v>
      </c>
      <c r="AH8" s="111">
        <f>AG8</f>
        <v>5.5000000000000007E-2</v>
      </c>
    </row>
    <row r="9" spans="2:34" hidden="1" outlineLevel="1">
      <c r="B9" t="str">
        <f t="shared" si="1"/>
        <v>General - Weighted average cost of capital (WACC) - Americas - %</v>
      </c>
      <c r="C9" t="s">
        <v>115</v>
      </c>
      <c r="D9" t="s">
        <v>116</v>
      </c>
      <c r="E9" t="s">
        <v>56</v>
      </c>
      <c r="F9" t="s">
        <v>117</v>
      </c>
      <c r="G9" s="111">
        <f>G8</f>
        <v>5.5000000000000007E-2</v>
      </c>
      <c r="H9" s="111">
        <f t="shared" si="3"/>
        <v>5.5000000000000007E-2</v>
      </c>
      <c r="I9" s="111">
        <f t="shared" si="3"/>
        <v>5.5000000000000007E-2</v>
      </c>
      <c r="J9" s="111">
        <f t="shared" si="3"/>
        <v>5.5000000000000007E-2</v>
      </c>
      <c r="K9" s="111">
        <f t="shared" si="3"/>
        <v>5.5000000000000007E-2</v>
      </c>
      <c r="L9" s="111">
        <f t="shared" si="3"/>
        <v>5.5000000000000007E-2</v>
      </c>
      <c r="M9" s="111">
        <f t="shared" si="3"/>
        <v>5.5000000000000007E-2</v>
      </c>
      <c r="N9" s="111">
        <f t="shared" si="3"/>
        <v>5.5000000000000007E-2</v>
      </c>
      <c r="O9" s="111">
        <f t="shared" si="3"/>
        <v>5.5000000000000007E-2</v>
      </c>
      <c r="P9" s="111">
        <f t="shared" si="3"/>
        <v>5.5000000000000007E-2</v>
      </c>
      <c r="Q9" s="111">
        <f t="shared" si="3"/>
        <v>5.5000000000000007E-2</v>
      </c>
      <c r="R9" s="111">
        <f t="shared" si="3"/>
        <v>5.5000000000000007E-2</v>
      </c>
      <c r="S9" s="111">
        <f t="shared" si="3"/>
        <v>5.5000000000000007E-2</v>
      </c>
      <c r="T9" s="111">
        <f t="shared" si="3"/>
        <v>5.5000000000000007E-2</v>
      </c>
      <c r="U9" s="111">
        <f t="shared" si="3"/>
        <v>5.5000000000000007E-2</v>
      </c>
      <c r="V9" s="111">
        <f t="shared" si="3"/>
        <v>5.5000000000000007E-2</v>
      </c>
      <c r="W9" s="111">
        <f t="shared" si="3"/>
        <v>5.5000000000000007E-2</v>
      </c>
      <c r="X9" s="111">
        <f t="shared" si="3"/>
        <v>5.5000000000000007E-2</v>
      </c>
      <c r="Y9" s="111">
        <f t="shared" si="3"/>
        <v>5.5000000000000007E-2</v>
      </c>
      <c r="Z9" s="111">
        <f t="shared" si="3"/>
        <v>5.5000000000000007E-2</v>
      </c>
      <c r="AA9" s="111">
        <f t="shared" si="3"/>
        <v>5.5000000000000007E-2</v>
      </c>
      <c r="AB9" s="111">
        <f t="shared" si="3"/>
        <v>5.5000000000000007E-2</v>
      </c>
      <c r="AC9" s="111">
        <f t="shared" si="3"/>
        <v>5.5000000000000007E-2</v>
      </c>
      <c r="AD9" s="111">
        <f t="shared" si="3"/>
        <v>5.5000000000000007E-2</v>
      </c>
      <c r="AE9" s="111">
        <f t="shared" si="3"/>
        <v>5.5000000000000007E-2</v>
      </c>
      <c r="AF9" s="111">
        <f t="shared" si="3"/>
        <v>5.5000000000000007E-2</v>
      </c>
      <c r="AG9" s="111">
        <f t="shared" si="3"/>
        <v>5.5000000000000007E-2</v>
      </c>
      <c r="AH9" s="111">
        <f>AG9</f>
        <v>5.5000000000000007E-2</v>
      </c>
    </row>
    <row r="10" spans="2:34" hidden="1" outlineLevel="1">
      <c r="B10" t="str">
        <f t="shared" si="1"/>
        <v>General - Weighted average cost of capital (WACC) - Asia - %</v>
      </c>
      <c r="C10" t="s">
        <v>115</v>
      </c>
      <c r="D10" t="s">
        <v>116</v>
      </c>
      <c r="E10" t="s">
        <v>57</v>
      </c>
      <c r="F10" t="s">
        <v>117</v>
      </c>
      <c r="G10" s="111">
        <f>G9</f>
        <v>5.5000000000000007E-2</v>
      </c>
      <c r="H10" s="111">
        <f t="shared" si="3"/>
        <v>5.5000000000000007E-2</v>
      </c>
      <c r="I10" s="111">
        <f t="shared" si="3"/>
        <v>5.5000000000000007E-2</v>
      </c>
      <c r="J10" s="111">
        <f t="shared" si="3"/>
        <v>5.5000000000000007E-2</v>
      </c>
      <c r="K10" s="111">
        <f t="shared" si="3"/>
        <v>5.5000000000000007E-2</v>
      </c>
      <c r="L10" s="111">
        <f t="shared" si="3"/>
        <v>5.5000000000000007E-2</v>
      </c>
      <c r="M10" s="111">
        <f t="shared" si="3"/>
        <v>5.5000000000000007E-2</v>
      </c>
      <c r="N10" s="111">
        <f t="shared" si="3"/>
        <v>5.5000000000000007E-2</v>
      </c>
      <c r="O10" s="111">
        <f t="shared" si="3"/>
        <v>5.5000000000000007E-2</v>
      </c>
      <c r="P10" s="111">
        <f t="shared" si="3"/>
        <v>5.5000000000000007E-2</v>
      </c>
      <c r="Q10" s="111">
        <f t="shared" si="3"/>
        <v>5.5000000000000007E-2</v>
      </c>
      <c r="R10" s="111">
        <f t="shared" si="3"/>
        <v>5.5000000000000007E-2</v>
      </c>
      <c r="S10" s="111">
        <f t="shared" si="3"/>
        <v>5.5000000000000007E-2</v>
      </c>
      <c r="T10" s="111">
        <f t="shared" si="3"/>
        <v>5.5000000000000007E-2</v>
      </c>
      <c r="U10" s="111">
        <f t="shared" si="3"/>
        <v>5.5000000000000007E-2</v>
      </c>
      <c r="V10" s="111">
        <f t="shared" si="3"/>
        <v>5.5000000000000007E-2</v>
      </c>
      <c r="W10" s="111">
        <f t="shared" si="3"/>
        <v>5.5000000000000007E-2</v>
      </c>
      <c r="X10" s="111">
        <f t="shared" si="3"/>
        <v>5.5000000000000007E-2</v>
      </c>
      <c r="Y10" s="111">
        <f t="shared" si="3"/>
        <v>5.5000000000000007E-2</v>
      </c>
      <c r="Z10" s="111">
        <f t="shared" si="3"/>
        <v>5.5000000000000007E-2</v>
      </c>
      <c r="AA10" s="111">
        <f t="shared" si="3"/>
        <v>5.5000000000000007E-2</v>
      </c>
      <c r="AB10" s="111">
        <f t="shared" si="3"/>
        <v>5.5000000000000007E-2</v>
      </c>
      <c r="AC10" s="111">
        <f t="shared" si="3"/>
        <v>5.5000000000000007E-2</v>
      </c>
      <c r="AD10" s="111">
        <f t="shared" si="3"/>
        <v>5.5000000000000007E-2</v>
      </c>
      <c r="AE10" s="111">
        <f t="shared" si="3"/>
        <v>5.5000000000000007E-2</v>
      </c>
      <c r="AF10" s="111">
        <f t="shared" si="3"/>
        <v>5.5000000000000007E-2</v>
      </c>
      <c r="AG10" s="111">
        <f t="shared" si="3"/>
        <v>5.5000000000000007E-2</v>
      </c>
      <c r="AH10" s="111">
        <f>AG10</f>
        <v>5.5000000000000007E-2</v>
      </c>
    </row>
    <row r="11" spans="2:34" hidden="1" outlineLevel="1">
      <c r="B11" t="str">
        <f t="shared" si="1"/>
        <v>General - Weighted average cost of capital (WACC) - Europe - %</v>
      </c>
      <c r="C11" t="s">
        <v>115</v>
      </c>
      <c r="D11" t="s">
        <v>116</v>
      </c>
      <c r="E11" t="s">
        <v>8</v>
      </c>
      <c r="F11" t="s">
        <v>117</v>
      </c>
      <c r="G11" s="111">
        <f>G10</f>
        <v>5.5000000000000007E-2</v>
      </c>
      <c r="H11" s="111">
        <f t="shared" si="3"/>
        <v>5.5000000000000007E-2</v>
      </c>
      <c r="I11" s="111">
        <f t="shared" si="3"/>
        <v>5.5000000000000007E-2</v>
      </c>
      <c r="J11" s="111">
        <f t="shared" si="3"/>
        <v>5.5000000000000007E-2</v>
      </c>
      <c r="K11" s="111">
        <f t="shared" si="3"/>
        <v>5.5000000000000007E-2</v>
      </c>
      <c r="L11" s="111">
        <f t="shared" si="3"/>
        <v>5.5000000000000007E-2</v>
      </c>
      <c r="M11" s="111">
        <f t="shared" si="3"/>
        <v>5.5000000000000007E-2</v>
      </c>
      <c r="N11" s="111">
        <f t="shared" si="3"/>
        <v>5.5000000000000007E-2</v>
      </c>
      <c r="O11" s="111">
        <f t="shared" si="3"/>
        <v>5.5000000000000007E-2</v>
      </c>
      <c r="P11" s="111">
        <f t="shared" si="3"/>
        <v>5.5000000000000007E-2</v>
      </c>
      <c r="Q11" s="111">
        <f t="shared" si="3"/>
        <v>5.5000000000000007E-2</v>
      </c>
      <c r="R11" s="111">
        <f t="shared" si="3"/>
        <v>5.5000000000000007E-2</v>
      </c>
      <c r="S11" s="111">
        <f t="shared" si="3"/>
        <v>5.5000000000000007E-2</v>
      </c>
      <c r="T11" s="111">
        <f t="shared" si="3"/>
        <v>5.5000000000000007E-2</v>
      </c>
      <c r="U11" s="111">
        <f t="shared" si="3"/>
        <v>5.5000000000000007E-2</v>
      </c>
      <c r="V11" s="111">
        <f t="shared" si="3"/>
        <v>5.5000000000000007E-2</v>
      </c>
      <c r="W11" s="111">
        <f t="shared" si="3"/>
        <v>5.5000000000000007E-2</v>
      </c>
      <c r="X11" s="111">
        <f t="shared" si="3"/>
        <v>5.5000000000000007E-2</v>
      </c>
      <c r="Y11" s="111">
        <f t="shared" si="3"/>
        <v>5.5000000000000007E-2</v>
      </c>
      <c r="Z11" s="111">
        <f t="shared" si="3"/>
        <v>5.5000000000000007E-2</v>
      </c>
      <c r="AA11" s="111">
        <f t="shared" si="3"/>
        <v>5.5000000000000007E-2</v>
      </c>
      <c r="AB11" s="111">
        <f t="shared" si="3"/>
        <v>5.5000000000000007E-2</v>
      </c>
      <c r="AC11" s="111">
        <f t="shared" si="3"/>
        <v>5.5000000000000007E-2</v>
      </c>
      <c r="AD11" s="111">
        <f t="shared" si="3"/>
        <v>5.5000000000000007E-2</v>
      </c>
      <c r="AE11" s="111">
        <f t="shared" si="3"/>
        <v>5.5000000000000007E-2</v>
      </c>
      <c r="AF11" s="111">
        <f t="shared" si="3"/>
        <v>5.5000000000000007E-2</v>
      </c>
      <c r="AG11" s="111">
        <f t="shared" si="3"/>
        <v>5.5000000000000007E-2</v>
      </c>
      <c r="AH11" s="111">
        <f>AG11</f>
        <v>5.5000000000000007E-2</v>
      </c>
    </row>
    <row r="12" spans="2:34" hidden="1" outlineLevel="1">
      <c r="B12" t="str">
        <f t="shared" si="1"/>
        <v>General - Weighted average cost of capital (WACC) - Middle East - %</v>
      </c>
      <c r="C12" t="s">
        <v>115</v>
      </c>
      <c r="D12" t="s">
        <v>116</v>
      </c>
      <c r="E12" t="s">
        <v>58</v>
      </c>
      <c r="F12" t="s">
        <v>117</v>
      </c>
      <c r="G12" s="111">
        <f>G11</f>
        <v>5.5000000000000007E-2</v>
      </c>
      <c r="H12" s="111">
        <f t="shared" si="3"/>
        <v>5.5000000000000007E-2</v>
      </c>
      <c r="I12" s="111">
        <f t="shared" si="3"/>
        <v>5.5000000000000007E-2</v>
      </c>
      <c r="J12" s="111">
        <f t="shared" si="3"/>
        <v>5.5000000000000007E-2</v>
      </c>
      <c r="K12" s="111">
        <f t="shared" si="3"/>
        <v>5.5000000000000007E-2</v>
      </c>
      <c r="L12" s="111">
        <f t="shared" si="3"/>
        <v>5.5000000000000007E-2</v>
      </c>
      <c r="M12" s="111">
        <f t="shared" si="3"/>
        <v>5.5000000000000007E-2</v>
      </c>
      <c r="N12" s="111">
        <f t="shared" si="3"/>
        <v>5.5000000000000007E-2</v>
      </c>
      <c r="O12" s="111">
        <f t="shared" si="3"/>
        <v>5.5000000000000007E-2</v>
      </c>
      <c r="P12" s="111">
        <f t="shared" si="3"/>
        <v>5.5000000000000007E-2</v>
      </c>
      <c r="Q12" s="111">
        <f t="shared" si="3"/>
        <v>5.5000000000000007E-2</v>
      </c>
      <c r="R12" s="111">
        <f t="shared" si="3"/>
        <v>5.5000000000000007E-2</v>
      </c>
      <c r="S12" s="111">
        <f t="shared" si="3"/>
        <v>5.5000000000000007E-2</v>
      </c>
      <c r="T12" s="111">
        <f t="shared" si="3"/>
        <v>5.5000000000000007E-2</v>
      </c>
      <c r="U12" s="111">
        <f t="shared" si="3"/>
        <v>5.5000000000000007E-2</v>
      </c>
      <c r="V12" s="111">
        <f t="shared" si="3"/>
        <v>5.5000000000000007E-2</v>
      </c>
      <c r="W12" s="111">
        <f t="shared" si="3"/>
        <v>5.5000000000000007E-2</v>
      </c>
      <c r="X12" s="111">
        <f t="shared" si="3"/>
        <v>5.5000000000000007E-2</v>
      </c>
      <c r="Y12" s="111">
        <f t="shared" si="3"/>
        <v>5.5000000000000007E-2</v>
      </c>
      <c r="Z12" s="111">
        <f t="shared" si="3"/>
        <v>5.5000000000000007E-2</v>
      </c>
      <c r="AA12" s="111">
        <f t="shared" si="3"/>
        <v>5.5000000000000007E-2</v>
      </c>
      <c r="AB12" s="111">
        <f t="shared" si="3"/>
        <v>5.5000000000000007E-2</v>
      </c>
      <c r="AC12" s="111">
        <f t="shared" si="3"/>
        <v>5.5000000000000007E-2</v>
      </c>
      <c r="AD12" s="111">
        <f t="shared" si="3"/>
        <v>5.5000000000000007E-2</v>
      </c>
      <c r="AE12" s="111">
        <f t="shared" si="3"/>
        <v>5.5000000000000007E-2</v>
      </c>
      <c r="AF12" s="111">
        <f t="shared" si="3"/>
        <v>5.5000000000000007E-2</v>
      </c>
      <c r="AG12" s="111">
        <f t="shared" si="3"/>
        <v>5.5000000000000007E-2</v>
      </c>
      <c r="AH12" s="111">
        <f>AG12</f>
        <v>5.5000000000000007E-2</v>
      </c>
    </row>
    <row r="13" spans="2:34" collapsed="1"/>
    <row r="14" spans="2:34">
      <c r="C14" s="52" t="s">
        <v>54</v>
      </c>
      <c r="D14" s="52" t="s">
        <v>28</v>
      </c>
      <c r="E14" s="52" t="s">
        <v>1</v>
      </c>
      <c r="F14" s="52" t="s">
        <v>29</v>
      </c>
      <c r="G14" s="3">
        <v>2023</v>
      </c>
      <c r="H14" s="3">
        <v>2024</v>
      </c>
      <c r="I14" s="3">
        <v>2025</v>
      </c>
      <c r="J14" s="3">
        <v>2026</v>
      </c>
      <c r="K14" s="3">
        <v>2027</v>
      </c>
      <c r="L14" s="3">
        <v>2028</v>
      </c>
      <c r="M14" s="3">
        <v>2029</v>
      </c>
      <c r="N14" s="3">
        <v>2030</v>
      </c>
      <c r="O14" s="3">
        <v>2031</v>
      </c>
      <c r="P14" s="3">
        <v>2032</v>
      </c>
      <c r="Q14" s="3">
        <v>2033</v>
      </c>
      <c r="R14" s="3">
        <v>2034</v>
      </c>
      <c r="S14" s="3">
        <v>2035</v>
      </c>
      <c r="T14" s="3">
        <v>2036</v>
      </c>
      <c r="U14" s="3">
        <v>2037</v>
      </c>
      <c r="V14" s="3">
        <v>2038</v>
      </c>
      <c r="W14" s="3">
        <v>2039</v>
      </c>
      <c r="X14" s="3">
        <v>2040</v>
      </c>
      <c r="Y14" s="3">
        <v>2041</v>
      </c>
      <c r="Z14" s="3">
        <v>2042</v>
      </c>
      <c r="AA14" s="3">
        <v>2043</v>
      </c>
      <c r="AB14" s="3">
        <v>2044</v>
      </c>
      <c r="AC14" s="3">
        <v>2045</v>
      </c>
      <c r="AD14" s="3">
        <v>2046</v>
      </c>
      <c r="AE14" s="3">
        <v>2047</v>
      </c>
      <c r="AF14" s="3">
        <v>2048</v>
      </c>
      <c r="AG14" s="3">
        <v>2049</v>
      </c>
      <c r="AH14" s="3">
        <v>2050</v>
      </c>
    </row>
    <row r="15" spans="2:34" hidden="1" outlineLevel="1">
      <c r="B15" t="str">
        <f t="shared" ref="B15:B21" si="4">_xlfn.TEXTJOIN(" - ",TRUE,C15:F15)</f>
        <v>e-hydrogen (Alkaline) - Market share - Global - %</v>
      </c>
      <c r="C15" t="str">
        <f>C14</f>
        <v>e-hydrogen (Alkaline)</v>
      </c>
      <c r="D15" t="s">
        <v>129</v>
      </c>
      <c r="E15" t="s">
        <v>49</v>
      </c>
      <c r="F15" t="s">
        <v>117</v>
      </c>
      <c r="G15" s="73">
        <v>0.74000000000000199</v>
      </c>
      <c r="H15" s="73">
        <v>0.72000000000000597</v>
      </c>
      <c r="I15" s="73">
        <v>0.70000000000000284</v>
      </c>
      <c r="J15" s="73">
        <v>0.65999999999999659</v>
      </c>
      <c r="K15" s="73">
        <v>0.62000000000000455</v>
      </c>
      <c r="L15" s="73">
        <v>0.57999999999999829</v>
      </c>
      <c r="M15" s="73">
        <v>0.54000000000000625</v>
      </c>
      <c r="N15" s="73">
        <v>0.5</v>
      </c>
      <c r="O15" s="73">
        <v>0.44999999999998863</v>
      </c>
      <c r="P15" s="73">
        <v>0.39999999999999147</v>
      </c>
      <c r="Q15" s="73">
        <v>0.34999999999999432</v>
      </c>
      <c r="R15" s="73">
        <v>0.29999999999999716</v>
      </c>
      <c r="S15" s="73">
        <v>0.25</v>
      </c>
      <c r="T15" s="73">
        <v>0.21000000000000796</v>
      </c>
      <c r="U15" s="73">
        <v>0.17000000000000171</v>
      </c>
      <c r="V15" s="73">
        <v>0.13000000000000966</v>
      </c>
      <c r="W15" s="73">
        <v>9.0000000000003411E-2</v>
      </c>
      <c r="X15" s="73">
        <v>4.9999999999997158E-2</v>
      </c>
      <c r="Y15" s="73">
        <v>3.9999999999999147E-2</v>
      </c>
      <c r="Z15" s="73">
        <v>2.9999999999997584E-2</v>
      </c>
      <c r="AA15" s="73">
        <v>1.9999999999999574E-2</v>
      </c>
      <c r="AB15" s="73">
        <v>9.9999999999980105E-3</v>
      </c>
      <c r="AC15" s="73">
        <v>0</v>
      </c>
      <c r="AD15" s="73">
        <v>0</v>
      </c>
      <c r="AE15" s="73">
        <v>0</v>
      </c>
      <c r="AF15" s="73">
        <v>0</v>
      </c>
      <c r="AG15" s="73">
        <v>0</v>
      </c>
      <c r="AH15" s="73">
        <v>0</v>
      </c>
    </row>
    <row r="16" spans="2:34" hidden="1" outlineLevel="1">
      <c r="B16" t="str">
        <f t="shared" si="4"/>
        <v>e-hydrogen (Alkaline) - Total CAPEX - Electrolysis - Global - USD/ton fuel capacity</v>
      </c>
      <c r="C16" t="str">
        <f>C15</f>
        <v>e-hydrogen (Alkaline)</v>
      </c>
      <c r="D16" t="s">
        <v>111</v>
      </c>
      <c r="E16" t="s">
        <v>49</v>
      </c>
      <c r="F16" t="s">
        <v>112</v>
      </c>
      <c r="G16" s="72">
        <v>6976.4114192675333</v>
      </c>
      <c r="H16" s="72">
        <v>6627.4751160264714</v>
      </c>
      <c r="I16" s="72">
        <v>6278.538812785293</v>
      </c>
      <c r="J16" s="72">
        <v>5932.3905119094998</v>
      </c>
      <c r="K16" s="72">
        <v>5586.2422110335901</v>
      </c>
      <c r="L16" s="72">
        <v>5240.0939101577969</v>
      </c>
      <c r="M16" s="72">
        <v>4893.9456092820037</v>
      </c>
      <c r="N16" s="72">
        <v>4547.7973084060941</v>
      </c>
      <c r="O16" s="72">
        <v>4459.2022575740702</v>
      </c>
      <c r="P16" s="72">
        <v>4370.6072067419591</v>
      </c>
      <c r="Q16" s="72">
        <v>4282.0121559098479</v>
      </c>
      <c r="R16" s="72">
        <v>4193.4171050777368</v>
      </c>
      <c r="S16" s="72">
        <v>4104.8220542455965</v>
      </c>
      <c r="T16" s="72">
        <v>4016.9267133249959</v>
      </c>
      <c r="U16" s="72">
        <v>3929.0313724043663</v>
      </c>
      <c r="V16" s="72">
        <v>3841.1360314837657</v>
      </c>
      <c r="W16" s="72">
        <v>3753.240690563136</v>
      </c>
      <c r="X16" s="72">
        <v>3665.3453496424772</v>
      </c>
      <c r="Y16" s="72">
        <v>3578.1455161977501</v>
      </c>
      <c r="Z16" s="72">
        <v>3490.945682753023</v>
      </c>
      <c r="AA16" s="72">
        <v>3403.7458493082668</v>
      </c>
      <c r="AB16" s="72">
        <v>3316.5460158635397</v>
      </c>
      <c r="AC16" s="72">
        <v>3229.3461824188416</v>
      </c>
      <c r="AD16" s="72">
        <v>3142.8376765286957</v>
      </c>
      <c r="AE16" s="72">
        <v>3056.3291706385207</v>
      </c>
      <c r="AF16" s="72">
        <v>2969.8206647483748</v>
      </c>
      <c r="AG16" s="72">
        <v>2883.3121588582289</v>
      </c>
      <c r="AH16" s="72">
        <v>2796.8036529680539</v>
      </c>
    </row>
    <row r="17" spans="2:34" hidden="1" outlineLevel="1">
      <c r="B17" t="str">
        <f t="shared" si="4"/>
        <v>e-hydrogen (Alkaline) - OPEX - Electrolysis - Global - USD/ton fuel/year</v>
      </c>
      <c r="C17" t="str">
        <f>C15</f>
        <v>e-hydrogen (Alkaline)</v>
      </c>
      <c r="D17" t="s">
        <v>113</v>
      </c>
      <c r="E17" t="s">
        <v>49</v>
      </c>
      <c r="F17" t="s">
        <v>114</v>
      </c>
      <c r="G17" s="72">
        <v>697.64114192676789</v>
      </c>
      <c r="H17" s="72">
        <v>662.74751160264714</v>
      </c>
      <c r="I17" s="72">
        <v>627.85388127852639</v>
      </c>
      <c r="J17" s="72">
        <v>593.23905119094707</v>
      </c>
      <c r="K17" s="72">
        <v>558.62422110336774</v>
      </c>
      <c r="L17" s="72">
        <v>524.00939101577387</v>
      </c>
      <c r="M17" s="72">
        <v>489.39456092819455</v>
      </c>
      <c r="N17" s="72">
        <v>454.77973084061523</v>
      </c>
      <c r="O17" s="72">
        <v>445.92022575740339</v>
      </c>
      <c r="P17" s="72">
        <v>437.06072067419154</v>
      </c>
      <c r="Q17" s="72">
        <v>428.2012155909797</v>
      </c>
      <c r="R17" s="72">
        <v>419.34171050776786</v>
      </c>
      <c r="S17" s="72">
        <v>410.48220542455965</v>
      </c>
      <c r="T17" s="72">
        <v>401.69267133249741</v>
      </c>
      <c r="U17" s="72">
        <v>392.90313724043517</v>
      </c>
      <c r="V17" s="72">
        <v>384.11360314837293</v>
      </c>
      <c r="W17" s="72">
        <v>375.32406905631433</v>
      </c>
      <c r="X17" s="72">
        <v>366.53453496425209</v>
      </c>
      <c r="Y17" s="72">
        <v>357.81455161977647</v>
      </c>
      <c r="Z17" s="72">
        <v>349.09456827530448</v>
      </c>
      <c r="AA17" s="72">
        <v>340.37458493082886</v>
      </c>
      <c r="AB17" s="72">
        <v>331.65460158635688</v>
      </c>
      <c r="AC17" s="72">
        <v>322.93461824188489</v>
      </c>
      <c r="AD17" s="72">
        <v>314.28376765286885</v>
      </c>
      <c r="AE17" s="72">
        <v>305.6329170638528</v>
      </c>
      <c r="AF17" s="72">
        <v>296.98206647483676</v>
      </c>
      <c r="AG17" s="72">
        <v>288.33121588582071</v>
      </c>
      <c r="AH17" s="72">
        <v>279.68036529680467</v>
      </c>
    </row>
    <row r="18" spans="2:34" hidden="1" outlineLevel="1">
      <c r="B18" t="str">
        <f t="shared" si="4"/>
        <v>e-hydrogen (Alkaline) - Energy demand - Electrolysis - Global - MWh/ton fuel</v>
      </c>
      <c r="C18" t="str">
        <f>C15</f>
        <v>e-hydrogen (Alkaline)</v>
      </c>
      <c r="D18" t="s">
        <v>121</v>
      </c>
      <c r="E18" t="s">
        <v>49</v>
      </c>
      <c r="F18" t="s">
        <v>122</v>
      </c>
      <c r="G18" s="72">
        <v>50.080974309131491</v>
      </c>
      <c r="H18" s="72">
        <v>50.040487154565753</v>
      </c>
      <c r="I18" s="72">
        <v>49.999999999999986</v>
      </c>
      <c r="J18" s="72">
        <v>49.959676105409542</v>
      </c>
      <c r="K18" s="72">
        <v>49.919352210819085</v>
      </c>
      <c r="L18" s="72">
        <v>49.879028316228641</v>
      </c>
      <c r="M18" s="72">
        <v>49.838704421638198</v>
      </c>
      <c r="N18" s="72">
        <v>49.79838052704774</v>
      </c>
      <c r="O18" s="72">
        <v>49.758219234104814</v>
      </c>
      <c r="P18" s="72">
        <v>49.71805794116186</v>
      </c>
      <c r="Q18" s="72">
        <v>49.677896648218905</v>
      </c>
      <c r="R18" s="72">
        <v>49.637735355275964</v>
      </c>
      <c r="S18" s="72">
        <v>49.59757406233301</v>
      </c>
      <c r="T18" s="72">
        <v>49.557574715364382</v>
      </c>
      <c r="U18" s="72">
        <v>49.517575368395754</v>
      </c>
      <c r="V18" s="72">
        <v>49.477576021427126</v>
      </c>
      <c r="W18" s="72">
        <v>49.437576674458498</v>
      </c>
      <c r="X18" s="72">
        <v>49.397577327489842</v>
      </c>
      <c r="Y18" s="72">
        <v>49.357739273466294</v>
      </c>
      <c r="Z18" s="72">
        <v>49.317901219442746</v>
      </c>
      <c r="AA18" s="72">
        <v>49.278063165419212</v>
      </c>
      <c r="AB18" s="72">
        <v>49.238225111395664</v>
      </c>
      <c r="AC18" s="72">
        <v>49.198387057372159</v>
      </c>
      <c r="AD18" s="72">
        <v>49.15870964589773</v>
      </c>
      <c r="AE18" s="72">
        <v>49.119032234423301</v>
      </c>
      <c r="AF18" s="72">
        <v>49.079354822948872</v>
      </c>
      <c r="AG18" s="72">
        <v>49.039677411474443</v>
      </c>
      <c r="AH18" s="72">
        <v>49.000000000000014</v>
      </c>
    </row>
    <row r="19" spans="2:34" hidden="1" outlineLevel="1">
      <c r="B19" t="str">
        <f t="shared" si="4"/>
        <v>e-hydrogen (Alkaline) - Process WTT emissions (carbon dioxide) - Global - ton CO2/ton fuel</v>
      </c>
      <c r="C19" t="str">
        <f>C17</f>
        <v>e-hydrogen (Alkaline)</v>
      </c>
      <c r="D19" t="s">
        <v>180</v>
      </c>
      <c r="E19" t="s">
        <v>49</v>
      </c>
      <c r="F19" t="s">
        <v>176</v>
      </c>
      <c r="G19" s="74">
        <v>0</v>
      </c>
      <c r="H19" s="75">
        <f>G19</f>
        <v>0</v>
      </c>
      <c r="I19" s="75">
        <f t="shared" ref="I19:AH19" si="5">H19</f>
        <v>0</v>
      </c>
      <c r="J19" s="75">
        <f t="shared" si="5"/>
        <v>0</v>
      </c>
      <c r="K19" s="75">
        <f t="shared" si="5"/>
        <v>0</v>
      </c>
      <c r="L19" s="75">
        <f t="shared" si="5"/>
        <v>0</v>
      </c>
      <c r="M19" s="75">
        <f t="shared" si="5"/>
        <v>0</v>
      </c>
      <c r="N19" s="75">
        <f t="shared" si="5"/>
        <v>0</v>
      </c>
      <c r="O19" s="75">
        <f t="shared" si="5"/>
        <v>0</v>
      </c>
      <c r="P19" s="75">
        <f t="shared" si="5"/>
        <v>0</v>
      </c>
      <c r="Q19" s="75">
        <f t="shared" si="5"/>
        <v>0</v>
      </c>
      <c r="R19" s="75">
        <f t="shared" si="5"/>
        <v>0</v>
      </c>
      <c r="S19" s="75">
        <f t="shared" si="5"/>
        <v>0</v>
      </c>
      <c r="T19" s="75">
        <f t="shared" si="5"/>
        <v>0</v>
      </c>
      <c r="U19" s="75">
        <f t="shared" si="5"/>
        <v>0</v>
      </c>
      <c r="V19" s="75">
        <f t="shared" si="5"/>
        <v>0</v>
      </c>
      <c r="W19" s="75">
        <f t="shared" si="5"/>
        <v>0</v>
      </c>
      <c r="X19" s="75">
        <f t="shared" si="5"/>
        <v>0</v>
      </c>
      <c r="Y19" s="75">
        <f t="shared" si="5"/>
        <v>0</v>
      </c>
      <c r="Z19" s="75">
        <f t="shared" si="5"/>
        <v>0</v>
      </c>
      <c r="AA19" s="75">
        <f t="shared" si="5"/>
        <v>0</v>
      </c>
      <c r="AB19" s="75">
        <f t="shared" si="5"/>
        <v>0</v>
      </c>
      <c r="AC19" s="75">
        <f t="shared" si="5"/>
        <v>0</v>
      </c>
      <c r="AD19" s="75">
        <f t="shared" si="5"/>
        <v>0</v>
      </c>
      <c r="AE19" s="75">
        <f t="shared" si="5"/>
        <v>0</v>
      </c>
      <c r="AF19" s="75">
        <f t="shared" si="5"/>
        <v>0</v>
      </c>
      <c r="AG19" s="75">
        <f t="shared" si="5"/>
        <v>0</v>
      </c>
      <c r="AH19" s="75">
        <f t="shared" si="5"/>
        <v>0</v>
      </c>
    </row>
    <row r="20" spans="2:34" hidden="1" outlineLevel="1">
      <c r="B20" t="str">
        <f t="shared" si="4"/>
        <v>e-hydrogen (Alkaline) - Process WTT emissions (methane) - Global - ton CH4/ton fuel</v>
      </c>
      <c r="C20" t="str">
        <f>C17</f>
        <v>e-hydrogen (Alkaline)</v>
      </c>
      <c r="D20" t="s">
        <v>181</v>
      </c>
      <c r="E20" t="s">
        <v>49</v>
      </c>
      <c r="F20" t="s">
        <v>177</v>
      </c>
      <c r="G20" s="74">
        <v>0</v>
      </c>
      <c r="H20" s="75">
        <f t="shared" ref="H20:AH20" si="6">G20</f>
        <v>0</v>
      </c>
      <c r="I20" s="75">
        <f t="shared" si="6"/>
        <v>0</v>
      </c>
      <c r="J20" s="75">
        <f t="shared" si="6"/>
        <v>0</v>
      </c>
      <c r="K20" s="75">
        <f t="shared" si="6"/>
        <v>0</v>
      </c>
      <c r="L20" s="75">
        <f t="shared" si="6"/>
        <v>0</v>
      </c>
      <c r="M20" s="75">
        <f t="shared" si="6"/>
        <v>0</v>
      </c>
      <c r="N20" s="75">
        <f t="shared" si="6"/>
        <v>0</v>
      </c>
      <c r="O20" s="75">
        <f t="shared" si="6"/>
        <v>0</v>
      </c>
      <c r="P20" s="75">
        <f t="shared" si="6"/>
        <v>0</v>
      </c>
      <c r="Q20" s="75">
        <f t="shared" si="6"/>
        <v>0</v>
      </c>
      <c r="R20" s="75">
        <f t="shared" si="6"/>
        <v>0</v>
      </c>
      <c r="S20" s="75">
        <f t="shared" si="6"/>
        <v>0</v>
      </c>
      <c r="T20" s="75">
        <f t="shared" si="6"/>
        <v>0</v>
      </c>
      <c r="U20" s="75">
        <f t="shared" si="6"/>
        <v>0</v>
      </c>
      <c r="V20" s="75">
        <f t="shared" si="6"/>
        <v>0</v>
      </c>
      <c r="W20" s="75">
        <f t="shared" si="6"/>
        <v>0</v>
      </c>
      <c r="X20" s="75">
        <f t="shared" si="6"/>
        <v>0</v>
      </c>
      <c r="Y20" s="75">
        <f t="shared" si="6"/>
        <v>0</v>
      </c>
      <c r="Z20" s="75">
        <f t="shared" si="6"/>
        <v>0</v>
      </c>
      <c r="AA20" s="75">
        <f t="shared" si="6"/>
        <v>0</v>
      </c>
      <c r="AB20" s="75">
        <f t="shared" si="6"/>
        <v>0</v>
      </c>
      <c r="AC20" s="75">
        <f t="shared" si="6"/>
        <v>0</v>
      </c>
      <c r="AD20" s="75">
        <f t="shared" si="6"/>
        <v>0</v>
      </c>
      <c r="AE20" s="75">
        <f t="shared" si="6"/>
        <v>0</v>
      </c>
      <c r="AF20" s="75">
        <f t="shared" si="6"/>
        <v>0</v>
      </c>
      <c r="AG20" s="75">
        <f t="shared" si="6"/>
        <v>0</v>
      </c>
      <c r="AH20" s="75">
        <f t="shared" si="6"/>
        <v>0</v>
      </c>
    </row>
    <row r="21" spans="2:34" hidden="1" outlineLevel="1">
      <c r="B21" t="str">
        <f t="shared" si="4"/>
        <v>e-hydrogen (Alkaline) - Process WTT emissions (nitrous oxide) - Global - ton N2O/ton fuel</v>
      </c>
      <c r="C21" t="str">
        <f>C18</f>
        <v>e-hydrogen (Alkaline)</v>
      </c>
      <c r="D21" t="s">
        <v>182</v>
      </c>
      <c r="E21" t="s">
        <v>49</v>
      </c>
      <c r="F21" t="s">
        <v>178</v>
      </c>
      <c r="G21" s="74">
        <v>0</v>
      </c>
      <c r="H21" s="75">
        <f t="shared" ref="H21:AH21" si="7">G21</f>
        <v>0</v>
      </c>
      <c r="I21" s="75">
        <f t="shared" si="7"/>
        <v>0</v>
      </c>
      <c r="J21" s="75">
        <f t="shared" si="7"/>
        <v>0</v>
      </c>
      <c r="K21" s="75">
        <f t="shared" si="7"/>
        <v>0</v>
      </c>
      <c r="L21" s="75">
        <f t="shared" si="7"/>
        <v>0</v>
      </c>
      <c r="M21" s="75">
        <f t="shared" si="7"/>
        <v>0</v>
      </c>
      <c r="N21" s="75">
        <f t="shared" si="7"/>
        <v>0</v>
      </c>
      <c r="O21" s="75">
        <f t="shared" si="7"/>
        <v>0</v>
      </c>
      <c r="P21" s="75">
        <f t="shared" si="7"/>
        <v>0</v>
      </c>
      <c r="Q21" s="75">
        <f t="shared" si="7"/>
        <v>0</v>
      </c>
      <c r="R21" s="75">
        <f t="shared" si="7"/>
        <v>0</v>
      </c>
      <c r="S21" s="75">
        <f t="shared" si="7"/>
        <v>0</v>
      </c>
      <c r="T21" s="75">
        <f t="shared" si="7"/>
        <v>0</v>
      </c>
      <c r="U21" s="75">
        <f t="shared" si="7"/>
        <v>0</v>
      </c>
      <c r="V21" s="75">
        <f t="shared" si="7"/>
        <v>0</v>
      </c>
      <c r="W21" s="75">
        <f t="shared" si="7"/>
        <v>0</v>
      </c>
      <c r="X21" s="75">
        <f t="shared" si="7"/>
        <v>0</v>
      </c>
      <c r="Y21" s="75">
        <f t="shared" si="7"/>
        <v>0</v>
      </c>
      <c r="Z21" s="75">
        <f t="shared" si="7"/>
        <v>0</v>
      </c>
      <c r="AA21" s="75">
        <f t="shared" si="7"/>
        <v>0</v>
      </c>
      <c r="AB21" s="75">
        <f t="shared" si="7"/>
        <v>0</v>
      </c>
      <c r="AC21" s="75">
        <f t="shared" si="7"/>
        <v>0</v>
      </c>
      <c r="AD21" s="75">
        <f t="shared" si="7"/>
        <v>0</v>
      </c>
      <c r="AE21" s="75">
        <f t="shared" si="7"/>
        <v>0</v>
      </c>
      <c r="AF21" s="75">
        <f t="shared" si="7"/>
        <v>0</v>
      </c>
      <c r="AG21" s="75">
        <f t="shared" si="7"/>
        <v>0</v>
      </c>
      <c r="AH21" s="75">
        <f t="shared" si="7"/>
        <v>0</v>
      </c>
    </row>
    <row r="22" spans="2:34" collapsed="1"/>
    <row r="23" spans="2:34">
      <c r="C23" s="52" t="s">
        <v>60</v>
      </c>
      <c r="D23" s="52" t="s">
        <v>28</v>
      </c>
      <c r="E23" s="52" t="s">
        <v>1</v>
      </c>
      <c r="F23" s="52" t="s">
        <v>29</v>
      </c>
      <c r="G23" s="3">
        <v>2023</v>
      </c>
      <c r="H23" s="3">
        <v>2024</v>
      </c>
      <c r="I23" s="3">
        <v>2025</v>
      </c>
      <c r="J23" s="3">
        <v>2026</v>
      </c>
      <c r="K23" s="3">
        <v>2027</v>
      </c>
      <c r="L23" s="3">
        <v>2028</v>
      </c>
      <c r="M23" s="3">
        <v>2029</v>
      </c>
      <c r="N23" s="3">
        <v>2030</v>
      </c>
      <c r="O23" s="3">
        <v>2031</v>
      </c>
      <c r="P23" s="3">
        <v>2032</v>
      </c>
      <c r="Q23" s="3">
        <v>2033</v>
      </c>
      <c r="R23" s="3">
        <v>2034</v>
      </c>
      <c r="S23" s="3">
        <v>2035</v>
      </c>
      <c r="T23" s="3">
        <v>2036</v>
      </c>
      <c r="U23" s="3">
        <v>2037</v>
      </c>
      <c r="V23" s="3">
        <v>2038</v>
      </c>
      <c r="W23" s="3">
        <v>2039</v>
      </c>
      <c r="X23" s="3">
        <v>2040</v>
      </c>
      <c r="Y23" s="3">
        <v>2041</v>
      </c>
      <c r="Z23" s="3">
        <v>2042</v>
      </c>
      <c r="AA23" s="3">
        <v>2043</v>
      </c>
      <c r="AB23" s="3">
        <v>2044</v>
      </c>
      <c r="AC23" s="3">
        <v>2045</v>
      </c>
      <c r="AD23" s="3">
        <v>2046</v>
      </c>
      <c r="AE23" s="3">
        <v>2047</v>
      </c>
      <c r="AF23" s="3">
        <v>2048</v>
      </c>
      <c r="AG23" s="3">
        <v>2049</v>
      </c>
      <c r="AH23" s="3">
        <v>2050</v>
      </c>
    </row>
    <row r="24" spans="2:34" hidden="1" outlineLevel="1">
      <c r="B24" t="str">
        <f t="shared" ref="B24:B30" si="8">_xlfn.TEXTJOIN(" - ",TRUE,C24:F24)</f>
        <v>e-hydrogen (PEM) - Market share - Global - %</v>
      </c>
      <c r="C24" t="str">
        <f>C23</f>
        <v>e-hydrogen (PEM)</v>
      </c>
      <c r="D24" t="s">
        <v>129</v>
      </c>
      <c r="E24" t="s">
        <v>49</v>
      </c>
      <c r="F24" t="s">
        <v>117</v>
      </c>
      <c r="G24" s="73">
        <v>0.23000000000000043</v>
      </c>
      <c r="H24" s="73">
        <v>0.23999999999999844</v>
      </c>
      <c r="I24" s="73">
        <v>0.25000000000000355</v>
      </c>
      <c r="J24" s="73">
        <v>0.26500000000000412</v>
      </c>
      <c r="K24" s="73">
        <v>0.28000000000000114</v>
      </c>
      <c r="L24" s="73">
        <v>0.29500000000000171</v>
      </c>
      <c r="M24" s="73">
        <v>0.31000000000000227</v>
      </c>
      <c r="N24" s="73">
        <v>0.32500000000000284</v>
      </c>
      <c r="O24" s="73">
        <v>0.33500000000000085</v>
      </c>
      <c r="P24" s="73">
        <v>0.34500000000000242</v>
      </c>
      <c r="Q24" s="73">
        <v>0.35500000000000398</v>
      </c>
      <c r="R24" s="73">
        <v>0.36500000000000199</v>
      </c>
      <c r="S24" s="73">
        <v>0.375</v>
      </c>
      <c r="T24" s="73">
        <v>0.37999999999999901</v>
      </c>
      <c r="U24" s="73">
        <v>0.38499999999999979</v>
      </c>
      <c r="V24" s="73">
        <v>0.38999999999999879</v>
      </c>
      <c r="W24" s="73">
        <v>0.39499999999999957</v>
      </c>
      <c r="X24" s="73">
        <v>0.39999999999999858</v>
      </c>
      <c r="Y24" s="73">
        <v>0.38000000000000256</v>
      </c>
      <c r="Z24" s="73">
        <v>0.35999999999999943</v>
      </c>
      <c r="AA24" s="73">
        <v>0.34000000000000341</v>
      </c>
      <c r="AB24" s="73">
        <v>0.32000000000000028</v>
      </c>
      <c r="AC24" s="73">
        <v>0.30000000000000426</v>
      </c>
      <c r="AD24" s="73">
        <v>0.28000000000000114</v>
      </c>
      <c r="AE24" s="73">
        <v>0.26000000000000512</v>
      </c>
      <c r="AF24" s="73">
        <v>0.24000000000000199</v>
      </c>
      <c r="AG24" s="73">
        <v>0.21999999999999886</v>
      </c>
      <c r="AH24" s="73">
        <v>0.20000000000000284</v>
      </c>
    </row>
    <row r="25" spans="2:34" hidden="1" outlineLevel="1">
      <c r="B25" t="str">
        <f t="shared" si="8"/>
        <v>e-hydrogen (PEM) - Total CAPEX - Electrolysis - Global - USD/ton fuel capacity</v>
      </c>
      <c r="C25" t="str">
        <f>C23</f>
        <v>e-hydrogen (PEM)</v>
      </c>
      <c r="D25" t="s">
        <v>111</v>
      </c>
      <c r="E25" t="s">
        <v>49</v>
      </c>
      <c r="F25" t="s">
        <v>112</v>
      </c>
      <c r="G25" s="72">
        <v>8915.6282468257705</v>
      </c>
      <c r="H25" s="72">
        <v>8413.2935754676582</v>
      </c>
      <c r="I25" s="72">
        <v>7910.958904109546</v>
      </c>
      <c r="J25" s="72">
        <v>7440.3542023920454</v>
      </c>
      <c r="K25" s="72">
        <v>6969.7495006745448</v>
      </c>
      <c r="L25" s="72">
        <v>6499.1447989570443</v>
      </c>
      <c r="M25" s="72">
        <v>6028.5400972395437</v>
      </c>
      <c r="N25" s="72">
        <v>5557.9353955220431</v>
      </c>
      <c r="O25" s="72">
        <v>5419.4955974787008</v>
      </c>
      <c r="P25" s="72">
        <v>5281.0557994354167</v>
      </c>
      <c r="Q25" s="72">
        <v>5142.6160013921326</v>
      </c>
      <c r="R25" s="72">
        <v>5004.1762033487903</v>
      </c>
      <c r="S25" s="72">
        <v>4865.736405305448</v>
      </c>
      <c r="T25" s="72">
        <v>4735.4210688787862</v>
      </c>
      <c r="U25" s="72">
        <v>4605.1057324521244</v>
      </c>
      <c r="V25" s="72">
        <v>4474.7903960254625</v>
      </c>
      <c r="W25" s="72">
        <v>4344.4750595988589</v>
      </c>
      <c r="X25" s="72">
        <v>4214.1597231721971</v>
      </c>
      <c r="Y25" s="72">
        <v>4091.5765725307865</v>
      </c>
      <c r="Z25" s="72">
        <v>3968.9934218893759</v>
      </c>
      <c r="AA25" s="72">
        <v>3846.4102712479653</v>
      </c>
      <c r="AB25" s="72">
        <v>3723.8271206065547</v>
      </c>
      <c r="AC25" s="72">
        <v>3601.2439699651441</v>
      </c>
      <c r="AD25" s="72">
        <v>3486.0180070223287</v>
      </c>
      <c r="AE25" s="72">
        <v>3370.7920440795424</v>
      </c>
      <c r="AF25" s="72">
        <v>3255.566081136727</v>
      </c>
      <c r="AG25" s="72">
        <v>3140.3401181939116</v>
      </c>
      <c r="AH25" s="72">
        <v>3025.1141552511253</v>
      </c>
    </row>
    <row r="26" spans="2:34" hidden="1" outlineLevel="1">
      <c r="B26" t="str">
        <f t="shared" si="8"/>
        <v>e-hydrogen (PEM) - OPEX - Electrolysis - Global - USD/ton fuel/year</v>
      </c>
      <c r="C26" t="str">
        <f>C23</f>
        <v>e-hydrogen (PEM)</v>
      </c>
      <c r="D26" t="s">
        <v>113</v>
      </c>
      <c r="E26" t="s">
        <v>49</v>
      </c>
      <c r="F26" t="s">
        <v>114</v>
      </c>
      <c r="G26" s="72">
        <v>910.59019561100286</v>
      </c>
      <c r="H26" s="72">
        <v>850.84304301098746</v>
      </c>
      <c r="I26" s="72">
        <v>791.09589041095751</v>
      </c>
      <c r="J26" s="72">
        <v>739.18362051235454</v>
      </c>
      <c r="K26" s="72">
        <v>687.27135061373701</v>
      </c>
      <c r="L26" s="72">
        <v>635.35908071511949</v>
      </c>
      <c r="M26" s="72">
        <v>583.44681081651652</v>
      </c>
      <c r="N26" s="72">
        <v>531.53454091789899</v>
      </c>
      <c r="O26" s="72">
        <v>514.23266631403385</v>
      </c>
      <c r="P26" s="72">
        <v>496.93079171016871</v>
      </c>
      <c r="Q26" s="72">
        <v>479.62891710631084</v>
      </c>
      <c r="R26" s="72">
        <v>462.32704250244569</v>
      </c>
      <c r="S26" s="72">
        <v>445.02516789858055</v>
      </c>
      <c r="T26" s="72">
        <v>429.74177295655682</v>
      </c>
      <c r="U26" s="72">
        <v>414.45837801453308</v>
      </c>
      <c r="V26" s="72">
        <v>399.17498307250935</v>
      </c>
      <c r="W26" s="72">
        <v>383.89158813048562</v>
      </c>
      <c r="X26" s="72">
        <v>368.60819318846188</v>
      </c>
      <c r="Y26" s="72">
        <v>355.13620468719091</v>
      </c>
      <c r="Z26" s="72">
        <v>341.66421618591994</v>
      </c>
      <c r="AA26" s="72">
        <v>328.19222768464897</v>
      </c>
      <c r="AB26" s="72">
        <v>314.720239183378</v>
      </c>
      <c r="AC26" s="72">
        <v>301.24825068211067</v>
      </c>
      <c r="AD26" s="72">
        <v>289.40042702970823</v>
      </c>
      <c r="AE26" s="72">
        <v>277.55260337730215</v>
      </c>
      <c r="AF26" s="72">
        <v>265.70477972489971</v>
      </c>
      <c r="AG26" s="72">
        <v>253.85695607249727</v>
      </c>
      <c r="AH26" s="72">
        <v>242.00913242009119</v>
      </c>
    </row>
    <row r="27" spans="2:34" hidden="1" outlineLevel="1">
      <c r="B27" t="str">
        <f t="shared" si="8"/>
        <v>e-hydrogen (PEM) - Energy demand - Electrolysis - Global - MWh/ton fuel</v>
      </c>
      <c r="C27" t="str">
        <f>C23</f>
        <v>e-hydrogen (PEM)</v>
      </c>
      <c r="D27" t="s">
        <v>121</v>
      </c>
      <c r="E27" t="s">
        <v>49</v>
      </c>
      <c r="F27" t="s">
        <v>122</v>
      </c>
      <c r="G27" s="72">
        <v>63.88635960156671</v>
      </c>
      <c r="H27" s="72">
        <v>63.443179800783355</v>
      </c>
      <c r="I27" s="72">
        <v>63.000000000000114</v>
      </c>
      <c r="J27" s="72">
        <v>62.571878516193237</v>
      </c>
      <c r="K27" s="72">
        <v>62.143757032386361</v>
      </c>
      <c r="L27" s="72">
        <v>61.715635548579598</v>
      </c>
      <c r="M27" s="72">
        <v>61.287514064772836</v>
      </c>
      <c r="N27" s="72">
        <v>60.859392580965959</v>
      </c>
      <c r="O27" s="72">
        <v>60.445817764214326</v>
      </c>
      <c r="P27" s="72">
        <v>60.032242947462805</v>
      </c>
      <c r="Q27" s="72">
        <v>59.618668130711285</v>
      </c>
      <c r="R27" s="72">
        <v>59.205093313959765</v>
      </c>
      <c r="S27" s="72">
        <v>58.791518497208472</v>
      </c>
      <c r="T27" s="72">
        <v>58.391996082378569</v>
      </c>
      <c r="U27" s="72">
        <v>57.992473667548666</v>
      </c>
      <c r="V27" s="72">
        <v>57.592951252718876</v>
      </c>
      <c r="W27" s="72">
        <v>57.193428837888973</v>
      </c>
      <c r="X27" s="72">
        <v>56.793906423059184</v>
      </c>
      <c r="Y27" s="72">
        <v>56.407958939106379</v>
      </c>
      <c r="Z27" s="72">
        <v>56.022011455153574</v>
      </c>
      <c r="AA27" s="72">
        <v>55.63606397120077</v>
      </c>
      <c r="AB27" s="72">
        <v>55.250116487247965</v>
      </c>
      <c r="AC27" s="72">
        <v>54.86416900329516</v>
      </c>
      <c r="AD27" s="72">
        <v>54.491335202636037</v>
      </c>
      <c r="AE27" s="72">
        <v>54.118501401977028</v>
      </c>
      <c r="AF27" s="72">
        <v>53.745667601318019</v>
      </c>
      <c r="AG27" s="72">
        <v>53.372833800659009</v>
      </c>
      <c r="AH27" s="72">
        <v>53</v>
      </c>
    </row>
    <row r="28" spans="2:34" hidden="1" outlineLevel="1">
      <c r="B28" t="str">
        <f t="shared" si="8"/>
        <v>e-hydrogen (PEM) - Process WTT emissions (carbon dioxide) - Global - ton CO2/ton fuel</v>
      </c>
      <c r="C28" t="str">
        <f>C26</f>
        <v>e-hydrogen (PEM)</v>
      </c>
      <c r="D28" t="s">
        <v>180</v>
      </c>
      <c r="E28" t="s">
        <v>49</v>
      </c>
      <c r="F28" t="s">
        <v>176</v>
      </c>
      <c r="G28" s="74">
        <v>0</v>
      </c>
      <c r="H28" s="75">
        <f>G28</f>
        <v>0</v>
      </c>
      <c r="I28" s="75">
        <f t="shared" ref="I28:AH28" si="9">H28</f>
        <v>0</v>
      </c>
      <c r="J28" s="75">
        <f t="shared" si="9"/>
        <v>0</v>
      </c>
      <c r="K28" s="75">
        <f t="shared" si="9"/>
        <v>0</v>
      </c>
      <c r="L28" s="75">
        <f t="shared" si="9"/>
        <v>0</v>
      </c>
      <c r="M28" s="75">
        <f t="shared" si="9"/>
        <v>0</v>
      </c>
      <c r="N28" s="75">
        <f t="shared" si="9"/>
        <v>0</v>
      </c>
      <c r="O28" s="75">
        <f t="shared" si="9"/>
        <v>0</v>
      </c>
      <c r="P28" s="75">
        <f t="shared" si="9"/>
        <v>0</v>
      </c>
      <c r="Q28" s="75">
        <f t="shared" si="9"/>
        <v>0</v>
      </c>
      <c r="R28" s="75">
        <f t="shared" si="9"/>
        <v>0</v>
      </c>
      <c r="S28" s="75">
        <f t="shared" si="9"/>
        <v>0</v>
      </c>
      <c r="T28" s="75">
        <f t="shared" si="9"/>
        <v>0</v>
      </c>
      <c r="U28" s="75">
        <f t="shared" si="9"/>
        <v>0</v>
      </c>
      <c r="V28" s="75">
        <f t="shared" si="9"/>
        <v>0</v>
      </c>
      <c r="W28" s="75">
        <f t="shared" si="9"/>
        <v>0</v>
      </c>
      <c r="X28" s="75">
        <f t="shared" si="9"/>
        <v>0</v>
      </c>
      <c r="Y28" s="75">
        <f t="shared" si="9"/>
        <v>0</v>
      </c>
      <c r="Z28" s="75">
        <f t="shared" si="9"/>
        <v>0</v>
      </c>
      <c r="AA28" s="75">
        <f t="shared" si="9"/>
        <v>0</v>
      </c>
      <c r="AB28" s="75">
        <f t="shared" si="9"/>
        <v>0</v>
      </c>
      <c r="AC28" s="75">
        <f t="shared" si="9"/>
        <v>0</v>
      </c>
      <c r="AD28" s="75">
        <f t="shared" si="9"/>
        <v>0</v>
      </c>
      <c r="AE28" s="75">
        <f t="shared" si="9"/>
        <v>0</v>
      </c>
      <c r="AF28" s="75">
        <f t="shared" si="9"/>
        <v>0</v>
      </c>
      <c r="AG28" s="75">
        <f t="shared" si="9"/>
        <v>0</v>
      </c>
      <c r="AH28" s="75">
        <f t="shared" si="9"/>
        <v>0</v>
      </c>
    </row>
    <row r="29" spans="2:34" hidden="1" outlineLevel="1">
      <c r="B29" t="str">
        <f t="shared" si="8"/>
        <v>e-hydrogen (PEM) - Process WTT emissions (methane) - Global - ton CH4/ton fuel</v>
      </c>
      <c r="C29" t="str">
        <f>C26</f>
        <v>e-hydrogen (PEM)</v>
      </c>
      <c r="D29" t="s">
        <v>181</v>
      </c>
      <c r="E29" t="s">
        <v>49</v>
      </c>
      <c r="F29" t="s">
        <v>177</v>
      </c>
      <c r="G29" s="74">
        <v>0</v>
      </c>
      <c r="H29" s="75">
        <f t="shared" ref="H29:AH29" si="10">G29</f>
        <v>0</v>
      </c>
      <c r="I29" s="75">
        <f t="shared" si="10"/>
        <v>0</v>
      </c>
      <c r="J29" s="75">
        <f t="shared" si="10"/>
        <v>0</v>
      </c>
      <c r="K29" s="75">
        <f t="shared" si="10"/>
        <v>0</v>
      </c>
      <c r="L29" s="75">
        <f t="shared" si="10"/>
        <v>0</v>
      </c>
      <c r="M29" s="75">
        <f t="shared" si="10"/>
        <v>0</v>
      </c>
      <c r="N29" s="75">
        <f t="shared" si="10"/>
        <v>0</v>
      </c>
      <c r="O29" s="75">
        <f t="shared" si="10"/>
        <v>0</v>
      </c>
      <c r="P29" s="75">
        <f t="shared" si="10"/>
        <v>0</v>
      </c>
      <c r="Q29" s="75">
        <f t="shared" si="10"/>
        <v>0</v>
      </c>
      <c r="R29" s="75">
        <f t="shared" si="10"/>
        <v>0</v>
      </c>
      <c r="S29" s="75">
        <f t="shared" si="10"/>
        <v>0</v>
      </c>
      <c r="T29" s="75">
        <f t="shared" si="10"/>
        <v>0</v>
      </c>
      <c r="U29" s="75">
        <f t="shared" si="10"/>
        <v>0</v>
      </c>
      <c r="V29" s="75">
        <f t="shared" si="10"/>
        <v>0</v>
      </c>
      <c r="W29" s="75">
        <f t="shared" si="10"/>
        <v>0</v>
      </c>
      <c r="X29" s="75">
        <f t="shared" si="10"/>
        <v>0</v>
      </c>
      <c r="Y29" s="75">
        <f t="shared" si="10"/>
        <v>0</v>
      </c>
      <c r="Z29" s="75">
        <f t="shared" si="10"/>
        <v>0</v>
      </c>
      <c r="AA29" s="75">
        <f t="shared" si="10"/>
        <v>0</v>
      </c>
      <c r="AB29" s="75">
        <f t="shared" si="10"/>
        <v>0</v>
      </c>
      <c r="AC29" s="75">
        <f t="shared" si="10"/>
        <v>0</v>
      </c>
      <c r="AD29" s="75">
        <f t="shared" si="10"/>
        <v>0</v>
      </c>
      <c r="AE29" s="75">
        <f t="shared" si="10"/>
        <v>0</v>
      </c>
      <c r="AF29" s="75">
        <f t="shared" si="10"/>
        <v>0</v>
      </c>
      <c r="AG29" s="75">
        <f t="shared" si="10"/>
        <v>0</v>
      </c>
      <c r="AH29" s="75">
        <f t="shared" si="10"/>
        <v>0</v>
      </c>
    </row>
    <row r="30" spans="2:34" hidden="1" outlineLevel="1">
      <c r="B30" t="str">
        <f t="shared" si="8"/>
        <v>e-hydrogen (PEM) - Process WTT emissions (nitrous oxide) - Global - ton N2O/ton fuel</v>
      </c>
      <c r="C30" t="str">
        <f>C27</f>
        <v>e-hydrogen (PEM)</v>
      </c>
      <c r="D30" t="s">
        <v>182</v>
      </c>
      <c r="E30" t="s">
        <v>49</v>
      </c>
      <c r="F30" t="s">
        <v>178</v>
      </c>
      <c r="G30" s="74">
        <v>0</v>
      </c>
      <c r="H30" s="75">
        <f t="shared" ref="H30:AH30" si="11">G30</f>
        <v>0</v>
      </c>
      <c r="I30" s="75">
        <f t="shared" si="11"/>
        <v>0</v>
      </c>
      <c r="J30" s="75">
        <f t="shared" si="11"/>
        <v>0</v>
      </c>
      <c r="K30" s="75">
        <f t="shared" si="11"/>
        <v>0</v>
      </c>
      <c r="L30" s="75">
        <f t="shared" si="11"/>
        <v>0</v>
      </c>
      <c r="M30" s="75">
        <f t="shared" si="11"/>
        <v>0</v>
      </c>
      <c r="N30" s="75">
        <f t="shared" si="11"/>
        <v>0</v>
      </c>
      <c r="O30" s="75">
        <f t="shared" si="11"/>
        <v>0</v>
      </c>
      <c r="P30" s="75">
        <f t="shared" si="11"/>
        <v>0</v>
      </c>
      <c r="Q30" s="75">
        <f t="shared" si="11"/>
        <v>0</v>
      </c>
      <c r="R30" s="75">
        <f t="shared" si="11"/>
        <v>0</v>
      </c>
      <c r="S30" s="75">
        <f t="shared" si="11"/>
        <v>0</v>
      </c>
      <c r="T30" s="75">
        <f t="shared" si="11"/>
        <v>0</v>
      </c>
      <c r="U30" s="75">
        <f t="shared" si="11"/>
        <v>0</v>
      </c>
      <c r="V30" s="75">
        <f t="shared" si="11"/>
        <v>0</v>
      </c>
      <c r="W30" s="75">
        <f t="shared" si="11"/>
        <v>0</v>
      </c>
      <c r="X30" s="75">
        <f t="shared" si="11"/>
        <v>0</v>
      </c>
      <c r="Y30" s="75">
        <f t="shared" si="11"/>
        <v>0</v>
      </c>
      <c r="Z30" s="75">
        <f t="shared" si="11"/>
        <v>0</v>
      </c>
      <c r="AA30" s="75">
        <f t="shared" si="11"/>
        <v>0</v>
      </c>
      <c r="AB30" s="75">
        <f t="shared" si="11"/>
        <v>0</v>
      </c>
      <c r="AC30" s="75">
        <f t="shared" si="11"/>
        <v>0</v>
      </c>
      <c r="AD30" s="75">
        <f t="shared" si="11"/>
        <v>0</v>
      </c>
      <c r="AE30" s="75">
        <f t="shared" si="11"/>
        <v>0</v>
      </c>
      <c r="AF30" s="75">
        <f t="shared" si="11"/>
        <v>0</v>
      </c>
      <c r="AG30" s="75">
        <f t="shared" si="11"/>
        <v>0</v>
      </c>
      <c r="AH30" s="75">
        <f t="shared" si="11"/>
        <v>0</v>
      </c>
    </row>
    <row r="31" spans="2:34" collapsed="1"/>
    <row r="32" spans="2:34">
      <c r="C32" s="52" t="s">
        <v>61</v>
      </c>
      <c r="D32" s="52" t="s">
        <v>28</v>
      </c>
      <c r="E32" s="52" t="s">
        <v>1</v>
      </c>
      <c r="F32" s="52" t="s">
        <v>29</v>
      </c>
      <c r="G32" s="3">
        <v>2023</v>
      </c>
      <c r="H32" s="3">
        <v>2024</v>
      </c>
      <c r="I32" s="3">
        <v>2025</v>
      </c>
      <c r="J32" s="3">
        <v>2026</v>
      </c>
      <c r="K32" s="3">
        <v>2027</v>
      </c>
      <c r="L32" s="3">
        <v>2028</v>
      </c>
      <c r="M32" s="3">
        <v>2029</v>
      </c>
      <c r="N32" s="3">
        <v>2030</v>
      </c>
      <c r="O32" s="3">
        <v>2031</v>
      </c>
      <c r="P32" s="3">
        <v>2032</v>
      </c>
      <c r="Q32" s="3">
        <v>2033</v>
      </c>
      <c r="R32" s="3">
        <v>2034</v>
      </c>
      <c r="S32" s="3">
        <v>2035</v>
      </c>
      <c r="T32" s="3">
        <v>2036</v>
      </c>
      <c r="U32" s="3">
        <v>2037</v>
      </c>
      <c r="V32" s="3">
        <v>2038</v>
      </c>
      <c r="W32" s="3">
        <v>2039</v>
      </c>
      <c r="X32" s="3">
        <v>2040</v>
      </c>
      <c r="Y32" s="3">
        <v>2041</v>
      </c>
      <c r="Z32" s="3">
        <v>2042</v>
      </c>
      <c r="AA32" s="3">
        <v>2043</v>
      </c>
      <c r="AB32" s="3">
        <v>2044</v>
      </c>
      <c r="AC32" s="3">
        <v>2045</v>
      </c>
      <c r="AD32" s="3">
        <v>2046</v>
      </c>
      <c r="AE32" s="3">
        <v>2047</v>
      </c>
      <c r="AF32" s="3">
        <v>2048</v>
      </c>
      <c r="AG32" s="3">
        <v>2049</v>
      </c>
      <c r="AH32" s="3">
        <v>2050</v>
      </c>
    </row>
    <row r="33" spans="2:34" hidden="1" outlineLevel="1">
      <c r="B33" t="str">
        <f t="shared" ref="B33:B39" si="12">_xlfn.TEXTJOIN(" - ",TRUE,C33:F33)</f>
        <v>e-hydrogen (Solid oxide) - Market share - Global - %</v>
      </c>
      <c r="C33" t="str">
        <f>C32</f>
        <v>e-hydrogen (Solid oxide)</v>
      </c>
      <c r="D33" t="s">
        <v>129</v>
      </c>
      <c r="E33" t="s">
        <v>49</v>
      </c>
      <c r="F33" t="s">
        <v>117</v>
      </c>
      <c r="G33" s="73">
        <v>2.9999999999997584E-2</v>
      </c>
      <c r="H33" s="73">
        <v>3.9999999999999147E-2</v>
      </c>
      <c r="I33" s="73">
        <v>4.9999999999997158E-2</v>
      </c>
      <c r="J33" s="73">
        <v>7.5000000000002842E-2</v>
      </c>
      <c r="K33" s="73">
        <v>0.10000000000000142</v>
      </c>
      <c r="L33" s="73">
        <v>0.125</v>
      </c>
      <c r="M33" s="73">
        <v>0.14999999999999858</v>
      </c>
      <c r="N33" s="73">
        <v>0.17499999999999716</v>
      </c>
      <c r="O33" s="73">
        <v>0.21500000000000341</v>
      </c>
      <c r="P33" s="73">
        <v>0.25500000000000966</v>
      </c>
      <c r="Q33" s="73">
        <v>0.29500000000001592</v>
      </c>
      <c r="R33" s="73">
        <v>0.33500000000000796</v>
      </c>
      <c r="S33" s="73">
        <v>0.37500000000001421</v>
      </c>
      <c r="T33" s="73">
        <v>0.4100000000000108</v>
      </c>
      <c r="U33" s="73">
        <v>0.44500000000000739</v>
      </c>
      <c r="V33" s="73">
        <v>0.48000000000001819</v>
      </c>
      <c r="W33" s="73">
        <v>0.51500000000001478</v>
      </c>
      <c r="X33" s="73">
        <v>0.54999999999999716</v>
      </c>
      <c r="Y33" s="73">
        <v>0.57999999999999829</v>
      </c>
      <c r="Z33" s="73">
        <v>0.60999999999999943</v>
      </c>
      <c r="AA33" s="73">
        <v>0.64000000000000057</v>
      </c>
      <c r="AB33" s="73">
        <v>0.67000000000000171</v>
      </c>
      <c r="AC33" s="73">
        <v>0.69999999999999574</v>
      </c>
      <c r="AD33" s="73">
        <v>0.71999999999999886</v>
      </c>
      <c r="AE33" s="73">
        <v>0.73999999999999488</v>
      </c>
      <c r="AF33" s="73">
        <v>0.75999999999999801</v>
      </c>
      <c r="AG33" s="73">
        <v>0.78000000000000114</v>
      </c>
      <c r="AH33" s="73">
        <v>0.79999999999999716</v>
      </c>
    </row>
    <row r="34" spans="2:34" hidden="1" outlineLevel="1">
      <c r="B34" t="str">
        <f t="shared" si="12"/>
        <v>e-hydrogen (Solid oxide) - Total CAPEX - Electrolysis - Global - USD/ton fuel capacity</v>
      </c>
      <c r="C34" t="str">
        <f>C32</f>
        <v>e-hydrogen (Solid oxide)</v>
      </c>
      <c r="D34" t="s">
        <v>111</v>
      </c>
      <c r="E34" t="s">
        <v>49</v>
      </c>
      <c r="F34" t="s">
        <v>112</v>
      </c>
      <c r="G34" s="72">
        <v>16208.38862920925</v>
      </c>
      <c r="H34" s="72">
        <v>15638.440889947116</v>
      </c>
      <c r="I34" s="72">
        <v>15068.493150684983</v>
      </c>
      <c r="J34" s="72">
        <v>14518.790742691606</v>
      </c>
      <c r="K34" s="72">
        <v>13969.08833469823</v>
      </c>
      <c r="L34" s="72">
        <v>13419.385926704854</v>
      </c>
      <c r="M34" s="72">
        <v>12869.683518711478</v>
      </c>
      <c r="N34" s="72">
        <v>12319.981110718101</v>
      </c>
      <c r="O34" s="72">
        <v>11838.312147469027</v>
      </c>
      <c r="P34" s="72">
        <v>11356.643184220069</v>
      </c>
      <c r="Q34" s="72">
        <v>10874.974220971111</v>
      </c>
      <c r="R34" s="72">
        <v>10393.30525772227</v>
      </c>
      <c r="S34" s="72">
        <v>9911.6362944733119</v>
      </c>
      <c r="T34" s="72">
        <v>9447.2781581417657</v>
      </c>
      <c r="U34" s="72">
        <v>8982.9200218101032</v>
      </c>
      <c r="V34" s="72">
        <v>8518.5618854784407</v>
      </c>
      <c r="W34" s="72">
        <v>8054.2037491468946</v>
      </c>
      <c r="X34" s="72">
        <v>7589.845612815232</v>
      </c>
      <c r="Y34" s="72">
        <v>7142.3163148779422</v>
      </c>
      <c r="Z34" s="72">
        <v>6694.787016940536</v>
      </c>
      <c r="AA34" s="72">
        <v>6247.2577190032462</v>
      </c>
      <c r="AB34" s="72">
        <v>5799.7284210659564</v>
      </c>
      <c r="AC34" s="72">
        <v>5352.1991231285501</v>
      </c>
      <c r="AD34" s="72">
        <v>4921.0287048955215</v>
      </c>
      <c r="AE34" s="72">
        <v>4489.8582866624929</v>
      </c>
      <c r="AF34" s="72">
        <v>4058.6878684294643</v>
      </c>
      <c r="AG34" s="72">
        <v>3627.5174501964357</v>
      </c>
      <c r="AH34" s="72">
        <v>3196.3470319634071</v>
      </c>
    </row>
    <row r="35" spans="2:34" hidden="1" outlineLevel="1">
      <c r="B35" t="str">
        <f t="shared" si="12"/>
        <v>e-hydrogen (Solid oxide) - OPEX - Electrolysis - Global - USD/ton fuel/year</v>
      </c>
      <c r="C35" t="str">
        <f>C32</f>
        <v>e-hydrogen (Solid oxide)</v>
      </c>
      <c r="D35" t="s">
        <v>113</v>
      </c>
      <c r="E35" t="s">
        <v>49</v>
      </c>
      <c r="F35" t="s">
        <v>114</v>
      </c>
      <c r="G35" s="72">
        <v>1764.9906324479671</v>
      </c>
      <c r="H35" s="72">
        <v>1635.919973758253</v>
      </c>
      <c r="I35" s="72">
        <v>1506.8493150684808</v>
      </c>
      <c r="J35" s="72">
        <v>1410.6202478319756</v>
      </c>
      <c r="K35" s="72">
        <v>1314.3911805954413</v>
      </c>
      <c r="L35" s="72">
        <v>1218.1621133589069</v>
      </c>
      <c r="M35" s="72">
        <v>1121.9330461224017</v>
      </c>
      <c r="N35" s="72">
        <v>1025.7039788858674</v>
      </c>
      <c r="O35" s="72">
        <v>957.9671748035762</v>
      </c>
      <c r="P35" s="72">
        <v>890.23037072125589</v>
      </c>
      <c r="Q35" s="72">
        <v>822.49356663896469</v>
      </c>
      <c r="R35" s="72">
        <v>754.75676255667349</v>
      </c>
      <c r="S35" s="72">
        <v>687.01995847435319</v>
      </c>
      <c r="T35" s="72">
        <v>637.21492319114623</v>
      </c>
      <c r="U35" s="72">
        <v>587.40988790793926</v>
      </c>
      <c r="V35" s="72">
        <v>537.60485262474685</v>
      </c>
      <c r="W35" s="72">
        <v>487.79981734153989</v>
      </c>
      <c r="X35" s="72">
        <v>437.99478205834748</v>
      </c>
      <c r="Y35" s="72">
        <v>401.8250827852753</v>
      </c>
      <c r="Z35" s="72">
        <v>365.65538351218856</v>
      </c>
      <c r="AA35" s="72">
        <v>329.48568423911638</v>
      </c>
      <c r="AB35" s="72">
        <v>293.31598496602965</v>
      </c>
      <c r="AC35" s="72">
        <v>257.14628569295019</v>
      </c>
      <c r="AD35" s="72">
        <v>231.28780481006834</v>
      </c>
      <c r="AE35" s="72">
        <v>205.42932392718649</v>
      </c>
      <c r="AF35" s="72">
        <v>179.57084304430464</v>
      </c>
      <c r="AG35" s="72">
        <v>153.71236216142279</v>
      </c>
      <c r="AH35" s="72">
        <v>127.85388127854094</v>
      </c>
    </row>
    <row r="36" spans="2:34" hidden="1" outlineLevel="1">
      <c r="B36" t="str">
        <f t="shared" si="12"/>
        <v>e-hydrogen (Solid oxide) - Energy demand - Electrolysis - Global - MWh/ton fuel</v>
      </c>
      <c r="C36" t="str">
        <f>C32</f>
        <v>e-hydrogen (Solid oxide)</v>
      </c>
      <c r="D36" t="s">
        <v>121</v>
      </c>
      <c r="E36" t="s">
        <v>49</v>
      </c>
      <c r="F36" t="s">
        <v>122</v>
      </c>
      <c r="G36" s="72">
        <v>44.338709826249612</v>
      </c>
      <c r="H36" s="72">
        <v>44.169354913124778</v>
      </c>
      <c r="I36" s="72">
        <v>44</v>
      </c>
      <c r="J36" s="72">
        <v>43.8338427623911</v>
      </c>
      <c r="K36" s="72">
        <v>43.667685524782257</v>
      </c>
      <c r="L36" s="72">
        <v>43.501528287173358</v>
      </c>
      <c r="M36" s="72">
        <v>43.335371049564458</v>
      </c>
      <c r="N36" s="72">
        <v>43.169213811955615</v>
      </c>
      <c r="O36" s="72">
        <v>43.006193872938752</v>
      </c>
      <c r="P36" s="72">
        <v>42.843173933921889</v>
      </c>
      <c r="Q36" s="72">
        <v>42.680153994905083</v>
      </c>
      <c r="R36" s="72">
        <v>42.517134055888221</v>
      </c>
      <c r="S36" s="72">
        <v>42.354114116871358</v>
      </c>
      <c r="T36" s="72">
        <v>42.194172239529792</v>
      </c>
      <c r="U36" s="72">
        <v>42.034230362188168</v>
      </c>
      <c r="V36" s="72">
        <v>41.874288484846602</v>
      </c>
      <c r="W36" s="72">
        <v>41.714346607504979</v>
      </c>
      <c r="X36" s="72">
        <v>41.554404730163355</v>
      </c>
      <c r="Y36" s="72">
        <v>41.397482796062377</v>
      </c>
      <c r="Z36" s="72">
        <v>41.240560861961342</v>
      </c>
      <c r="AA36" s="72">
        <v>41.083638927860306</v>
      </c>
      <c r="AB36" s="72">
        <v>40.926716993759271</v>
      </c>
      <c r="AC36" s="72">
        <v>40.769795059658236</v>
      </c>
      <c r="AD36" s="72">
        <v>40.615836047726589</v>
      </c>
      <c r="AE36" s="72">
        <v>40.461877035794942</v>
      </c>
      <c r="AF36" s="72">
        <v>40.307918023863294</v>
      </c>
      <c r="AG36" s="72">
        <v>40.153959011931647</v>
      </c>
      <c r="AH36" s="72">
        <v>40</v>
      </c>
    </row>
    <row r="37" spans="2:34" hidden="1" outlineLevel="1">
      <c r="B37" t="str">
        <f t="shared" si="12"/>
        <v>e-hydrogen (Solid oxide) - Process WTT emissions (carbon dioxide) - Global - ton CO2/ton fuel</v>
      </c>
      <c r="C37" t="str">
        <f>C35</f>
        <v>e-hydrogen (Solid oxide)</v>
      </c>
      <c r="D37" t="s">
        <v>180</v>
      </c>
      <c r="E37" t="s">
        <v>49</v>
      </c>
      <c r="F37" t="s">
        <v>176</v>
      </c>
      <c r="G37" s="74">
        <v>0</v>
      </c>
      <c r="H37" s="75">
        <f>G37</f>
        <v>0</v>
      </c>
      <c r="I37" s="75">
        <f t="shared" ref="I37:AH37" si="13">H37</f>
        <v>0</v>
      </c>
      <c r="J37" s="75">
        <f t="shared" si="13"/>
        <v>0</v>
      </c>
      <c r="K37" s="75">
        <f t="shared" si="13"/>
        <v>0</v>
      </c>
      <c r="L37" s="75">
        <f t="shared" si="13"/>
        <v>0</v>
      </c>
      <c r="M37" s="75">
        <f t="shared" si="13"/>
        <v>0</v>
      </c>
      <c r="N37" s="75">
        <f t="shared" si="13"/>
        <v>0</v>
      </c>
      <c r="O37" s="75">
        <f t="shared" si="13"/>
        <v>0</v>
      </c>
      <c r="P37" s="75">
        <f t="shared" si="13"/>
        <v>0</v>
      </c>
      <c r="Q37" s="75">
        <f t="shared" si="13"/>
        <v>0</v>
      </c>
      <c r="R37" s="75">
        <f t="shared" si="13"/>
        <v>0</v>
      </c>
      <c r="S37" s="75">
        <f t="shared" si="13"/>
        <v>0</v>
      </c>
      <c r="T37" s="75">
        <f t="shared" si="13"/>
        <v>0</v>
      </c>
      <c r="U37" s="75">
        <f t="shared" si="13"/>
        <v>0</v>
      </c>
      <c r="V37" s="75">
        <f t="shared" si="13"/>
        <v>0</v>
      </c>
      <c r="W37" s="75">
        <f t="shared" si="13"/>
        <v>0</v>
      </c>
      <c r="X37" s="75">
        <f t="shared" si="13"/>
        <v>0</v>
      </c>
      <c r="Y37" s="75">
        <f t="shared" si="13"/>
        <v>0</v>
      </c>
      <c r="Z37" s="75">
        <f t="shared" si="13"/>
        <v>0</v>
      </c>
      <c r="AA37" s="75">
        <f t="shared" si="13"/>
        <v>0</v>
      </c>
      <c r="AB37" s="75">
        <f t="shared" si="13"/>
        <v>0</v>
      </c>
      <c r="AC37" s="75">
        <f t="shared" si="13"/>
        <v>0</v>
      </c>
      <c r="AD37" s="75">
        <f t="shared" si="13"/>
        <v>0</v>
      </c>
      <c r="AE37" s="75">
        <f t="shared" si="13"/>
        <v>0</v>
      </c>
      <c r="AF37" s="75">
        <f t="shared" si="13"/>
        <v>0</v>
      </c>
      <c r="AG37" s="75">
        <f t="shared" si="13"/>
        <v>0</v>
      </c>
      <c r="AH37" s="75">
        <f t="shared" si="13"/>
        <v>0</v>
      </c>
    </row>
    <row r="38" spans="2:34" hidden="1" outlineLevel="1">
      <c r="B38" t="str">
        <f t="shared" si="12"/>
        <v>e-hydrogen (Solid oxide) - Process WTT emissions (methane) - Global - ton CH4/ton fuel</v>
      </c>
      <c r="C38" t="str">
        <f>C35</f>
        <v>e-hydrogen (Solid oxide)</v>
      </c>
      <c r="D38" t="s">
        <v>181</v>
      </c>
      <c r="E38" t="s">
        <v>49</v>
      </c>
      <c r="F38" t="s">
        <v>177</v>
      </c>
      <c r="G38" s="74">
        <v>0</v>
      </c>
      <c r="H38" s="75">
        <f t="shared" ref="H38:AH38" si="14">G38</f>
        <v>0</v>
      </c>
      <c r="I38" s="75">
        <f t="shared" si="14"/>
        <v>0</v>
      </c>
      <c r="J38" s="75">
        <f t="shared" si="14"/>
        <v>0</v>
      </c>
      <c r="K38" s="75">
        <f t="shared" si="14"/>
        <v>0</v>
      </c>
      <c r="L38" s="75">
        <f t="shared" si="14"/>
        <v>0</v>
      </c>
      <c r="M38" s="75">
        <f t="shared" si="14"/>
        <v>0</v>
      </c>
      <c r="N38" s="75">
        <f t="shared" si="14"/>
        <v>0</v>
      </c>
      <c r="O38" s="75">
        <f t="shared" si="14"/>
        <v>0</v>
      </c>
      <c r="P38" s="75">
        <f t="shared" si="14"/>
        <v>0</v>
      </c>
      <c r="Q38" s="75">
        <f t="shared" si="14"/>
        <v>0</v>
      </c>
      <c r="R38" s="75">
        <f t="shared" si="14"/>
        <v>0</v>
      </c>
      <c r="S38" s="75">
        <f t="shared" si="14"/>
        <v>0</v>
      </c>
      <c r="T38" s="75">
        <f t="shared" si="14"/>
        <v>0</v>
      </c>
      <c r="U38" s="75">
        <f t="shared" si="14"/>
        <v>0</v>
      </c>
      <c r="V38" s="75">
        <f t="shared" si="14"/>
        <v>0</v>
      </c>
      <c r="W38" s="75">
        <f t="shared" si="14"/>
        <v>0</v>
      </c>
      <c r="X38" s="75">
        <f t="shared" si="14"/>
        <v>0</v>
      </c>
      <c r="Y38" s="75">
        <f t="shared" si="14"/>
        <v>0</v>
      </c>
      <c r="Z38" s="75">
        <f t="shared" si="14"/>
        <v>0</v>
      </c>
      <c r="AA38" s="75">
        <f t="shared" si="14"/>
        <v>0</v>
      </c>
      <c r="AB38" s="75">
        <f t="shared" si="14"/>
        <v>0</v>
      </c>
      <c r="AC38" s="75">
        <f t="shared" si="14"/>
        <v>0</v>
      </c>
      <c r="AD38" s="75">
        <f t="shared" si="14"/>
        <v>0</v>
      </c>
      <c r="AE38" s="75">
        <f t="shared" si="14"/>
        <v>0</v>
      </c>
      <c r="AF38" s="75">
        <f t="shared" si="14"/>
        <v>0</v>
      </c>
      <c r="AG38" s="75">
        <f t="shared" si="14"/>
        <v>0</v>
      </c>
      <c r="AH38" s="75">
        <f t="shared" si="14"/>
        <v>0</v>
      </c>
    </row>
    <row r="39" spans="2:34" hidden="1" outlineLevel="1">
      <c r="B39" t="str">
        <f t="shared" si="12"/>
        <v>e-hydrogen (Solid oxide) - Process WTT emissions (nitrous oxide) - Global - ton N2O/ton fuel</v>
      </c>
      <c r="C39" t="str">
        <f>C36</f>
        <v>e-hydrogen (Solid oxide)</v>
      </c>
      <c r="D39" t="s">
        <v>182</v>
      </c>
      <c r="E39" t="s">
        <v>49</v>
      </c>
      <c r="F39" t="s">
        <v>178</v>
      </c>
      <c r="G39" s="74">
        <v>0</v>
      </c>
      <c r="H39" s="75">
        <f t="shared" ref="H39:AH39" si="15">G39</f>
        <v>0</v>
      </c>
      <c r="I39" s="75">
        <f t="shared" si="15"/>
        <v>0</v>
      </c>
      <c r="J39" s="75">
        <f t="shared" si="15"/>
        <v>0</v>
      </c>
      <c r="K39" s="75">
        <f t="shared" si="15"/>
        <v>0</v>
      </c>
      <c r="L39" s="75">
        <f t="shared" si="15"/>
        <v>0</v>
      </c>
      <c r="M39" s="75">
        <f t="shared" si="15"/>
        <v>0</v>
      </c>
      <c r="N39" s="75">
        <f t="shared" si="15"/>
        <v>0</v>
      </c>
      <c r="O39" s="75">
        <f t="shared" si="15"/>
        <v>0</v>
      </c>
      <c r="P39" s="75">
        <f t="shared" si="15"/>
        <v>0</v>
      </c>
      <c r="Q39" s="75">
        <f t="shared" si="15"/>
        <v>0</v>
      </c>
      <c r="R39" s="75">
        <f t="shared" si="15"/>
        <v>0</v>
      </c>
      <c r="S39" s="75">
        <f t="shared" si="15"/>
        <v>0</v>
      </c>
      <c r="T39" s="75">
        <f t="shared" si="15"/>
        <v>0</v>
      </c>
      <c r="U39" s="75">
        <f t="shared" si="15"/>
        <v>0</v>
      </c>
      <c r="V39" s="75">
        <f t="shared" si="15"/>
        <v>0</v>
      </c>
      <c r="W39" s="75">
        <f t="shared" si="15"/>
        <v>0</v>
      </c>
      <c r="X39" s="75">
        <f t="shared" si="15"/>
        <v>0</v>
      </c>
      <c r="Y39" s="75">
        <f t="shared" si="15"/>
        <v>0</v>
      </c>
      <c r="Z39" s="75">
        <f t="shared" si="15"/>
        <v>0</v>
      </c>
      <c r="AA39" s="75">
        <f t="shared" si="15"/>
        <v>0</v>
      </c>
      <c r="AB39" s="75">
        <f t="shared" si="15"/>
        <v>0</v>
      </c>
      <c r="AC39" s="75">
        <f t="shared" si="15"/>
        <v>0</v>
      </c>
      <c r="AD39" s="75">
        <f t="shared" si="15"/>
        <v>0</v>
      </c>
      <c r="AE39" s="75">
        <f t="shared" si="15"/>
        <v>0</v>
      </c>
      <c r="AF39" s="75">
        <f t="shared" si="15"/>
        <v>0</v>
      </c>
      <c r="AG39" s="75">
        <f t="shared" si="15"/>
        <v>0</v>
      </c>
      <c r="AH39" s="75">
        <f t="shared" si="15"/>
        <v>0</v>
      </c>
    </row>
    <row r="40" spans="2:34" collapsed="1"/>
    <row r="41" spans="2:34">
      <c r="C41" s="52" t="s">
        <v>59</v>
      </c>
      <c r="D41" s="52" t="s">
        <v>28</v>
      </c>
      <c r="E41" s="52" t="s">
        <v>1</v>
      </c>
      <c r="F41" s="52" t="s">
        <v>29</v>
      </c>
      <c r="G41" s="3">
        <v>2023</v>
      </c>
      <c r="H41" s="3">
        <v>2024</v>
      </c>
      <c r="I41" s="3">
        <v>2025</v>
      </c>
      <c r="J41" s="3">
        <v>2026</v>
      </c>
      <c r="K41" s="3">
        <v>2027</v>
      </c>
      <c r="L41" s="3">
        <v>2028</v>
      </c>
      <c r="M41" s="3">
        <v>2029</v>
      </c>
      <c r="N41" s="3">
        <v>2030</v>
      </c>
      <c r="O41" s="3">
        <v>2031</v>
      </c>
      <c r="P41" s="3">
        <v>2032</v>
      </c>
      <c r="Q41" s="3">
        <v>2033</v>
      </c>
      <c r="R41" s="3">
        <v>2034</v>
      </c>
      <c r="S41" s="3">
        <v>2035</v>
      </c>
      <c r="T41" s="3">
        <v>2036</v>
      </c>
      <c r="U41" s="3">
        <v>2037</v>
      </c>
      <c r="V41" s="3">
        <v>2038</v>
      </c>
      <c r="W41" s="3">
        <v>2039</v>
      </c>
      <c r="X41" s="3">
        <v>2040</v>
      </c>
      <c r="Y41" s="3">
        <v>2041</v>
      </c>
      <c r="Z41" s="3">
        <v>2042</v>
      </c>
      <c r="AA41" s="3">
        <v>2043</v>
      </c>
      <c r="AB41" s="3">
        <v>2044</v>
      </c>
      <c r="AC41" s="3">
        <v>2045</v>
      </c>
      <c r="AD41" s="3">
        <v>2046</v>
      </c>
      <c r="AE41" s="3">
        <v>2047</v>
      </c>
      <c r="AF41" s="3">
        <v>2048</v>
      </c>
      <c r="AG41" s="3">
        <v>2049</v>
      </c>
      <c r="AH41" s="3">
        <v>2050</v>
      </c>
    </row>
    <row r="42" spans="2:34" hidden="1" outlineLevel="1">
      <c r="B42" t="str">
        <f t="shared" ref="B42:B47" si="16">_xlfn.TEXTJOIN(" - ",TRUE,C42:F42)</f>
        <v>e-hydrogen - Conversion H2O -&gt; H2 - Global - ton H2O/ton H2</v>
      </c>
      <c r="C42" t="str">
        <f>C41</f>
        <v>e-hydrogen</v>
      </c>
      <c r="D42" t="s">
        <v>123</v>
      </c>
      <c r="E42" t="s">
        <v>49</v>
      </c>
      <c r="F42" t="s">
        <v>124</v>
      </c>
      <c r="G42" s="72">
        <v>9</v>
      </c>
      <c r="H42" s="72">
        <v>9</v>
      </c>
      <c r="I42" s="72">
        <v>9</v>
      </c>
      <c r="J42" s="72">
        <v>9</v>
      </c>
      <c r="K42" s="72">
        <v>9</v>
      </c>
      <c r="L42" s="72">
        <v>9</v>
      </c>
      <c r="M42" s="72">
        <v>9</v>
      </c>
      <c r="N42" s="72">
        <v>9</v>
      </c>
      <c r="O42" s="72">
        <v>9</v>
      </c>
      <c r="P42" s="72">
        <v>9</v>
      </c>
      <c r="Q42" s="72">
        <v>9</v>
      </c>
      <c r="R42" s="72">
        <v>9</v>
      </c>
      <c r="S42" s="72">
        <v>9</v>
      </c>
      <c r="T42" s="72">
        <v>9</v>
      </c>
      <c r="U42" s="72">
        <v>9</v>
      </c>
      <c r="V42" s="72">
        <v>9</v>
      </c>
      <c r="W42" s="72">
        <v>9</v>
      </c>
      <c r="X42" s="72">
        <v>9</v>
      </c>
      <c r="Y42" s="72">
        <v>9</v>
      </c>
      <c r="Z42" s="72">
        <v>9</v>
      </c>
      <c r="AA42" s="72">
        <v>9</v>
      </c>
      <c r="AB42" s="72">
        <v>9</v>
      </c>
      <c r="AC42" s="72">
        <v>9</v>
      </c>
      <c r="AD42" s="72">
        <v>9</v>
      </c>
      <c r="AE42" s="72">
        <v>9</v>
      </c>
      <c r="AF42" s="72">
        <v>9</v>
      </c>
      <c r="AG42" s="72">
        <v>9</v>
      </c>
      <c r="AH42" s="72">
        <v>9</v>
      </c>
    </row>
    <row r="43" spans="2:34" hidden="1" outlineLevel="1">
      <c r="B43" t="str">
        <f t="shared" si="16"/>
        <v>e-hydrogen - LHV - Global - GJ/ton</v>
      </c>
      <c r="C43" t="str">
        <f>C41</f>
        <v>e-hydrogen</v>
      </c>
      <c r="D43" t="s">
        <v>32</v>
      </c>
      <c r="E43" t="s">
        <v>49</v>
      </c>
      <c r="F43" t="s">
        <v>219</v>
      </c>
      <c r="G43" s="74">
        <v>120</v>
      </c>
      <c r="H43" s="75">
        <f t="shared" ref="H43:AH43" si="17">LHV_H2</f>
        <v>120</v>
      </c>
      <c r="I43" s="75">
        <f t="shared" si="17"/>
        <v>120</v>
      </c>
      <c r="J43" s="75">
        <f t="shared" si="17"/>
        <v>120</v>
      </c>
      <c r="K43" s="75">
        <f t="shared" si="17"/>
        <v>120</v>
      </c>
      <c r="L43" s="75">
        <f t="shared" si="17"/>
        <v>120</v>
      </c>
      <c r="M43" s="75">
        <f t="shared" si="17"/>
        <v>120</v>
      </c>
      <c r="N43" s="75">
        <f t="shared" si="17"/>
        <v>120</v>
      </c>
      <c r="O43" s="75">
        <f t="shared" si="17"/>
        <v>120</v>
      </c>
      <c r="P43" s="75">
        <f t="shared" si="17"/>
        <v>120</v>
      </c>
      <c r="Q43" s="75">
        <f t="shared" si="17"/>
        <v>120</v>
      </c>
      <c r="R43" s="75">
        <f t="shared" si="17"/>
        <v>120</v>
      </c>
      <c r="S43" s="75">
        <f t="shared" si="17"/>
        <v>120</v>
      </c>
      <c r="T43" s="75">
        <f t="shared" si="17"/>
        <v>120</v>
      </c>
      <c r="U43" s="75">
        <f t="shared" si="17"/>
        <v>120</v>
      </c>
      <c r="V43" s="75">
        <f t="shared" si="17"/>
        <v>120</v>
      </c>
      <c r="W43" s="75">
        <f t="shared" si="17"/>
        <v>120</v>
      </c>
      <c r="X43" s="75">
        <f t="shared" si="17"/>
        <v>120</v>
      </c>
      <c r="Y43" s="75">
        <f t="shared" si="17"/>
        <v>120</v>
      </c>
      <c r="Z43" s="75">
        <f t="shared" si="17"/>
        <v>120</v>
      </c>
      <c r="AA43" s="75">
        <f t="shared" si="17"/>
        <v>120</v>
      </c>
      <c r="AB43" s="75">
        <f t="shared" si="17"/>
        <v>120</v>
      </c>
      <c r="AC43" s="75">
        <f t="shared" si="17"/>
        <v>120</v>
      </c>
      <c r="AD43" s="75">
        <f t="shared" si="17"/>
        <v>120</v>
      </c>
      <c r="AE43" s="75">
        <f t="shared" si="17"/>
        <v>120</v>
      </c>
      <c r="AF43" s="75">
        <f t="shared" si="17"/>
        <v>120</v>
      </c>
      <c r="AG43" s="75">
        <f t="shared" si="17"/>
        <v>120</v>
      </c>
      <c r="AH43" s="75">
        <f t="shared" si="17"/>
        <v>120</v>
      </c>
    </row>
    <row r="44" spans="2:34" hidden="1" outlineLevel="1">
      <c r="B44" t="str">
        <f t="shared" si="16"/>
        <v>e-hydrogen - Plant lifetime - Global - Years</v>
      </c>
      <c r="C44" t="str">
        <f>C41</f>
        <v>e-hydrogen</v>
      </c>
      <c r="D44" t="s">
        <v>109</v>
      </c>
      <c r="E44" t="s">
        <v>49</v>
      </c>
      <c r="F44" t="s">
        <v>110</v>
      </c>
      <c r="G44" s="74">
        <v>30</v>
      </c>
      <c r="H44" s="75">
        <f>G44</f>
        <v>30</v>
      </c>
      <c r="I44" s="75">
        <f t="shared" ref="I44:AH44" si="18">H44</f>
        <v>30</v>
      </c>
      <c r="J44" s="75">
        <f t="shared" si="18"/>
        <v>30</v>
      </c>
      <c r="K44" s="75">
        <f t="shared" si="18"/>
        <v>30</v>
      </c>
      <c r="L44" s="75">
        <f t="shared" si="18"/>
        <v>30</v>
      </c>
      <c r="M44" s="75">
        <f t="shared" si="18"/>
        <v>30</v>
      </c>
      <c r="N44" s="75">
        <f t="shared" si="18"/>
        <v>30</v>
      </c>
      <c r="O44" s="75">
        <f t="shared" si="18"/>
        <v>30</v>
      </c>
      <c r="P44" s="75">
        <f t="shared" si="18"/>
        <v>30</v>
      </c>
      <c r="Q44" s="75">
        <f t="shared" si="18"/>
        <v>30</v>
      </c>
      <c r="R44" s="75">
        <f t="shared" si="18"/>
        <v>30</v>
      </c>
      <c r="S44" s="75">
        <f t="shared" si="18"/>
        <v>30</v>
      </c>
      <c r="T44" s="75">
        <f t="shared" si="18"/>
        <v>30</v>
      </c>
      <c r="U44" s="75">
        <f t="shared" si="18"/>
        <v>30</v>
      </c>
      <c r="V44" s="75">
        <f t="shared" si="18"/>
        <v>30</v>
      </c>
      <c r="W44" s="75">
        <f t="shared" si="18"/>
        <v>30</v>
      </c>
      <c r="X44" s="75">
        <f t="shared" si="18"/>
        <v>30</v>
      </c>
      <c r="Y44" s="75">
        <f t="shared" si="18"/>
        <v>30</v>
      </c>
      <c r="Z44" s="75">
        <f t="shared" si="18"/>
        <v>30</v>
      </c>
      <c r="AA44" s="75">
        <f t="shared" si="18"/>
        <v>30</v>
      </c>
      <c r="AB44" s="75">
        <f t="shared" si="18"/>
        <v>30</v>
      </c>
      <c r="AC44" s="75">
        <f t="shared" si="18"/>
        <v>30</v>
      </c>
      <c r="AD44" s="75">
        <f t="shared" si="18"/>
        <v>30</v>
      </c>
      <c r="AE44" s="75">
        <f t="shared" si="18"/>
        <v>30</v>
      </c>
      <c r="AF44" s="75">
        <f t="shared" si="18"/>
        <v>30</v>
      </c>
      <c r="AG44" s="75">
        <f t="shared" si="18"/>
        <v>30</v>
      </c>
      <c r="AH44" s="75">
        <f t="shared" si="18"/>
        <v>30</v>
      </c>
    </row>
    <row r="45" spans="2:34" hidden="1" outlineLevel="1">
      <c r="B45" t="str">
        <f t="shared" si="16"/>
        <v>e-hydrogen - Process WTT emissions (carbon dioxide) - Global - ton CO2/ton fuel</v>
      </c>
      <c r="C45" t="str">
        <f>C43</f>
        <v>e-hydrogen</v>
      </c>
      <c r="D45" t="s">
        <v>180</v>
      </c>
      <c r="E45" t="s">
        <v>49</v>
      </c>
      <c r="F45" t="s">
        <v>176</v>
      </c>
      <c r="G45" s="74">
        <v>0</v>
      </c>
      <c r="H45" s="75">
        <f>G45</f>
        <v>0</v>
      </c>
      <c r="I45" s="75">
        <f t="shared" ref="I45:AH45" si="19">H45</f>
        <v>0</v>
      </c>
      <c r="J45" s="75">
        <f t="shared" si="19"/>
        <v>0</v>
      </c>
      <c r="K45" s="75">
        <f t="shared" si="19"/>
        <v>0</v>
      </c>
      <c r="L45" s="75">
        <f t="shared" si="19"/>
        <v>0</v>
      </c>
      <c r="M45" s="75">
        <f t="shared" si="19"/>
        <v>0</v>
      </c>
      <c r="N45" s="75">
        <f t="shared" si="19"/>
        <v>0</v>
      </c>
      <c r="O45" s="75">
        <f t="shared" si="19"/>
        <v>0</v>
      </c>
      <c r="P45" s="75">
        <f t="shared" si="19"/>
        <v>0</v>
      </c>
      <c r="Q45" s="75">
        <f t="shared" si="19"/>
        <v>0</v>
      </c>
      <c r="R45" s="75">
        <f t="shared" si="19"/>
        <v>0</v>
      </c>
      <c r="S45" s="75">
        <f t="shared" si="19"/>
        <v>0</v>
      </c>
      <c r="T45" s="75">
        <f t="shared" si="19"/>
        <v>0</v>
      </c>
      <c r="U45" s="75">
        <f t="shared" si="19"/>
        <v>0</v>
      </c>
      <c r="V45" s="75">
        <f t="shared" si="19"/>
        <v>0</v>
      </c>
      <c r="W45" s="75">
        <f t="shared" si="19"/>
        <v>0</v>
      </c>
      <c r="X45" s="75">
        <f t="shared" si="19"/>
        <v>0</v>
      </c>
      <c r="Y45" s="75">
        <f t="shared" si="19"/>
        <v>0</v>
      </c>
      <c r="Z45" s="75">
        <f t="shared" si="19"/>
        <v>0</v>
      </c>
      <c r="AA45" s="75">
        <f t="shared" si="19"/>
        <v>0</v>
      </c>
      <c r="AB45" s="75">
        <f t="shared" si="19"/>
        <v>0</v>
      </c>
      <c r="AC45" s="75">
        <f t="shared" si="19"/>
        <v>0</v>
      </c>
      <c r="AD45" s="75">
        <f t="shared" si="19"/>
        <v>0</v>
      </c>
      <c r="AE45" s="75">
        <f t="shared" si="19"/>
        <v>0</v>
      </c>
      <c r="AF45" s="75">
        <f t="shared" si="19"/>
        <v>0</v>
      </c>
      <c r="AG45" s="75">
        <f t="shared" si="19"/>
        <v>0</v>
      </c>
      <c r="AH45" s="75">
        <f t="shared" si="19"/>
        <v>0</v>
      </c>
    </row>
    <row r="46" spans="2:34" hidden="1" outlineLevel="1">
      <c r="B46" t="str">
        <f t="shared" si="16"/>
        <v>e-hydrogen - Process WTT emissions (methane) - Global - ton CH4/ton fuel</v>
      </c>
      <c r="C46" t="str">
        <f>C43</f>
        <v>e-hydrogen</v>
      </c>
      <c r="D46" t="s">
        <v>181</v>
      </c>
      <c r="E46" t="s">
        <v>49</v>
      </c>
      <c r="F46" t="s">
        <v>177</v>
      </c>
      <c r="G46" s="74">
        <v>0</v>
      </c>
      <c r="H46" s="75">
        <f t="shared" ref="H46:AH46" si="20">G46</f>
        <v>0</v>
      </c>
      <c r="I46" s="75">
        <f t="shared" si="20"/>
        <v>0</v>
      </c>
      <c r="J46" s="75">
        <f t="shared" si="20"/>
        <v>0</v>
      </c>
      <c r="K46" s="75">
        <f t="shared" si="20"/>
        <v>0</v>
      </c>
      <c r="L46" s="75">
        <f t="shared" si="20"/>
        <v>0</v>
      </c>
      <c r="M46" s="75">
        <f t="shared" si="20"/>
        <v>0</v>
      </c>
      <c r="N46" s="75">
        <f t="shared" si="20"/>
        <v>0</v>
      </c>
      <c r="O46" s="75">
        <f t="shared" si="20"/>
        <v>0</v>
      </c>
      <c r="P46" s="75">
        <f t="shared" si="20"/>
        <v>0</v>
      </c>
      <c r="Q46" s="75">
        <f t="shared" si="20"/>
        <v>0</v>
      </c>
      <c r="R46" s="75">
        <f t="shared" si="20"/>
        <v>0</v>
      </c>
      <c r="S46" s="75">
        <f t="shared" si="20"/>
        <v>0</v>
      </c>
      <c r="T46" s="75">
        <f t="shared" si="20"/>
        <v>0</v>
      </c>
      <c r="U46" s="75">
        <f t="shared" si="20"/>
        <v>0</v>
      </c>
      <c r="V46" s="75">
        <f t="shared" si="20"/>
        <v>0</v>
      </c>
      <c r="W46" s="75">
        <f t="shared" si="20"/>
        <v>0</v>
      </c>
      <c r="X46" s="75">
        <f t="shared" si="20"/>
        <v>0</v>
      </c>
      <c r="Y46" s="75">
        <f t="shared" si="20"/>
        <v>0</v>
      </c>
      <c r="Z46" s="75">
        <f t="shared" si="20"/>
        <v>0</v>
      </c>
      <c r="AA46" s="75">
        <f t="shared" si="20"/>
        <v>0</v>
      </c>
      <c r="AB46" s="75">
        <f t="shared" si="20"/>
        <v>0</v>
      </c>
      <c r="AC46" s="75">
        <f t="shared" si="20"/>
        <v>0</v>
      </c>
      <c r="AD46" s="75">
        <f t="shared" si="20"/>
        <v>0</v>
      </c>
      <c r="AE46" s="75">
        <f t="shared" si="20"/>
        <v>0</v>
      </c>
      <c r="AF46" s="75">
        <f t="shared" si="20"/>
        <v>0</v>
      </c>
      <c r="AG46" s="75">
        <f t="shared" si="20"/>
        <v>0</v>
      </c>
      <c r="AH46" s="75">
        <f t="shared" si="20"/>
        <v>0</v>
      </c>
    </row>
    <row r="47" spans="2:34" hidden="1" outlineLevel="1">
      <c r="B47" t="str">
        <f t="shared" si="16"/>
        <v>e-hydrogen - Process WTT emissions (nitrous oxide) - Global - ton N2O/ton fuel</v>
      </c>
      <c r="C47" t="str">
        <f>C44</f>
        <v>e-hydrogen</v>
      </c>
      <c r="D47" t="s">
        <v>182</v>
      </c>
      <c r="E47" t="s">
        <v>49</v>
      </c>
      <c r="F47" t="s">
        <v>178</v>
      </c>
      <c r="G47" s="74">
        <v>0</v>
      </c>
      <c r="H47" s="75">
        <f t="shared" ref="H47:AH47" si="21">G47</f>
        <v>0</v>
      </c>
      <c r="I47" s="75">
        <f t="shared" si="21"/>
        <v>0</v>
      </c>
      <c r="J47" s="75">
        <f t="shared" si="21"/>
        <v>0</v>
      </c>
      <c r="K47" s="75">
        <f t="shared" si="21"/>
        <v>0</v>
      </c>
      <c r="L47" s="75">
        <f t="shared" si="21"/>
        <v>0</v>
      </c>
      <c r="M47" s="75">
        <f t="shared" si="21"/>
        <v>0</v>
      </c>
      <c r="N47" s="75">
        <f t="shared" si="21"/>
        <v>0</v>
      </c>
      <c r="O47" s="75">
        <f t="shared" si="21"/>
        <v>0</v>
      </c>
      <c r="P47" s="75">
        <f t="shared" si="21"/>
        <v>0</v>
      </c>
      <c r="Q47" s="75">
        <f t="shared" si="21"/>
        <v>0</v>
      </c>
      <c r="R47" s="75">
        <f t="shared" si="21"/>
        <v>0</v>
      </c>
      <c r="S47" s="75">
        <f t="shared" si="21"/>
        <v>0</v>
      </c>
      <c r="T47" s="75">
        <f t="shared" si="21"/>
        <v>0</v>
      </c>
      <c r="U47" s="75">
        <f t="shared" si="21"/>
        <v>0</v>
      </c>
      <c r="V47" s="75">
        <f t="shared" si="21"/>
        <v>0</v>
      </c>
      <c r="W47" s="75">
        <f t="shared" si="21"/>
        <v>0</v>
      </c>
      <c r="X47" s="75">
        <f t="shared" si="21"/>
        <v>0</v>
      </c>
      <c r="Y47" s="75">
        <f t="shared" si="21"/>
        <v>0</v>
      </c>
      <c r="Z47" s="75">
        <f t="shared" si="21"/>
        <v>0</v>
      </c>
      <c r="AA47" s="75">
        <f t="shared" si="21"/>
        <v>0</v>
      </c>
      <c r="AB47" s="75">
        <f t="shared" si="21"/>
        <v>0</v>
      </c>
      <c r="AC47" s="75">
        <f t="shared" si="21"/>
        <v>0</v>
      </c>
      <c r="AD47" s="75">
        <f t="shared" si="21"/>
        <v>0</v>
      </c>
      <c r="AE47" s="75">
        <f t="shared" si="21"/>
        <v>0</v>
      </c>
      <c r="AF47" s="75">
        <f t="shared" si="21"/>
        <v>0</v>
      </c>
      <c r="AG47" s="75">
        <f t="shared" si="21"/>
        <v>0</v>
      </c>
      <c r="AH47" s="75">
        <f t="shared" si="21"/>
        <v>0</v>
      </c>
    </row>
    <row r="48" spans="2:34" collapsed="1"/>
    <row r="49" spans="2:34">
      <c r="C49" s="52" t="s">
        <v>62</v>
      </c>
      <c r="D49" s="52" t="s">
        <v>28</v>
      </c>
      <c r="E49" s="52" t="s">
        <v>1</v>
      </c>
      <c r="F49" s="52" t="s">
        <v>29</v>
      </c>
      <c r="G49" s="3">
        <v>2023</v>
      </c>
      <c r="H49" s="3">
        <v>2024</v>
      </c>
      <c r="I49" s="3">
        <v>2025</v>
      </c>
      <c r="J49" s="3">
        <v>2026</v>
      </c>
      <c r="K49" s="3">
        <v>2027</v>
      </c>
      <c r="L49" s="3">
        <v>2028</v>
      </c>
      <c r="M49" s="3">
        <v>2029</v>
      </c>
      <c r="N49" s="3">
        <v>2030</v>
      </c>
      <c r="O49" s="3">
        <v>2031</v>
      </c>
      <c r="P49" s="3">
        <v>2032</v>
      </c>
      <c r="Q49" s="3">
        <v>2033</v>
      </c>
      <c r="R49" s="3">
        <v>2034</v>
      </c>
      <c r="S49" s="3">
        <v>2035</v>
      </c>
      <c r="T49" s="3">
        <v>2036</v>
      </c>
      <c r="U49" s="3">
        <v>2037</v>
      </c>
      <c r="V49" s="3">
        <v>2038</v>
      </c>
      <c r="W49" s="3">
        <v>2039</v>
      </c>
      <c r="X49" s="3">
        <v>2040</v>
      </c>
      <c r="Y49" s="3">
        <v>2041</v>
      </c>
      <c r="Z49" s="3">
        <v>2042</v>
      </c>
      <c r="AA49" s="3">
        <v>2043</v>
      </c>
      <c r="AB49" s="3">
        <v>2044</v>
      </c>
      <c r="AC49" s="3">
        <v>2045</v>
      </c>
      <c r="AD49" s="3">
        <v>2046</v>
      </c>
      <c r="AE49" s="3">
        <v>2047</v>
      </c>
      <c r="AF49" s="3">
        <v>2048</v>
      </c>
      <c r="AG49" s="3">
        <v>2049</v>
      </c>
      <c r="AH49" s="3">
        <v>2050</v>
      </c>
    </row>
    <row r="50" spans="2:34" hidden="1" outlineLevel="1">
      <c r="B50" t="str">
        <f t="shared" ref="B50:B58" si="22">_xlfn.TEXTJOIN(" - ",TRUE,C50:F50)</f>
        <v>e-hydrogen (compressed) - Total CAPEX - Compression - Global - USD/ton fuel</v>
      </c>
      <c r="C50" t="str">
        <f>C49</f>
        <v>e-hydrogen (compressed)</v>
      </c>
      <c r="D50" t="s">
        <v>133</v>
      </c>
      <c r="E50" t="s">
        <v>49</v>
      </c>
      <c r="F50" t="s">
        <v>31</v>
      </c>
      <c r="G50" s="72">
        <v>0</v>
      </c>
      <c r="H50" s="72">
        <v>0</v>
      </c>
      <c r="I50" s="72">
        <v>0</v>
      </c>
      <c r="J50" s="72">
        <v>0</v>
      </c>
      <c r="K50" s="72">
        <v>0</v>
      </c>
      <c r="L50" s="72">
        <v>0</v>
      </c>
      <c r="M50" s="72">
        <v>0</v>
      </c>
      <c r="N50" s="72">
        <v>0</v>
      </c>
      <c r="O50" s="72">
        <v>0</v>
      </c>
      <c r="P50" s="72">
        <v>0</v>
      </c>
      <c r="Q50" s="72">
        <v>0</v>
      </c>
      <c r="R50" s="72">
        <v>0</v>
      </c>
      <c r="S50" s="72">
        <v>0</v>
      </c>
      <c r="T50" s="72">
        <v>0</v>
      </c>
      <c r="U50" s="72">
        <v>0</v>
      </c>
      <c r="V50" s="72">
        <v>0</v>
      </c>
      <c r="W50" s="72">
        <v>0</v>
      </c>
      <c r="X50" s="72">
        <v>0</v>
      </c>
      <c r="Y50" s="72">
        <v>0</v>
      </c>
      <c r="Z50" s="72">
        <v>0</v>
      </c>
      <c r="AA50" s="72">
        <v>0</v>
      </c>
      <c r="AB50" s="72">
        <v>0</v>
      </c>
      <c r="AC50" s="72">
        <v>0</v>
      </c>
      <c r="AD50" s="72">
        <v>0</v>
      </c>
      <c r="AE50" s="72">
        <v>0</v>
      </c>
      <c r="AF50" s="72">
        <v>0</v>
      </c>
      <c r="AG50" s="72">
        <v>0</v>
      </c>
      <c r="AH50" s="72">
        <v>0</v>
      </c>
    </row>
    <row r="51" spans="2:34" hidden="1" outlineLevel="1">
      <c r="B51" t="str">
        <f t="shared" si="22"/>
        <v>e-hydrogen (compressed) - OPEX - Compression - Global - USD/ton fuel/year</v>
      </c>
      <c r="C51" t="str">
        <f>C49</f>
        <v>e-hydrogen (compressed)</v>
      </c>
      <c r="D51" t="s">
        <v>134</v>
      </c>
      <c r="E51" t="s">
        <v>49</v>
      </c>
      <c r="F51" t="s">
        <v>114</v>
      </c>
      <c r="G51" s="72">
        <v>0</v>
      </c>
      <c r="H51" s="72">
        <v>0</v>
      </c>
      <c r="I51" s="72">
        <v>0</v>
      </c>
      <c r="J51" s="72">
        <v>0</v>
      </c>
      <c r="K51" s="72">
        <v>0</v>
      </c>
      <c r="L51" s="72">
        <v>0</v>
      </c>
      <c r="M51" s="72">
        <v>0</v>
      </c>
      <c r="N51" s="72">
        <v>0</v>
      </c>
      <c r="O51" s="72">
        <v>0</v>
      </c>
      <c r="P51" s="72">
        <v>0</v>
      </c>
      <c r="Q51" s="72">
        <v>0</v>
      </c>
      <c r="R51" s="72">
        <v>0</v>
      </c>
      <c r="S51" s="72">
        <v>0</v>
      </c>
      <c r="T51" s="72">
        <v>0</v>
      </c>
      <c r="U51" s="72">
        <v>0</v>
      </c>
      <c r="V51" s="72">
        <v>0</v>
      </c>
      <c r="W51" s="72">
        <v>0</v>
      </c>
      <c r="X51" s="72">
        <v>0</v>
      </c>
      <c r="Y51" s="72">
        <v>0</v>
      </c>
      <c r="Z51" s="72">
        <v>0</v>
      </c>
      <c r="AA51" s="72">
        <v>0</v>
      </c>
      <c r="AB51" s="72">
        <v>0</v>
      </c>
      <c r="AC51" s="72">
        <v>0</v>
      </c>
      <c r="AD51" s="72">
        <v>0</v>
      </c>
      <c r="AE51" s="72">
        <v>0</v>
      </c>
      <c r="AF51" s="72">
        <v>0</v>
      </c>
      <c r="AG51" s="72">
        <v>0</v>
      </c>
      <c r="AH51" s="72">
        <v>0</v>
      </c>
    </row>
    <row r="52" spans="2:34" hidden="1" outlineLevel="1">
      <c r="B52" t="str">
        <f t="shared" si="22"/>
        <v>e-hydrogen (compressed) - Energy demand - Compression - Global - MWh/ton fuel</v>
      </c>
      <c r="C52" t="str">
        <f>C49</f>
        <v>e-hydrogen (compressed)</v>
      </c>
      <c r="D52" t="s">
        <v>135</v>
      </c>
      <c r="E52" t="s">
        <v>49</v>
      </c>
      <c r="F52" t="s">
        <v>122</v>
      </c>
      <c r="G52" s="76">
        <v>1.05</v>
      </c>
      <c r="H52" s="76">
        <v>1.05</v>
      </c>
      <c r="I52" s="76">
        <v>1.05</v>
      </c>
      <c r="J52" s="76">
        <v>1.05</v>
      </c>
      <c r="K52" s="76">
        <v>1.05</v>
      </c>
      <c r="L52" s="76">
        <v>1.05</v>
      </c>
      <c r="M52" s="76">
        <v>1.05</v>
      </c>
      <c r="N52" s="76">
        <v>1.05</v>
      </c>
      <c r="O52" s="76">
        <v>1.05</v>
      </c>
      <c r="P52" s="76">
        <v>1.05</v>
      </c>
      <c r="Q52" s="76">
        <v>1.05</v>
      </c>
      <c r="R52" s="76">
        <v>1.05</v>
      </c>
      <c r="S52" s="76">
        <v>1.05</v>
      </c>
      <c r="T52" s="76">
        <v>1.05</v>
      </c>
      <c r="U52" s="76">
        <v>1.05</v>
      </c>
      <c r="V52" s="76">
        <v>1.05</v>
      </c>
      <c r="W52" s="76">
        <v>1.05</v>
      </c>
      <c r="X52" s="76">
        <v>1.05</v>
      </c>
      <c r="Y52" s="76">
        <v>1.05</v>
      </c>
      <c r="Z52" s="76">
        <v>1.05</v>
      </c>
      <c r="AA52" s="76">
        <v>1.05</v>
      </c>
      <c r="AB52" s="76">
        <v>1.05</v>
      </c>
      <c r="AC52" s="76">
        <v>1.05</v>
      </c>
      <c r="AD52" s="76">
        <v>1.05</v>
      </c>
      <c r="AE52" s="76">
        <v>1.05</v>
      </c>
      <c r="AF52" s="76">
        <v>1.05</v>
      </c>
      <c r="AG52" s="76">
        <v>1.05</v>
      </c>
      <c r="AH52" s="76">
        <v>1.05</v>
      </c>
    </row>
    <row r="53" spans="2:34" hidden="1" outlineLevel="1">
      <c r="B53" t="str">
        <f t="shared" si="22"/>
        <v>e-hydrogen (compressed) - Process WTT emissions (carbon dioxide) - Global - ton CO2/ton fuel</v>
      </c>
      <c r="C53" t="str">
        <f>C51</f>
        <v>e-hydrogen (compressed)</v>
      </c>
      <c r="D53" t="s">
        <v>180</v>
      </c>
      <c r="E53" t="s">
        <v>49</v>
      </c>
      <c r="F53" t="s">
        <v>176</v>
      </c>
      <c r="G53" s="74">
        <v>0</v>
      </c>
      <c r="H53" s="75">
        <f>G53</f>
        <v>0</v>
      </c>
      <c r="I53" s="75">
        <f t="shared" ref="I53:AH53" si="23">H53</f>
        <v>0</v>
      </c>
      <c r="J53" s="75">
        <f t="shared" si="23"/>
        <v>0</v>
      </c>
      <c r="K53" s="75">
        <f t="shared" si="23"/>
        <v>0</v>
      </c>
      <c r="L53" s="75">
        <f t="shared" si="23"/>
        <v>0</v>
      </c>
      <c r="M53" s="75">
        <f t="shared" si="23"/>
        <v>0</v>
      </c>
      <c r="N53" s="75">
        <f t="shared" si="23"/>
        <v>0</v>
      </c>
      <c r="O53" s="75">
        <f t="shared" si="23"/>
        <v>0</v>
      </c>
      <c r="P53" s="75">
        <f t="shared" si="23"/>
        <v>0</v>
      </c>
      <c r="Q53" s="75">
        <f t="shared" si="23"/>
        <v>0</v>
      </c>
      <c r="R53" s="75">
        <f t="shared" si="23"/>
        <v>0</v>
      </c>
      <c r="S53" s="75">
        <f t="shared" si="23"/>
        <v>0</v>
      </c>
      <c r="T53" s="75">
        <f t="shared" si="23"/>
        <v>0</v>
      </c>
      <c r="U53" s="75">
        <f t="shared" si="23"/>
        <v>0</v>
      </c>
      <c r="V53" s="75">
        <f t="shared" si="23"/>
        <v>0</v>
      </c>
      <c r="W53" s="75">
        <f t="shared" si="23"/>
        <v>0</v>
      </c>
      <c r="X53" s="75">
        <f t="shared" si="23"/>
        <v>0</v>
      </c>
      <c r="Y53" s="75">
        <f t="shared" si="23"/>
        <v>0</v>
      </c>
      <c r="Z53" s="75">
        <f t="shared" si="23"/>
        <v>0</v>
      </c>
      <c r="AA53" s="75">
        <f t="shared" si="23"/>
        <v>0</v>
      </c>
      <c r="AB53" s="75">
        <f t="shared" si="23"/>
        <v>0</v>
      </c>
      <c r="AC53" s="75">
        <f t="shared" si="23"/>
        <v>0</v>
      </c>
      <c r="AD53" s="75">
        <f t="shared" si="23"/>
        <v>0</v>
      </c>
      <c r="AE53" s="75">
        <f t="shared" si="23"/>
        <v>0</v>
      </c>
      <c r="AF53" s="75">
        <f t="shared" si="23"/>
        <v>0</v>
      </c>
      <c r="AG53" s="75">
        <f t="shared" si="23"/>
        <v>0</v>
      </c>
      <c r="AH53" s="75">
        <f t="shared" si="23"/>
        <v>0</v>
      </c>
    </row>
    <row r="54" spans="2:34" hidden="1" outlineLevel="1">
      <c r="B54" t="str">
        <f t="shared" si="22"/>
        <v>e-hydrogen (compressed) - Process WTT emissions (methane) - Global - ton CH4/ton fuel</v>
      </c>
      <c r="C54" t="str">
        <f>C51</f>
        <v>e-hydrogen (compressed)</v>
      </c>
      <c r="D54" t="s">
        <v>181</v>
      </c>
      <c r="E54" t="s">
        <v>49</v>
      </c>
      <c r="F54" t="s">
        <v>177</v>
      </c>
      <c r="G54" s="74">
        <v>0</v>
      </c>
      <c r="H54" s="75">
        <f t="shared" ref="H54:AH54" si="24">G54</f>
        <v>0</v>
      </c>
      <c r="I54" s="75">
        <f t="shared" si="24"/>
        <v>0</v>
      </c>
      <c r="J54" s="75">
        <f t="shared" si="24"/>
        <v>0</v>
      </c>
      <c r="K54" s="75">
        <f t="shared" si="24"/>
        <v>0</v>
      </c>
      <c r="L54" s="75">
        <f t="shared" si="24"/>
        <v>0</v>
      </c>
      <c r="M54" s="75">
        <f t="shared" si="24"/>
        <v>0</v>
      </c>
      <c r="N54" s="75">
        <f t="shared" si="24"/>
        <v>0</v>
      </c>
      <c r="O54" s="75">
        <f t="shared" si="24"/>
        <v>0</v>
      </c>
      <c r="P54" s="75">
        <f t="shared" si="24"/>
        <v>0</v>
      </c>
      <c r="Q54" s="75">
        <f t="shared" si="24"/>
        <v>0</v>
      </c>
      <c r="R54" s="75">
        <f t="shared" si="24"/>
        <v>0</v>
      </c>
      <c r="S54" s="75">
        <f t="shared" si="24"/>
        <v>0</v>
      </c>
      <c r="T54" s="75">
        <f t="shared" si="24"/>
        <v>0</v>
      </c>
      <c r="U54" s="75">
        <f t="shared" si="24"/>
        <v>0</v>
      </c>
      <c r="V54" s="75">
        <f t="shared" si="24"/>
        <v>0</v>
      </c>
      <c r="W54" s="75">
        <f t="shared" si="24"/>
        <v>0</v>
      </c>
      <c r="X54" s="75">
        <f t="shared" si="24"/>
        <v>0</v>
      </c>
      <c r="Y54" s="75">
        <f t="shared" si="24"/>
        <v>0</v>
      </c>
      <c r="Z54" s="75">
        <f t="shared" si="24"/>
        <v>0</v>
      </c>
      <c r="AA54" s="75">
        <f t="shared" si="24"/>
        <v>0</v>
      </c>
      <c r="AB54" s="75">
        <f t="shared" si="24"/>
        <v>0</v>
      </c>
      <c r="AC54" s="75">
        <f t="shared" si="24"/>
        <v>0</v>
      </c>
      <c r="AD54" s="75">
        <f t="shared" si="24"/>
        <v>0</v>
      </c>
      <c r="AE54" s="75">
        <f t="shared" si="24"/>
        <v>0</v>
      </c>
      <c r="AF54" s="75">
        <f t="shared" si="24"/>
        <v>0</v>
      </c>
      <c r="AG54" s="75">
        <f t="shared" si="24"/>
        <v>0</v>
      </c>
      <c r="AH54" s="75">
        <f t="shared" si="24"/>
        <v>0</v>
      </c>
    </row>
    <row r="55" spans="2:34" hidden="1" outlineLevel="1">
      <c r="B55" t="str">
        <f t="shared" si="22"/>
        <v>e-hydrogen (compressed) - Process WTT emissions (nitrous oxide) - Global - ton N2O/ton fuel</v>
      </c>
      <c r="C55" t="str">
        <f>C52</f>
        <v>e-hydrogen (compressed)</v>
      </c>
      <c r="D55" t="s">
        <v>182</v>
      </c>
      <c r="E55" t="s">
        <v>49</v>
      </c>
      <c r="F55" t="s">
        <v>178</v>
      </c>
      <c r="G55" s="74">
        <v>0</v>
      </c>
      <c r="H55" s="75">
        <f t="shared" ref="H55:AH58" si="25">G55</f>
        <v>0</v>
      </c>
      <c r="I55" s="75">
        <f t="shared" si="25"/>
        <v>0</v>
      </c>
      <c r="J55" s="75">
        <f t="shared" si="25"/>
        <v>0</v>
      </c>
      <c r="K55" s="75">
        <f t="shared" si="25"/>
        <v>0</v>
      </c>
      <c r="L55" s="75">
        <f t="shared" si="25"/>
        <v>0</v>
      </c>
      <c r="M55" s="75">
        <f t="shared" si="25"/>
        <v>0</v>
      </c>
      <c r="N55" s="75">
        <f t="shared" si="25"/>
        <v>0</v>
      </c>
      <c r="O55" s="75">
        <f t="shared" si="25"/>
        <v>0</v>
      </c>
      <c r="P55" s="75">
        <f t="shared" si="25"/>
        <v>0</v>
      </c>
      <c r="Q55" s="75">
        <f t="shared" si="25"/>
        <v>0</v>
      </c>
      <c r="R55" s="75">
        <f t="shared" si="25"/>
        <v>0</v>
      </c>
      <c r="S55" s="75">
        <f t="shared" si="25"/>
        <v>0</v>
      </c>
      <c r="T55" s="75">
        <f t="shared" si="25"/>
        <v>0</v>
      </c>
      <c r="U55" s="75">
        <f t="shared" si="25"/>
        <v>0</v>
      </c>
      <c r="V55" s="75">
        <f t="shared" si="25"/>
        <v>0</v>
      </c>
      <c r="W55" s="75">
        <f t="shared" si="25"/>
        <v>0</v>
      </c>
      <c r="X55" s="75">
        <f t="shared" si="25"/>
        <v>0</v>
      </c>
      <c r="Y55" s="75">
        <f t="shared" si="25"/>
        <v>0</v>
      </c>
      <c r="Z55" s="75">
        <f t="shared" si="25"/>
        <v>0</v>
      </c>
      <c r="AA55" s="75">
        <f t="shared" si="25"/>
        <v>0</v>
      </c>
      <c r="AB55" s="75">
        <f t="shared" si="25"/>
        <v>0</v>
      </c>
      <c r="AC55" s="75">
        <f t="shared" si="25"/>
        <v>0</v>
      </c>
      <c r="AD55" s="75">
        <f t="shared" si="25"/>
        <v>0</v>
      </c>
      <c r="AE55" s="75">
        <f t="shared" si="25"/>
        <v>0</v>
      </c>
      <c r="AF55" s="75">
        <f t="shared" si="25"/>
        <v>0</v>
      </c>
      <c r="AG55" s="75">
        <f t="shared" si="25"/>
        <v>0</v>
      </c>
      <c r="AH55" s="75">
        <f t="shared" si="25"/>
        <v>0</v>
      </c>
    </row>
    <row r="56" spans="2:34" hidden="1" outlineLevel="1">
      <c r="B56" t="str">
        <f t="shared" si="22"/>
        <v>e-hydrogen (compressed) - TTW emissions (carbon dioxide) - Global - ton CO2/ton fuel</v>
      </c>
      <c r="C56" t="str">
        <f>C54</f>
        <v>e-hydrogen (compressed)</v>
      </c>
      <c r="D56" t="s">
        <v>202</v>
      </c>
      <c r="E56" t="s">
        <v>49</v>
      </c>
      <c r="F56" t="s">
        <v>176</v>
      </c>
      <c r="G56" s="74">
        <v>0</v>
      </c>
      <c r="H56" s="75">
        <f>G56</f>
        <v>0</v>
      </c>
      <c r="I56" s="75">
        <f t="shared" si="25"/>
        <v>0</v>
      </c>
      <c r="J56" s="75">
        <f t="shared" si="25"/>
        <v>0</v>
      </c>
      <c r="K56" s="75">
        <f t="shared" si="25"/>
        <v>0</v>
      </c>
      <c r="L56" s="75">
        <f t="shared" si="25"/>
        <v>0</v>
      </c>
      <c r="M56" s="75">
        <f t="shared" si="25"/>
        <v>0</v>
      </c>
      <c r="N56" s="75">
        <f t="shared" si="25"/>
        <v>0</v>
      </c>
      <c r="O56" s="75">
        <f t="shared" si="25"/>
        <v>0</v>
      </c>
      <c r="P56" s="75">
        <f t="shared" si="25"/>
        <v>0</v>
      </c>
      <c r="Q56" s="75">
        <f t="shared" si="25"/>
        <v>0</v>
      </c>
      <c r="R56" s="75">
        <f t="shared" si="25"/>
        <v>0</v>
      </c>
      <c r="S56" s="75">
        <f t="shared" si="25"/>
        <v>0</v>
      </c>
      <c r="T56" s="75">
        <f t="shared" si="25"/>
        <v>0</v>
      </c>
      <c r="U56" s="75">
        <f t="shared" si="25"/>
        <v>0</v>
      </c>
      <c r="V56" s="75">
        <f t="shared" si="25"/>
        <v>0</v>
      </c>
      <c r="W56" s="75">
        <f t="shared" si="25"/>
        <v>0</v>
      </c>
      <c r="X56" s="75">
        <f t="shared" si="25"/>
        <v>0</v>
      </c>
      <c r="Y56" s="75">
        <f t="shared" si="25"/>
        <v>0</v>
      </c>
      <c r="Z56" s="75">
        <f t="shared" si="25"/>
        <v>0</v>
      </c>
      <c r="AA56" s="75">
        <f t="shared" si="25"/>
        <v>0</v>
      </c>
      <c r="AB56" s="75">
        <f t="shared" si="25"/>
        <v>0</v>
      </c>
      <c r="AC56" s="75">
        <f t="shared" si="25"/>
        <v>0</v>
      </c>
      <c r="AD56" s="75">
        <f t="shared" si="25"/>
        <v>0</v>
      </c>
      <c r="AE56" s="75">
        <f t="shared" si="25"/>
        <v>0</v>
      </c>
      <c r="AF56" s="75">
        <f t="shared" si="25"/>
        <v>0</v>
      </c>
      <c r="AG56" s="75">
        <f t="shared" si="25"/>
        <v>0</v>
      </c>
      <c r="AH56" s="75">
        <f t="shared" si="25"/>
        <v>0</v>
      </c>
    </row>
    <row r="57" spans="2:34" hidden="1" outlineLevel="1">
      <c r="B57" t="str">
        <f t="shared" si="22"/>
        <v>e-hydrogen (compressed) - TTW emissions (methane) - Global - ton CH4/ton fuel</v>
      </c>
      <c r="C57" t="str">
        <f>C54</f>
        <v>e-hydrogen (compressed)</v>
      </c>
      <c r="D57" t="s">
        <v>203</v>
      </c>
      <c r="E57" t="s">
        <v>49</v>
      </c>
      <c r="F57" t="s">
        <v>177</v>
      </c>
      <c r="G57" s="74">
        <v>0</v>
      </c>
      <c r="H57" s="75">
        <f>G57</f>
        <v>0</v>
      </c>
      <c r="I57" s="75">
        <f t="shared" si="25"/>
        <v>0</v>
      </c>
      <c r="J57" s="75">
        <f t="shared" si="25"/>
        <v>0</v>
      </c>
      <c r="K57" s="75">
        <f t="shared" si="25"/>
        <v>0</v>
      </c>
      <c r="L57" s="75">
        <f t="shared" si="25"/>
        <v>0</v>
      </c>
      <c r="M57" s="75">
        <f t="shared" si="25"/>
        <v>0</v>
      </c>
      <c r="N57" s="75">
        <f t="shared" si="25"/>
        <v>0</v>
      </c>
      <c r="O57" s="75">
        <f t="shared" si="25"/>
        <v>0</v>
      </c>
      <c r="P57" s="75">
        <f t="shared" si="25"/>
        <v>0</v>
      </c>
      <c r="Q57" s="75">
        <f t="shared" si="25"/>
        <v>0</v>
      </c>
      <c r="R57" s="75">
        <f t="shared" si="25"/>
        <v>0</v>
      </c>
      <c r="S57" s="75">
        <f t="shared" si="25"/>
        <v>0</v>
      </c>
      <c r="T57" s="75">
        <f t="shared" si="25"/>
        <v>0</v>
      </c>
      <c r="U57" s="75">
        <f t="shared" si="25"/>
        <v>0</v>
      </c>
      <c r="V57" s="75">
        <f t="shared" si="25"/>
        <v>0</v>
      </c>
      <c r="W57" s="75">
        <f t="shared" si="25"/>
        <v>0</v>
      </c>
      <c r="X57" s="75">
        <f t="shared" si="25"/>
        <v>0</v>
      </c>
      <c r="Y57" s="75">
        <f t="shared" si="25"/>
        <v>0</v>
      </c>
      <c r="Z57" s="75">
        <f t="shared" si="25"/>
        <v>0</v>
      </c>
      <c r="AA57" s="75">
        <f t="shared" si="25"/>
        <v>0</v>
      </c>
      <c r="AB57" s="75">
        <f t="shared" si="25"/>
        <v>0</v>
      </c>
      <c r="AC57" s="75">
        <f t="shared" si="25"/>
        <v>0</v>
      </c>
      <c r="AD57" s="75">
        <f t="shared" si="25"/>
        <v>0</v>
      </c>
      <c r="AE57" s="75">
        <f t="shared" si="25"/>
        <v>0</v>
      </c>
      <c r="AF57" s="75">
        <f t="shared" si="25"/>
        <v>0</v>
      </c>
      <c r="AG57" s="75">
        <f t="shared" si="25"/>
        <v>0</v>
      </c>
      <c r="AH57" s="75">
        <f t="shared" si="25"/>
        <v>0</v>
      </c>
    </row>
    <row r="58" spans="2:34" hidden="1" outlineLevel="1">
      <c r="B58" t="str">
        <f t="shared" si="22"/>
        <v>e-hydrogen (compressed) - TTW emissions (nitrous oxide) - Global - ton N2O/ton fuel</v>
      </c>
      <c r="C58" t="str">
        <f>C55</f>
        <v>e-hydrogen (compressed)</v>
      </c>
      <c r="D58" t="s">
        <v>204</v>
      </c>
      <c r="E58" t="s">
        <v>49</v>
      </c>
      <c r="F58" t="s">
        <v>178</v>
      </c>
      <c r="G58" s="74">
        <v>0</v>
      </c>
      <c r="H58" s="75">
        <f>G58</f>
        <v>0</v>
      </c>
      <c r="I58" s="75">
        <f t="shared" si="25"/>
        <v>0</v>
      </c>
      <c r="J58" s="75">
        <f t="shared" si="25"/>
        <v>0</v>
      </c>
      <c r="K58" s="75">
        <f t="shared" si="25"/>
        <v>0</v>
      </c>
      <c r="L58" s="75">
        <f t="shared" si="25"/>
        <v>0</v>
      </c>
      <c r="M58" s="75">
        <f t="shared" si="25"/>
        <v>0</v>
      </c>
      <c r="N58" s="75">
        <f t="shared" si="25"/>
        <v>0</v>
      </c>
      <c r="O58" s="75">
        <f t="shared" si="25"/>
        <v>0</v>
      </c>
      <c r="P58" s="75">
        <f t="shared" si="25"/>
        <v>0</v>
      </c>
      <c r="Q58" s="75">
        <f t="shared" si="25"/>
        <v>0</v>
      </c>
      <c r="R58" s="75">
        <f t="shared" si="25"/>
        <v>0</v>
      </c>
      <c r="S58" s="75">
        <f t="shared" si="25"/>
        <v>0</v>
      </c>
      <c r="T58" s="75">
        <f t="shared" si="25"/>
        <v>0</v>
      </c>
      <c r="U58" s="75">
        <f t="shared" si="25"/>
        <v>0</v>
      </c>
      <c r="V58" s="75">
        <f t="shared" si="25"/>
        <v>0</v>
      </c>
      <c r="W58" s="75">
        <f t="shared" si="25"/>
        <v>0</v>
      </c>
      <c r="X58" s="75">
        <f t="shared" si="25"/>
        <v>0</v>
      </c>
      <c r="Y58" s="75">
        <f t="shared" si="25"/>
        <v>0</v>
      </c>
      <c r="Z58" s="75">
        <f t="shared" si="25"/>
        <v>0</v>
      </c>
      <c r="AA58" s="75">
        <f t="shared" si="25"/>
        <v>0</v>
      </c>
      <c r="AB58" s="75">
        <f t="shared" si="25"/>
        <v>0</v>
      </c>
      <c r="AC58" s="75">
        <f t="shared" si="25"/>
        <v>0</v>
      </c>
      <c r="AD58" s="75">
        <f t="shared" si="25"/>
        <v>0</v>
      </c>
      <c r="AE58" s="75">
        <f t="shared" si="25"/>
        <v>0</v>
      </c>
      <c r="AF58" s="75">
        <f t="shared" si="25"/>
        <v>0</v>
      </c>
      <c r="AG58" s="75">
        <f t="shared" si="25"/>
        <v>0</v>
      </c>
      <c r="AH58" s="75">
        <f t="shared" si="25"/>
        <v>0</v>
      </c>
    </row>
    <row r="59" spans="2:34" collapsed="1"/>
    <row r="60" spans="2:34">
      <c r="C60" s="52" t="s">
        <v>22</v>
      </c>
      <c r="D60" s="52" t="s">
        <v>28</v>
      </c>
      <c r="E60" s="52" t="s">
        <v>1</v>
      </c>
      <c r="F60" s="52" t="s">
        <v>29</v>
      </c>
      <c r="G60" s="3">
        <v>2023</v>
      </c>
      <c r="H60" s="3">
        <v>2024</v>
      </c>
      <c r="I60" s="3">
        <v>2025</v>
      </c>
      <c r="J60" s="3">
        <v>2026</v>
      </c>
      <c r="K60" s="3">
        <v>2027</v>
      </c>
      <c r="L60" s="3">
        <v>2028</v>
      </c>
      <c r="M60" s="3">
        <v>2029</v>
      </c>
      <c r="N60" s="3">
        <v>2030</v>
      </c>
      <c r="O60" s="3">
        <v>2031</v>
      </c>
      <c r="P60" s="3">
        <v>2032</v>
      </c>
      <c r="Q60" s="3">
        <v>2033</v>
      </c>
      <c r="R60" s="3">
        <v>2034</v>
      </c>
      <c r="S60" s="3">
        <v>2035</v>
      </c>
      <c r="T60" s="3">
        <v>2036</v>
      </c>
      <c r="U60" s="3">
        <v>2037</v>
      </c>
      <c r="V60" s="3">
        <v>2038</v>
      </c>
      <c r="W60" s="3">
        <v>2039</v>
      </c>
      <c r="X60" s="3">
        <v>2040</v>
      </c>
      <c r="Y60" s="3">
        <v>2041</v>
      </c>
      <c r="Z60" s="3">
        <v>2042</v>
      </c>
      <c r="AA60" s="3">
        <v>2043</v>
      </c>
      <c r="AB60" s="3">
        <v>2044</v>
      </c>
      <c r="AC60" s="3">
        <v>2045</v>
      </c>
      <c r="AD60" s="3">
        <v>2046</v>
      </c>
      <c r="AE60" s="3">
        <v>2047</v>
      </c>
      <c r="AF60" s="3">
        <v>2048</v>
      </c>
      <c r="AG60" s="3">
        <v>2049</v>
      </c>
      <c r="AH60" s="3">
        <v>2050</v>
      </c>
    </row>
    <row r="61" spans="2:34" hidden="1" outlineLevel="1">
      <c r="B61" t="str">
        <f t="shared" ref="B61:B72" si="26">_xlfn.TEXTJOIN(" - ",TRUE,C61:F61)</f>
        <v>e-ammonia - Plant lifetime - Global - Years</v>
      </c>
      <c r="C61" t="str">
        <f>C60</f>
        <v>e-ammonia</v>
      </c>
      <c r="D61" t="s">
        <v>109</v>
      </c>
      <c r="E61" t="s">
        <v>49</v>
      </c>
      <c r="F61" t="s">
        <v>110</v>
      </c>
      <c r="G61" s="74">
        <v>30</v>
      </c>
      <c r="H61" s="75">
        <f>G61</f>
        <v>30</v>
      </c>
      <c r="I61" s="75">
        <f t="shared" ref="I61:AH61" si="27">H61</f>
        <v>30</v>
      </c>
      <c r="J61" s="75">
        <f t="shared" si="27"/>
        <v>30</v>
      </c>
      <c r="K61" s="75">
        <f t="shared" si="27"/>
        <v>30</v>
      </c>
      <c r="L61" s="75">
        <f t="shared" si="27"/>
        <v>30</v>
      </c>
      <c r="M61" s="75">
        <f t="shared" si="27"/>
        <v>30</v>
      </c>
      <c r="N61" s="75">
        <f t="shared" si="27"/>
        <v>30</v>
      </c>
      <c r="O61" s="75">
        <f t="shared" si="27"/>
        <v>30</v>
      </c>
      <c r="P61" s="75">
        <f t="shared" si="27"/>
        <v>30</v>
      </c>
      <c r="Q61" s="75">
        <f t="shared" si="27"/>
        <v>30</v>
      </c>
      <c r="R61" s="75">
        <f t="shared" si="27"/>
        <v>30</v>
      </c>
      <c r="S61" s="75">
        <f t="shared" si="27"/>
        <v>30</v>
      </c>
      <c r="T61" s="75">
        <f t="shared" si="27"/>
        <v>30</v>
      </c>
      <c r="U61" s="75">
        <f t="shared" si="27"/>
        <v>30</v>
      </c>
      <c r="V61" s="75">
        <f t="shared" si="27"/>
        <v>30</v>
      </c>
      <c r="W61" s="75">
        <f t="shared" si="27"/>
        <v>30</v>
      </c>
      <c r="X61" s="75">
        <f t="shared" si="27"/>
        <v>30</v>
      </c>
      <c r="Y61" s="75">
        <f t="shared" si="27"/>
        <v>30</v>
      </c>
      <c r="Z61" s="75">
        <f t="shared" si="27"/>
        <v>30</v>
      </c>
      <c r="AA61" s="75">
        <f t="shared" si="27"/>
        <v>30</v>
      </c>
      <c r="AB61" s="75">
        <f t="shared" si="27"/>
        <v>30</v>
      </c>
      <c r="AC61" s="75">
        <f t="shared" si="27"/>
        <v>30</v>
      </c>
      <c r="AD61" s="75">
        <f t="shared" si="27"/>
        <v>30</v>
      </c>
      <c r="AE61" s="75">
        <f t="shared" si="27"/>
        <v>30</v>
      </c>
      <c r="AF61" s="75">
        <f t="shared" si="27"/>
        <v>30</v>
      </c>
      <c r="AG61" s="75">
        <f t="shared" si="27"/>
        <v>30</v>
      </c>
      <c r="AH61" s="75">
        <f t="shared" si="27"/>
        <v>30</v>
      </c>
    </row>
    <row r="62" spans="2:34" hidden="1" outlineLevel="1">
      <c r="B62" t="str">
        <f t="shared" si="26"/>
        <v>e-ammonia - Total CAPEX - Global - USD/ton fuel</v>
      </c>
      <c r="C62" t="str">
        <f>C60</f>
        <v>e-ammonia</v>
      </c>
      <c r="D62" t="s">
        <v>136</v>
      </c>
      <c r="E62" t="s">
        <v>49</v>
      </c>
      <c r="F62" t="s">
        <v>31</v>
      </c>
      <c r="G62" s="72">
        <v>2190</v>
      </c>
      <c r="H62" s="72">
        <v>1970</v>
      </c>
      <c r="I62" s="72">
        <v>1750</v>
      </c>
      <c r="J62" s="72">
        <v>1530</v>
      </c>
      <c r="K62" s="72">
        <v>1310</v>
      </c>
      <c r="L62" s="72">
        <v>1090</v>
      </c>
      <c r="M62" s="72">
        <v>870</v>
      </c>
      <c r="N62" s="72">
        <v>650</v>
      </c>
      <c r="O62" s="72">
        <v>642.5</v>
      </c>
      <c r="P62" s="72">
        <v>635</v>
      </c>
      <c r="Q62" s="72">
        <v>627.5</v>
      </c>
      <c r="R62" s="72">
        <v>620</v>
      </c>
      <c r="S62" s="72">
        <v>612.5</v>
      </c>
      <c r="T62" s="72">
        <v>605</v>
      </c>
      <c r="U62" s="72">
        <v>597.5</v>
      </c>
      <c r="V62" s="72">
        <v>590</v>
      </c>
      <c r="W62" s="72">
        <v>582.5</v>
      </c>
      <c r="X62" s="72">
        <v>575</v>
      </c>
      <c r="Y62" s="72">
        <v>567.5</v>
      </c>
      <c r="Z62" s="72">
        <v>560</v>
      </c>
      <c r="AA62" s="72">
        <v>552.5</v>
      </c>
      <c r="AB62" s="72">
        <v>545</v>
      </c>
      <c r="AC62" s="72">
        <v>537.5</v>
      </c>
      <c r="AD62" s="72">
        <v>530</v>
      </c>
      <c r="AE62" s="72">
        <v>522.5</v>
      </c>
      <c r="AF62" s="72">
        <v>515</v>
      </c>
      <c r="AG62" s="72">
        <v>507.5</v>
      </c>
      <c r="AH62" s="72">
        <v>500</v>
      </c>
    </row>
    <row r="63" spans="2:34" hidden="1" outlineLevel="1">
      <c r="B63" t="str">
        <f t="shared" si="26"/>
        <v>e-ammonia - OPEX - Global - USD/ton fuel/year</v>
      </c>
      <c r="C63" t="str">
        <f>C60</f>
        <v>e-ammonia</v>
      </c>
      <c r="D63" t="s">
        <v>41</v>
      </c>
      <c r="E63" t="s">
        <v>49</v>
      </c>
      <c r="F63" t="s">
        <v>114</v>
      </c>
      <c r="G63" s="72">
        <v>87.600000000000009</v>
      </c>
      <c r="H63" s="72">
        <v>78.8</v>
      </c>
      <c r="I63" s="72">
        <v>70</v>
      </c>
      <c r="J63" s="72">
        <v>61.2</v>
      </c>
      <c r="K63" s="72">
        <v>52.4</v>
      </c>
      <c r="L63" s="72">
        <v>43.6</v>
      </c>
      <c r="M63" s="72">
        <v>34.800000000000004</v>
      </c>
      <c r="N63" s="72">
        <v>26</v>
      </c>
      <c r="O63" s="72">
        <v>25.7</v>
      </c>
      <c r="P63" s="72">
        <v>25.400000000000002</v>
      </c>
      <c r="Q63" s="72">
        <v>25.1</v>
      </c>
      <c r="R63" s="72">
        <v>24.8</v>
      </c>
      <c r="S63" s="72">
        <v>24.5</v>
      </c>
      <c r="T63" s="72">
        <v>24.2</v>
      </c>
      <c r="U63" s="72">
        <v>23.900000000000002</v>
      </c>
      <c r="V63" s="72">
        <v>23.6</v>
      </c>
      <c r="W63" s="72">
        <v>23.3</v>
      </c>
      <c r="X63" s="72">
        <v>23</v>
      </c>
      <c r="Y63" s="72">
        <v>22.7</v>
      </c>
      <c r="Z63" s="72">
        <v>22.400000000000002</v>
      </c>
      <c r="AA63" s="72">
        <v>22.1</v>
      </c>
      <c r="AB63" s="72">
        <v>21.8</v>
      </c>
      <c r="AC63" s="72">
        <v>21.5</v>
      </c>
      <c r="AD63" s="72">
        <v>21.2</v>
      </c>
      <c r="AE63" s="72">
        <v>20.900000000000002</v>
      </c>
      <c r="AF63" s="72">
        <v>20.6</v>
      </c>
      <c r="AG63" s="72">
        <v>20.3</v>
      </c>
      <c r="AH63" s="72">
        <v>20</v>
      </c>
    </row>
    <row r="64" spans="2:34" hidden="1" outlineLevel="1">
      <c r="B64" t="str">
        <f t="shared" si="26"/>
        <v>e-ammonia - Energy demand - Global - MWh/ton fuel</v>
      </c>
      <c r="C64" t="str">
        <f>C60</f>
        <v>e-ammonia</v>
      </c>
      <c r="D64" t="s">
        <v>137</v>
      </c>
      <c r="E64" t="s">
        <v>49</v>
      </c>
      <c r="F64" t="s">
        <v>122</v>
      </c>
      <c r="G64" s="77">
        <v>0.25</v>
      </c>
      <c r="H64" s="77">
        <v>0.25</v>
      </c>
      <c r="I64" s="77">
        <v>0.25</v>
      </c>
      <c r="J64" s="77">
        <v>0.25</v>
      </c>
      <c r="K64" s="77">
        <v>0.25</v>
      </c>
      <c r="L64" s="77">
        <v>0.25</v>
      </c>
      <c r="M64" s="77">
        <v>0.25</v>
      </c>
      <c r="N64" s="77">
        <v>0.25</v>
      </c>
      <c r="O64" s="77">
        <v>0.25</v>
      </c>
      <c r="P64" s="77">
        <v>0.25</v>
      </c>
      <c r="Q64" s="77">
        <v>0.25</v>
      </c>
      <c r="R64" s="77">
        <v>0.25</v>
      </c>
      <c r="S64" s="77">
        <v>0.25</v>
      </c>
      <c r="T64" s="77">
        <v>0.25</v>
      </c>
      <c r="U64" s="77">
        <v>0.25</v>
      </c>
      <c r="V64" s="77">
        <v>0.25</v>
      </c>
      <c r="W64" s="77">
        <v>0.25</v>
      </c>
      <c r="X64" s="77">
        <v>0.25</v>
      </c>
      <c r="Y64" s="77">
        <v>0.25</v>
      </c>
      <c r="Z64" s="77">
        <v>0.25</v>
      </c>
      <c r="AA64" s="77">
        <v>0.25</v>
      </c>
      <c r="AB64" s="77">
        <v>0.25</v>
      </c>
      <c r="AC64" s="77">
        <v>0.25</v>
      </c>
      <c r="AD64" s="77">
        <v>0.25</v>
      </c>
      <c r="AE64" s="77">
        <v>0.25</v>
      </c>
      <c r="AF64" s="77">
        <v>0.25</v>
      </c>
      <c r="AG64" s="77">
        <v>0.25</v>
      </c>
      <c r="AH64" s="77">
        <v>0.25</v>
      </c>
    </row>
    <row r="65" spans="2:34" hidden="1" outlineLevel="1">
      <c r="B65" t="str">
        <f t="shared" si="26"/>
        <v>e-ammonia - Conversion H2 -&gt; NH3 - Global - ton H2/ton NH3</v>
      </c>
      <c r="C65" t="str">
        <f>C60</f>
        <v>e-ammonia</v>
      </c>
      <c r="D65" t="s">
        <v>64</v>
      </c>
      <c r="E65" t="s">
        <v>49</v>
      </c>
      <c r="F65" t="s">
        <v>65</v>
      </c>
      <c r="G65" s="77">
        <v>0.18</v>
      </c>
      <c r="H65" s="77">
        <v>0.18</v>
      </c>
      <c r="I65" s="77">
        <v>0.18</v>
      </c>
      <c r="J65" s="77">
        <v>0.18</v>
      </c>
      <c r="K65" s="77">
        <v>0.18</v>
      </c>
      <c r="L65" s="77">
        <v>0.18</v>
      </c>
      <c r="M65" s="77">
        <v>0.18</v>
      </c>
      <c r="N65" s="77">
        <v>0.18</v>
      </c>
      <c r="O65" s="77">
        <v>0.18</v>
      </c>
      <c r="P65" s="77">
        <v>0.18</v>
      </c>
      <c r="Q65" s="77">
        <v>0.18</v>
      </c>
      <c r="R65" s="77">
        <v>0.18</v>
      </c>
      <c r="S65" s="77">
        <v>0.18</v>
      </c>
      <c r="T65" s="77">
        <v>0.18</v>
      </c>
      <c r="U65" s="77">
        <v>0.18</v>
      </c>
      <c r="V65" s="77">
        <v>0.18</v>
      </c>
      <c r="W65" s="77">
        <v>0.18</v>
      </c>
      <c r="X65" s="77">
        <v>0.18</v>
      </c>
      <c r="Y65" s="77">
        <v>0.18</v>
      </c>
      <c r="Z65" s="77">
        <v>0.18</v>
      </c>
      <c r="AA65" s="77">
        <v>0.18</v>
      </c>
      <c r="AB65" s="77">
        <v>0.18</v>
      </c>
      <c r="AC65" s="77">
        <v>0.18</v>
      </c>
      <c r="AD65" s="77">
        <v>0.18</v>
      </c>
      <c r="AE65" s="77">
        <v>0.18</v>
      </c>
      <c r="AF65" s="77">
        <v>0.18</v>
      </c>
      <c r="AG65" s="77">
        <v>0.18</v>
      </c>
      <c r="AH65" s="77">
        <v>0.18</v>
      </c>
    </row>
    <row r="66" spans="2:34" hidden="1" outlineLevel="1">
      <c r="B66" t="str">
        <f t="shared" si="26"/>
        <v>e-ammonia - Conversion N2 -&gt; NH3 - Global - ton N2/ton NH3</v>
      </c>
      <c r="C66" t="str">
        <f>C60</f>
        <v>e-ammonia</v>
      </c>
      <c r="D66" t="s">
        <v>66</v>
      </c>
      <c r="E66" t="s">
        <v>49</v>
      </c>
      <c r="F66" t="s">
        <v>67</v>
      </c>
      <c r="G66" s="77">
        <v>0.82199999999999995</v>
      </c>
      <c r="H66" s="77">
        <v>0.82199999999999995</v>
      </c>
      <c r="I66" s="77">
        <v>0.82199999999999995</v>
      </c>
      <c r="J66" s="77">
        <v>0.82199999999999995</v>
      </c>
      <c r="K66" s="77">
        <v>0.82199999999999995</v>
      </c>
      <c r="L66" s="77">
        <v>0.82199999999999995</v>
      </c>
      <c r="M66" s="77">
        <v>0.82199999999999995</v>
      </c>
      <c r="N66" s="77">
        <v>0.82199999999999995</v>
      </c>
      <c r="O66" s="77">
        <v>0.82199999999999995</v>
      </c>
      <c r="P66" s="77">
        <v>0.82199999999999995</v>
      </c>
      <c r="Q66" s="77">
        <v>0.82199999999999995</v>
      </c>
      <c r="R66" s="77">
        <v>0.82199999999999995</v>
      </c>
      <c r="S66" s="77">
        <v>0.82199999999999995</v>
      </c>
      <c r="T66" s="77">
        <v>0.82199999999999995</v>
      </c>
      <c r="U66" s="77">
        <v>0.82199999999999995</v>
      </c>
      <c r="V66" s="77">
        <v>0.82199999999999995</v>
      </c>
      <c r="W66" s="77">
        <v>0.82199999999999995</v>
      </c>
      <c r="X66" s="77">
        <v>0.82199999999999995</v>
      </c>
      <c r="Y66" s="77">
        <v>0.82199999999999995</v>
      </c>
      <c r="Z66" s="77">
        <v>0.82199999999999995</v>
      </c>
      <c r="AA66" s="77">
        <v>0.82199999999999995</v>
      </c>
      <c r="AB66" s="77">
        <v>0.82199999999999995</v>
      </c>
      <c r="AC66" s="77">
        <v>0.82199999999999995</v>
      </c>
      <c r="AD66" s="77">
        <v>0.82199999999999995</v>
      </c>
      <c r="AE66" s="77">
        <v>0.82199999999999995</v>
      </c>
      <c r="AF66" s="77">
        <v>0.82199999999999995</v>
      </c>
      <c r="AG66" s="77">
        <v>0.82199999999999995</v>
      </c>
      <c r="AH66" s="77">
        <v>0.82199999999999995</v>
      </c>
    </row>
    <row r="67" spans="2:34" hidden="1" outlineLevel="1">
      <c r="B67" t="str">
        <f t="shared" si="26"/>
        <v>e-ammonia - Process WTT emissions (carbon dioxide) - Global - ton CO2/ton fuel</v>
      </c>
      <c r="C67" t="str">
        <f>C65</f>
        <v>e-ammonia</v>
      </c>
      <c r="D67" t="s">
        <v>180</v>
      </c>
      <c r="E67" t="s">
        <v>49</v>
      </c>
      <c r="F67" t="s">
        <v>176</v>
      </c>
      <c r="G67" s="74">
        <v>0</v>
      </c>
      <c r="H67" s="75">
        <f>G67</f>
        <v>0</v>
      </c>
      <c r="I67" s="75">
        <f t="shared" ref="I67:AH67" si="28">H67</f>
        <v>0</v>
      </c>
      <c r="J67" s="75">
        <f t="shared" si="28"/>
        <v>0</v>
      </c>
      <c r="K67" s="75">
        <f t="shared" si="28"/>
        <v>0</v>
      </c>
      <c r="L67" s="75">
        <f t="shared" si="28"/>
        <v>0</v>
      </c>
      <c r="M67" s="75">
        <f t="shared" si="28"/>
        <v>0</v>
      </c>
      <c r="N67" s="75">
        <f t="shared" si="28"/>
        <v>0</v>
      </c>
      <c r="O67" s="75">
        <f t="shared" si="28"/>
        <v>0</v>
      </c>
      <c r="P67" s="75">
        <f t="shared" si="28"/>
        <v>0</v>
      </c>
      <c r="Q67" s="75">
        <f t="shared" si="28"/>
        <v>0</v>
      </c>
      <c r="R67" s="75">
        <f t="shared" si="28"/>
        <v>0</v>
      </c>
      <c r="S67" s="75">
        <f t="shared" si="28"/>
        <v>0</v>
      </c>
      <c r="T67" s="75">
        <f t="shared" si="28"/>
        <v>0</v>
      </c>
      <c r="U67" s="75">
        <f t="shared" si="28"/>
        <v>0</v>
      </c>
      <c r="V67" s="75">
        <f t="shared" si="28"/>
        <v>0</v>
      </c>
      <c r="W67" s="75">
        <f t="shared" si="28"/>
        <v>0</v>
      </c>
      <c r="X67" s="75">
        <f t="shared" si="28"/>
        <v>0</v>
      </c>
      <c r="Y67" s="75">
        <f t="shared" si="28"/>
        <v>0</v>
      </c>
      <c r="Z67" s="75">
        <f t="shared" si="28"/>
        <v>0</v>
      </c>
      <c r="AA67" s="75">
        <f t="shared" si="28"/>
        <v>0</v>
      </c>
      <c r="AB67" s="75">
        <f t="shared" si="28"/>
        <v>0</v>
      </c>
      <c r="AC67" s="75">
        <f t="shared" si="28"/>
        <v>0</v>
      </c>
      <c r="AD67" s="75">
        <f t="shared" si="28"/>
        <v>0</v>
      </c>
      <c r="AE67" s="75">
        <f t="shared" si="28"/>
        <v>0</v>
      </c>
      <c r="AF67" s="75">
        <f t="shared" si="28"/>
        <v>0</v>
      </c>
      <c r="AG67" s="75">
        <f t="shared" si="28"/>
        <v>0</v>
      </c>
      <c r="AH67" s="75">
        <f t="shared" si="28"/>
        <v>0</v>
      </c>
    </row>
    <row r="68" spans="2:34" hidden="1" outlineLevel="1">
      <c r="B68" t="str">
        <f t="shared" si="26"/>
        <v>e-ammonia - Process WTT emissions (methane) - Global - ton CH4/ton fuel</v>
      </c>
      <c r="C68" t="str">
        <f>C65</f>
        <v>e-ammonia</v>
      </c>
      <c r="D68" t="s">
        <v>181</v>
      </c>
      <c r="E68" t="s">
        <v>49</v>
      </c>
      <c r="F68" t="s">
        <v>177</v>
      </c>
      <c r="G68" s="74">
        <v>0</v>
      </c>
      <c r="H68" s="75">
        <f t="shared" ref="H68:AH68" si="29">G68</f>
        <v>0</v>
      </c>
      <c r="I68" s="75">
        <f t="shared" si="29"/>
        <v>0</v>
      </c>
      <c r="J68" s="75">
        <f t="shared" si="29"/>
        <v>0</v>
      </c>
      <c r="K68" s="75">
        <f t="shared" si="29"/>
        <v>0</v>
      </c>
      <c r="L68" s="75">
        <f t="shared" si="29"/>
        <v>0</v>
      </c>
      <c r="M68" s="75">
        <f t="shared" si="29"/>
        <v>0</v>
      </c>
      <c r="N68" s="75">
        <f t="shared" si="29"/>
        <v>0</v>
      </c>
      <c r="O68" s="75">
        <f t="shared" si="29"/>
        <v>0</v>
      </c>
      <c r="P68" s="75">
        <f t="shared" si="29"/>
        <v>0</v>
      </c>
      <c r="Q68" s="75">
        <f t="shared" si="29"/>
        <v>0</v>
      </c>
      <c r="R68" s="75">
        <f t="shared" si="29"/>
        <v>0</v>
      </c>
      <c r="S68" s="75">
        <f t="shared" si="29"/>
        <v>0</v>
      </c>
      <c r="T68" s="75">
        <f t="shared" si="29"/>
        <v>0</v>
      </c>
      <c r="U68" s="75">
        <f t="shared" si="29"/>
        <v>0</v>
      </c>
      <c r="V68" s="75">
        <f t="shared" si="29"/>
        <v>0</v>
      </c>
      <c r="W68" s="75">
        <f t="shared" si="29"/>
        <v>0</v>
      </c>
      <c r="X68" s="75">
        <f t="shared" si="29"/>
        <v>0</v>
      </c>
      <c r="Y68" s="75">
        <f t="shared" si="29"/>
        <v>0</v>
      </c>
      <c r="Z68" s="75">
        <f t="shared" si="29"/>
        <v>0</v>
      </c>
      <c r="AA68" s="75">
        <f t="shared" si="29"/>
        <v>0</v>
      </c>
      <c r="AB68" s="75">
        <f t="shared" si="29"/>
        <v>0</v>
      </c>
      <c r="AC68" s="75">
        <f t="shared" si="29"/>
        <v>0</v>
      </c>
      <c r="AD68" s="75">
        <f t="shared" si="29"/>
        <v>0</v>
      </c>
      <c r="AE68" s="75">
        <f t="shared" si="29"/>
        <v>0</v>
      </c>
      <c r="AF68" s="75">
        <f t="shared" si="29"/>
        <v>0</v>
      </c>
      <c r="AG68" s="75">
        <f t="shared" si="29"/>
        <v>0</v>
      </c>
      <c r="AH68" s="75">
        <f t="shared" si="29"/>
        <v>0</v>
      </c>
    </row>
    <row r="69" spans="2:34" hidden="1" outlineLevel="1">
      <c r="B69" t="str">
        <f t="shared" si="26"/>
        <v>e-ammonia - Process WTT emissions (nitrous oxide) - Global - ton N2O/ton fuel</v>
      </c>
      <c r="C69" t="str">
        <f>C66</f>
        <v>e-ammonia</v>
      </c>
      <c r="D69" t="s">
        <v>182</v>
      </c>
      <c r="E69" t="s">
        <v>49</v>
      </c>
      <c r="F69" t="s">
        <v>178</v>
      </c>
      <c r="G69" s="74">
        <v>0</v>
      </c>
      <c r="H69" s="75">
        <f t="shared" ref="H69:AH72" si="30">G69</f>
        <v>0</v>
      </c>
      <c r="I69" s="75">
        <f t="shared" si="30"/>
        <v>0</v>
      </c>
      <c r="J69" s="75">
        <f t="shared" si="30"/>
        <v>0</v>
      </c>
      <c r="K69" s="75">
        <f t="shared" si="30"/>
        <v>0</v>
      </c>
      <c r="L69" s="75">
        <f t="shared" si="30"/>
        <v>0</v>
      </c>
      <c r="M69" s="75">
        <f t="shared" si="30"/>
        <v>0</v>
      </c>
      <c r="N69" s="75">
        <f t="shared" si="30"/>
        <v>0</v>
      </c>
      <c r="O69" s="75">
        <f t="shared" si="30"/>
        <v>0</v>
      </c>
      <c r="P69" s="75">
        <f t="shared" si="30"/>
        <v>0</v>
      </c>
      <c r="Q69" s="75">
        <f t="shared" si="30"/>
        <v>0</v>
      </c>
      <c r="R69" s="75">
        <f t="shared" si="30"/>
        <v>0</v>
      </c>
      <c r="S69" s="75">
        <f t="shared" si="30"/>
        <v>0</v>
      </c>
      <c r="T69" s="75">
        <f t="shared" si="30"/>
        <v>0</v>
      </c>
      <c r="U69" s="75">
        <f t="shared" si="30"/>
        <v>0</v>
      </c>
      <c r="V69" s="75">
        <f t="shared" si="30"/>
        <v>0</v>
      </c>
      <c r="W69" s="75">
        <f t="shared" si="30"/>
        <v>0</v>
      </c>
      <c r="X69" s="75">
        <f t="shared" si="30"/>
        <v>0</v>
      </c>
      <c r="Y69" s="75">
        <f t="shared" si="30"/>
        <v>0</v>
      </c>
      <c r="Z69" s="75">
        <f t="shared" si="30"/>
        <v>0</v>
      </c>
      <c r="AA69" s="75">
        <f t="shared" si="30"/>
        <v>0</v>
      </c>
      <c r="AB69" s="75">
        <f t="shared" si="30"/>
        <v>0</v>
      </c>
      <c r="AC69" s="75">
        <f t="shared" si="30"/>
        <v>0</v>
      </c>
      <c r="AD69" s="75">
        <f t="shared" si="30"/>
        <v>0</v>
      </c>
      <c r="AE69" s="75">
        <f t="shared" si="30"/>
        <v>0</v>
      </c>
      <c r="AF69" s="75">
        <f t="shared" si="30"/>
        <v>0</v>
      </c>
      <c r="AG69" s="75">
        <f t="shared" si="30"/>
        <v>0</v>
      </c>
      <c r="AH69" s="75">
        <f t="shared" si="30"/>
        <v>0</v>
      </c>
    </row>
    <row r="70" spans="2:34" hidden="1" outlineLevel="1">
      <c r="B70" t="str">
        <f t="shared" si="26"/>
        <v>e-ammonia - TTW emissions (carbon dioxide) - Global - ton CO2/ton fuel</v>
      </c>
      <c r="C70" t="str">
        <f>C68</f>
        <v>e-ammonia</v>
      </c>
      <c r="D70" t="s">
        <v>202</v>
      </c>
      <c r="E70" t="s">
        <v>49</v>
      </c>
      <c r="F70" t="s">
        <v>176</v>
      </c>
      <c r="G70" s="74">
        <v>0</v>
      </c>
      <c r="H70" s="75">
        <f>G70</f>
        <v>0</v>
      </c>
      <c r="I70" s="75">
        <f t="shared" si="30"/>
        <v>0</v>
      </c>
      <c r="J70" s="75">
        <f t="shared" si="30"/>
        <v>0</v>
      </c>
      <c r="K70" s="75">
        <f t="shared" si="30"/>
        <v>0</v>
      </c>
      <c r="L70" s="75">
        <f t="shared" si="30"/>
        <v>0</v>
      </c>
      <c r="M70" s="75">
        <f t="shared" si="30"/>
        <v>0</v>
      </c>
      <c r="N70" s="75">
        <f t="shared" si="30"/>
        <v>0</v>
      </c>
      <c r="O70" s="75">
        <f t="shared" si="30"/>
        <v>0</v>
      </c>
      <c r="P70" s="75">
        <f t="shared" si="30"/>
        <v>0</v>
      </c>
      <c r="Q70" s="75">
        <f t="shared" si="30"/>
        <v>0</v>
      </c>
      <c r="R70" s="75">
        <f t="shared" si="30"/>
        <v>0</v>
      </c>
      <c r="S70" s="75">
        <f t="shared" si="30"/>
        <v>0</v>
      </c>
      <c r="T70" s="75">
        <f t="shared" si="30"/>
        <v>0</v>
      </c>
      <c r="U70" s="75">
        <f t="shared" si="30"/>
        <v>0</v>
      </c>
      <c r="V70" s="75">
        <f t="shared" si="30"/>
        <v>0</v>
      </c>
      <c r="W70" s="75">
        <f t="shared" si="30"/>
        <v>0</v>
      </c>
      <c r="X70" s="75">
        <f t="shared" si="30"/>
        <v>0</v>
      </c>
      <c r="Y70" s="75">
        <f t="shared" si="30"/>
        <v>0</v>
      </c>
      <c r="Z70" s="75">
        <f t="shared" si="30"/>
        <v>0</v>
      </c>
      <c r="AA70" s="75">
        <f t="shared" si="30"/>
        <v>0</v>
      </c>
      <c r="AB70" s="75">
        <f t="shared" si="30"/>
        <v>0</v>
      </c>
      <c r="AC70" s="75">
        <f t="shared" si="30"/>
        <v>0</v>
      </c>
      <c r="AD70" s="75">
        <f t="shared" si="30"/>
        <v>0</v>
      </c>
      <c r="AE70" s="75">
        <f t="shared" si="30"/>
        <v>0</v>
      </c>
      <c r="AF70" s="75">
        <f t="shared" si="30"/>
        <v>0</v>
      </c>
      <c r="AG70" s="75">
        <f t="shared" si="30"/>
        <v>0</v>
      </c>
      <c r="AH70" s="75">
        <f t="shared" si="30"/>
        <v>0</v>
      </c>
    </row>
    <row r="71" spans="2:34" hidden="1" outlineLevel="1">
      <c r="B71" t="str">
        <f t="shared" si="26"/>
        <v>e-ammonia - TTW emissions (methane) - Global - ton CH4/ton fuel</v>
      </c>
      <c r="C71" t="str">
        <f>C68</f>
        <v>e-ammonia</v>
      </c>
      <c r="D71" t="s">
        <v>203</v>
      </c>
      <c r="E71" t="s">
        <v>49</v>
      </c>
      <c r="F71" t="s">
        <v>177</v>
      </c>
      <c r="G71" s="74">
        <v>0</v>
      </c>
      <c r="H71" s="75">
        <f>G71</f>
        <v>0</v>
      </c>
      <c r="I71" s="75">
        <f t="shared" si="30"/>
        <v>0</v>
      </c>
      <c r="J71" s="75">
        <f t="shared" si="30"/>
        <v>0</v>
      </c>
      <c r="K71" s="75">
        <f t="shared" si="30"/>
        <v>0</v>
      </c>
      <c r="L71" s="75">
        <f t="shared" si="30"/>
        <v>0</v>
      </c>
      <c r="M71" s="75">
        <f t="shared" si="30"/>
        <v>0</v>
      </c>
      <c r="N71" s="75">
        <f t="shared" si="30"/>
        <v>0</v>
      </c>
      <c r="O71" s="75">
        <f t="shared" si="30"/>
        <v>0</v>
      </c>
      <c r="P71" s="75">
        <f t="shared" si="30"/>
        <v>0</v>
      </c>
      <c r="Q71" s="75">
        <f t="shared" si="30"/>
        <v>0</v>
      </c>
      <c r="R71" s="75">
        <f t="shared" si="30"/>
        <v>0</v>
      </c>
      <c r="S71" s="75">
        <f t="shared" si="30"/>
        <v>0</v>
      </c>
      <c r="T71" s="75">
        <f t="shared" si="30"/>
        <v>0</v>
      </c>
      <c r="U71" s="75">
        <f t="shared" si="30"/>
        <v>0</v>
      </c>
      <c r="V71" s="75">
        <f t="shared" si="30"/>
        <v>0</v>
      </c>
      <c r="W71" s="75">
        <f t="shared" si="30"/>
        <v>0</v>
      </c>
      <c r="X71" s="75">
        <f t="shared" si="30"/>
        <v>0</v>
      </c>
      <c r="Y71" s="75">
        <f t="shared" si="30"/>
        <v>0</v>
      </c>
      <c r="Z71" s="75">
        <f t="shared" si="30"/>
        <v>0</v>
      </c>
      <c r="AA71" s="75">
        <f t="shared" si="30"/>
        <v>0</v>
      </c>
      <c r="AB71" s="75">
        <f t="shared" si="30"/>
        <v>0</v>
      </c>
      <c r="AC71" s="75">
        <f t="shared" si="30"/>
        <v>0</v>
      </c>
      <c r="AD71" s="75">
        <f t="shared" si="30"/>
        <v>0</v>
      </c>
      <c r="AE71" s="75">
        <f t="shared" si="30"/>
        <v>0</v>
      </c>
      <c r="AF71" s="75">
        <f t="shared" si="30"/>
        <v>0</v>
      </c>
      <c r="AG71" s="75">
        <f t="shared" si="30"/>
        <v>0</v>
      </c>
      <c r="AH71" s="75">
        <f t="shared" si="30"/>
        <v>0</v>
      </c>
    </row>
    <row r="72" spans="2:34" hidden="1" outlineLevel="1">
      <c r="B72" t="str">
        <f t="shared" si="26"/>
        <v>e-ammonia - TTW emissions (nitrous oxide) - Global - ton N2O/ton fuel</v>
      </c>
      <c r="C72" t="str">
        <f>C69</f>
        <v>e-ammonia</v>
      </c>
      <c r="D72" t="s">
        <v>204</v>
      </c>
      <c r="E72" t="s">
        <v>49</v>
      </c>
      <c r="F72" t="s">
        <v>178</v>
      </c>
      <c r="G72" s="74">
        <v>0</v>
      </c>
      <c r="H72" s="75">
        <f>G72</f>
        <v>0</v>
      </c>
      <c r="I72" s="75">
        <f t="shared" si="30"/>
        <v>0</v>
      </c>
      <c r="J72" s="75">
        <f t="shared" si="30"/>
        <v>0</v>
      </c>
      <c r="K72" s="75">
        <f t="shared" si="30"/>
        <v>0</v>
      </c>
      <c r="L72" s="75">
        <f t="shared" si="30"/>
        <v>0</v>
      </c>
      <c r="M72" s="75">
        <f t="shared" si="30"/>
        <v>0</v>
      </c>
      <c r="N72" s="75">
        <f t="shared" si="30"/>
        <v>0</v>
      </c>
      <c r="O72" s="75">
        <f t="shared" si="30"/>
        <v>0</v>
      </c>
      <c r="P72" s="75">
        <f t="shared" si="30"/>
        <v>0</v>
      </c>
      <c r="Q72" s="75">
        <f t="shared" si="30"/>
        <v>0</v>
      </c>
      <c r="R72" s="75">
        <f t="shared" si="30"/>
        <v>0</v>
      </c>
      <c r="S72" s="75">
        <f t="shared" si="30"/>
        <v>0</v>
      </c>
      <c r="T72" s="75">
        <f t="shared" si="30"/>
        <v>0</v>
      </c>
      <c r="U72" s="75">
        <f t="shared" si="30"/>
        <v>0</v>
      </c>
      <c r="V72" s="75">
        <f t="shared" si="30"/>
        <v>0</v>
      </c>
      <c r="W72" s="75">
        <f t="shared" si="30"/>
        <v>0</v>
      </c>
      <c r="X72" s="75">
        <f t="shared" si="30"/>
        <v>0</v>
      </c>
      <c r="Y72" s="75">
        <f t="shared" si="30"/>
        <v>0</v>
      </c>
      <c r="Z72" s="75">
        <f t="shared" si="30"/>
        <v>0</v>
      </c>
      <c r="AA72" s="75">
        <f t="shared" si="30"/>
        <v>0</v>
      </c>
      <c r="AB72" s="75">
        <f t="shared" si="30"/>
        <v>0</v>
      </c>
      <c r="AC72" s="75">
        <f t="shared" si="30"/>
        <v>0</v>
      </c>
      <c r="AD72" s="75">
        <f t="shared" si="30"/>
        <v>0</v>
      </c>
      <c r="AE72" s="75">
        <f t="shared" si="30"/>
        <v>0</v>
      </c>
      <c r="AF72" s="75">
        <f t="shared" si="30"/>
        <v>0</v>
      </c>
      <c r="AG72" s="75">
        <f t="shared" si="30"/>
        <v>0</v>
      </c>
      <c r="AH72" s="75">
        <f t="shared" si="30"/>
        <v>0</v>
      </c>
    </row>
    <row r="73" spans="2:34" collapsed="1"/>
    <row r="74" spans="2:34">
      <c r="C74" s="51" t="s">
        <v>63</v>
      </c>
      <c r="D74" s="51" t="s">
        <v>28</v>
      </c>
      <c r="E74" s="51" t="s">
        <v>1</v>
      </c>
      <c r="F74" s="51" t="s">
        <v>29</v>
      </c>
      <c r="G74" s="51">
        <v>2023</v>
      </c>
      <c r="H74" s="51">
        <v>2024</v>
      </c>
      <c r="I74" s="51">
        <v>2025</v>
      </c>
      <c r="J74" s="51">
        <v>2026</v>
      </c>
      <c r="K74" s="51">
        <v>2027</v>
      </c>
      <c r="L74" s="51">
        <v>2028</v>
      </c>
      <c r="M74" s="51">
        <v>2029</v>
      </c>
      <c r="N74" s="51">
        <v>2030</v>
      </c>
      <c r="O74" s="51">
        <v>2031</v>
      </c>
      <c r="P74" s="51">
        <v>2032</v>
      </c>
      <c r="Q74" s="51">
        <v>2033</v>
      </c>
      <c r="R74" s="51">
        <v>2034</v>
      </c>
      <c r="S74" s="51">
        <v>2035</v>
      </c>
      <c r="T74" s="51">
        <v>2036</v>
      </c>
      <c r="U74" s="51">
        <v>2037</v>
      </c>
      <c r="V74" s="51">
        <v>2038</v>
      </c>
      <c r="W74" s="51">
        <v>2039</v>
      </c>
      <c r="X74" s="51">
        <v>2040</v>
      </c>
      <c r="Y74" s="51">
        <v>2041</v>
      </c>
      <c r="Z74" s="51">
        <v>2042</v>
      </c>
      <c r="AA74" s="51">
        <v>2043</v>
      </c>
      <c r="AB74" s="51">
        <v>2044</v>
      </c>
      <c r="AC74" s="51">
        <v>2045</v>
      </c>
      <c r="AD74" s="51">
        <v>2046</v>
      </c>
      <c r="AE74" s="51">
        <v>2047</v>
      </c>
      <c r="AF74" s="51">
        <v>2048</v>
      </c>
      <c r="AG74" s="51">
        <v>2049</v>
      </c>
      <c r="AH74" s="51">
        <v>2050</v>
      </c>
    </row>
    <row r="75" spans="2:34" hidden="1" outlineLevel="1">
      <c r="B75" t="str">
        <f t="shared" ref="B75:B81" si="31">_xlfn.TEXTJOIN(" - ",TRUE,C75:F75)</f>
        <v>Nitrogen - Plant lifetime - Global - Years</v>
      </c>
      <c r="C75" t="str">
        <f>C74</f>
        <v>Nitrogen</v>
      </c>
      <c r="D75" t="s">
        <v>109</v>
      </c>
      <c r="E75" t="s">
        <v>49</v>
      </c>
      <c r="F75" t="s">
        <v>110</v>
      </c>
      <c r="G75" s="74">
        <v>30</v>
      </c>
      <c r="H75" s="75">
        <f>G75</f>
        <v>30</v>
      </c>
      <c r="I75" s="75">
        <f t="shared" ref="I75:AH75" si="32">H75</f>
        <v>30</v>
      </c>
      <c r="J75" s="75">
        <f t="shared" si="32"/>
        <v>30</v>
      </c>
      <c r="K75" s="75">
        <f t="shared" si="32"/>
        <v>30</v>
      </c>
      <c r="L75" s="75">
        <f t="shared" si="32"/>
        <v>30</v>
      </c>
      <c r="M75" s="75">
        <f t="shared" si="32"/>
        <v>30</v>
      </c>
      <c r="N75" s="75">
        <f t="shared" si="32"/>
        <v>30</v>
      </c>
      <c r="O75" s="75">
        <f t="shared" si="32"/>
        <v>30</v>
      </c>
      <c r="P75" s="75">
        <f t="shared" si="32"/>
        <v>30</v>
      </c>
      <c r="Q75" s="75">
        <f t="shared" si="32"/>
        <v>30</v>
      </c>
      <c r="R75" s="75">
        <f t="shared" si="32"/>
        <v>30</v>
      </c>
      <c r="S75" s="75">
        <f t="shared" si="32"/>
        <v>30</v>
      </c>
      <c r="T75" s="75">
        <f t="shared" si="32"/>
        <v>30</v>
      </c>
      <c r="U75" s="75">
        <f t="shared" si="32"/>
        <v>30</v>
      </c>
      <c r="V75" s="75">
        <f t="shared" si="32"/>
        <v>30</v>
      </c>
      <c r="W75" s="75">
        <f t="shared" si="32"/>
        <v>30</v>
      </c>
      <c r="X75" s="75">
        <f t="shared" si="32"/>
        <v>30</v>
      </c>
      <c r="Y75" s="75">
        <f t="shared" si="32"/>
        <v>30</v>
      </c>
      <c r="Z75" s="75">
        <f t="shared" si="32"/>
        <v>30</v>
      </c>
      <c r="AA75" s="75">
        <f t="shared" si="32"/>
        <v>30</v>
      </c>
      <c r="AB75" s="75">
        <f t="shared" si="32"/>
        <v>30</v>
      </c>
      <c r="AC75" s="75">
        <f t="shared" si="32"/>
        <v>30</v>
      </c>
      <c r="AD75" s="75">
        <f t="shared" si="32"/>
        <v>30</v>
      </c>
      <c r="AE75" s="75">
        <f t="shared" si="32"/>
        <v>30</v>
      </c>
      <c r="AF75" s="75">
        <f t="shared" si="32"/>
        <v>30</v>
      </c>
      <c r="AG75" s="75">
        <f t="shared" si="32"/>
        <v>30</v>
      </c>
      <c r="AH75" s="75">
        <f t="shared" si="32"/>
        <v>30</v>
      </c>
    </row>
    <row r="76" spans="2:34" hidden="1" outlineLevel="1">
      <c r="B76" t="str">
        <f t="shared" si="31"/>
        <v>Nitrogen - Total CAPEX - Global - USD/ton fuel</v>
      </c>
      <c r="C76" t="str">
        <f>C74</f>
        <v>Nitrogen</v>
      </c>
      <c r="D76" t="s">
        <v>136</v>
      </c>
      <c r="E76" t="s">
        <v>49</v>
      </c>
      <c r="F76" t="s">
        <v>31</v>
      </c>
      <c r="G76" s="72">
        <v>386</v>
      </c>
      <c r="H76" s="72">
        <v>348</v>
      </c>
      <c r="I76" s="72">
        <v>310</v>
      </c>
      <c r="J76" s="72">
        <v>270</v>
      </c>
      <c r="K76" s="72">
        <v>230</v>
      </c>
      <c r="L76" s="72">
        <v>190</v>
      </c>
      <c r="M76" s="72">
        <v>150</v>
      </c>
      <c r="N76" s="72">
        <v>110</v>
      </c>
      <c r="O76" s="72">
        <v>108.5</v>
      </c>
      <c r="P76" s="72">
        <v>107</v>
      </c>
      <c r="Q76" s="72">
        <v>105.5</v>
      </c>
      <c r="R76" s="72">
        <v>104</v>
      </c>
      <c r="S76" s="72">
        <v>102.5</v>
      </c>
      <c r="T76" s="72">
        <v>101</v>
      </c>
      <c r="U76" s="72">
        <v>99.5</v>
      </c>
      <c r="V76" s="72">
        <v>98</v>
      </c>
      <c r="W76" s="72">
        <v>96.5</v>
      </c>
      <c r="X76" s="72">
        <v>95</v>
      </c>
      <c r="Y76" s="72">
        <v>93.5</v>
      </c>
      <c r="Z76" s="72">
        <v>92</v>
      </c>
      <c r="AA76" s="72">
        <v>90.5</v>
      </c>
      <c r="AB76" s="72">
        <v>89</v>
      </c>
      <c r="AC76" s="72">
        <v>87.5</v>
      </c>
      <c r="AD76" s="72">
        <v>86</v>
      </c>
      <c r="AE76" s="72">
        <v>84.5</v>
      </c>
      <c r="AF76" s="72">
        <v>83</v>
      </c>
      <c r="AG76" s="72">
        <v>81.5</v>
      </c>
      <c r="AH76" s="72">
        <v>80</v>
      </c>
    </row>
    <row r="77" spans="2:34" hidden="1" outlineLevel="1">
      <c r="B77" t="str">
        <f t="shared" si="31"/>
        <v>Nitrogen - OPEX - Global - USD/ton fuel/year</v>
      </c>
      <c r="C77" t="str">
        <f>C74</f>
        <v>Nitrogen</v>
      </c>
      <c r="D77" t="s">
        <v>41</v>
      </c>
      <c r="E77" t="s">
        <v>49</v>
      </c>
      <c r="F77" t="s">
        <v>114</v>
      </c>
      <c r="G77" s="72">
        <v>15.44</v>
      </c>
      <c r="H77" s="72">
        <v>13.92</v>
      </c>
      <c r="I77" s="72">
        <v>12.4</v>
      </c>
      <c r="J77" s="72">
        <v>10.8</v>
      </c>
      <c r="K77" s="72">
        <v>9.2000000000000011</v>
      </c>
      <c r="L77" s="72">
        <v>7.6000000000000005</v>
      </c>
      <c r="M77" s="72">
        <v>6</v>
      </c>
      <c r="N77" s="72">
        <v>4.4000000000000004</v>
      </c>
      <c r="O77" s="72">
        <v>4.34</v>
      </c>
      <c r="P77" s="72">
        <v>4.28</v>
      </c>
      <c r="Q77" s="72">
        <v>4.22</v>
      </c>
      <c r="R77" s="72">
        <v>4.16</v>
      </c>
      <c r="S77" s="72">
        <v>4.0999999999999996</v>
      </c>
      <c r="T77" s="72">
        <v>4.04</v>
      </c>
      <c r="U77" s="72">
        <v>3.98</v>
      </c>
      <c r="V77" s="72">
        <v>3.92</v>
      </c>
      <c r="W77" s="72">
        <v>3.86</v>
      </c>
      <c r="X77" s="72">
        <v>3.8000000000000003</v>
      </c>
      <c r="Y77" s="72">
        <v>3.74</v>
      </c>
      <c r="Z77" s="72">
        <v>3.68</v>
      </c>
      <c r="AA77" s="72">
        <v>3.62</v>
      </c>
      <c r="AB77" s="72">
        <v>3.56</v>
      </c>
      <c r="AC77" s="72">
        <v>3.5</v>
      </c>
      <c r="AD77" s="72">
        <v>3.44</v>
      </c>
      <c r="AE77" s="72">
        <v>3.38</v>
      </c>
      <c r="AF77" s="72">
        <v>3.3200000000000003</v>
      </c>
      <c r="AG77" s="72">
        <v>3.2600000000000002</v>
      </c>
      <c r="AH77" s="72">
        <v>3.2</v>
      </c>
    </row>
    <row r="78" spans="2:34" hidden="1" outlineLevel="1">
      <c r="B78" t="str">
        <f t="shared" si="31"/>
        <v>Nitrogen - Energy demand - Global - MWh/ton fuel</v>
      </c>
      <c r="C78" t="str">
        <f>C74</f>
        <v>Nitrogen</v>
      </c>
      <c r="D78" t="s">
        <v>137</v>
      </c>
      <c r="E78" t="s">
        <v>49</v>
      </c>
      <c r="F78" t="s">
        <v>122</v>
      </c>
      <c r="G78" s="77">
        <v>0.22</v>
      </c>
      <c r="H78" s="77">
        <v>0.22</v>
      </c>
      <c r="I78" s="77">
        <v>0.22000000000000064</v>
      </c>
      <c r="J78" s="77">
        <v>0.2159999999999993</v>
      </c>
      <c r="K78" s="77">
        <v>0.21199999999999974</v>
      </c>
      <c r="L78" s="77">
        <v>0.20800000000000018</v>
      </c>
      <c r="M78" s="77">
        <v>0.20400000000000063</v>
      </c>
      <c r="N78" s="77">
        <v>0.19999999999999929</v>
      </c>
      <c r="O78" s="77">
        <v>0.2</v>
      </c>
      <c r="P78" s="77">
        <v>0.2</v>
      </c>
      <c r="Q78" s="77">
        <v>0.2</v>
      </c>
      <c r="R78" s="77">
        <v>0.2</v>
      </c>
      <c r="S78" s="77">
        <v>0.2</v>
      </c>
      <c r="T78" s="77">
        <v>0.2</v>
      </c>
      <c r="U78" s="77">
        <v>0.2</v>
      </c>
      <c r="V78" s="77">
        <v>0.2</v>
      </c>
      <c r="W78" s="77">
        <v>0.2</v>
      </c>
      <c r="X78" s="77">
        <v>0.2</v>
      </c>
      <c r="Y78" s="77">
        <v>0.2</v>
      </c>
      <c r="Z78" s="77">
        <v>0.2</v>
      </c>
      <c r="AA78" s="77">
        <v>0.2</v>
      </c>
      <c r="AB78" s="77">
        <v>0.2</v>
      </c>
      <c r="AC78" s="77">
        <v>0.2</v>
      </c>
      <c r="AD78" s="77">
        <v>0.2</v>
      </c>
      <c r="AE78" s="77">
        <v>0.2</v>
      </c>
      <c r="AF78" s="77">
        <v>0.2</v>
      </c>
      <c r="AG78" s="77">
        <v>0.2</v>
      </c>
      <c r="AH78" s="77">
        <v>0.2</v>
      </c>
    </row>
    <row r="79" spans="2:34" hidden="1" outlineLevel="1">
      <c r="B79" t="str">
        <f t="shared" si="31"/>
        <v>Nitrogen - Process WTT emissions (carbon dioxide) - Global - ton CO2/ton fuel</v>
      </c>
      <c r="C79" t="str">
        <f>C77</f>
        <v>Nitrogen</v>
      </c>
      <c r="D79" t="s">
        <v>180</v>
      </c>
      <c r="E79" t="s">
        <v>49</v>
      </c>
      <c r="F79" t="s">
        <v>176</v>
      </c>
      <c r="G79" s="74">
        <v>0</v>
      </c>
      <c r="H79" s="75">
        <f>G79</f>
        <v>0</v>
      </c>
      <c r="I79" s="75">
        <f t="shared" ref="I79:AH79" si="33">H79</f>
        <v>0</v>
      </c>
      <c r="J79" s="75">
        <f t="shared" si="33"/>
        <v>0</v>
      </c>
      <c r="K79" s="75">
        <f t="shared" si="33"/>
        <v>0</v>
      </c>
      <c r="L79" s="75">
        <f t="shared" si="33"/>
        <v>0</v>
      </c>
      <c r="M79" s="75">
        <f t="shared" si="33"/>
        <v>0</v>
      </c>
      <c r="N79" s="75">
        <f t="shared" si="33"/>
        <v>0</v>
      </c>
      <c r="O79" s="75">
        <f t="shared" si="33"/>
        <v>0</v>
      </c>
      <c r="P79" s="75">
        <f t="shared" si="33"/>
        <v>0</v>
      </c>
      <c r="Q79" s="75">
        <f t="shared" si="33"/>
        <v>0</v>
      </c>
      <c r="R79" s="75">
        <f t="shared" si="33"/>
        <v>0</v>
      </c>
      <c r="S79" s="75">
        <f t="shared" si="33"/>
        <v>0</v>
      </c>
      <c r="T79" s="75">
        <f t="shared" si="33"/>
        <v>0</v>
      </c>
      <c r="U79" s="75">
        <f t="shared" si="33"/>
        <v>0</v>
      </c>
      <c r="V79" s="75">
        <f t="shared" si="33"/>
        <v>0</v>
      </c>
      <c r="W79" s="75">
        <f t="shared" si="33"/>
        <v>0</v>
      </c>
      <c r="X79" s="75">
        <f t="shared" si="33"/>
        <v>0</v>
      </c>
      <c r="Y79" s="75">
        <f t="shared" si="33"/>
        <v>0</v>
      </c>
      <c r="Z79" s="75">
        <f t="shared" si="33"/>
        <v>0</v>
      </c>
      <c r="AA79" s="75">
        <f t="shared" si="33"/>
        <v>0</v>
      </c>
      <c r="AB79" s="75">
        <f t="shared" si="33"/>
        <v>0</v>
      </c>
      <c r="AC79" s="75">
        <f t="shared" si="33"/>
        <v>0</v>
      </c>
      <c r="AD79" s="75">
        <f t="shared" si="33"/>
        <v>0</v>
      </c>
      <c r="AE79" s="75">
        <f t="shared" si="33"/>
        <v>0</v>
      </c>
      <c r="AF79" s="75">
        <f t="shared" si="33"/>
        <v>0</v>
      </c>
      <c r="AG79" s="75">
        <f t="shared" si="33"/>
        <v>0</v>
      </c>
      <c r="AH79" s="75">
        <f t="shared" si="33"/>
        <v>0</v>
      </c>
    </row>
    <row r="80" spans="2:34" hidden="1" outlineLevel="1">
      <c r="B80" t="str">
        <f t="shared" si="31"/>
        <v>Nitrogen - Process WTT emissions (methane) - Global - ton CH4/ton fuel</v>
      </c>
      <c r="C80" t="str">
        <f>C77</f>
        <v>Nitrogen</v>
      </c>
      <c r="D80" t="s">
        <v>181</v>
      </c>
      <c r="E80" t="s">
        <v>49</v>
      </c>
      <c r="F80" t="s">
        <v>177</v>
      </c>
      <c r="G80" s="74">
        <v>0</v>
      </c>
      <c r="H80" s="75">
        <f t="shared" ref="H80:AH80" si="34">G80</f>
        <v>0</v>
      </c>
      <c r="I80" s="75">
        <f t="shared" si="34"/>
        <v>0</v>
      </c>
      <c r="J80" s="75">
        <f t="shared" si="34"/>
        <v>0</v>
      </c>
      <c r="K80" s="75">
        <f t="shared" si="34"/>
        <v>0</v>
      </c>
      <c r="L80" s="75">
        <f t="shared" si="34"/>
        <v>0</v>
      </c>
      <c r="M80" s="75">
        <f t="shared" si="34"/>
        <v>0</v>
      </c>
      <c r="N80" s="75">
        <f t="shared" si="34"/>
        <v>0</v>
      </c>
      <c r="O80" s="75">
        <f t="shared" si="34"/>
        <v>0</v>
      </c>
      <c r="P80" s="75">
        <f t="shared" si="34"/>
        <v>0</v>
      </c>
      <c r="Q80" s="75">
        <f t="shared" si="34"/>
        <v>0</v>
      </c>
      <c r="R80" s="75">
        <f t="shared" si="34"/>
        <v>0</v>
      </c>
      <c r="S80" s="75">
        <f t="shared" si="34"/>
        <v>0</v>
      </c>
      <c r="T80" s="75">
        <f t="shared" si="34"/>
        <v>0</v>
      </c>
      <c r="U80" s="75">
        <f t="shared" si="34"/>
        <v>0</v>
      </c>
      <c r="V80" s="75">
        <f t="shared" si="34"/>
        <v>0</v>
      </c>
      <c r="W80" s="75">
        <f t="shared" si="34"/>
        <v>0</v>
      </c>
      <c r="X80" s="75">
        <f t="shared" si="34"/>
        <v>0</v>
      </c>
      <c r="Y80" s="75">
        <f t="shared" si="34"/>
        <v>0</v>
      </c>
      <c r="Z80" s="75">
        <f t="shared" si="34"/>
        <v>0</v>
      </c>
      <c r="AA80" s="75">
        <f t="shared" si="34"/>
        <v>0</v>
      </c>
      <c r="AB80" s="75">
        <f t="shared" si="34"/>
        <v>0</v>
      </c>
      <c r="AC80" s="75">
        <f t="shared" si="34"/>
        <v>0</v>
      </c>
      <c r="AD80" s="75">
        <f t="shared" si="34"/>
        <v>0</v>
      </c>
      <c r="AE80" s="75">
        <f t="shared" si="34"/>
        <v>0</v>
      </c>
      <c r="AF80" s="75">
        <f t="shared" si="34"/>
        <v>0</v>
      </c>
      <c r="AG80" s="75">
        <f t="shared" si="34"/>
        <v>0</v>
      </c>
      <c r="AH80" s="75">
        <f t="shared" si="34"/>
        <v>0</v>
      </c>
    </row>
    <row r="81" spans="2:34" hidden="1" outlineLevel="1">
      <c r="B81" t="str">
        <f t="shared" si="31"/>
        <v>Nitrogen - Process WTT emissions (nitrous oxide) - Global - ton N2O/ton fuel</v>
      </c>
      <c r="C81" t="str">
        <f>C78</f>
        <v>Nitrogen</v>
      </c>
      <c r="D81" t="s">
        <v>182</v>
      </c>
      <c r="E81" t="s">
        <v>49</v>
      </c>
      <c r="F81" t="s">
        <v>178</v>
      </c>
      <c r="G81" s="74">
        <v>0</v>
      </c>
      <c r="H81" s="75">
        <f t="shared" ref="H81:AH81" si="35">G81</f>
        <v>0</v>
      </c>
      <c r="I81" s="75">
        <f t="shared" si="35"/>
        <v>0</v>
      </c>
      <c r="J81" s="75">
        <f t="shared" si="35"/>
        <v>0</v>
      </c>
      <c r="K81" s="75">
        <f t="shared" si="35"/>
        <v>0</v>
      </c>
      <c r="L81" s="75">
        <f t="shared" si="35"/>
        <v>0</v>
      </c>
      <c r="M81" s="75">
        <f t="shared" si="35"/>
        <v>0</v>
      </c>
      <c r="N81" s="75">
        <f t="shared" si="35"/>
        <v>0</v>
      </c>
      <c r="O81" s="75">
        <f t="shared" si="35"/>
        <v>0</v>
      </c>
      <c r="P81" s="75">
        <f t="shared" si="35"/>
        <v>0</v>
      </c>
      <c r="Q81" s="75">
        <f t="shared" si="35"/>
        <v>0</v>
      </c>
      <c r="R81" s="75">
        <f t="shared" si="35"/>
        <v>0</v>
      </c>
      <c r="S81" s="75">
        <f t="shared" si="35"/>
        <v>0</v>
      </c>
      <c r="T81" s="75">
        <f t="shared" si="35"/>
        <v>0</v>
      </c>
      <c r="U81" s="75">
        <f t="shared" si="35"/>
        <v>0</v>
      </c>
      <c r="V81" s="75">
        <f t="shared" si="35"/>
        <v>0</v>
      </c>
      <c r="W81" s="75">
        <f t="shared" si="35"/>
        <v>0</v>
      </c>
      <c r="X81" s="75">
        <f t="shared" si="35"/>
        <v>0</v>
      </c>
      <c r="Y81" s="75">
        <f t="shared" si="35"/>
        <v>0</v>
      </c>
      <c r="Z81" s="75">
        <f t="shared" si="35"/>
        <v>0</v>
      </c>
      <c r="AA81" s="75">
        <f t="shared" si="35"/>
        <v>0</v>
      </c>
      <c r="AB81" s="75">
        <f t="shared" si="35"/>
        <v>0</v>
      </c>
      <c r="AC81" s="75">
        <f t="shared" si="35"/>
        <v>0</v>
      </c>
      <c r="AD81" s="75">
        <f t="shared" si="35"/>
        <v>0</v>
      </c>
      <c r="AE81" s="75">
        <f t="shared" si="35"/>
        <v>0</v>
      </c>
      <c r="AF81" s="75">
        <f t="shared" si="35"/>
        <v>0</v>
      </c>
      <c r="AG81" s="75">
        <f t="shared" si="35"/>
        <v>0</v>
      </c>
      <c r="AH81" s="75">
        <f t="shared" si="35"/>
        <v>0</v>
      </c>
    </row>
    <row r="82" spans="2:34" collapsed="1"/>
    <row r="83" spans="2:34">
      <c r="C83" s="52" t="s">
        <v>68</v>
      </c>
      <c r="D83" s="52" t="s">
        <v>28</v>
      </c>
      <c r="E83" s="52" t="s">
        <v>1</v>
      </c>
      <c r="F83" s="52" t="s">
        <v>29</v>
      </c>
      <c r="G83" s="3">
        <v>2023</v>
      </c>
      <c r="H83" s="3">
        <v>2024</v>
      </c>
      <c r="I83" s="3">
        <v>2025</v>
      </c>
      <c r="J83" s="3">
        <v>2026</v>
      </c>
      <c r="K83" s="3">
        <v>2027</v>
      </c>
      <c r="L83" s="3">
        <v>2028</v>
      </c>
      <c r="M83" s="3">
        <v>2029</v>
      </c>
      <c r="N83" s="3">
        <v>2030</v>
      </c>
      <c r="O83" s="3">
        <v>2031</v>
      </c>
      <c r="P83" s="3">
        <v>2032</v>
      </c>
      <c r="Q83" s="3">
        <v>2033</v>
      </c>
      <c r="R83" s="3">
        <v>2034</v>
      </c>
      <c r="S83" s="3">
        <v>2035</v>
      </c>
      <c r="T83" s="3">
        <v>2036</v>
      </c>
      <c r="U83" s="3">
        <v>2037</v>
      </c>
      <c r="V83" s="3">
        <v>2038</v>
      </c>
      <c r="W83" s="3">
        <v>2039</v>
      </c>
      <c r="X83" s="3">
        <v>2040</v>
      </c>
      <c r="Y83" s="3">
        <v>2041</v>
      </c>
      <c r="Z83" s="3">
        <v>2042</v>
      </c>
      <c r="AA83" s="3">
        <v>2043</v>
      </c>
      <c r="AB83" s="3">
        <v>2044</v>
      </c>
      <c r="AC83" s="3">
        <v>2045</v>
      </c>
      <c r="AD83" s="3">
        <v>2046</v>
      </c>
      <c r="AE83" s="3">
        <v>2047</v>
      </c>
      <c r="AF83" s="3">
        <v>2048</v>
      </c>
      <c r="AG83" s="3">
        <v>2049</v>
      </c>
      <c r="AH83" s="3">
        <v>2050</v>
      </c>
    </row>
    <row r="84" spans="2:34" hidden="1" outlineLevel="1">
      <c r="B84" t="str">
        <f t="shared" ref="B84:B90" si="36">_xlfn.TEXTJOIN(" - ",TRUE,C84:F84)</f>
        <v>Carbon dioxide (DAC) - Plant lifetime - Global - Years</v>
      </c>
      <c r="C84" t="str">
        <f>C83</f>
        <v>Carbon dioxide (DAC)</v>
      </c>
      <c r="D84" t="s">
        <v>109</v>
      </c>
      <c r="E84" t="s">
        <v>49</v>
      </c>
      <c r="F84" t="s">
        <v>110</v>
      </c>
      <c r="G84" s="74">
        <v>30</v>
      </c>
      <c r="H84" s="75">
        <f>G84</f>
        <v>30</v>
      </c>
      <c r="I84" s="75">
        <f t="shared" ref="I84:AH84" si="37">H84</f>
        <v>30</v>
      </c>
      <c r="J84" s="75">
        <f t="shared" si="37"/>
        <v>30</v>
      </c>
      <c r="K84" s="75">
        <f t="shared" si="37"/>
        <v>30</v>
      </c>
      <c r="L84" s="75">
        <f t="shared" si="37"/>
        <v>30</v>
      </c>
      <c r="M84" s="75">
        <f t="shared" si="37"/>
        <v>30</v>
      </c>
      <c r="N84" s="75">
        <f t="shared" si="37"/>
        <v>30</v>
      </c>
      <c r="O84" s="75">
        <f t="shared" si="37"/>
        <v>30</v>
      </c>
      <c r="P84" s="75">
        <f t="shared" si="37"/>
        <v>30</v>
      </c>
      <c r="Q84" s="75">
        <f t="shared" si="37"/>
        <v>30</v>
      </c>
      <c r="R84" s="75">
        <f t="shared" si="37"/>
        <v>30</v>
      </c>
      <c r="S84" s="75">
        <f t="shared" si="37"/>
        <v>30</v>
      </c>
      <c r="T84" s="75">
        <f t="shared" si="37"/>
        <v>30</v>
      </c>
      <c r="U84" s="75">
        <f t="shared" si="37"/>
        <v>30</v>
      </c>
      <c r="V84" s="75">
        <f t="shared" si="37"/>
        <v>30</v>
      </c>
      <c r="W84" s="75">
        <f t="shared" si="37"/>
        <v>30</v>
      </c>
      <c r="X84" s="75">
        <f t="shared" si="37"/>
        <v>30</v>
      </c>
      <c r="Y84" s="75">
        <f t="shared" si="37"/>
        <v>30</v>
      </c>
      <c r="Z84" s="75">
        <f t="shared" si="37"/>
        <v>30</v>
      </c>
      <c r="AA84" s="75">
        <f t="shared" si="37"/>
        <v>30</v>
      </c>
      <c r="AB84" s="75">
        <f t="shared" si="37"/>
        <v>30</v>
      </c>
      <c r="AC84" s="75">
        <f t="shared" si="37"/>
        <v>30</v>
      </c>
      <c r="AD84" s="75">
        <f t="shared" si="37"/>
        <v>30</v>
      </c>
      <c r="AE84" s="75">
        <f t="shared" si="37"/>
        <v>30</v>
      </c>
      <c r="AF84" s="75">
        <f t="shared" si="37"/>
        <v>30</v>
      </c>
      <c r="AG84" s="75">
        <f t="shared" si="37"/>
        <v>30</v>
      </c>
      <c r="AH84" s="75">
        <f t="shared" si="37"/>
        <v>30</v>
      </c>
    </row>
    <row r="85" spans="2:34" hidden="1" outlineLevel="1">
      <c r="B85" t="str">
        <f t="shared" si="36"/>
        <v>Carbon dioxide (DAC) - Total CAPEX - Global - USD/ton fuel</v>
      </c>
      <c r="C85" t="str">
        <f>C83</f>
        <v>Carbon dioxide (DAC)</v>
      </c>
      <c r="D85" t="s">
        <v>136</v>
      </c>
      <c r="E85" t="s">
        <v>49</v>
      </c>
      <c r="F85" t="s">
        <v>31</v>
      </c>
      <c r="G85" s="72">
        <v>915.24041541999759</v>
      </c>
      <c r="H85" s="72">
        <v>886.98722055999679</v>
      </c>
      <c r="I85" s="72">
        <v>858.73402569999598</v>
      </c>
      <c r="J85" s="72">
        <v>834.47204593898641</v>
      </c>
      <c r="K85" s="72">
        <v>810.21006617796957</v>
      </c>
      <c r="L85" s="72">
        <v>785.94808641695272</v>
      </c>
      <c r="M85" s="72">
        <v>761.68610665594315</v>
      </c>
      <c r="N85" s="72">
        <v>737.4241268949263</v>
      </c>
      <c r="O85" s="72">
        <v>716.58953934330202</v>
      </c>
      <c r="P85" s="72">
        <v>695.75495179167774</v>
      </c>
      <c r="Q85" s="72">
        <v>674.92036424004618</v>
      </c>
      <c r="R85" s="72">
        <v>654.0857766884219</v>
      </c>
      <c r="S85" s="72">
        <v>633.25118913679034</v>
      </c>
      <c r="T85" s="72">
        <v>615.35981989478023</v>
      </c>
      <c r="U85" s="72">
        <v>597.46845065277012</v>
      </c>
      <c r="V85" s="72">
        <v>579.57708141076728</v>
      </c>
      <c r="W85" s="72">
        <v>561.68571216875716</v>
      </c>
      <c r="X85" s="72">
        <v>543.79434292674341</v>
      </c>
      <c r="Y85" s="72">
        <v>528.43041539227124</v>
      </c>
      <c r="Z85" s="72">
        <v>513.06648785779544</v>
      </c>
      <c r="AA85" s="72">
        <v>497.70256032331963</v>
      </c>
      <c r="AB85" s="72">
        <v>482.33863278884382</v>
      </c>
      <c r="AC85" s="72">
        <v>466.97470525437166</v>
      </c>
      <c r="AD85" s="72">
        <v>453.57976420349587</v>
      </c>
      <c r="AE85" s="72">
        <v>440.18482315262372</v>
      </c>
      <c r="AF85" s="72">
        <v>426.78988210174793</v>
      </c>
      <c r="AG85" s="72">
        <v>413.39494105087215</v>
      </c>
      <c r="AH85" s="72">
        <v>400</v>
      </c>
    </row>
    <row r="86" spans="2:34" hidden="1" outlineLevel="1">
      <c r="B86" t="str">
        <f t="shared" si="36"/>
        <v>Carbon dioxide (DAC) - OPEX - Global - USD/ton fuel/year</v>
      </c>
      <c r="C86" t="str">
        <f>C83</f>
        <v>Carbon dioxide (DAC)</v>
      </c>
      <c r="D86" t="s">
        <v>41</v>
      </c>
      <c r="E86" t="s">
        <v>49</v>
      </c>
      <c r="F86" t="s">
        <v>114</v>
      </c>
      <c r="G86" s="72">
        <v>47.7310020645956</v>
      </c>
      <c r="H86" s="72">
        <v>45.303460746236098</v>
      </c>
      <c r="I86" s="72">
        <v>42.936701284999835</v>
      </c>
      <c r="J86" s="72">
        <v>40.913166813136101</v>
      </c>
      <c r="K86" s="72">
        <v>38.936758591699629</v>
      </c>
      <c r="L86" s="72">
        <v>37.007476620690611</v>
      </c>
      <c r="M86" s="72">
        <v>35.125320900109735</v>
      </c>
      <c r="N86" s="72">
        <v>33.290291429956135</v>
      </c>
      <c r="O86" s="72">
        <v>31.721376020274985</v>
      </c>
      <c r="P86" s="72">
        <v>30.18899920260916</v>
      </c>
      <c r="Q86" s="72">
        <v>28.693160976958509</v>
      </c>
      <c r="R86" s="72">
        <v>27.23386134332349</v>
      </c>
      <c r="S86" s="72">
        <v>25.811100301703355</v>
      </c>
      <c r="T86" s="72">
        <v>24.594666582900402</v>
      </c>
      <c r="U86" s="72">
        <v>23.406562482820661</v>
      </c>
      <c r="V86" s="72">
        <v>22.246788001464278</v>
      </c>
      <c r="W86" s="72">
        <v>21.115343138830685</v>
      </c>
      <c r="X86" s="72">
        <v>20.012227894920034</v>
      </c>
      <c r="Y86" s="72">
        <v>19.069085273520873</v>
      </c>
      <c r="Z86" s="72">
        <v>18.147907573393375</v>
      </c>
      <c r="AA86" s="72">
        <v>17.248694794537446</v>
      </c>
      <c r="AB86" s="72">
        <v>16.371446936953305</v>
      </c>
      <c r="AC86" s="72">
        <v>15.516164000640968</v>
      </c>
      <c r="AD86" s="72">
        <v>14.778350924667834</v>
      </c>
      <c r="AE86" s="72">
        <v>14.057827986617346</v>
      </c>
      <c r="AF86" s="72">
        <v>13.354595186489069</v>
      </c>
      <c r="AG86" s="72">
        <v>12.668652524283226</v>
      </c>
      <c r="AH86" s="72">
        <v>12.000000000000011</v>
      </c>
    </row>
    <row r="87" spans="2:34" hidden="1" outlineLevel="1">
      <c r="B87" t="str">
        <f t="shared" si="36"/>
        <v>Carbon dioxide (DAC) - Energy demand - Global - MWh/ton fuel</v>
      </c>
      <c r="C87" t="str">
        <f>C83</f>
        <v>Carbon dioxide (DAC)</v>
      </c>
      <c r="D87" t="s">
        <v>137</v>
      </c>
      <c r="E87" t="s">
        <v>49</v>
      </c>
      <c r="F87" t="s">
        <v>122</v>
      </c>
      <c r="G87" s="77">
        <v>2.877963620812082</v>
      </c>
      <c r="H87" s="77">
        <v>2.8389818104060396</v>
      </c>
      <c r="I87" s="77">
        <v>2.8000000000000114</v>
      </c>
      <c r="J87" s="77">
        <v>2.7635551306431552</v>
      </c>
      <c r="K87" s="77">
        <v>2.727110261286299</v>
      </c>
      <c r="L87" s="77">
        <v>2.6906653919294428</v>
      </c>
      <c r="M87" s="77">
        <v>2.6542205225725866</v>
      </c>
      <c r="N87" s="77">
        <v>2.6177756532157304</v>
      </c>
      <c r="O87" s="77">
        <v>2.5837026204703619</v>
      </c>
      <c r="P87" s="77">
        <v>2.5496295877250077</v>
      </c>
      <c r="Q87" s="77">
        <v>2.5155565549796535</v>
      </c>
      <c r="R87" s="77">
        <v>2.481483522234285</v>
      </c>
      <c r="S87" s="77">
        <v>2.4474104894889166</v>
      </c>
      <c r="T87" s="77">
        <v>2.4155549339346152</v>
      </c>
      <c r="U87" s="77">
        <v>2.383699378380328</v>
      </c>
      <c r="V87" s="77">
        <v>2.3518438228260266</v>
      </c>
      <c r="W87" s="77">
        <v>2.3199882672717393</v>
      </c>
      <c r="X87" s="77">
        <v>2.288132711717445</v>
      </c>
      <c r="Y87" s="77">
        <v>2.2583503196639825</v>
      </c>
      <c r="Z87" s="77">
        <v>2.2285679276105199</v>
      </c>
      <c r="AA87" s="77">
        <v>2.1987855355570574</v>
      </c>
      <c r="AB87" s="77">
        <v>2.1690031435036019</v>
      </c>
      <c r="AC87" s="77">
        <v>2.1392207514501393</v>
      </c>
      <c r="AD87" s="77">
        <v>2.1113766011601172</v>
      </c>
      <c r="AE87" s="77">
        <v>2.0835324508700879</v>
      </c>
      <c r="AF87" s="77">
        <v>2.0556883005800586</v>
      </c>
      <c r="AG87" s="77">
        <v>2.0278441502900293</v>
      </c>
      <c r="AH87" s="77">
        <v>2</v>
      </c>
    </row>
    <row r="88" spans="2:34" hidden="1" outlineLevel="1">
      <c r="B88" t="str">
        <f t="shared" si="36"/>
        <v>Carbon dioxide (DAC) - Process WTT emissions (carbon dioxide) - Global - ton CO2/ton fuel</v>
      </c>
      <c r="C88" t="str">
        <f>C86</f>
        <v>Carbon dioxide (DAC)</v>
      </c>
      <c r="D88" t="s">
        <v>180</v>
      </c>
      <c r="E88" t="s">
        <v>49</v>
      </c>
      <c r="F88" t="s">
        <v>176</v>
      </c>
      <c r="G88" s="74">
        <v>0</v>
      </c>
      <c r="H88" s="75">
        <f>G88</f>
        <v>0</v>
      </c>
      <c r="I88" s="75">
        <f t="shared" ref="I88:AH88" si="38">H88</f>
        <v>0</v>
      </c>
      <c r="J88" s="75">
        <f t="shared" si="38"/>
        <v>0</v>
      </c>
      <c r="K88" s="75">
        <f t="shared" si="38"/>
        <v>0</v>
      </c>
      <c r="L88" s="75">
        <f t="shared" si="38"/>
        <v>0</v>
      </c>
      <c r="M88" s="75">
        <f t="shared" si="38"/>
        <v>0</v>
      </c>
      <c r="N88" s="75">
        <f t="shared" si="38"/>
        <v>0</v>
      </c>
      <c r="O88" s="75">
        <f t="shared" si="38"/>
        <v>0</v>
      </c>
      <c r="P88" s="75">
        <f t="shared" si="38"/>
        <v>0</v>
      </c>
      <c r="Q88" s="75">
        <f t="shared" si="38"/>
        <v>0</v>
      </c>
      <c r="R88" s="75">
        <f t="shared" si="38"/>
        <v>0</v>
      </c>
      <c r="S88" s="75">
        <f t="shared" si="38"/>
        <v>0</v>
      </c>
      <c r="T88" s="75">
        <f t="shared" si="38"/>
        <v>0</v>
      </c>
      <c r="U88" s="75">
        <f t="shared" si="38"/>
        <v>0</v>
      </c>
      <c r="V88" s="75">
        <f t="shared" si="38"/>
        <v>0</v>
      </c>
      <c r="W88" s="75">
        <f t="shared" si="38"/>
        <v>0</v>
      </c>
      <c r="X88" s="75">
        <f t="shared" si="38"/>
        <v>0</v>
      </c>
      <c r="Y88" s="75">
        <f t="shared" si="38"/>
        <v>0</v>
      </c>
      <c r="Z88" s="75">
        <f t="shared" si="38"/>
        <v>0</v>
      </c>
      <c r="AA88" s="75">
        <f t="shared" si="38"/>
        <v>0</v>
      </c>
      <c r="AB88" s="75">
        <f t="shared" si="38"/>
        <v>0</v>
      </c>
      <c r="AC88" s="75">
        <f t="shared" si="38"/>
        <v>0</v>
      </c>
      <c r="AD88" s="75">
        <f t="shared" si="38"/>
        <v>0</v>
      </c>
      <c r="AE88" s="75">
        <f t="shared" si="38"/>
        <v>0</v>
      </c>
      <c r="AF88" s="75">
        <f t="shared" si="38"/>
        <v>0</v>
      </c>
      <c r="AG88" s="75">
        <f t="shared" si="38"/>
        <v>0</v>
      </c>
      <c r="AH88" s="75">
        <f t="shared" si="38"/>
        <v>0</v>
      </c>
    </row>
    <row r="89" spans="2:34" hidden="1" outlineLevel="1">
      <c r="B89" t="str">
        <f t="shared" si="36"/>
        <v>Carbon dioxide (DAC) - Process WTT emissions (methane) - Global - ton CH4/ton fuel</v>
      </c>
      <c r="C89" t="str">
        <f>C86</f>
        <v>Carbon dioxide (DAC)</v>
      </c>
      <c r="D89" t="s">
        <v>181</v>
      </c>
      <c r="E89" t="s">
        <v>49</v>
      </c>
      <c r="F89" t="s">
        <v>177</v>
      </c>
      <c r="G89" s="74">
        <v>0</v>
      </c>
      <c r="H89" s="75">
        <f t="shared" ref="H89:AH89" si="39">G89</f>
        <v>0</v>
      </c>
      <c r="I89" s="75">
        <f t="shared" si="39"/>
        <v>0</v>
      </c>
      <c r="J89" s="75">
        <f t="shared" si="39"/>
        <v>0</v>
      </c>
      <c r="K89" s="75">
        <f t="shared" si="39"/>
        <v>0</v>
      </c>
      <c r="L89" s="75">
        <f t="shared" si="39"/>
        <v>0</v>
      </c>
      <c r="M89" s="75">
        <f t="shared" si="39"/>
        <v>0</v>
      </c>
      <c r="N89" s="75">
        <f t="shared" si="39"/>
        <v>0</v>
      </c>
      <c r="O89" s="75">
        <f t="shared" si="39"/>
        <v>0</v>
      </c>
      <c r="P89" s="75">
        <f t="shared" si="39"/>
        <v>0</v>
      </c>
      <c r="Q89" s="75">
        <f t="shared" si="39"/>
        <v>0</v>
      </c>
      <c r="R89" s="75">
        <f t="shared" si="39"/>
        <v>0</v>
      </c>
      <c r="S89" s="75">
        <f t="shared" si="39"/>
        <v>0</v>
      </c>
      <c r="T89" s="75">
        <f t="shared" si="39"/>
        <v>0</v>
      </c>
      <c r="U89" s="75">
        <f t="shared" si="39"/>
        <v>0</v>
      </c>
      <c r="V89" s="75">
        <f t="shared" si="39"/>
        <v>0</v>
      </c>
      <c r="W89" s="75">
        <f t="shared" si="39"/>
        <v>0</v>
      </c>
      <c r="X89" s="75">
        <f t="shared" si="39"/>
        <v>0</v>
      </c>
      <c r="Y89" s="75">
        <f t="shared" si="39"/>
        <v>0</v>
      </c>
      <c r="Z89" s="75">
        <f t="shared" si="39"/>
        <v>0</v>
      </c>
      <c r="AA89" s="75">
        <f t="shared" si="39"/>
        <v>0</v>
      </c>
      <c r="AB89" s="75">
        <f t="shared" si="39"/>
        <v>0</v>
      </c>
      <c r="AC89" s="75">
        <f t="shared" si="39"/>
        <v>0</v>
      </c>
      <c r="AD89" s="75">
        <f t="shared" si="39"/>
        <v>0</v>
      </c>
      <c r="AE89" s="75">
        <f t="shared" si="39"/>
        <v>0</v>
      </c>
      <c r="AF89" s="75">
        <f t="shared" si="39"/>
        <v>0</v>
      </c>
      <c r="AG89" s="75">
        <f t="shared" si="39"/>
        <v>0</v>
      </c>
      <c r="AH89" s="75">
        <f t="shared" si="39"/>
        <v>0</v>
      </c>
    </row>
    <row r="90" spans="2:34" hidden="1" outlineLevel="1">
      <c r="B90" t="str">
        <f t="shared" si="36"/>
        <v>Carbon dioxide (DAC) - Process WTT emissions (nitrous oxide) - Global - ton N2O/ton fuel</v>
      </c>
      <c r="C90" t="str">
        <f>C87</f>
        <v>Carbon dioxide (DAC)</v>
      </c>
      <c r="D90" t="s">
        <v>182</v>
      </c>
      <c r="E90" t="s">
        <v>49</v>
      </c>
      <c r="F90" t="s">
        <v>178</v>
      </c>
      <c r="G90" s="74">
        <v>0</v>
      </c>
      <c r="H90" s="75">
        <f t="shared" ref="H90:AH90" si="40">G90</f>
        <v>0</v>
      </c>
      <c r="I90" s="75">
        <f t="shared" si="40"/>
        <v>0</v>
      </c>
      <c r="J90" s="75">
        <f t="shared" si="40"/>
        <v>0</v>
      </c>
      <c r="K90" s="75">
        <f t="shared" si="40"/>
        <v>0</v>
      </c>
      <c r="L90" s="75">
        <f t="shared" si="40"/>
        <v>0</v>
      </c>
      <c r="M90" s="75">
        <f t="shared" si="40"/>
        <v>0</v>
      </c>
      <c r="N90" s="75">
        <f t="shared" si="40"/>
        <v>0</v>
      </c>
      <c r="O90" s="75">
        <f t="shared" si="40"/>
        <v>0</v>
      </c>
      <c r="P90" s="75">
        <f t="shared" si="40"/>
        <v>0</v>
      </c>
      <c r="Q90" s="75">
        <f t="shared" si="40"/>
        <v>0</v>
      </c>
      <c r="R90" s="75">
        <f t="shared" si="40"/>
        <v>0</v>
      </c>
      <c r="S90" s="75">
        <f t="shared" si="40"/>
        <v>0</v>
      </c>
      <c r="T90" s="75">
        <f t="shared" si="40"/>
        <v>0</v>
      </c>
      <c r="U90" s="75">
        <f t="shared" si="40"/>
        <v>0</v>
      </c>
      <c r="V90" s="75">
        <f t="shared" si="40"/>
        <v>0</v>
      </c>
      <c r="W90" s="75">
        <f t="shared" si="40"/>
        <v>0</v>
      </c>
      <c r="X90" s="75">
        <f t="shared" si="40"/>
        <v>0</v>
      </c>
      <c r="Y90" s="75">
        <f t="shared" si="40"/>
        <v>0</v>
      </c>
      <c r="Z90" s="75">
        <f t="shared" si="40"/>
        <v>0</v>
      </c>
      <c r="AA90" s="75">
        <f t="shared" si="40"/>
        <v>0</v>
      </c>
      <c r="AB90" s="75">
        <f t="shared" si="40"/>
        <v>0</v>
      </c>
      <c r="AC90" s="75">
        <f t="shared" si="40"/>
        <v>0</v>
      </c>
      <c r="AD90" s="75">
        <f t="shared" si="40"/>
        <v>0</v>
      </c>
      <c r="AE90" s="75">
        <f t="shared" si="40"/>
        <v>0</v>
      </c>
      <c r="AF90" s="75">
        <f t="shared" si="40"/>
        <v>0</v>
      </c>
      <c r="AG90" s="75">
        <f t="shared" si="40"/>
        <v>0</v>
      </c>
      <c r="AH90" s="75">
        <f t="shared" si="40"/>
        <v>0</v>
      </c>
    </row>
    <row r="91" spans="2:34" collapsed="1"/>
    <row r="92" spans="2:34">
      <c r="C92" s="52" t="s">
        <v>69</v>
      </c>
      <c r="D92" s="52" t="s">
        <v>28</v>
      </c>
      <c r="E92" s="52" t="s">
        <v>1</v>
      </c>
      <c r="F92" s="52" t="s">
        <v>29</v>
      </c>
      <c r="G92" s="3">
        <v>2023</v>
      </c>
      <c r="H92" s="3">
        <v>2024</v>
      </c>
      <c r="I92" s="3">
        <v>2025</v>
      </c>
      <c r="J92" s="3">
        <v>2026</v>
      </c>
      <c r="K92" s="3">
        <v>2027</v>
      </c>
      <c r="L92" s="3">
        <v>2028</v>
      </c>
      <c r="M92" s="3">
        <v>2029</v>
      </c>
      <c r="N92" s="3">
        <v>2030</v>
      </c>
      <c r="O92" s="3">
        <v>2031</v>
      </c>
      <c r="P92" s="3">
        <v>2032</v>
      </c>
      <c r="Q92" s="3">
        <v>2033</v>
      </c>
      <c r="R92" s="3">
        <v>2034</v>
      </c>
      <c r="S92" s="3">
        <v>2035</v>
      </c>
      <c r="T92" s="3">
        <v>2036</v>
      </c>
      <c r="U92" s="3">
        <v>2037</v>
      </c>
      <c r="V92" s="3">
        <v>2038</v>
      </c>
      <c r="W92" s="3">
        <v>2039</v>
      </c>
      <c r="X92" s="3">
        <v>2040</v>
      </c>
      <c r="Y92" s="3">
        <v>2041</v>
      </c>
      <c r="Z92" s="3">
        <v>2042</v>
      </c>
      <c r="AA92" s="3">
        <v>2043</v>
      </c>
      <c r="AB92" s="3">
        <v>2044</v>
      </c>
      <c r="AC92" s="3">
        <v>2045</v>
      </c>
      <c r="AD92" s="3">
        <v>2046</v>
      </c>
      <c r="AE92" s="3">
        <v>2047</v>
      </c>
      <c r="AF92" s="3">
        <v>2048</v>
      </c>
      <c r="AG92" s="3">
        <v>2049</v>
      </c>
      <c r="AH92" s="3">
        <v>2050</v>
      </c>
    </row>
    <row r="93" spans="2:34" hidden="1" outlineLevel="1">
      <c r="B93" t="str">
        <f t="shared" ref="B93:B99" si="41">_xlfn.TEXTJOIN(" - ",TRUE,C93:F93)</f>
        <v>Carbon dioxide (PS) - Plant lifetime - Global - Years</v>
      </c>
      <c r="C93" t="str">
        <f>C92</f>
        <v>Carbon dioxide (PS)</v>
      </c>
      <c r="D93" t="s">
        <v>109</v>
      </c>
      <c r="E93" t="s">
        <v>49</v>
      </c>
      <c r="F93" t="s">
        <v>110</v>
      </c>
      <c r="G93" s="74">
        <v>30</v>
      </c>
      <c r="H93" s="75">
        <f>G93</f>
        <v>30</v>
      </c>
      <c r="I93" s="75">
        <f t="shared" ref="I93:AH93" si="42">H93</f>
        <v>30</v>
      </c>
      <c r="J93" s="75">
        <f t="shared" si="42"/>
        <v>30</v>
      </c>
      <c r="K93" s="75">
        <f t="shared" si="42"/>
        <v>30</v>
      </c>
      <c r="L93" s="75">
        <f t="shared" si="42"/>
        <v>30</v>
      </c>
      <c r="M93" s="75">
        <f t="shared" si="42"/>
        <v>30</v>
      </c>
      <c r="N93" s="75">
        <f t="shared" si="42"/>
        <v>30</v>
      </c>
      <c r="O93" s="75">
        <f t="shared" si="42"/>
        <v>30</v>
      </c>
      <c r="P93" s="75">
        <f t="shared" si="42"/>
        <v>30</v>
      </c>
      <c r="Q93" s="75">
        <f t="shared" si="42"/>
        <v>30</v>
      </c>
      <c r="R93" s="75">
        <f t="shared" si="42"/>
        <v>30</v>
      </c>
      <c r="S93" s="75">
        <f t="shared" si="42"/>
        <v>30</v>
      </c>
      <c r="T93" s="75">
        <f t="shared" si="42"/>
        <v>30</v>
      </c>
      <c r="U93" s="75">
        <f t="shared" si="42"/>
        <v>30</v>
      </c>
      <c r="V93" s="75">
        <f t="shared" si="42"/>
        <v>30</v>
      </c>
      <c r="W93" s="75">
        <f t="shared" si="42"/>
        <v>30</v>
      </c>
      <c r="X93" s="75">
        <f t="shared" si="42"/>
        <v>30</v>
      </c>
      <c r="Y93" s="75">
        <f t="shared" si="42"/>
        <v>30</v>
      </c>
      <c r="Z93" s="75">
        <f t="shared" si="42"/>
        <v>30</v>
      </c>
      <c r="AA93" s="75">
        <f t="shared" si="42"/>
        <v>30</v>
      </c>
      <c r="AB93" s="75">
        <f t="shared" si="42"/>
        <v>30</v>
      </c>
      <c r="AC93" s="75">
        <f t="shared" si="42"/>
        <v>30</v>
      </c>
      <c r="AD93" s="75">
        <f t="shared" si="42"/>
        <v>30</v>
      </c>
      <c r="AE93" s="75">
        <f t="shared" si="42"/>
        <v>30</v>
      </c>
      <c r="AF93" s="75">
        <f t="shared" si="42"/>
        <v>30</v>
      </c>
      <c r="AG93" s="75">
        <f t="shared" si="42"/>
        <v>30</v>
      </c>
      <c r="AH93" s="75">
        <f t="shared" si="42"/>
        <v>30</v>
      </c>
    </row>
    <row r="94" spans="2:34" hidden="1" outlineLevel="1">
      <c r="B94" t="str">
        <f t="shared" si="41"/>
        <v>Carbon dioxide (PS) - Total CAPEX - Global - USD/ton fuel</v>
      </c>
      <c r="C94" t="str">
        <f>C92</f>
        <v>Carbon dioxide (PS)</v>
      </c>
      <c r="D94" t="s">
        <v>136</v>
      </c>
      <c r="E94" t="s">
        <v>49</v>
      </c>
      <c r="F94" t="s">
        <v>31</v>
      </c>
      <c r="G94" s="72">
        <v>1030</v>
      </c>
      <c r="H94" s="72">
        <v>990</v>
      </c>
      <c r="I94" s="72">
        <v>950</v>
      </c>
      <c r="J94" s="72">
        <v>910</v>
      </c>
      <c r="K94" s="72">
        <v>870</v>
      </c>
      <c r="L94" s="72">
        <v>830</v>
      </c>
      <c r="M94" s="72">
        <v>790</v>
      </c>
      <c r="N94" s="72">
        <v>750</v>
      </c>
      <c r="O94" s="72">
        <v>734.5</v>
      </c>
      <c r="P94" s="72">
        <v>719</v>
      </c>
      <c r="Q94" s="72">
        <v>703.5</v>
      </c>
      <c r="R94" s="72">
        <v>688</v>
      </c>
      <c r="S94" s="72">
        <v>672.5</v>
      </c>
      <c r="T94" s="72">
        <v>657</v>
      </c>
      <c r="U94" s="72">
        <v>641.5</v>
      </c>
      <c r="V94" s="72">
        <v>626</v>
      </c>
      <c r="W94" s="72">
        <v>610.5</v>
      </c>
      <c r="X94" s="72">
        <v>595</v>
      </c>
      <c r="Y94" s="72">
        <v>579.5</v>
      </c>
      <c r="Z94" s="72">
        <v>564</v>
      </c>
      <c r="AA94" s="72">
        <v>548.5</v>
      </c>
      <c r="AB94" s="72">
        <v>533</v>
      </c>
      <c r="AC94" s="72">
        <v>517.5</v>
      </c>
      <c r="AD94" s="72">
        <v>502</v>
      </c>
      <c r="AE94" s="72">
        <v>486.5</v>
      </c>
      <c r="AF94" s="72">
        <v>471</v>
      </c>
      <c r="AG94" s="72">
        <v>455.5</v>
      </c>
      <c r="AH94" s="72">
        <v>440</v>
      </c>
    </row>
    <row r="95" spans="2:34" hidden="1" outlineLevel="1">
      <c r="B95" t="str">
        <f t="shared" si="41"/>
        <v>Carbon dioxide (PS) - OPEX - Global - USD/ton fuel/year</v>
      </c>
      <c r="C95" t="str">
        <f>C92</f>
        <v>Carbon dioxide (PS)</v>
      </c>
      <c r="D95" t="s">
        <v>41</v>
      </c>
      <c r="E95" t="s">
        <v>49</v>
      </c>
      <c r="F95" t="s">
        <v>114</v>
      </c>
      <c r="G95" s="72">
        <v>51.5</v>
      </c>
      <c r="H95" s="72">
        <v>49.5</v>
      </c>
      <c r="I95" s="72">
        <v>47.5</v>
      </c>
      <c r="J95" s="72">
        <v>45.5</v>
      </c>
      <c r="K95" s="72">
        <v>43.5</v>
      </c>
      <c r="L95" s="72">
        <v>41.5</v>
      </c>
      <c r="M95" s="72">
        <v>39.5</v>
      </c>
      <c r="N95" s="72">
        <v>37.5</v>
      </c>
      <c r="O95" s="72">
        <v>36.725000000000001</v>
      </c>
      <c r="P95" s="72">
        <v>35.950000000000003</v>
      </c>
      <c r="Q95" s="72">
        <v>35.175000000000004</v>
      </c>
      <c r="R95" s="72">
        <v>34.4</v>
      </c>
      <c r="S95" s="72">
        <v>33.625</v>
      </c>
      <c r="T95" s="72">
        <v>32.85</v>
      </c>
      <c r="U95" s="72">
        <v>32.075000000000003</v>
      </c>
      <c r="V95" s="72">
        <v>31.3</v>
      </c>
      <c r="W95" s="72">
        <v>30.525000000000002</v>
      </c>
      <c r="X95" s="72">
        <v>29.75</v>
      </c>
      <c r="Y95" s="72">
        <v>28.975000000000001</v>
      </c>
      <c r="Z95" s="72">
        <v>28.200000000000003</v>
      </c>
      <c r="AA95" s="72">
        <v>27.425000000000001</v>
      </c>
      <c r="AB95" s="72">
        <v>26.650000000000002</v>
      </c>
      <c r="AC95" s="72">
        <v>25.875</v>
      </c>
      <c r="AD95" s="72">
        <v>25.1</v>
      </c>
      <c r="AE95" s="72">
        <v>24.325000000000003</v>
      </c>
      <c r="AF95" s="72">
        <v>23.55</v>
      </c>
      <c r="AG95" s="72">
        <v>22.775000000000002</v>
      </c>
      <c r="AH95" s="72">
        <v>22</v>
      </c>
    </row>
    <row r="96" spans="2:34" hidden="1" outlineLevel="1">
      <c r="B96" t="str">
        <f t="shared" si="41"/>
        <v>Carbon dioxide (PS) - Energy demand - Global - MWh/ton fuel</v>
      </c>
      <c r="C96" t="str">
        <f>C92</f>
        <v>Carbon dioxide (PS)</v>
      </c>
      <c r="D96" t="s">
        <v>137</v>
      </c>
      <c r="E96" t="s">
        <v>49</v>
      </c>
      <c r="F96" t="s">
        <v>122</v>
      </c>
      <c r="G96" s="77">
        <v>0.45</v>
      </c>
      <c r="H96" s="77">
        <v>0.45</v>
      </c>
      <c r="I96" s="77">
        <v>0.45</v>
      </c>
      <c r="J96" s="77">
        <v>0.45</v>
      </c>
      <c r="K96" s="77">
        <v>0.45</v>
      </c>
      <c r="L96" s="77">
        <v>0.45</v>
      </c>
      <c r="M96" s="77">
        <v>0.45</v>
      </c>
      <c r="N96" s="77">
        <v>0.45</v>
      </c>
      <c r="O96" s="77">
        <v>0.45</v>
      </c>
      <c r="P96" s="77">
        <v>0.45</v>
      </c>
      <c r="Q96" s="77">
        <v>0.45</v>
      </c>
      <c r="R96" s="77">
        <v>0.45</v>
      </c>
      <c r="S96" s="77">
        <v>0.45</v>
      </c>
      <c r="T96" s="77">
        <v>0.45</v>
      </c>
      <c r="U96" s="77">
        <v>0.45</v>
      </c>
      <c r="V96" s="77">
        <v>0.45</v>
      </c>
      <c r="W96" s="77">
        <v>0.45</v>
      </c>
      <c r="X96" s="77">
        <v>0.45</v>
      </c>
      <c r="Y96" s="77">
        <v>0.45</v>
      </c>
      <c r="Z96" s="77">
        <v>0.45</v>
      </c>
      <c r="AA96" s="77">
        <v>0.45</v>
      </c>
      <c r="AB96" s="77">
        <v>0.45</v>
      </c>
      <c r="AC96" s="77">
        <v>0.45</v>
      </c>
      <c r="AD96" s="77">
        <v>0.45</v>
      </c>
      <c r="AE96" s="77">
        <v>0.45</v>
      </c>
      <c r="AF96" s="77">
        <v>0.45</v>
      </c>
      <c r="AG96" s="77">
        <v>0.45</v>
      </c>
      <c r="AH96" s="77">
        <v>0.45</v>
      </c>
    </row>
    <row r="97" spans="2:34" hidden="1" outlineLevel="1">
      <c r="B97" t="str">
        <f t="shared" si="41"/>
        <v>Carbon dioxide (PS) - Process WTT emissions (carbon dioxide) - Global - ton CO2/ton fuel</v>
      </c>
      <c r="C97" t="str">
        <f>C95</f>
        <v>Carbon dioxide (PS)</v>
      </c>
      <c r="D97" t="s">
        <v>180</v>
      </c>
      <c r="E97" t="s">
        <v>49</v>
      </c>
      <c r="F97" t="s">
        <v>176</v>
      </c>
      <c r="G97" s="74">
        <v>0</v>
      </c>
      <c r="H97" s="75">
        <f>G97</f>
        <v>0</v>
      </c>
      <c r="I97" s="75">
        <f t="shared" ref="I97:AH97" si="43">H97</f>
        <v>0</v>
      </c>
      <c r="J97" s="75">
        <f t="shared" si="43"/>
        <v>0</v>
      </c>
      <c r="K97" s="75">
        <f t="shared" si="43"/>
        <v>0</v>
      </c>
      <c r="L97" s="75">
        <f t="shared" si="43"/>
        <v>0</v>
      </c>
      <c r="M97" s="75">
        <f t="shared" si="43"/>
        <v>0</v>
      </c>
      <c r="N97" s="75">
        <f t="shared" si="43"/>
        <v>0</v>
      </c>
      <c r="O97" s="75">
        <f t="shared" si="43"/>
        <v>0</v>
      </c>
      <c r="P97" s="75">
        <f t="shared" si="43"/>
        <v>0</v>
      </c>
      <c r="Q97" s="75">
        <f t="shared" si="43"/>
        <v>0</v>
      </c>
      <c r="R97" s="75">
        <f t="shared" si="43"/>
        <v>0</v>
      </c>
      <c r="S97" s="75">
        <f t="shared" si="43"/>
        <v>0</v>
      </c>
      <c r="T97" s="75">
        <f t="shared" si="43"/>
        <v>0</v>
      </c>
      <c r="U97" s="75">
        <f t="shared" si="43"/>
        <v>0</v>
      </c>
      <c r="V97" s="75">
        <f t="shared" si="43"/>
        <v>0</v>
      </c>
      <c r="W97" s="75">
        <f t="shared" si="43"/>
        <v>0</v>
      </c>
      <c r="X97" s="75">
        <f t="shared" si="43"/>
        <v>0</v>
      </c>
      <c r="Y97" s="75">
        <f t="shared" si="43"/>
        <v>0</v>
      </c>
      <c r="Z97" s="75">
        <f t="shared" si="43"/>
        <v>0</v>
      </c>
      <c r="AA97" s="75">
        <f t="shared" si="43"/>
        <v>0</v>
      </c>
      <c r="AB97" s="75">
        <f t="shared" si="43"/>
        <v>0</v>
      </c>
      <c r="AC97" s="75">
        <f t="shared" si="43"/>
        <v>0</v>
      </c>
      <c r="AD97" s="75">
        <f t="shared" si="43"/>
        <v>0</v>
      </c>
      <c r="AE97" s="75">
        <f t="shared" si="43"/>
        <v>0</v>
      </c>
      <c r="AF97" s="75">
        <f t="shared" si="43"/>
        <v>0</v>
      </c>
      <c r="AG97" s="75">
        <f t="shared" si="43"/>
        <v>0</v>
      </c>
      <c r="AH97" s="75">
        <f t="shared" si="43"/>
        <v>0</v>
      </c>
    </row>
    <row r="98" spans="2:34" hidden="1" outlineLevel="1">
      <c r="B98" t="str">
        <f t="shared" si="41"/>
        <v>Carbon dioxide (PS) - Process WTT emissions (methane) - Global - ton CH4/ton fuel</v>
      </c>
      <c r="C98" t="str">
        <f>C95</f>
        <v>Carbon dioxide (PS)</v>
      </c>
      <c r="D98" t="s">
        <v>181</v>
      </c>
      <c r="E98" t="s">
        <v>49</v>
      </c>
      <c r="F98" t="s">
        <v>177</v>
      </c>
      <c r="G98" s="74">
        <v>0</v>
      </c>
      <c r="H98" s="75">
        <f t="shared" ref="H98:AH98" si="44">G98</f>
        <v>0</v>
      </c>
      <c r="I98" s="75">
        <f t="shared" si="44"/>
        <v>0</v>
      </c>
      <c r="J98" s="75">
        <f t="shared" si="44"/>
        <v>0</v>
      </c>
      <c r="K98" s="75">
        <f t="shared" si="44"/>
        <v>0</v>
      </c>
      <c r="L98" s="75">
        <f t="shared" si="44"/>
        <v>0</v>
      </c>
      <c r="M98" s="75">
        <f t="shared" si="44"/>
        <v>0</v>
      </c>
      <c r="N98" s="75">
        <f t="shared" si="44"/>
        <v>0</v>
      </c>
      <c r="O98" s="75">
        <f t="shared" si="44"/>
        <v>0</v>
      </c>
      <c r="P98" s="75">
        <f t="shared" si="44"/>
        <v>0</v>
      </c>
      <c r="Q98" s="75">
        <f t="shared" si="44"/>
        <v>0</v>
      </c>
      <c r="R98" s="75">
        <f t="shared" si="44"/>
        <v>0</v>
      </c>
      <c r="S98" s="75">
        <f t="shared" si="44"/>
        <v>0</v>
      </c>
      <c r="T98" s="75">
        <f t="shared" si="44"/>
        <v>0</v>
      </c>
      <c r="U98" s="75">
        <f t="shared" si="44"/>
        <v>0</v>
      </c>
      <c r="V98" s="75">
        <f t="shared" si="44"/>
        <v>0</v>
      </c>
      <c r="W98" s="75">
        <f t="shared" si="44"/>
        <v>0</v>
      </c>
      <c r="X98" s="75">
        <f t="shared" si="44"/>
        <v>0</v>
      </c>
      <c r="Y98" s="75">
        <f t="shared" si="44"/>
        <v>0</v>
      </c>
      <c r="Z98" s="75">
        <f t="shared" si="44"/>
        <v>0</v>
      </c>
      <c r="AA98" s="75">
        <f t="shared" si="44"/>
        <v>0</v>
      </c>
      <c r="AB98" s="75">
        <f t="shared" si="44"/>
        <v>0</v>
      </c>
      <c r="AC98" s="75">
        <f t="shared" si="44"/>
        <v>0</v>
      </c>
      <c r="AD98" s="75">
        <f t="shared" si="44"/>
        <v>0</v>
      </c>
      <c r="AE98" s="75">
        <f t="shared" si="44"/>
        <v>0</v>
      </c>
      <c r="AF98" s="75">
        <f t="shared" si="44"/>
        <v>0</v>
      </c>
      <c r="AG98" s="75">
        <f t="shared" si="44"/>
        <v>0</v>
      </c>
      <c r="AH98" s="75">
        <f t="shared" si="44"/>
        <v>0</v>
      </c>
    </row>
    <row r="99" spans="2:34" hidden="1" outlineLevel="1">
      <c r="B99" t="str">
        <f t="shared" si="41"/>
        <v>Carbon dioxide (PS) - Process WTT emissions (nitrous oxide) - Global - ton N2O/ton fuel</v>
      </c>
      <c r="C99" t="str">
        <f>C96</f>
        <v>Carbon dioxide (PS)</v>
      </c>
      <c r="D99" t="s">
        <v>182</v>
      </c>
      <c r="E99" t="s">
        <v>49</v>
      </c>
      <c r="F99" t="s">
        <v>178</v>
      </c>
      <c r="G99" s="74">
        <v>0</v>
      </c>
      <c r="H99" s="75">
        <f t="shared" ref="H99:AH99" si="45">G99</f>
        <v>0</v>
      </c>
      <c r="I99" s="75">
        <f t="shared" si="45"/>
        <v>0</v>
      </c>
      <c r="J99" s="75">
        <f t="shared" si="45"/>
        <v>0</v>
      </c>
      <c r="K99" s="75">
        <f t="shared" si="45"/>
        <v>0</v>
      </c>
      <c r="L99" s="75">
        <f t="shared" si="45"/>
        <v>0</v>
      </c>
      <c r="M99" s="75">
        <f t="shared" si="45"/>
        <v>0</v>
      </c>
      <c r="N99" s="75">
        <f t="shared" si="45"/>
        <v>0</v>
      </c>
      <c r="O99" s="75">
        <f t="shared" si="45"/>
        <v>0</v>
      </c>
      <c r="P99" s="75">
        <f t="shared" si="45"/>
        <v>0</v>
      </c>
      <c r="Q99" s="75">
        <f t="shared" si="45"/>
        <v>0</v>
      </c>
      <c r="R99" s="75">
        <f t="shared" si="45"/>
        <v>0</v>
      </c>
      <c r="S99" s="75">
        <f t="shared" si="45"/>
        <v>0</v>
      </c>
      <c r="T99" s="75">
        <f t="shared" si="45"/>
        <v>0</v>
      </c>
      <c r="U99" s="75">
        <f t="shared" si="45"/>
        <v>0</v>
      </c>
      <c r="V99" s="75">
        <f t="shared" si="45"/>
        <v>0</v>
      </c>
      <c r="W99" s="75">
        <f t="shared" si="45"/>
        <v>0</v>
      </c>
      <c r="X99" s="75">
        <f t="shared" si="45"/>
        <v>0</v>
      </c>
      <c r="Y99" s="75">
        <f t="shared" si="45"/>
        <v>0</v>
      </c>
      <c r="Z99" s="75">
        <f t="shared" si="45"/>
        <v>0</v>
      </c>
      <c r="AA99" s="75">
        <f t="shared" si="45"/>
        <v>0</v>
      </c>
      <c r="AB99" s="75">
        <f t="shared" si="45"/>
        <v>0</v>
      </c>
      <c r="AC99" s="75">
        <f t="shared" si="45"/>
        <v>0</v>
      </c>
      <c r="AD99" s="75">
        <f t="shared" si="45"/>
        <v>0</v>
      </c>
      <c r="AE99" s="75">
        <f t="shared" si="45"/>
        <v>0</v>
      </c>
      <c r="AF99" s="75">
        <f t="shared" si="45"/>
        <v>0</v>
      </c>
      <c r="AG99" s="75">
        <f t="shared" si="45"/>
        <v>0</v>
      </c>
      <c r="AH99" s="75">
        <f t="shared" si="45"/>
        <v>0</v>
      </c>
    </row>
    <row r="100" spans="2:34" collapsed="1"/>
    <row r="101" spans="2:34">
      <c r="C101" s="52" t="s">
        <v>71</v>
      </c>
      <c r="D101" s="52" t="s">
        <v>28</v>
      </c>
      <c r="E101" s="52" t="s">
        <v>1</v>
      </c>
      <c r="F101" s="52" t="s">
        <v>29</v>
      </c>
      <c r="G101" s="3">
        <v>2023</v>
      </c>
      <c r="H101" s="3">
        <v>2024</v>
      </c>
      <c r="I101" s="3">
        <v>2025</v>
      </c>
      <c r="J101" s="3">
        <v>2026</v>
      </c>
      <c r="K101" s="3">
        <v>2027</v>
      </c>
      <c r="L101" s="3">
        <v>2028</v>
      </c>
      <c r="M101" s="3">
        <v>2029</v>
      </c>
      <c r="N101" s="3">
        <v>2030</v>
      </c>
      <c r="O101" s="3">
        <v>2031</v>
      </c>
      <c r="P101" s="3">
        <v>2032</v>
      </c>
      <c r="Q101" s="3">
        <v>2033</v>
      </c>
      <c r="R101" s="3">
        <v>2034</v>
      </c>
      <c r="S101" s="3">
        <v>2035</v>
      </c>
      <c r="T101" s="3">
        <v>2036</v>
      </c>
      <c r="U101" s="3">
        <v>2037</v>
      </c>
      <c r="V101" s="3">
        <v>2038</v>
      </c>
      <c r="W101" s="3">
        <v>2039</v>
      </c>
      <c r="X101" s="3">
        <v>2040</v>
      </c>
      <c r="Y101" s="3">
        <v>2041</v>
      </c>
      <c r="Z101" s="3">
        <v>2042</v>
      </c>
      <c r="AA101" s="3">
        <v>2043</v>
      </c>
      <c r="AB101" s="3">
        <v>2044</v>
      </c>
      <c r="AC101" s="3">
        <v>2045</v>
      </c>
      <c r="AD101" s="3">
        <v>2046</v>
      </c>
      <c r="AE101" s="3">
        <v>2047</v>
      </c>
      <c r="AF101" s="3">
        <v>2048</v>
      </c>
      <c r="AG101" s="3">
        <v>2049</v>
      </c>
      <c r="AH101" s="3">
        <v>2050</v>
      </c>
    </row>
    <row r="102" spans="2:34" hidden="1" outlineLevel="1">
      <c r="B102" t="str">
        <f t="shared" ref="B102:B113" si="46">_xlfn.TEXTJOIN(" - ",TRUE,C102:F102)</f>
        <v>e-methanol - Plant lifetime - Global - Years</v>
      </c>
      <c r="C102" t="str">
        <f>C101</f>
        <v>e-methanol</v>
      </c>
      <c r="D102" t="s">
        <v>109</v>
      </c>
      <c r="E102" t="s">
        <v>49</v>
      </c>
      <c r="F102" t="s">
        <v>110</v>
      </c>
      <c r="G102" s="74">
        <v>30</v>
      </c>
      <c r="H102" s="75">
        <f>G102</f>
        <v>30</v>
      </c>
      <c r="I102" s="75">
        <f t="shared" ref="I102:AH102" si="47">H102</f>
        <v>30</v>
      </c>
      <c r="J102" s="75">
        <f t="shared" si="47"/>
        <v>30</v>
      </c>
      <c r="K102" s="75">
        <f t="shared" si="47"/>
        <v>30</v>
      </c>
      <c r="L102" s="75">
        <f t="shared" si="47"/>
        <v>30</v>
      </c>
      <c r="M102" s="75">
        <f t="shared" si="47"/>
        <v>30</v>
      </c>
      <c r="N102" s="75">
        <f t="shared" si="47"/>
        <v>30</v>
      </c>
      <c r="O102" s="75">
        <f t="shared" si="47"/>
        <v>30</v>
      </c>
      <c r="P102" s="75">
        <f t="shared" si="47"/>
        <v>30</v>
      </c>
      <c r="Q102" s="75">
        <f t="shared" si="47"/>
        <v>30</v>
      </c>
      <c r="R102" s="75">
        <f t="shared" si="47"/>
        <v>30</v>
      </c>
      <c r="S102" s="75">
        <f t="shared" si="47"/>
        <v>30</v>
      </c>
      <c r="T102" s="75">
        <f t="shared" si="47"/>
        <v>30</v>
      </c>
      <c r="U102" s="75">
        <f t="shared" si="47"/>
        <v>30</v>
      </c>
      <c r="V102" s="75">
        <f t="shared" si="47"/>
        <v>30</v>
      </c>
      <c r="W102" s="75">
        <f t="shared" si="47"/>
        <v>30</v>
      </c>
      <c r="X102" s="75">
        <f t="shared" si="47"/>
        <v>30</v>
      </c>
      <c r="Y102" s="75">
        <f t="shared" si="47"/>
        <v>30</v>
      </c>
      <c r="Z102" s="75">
        <f t="shared" si="47"/>
        <v>30</v>
      </c>
      <c r="AA102" s="75">
        <f t="shared" si="47"/>
        <v>30</v>
      </c>
      <c r="AB102" s="75">
        <f t="shared" si="47"/>
        <v>30</v>
      </c>
      <c r="AC102" s="75">
        <f t="shared" si="47"/>
        <v>30</v>
      </c>
      <c r="AD102" s="75">
        <f t="shared" si="47"/>
        <v>30</v>
      </c>
      <c r="AE102" s="75">
        <f t="shared" si="47"/>
        <v>30</v>
      </c>
      <c r="AF102" s="75">
        <f t="shared" si="47"/>
        <v>30</v>
      </c>
      <c r="AG102" s="75">
        <f t="shared" si="47"/>
        <v>30</v>
      </c>
      <c r="AH102" s="75">
        <f t="shared" si="47"/>
        <v>30</v>
      </c>
    </row>
    <row r="103" spans="2:34" hidden="1" outlineLevel="1">
      <c r="B103" t="str">
        <f t="shared" si="46"/>
        <v>e-methanol - Total CAPEX - Global - USD/ton fuel</v>
      </c>
      <c r="C103" t="str">
        <f>C101</f>
        <v>e-methanol</v>
      </c>
      <c r="D103" t="s">
        <v>136</v>
      </c>
      <c r="E103" t="s">
        <v>49</v>
      </c>
      <c r="F103" t="s">
        <v>31</v>
      </c>
      <c r="G103" s="72">
        <v>2980</v>
      </c>
      <c r="H103" s="72">
        <v>2840</v>
      </c>
      <c r="I103" s="72">
        <v>2700</v>
      </c>
      <c r="J103" s="72">
        <v>2560</v>
      </c>
      <c r="K103" s="72">
        <v>2420</v>
      </c>
      <c r="L103" s="72">
        <v>2280</v>
      </c>
      <c r="M103" s="72">
        <v>2140</v>
      </c>
      <c r="N103" s="72">
        <v>2000</v>
      </c>
      <c r="O103" s="72">
        <v>1955</v>
      </c>
      <c r="P103" s="72">
        <v>1910</v>
      </c>
      <c r="Q103" s="72">
        <v>1865</v>
      </c>
      <c r="R103" s="72">
        <v>1820</v>
      </c>
      <c r="S103" s="72">
        <v>1775</v>
      </c>
      <c r="T103" s="72">
        <v>1730</v>
      </c>
      <c r="U103" s="72">
        <v>1685</v>
      </c>
      <c r="V103" s="72">
        <v>1640</v>
      </c>
      <c r="W103" s="72">
        <v>1595</v>
      </c>
      <c r="X103" s="72">
        <v>1550</v>
      </c>
      <c r="Y103" s="72">
        <v>1490</v>
      </c>
      <c r="Z103" s="72">
        <v>1430</v>
      </c>
      <c r="AA103" s="72">
        <v>1370</v>
      </c>
      <c r="AB103" s="72">
        <v>1310</v>
      </c>
      <c r="AC103" s="72">
        <v>1250</v>
      </c>
      <c r="AD103" s="72">
        <v>1190</v>
      </c>
      <c r="AE103" s="72">
        <v>1130</v>
      </c>
      <c r="AF103" s="72">
        <v>1070</v>
      </c>
      <c r="AG103" s="72">
        <v>1010</v>
      </c>
      <c r="AH103" s="72">
        <v>950</v>
      </c>
    </row>
    <row r="104" spans="2:34" hidden="1" outlineLevel="1">
      <c r="B104" t="str">
        <f t="shared" si="46"/>
        <v>e-methanol - OPEX - Global - USD/ton fuel/year</v>
      </c>
      <c r="C104" t="str">
        <f>C101</f>
        <v>e-methanol</v>
      </c>
      <c r="D104" t="s">
        <v>41</v>
      </c>
      <c r="E104" t="s">
        <v>49</v>
      </c>
      <c r="F104" t="s">
        <v>114</v>
      </c>
      <c r="G104" s="72">
        <v>119.2</v>
      </c>
      <c r="H104" s="72">
        <v>113.60000000000001</v>
      </c>
      <c r="I104" s="72">
        <v>108</v>
      </c>
      <c r="J104" s="72">
        <v>102.4</v>
      </c>
      <c r="K104" s="72">
        <v>96.8</v>
      </c>
      <c r="L104" s="72">
        <v>91.2</v>
      </c>
      <c r="M104" s="72">
        <v>85.600000000000009</v>
      </c>
      <c r="N104" s="72">
        <v>80</v>
      </c>
      <c r="O104" s="72">
        <v>78.2</v>
      </c>
      <c r="P104" s="72">
        <v>76.400000000000006</v>
      </c>
      <c r="Q104" s="72">
        <v>74.600000000000009</v>
      </c>
      <c r="R104" s="72">
        <v>72.8</v>
      </c>
      <c r="S104" s="72">
        <v>71</v>
      </c>
      <c r="T104" s="72">
        <v>69.2</v>
      </c>
      <c r="U104" s="72">
        <v>67.400000000000006</v>
      </c>
      <c r="V104" s="72">
        <v>65.599999999999994</v>
      </c>
      <c r="W104" s="72">
        <v>63.800000000000004</v>
      </c>
      <c r="X104" s="72">
        <v>62</v>
      </c>
      <c r="Y104" s="72">
        <v>59.6</v>
      </c>
      <c r="Z104" s="72">
        <v>57.2</v>
      </c>
      <c r="AA104" s="72">
        <v>54.800000000000004</v>
      </c>
      <c r="AB104" s="72">
        <v>52.4</v>
      </c>
      <c r="AC104" s="72">
        <v>50</v>
      </c>
      <c r="AD104" s="72">
        <v>47.6</v>
      </c>
      <c r="AE104" s="72">
        <v>45.2</v>
      </c>
      <c r="AF104" s="72">
        <v>42.800000000000004</v>
      </c>
      <c r="AG104" s="72">
        <v>40.4</v>
      </c>
      <c r="AH104" s="72">
        <v>38</v>
      </c>
    </row>
    <row r="105" spans="2:34" hidden="1" outlineLevel="1">
      <c r="B105" t="str">
        <f t="shared" si="46"/>
        <v>e-methanol - Energy demand - Global - MWh/ton fuel</v>
      </c>
      <c r="C105" t="str">
        <f>C101</f>
        <v>e-methanol</v>
      </c>
      <c r="D105" t="s">
        <v>137</v>
      </c>
      <c r="E105" t="s">
        <v>49</v>
      </c>
      <c r="F105" t="s">
        <v>122</v>
      </c>
      <c r="G105" s="77">
        <v>1.7</v>
      </c>
      <c r="H105" s="77">
        <v>1.7</v>
      </c>
      <c r="I105" s="77">
        <v>1.7</v>
      </c>
      <c r="J105" s="77">
        <v>1.7</v>
      </c>
      <c r="K105" s="77">
        <v>1.7</v>
      </c>
      <c r="L105" s="77">
        <v>1.7</v>
      </c>
      <c r="M105" s="77">
        <v>1.7</v>
      </c>
      <c r="N105" s="77">
        <v>1.7</v>
      </c>
      <c r="O105" s="77">
        <v>1.7</v>
      </c>
      <c r="P105" s="77">
        <v>1.7</v>
      </c>
      <c r="Q105" s="77">
        <v>1.7</v>
      </c>
      <c r="R105" s="77">
        <v>1.7</v>
      </c>
      <c r="S105" s="77">
        <v>1.7</v>
      </c>
      <c r="T105" s="77">
        <v>1.7</v>
      </c>
      <c r="U105" s="77">
        <v>1.7</v>
      </c>
      <c r="V105" s="77">
        <v>1.7</v>
      </c>
      <c r="W105" s="77">
        <v>1.7</v>
      </c>
      <c r="X105" s="77">
        <v>1.7</v>
      </c>
      <c r="Y105" s="77">
        <v>1.7</v>
      </c>
      <c r="Z105" s="77">
        <v>1.7</v>
      </c>
      <c r="AA105" s="77">
        <v>1.7</v>
      </c>
      <c r="AB105" s="77">
        <v>1.7</v>
      </c>
      <c r="AC105" s="77">
        <v>1.7</v>
      </c>
      <c r="AD105" s="77">
        <v>1.7</v>
      </c>
      <c r="AE105" s="77">
        <v>1.7</v>
      </c>
      <c r="AF105" s="77">
        <v>1.7</v>
      </c>
      <c r="AG105" s="77">
        <v>1.7</v>
      </c>
      <c r="AH105" s="77">
        <v>1.7</v>
      </c>
    </row>
    <row r="106" spans="2:34" hidden="1" outlineLevel="1">
      <c r="B106" t="str">
        <f t="shared" si="46"/>
        <v>e-methanol - Conversion H2 -&gt; MeOH - Global - ton H2/ton MeOH</v>
      </c>
      <c r="C106" t="str">
        <f>C101</f>
        <v>e-methanol</v>
      </c>
      <c r="D106" t="s">
        <v>72</v>
      </c>
      <c r="E106" t="s">
        <v>49</v>
      </c>
      <c r="F106" t="s">
        <v>73</v>
      </c>
      <c r="G106" s="77">
        <v>0.18875226265526496</v>
      </c>
      <c r="H106" s="77">
        <v>0.18875226265526496</v>
      </c>
      <c r="I106" s="77">
        <v>0.18875226265526496</v>
      </c>
      <c r="J106" s="77">
        <v>0.18875226265526496</v>
      </c>
      <c r="K106" s="77">
        <v>0.18875226265526496</v>
      </c>
      <c r="L106" s="77">
        <v>0.18875226265526496</v>
      </c>
      <c r="M106" s="77">
        <v>0.18875226265526496</v>
      </c>
      <c r="N106" s="77">
        <v>0.18875226265526496</v>
      </c>
      <c r="O106" s="77">
        <v>0.18875226265526496</v>
      </c>
      <c r="P106" s="77">
        <v>0.18875226265526496</v>
      </c>
      <c r="Q106" s="77">
        <v>0.18875226265526496</v>
      </c>
      <c r="R106" s="77">
        <v>0.18875226265526496</v>
      </c>
      <c r="S106" s="77">
        <v>0.18875226265526496</v>
      </c>
      <c r="T106" s="77">
        <v>0.18875226265526496</v>
      </c>
      <c r="U106" s="77">
        <v>0.18875226265526496</v>
      </c>
      <c r="V106" s="77">
        <v>0.18875226265526496</v>
      </c>
      <c r="W106" s="77">
        <v>0.18875226265526496</v>
      </c>
      <c r="X106" s="77">
        <v>0.18875226265526496</v>
      </c>
      <c r="Y106" s="77">
        <v>0.18875226265526496</v>
      </c>
      <c r="Z106" s="77">
        <v>0.18875226265526496</v>
      </c>
      <c r="AA106" s="77">
        <v>0.18875226265526496</v>
      </c>
      <c r="AB106" s="77">
        <v>0.18875226265526496</v>
      </c>
      <c r="AC106" s="77">
        <v>0.18875226265526496</v>
      </c>
      <c r="AD106" s="77">
        <v>0.18875226265526496</v>
      </c>
      <c r="AE106" s="77">
        <v>0.18875226265526496</v>
      </c>
      <c r="AF106" s="77">
        <v>0.18875226265526496</v>
      </c>
      <c r="AG106" s="77">
        <v>0.18875226265526496</v>
      </c>
      <c r="AH106" s="77">
        <v>0.18875226265526496</v>
      </c>
    </row>
    <row r="107" spans="2:34" hidden="1" outlineLevel="1">
      <c r="B107" t="str">
        <f t="shared" si="46"/>
        <v>e-methanol - Conversion CO2 -&gt; MeOH - Global - ton CO2/ton MeOH</v>
      </c>
      <c r="C107" t="str">
        <f>C101</f>
        <v>e-methanol</v>
      </c>
      <c r="D107" t="s">
        <v>74</v>
      </c>
      <c r="E107" t="s">
        <v>49</v>
      </c>
      <c r="F107" t="s">
        <v>75</v>
      </c>
      <c r="G107" s="77">
        <v>1.3735097684289368</v>
      </c>
      <c r="H107" s="77">
        <v>1.3735097684289368</v>
      </c>
      <c r="I107" s="77">
        <v>1.3735097684289368</v>
      </c>
      <c r="J107" s="77">
        <v>1.3735097684289368</v>
      </c>
      <c r="K107" s="77">
        <v>1.3735097684289368</v>
      </c>
      <c r="L107" s="77">
        <v>1.3735097684289368</v>
      </c>
      <c r="M107" s="77">
        <v>1.3735097684289368</v>
      </c>
      <c r="N107" s="77">
        <v>1.3735097684289368</v>
      </c>
      <c r="O107" s="77">
        <v>1.3735097684289368</v>
      </c>
      <c r="P107" s="77">
        <v>1.3735097684289368</v>
      </c>
      <c r="Q107" s="77">
        <v>1.3735097684289368</v>
      </c>
      <c r="R107" s="77">
        <v>1.3735097684289368</v>
      </c>
      <c r="S107" s="77">
        <v>1.3735097684289368</v>
      </c>
      <c r="T107" s="77">
        <v>1.3735097684289368</v>
      </c>
      <c r="U107" s="77">
        <v>1.3735097684289368</v>
      </c>
      <c r="V107" s="77">
        <v>1.3735097684289368</v>
      </c>
      <c r="W107" s="77">
        <v>1.3735097684289368</v>
      </c>
      <c r="X107" s="77">
        <v>1.3735097684289368</v>
      </c>
      <c r="Y107" s="77">
        <v>1.3735097684289368</v>
      </c>
      <c r="Z107" s="77">
        <v>1.3735097684289368</v>
      </c>
      <c r="AA107" s="77">
        <v>1.3735097684289368</v>
      </c>
      <c r="AB107" s="77">
        <v>1.3735097684289368</v>
      </c>
      <c r="AC107" s="77">
        <v>1.3735097684289368</v>
      </c>
      <c r="AD107" s="77">
        <v>1.3735097684289368</v>
      </c>
      <c r="AE107" s="77">
        <v>1.3735097684289368</v>
      </c>
      <c r="AF107" s="77">
        <v>1.3735097684289368</v>
      </c>
      <c r="AG107" s="77">
        <v>1.3735097684289368</v>
      </c>
      <c r="AH107" s="77">
        <v>1.3735097684289368</v>
      </c>
    </row>
    <row r="108" spans="2:34" hidden="1" outlineLevel="1">
      <c r="B108" t="str">
        <f t="shared" si="46"/>
        <v>e-methanol - Process WTT emissions (carbon dioxide) - Global - ton CO2/ton fuel</v>
      </c>
      <c r="C108" t="str">
        <f>C106</f>
        <v>e-methanol</v>
      </c>
      <c r="D108" t="s">
        <v>180</v>
      </c>
      <c r="E108" t="s">
        <v>49</v>
      </c>
      <c r="F108" t="s">
        <v>176</v>
      </c>
      <c r="G108" s="74">
        <v>0</v>
      </c>
      <c r="H108" s="75">
        <f>G108</f>
        <v>0</v>
      </c>
      <c r="I108" s="75">
        <f t="shared" ref="I108:AH108" si="48">H108</f>
        <v>0</v>
      </c>
      <c r="J108" s="75">
        <f t="shared" si="48"/>
        <v>0</v>
      </c>
      <c r="K108" s="75">
        <f t="shared" si="48"/>
        <v>0</v>
      </c>
      <c r="L108" s="75">
        <f t="shared" si="48"/>
        <v>0</v>
      </c>
      <c r="M108" s="75">
        <f t="shared" si="48"/>
        <v>0</v>
      </c>
      <c r="N108" s="75">
        <f t="shared" si="48"/>
        <v>0</v>
      </c>
      <c r="O108" s="75">
        <f t="shared" si="48"/>
        <v>0</v>
      </c>
      <c r="P108" s="75">
        <f t="shared" si="48"/>
        <v>0</v>
      </c>
      <c r="Q108" s="75">
        <f t="shared" si="48"/>
        <v>0</v>
      </c>
      <c r="R108" s="75">
        <f t="shared" si="48"/>
        <v>0</v>
      </c>
      <c r="S108" s="75">
        <f t="shared" si="48"/>
        <v>0</v>
      </c>
      <c r="T108" s="75">
        <f t="shared" si="48"/>
        <v>0</v>
      </c>
      <c r="U108" s="75">
        <f t="shared" si="48"/>
        <v>0</v>
      </c>
      <c r="V108" s="75">
        <f t="shared" si="48"/>
        <v>0</v>
      </c>
      <c r="W108" s="75">
        <f t="shared" si="48"/>
        <v>0</v>
      </c>
      <c r="X108" s="75">
        <f t="shared" si="48"/>
        <v>0</v>
      </c>
      <c r="Y108" s="75">
        <f t="shared" si="48"/>
        <v>0</v>
      </c>
      <c r="Z108" s="75">
        <f t="shared" si="48"/>
        <v>0</v>
      </c>
      <c r="AA108" s="75">
        <f t="shared" si="48"/>
        <v>0</v>
      </c>
      <c r="AB108" s="75">
        <f t="shared" si="48"/>
        <v>0</v>
      </c>
      <c r="AC108" s="75">
        <f t="shared" si="48"/>
        <v>0</v>
      </c>
      <c r="AD108" s="75">
        <f t="shared" si="48"/>
        <v>0</v>
      </c>
      <c r="AE108" s="75">
        <f t="shared" si="48"/>
        <v>0</v>
      </c>
      <c r="AF108" s="75">
        <f t="shared" si="48"/>
        <v>0</v>
      </c>
      <c r="AG108" s="75">
        <f t="shared" si="48"/>
        <v>0</v>
      </c>
      <c r="AH108" s="75">
        <f t="shared" si="48"/>
        <v>0</v>
      </c>
    </row>
    <row r="109" spans="2:34" hidden="1" outlineLevel="1">
      <c r="B109" t="str">
        <f t="shared" si="46"/>
        <v>e-methanol - Process WTT emissions (methane) - Global - ton CH4/ton fuel</v>
      </c>
      <c r="C109" t="str">
        <f>C106</f>
        <v>e-methanol</v>
      </c>
      <c r="D109" t="s">
        <v>181</v>
      </c>
      <c r="E109" t="s">
        <v>49</v>
      </c>
      <c r="F109" t="s">
        <v>177</v>
      </c>
      <c r="G109" s="74">
        <v>0</v>
      </c>
      <c r="H109" s="75">
        <f t="shared" ref="H109:AH109" si="49">G109</f>
        <v>0</v>
      </c>
      <c r="I109" s="75">
        <f t="shared" si="49"/>
        <v>0</v>
      </c>
      <c r="J109" s="75">
        <f t="shared" si="49"/>
        <v>0</v>
      </c>
      <c r="K109" s="75">
        <f t="shared" si="49"/>
        <v>0</v>
      </c>
      <c r="L109" s="75">
        <f t="shared" si="49"/>
        <v>0</v>
      </c>
      <c r="M109" s="75">
        <f t="shared" si="49"/>
        <v>0</v>
      </c>
      <c r="N109" s="75">
        <f t="shared" si="49"/>
        <v>0</v>
      </c>
      <c r="O109" s="75">
        <f t="shared" si="49"/>
        <v>0</v>
      </c>
      <c r="P109" s="75">
        <f t="shared" si="49"/>
        <v>0</v>
      </c>
      <c r="Q109" s="75">
        <f t="shared" si="49"/>
        <v>0</v>
      </c>
      <c r="R109" s="75">
        <f t="shared" si="49"/>
        <v>0</v>
      </c>
      <c r="S109" s="75">
        <f t="shared" si="49"/>
        <v>0</v>
      </c>
      <c r="T109" s="75">
        <f t="shared" si="49"/>
        <v>0</v>
      </c>
      <c r="U109" s="75">
        <f t="shared" si="49"/>
        <v>0</v>
      </c>
      <c r="V109" s="75">
        <f t="shared" si="49"/>
        <v>0</v>
      </c>
      <c r="W109" s="75">
        <f t="shared" si="49"/>
        <v>0</v>
      </c>
      <c r="X109" s="75">
        <f t="shared" si="49"/>
        <v>0</v>
      </c>
      <c r="Y109" s="75">
        <f t="shared" si="49"/>
        <v>0</v>
      </c>
      <c r="Z109" s="75">
        <f t="shared" si="49"/>
        <v>0</v>
      </c>
      <c r="AA109" s="75">
        <f t="shared" si="49"/>
        <v>0</v>
      </c>
      <c r="AB109" s="75">
        <f t="shared" si="49"/>
        <v>0</v>
      </c>
      <c r="AC109" s="75">
        <f t="shared" si="49"/>
        <v>0</v>
      </c>
      <c r="AD109" s="75">
        <f t="shared" si="49"/>
        <v>0</v>
      </c>
      <c r="AE109" s="75">
        <f t="shared" si="49"/>
        <v>0</v>
      </c>
      <c r="AF109" s="75">
        <f t="shared" si="49"/>
        <v>0</v>
      </c>
      <c r="AG109" s="75">
        <f t="shared" si="49"/>
        <v>0</v>
      </c>
      <c r="AH109" s="75">
        <f t="shared" si="49"/>
        <v>0</v>
      </c>
    </row>
    <row r="110" spans="2:34" hidden="1" outlineLevel="1">
      <c r="B110" t="str">
        <f t="shared" si="46"/>
        <v>e-methanol - Process WTT emissions (nitrous oxide) - Global - ton N2O/ton fuel</v>
      </c>
      <c r="C110" t="str">
        <f>C107</f>
        <v>e-methanol</v>
      </c>
      <c r="D110" t="s">
        <v>182</v>
      </c>
      <c r="E110" t="s">
        <v>49</v>
      </c>
      <c r="F110" t="s">
        <v>178</v>
      </c>
      <c r="G110" s="74">
        <v>0</v>
      </c>
      <c r="H110" s="75">
        <f t="shared" ref="H110:AH113" si="50">G110</f>
        <v>0</v>
      </c>
      <c r="I110" s="75">
        <f t="shared" si="50"/>
        <v>0</v>
      </c>
      <c r="J110" s="75">
        <f t="shared" si="50"/>
        <v>0</v>
      </c>
      <c r="K110" s="75">
        <f t="shared" si="50"/>
        <v>0</v>
      </c>
      <c r="L110" s="75">
        <f t="shared" si="50"/>
        <v>0</v>
      </c>
      <c r="M110" s="75">
        <f t="shared" si="50"/>
        <v>0</v>
      </c>
      <c r="N110" s="75">
        <f t="shared" si="50"/>
        <v>0</v>
      </c>
      <c r="O110" s="75">
        <f t="shared" si="50"/>
        <v>0</v>
      </c>
      <c r="P110" s="75">
        <f t="shared" si="50"/>
        <v>0</v>
      </c>
      <c r="Q110" s="75">
        <f t="shared" si="50"/>
        <v>0</v>
      </c>
      <c r="R110" s="75">
        <f t="shared" si="50"/>
        <v>0</v>
      </c>
      <c r="S110" s="75">
        <f t="shared" si="50"/>
        <v>0</v>
      </c>
      <c r="T110" s="75">
        <f t="shared" si="50"/>
        <v>0</v>
      </c>
      <c r="U110" s="75">
        <f t="shared" si="50"/>
        <v>0</v>
      </c>
      <c r="V110" s="75">
        <f t="shared" si="50"/>
        <v>0</v>
      </c>
      <c r="W110" s="75">
        <f t="shared" si="50"/>
        <v>0</v>
      </c>
      <c r="X110" s="75">
        <f t="shared" si="50"/>
        <v>0</v>
      </c>
      <c r="Y110" s="75">
        <f t="shared" si="50"/>
        <v>0</v>
      </c>
      <c r="Z110" s="75">
        <f t="shared" si="50"/>
        <v>0</v>
      </c>
      <c r="AA110" s="75">
        <f t="shared" si="50"/>
        <v>0</v>
      </c>
      <c r="AB110" s="75">
        <f t="shared" si="50"/>
        <v>0</v>
      </c>
      <c r="AC110" s="75">
        <f t="shared" si="50"/>
        <v>0</v>
      </c>
      <c r="AD110" s="75">
        <f t="shared" si="50"/>
        <v>0</v>
      </c>
      <c r="AE110" s="75">
        <f t="shared" si="50"/>
        <v>0</v>
      </c>
      <c r="AF110" s="75">
        <f t="shared" si="50"/>
        <v>0</v>
      </c>
      <c r="AG110" s="75">
        <f t="shared" si="50"/>
        <v>0</v>
      </c>
      <c r="AH110" s="75">
        <f t="shared" si="50"/>
        <v>0</v>
      </c>
    </row>
    <row r="111" spans="2:34" hidden="1" outlineLevel="1">
      <c r="B111" t="str">
        <f t="shared" si="46"/>
        <v>e-methanol - TTW emissions (carbon dioxide) - Global - ton CO2/ton fuel</v>
      </c>
      <c r="C111" t="str">
        <f>C109</f>
        <v>e-methanol</v>
      </c>
      <c r="D111" t="s">
        <v>202</v>
      </c>
      <c r="E111" t="s">
        <v>49</v>
      </c>
      <c r="F111" t="s">
        <v>176</v>
      </c>
      <c r="G111" s="80">
        <v>0</v>
      </c>
      <c r="H111" s="81">
        <f>G111</f>
        <v>0</v>
      </c>
      <c r="I111" s="81">
        <f t="shared" si="50"/>
        <v>0</v>
      </c>
      <c r="J111" s="81">
        <f t="shared" si="50"/>
        <v>0</v>
      </c>
      <c r="K111" s="81">
        <f t="shared" si="50"/>
        <v>0</v>
      </c>
      <c r="L111" s="81">
        <f t="shared" si="50"/>
        <v>0</v>
      </c>
      <c r="M111" s="81">
        <f t="shared" si="50"/>
        <v>0</v>
      </c>
      <c r="N111" s="81">
        <f t="shared" si="50"/>
        <v>0</v>
      </c>
      <c r="O111" s="81">
        <f t="shared" si="50"/>
        <v>0</v>
      </c>
      <c r="P111" s="81">
        <f t="shared" si="50"/>
        <v>0</v>
      </c>
      <c r="Q111" s="81">
        <f t="shared" si="50"/>
        <v>0</v>
      </c>
      <c r="R111" s="81">
        <f t="shared" si="50"/>
        <v>0</v>
      </c>
      <c r="S111" s="81">
        <f t="shared" si="50"/>
        <v>0</v>
      </c>
      <c r="T111" s="81">
        <f t="shared" si="50"/>
        <v>0</v>
      </c>
      <c r="U111" s="81">
        <f t="shared" si="50"/>
        <v>0</v>
      </c>
      <c r="V111" s="81">
        <f t="shared" si="50"/>
        <v>0</v>
      </c>
      <c r="W111" s="81">
        <f t="shared" si="50"/>
        <v>0</v>
      </c>
      <c r="X111" s="81">
        <f t="shared" si="50"/>
        <v>0</v>
      </c>
      <c r="Y111" s="81">
        <f t="shared" si="50"/>
        <v>0</v>
      </c>
      <c r="Z111" s="81">
        <f t="shared" si="50"/>
        <v>0</v>
      </c>
      <c r="AA111" s="81">
        <f t="shared" si="50"/>
        <v>0</v>
      </c>
      <c r="AB111" s="81">
        <f t="shared" si="50"/>
        <v>0</v>
      </c>
      <c r="AC111" s="81">
        <f t="shared" si="50"/>
        <v>0</v>
      </c>
      <c r="AD111" s="81">
        <f t="shared" si="50"/>
        <v>0</v>
      </c>
      <c r="AE111" s="81">
        <f t="shared" si="50"/>
        <v>0</v>
      </c>
      <c r="AF111" s="81">
        <f t="shared" si="50"/>
        <v>0</v>
      </c>
      <c r="AG111" s="81">
        <f t="shared" si="50"/>
        <v>0</v>
      </c>
      <c r="AH111" s="81">
        <f t="shared" si="50"/>
        <v>0</v>
      </c>
    </row>
    <row r="112" spans="2:34" hidden="1" outlineLevel="1">
      <c r="B112" t="str">
        <f t="shared" si="46"/>
        <v>e-methanol - TTW emissions (methane) - Global - ton CH4/ton fuel</v>
      </c>
      <c r="C112" t="str">
        <f>C109</f>
        <v>e-methanol</v>
      </c>
      <c r="D112" t="s">
        <v>203</v>
      </c>
      <c r="E112" t="s">
        <v>49</v>
      </c>
      <c r="F112" t="s">
        <v>177</v>
      </c>
      <c r="G112" s="74">
        <v>0</v>
      </c>
      <c r="H112" s="75">
        <f>G112</f>
        <v>0</v>
      </c>
      <c r="I112" s="75">
        <f t="shared" si="50"/>
        <v>0</v>
      </c>
      <c r="J112" s="75">
        <f t="shared" si="50"/>
        <v>0</v>
      </c>
      <c r="K112" s="75">
        <f t="shared" si="50"/>
        <v>0</v>
      </c>
      <c r="L112" s="75">
        <f t="shared" si="50"/>
        <v>0</v>
      </c>
      <c r="M112" s="75">
        <f t="shared" si="50"/>
        <v>0</v>
      </c>
      <c r="N112" s="75">
        <f t="shared" si="50"/>
        <v>0</v>
      </c>
      <c r="O112" s="75">
        <f t="shared" si="50"/>
        <v>0</v>
      </c>
      <c r="P112" s="75">
        <f t="shared" si="50"/>
        <v>0</v>
      </c>
      <c r="Q112" s="75">
        <f t="shared" si="50"/>
        <v>0</v>
      </c>
      <c r="R112" s="75">
        <f t="shared" si="50"/>
        <v>0</v>
      </c>
      <c r="S112" s="75">
        <f t="shared" si="50"/>
        <v>0</v>
      </c>
      <c r="T112" s="75">
        <f t="shared" si="50"/>
        <v>0</v>
      </c>
      <c r="U112" s="75">
        <f t="shared" si="50"/>
        <v>0</v>
      </c>
      <c r="V112" s="75">
        <f t="shared" si="50"/>
        <v>0</v>
      </c>
      <c r="W112" s="75">
        <f t="shared" si="50"/>
        <v>0</v>
      </c>
      <c r="X112" s="75">
        <f t="shared" si="50"/>
        <v>0</v>
      </c>
      <c r="Y112" s="75">
        <f t="shared" si="50"/>
        <v>0</v>
      </c>
      <c r="Z112" s="75">
        <f t="shared" si="50"/>
        <v>0</v>
      </c>
      <c r="AA112" s="75">
        <f t="shared" si="50"/>
        <v>0</v>
      </c>
      <c r="AB112" s="75">
        <f t="shared" si="50"/>
        <v>0</v>
      </c>
      <c r="AC112" s="75">
        <f t="shared" si="50"/>
        <v>0</v>
      </c>
      <c r="AD112" s="75">
        <f t="shared" si="50"/>
        <v>0</v>
      </c>
      <c r="AE112" s="75">
        <f t="shared" si="50"/>
        <v>0</v>
      </c>
      <c r="AF112" s="75">
        <f t="shared" si="50"/>
        <v>0</v>
      </c>
      <c r="AG112" s="75">
        <f t="shared" si="50"/>
        <v>0</v>
      </c>
      <c r="AH112" s="75">
        <f t="shared" si="50"/>
        <v>0</v>
      </c>
    </row>
    <row r="113" spans="2:34" hidden="1" outlineLevel="1">
      <c r="B113" t="str">
        <f t="shared" si="46"/>
        <v>e-methanol - TTW emissions (nitrous oxide) - Global - ton N2O/ton fuel</v>
      </c>
      <c r="C113" t="str">
        <f>C110</f>
        <v>e-methanol</v>
      </c>
      <c r="D113" t="s">
        <v>204</v>
      </c>
      <c r="E113" t="s">
        <v>49</v>
      </c>
      <c r="F113" t="s">
        <v>178</v>
      </c>
      <c r="G113" s="74">
        <v>0</v>
      </c>
      <c r="H113" s="75">
        <f>G113</f>
        <v>0</v>
      </c>
      <c r="I113" s="75">
        <f t="shared" si="50"/>
        <v>0</v>
      </c>
      <c r="J113" s="75">
        <f t="shared" si="50"/>
        <v>0</v>
      </c>
      <c r="K113" s="75">
        <f t="shared" si="50"/>
        <v>0</v>
      </c>
      <c r="L113" s="75">
        <f t="shared" si="50"/>
        <v>0</v>
      </c>
      <c r="M113" s="75">
        <f t="shared" si="50"/>
        <v>0</v>
      </c>
      <c r="N113" s="75">
        <f t="shared" si="50"/>
        <v>0</v>
      </c>
      <c r="O113" s="75">
        <f t="shared" si="50"/>
        <v>0</v>
      </c>
      <c r="P113" s="75">
        <f t="shared" si="50"/>
        <v>0</v>
      </c>
      <c r="Q113" s="75">
        <f t="shared" si="50"/>
        <v>0</v>
      </c>
      <c r="R113" s="75">
        <f t="shared" si="50"/>
        <v>0</v>
      </c>
      <c r="S113" s="75">
        <f t="shared" si="50"/>
        <v>0</v>
      </c>
      <c r="T113" s="75">
        <f t="shared" si="50"/>
        <v>0</v>
      </c>
      <c r="U113" s="75">
        <f t="shared" si="50"/>
        <v>0</v>
      </c>
      <c r="V113" s="75">
        <f t="shared" si="50"/>
        <v>0</v>
      </c>
      <c r="W113" s="75">
        <f t="shared" si="50"/>
        <v>0</v>
      </c>
      <c r="X113" s="75">
        <f t="shared" si="50"/>
        <v>0</v>
      </c>
      <c r="Y113" s="75">
        <f t="shared" si="50"/>
        <v>0</v>
      </c>
      <c r="Z113" s="75">
        <f t="shared" si="50"/>
        <v>0</v>
      </c>
      <c r="AA113" s="75">
        <f t="shared" si="50"/>
        <v>0</v>
      </c>
      <c r="AB113" s="75">
        <f t="shared" si="50"/>
        <v>0</v>
      </c>
      <c r="AC113" s="75">
        <f t="shared" si="50"/>
        <v>0</v>
      </c>
      <c r="AD113" s="75">
        <f t="shared" si="50"/>
        <v>0</v>
      </c>
      <c r="AE113" s="75">
        <f t="shared" si="50"/>
        <v>0</v>
      </c>
      <c r="AF113" s="75">
        <f t="shared" si="50"/>
        <v>0</v>
      </c>
      <c r="AG113" s="75">
        <f t="shared" si="50"/>
        <v>0</v>
      </c>
      <c r="AH113" s="75">
        <f t="shared" si="50"/>
        <v>0</v>
      </c>
    </row>
    <row r="114" spans="2:34" collapsed="1"/>
    <row r="115" spans="2:34">
      <c r="C115" s="52" t="s">
        <v>78</v>
      </c>
      <c r="D115" s="52" t="s">
        <v>28</v>
      </c>
      <c r="E115" s="52" t="s">
        <v>1</v>
      </c>
      <c r="F115" s="52" t="s">
        <v>29</v>
      </c>
      <c r="G115" s="3">
        <v>2023</v>
      </c>
      <c r="H115" s="3">
        <v>2024</v>
      </c>
      <c r="I115" s="3">
        <v>2025</v>
      </c>
      <c r="J115" s="3">
        <v>2026</v>
      </c>
      <c r="K115" s="3">
        <v>2027</v>
      </c>
      <c r="L115" s="3">
        <v>2028</v>
      </c>
      <c r="M115" s="3">
        <v>2029</v>
      </c>
      <c r="N115" s="3">
        <v>2030</v>
      </c>
      <c r="O115" s="3">
        <v>2031</v>
      </c>
      <c r="P115" s="3">
        <v>2032</v>
      </c>
      <c r="Q115" s="3">
        <v>2033</v>
      </c>
      <c r="R115" s="3">
        <v>2034</v>
      </c>
      <c r="S115" s="3">
        <v>2035</v>
      </c>
      <c r="T115" s="3">
        <v>2036</v>
      </c>
      <c r="U115" s="3">
        <v>2037</v>
      </c>
      <c r="V115" s="3">
        <v>2038</v>
      </c>
      <c r="W115" s="3">
        <v>2039</v>
      </c>
      <c r="X115" s="3">
        <v>2040</v>
      </c>
      <c r="Y115" s="3">
        <v>2041</v>
      </c>
      <c r="Z115" s="3">
        <v>2042</v>
      </c>
      <c r="AA115" s="3">
        <v>2043</v>
      </c>
      <c r="AB115" s="3">
        <v>2044</v>
      </c>
      <c r="AC115" s="3">
        <v>2045</v>
      </c>
      <c r="AD115" s="3">
        <v>2046</v>
      </c>
      <c r="AE115" s="3">
        <v>2047</v>
      </c>
      <c r="AF115" s="3">
        <v>2048</v>
      </c>
      <c r="AG115" s="3">
        <v>2049</v>
      </c>
      <c r="AH115" s="3">
        <v>2050</v>
      </c>
    </row>
    <row r="116" spans="2:34" hidden="1" outlineLevel="1">
      <c r="B116" t="str">
        <f t="shared" ref="B116:B124" si="51">_xlfn.TEXTJOIN(" - ",TRUE,C116:F116)</f>
        <v>e-methane - Plant lifetime - Global - Years</v>
      </c>
      <c r="C116" t="str">
        <f>C115</f>
        <v>e-methane</v>
      </c>
      <c r="D116" t="s">
        <v>109</v>
      </c>
      <c r="E116" t="s">
        <v>49</v>
      </c>
      <c r="F116" t="s">
        <v>110</v>
      </c>
      <c r="G116" s="74">
        <v>30</v>
      </c>
      <c r="H116" s="75">
        <f>G116</f>
        <v>30</v>
      </c>
      <c r="I116" s="75">
        <f t="shared" ref="I116:AH116" si="52">H116</f>
        <v>30</v>
      </c>
      <c r="J116" s="75">
        <f t="shared" si="52"/>
        <v>30</v>
      </c>
      <c r="K116" s="75">
        <f t="shared" si="52"/>
        <v>30</v>
      </c>
      <c r="L116" s="75">
        <f t="shared" si="52"/>
        <v>30</v>
      </c>
      <c r="M116" s="75">
        <f t="shared" si="52"/>
        <v>30</v>
      </c>
      <c r="N116" s="75">
        <f t="shared" si="52"/>
        <v>30</v>
      </c>
      <c r="O116" s="75">
        <f t="shared" si="52"/>
        <v>30</v>
      </c>
      <c r="P116" s="75">
        <f t="shared" si="52"/>
        <v>30</v>
      </c>
      <c r="Q116" s="75">
        <f t="shared" si="52"/>
        <v>30</v>
      </c>
      <c r="R116" s="75">
        <f t="shared" si="52"/>
        <v>30</v>
      </c>
      <c r="S116" s="75">
        <f t="shared" si="52"/>
        <v>30</v>
      </c>
      <c r="T116" s="75">
        <f t="shared" si="52"/>
        <v>30</v>
      </c>
      <c r="U116" s="75">
        <f t="shared" si="52"/>
        <v>30</v>
      </c>
      <c r="V116" s="75">
        <f t="shared" si="52"/>
        <v>30</v>
      </c>
      <c r="W116" s="75">
        <f t="shared" si="52"/>
        <v>30</v>
      </c>
      <c r="X116" s="75">
        <f t="shared" si="52"/>
        <v>30</v>
      </c>
      <c r="Y116" s="75">
        <f t="shared" si="52"/>
        <v>30</v>
      </c>
      <c r="Z116" s="75">
        <f t="shared" si="52"/>
        <v>30</v>
      </c>
      <c r="AA116" s="75">
        <f t="shared" si="52"/>
        <v>30</v>
      </c>
      <c r="AB116" s="75">
        <f t="shared" si="52"/>
        <v>30</v>
      </c>
      <c r="AC116" s="75">
        <f t="shared" si="52"/>
        <v>30</v>
      </c>
      <c r="AD116" s="75">
        <f t="shared" si="52"/>
        <v>30</v>
      </c>
      <c r="AE116" s="75">
        <f t="shared" si="52"/>
        <v>30</v>
      </c>
      <c r="AF116" s="75">
        <f t="shared" si="52"/>
        <v>30</v>
      </c>
      <c r="AG116" s="75">
        <f t="shared" si="52"/>
        <v>30</v>
      </c>
      <c r="AH116" s="75">
        <f t="shared" si="52"/>
        <v>30</v>
      </c>
    </row>
    <row r="117" spans="2:34" hidden="1" outlineLevel="1">
      <c r="B117" t="str">
        <f t="shared" si="51"/>
        <v>e-methane - Total CAPEX - Global - USD/ton fuel</v>
      </c>
      <c r="C117" t="str">
        <f>C115</f>
        <v>e-methane</v>
      </c>
      <c r="D117" t="s">
        <v>136</v>
      </c>
      <c r="E117" t="s">
        <v>49</v>
      </c>
      <c r="F117" t="s">
        <v>31</v>
      </c>
      <c r="G117" s="72">
        <v>1542</v>
      </c>
      <c r="H117" s="72">
        <v>1456</v>
      </c>
      <c r="I117" s="72">
        <v>1370</v>
      </c>
      <c r="J117" s="72">
        <v>1316</v>
      </c>
      <c r="K117" s="72">
        <v>1262</v>
      </c>
      <c r="L117" s="72">
        <v>1208</v>
      </c>
      <c r="M117" s="72">
        <v>1154</v>
      </c>
      <c r="N117" s="72">
        <v>1100</v>
      </c>
      <c r="O117" s="72">
        <v>1080</v>
      </c>
      <c r="P117" s="72">
        <v>1060</v>
      </c>
      <c r="Q117" s="72">
        <v>1040</v>
      </c>
      <c r="R117" s="72">
        <v>1020</v>
      </c>
      <c r="S117" s="72">
        <v>1000</v>
      </c>
      <c r="T117" s="72">
        <v>980</v>
      </c>
      <c r="U117" s="72">
        <v>960</v>
      </c>
      <c r="V117" s="72">
        <v>940</v>
      </c>
      <c r="W117" s="72">
        <v>920</v>
      </c>
      <c r="X117" s="72">
        <v>900</v>
      </c>
      <c r="Y117" s="72">
        <v>866</v>
      </c>
      <c r="Z117" s="72">
        <v>832</v>
      </c>
      <c r="AA117" s="72">
        <v>798</v>
      </c>
      <c r="AB117" s="72">
        <v>764</v>
      </c>
      <c r="AC117" s="72">
        <v>730</v>
      </c>
      <c r="AD117" s="72">
        <v>696</v>
      </c>
      <c r="AE117" s="72">
        <v>662</v>
      </c>
      <c r="AF117" s="72">
        <v>628</v>
      </c>
      <c r="AG117" s="72">
        <v>594</v>
      </c>
      <c r="AH117" s="72">
        <v>560</v>
      </c>
    </row>
    <row r="118" spans="2:34" hidden="1" outlineLevel="1">
      <c r="B118" t="str">
        <f t="shared" si="51"/>
        <v>e-methane - OPEX - Global - USD/ton fuel/year</v>
      </c>
      <c r="C118" t="str">
        <f>C115</f>
        <v>e-methane</v>
      </c>
      <c r="D118" t="s">
        <v>41</v>
      </c>
      <c r="E118" t="s">
        <v>49</v>
      </c>
      <c r="F118" t="s">
        <v>114</v>
      </c>
      <c r="G118" s="72">
        <v>123.36</v>
      </c>
      <c r="H118" s="72">
        <v>116.48</v>
      </c>
      <c r="I118" s="72">
        <v>109.60000000000001</v>
      </c>
      <c r="J118" s="72">
        <v>105.28</v>
      </c>
      <c r="K118" s="72">
        <v>100.96000000000001</v>
      </c>
      <c r="L118" s="72">
        <v>96.64</v>
      </c>
      <c r="M118" s="72">
        <v>92.320000000000007</v>
      </c>
      <c r="N118" s="72">
        <v>88</v>
      </c>
      <c r="O118" s="72">
        <v>86.4</v>
      </c>
      <c r="P118" s="72">
        <v>84.8</v>
      </c>
      <c r="Q118" s="72">
        <v>83.2</v>
      </c>
      <c r="R118" s="72">
        <v>81.600000000000009</v>
      </c>
      <c r="S118" s="72">
        <v>80</v>
      </c>
      <c r="T118" s="72">
        <v>78.400000000000006</v>
      </c>
      <c r="U118" s="72">
        <v>76.8</v>
      </c>
      <c r="V118" s="72">
        <v>75.2</v>
      </c>
      <c r="W118" s="72">
        <v>73.600000000000009</v>
      </c>
      <c r="X118" s="72">
        <v>72</v>
      </c>
      <c r="Y118" s="72">
        <v>69.28</v>
      </c>
      <c r="Z118" s="72">
        <v>66.56</v>
      </c>
      <c r="AA118" s="72">
        <v>63.84</v>
      </c>
      <c r="AB118" s="72">
        <v>61.120000000000005</v>
      </c>
      <c r="AC118" s="72">
        <v>58.4</v>
      </c>
      <c r="AD118" s="72">
        <v>55.68</v>
      </c>
      <c r="AE118" s="72">
        <v>52.96</v>
      </c>
      <c r="AF118" s="72">
        <v>50.24</v>
      </c>
      <c r="AG118" s="72">
        <v>47.52</v>
      </c>
      <c r="AH118" s="72">
        <v>44.800000000000004</v>
      </c>
    </row>
    <row r="119" spans="2:34" hidden="1" outlineLevel="1">
      <c r="B119" t="str">
        <f t="shared" si="51"/>
        <v>e-methane - Energy demand - Global - MWh/ton fuel</v>
      </c>
      <c r="C119" t="str">
        <f>C115</f>
        <v>e-methane</v>
      </c>
      <c r="D119" t="s">
        <v>137</v>
      </c>
      <c r="E119" t="s">
        <v>49</v>
      </c>
      <c r="F119" t="s">
        <v>122</v>
      </c>
      <c r="G119" s="77">
        <v>0.4</v>
      </c>
      <c r="H119" s="77">
        <v>0.4</v>
      </c>
      <c r="I119" s="77">
        <v>0.4</v>
      </c>
      <c r="J119" s="77">
        <v>0.4</v>
      </c>
      <c r="K119" s="77">
        <v>0.4</v>
      </c>
      <c r="L119" s="77">
        <v>0.4</v>
      </c>
      <c r="M119" s="77">
        <v>0.4</v>
      </c>
      <c r="N119" s="77">
        <v>0.4</v>
      </c>
      <c r="O119" s="77">
        <v>0.4</v>
      </c>
      <c r="P119" s="77">
        <v>0.4</v>
      </c>
      <c r="Q119" s="77">
        <v>0.4</v>
      </c>
      <c r="R119" s="77">
        <v>0.4</v>
      </c>
      <c r="S119" s="77">
        <v>0.4</v>
      </c>
      <c r="T119" s="77">
        <v>0.4</v>
      </c>
      <c r="U119" s="77">
        <v>0.4</v>
      </c>
      <c r="V119" s="77">
        <v>0.4</v>
      </c>
      <c r="W119" s="77">
        <v>0.4</v>
      </c>
      <c r="X119" s="77">
        <v>0.4</v>
      </c>
      <c r="Y119" s="77">
        <v>0.4</v>
      </c>
      <c r="Z119" s="77">
        <v>0.4</v>
      </c>
      <c r="AA119" s="77">
        <v>0.4</v>
      </c>
      <c r="AB119" s="77">
        <v>0.4</v>
      </c>
      <c r="AC119" s="77">
        <v>0.4</v>
      </c>
      <c r="AD119" s="77">
        <v>0.4</v>
      </c>
      <c r="AE119" s="77">
        <v>0.4</v>
      </c>
      <c r="AF119" s="77">
        <v>0.4</v>
      </c>
      <c r="AG119" s="77">
        <v>0.4</v>
      </c>
      <c r="AH119" s="77">
        <v>0.4</v>
      </c>
    </row>
    <row r="120" spans="2:34" hidden="1" outlineLevel="1">
      <c r="B120" t="str">
        <f t="shared" si="51"/>
        <v>e-methane - Conversion H2 -&gt; CH4 - Global - ton H2/ton CH4</v>
      </c>
      <c r="C120" t="str">
        <f>C115</f>
        <v>e-methane</v>
      </c>
      <c r="D120" t="s">
        <v>79</v>
      </c>
      <c r="E120" t="s">
        <v>49</v>
      </c>
      <c r="F120" t="s">
        <v>80</v>
      </c>
      <c r="G120" s="77">
        <v>0.5</v>
      </c>
      <c r="H120" s="77">
        <v>0.5</v>
      </c>
      <c r="I120" s="77">
        <v>0.5</v>
      </c>
      <c r="J120" s="77">
        <v>0.5</v>
      </c>
      <c r="K120" s="77">
        <v>0.5</v>
      </c>
      <c r="L120" s="77">
        <v>0.5</v>
      </c>
      <c r="M120" s="77">
        <v>0.5</v>
      </c>
      <c r="N120" s="77">
        <v>0.5</v>
      </c>
      <c r="O120" s="77">
        <v>0.5</v>
      </c>
      <c r="P120" s="77">
        <v>0.5</v>
      </c>
      <c r="Q120" s="77">
        <v>0.5</v>
      </c>
      <c r="R120" s="77">
        <v>0.5</v>
      </c>
      <c r="S120" s="77">
        <v>0.5</v>
      </c>
      <c r="T120" s="77">
        <v>0.5</v>
      </c>
      <c r="U120" s="77">
        <v>0.5</v>
      </c>
      <c r="V120" s="77">
        <v>0.5</v>
      </c>
      <c r="W120" s="77">
        <v>0.5</v>
      </c>
      <c r="X120" s="77">
        <v>0.5</v>
      </c>
      <c r="Y120" s="77">
        <v>0.5</v>
      </c>
      <c r="Z120" s="77">
        <v>0.5</v>
      </c>
      <c r="AA120" s="77">
        <v>0.5</v>
      </c>
      <c r="AB120" s="77">
        <v>0.5</v>
      </c>
      <c r="AC120" s="77">
        <v>0.5</v>
      </c>
      <c r="AD120" s="77">
        <v>0.5</v>
      </c>
      <c r="AE120" s="77">
        <v>0.5</v>
      </c>
      <c r="AF120" s="77">
        <v>0.5</v>
      </c>
      <c r="AG120" s="77">
        <v>0.5</v>
      </c>
      <c r="AH120" s="77">
        <v>0.5</v>
      </c>
    </row>
    <row r="121" spans="2:34" hidden="1" outlineLevel="1">
      <c r="B121" t="str">
        <f t="shared" si="51"/>
        <v>e-methane - Conversion CO2 -&gt; CH4 - Global - ton CO2/ton CH4</v>
      </c>
      <c r="C121" t="str">
        <f>C115</f>
        <v>e-methane</v>
      </c>
      <c r="D121" t="s">
        <v>81</v>
      </c>
      <c r="E121" t="s">
        <v>49</v>
      </c>
      <c r="F121" t="s">
        <v>82</v>
      </c>
      <c r="G121" s="77">
        <v>2.75</v>
      </c>
      <c r="H121" s="77">
        <v>2.75</v>
      </c>
      <c r="I121" s="77">
        <v>2.75</v>
      </c>
      <c r="J121" s="77">
        <v>2.75</v>
      </c>
      <c r="K121" s="77">
        <v>2.75</v>
      </c>
      <c r="L121" s="77">
        <v>2.75</v>
      </c>
      <c r="M121" s="77">
        <v>2.75</v>
      </c>
      <c r="N121" s="77">
        <v>2.75</v>
      </c>
      <c r="O121" s="77">
        <v>2.75</v>
      </c>
      <c r="P121" s="77">
        <v>2.75</v>
      </c>
      <c r="Q121" s="77">
        <v>2.75</v>
      </c>
      <c r="R121" s="77">
        <v>2.75</v>
      </c>
      <c r="S121" s="77">
        <v>2.75</v>
      </c>
      <c r="T121" s="77">
        <v>2.75</v>
      </c>
      <c r="U121" s="77">
        <v>2.75</v>
      </c>
      <c r="V121" s="77">
        <v>2.75</v>
      </c>
      <c r="W121" s="77">
        <v>2.75</v>
      </c>
      <c r="X121" s="77">
        <v>2.75</v>
      </c>
      <c r="Y121" s="77">
        <v>2.75</v>
      </c>
      <c r="Z121" s="77">
        <v>2.75</v>
      </c>
      <c r="AA121" s="77">
        <v>2.75</v>
      </c>
      <c r="AB121" s="77">
        <v>2.75</v>
      </c>
      <c r="AC121" s="77">
        <v>2.75</v>
      </c>
      <c r="AD121" s="77">
        <v>2.75</v>
      </c>
      <c r="AE121" s="77">
        <v>2.75</v>
      </c>
      <c r="AF121" s="77">
        <v>2.75</v>
      </c>
      <c r="AG121" s="77">
        <v>2.75</v>
      </c>
      <c r="AH121" s="77">
        <v>2.75</v>
      </c>
    </row>
    <row r="122" spans="2:34" hidden="1" outlineLevel="1">
      <c r="B122" t="str">
        <f t="shared" si="51"/>
        <v>e-methane - Process WTT emissions (carbon dioxide) - Global - ton CO2/ton fuel</v>
      </c>
      <c r="C122" t="str">
        <f>C120</f>
        <v>e-methane</v>
      </c>
      <c r="D122" t="s">
        <v>180</v>
      </c>
      <c r="E122" t="s">
        <v>49</v>
      </c>
      <c r="F122" t="s">
        <v>176</v>
      </c>
      <c r="G122" s="74">
        <v>0</v>
      </c>
      <c r="H122" s="75">
        <f>G122</f>
        <v>0</v>
      </c>
      <c r="I122" s="75">
        <f t="shared" ref="I122:AH122" si="53">H122</f>
        <v>0</v>
      </c>
      <c r="J122" s="75">
        <f t="shared" si="53"/>
        <v>0</v>
      </c>
      <c r="K122" s="75">
        <f t="shared" si="53"/>
        <v>0</v>
      </c>
      <c r="L122" s="75">
        <f t="shared" si="53"/>
        <v>0</v>
      </c>
      <c r="M122" s="75">
        <f t="shared" si="53"/>
        <v>0</v>
      </c>
      <c r="N122" s="75">
        <f t="shared" si="53"/>
        <v>0</v>
      </c>
      <c r="O122" s="75">
        <f t="shared" si="53"/>
        <v>0</v>
      </c>
      <c r="P122" s="75">
        <f t="shared" si="53"/>
        <v>0</v>
      </c>
      <c r="Q122" s="75">
        <f t="shared" si="53"/>
        <v>0</v>
      </c>
      <c r="R122" s="75">
        <f t="shared" si="53"/>
        <v>0</v>
      </c>
      <c r="S122" s="75">
        <f t="shared" si="53"/>
        <v>0</v>
      </c>
      <c r="T122" s="75">
        <f t="shared" si="53"/>
        <v>0</v>
      </c>
      <c r="U122" s="75">
        <f t="shared" si="53"/>
        <v>0</v>
      </c>
      <c r="V122" s="75">
        <f t="shared" si="53"/>
        <v>0</v>
      </c>
      <c r="W122" s="75">
        <f t="shared" si="53"/>
        <v>0</v>
      </c>
      <c r="X122" s="75">
        <f t="shared" si="53"/>
        <v>0</v>
      </c>
      <c r="Y122" s="75">
        <f t="shared" si="53"/>
        <v>0</v>
      </c>
      <c r="Z122" s="75">
        <f t="shared" si="53"/>
        <v>0</v>
      </c>
      <c r="AA122" s="75">
        <f t="shared" si="53"/>
        <v>0</v>
      </c>
      <c r="AB122" s="75">
        <f t="shared" si="53"/>
        <v>0</v>
      </c>
      <c r="AC122" s="75">
        <f t="shared" si="53"/>
        <v>0</v>
      </c>
      <c r="AD122" s="75">
        <f t="shared" si="53"/>
        <v>0</v>
      </c>
      <c r="AE122" s="75">
        <f t="shared" si="53"/>
        <v>0</v>
      </c>
      <c r="AF122" s="75">
        <f t="shared" si="53"/>
        <v>0</v>
      </c>
      <c r="AG122" s="75">
        <f t="shared" si="53"/>
        <v>0</v>
      </c>
      <c r="AH122" s="75">
        <f t="shared" si="53"/>
        <v>0</v>
      </c>
    </row>
    <row r="123" spans="2:34" hidden="1" outlineLevel="1">
      <c r="B123" t="str">
        <f t="shared" si="51"/>
        <v>e-methane - Process WTT emissions (methane) - Global - ton CH4/ton fuel</v>
      </c>
      <c r="C123" t="str">
        <f>C120</f>
        <v>e-methane</v>
      </c>
      <c r="D123" t="s">
        <v>181</v>
      </c>
      <c r="E123" t="s">
        <v>49</v>
      </c>
      <c r="F123" t="s">
        <v>177</v>
      </c>
      <c r="G123" s="74">
        <v>0</v>
      </c>
      <c r="H123" s="75">
        <f>G123</f>
        <v>0</v>
      </c>
      <c r="I123" s="75">
        <f t="shared" ref="I123:AH123" si="54">H123</f>
        <v>0</v>
      </c>
      <c r="J123" s="75">
        <f t="shared" si="54"/>
        <v>0</v>
      </c>
      <c r="K123" s="75">
        <f t="shared" si="54"/>
        <v>0</v>
      </c>
      <c r="L123" s="75">
        <f t="shared" si="54"/>
        <v>0</v>
      </c>
      <c r="M123" s="75">
        <f t="shared" si="54"/>
        <v>0</v>
      </c>
      <c r="N123" s="75">
        <f t="shared" si="54"/>
        <v>0</v>
      </c>
      <c r="O123" s="75">
        <f t="shared" si="54"/>
        <v>0</v>
      </c>
      <c r="P123" s="75">
        <f t="shared" si="54"/>
        <v>0</v>
      </c>
      <c r="Q123" s="75">
        <f t="shared" si="54"/>
        <v>0</v>
      </c>
      <c r="R123" s="75">
        <f t="shared" si="54"/>
        <v>0</v>
      </c>
      <c r="S123" s="75">
        <f t="shared" si="54"/>
        <v>0</v>
      </c>
      <c r="T123" s="75">
        <f t="shared" si="54"/>
        <v>0</v>
      </c>
      <c r="U123" s="75">
        <f t="shared" si="54"/>
        <v>0</v>
      </c>
      <c r="V123" s="75">
        <f t="shared" si="54"/>
        <v>0</v>
      </c>
      <c r="W123" s="75">
        <f t="shared" si="54"/>
        <v>0</v>
      </c>
      <c r="X123" s="75">
        <f t="shared" si="54"/>
        <v>0</v>
      </c>
      <c r="Y123" s="75">
        <f t="shared" si="54"/>
        <v>0</v>
      </c>
      <c r="Z123" s="75">
        <f t="shared" si="54"/>
        <v>0</v>
      </c>
      <c r="AA123" s="75">
        <f t="shared" si="54"/>
        <v>0</v>
      </c>
      <c r="AB123" s="75">
        <f t="shared" si="54"/>
        <v>0</v>
      </c>
      <c r="AC123" s="75">
        <f t="shared" si="54"/>
        <v>0</v>
      </c>
      <c r="AD123" s="75">
        <f t="shared" si="54"/>
        <v>0</v>
      </c>
      <c r="AE123" s="75">
        <f t="shared" si="54"/>
        <v>0</v>
      </c>
      <c r="AF123" s="75">
        <f t="shared" si="54"/>
        <v>0</v>
      </c>
      <c r="AG123" s="75">
        <f t="shared" si="54"/>
        <v>0</v>
      </c>
      <c r="AH123" s="75">
        <f t="shared" si="54"/>
        <v>0</v>
      </c>
    </row>
    <row r="124" spans="2:34" hidden="1" outlineLevel="1">
      <c r="B124" t="str">
        <f t="shared" si="51"/>
        <v>e-methane - Process WTT emissions (nitrous oxide) - Global - ton N2O/ton fuel</v>
      </c>
      <c r="C124" t="str">
        <f>C121</f>
        <v>e-methane</v>
      </c>
      <c r="D124" t="s">
        <v>182</v>
      </c>
      <c r="E124" t="s">
        <v>49</v>
      </c>
      <c r="F124" t="s">
        <v>178</v>
      </c>
      <c r="G124" s="74">
        <v>0</v>
      </c>
      <c r="H124" s="75">
        <f t="shared" ref="H124:AH124" si="55">G124</f>
        <v>0</v>
      </c>
      <c r="I124" s="75">
        <f t="shared" si="55"/>
        <v>0</v>
      </c>
      <c r="J124" s="75">
        <f t="shared" si="55"/>
        <v>0</v>
      </c>
      <c r="K124" s="75">
        <f t="shared" si="55"/>
        <v>0</v>
      </c>
      <c r="L124" s="75">
        <f t="shared" si="55"/>
        <v>0</v>
      </c>
      <c r="M124" s="75">
        <f t="shared" si="55"/>
        <v>0</v>
      </c>
      <c r="N124" s="75">
        <f t="shared" si="55"/>
        <v>0</v>
      </c>
      <c r="O124" s="75">
        <f t="shared" si="55"/>
        <v>0</v>
      </c>
      <c r="P124" s="75">
        <f t="shared" si="55"/>
        <v>0</v>
      </c>
      <c r="Q124" s="75">
        <f t="shared" si="55"/>
        <v>0</v>
      </c>
      <c r="R124" s="75">
        <f t="shared" si="55"/>
        <v>0</v>
      </c>
      <c r="S124" s="75">
        <f t="shared" si="55"/>
        <v>0</v>
      </c>
      <c r="T124" s="75">
        <f t="shared" si="55"/>
        <v>0</v>
      </c>
      <c r="U124" s="75">
        <f t="shared" si="55"/>
        <v>0</v>
      </c>
      <c r="V124" s="75">
        <f t="shared" si="55"/>
        <v>0</v>
      </c>
      <c r="W124" s="75">
        <f t="shared" si="55"/>
        <v>0</v>
      </c>
      <c r="X124" s="75">
        <f t="shared" si="55"/>
        <v>0</v>
      </c>
      <c r="Y124" s="75">
        <f t="shared" si="55"/>
        <v>0</v>
      </c>
      <c r="Z124" s="75">
        <f t="shared" si="55"/>
        <v>0</v>
      </c>
      <c r="AA124" s="75">
        <f t="shared" si="55"/>
        <v>0</v>
      </c>
      <c r="AB124" s="75">
        <f t="shared" si="55"/>
        <v>0</v>
      </c>
      <c r="AC124" s="75">
        <f t="shared" si="55"/>
        <v>0</v>
      </c>
      <c r="AD124" s="75">
        <f t="shared" si="55"/>
        <v>0</v>
      </c>
      <c r="AE124" s="75">
        <f t="shared" si="55"/>
        <v>0</v>
      </c>
      <c r="AF124" s="75">
        <f t="shared" si="55"/>
        <v>0</v>
      </c>
      <c r="AG124" s="75">
        <f t="shared" si="55"/>
        <v>0</v>
      </c>
      <c r="AH124" s="75">
        <f t="shared" si="55"/>
        <v>0</v>
      </c>
    </row>
    <row r="125" spans="2:34" collapsed="1"/>
    <row r="126" spans="2:34">
      <c r="C126" s="52" t="s">
        <v>140</v>
      </c>
      <c r="D126" s="52" t="s">
        <v>28</v>
      </c>
      <c r="E126" s="52" t="s">
        <v>1</v>
      </c>
      <c r="F126" s="52" t="s">
        <v>29</v>
      </c>
      <c r="G126" s="3">
        <v>2023</v>
      </c>
      <c r="H126" s="3">
        <v>2024</v>
      </c>
      <c r="I126" s="3">
        <v>2025</v>
      </c>
      <c r="J126" s="3">
        <v>2026</v>
      </c>
      <c r="K126" s="3">
        <v>2027</v>
      </c>
      <c r="L126" s="3">
        <v>2028</v>
      </c>
      <c r="M126" s="3">
        <v>2029</v>
      </c>
      <c r="N126" s="3">
        <v>2030</v>
      </c>
      <c r="O126" s="3">
        <v>2031</v>
      </c>
      <c r="P126" s="3">
        <v>2032</v>
      </c>
      <c r="Q126" s="3">
        <v>2033</v>
      </c>
      <c r="R126" s="3">
        <v>2034</v>
      </c>
      <c r="S126" s="3">
        <v>2035</v>
      </c>
      <c r="T126" s="3">
        <v>2036</v>
      </c>
      <c r="U126" s="3">
        <v>2037</v>
      </c>
      <c r="V126" s="3">
        <v>2038</v>
      </c>
      <c r="W126" s="3">
        <v>2039</v>
      </c>
      <c r="X126" s="3">
        <v>2040</v>
      </c>
      <c r="Y126" s="3">
        <v>2041</v>
      </c>
      <c r="Z126" s="3">
        <v>2042</v>
      </c>
      <c r="AA126" s="3">
        <v>2043</v>
      </c>
      <c r="AB126" s="3">
        <v>2044</v>
      </c>
      <c r="AC126" s="3">
        <v>2045</v>
      </c>
      <c r="AD126" s="3">
        <v>2046</v>
      </c>
      <c r="AE126" s="3">
        <v>2047</v>
      </c>
      <c r="AF126" s="3">
        <v>2048</v>
      </c>
      <c r="AG126" s="3">
        <v>2049</v>
      </c>
      <c r="AH126" s="3">
        <v>2050</v>
      </c>
    </row>
    <row r="127" spans="2:34" hidden="1" outlineLevel="1">
      <c r="B127" t="str">
        <f t="shared" ref="B127:B136" si="56">_xlfn.TEXTJOIN(" - ",TRUE,C127:F127)</f>
        <v>e-methane (liquefied) - Plant lifetime - Global - Years</v>
      </c>
      <c r="C127" t="str">
        <f>C126</f>
        <v>e-methane (liquefied)</v>
      </c>
      <c r="D127" t="s">
        <v>109</v>
      </c>
      <c r="E127" t="s">
        <v>49</v>
      </c>
      <c r="F127" t="s">
        <v>110</v>
      </c>
      <c r="G127" s="74">
        <v>30</v>
      </c>
      <c r="H127" s="75">
        <f t="shared" ref="H127:AH127" si="57">G127</f>
        <v>30</v>
      </c>
      <c r="I127" s="75">
        <f t="shared" si="57"/>
        <v>30</v>
      </c>
      <c r="J127" s="75">
        <f t="shared" si="57"/>
        <v>30</v>
      </c>
      <c r="K127" s="75">
        <f t="shared" si="57"/>
        <v>30</v>
      </c>
      <c r="L127" s="75">
        <f t="shared" si="57"/>
        <v>30</v>
      </c>
      <c r="M127" s="75">
        <f t="shared" si="57"/>
        <v>30</v>
      </c>
      <c r="N127" s="75">
        <f t="shared" si="57"/>
        <v>30</v>
      </c>
      <c r="O127" s="75">
        <f t="shared" si="57"/>
        <v>30</v>
      </c>
      <c r="P127" s="75">
        <f t="shared" si="57"/>
        <v>30</v>
      </c>
      <c r="Q127" s="75">
        <f t="shared" si="57"/>
        <v>30</v>
      </c>
      <c r="R127" s="75">
        <f t="shared" si="57"/>
        <v>30</v>
      </c>
      <c r="S127" s="75">
        <f t="shared" si="57"/>
        <v>30</v>
      </c>
      <c r="T127" s="75">
        <f t="shared" si="57"/>
        <v>30</v>
      </c>
      <c r="U127" s="75">
        <f t="shared" si="57"/>
        <v>30</v>
      </c>
      <c r="V127" s="75">
        <f t="shared" si="57"/>
        <v>30</v>
      </c>
      <c r="W127" s="75">
        <f t="shared" si="57"/>
        <v>30</v>
      </c>
      <c r="X127" s="75">
        <f t="shared" si="57"/>
        <v>30</v>
      </c>
      <c r="Y127" s="75">
        <f t="shared" si="57"/>
        <v>30</v>
      </c>
      <c r="Z127" s="75">
        <f t="shared" si="57"/>
        <v>30</v>
      </c>
      <c r="AA127" s="75">
        <f t="shared" si="57"/>
        <v>30</v>
      </c>
      <c r="AB127" s="75">
        <f t="shared" si="57"/>
        <v>30</v>
      </c>
      <c r="AC127" s="75">
        <f t="shared" si="57"/>
        <v>30</v>
      </c>
      <c r="AD127" s="75">
        <f t="shared" si="57"/>
        <v>30</v>
      </c>
      <c r="AE127" s="75">
        <f t="shared" si="57"/>
        <v>30</v>
      </c>
      <c r="AF127" s="75">
        <f t="shared" si="57"/>
        <v>30</v>
      </c>
      <c r="AG127" s="75">
        <f t="shared" si="57"/>
        <v>30</v>
      </c>
      <c r="AH127" s="75">
        <f t="shared" si="57"/>
        <v>30</v>
      </c>
    </row>
    <row r="128" spans="2:34" hidden="1" outlineLevel="1">
      <c r="B128" t="str">
        <f t="shared" si="56"/>
        <v>e-methane (liquefied) - Total CAPEX - Liquefaction - Global - USD/ton fuel</v>
      </c>
      <c r="C128" t="str">
        <f>C126</f>
        <v>e-methane (liquefied)</v>
      </c>
      <c r="D128" t="s">
        <v>130</v>
      </c>
      <c r="E128" t="s">
        <v>49</v>
      </c>
      <c r="F128" t="s">
        <v>31</v>
      </c>
      <c r="G128" s="72">
        <v>2271.4526299856479</v>
      </c>
      <c r="H128" s="72">
        <v>2260.7263149928222</v>
      </c>
      <c r="I128" s="72">
        <v>2250</v>
      </c>
      <c r="J128" s="72">
        <v>2239.523407737528</v>
      </c>
      <c r="K128" s="72">
        <v>2229.0468154750561</v>
      </c>
      <c r="L128" s="72">
        <v>2218.5702232125841</v>
      </c>
      <c r="M128" s="72">
        <v>2208.0936309501121</v>
      </c>
      <c r="N128" s="72">
        <v>2197.6170386876402</v>
      </c>
      <c r="O128" s="72">
        <v>2187.3843552816907</v>
      </c>
      <c r="P128" s="72">
        <v>2177.1516718757375</v>
      </c>
      <c r="Q128" s="72">
        <v>2166.918988469788</v>
      </c>
      <c r="R128" s="72">
        <v>2156.6863050638349</v>
      </c>
      <c r="S128" s="72">
        <v>2146.4536216578817</v>
      </c>
      <c r="T128" s="72">
        <v>2136.4591685892556</v>
      </c>
      <c r="U128" s="72">
        <v>2126.4647155206258</v>
      </c>
      <c r="V128" s="72">
        <v>2116.4702624519959</v>
      </c>
      <c r="W128" s="72">
        <v>2106.4758093833661</v>
      </c>
      <c r="X128" s="72">
        <v>2096.48135631474</v>
      </c>
      <c r="Y128" s="72">
        <v>2086.7195872676348</v>
      </c>
      <c r="Z128" s="72">
        <v>2076.9578182205332</v>
      </c>
      <c r="AA128" s="72">
        <v>2067.196049173428</v>
      </c>
      <c r="AB128" s="72">
        <v>2057.4342801263228</v>
      </c>
      <c r="AC128" s="72">
        <v>2047.6725110792177</v>
      </c>
      <c r="AD128" s="72">
        <v>2038.1380088633741</v>
      </c>
      <c r="AE128" s="72">
        <v>2028.6035066475306</v>
      </c>
      <c r="AF128" s="72">
        <v>2019.0690044316871</v>
      </c>
      <c r="AG128" s="72">
        <v>2009.5345022158435</v>
      </c>
      <c r="AH128" s="72">
        <v>2000</v>
      </c>
    </row>
    <row r="129" spans="2:34" hidden="1" outlineLevel="1">
      <c r="B129" t="str">
        <f t="shared" si="56"/>
        <v>e-methane (liquefied) - OPEX - Liquefaction - Global - USD/ton fuel/year</v>
      </c>
      <c r="C129" t="str">
        <f>C126</f>
        <v>e-methane (liquefied)</v>
      </c>
      <c r="D129" t="s">
        <v>131</v>
      </c>
      <c r="E129" t="s">
        <v>49</v>
      </c>
      <c r="F129" t="s">
        <v>114</v>
      </c>
      <c r="G129" s="72">
        <v>0</v>
      </c>
      <c r="H129" s="72">
        <v>0</v>
      </c>
      <c r="I129" s="72">
        <v>0</v>
      </c>
      <c r="J129" s="72">
        <v>0</v>
      </c>
      <c r="K129" s="72">
        <v>0</v>
      </c>
      <c r="L129" s="72">
        <v>0</v>
      </c>
      <c r="M129" s="72">
        <v>0</v>
      </c>
      <c r="N129" s="72">
        <v>0</v>
      </c>
      <c r="O129" s="72">
        <v>0</v>
      </c>
      <c r="P129" s="72">
        <v>0</v>
      </c>
      <c r="Q129" s="72">
        <v>0</v>
      </c>
      <c r="R129" s="72">
        <v>0</v>
      </c>
      <c r="S129" s="72">
        <v>0</v>
      </c>
      <c r="T129" s="72">
        <v>0</v>
      </c>
      <c r="U129" s="72">
        <v>0</v>
      </c>
      <c r="V129" s="72">
        <v>0</v>
      </c>
      <c r="W129" s="72">
        <v>0</v>
      </c>
      <c r="X129" s="72">
        <v>0</v>
      </c>
      <c r="Y129" s="72">
        <v>0</v>
      </c>
      <c r="Z129" s="72">
        <v>0</v>
      </c>
      <c r="AA129" s="72">
        <v>0</v>
      </c>
      <c r="AB129" s="72">
        <v>0</v>
      </c>
      <c r="AC129" s="72">
        <v>0</v>
      </c>
      <c r="AD129" s="72">
        <v>0</v>
      </c>
      <c r="AE129" s="72">
        <v>0</v>
      </c>
      <c r="AF129" s="72">
        <v>0</v>
      </c>
      <c r="AG129" s="72">
        <v>0</v>
      </c>
      <c r="AH129" s="72">
        <v>0</v>
      </c>
    </row>
    <row r="130" spans="2:34" hidden="1" outlineLevel="1">
      <c r="B130" t="str">
        <f t="shared" si="56"/>
        <v>e-methane (liquefied) - Energy demand - Liquefaction - Global - MWh/ton fuel</v>
      </c>
      <c r="C130" t="str">
        <f>C126</f>
        <v>e-methane (liquefied)</v>
      </c>
      <c r="D130" t="s">
        <v>132</v>
      </c>
      <c r="E130" t="s">
        <v>49</v>
      </c>
      <c r="F130" t="s">
        <v>122</v>
      </c>
      <c r="G130" s="77">
        <v>0.6</v>
      </c>
      <c r="H130" s="77">
        <v>0.6</v>
      </c>
      <c r="I130" s="77">
        <v>0.6</v>
      </c>
      <c r="J130" s="77">
        <v>0.6</v>
      </c>
      <c r="K130" s="77">
        <v>0.6</v>
      </c>
      <c r="L130" s="77">
        <v>0.6</v>
      </c>
      <c r="M130" s="77">
        <v>0.6</v>
      </c>
      <c r="N130" s="77">
        <v>0.6</v>
      </c>
      <c r="O130" s="77">
        <v>0.6</v>
      </c>
      <c r="P130" s="77">
        <v>0.6</v>
      </c>
      <c r="Q130" s="77">
        <v>0.6</v>
      </c>
      <c r="R130" s="77">
        <v>0.6</v>
      </c>
      <c r="S130" s="77">
        <v>0.6</v>
      </c>
      <c r="T130" s="77">
        <v>0.6</v>
      </c>
      <c r="U130" s="77">
        <v>0.6</v>
      </c>
      <c r="V130" s="77">
        <v>0.6</v>
      </c>
      <c r="W130" s="77">
        <v>0.6</v>
      </c>
      <c r="X130" s="77">
        <v>0.6</v>
      </c>
      <c r="Y130" s="77">
        <v>0.6</v>
      </c>
      <c r="Z130" s="77">
        <v>0.6</v>
      </c>
      <c r="AA130" s="77">
        <v>0.6</v>
      </c>
      <c r="AB130" s="77">
        <v>0.6</v>
      </c>
      <c r="AC130" s="77">
        <v>0.6</v>
      </c>
      <c r="AD130" s="77">
        <v>0.6</v>
      </c>
      <c r="AE130" s="77">
        <v>0.6</v>
      </c>
      <c r="AF130" s="77">
        <v>0.6</v>
      </c>
      <c r="AG130" s="77">
        <v>0.6</v>
      </c>
      <c r="AH130" s="77">
        <v>0.6</v>
      </c>
    </row>
    <row r="131" spans="2:34" hidden="1" outlineLevel="1">
      <c r="B131" t="str">
        <f t="shared" si="56"/>
        <v>e-methane (liquefied) - Process WTT emissions (carbon dioxide) - Global - ton CO2/ton fuel</v>
      </c>
      <c r="C131" t="str">
        <f>C129</f>
        <v>e-methane (liquefied)</v>
      </c>
      <c r="D131" t="s">
        <v>180</v>
      </c>
      <c r="E131" t="s">
        <v>49</v>
      </c>
      <c r="F131" t="s">
        <v>176</v>
      </c>
      <c r="G131" s="74">
        <v>0</v>
      </c>
      <c r="H131" s="75">
        <f>G131</f>
        <v>0</v>
      </c>
      <c r="I131" s="75">
        <f t="shared" ref="I131:AH131" si="58">H131</f>
        <v>0</v>
      </c>
      <c r="J131" s="75">
        <f t="shared" si="58"/>
        <v>0</v>
      </c>
      <c r="K131" s="75">
        <f t="shared" si="58"/>
        <v>0</v>
      </c>
      <c r="L131" s="75">
        <f t="shared" si="58"/>
        <v>0</v>
      </c>
      <c r="M131" s="75">
        <f t="shared" si="58"/>
        <v>0</v>
      </c>
      <c r="N131" s="75">
        <f t="shared" si="58"/>
        <v>0</v>
      </c>
      <c r="O131" s="75">
        <f t="shared" si="58"/>
        <v>0</v>
      </c>
      <c r="P131" s="75">
        <f t="shared" si="58"/>
        <v>0</v>
      </c>
      <c r="Q131" s="75">
        <f t="shared" si="58"/>
        <v>0</v>
      </c>
      <c r="R131" s="75">
        <f t="shared" si="58"/>
        <v>0</v>
      </c>
      <c r="S131" s="75">
        <f t="shared" si="58"/>
        <v>0</v>
      </c>
      <c r="T131" s="75">
        <f t="shared" si="58"/>
        <v>0</v>
      </c>
      <c r="U131" s="75">
        <f t="shared" si="58"/>
        <v>0</v>
      </c>
      <c r="V131" s="75">
        <f t="shared" si="58"/>
        <v>0</v>
      </c>
      <c r="W131" s="75">
        <f t="shared" si="58"/>
        <v>0</v>
      </c>
      <c r="X131" s="75">
        <f t="shared" si="58"/>
        <v>0</v>
      </c>
      <c r="Y131" s="75">
        <f t="shared" si="58"/>
        <v>0</v>
      </c>
      <c r="Z131" s="75">
        <f t="shared" si="58"/>
        <v>0</v>
      </c>
      <c r="AA131" s="75">
        <f t="shared" si="58"/>
        <v>0</v>
      </c>
      <c r="AB131" s="75">
        <f t="shared" si="58"/>
        <v>0</v>
      </c>
      <c r="AC131" s="75">
        <f t="shared" si="58"/>
        <v>0</v>
      </c>
      <c r="AD131" s="75">
        <f t="shared" si="58"/>
        <v>0</v>
      </c>
      <c r="AE131" s="75">
        <f t="shared" si="58"/>
        <v>0</v>
      </c>
      <c r="AF131" s="75">
        <f t="shared" si="58"/>
        <v>0</v>
      </c>
      <c r="AG131" s="75">
        <f t="shared" si="58"/>
        <v>0</v>
      </c>
      <c r="AH131" s="75">
        <f t="shared" si="58"/>
        <v>0</v>
      </c>
    </row>
    <row r="132" spans="2:34" hidden="1" outlineLevel="1">
      <c r="B132" t="str">
        <f t="shared" si="56"/>
        <v>e-methane (liquefied) - Process WTT emissions (methane) - Global - ton CH4/ton fuel</v>
      </c>
      <c r="C132" t="str">
        <f>C129</f>
        <v>e-methane (liquefied)</v>
      </c>
      <c r="D132" t="s">
        <v>181</v>
      </c>
      <c r="E132" t="s">
        <v>49</v>
      </c>
      <c r="F132" t="s">
        <v>177</v>
      </c>
      <c r="G132" s="74">
        <v>0</v>
      </c>
      <c r="H132" s="75">
        <f t="shared" ref="H132:AH132" si="59">G132</f>
        <v>0</v>
      </c>
      <c r="I132" s="75">
        <f t="shared" si="59"/>
        <v>0</v>
      </c>
      <c r="J132" s="75">
        <f t="shared" si="59"/>
        <v>0</v>
      </c>
      <c r="K132" s="75">
        <f t="shared" si="59"/>
        <v>0</v>
      </c>
      <c r="L132" s="75">
        <f t="shared" si="59"/>
        <v>0</v>
      </c>
      <c r="M132" s="75">
        <f t="shared" si="59"/>
        <v>0</v>
      </c>
      <c r="N132" s="75">
        <f t="shared" si="59"/>
        <v>0</v>
      </c>
      <c r="O132" s="75">
        <f t="shared" si="59"/>
        <v>0</v>
      </c>
      <c r="P132" s="75">
        <f t="shared" si="59"/>
        <v>0</v>
      </c>
      <c r="Q132" s="75">
        <f t="shared" si="59"/>
        <v>0</v>
      </c>
      <c r="R132" s="75">
        <f t="shared" si="59"/>
        <v>0</v>
      </c>
      <c r="S132" s="75">
        <f t="shared" si="59"/>
        <v>0</v>
      </c>
      <c r="T132" s="75">
        <f t="shared" si="59"/>
        <v>0</v>
      </c>
      <c r="U132" s="75">
        <f t="shared" si="59"/>
        <v>0</v>
      </c>
      <c r="V132" s="75">
        <f t="shared" si="59"/>
        <v>0</v>
      </c>
      <c r="W132" s="75">
        <f t="shared" si="59"/>
        <v>0</v>
      </c>
      <c r="X132" s="75">
        <f t="shared" si="59"/>
        <v>0</v>
      </c>
      <c r="Y132" s="75">
        <f t="shared" si="59"/>
        <v>0</v>
      </c>
      <c r="Z132" s="75">
        <f t="shared" si="59"/>
        <v>0</v>
      </c>
      <c r="AA132" s="75">
        <f t="shared" si="59"/>
        <v>0</v>
      </c>
      <c r="AB132" s="75">
        <f t="shared" si="59"/>
        <v>0</v>
      </c>
      <c r="AC132" s="75">
        <f t="shared" si="59"/>
        <v>0</v>
      </c>
      <c r="AD132" s="75">
        <f t="shared" si="59"/>
        <v>0</v>
      </c>
      <c r="AE132" s="75">
        <f t="shared" si="59"/>
        <v>0</v>
      </c>
      <c r="AF132" s="75">
        <f t="shared" si="59"/>
        <v>0</v>
      </c>
      <c r="AG132" s="75">
        <f t="shared" si="59"/>
        <v>0</v>
      </c>
      <c r="AH132" s="75">
        <f t="shared" si="59"/>
        <v>0</v>
      </c>
    </row>
    <row r="133" spans="2:34" hidden="1" outlineLevel="1">
      <c r="B133" t="str">
        <f t="shared" si="56"/>
        <v>e-methane (liquefied) - Process WTT emissions (nitrous oxide) - Global - ton N2O/ton fuel</v>
      </c>
      <c r="C133" t="str">
        <f>C130</f>
        <v>e-methane (liquefied)</v>
      </c>
      <c r="D133" t="s">
        <v>182</v>
      </c>
      <c r="E133" t="s">
        <v>49</v>
      </c>
      <c r="F133" t="s">
        <v>178</v>
      </c>
      <c r="G133" s="74">
        <v>0</v>
      </c>
      <c r="H133" s="75">
        <f t="shared" ref="H133:AH136" si="60">G133</f>
        <v>0</v>
      </c>
      <c r="I133" s="75">
        <f t="shared" si="60"/>
        <v>0</v>
      </c>
      <c r="J133" s="75">
        <f t="shared" si="60"/>
        <v>0</v>
      </c>
      <c r="K133" s="75">
        <f t="shared" si="60"/>
        <v>0</v>
      </c>
      <c r="L133" s="75">
        <f t="shared" si="60"/>
        <v>0</v>
      </c>
      <c r="M133" s="75">
        <f t="shared" si="60"/>
        <v>0</v>
      </c>
      <c r="N133" s="75">
        <f t="shared" si="60"/>
        <v>0</v>
      </c>
      <c r="O133" s="75">
        <f t="shared" si="60"/>
        <v>0</v>
      </c>
      <c r="P133" s="75">
        <f t="shared" si="60"/>
        <v>0</v>
      </c>
      <c r="Q133" s="75">
        <f t="shared" si="60"/>
        <v>0</v>
      </c>
      <c r="R133" s="75">
        <f t="shared" si="60"/>
        <v>0</v>
      </c>
      <c r="S133" s="75">
        <f t="shared" si="60"/>
        <v>0</v>
      </c>
      <c r="T133" s="75">
        <f t="shared" si="60"/>
        <v>0</v>
      </c>
      <c r="U133" s="75">
        <f t="shared" si="60"/>
        <v>0</v>
      </c>
      <c r="V133" s="75">
        <f t="shared" si="60"/>
        <v>0</v>
      </c>
      <c r="W133" s="75">
        <f t="shared" si="60"/>
        <v>0</v>
      </c>
      <c r="X133" s="75">
        <f t="shared" si="60"/>
        <v>0</v>
      </c>
      <c r="Y133" s="75">
        <f t="shared" si="60"/>
        <v>0</v>
      </c>
      <c r="Z133" s="75">
        <f t="shared" si="60"/>
        <v>0</v>
      </c>
      <c r="AA133" s="75">
        <f t="shared" si="60"/>
        <v>0</v>
      </c>
      <c r="AB133" s="75">
        <f t="shared" si="60"/>
        <v>0</v>
      </c>
      <c r="AC133" s="75">
        <f t="shared" si="60"/>
        <v>0</v>
      </c>
      <c r="AD133" s="75">
        <f t="shared" si="60"/>
        <v>0</v>
      </c>
      <c r="AE133" s="75">
        <f t="shared" si="60"/>
        <v>0</v>
      </c>
      <c r="AF133" s="75">
        <f t="shared" si="60"/>
        <v>0</v>
      </c>
      <c r="AG133" s="75">
        <f t="shared" si="60"/>
        <v>0</v>
      </c>
      <c r="AH133" s="75">
        <f t="shared" si="60"/>
        <v>0</v>
      </c>
    </row>
    <row r="134" spans="2:34" hidden="1" outlineLevel="1">
      <c r="B134" t="str">
        <f t="shared" si="56"/>
        <v>e-methane (liquefied) - TTW emissions (carbon dioxide) - Global - ton CO2/ton fuel</v>
      </c>
      <c r="C134" t="str">
        <f>C132</f>
        <v>e-methane (liquefied)</v>
      </c>
      <c r="D134" t="s">
        <v>202</v>
      </c>
      <c r="E134" t="s">
        <v>49</v>
      </c>
      <c r="F134" t="s">
        <v>176</v>
      </c>
      <c r="G134" s="80">
        <v>0</v>
      </c>
      <c r="H134" s="81">
        <f>G134</f>
        <v>0</v>
      </c>
      <c r="I134" s="81">
        <f t="shared" si="60"/>
        <v>0</v>
      </c>
      <c r="J134" s="81">
        <f t="shared" si="60"/>
        <v>0</v>
      </c>
      <c r="K134" s="81">
        <f t="shared" si="60"/>
        <v>0</v>
      </c>
      <c r="L134" s="81">
        <f t="shared" si="60"/>
        <v>0</v>
      </c>
      <c r="M134" s="81">
        <f t="shared" si="60"/>
        <v>0</v>
      </c>
      <c r="N134" s="81">
        <f t="shared" si="60"/>
        <v>0</v>
      </c>
      <c r="O134" s="81">
        <f t="shared" si="60"/>
        <v>0</v>
      </c>
      <c r="P134" s="81">
        <f t="shared" si="60"/>
        <v>0</v>
      </c>
      <c r="Q134" s="81">
        <f t="shared" si="60"/>
        <v>0</v>
      </c>
      <c r="R134" s="81">
        <f t="shared" si="60"/>
        <v>0</v>
      </c>
      <c r="S134" s="81">
        <f t="shared" si="60"/>
        <v>0</v>
      </c>
      <c r="T134" s="81">
        <f t="shared" si="60"/>
        <v>0</v>
      </c>
      <c r="U134" s="81">
        <f t="shared" si="60"/>
        <v>0</v>
      </c>
      <c r="V134" s="81">
        <f t="shared" si="60"/>
        <v>0</v>
      </c>
      <c r="W134" s="81">
        <f t="shared" si="60"/>
        <v>0</v>
      </c>
      <c r="X134" s="81">
        <f t="shared" si="60"/>
        <v>0</v>
      </c>
      <c r="Y134" s="81">
        <f t="shared" si="60"/>
        <v>0</v>
      </c>
      <c r="Z134" s="81">
        <f t="shared" si="60"/>
        <v>0</v>
      </c>
      <c r="AA134" s="81">
        <f t="shared" si="60"/>
        <v>0</v>
      </c>
      <c r="AB134" s="81">
        <f t="shared" si="60"/>
        <v>0</v>
      </c>
      <c r="AC134" s="81">
        <f t="shared" si="60"/>
        <v>0</v>
      </c>
      <c r="AD134" s="81">
        <f t="shared" si="60"/>
        <v>0</v>
      </c>
      <c r="AE134" s="81">
        <f t="shared" si="60"/>
        <v>0</v>
      </c>
      <c r="AF134" s="81">
        <f t="shared" si="60"/>
        <v>0</v>
      </c>
      <c r="AG134" s="81">
        <f t="shared" si="60"/>
        <v>0</v>
      </c>
      <c r="AH134" s="81">
        <f t="shared" si="60"/>
        <v>0</v>
      </c>
    </row>
    <row r="135" spans="2:34" hidden="1" outlineLevel="1">
      <c r="B135" t="str">
        <f t="shared" si="56"/>
        <v>e-methane (liquefied) - TTW emissions (methane) - Global - ton CH4/ton fuel</v>
      </c>
      <c r="C135" t="str">
        <f>C132</f>
        <v>e-methane (liquefied)</v>
      </c>
      <c r="D135" t="s">
        <v>203</v>
      </c>
      <c r="E135" t="s">
        <v>49</v>
      </c>
      <c r="F135" t="s">
        <v>177</v>
      </c>
      <c r="G135" s="82">
        <v>2.4E-2</v>
      </c>
      <c r="H135" s="83">
        <v>2.1999999999999999E-2</v>
      </c>
      <c r="I135" s="83">
        <v>0.02</v>
      </c>
      <c r="J135" s="83">
        <v>1.7999999999999999E-2</v>
      </c>
      <c r="K135" s="83">
        <v>1.6E-2</v>
      </c>
      <c r="L135" s="83">
        <v>1.4E-2</v>
      </c>
      <c r="M135" s="83">
        <v>1.2E-2</v>
      </c>
      <c r="N135" s="83">
        <v>0.01</v>
      </c>
      <c r="O135" s="83">
        <f t="shared" si="60"/>
        <v>0.01</v>
      </c>
      <c r="P135" s="83">
        <f t="shared" si="60"/>
        <v>0.01</v>
      </c>
      <c r="Q135" s="83">
        <f t="shared" si="60"/>
        <v>0.01</v>
      </c>
      <c r="R135" s="83">
        <f t="shared" si="60"/>
        <v>0.01</v>
      </c>
      <c r="S135" s="83">
        <f t="shared" si="60"/>
        <v>0.01</v>
      </c>
      <c r="T135" s="83">
        <f t="shared" si="60"/>
        <v>0.01</v>
      </c>
      <c r="U135" s="83">
        <f t="shared" si="60"/>
        <v>0.01</v>
      </c>
      <c r="V135" s="83">
        <f t="shared" si="60"/>
        <v>0.01</v>
      </c>
      <c r="W135" s="83">
        <f t="shared" si="60"/>
        <v>0.01</v>
      </c>
      <c r="X135" s="83">
        <f t="shared" si="60"/>
        <v>0.01</v>
      </c>
      <c r="Y135" s="83">
        <f t="shared" si="60"/>
        <v>0.01</v>
      </c>
      <c r="Z135" s="83">
        <f t="shared" si="60"/>
        <v>0.01</v>
      </c>
      <c r="AA135" s="83">
        <f t="shared" si="60"/>
        <v>0.01</v>
      </c>
      <c r="AB135" s="83">
        <f t="shared" si="60"/>
        <v>0.01</v>
      </c>
      <c r="AC135" s="83">
        <f t="shared" si="60"/>
        <v>0.01</v>
      </c>
      <c r="AD135" s="83">
        <f t="shared" si="60"/>
        <v>0.01</v>
      </c>
      <c r="AE135" s="83">
        <f t="shared" si="60"/>
        <v>0.01</v>
      </c>
      <c r="AF135" s="83">
        <f t="shared" si="60"/>
        <v>0.01</v>
      </c>
      <c r="AG135" s="83">
        <f t="shared" si="60"/>
        <v>0.01</v>
      </c>
      <c r="AH135" s="83">
        <f>AG135</f>
        <v>0.01</v>
      </c>
    </row>
    <row r="136" spans="2:34" hidden="1" outlineLevel="1">
      <c r="B136" t="str">
        <f t="shared" si="56"/>
        <v>e-methane (liquefied) - TTW emissions (nitrous oxide) - Global - ton N2O/ton fuel</v>
      </c>
      <c r="C136" t="str">
        <f>C133</f>
        <v>e-methane (liquefied)</v>
      </c>
      <c r="D136" t="s">
        <v>204</v>
      </c>
      <c r="E136" t="s">
        <v>49</v>
      </c>
      <c r="F136" t="s">
        <v>178</v>
      </c>
      <c r="G136" s="74">
        <v>0</v>
      </c>
      <c r="H136" s="75">
        <f t="shared" ref="H136:N136" si="61">G136</f>
        <v>0</v>
      </c>
      <c r="I136" s="75">
        <f t="shared" si="61"/>
        <v>0</v>
      </c>
      <c r="J136" s="75">
        <f t="shared" si="61"/>
        <v>0</v>
      </c>
      <c r="K136" s="75">
        <f t="shared" si="61"/>
        <v>0</v>
      </c>
      <c r="L136" s="75">
        <f t="shared" si="61"/>
        <v>0</v>
      </c>
      <c r="M136" s="75">
        <f t="shared" si="61"/>
        <v>0</v>
      </c>
      <c r="N136" s="75">
        <f t="shared" si="61"/>
        <v>0</v>
      </c>
      <c r="O136" s="75">
        <f t="shared" si="60"/>
        <v>0</v>
      </c>
      <c r="P136" s="75">
        <f t="shared" si="60"/>
        <v>0</v>
      </c>
      <c r="Q136" s="75">
        <f t="shared" si="60"/>
        <v>0</v>
      </c>
      <c r="R136" s="75">
        <f t="shared" si="60"/>
        <v>0</v>
      </c>
      <c r="S136" s="75">
        <f t="shared" si="60"/>
        <v>0</v>
      </c>
      <c r="T136" s="75">
        <f t="shared" si="60"/>
        <v>0</v>
      </c>
      <c r="U136" s="75">
        <f t="shared" si="60"/>
        <v>0</v>
      </c>
      <c r="V136" s="75">
        <f t="shared" si="60"/>
        <v>0</v>
      </c>
      <c r="W136" s="75">
        <f t="shared" si="60"/>
        <v>0</v>
      </c>
      <c r="X136" s="75">
        <f t="shared" si="60"/>
        <v>0</v>
      </c>
      <c r="Y136" s="75">
        <f t="shared" si="60"/>
        <v>0</v>
      </c>
      <c r="Z136" s="75">
        <f t="shared" si="60"/>
        <v>0</v>
      </c>
      <c r="AA136" s="75">
        <f t="shared" si="60"/>
        <v>0</v>
      </c>
      <c r="AB136" s="75">
        <f t="shared" si="60"/>
        <v>0</v>
      </c>
      <c r="AC136" s="75">
        <f t="shared" si="60"/>
        <v>0</v>
      </c>
      <c r="AD136" s="75">
        <f t="shared" si="60"/>
        <v>0</v>
      </c>
      <c r="AE136" s="75">
        <f t="shared" si="60"/>
        <v>0</v>
      </c>
      <c r="AF136" s="75">
        <f t="shared" si="60"/>
        <v>0</v>
      </c>
      <c r="AG136" s="75">
        <f t="shared" si="60"/>
        <v>0</v>
      </c>
      <c r="AH136" s="75">
        <f>AG136</f>
        <v>0</v>
      </c>
    </row>
    <row r="137" spans="2:34" collapsed="1"/>
    <row r="138" spans="2:34">
      <c r="C138" s="52" t="s">
        <v>87</v>
      </c>
      <c r="D138" s="52" t="s">
        <v>28</v>
      </c>
      <c r="E138" s="52" t="s">
        <v>1</v>
      </c>
      <c r="F138" s="52" t="s">
        <v>29</v>
      </c>
      <c r="G138" s="3">
        <v>2023</v>
      </c>
      <c r="H138" s="3">
        <v>2024</v>
      </c>
      <c r="I138" s="3">
        <v>2025</v>
      </c>
      <c r="J138" s="3">
        <v>2026</v>
      </c>
      <c r="K138" s="3">
        <v>2027</v>
      </c>
      <c r="L138" s="3">
        <v>2028</v>
      </c>
      <c r="M138" s="3">
        <v>2029</v>
      </c>
      <c r="N138" s="3">
        <v>2030</v>
      </c>
      <c r="O138" s="3">
        <v>2031</v>
      </c>
      <c r="P138" s="3">
        <v>2032</v>
      </c>
      <c r="Q138" s="3">
        <v>2033</v>
      </c>
      <c r="R138" s="3">
        <v>2034</v>
      </c>
      <c r="S138" s="3">
        <v>2035</v>
      </c>
      <c r="T138" s="3">
        <v>2036</v>
      </c>
      <c r="U138" s="3">
        <v>2037</v>
      </c>
      <c r="V138" s="3">
        <v>2038</v>
      </c>
      <c r="W138" s="3">
        <v>2039</v>
      </c>
      <c r="X138" s="3">
        <v>2040</v>
      </c>
      <c r="Y138" s="3">
        <v>2041</v>
      </c>
      <c r="Z138" s="3">
        <v>2042</v>
      </c>
      <c r="AA138" s="3">
        <v>2043</v>
      </c>
      <c r="AB138" s="3">
        <v>2044</v>
      </c>
      <c r="AC138" s="3">
        <v>2045</v>
      </c>
      <c r="AD138" s="3">
        <v>2046</v>
      </c>
      <c r="AE138" s="3">
        <v>2047</v>
      </c>
      <c r="AF138" s="3">
        <v>2048</v>
      </c>
      <c r="AG138" s="3">
        <v>2049</v>
      </c>
      <c r="AH138" s="3">
        <v>2050</v>
      </c>
    </row>
    <row r="139" spans="2:34" hidden="1" outlineLevel="1">
      <c r="B139" t="str">
        <f t="shared" ref="B139:B150" si="62">_xlfn.TEXTJOIN(" - ",TRUE,C139:F139)</f>
        <v>e-diesel - Plant lifetime - Global - Years</v>
      </c>
      <c r="C139" t="str">
        <f>C138</f>
        <v>e-diesel</v>
      </c>
      <c r="D139" t="s">
        <v>109</v>
      </c>
      <c r="E139" t="s">
        <v>49</v>
      </c>
      <c r="F139" t="s">
        <v>110</v>
      </c>
      <c r="G139" s="74">
        <v>30</v>
      </c>
      <c r="H139" s="75">
        <f t="shared" ref="H139:AH139" si="63">G139</f>
        <v>30</v>
      </c>
      <c r="I139" s="75">
        <f t="shared" si="63"/>
        <v>30</v>
      </c>
      <c r="J139" s="75">
        <f t="shared" si="63"/>
        <v>30</v>
      </c>
      <c r="K139" s="75">
        <f t="shared" si="63"/>
        <v>30</v>
      </c>
      <c r="L139" s="75">
        <f t="shared" si="63"/>
        <v>30</v>
      </c>
      <c r="M139" s="75">
        <f t="shared" si="63"/>
        <v>30</v>
      </c>
      <c r="N139" s="75">
        <f t="shared" si="63"/>
        <v>30</v>
      </c>
      <c r="O139" s="75">
        <f t="shared" si="63"/>
        <v>30</v>
      </c>
      <c r="P139" s="75">
        <f t="shared" si="63"/>
        <v>30</v>
      </c>
      <c r="Q139" s="75">
        <f t="shared" si="63"/>
        <v>30</v>
      </c>
      <c r="R139" s="75">
        <f t="shared" si="63"/>
        <v>30</v>
      </c>
      <c r="S139" s="75">
        <f t="shared" si="63"/>
        <v>30</v>
      </c>
      <c r="T139" s="75">
        <f t="shared" si="63"/>
        <v>30</v>
      </c>
      <c r="U139" s="75">
        <f t="shared" si="63"/>
        <v>30</v>
      </c>
      <c r="V139" s="75">
        <f t="shared" si="63"/>
        <v>30</v>
      </c>
      <c r="W139" s="75">
        <f t="shared" si="63"/>
        <v>30</v>
      </c>
      <c r="X139" s="75">
        <f t="shared" si="63"/>
        <v>30</v>
      </c>
      <c r="Y139" s="75">
        <f t="shared" si="63"/>
        <v>30</v>
      </c>
      <c r="Z139" s="75">
        <f t="shared" si="63"/>
        <v>30</v>
      </c>
      <c r="AA139" s="75">
        <f t="shared" si="63"/>
        <v>30</v>
      </c>
      <c r="AB139" s="75">
        <f t="shared" si="63"/>
        <v>30</v>
      </c>
      <c r="AC139" s="75">
        <f t="shared" si="63"/>
        <v>30</v>
      </c>
      <c r="AD139" s="75">
        <f t="shared" si="63"/>
        <v>30</v>
      </c>
      <c r="AE139" s="75">
        <f t="shared" si="63"/>
        <v>30</v>
      </c>
      <c r="AF139" s="75">
        <f t="shared" si="63"/>
        <v>30</v>
      </c>
      <c r="AG139" s="75">
        <f t="shared" si="63"/>
        <v>30</v>
      </c>
      <c r="AH139" s="75">
        <f t="shared" si="63"/>
        <v>30</v>
      </c>
    </row>
    <row r="140" spans="2:34" hidden="1" outlineLevel="1">
      <c r="B140" t="str">
        <f t="shared" si="62"/>
        <v>e-diesel - Total CAPEX - Global - USD/ton fuel</v>
      </c>
      <c r="C140" t="str">
        <f>C138</f>
        <v>e-diesel</v>
      </c>
      <c r="D140" t="s">
        <v>136</v>
      </c>
      <c r="E140" t="s">
        <v>49</v>
      </c>
      <c r="F140" t="s">
        <v>31</v>
      </c>
      <c r="G140" s="72">
        <v>6120</v>
      </c>
      <c r="H140" s="72">
        <v>5960</v>
      </c>
      <c r="I140" s="72">
        <v>5800</v>
      </c>
      <c r="J140" s="72">
        <v>5640</v>
      </c>
      <c r="K140" s="72">
        <v>5480</v>
      </c>
      <c r="L140" s="72">
        <v>5320</v>
      </c>
      <c r="M140" s="72">
        <v>5160</v>
      </c>
      <c r="N140" s="72">
        <v>5000</v>
      </c>
      <c r="O140" s="72">
        <v>4935</v>
      </c>
      <c r="P140" s="72">
        <v>4870</v>
      </c>
      <c r="Q140" s="72">
        <v>4805</v>
      </c>
      <c r="R140" s="72">
        <v>4740</v>
      </c>
      <c r="S140" s="72">
        <v>4675</v>
      </c>
      <c r="T140" s="72">
        <v>4610</v>
      </c>
      <c r="U140" s="72">
        <v>4545</v>
      </c>
      <c r="V140" s="72">
        <v>4480</v>
      </c>
      <c r="W140" s="72">
        <v>4415</v>
      </c>
      <c r="X140" s="72">
        <v>4350</v>
      </c>
      <c r="Y140" s="72">
        <v>4215</v>
      </c>
      <c r="Z140" s="72">
        <v>4080</v>
      </c>
      <c r="AA140" s="72">
        <v>3945</v>
      </c>
      <c r="AB140" s="72">
        <v>3810</v>
      </c>
      <c r="AC140" s="72">
        <v>3675</v>
      </c>
      <c r="AD140" s="72">
        <v>3540</v>
      </c>
      <c r="AE140" s="72">
        <v>3405</v>
      </c>
      <c r="AF140" s="72">
        <v>3270</v>
      </c>
      <c r="AG140" s="72">
        <v>3135</v>
      </c>
      <c r="AH140" s="72">
        <v>3000</v>
      </c>
    </row>
    <row r="141" spans="2:34" hidden="1" outlineLevel="1">
      <c r="B141" t="str">
        <f t="shared" si="62"/>
        <v>e-diesel - OPEX - Global - USD/ton fuel/year</v>
      </c>
      <c r="C141" t="str">
        <f>C138</f>
        <v>e-diesel</v>
      </c>
      <c r="D141" t="s">
        <v>41</v>
      </c>
      <c r="E141" t="s">
        <v>49</v>
      </c>
      <c r="F141" t="s">
        <v>114</v>
      </c>
      <c r="G141" s="72">
        <v>538.55999999999506</v>
      </c>
      <c r="H141" s="72">
        <v>500.63999999999783</v>
      </c>
      <c r="I141" s="72">
        <v>464.0000000000004</v>
      </c>
      <c r="J141" s="72">
        <v>428.63999999999288</v>
      </c>
      <c r="K141" s="72">
        <v>394.55999999999551</v>
      </c>
      <c r="L141" s="72">
        <v>361.75999999999794</v>
      </c>
      <c r="M141" s="72">
        <v>330.24000000000029</v>
      </c>
      <c r="N141" s="72">
        <v>299.99999999999363</v>
      </c>
      <c r="O141" s="72">
        <v>296.09999999999997</v>
      </c>
      <c r="P141" s="72">
        <v>292.2</v>
      </c>
      <c r="Q141" s="72">
        <v>288.3</v>
      </c>
      <c r="R141" s="72">
        <v>284.39999999999998</v>
      </c>
      <c r="S141" s="72">
        <v>280.5</v>
      </c>
      <c r="T141" s="72">
        <v>276.59999999999997</v>
      </c>
      <c r="U141" s="72">
        <v>272.7</v>
      </c>
      <c r="V141" s="72">
        <v>268.8</v>
      </c>
      <c r="W141" s="72">
        <v>264.89999999999998</v>
      </c>
      <c r="X141" s="72">
        <v>260.99999999999829</v>
      </c>
      <c r="Y141" s="72">
        <v>244.46999999999929</v>
      </c>
      <c r="Z141" s="72">
        <v>228.47999999999658</v>
      </c>
      <c r="AA141" s="72">
        <v>213.02999999999756</v>
      </c>
      <c r="AB141" s="72">
        <v>198.11999999999847</v>
      </c>
      <c r="AC141" s="72">
        <v>183.74999999999935</v>
      </c>
      <c r="AD141" s="72">
        <v>169.919999999997</v>
      </c>
      <c r="AE141" s="72">
        <v>156.62999999999786</v>
      </c>
      <c r="AF141" s="72">
        <v>143.87999999999869</v>
      </c>
      <c r="AG141" s="72">
        <v>131.66999999999942</v>
      </c>
      <c r="AH141" s="72">
        <v>120.00000000000011</v>
      </c>
    </row>
    <row r="142" spans="2:34" hidden="1" outlineLevel="1">
      <c r="B142" t="str">
        <f t="shared" si="62"/>
        <v>e-diesel - Energy demand - Global - MWh/ton fuel</v>
      </c>
      <c r="C142" t="str">
        <f>C138</f>
        <v>e-diesel</v>
      </c>
      <c r="D142" t="s">
        <v>137</v>
      </c>
      <c r="E142" t="s">
        <v>49</v>
      </c>
      <c r="F142" t="s">
        <v>122</v>
      </c>
      <c r="G142" s="77">
        <v>0.41439631792773568</v>
      </c>
      <c r="H142" s="77">
        <v>0.40719815896386891</v>
      </c>
      <c r="I142" s="77">
        <v>0.40000000000000036</v>
      </c>
      <c r="J142" s="77">
        <v>0.39339604500884029</v>
      </c>
      <c r="K142" s="77">
        <v>0.38679209001768022</v>
      </c>
      <c r="L142" s="77">
        <v>0.38018813502652016</v>
      </c>
      <c r="M142" s="77">
        <v>0.37358418003536009</v>
      </c>
      <c r="N142" s="77">
        <v>0.36698022504420003</v>
      </c>
      <c r="O142" s="77">
        <v>0.3609214228221056</v>
      </c>
      <c r="P142" s="77">
        <v>0.35486262060001117</v>
      </c>
      <c r="Q142" s="77">
        <v>0.34880381837791674</v>
      </c>
      <c r="R142" s="77">
        <v>0.34274501615582231</v>
      </c>
      <c r="S142" s="77">
        <v>0.33668621393372788</v>
      </c>
      <c r="T142" s="77">
        <v>0.33112756242632102</v>
      </c>
      <c r="U142" s="77">
        <v>0.32556891091891593</v>
      </c>
      <c r="V142" s="77">
        <v>0.32001025941150907</v>
      </c>
      <c r="W142" s="77">
        <v>0.3144516079041022</v>
      </c>
      <c r="X142" s="77">
        <v>0.30889295639669712</v>
      </c>
      <c r="Y142" s="77">
        <v>0.30379316844387283</v>
      </c>
      <c r="Z142" s="77">
        <v>0.29869338049104677</v>
      </c>
      <c r="AA142" s="77">
        <v>0.2935935925382207</v>
      </c>
      <c r="AB142" s="77">
        <v>0.28849380458539642</v>
      </c>
      <c r="AC142" s="77">
        <v>0.28339401663257036</v>
      </c>
      <c r="AD142" s="77">
        <v>0.27871521330605553</v>
      </c>
      <c r="AE142" s="77">
        <v>0.27403640997954248</v>
      </c>
      <c r="AF142" s="77">
        <v>0.26935760665302766</v>
      </c>
      <c r="AG142" s="77">
        <v>0.26467880332651283</v>
      </c>
      <c r="AH142" s="77">
        <v>0.25999999999999979</v>
      </c>
    </row>
    <row r="143" spans="2:34" hidden="1" outlineLevel="1">
      <c r="B143" t="str">
        <f t="shared" si="62"/>
        <v>e-diesel - Conversion H2 -&gt; diesel - Global - ton H2/ton diesel</v>
      </c>
      <c r="C143" t="str">
        <f>C138</f>
        <v>e-diesel</v>
      </c>
      <c r="D143" t="s">
        <v>88</v>
      </c>
      <c r="E143" t="s">
        <v>49</v>
      </c>
      <c r="F143" t="s">
        <v>89</v>
      </c>
      <c r="G143" s="77">
        <v>0.47</v>
      </c>
      <c r="H143" s="77">
        <v>0.47</v>
      </c>
      <c r="I143" s="77">
        <v>0.47</v>
      </c>
      <c r="J143" s="77">
        <v>0.47</v>
      </c>
      <c r="K143" s="77">
        <v>0.47</v>
      </c>
      <c r="L143" s="77">
        <v>0.47</v>
      </c>
      <c r="M143" s="77">
        <v>0.47</v>
      </c>
      <c r="N143" s="77">
        <v>0.47</v>
      </c>
      <c r="O143" s="77">
        <v>0.47</v>
      </c>
      <c r="P143" s="77">
        <v>0.47</v>
      </c>
      <c r="Q143" s="77">
        <v>0.47</v>
      </c>
      <c r="R143" s="77">
        <v>0.47</v>
      </c>
      <c r="S143" s="77">
        <v>0.47</v>
      </c>
      <c r="T143" s="77">
        <v>0.47</v>
      </c>
      <c r="U143" s="77">
        <v>0.47</v>
      </c>
      <c r="V143" s="77">
        <v>0.47</v>
      </c>
      <c r="W143" s="77">
        <v>0.47</v>
      </c>
      <c r="X143" s="77">
        <v>0.47</v>
      </c>
      <c r="Y143" s="77">
        <v>0.47</v>
      </c>
      <c r="Z143" s="77">
        <v>0.47</v>
      </c>
      <c r="AA143" s="77">
        <v>0.47</v>
      </c>
      <c r="AB143" s="77">
        <v>0.47</v>
      </c>
      <c r="AC143" s="77">
        <v>0.47</v>
      </c>
      <c r="AD143" s="77">
        <v>0.47</v>
      </c>
      <c r="AE143" s="77">
        <v>0.47</v>
      </c>
      <c r="AF143" s="77">
        <v>0.47</v>
      </c>
      <c r="AG143" s="77">
        <v>0.47</v>
      </c>
      <c r="AH143" s="77">
        <v>0.47</v>
      </c>
    </row>
    <row r="144" spans="2:34" hidden="1" outlineLevel="1">
      <c r="B144" t="str">
        <f t="shared" si="62"/>
        <v>e-diesel - Conversion CO2 -&gt; diesel - Global - ton CO2/ton diesel</v>
      </c>
      <c r="C144" t="str">
        <f>C138</f>
        <v>e-diesel</v>
      </c>
      <c r="D144" t="s">
        <v>90</v>
      </c>
      <c r="E144" t="s">
        <v>49</v>
      </c>
      <c r="F144" t="s">
        <v>91</v>
      </c>
      <c r="G144" s="77">
        <v>3.21</v>
      </c>
      <c r="H144" s="77">
        <v>3.21</v>
      </c>
      <c r="I144" s="77">
        <v>3.21</v>
      </c>
      <c r="J144" s="77">
        <v>3.21</v>
      </c>
      <c r="K144" s="77">
        <v>3.21</v>
      </c>
      <c r="L144" s="77">
        <v>3.21</v>
      </c>
      <c r="M144" s="77">
        <v>3.21</v>
      </c>
      <c r="N144" s="77">
        <v>3.21</v>
      </c>
      <c r="O144" s="77">
        <v>3.21</v>
      </c>
      <c r="P144" s="77">
        <v>3.21</v>
      </c>
      <c r="Q144" s="77">
        <v>3.21</v>
      </c>
      <c r="R144" s="77">
        <v>3.21</v>
      </c>
      <c r="S144" s="77">
        <v>3.21</v>
      </c>
      <c r="T144" s="77">
        <v>3.21</v>
      </c>
      <c r="U144" s="77">
        <v>3.21</v>
      </c>
      <c r="V144" s="77">
        <v>3.21</v>
      </c>
      <c r="W144" s="77">
        <v>3.21</v>
      </c>
      <c r="X144" s="77">
        <v>3.21</v>
      </c>
      <c r="Y144" s="77">
        <v>3.21</v>
      </c>
      <c r="Z144" s="77">
        <v>3.21</v>
      </c>
      <c r="AA144" s="77">
        <v>3.21</v>
      </c>
      <c r="AB144" s="77">
        <v>3.21</v>
      </c>
      <c r="AC144" s="77">
        <v>3.21</v>
      </c>
      <c r="AD144" s="77">
        <v>3.21</v>
      </c>
      <c r="AE144" s="77">
        <v>3.21</v>
      </c>
      <c r="AF144" s="77">
        <v>3.21</v>
      </c>
      <c r="AG144" s="77">
        <v>3.21</v>
      </c>
      <c r="AH144" s="77">
        <v>3.21</v>
      </c>
    </row>
    <row r="145" spans="2:34" hidden="1" outlineLevel="1">
      <c r="B145" t="str">
        <f t="shared" si="62"/>
        <v>e-diesel - Process WTT emissions (carbon dioxide) - Global - ton CO2/ton fuel</v>
      </c>
      <c r="C145" t="str">
        <f>C143</f>
        <v>e-diesel</v>
      </c>
      <c r="D145" t="s">
        <v>180</v>
      </c>
      <c r="E145" t="s">
        <v>49</v>
      </c>
      <c r="F145" t="s">
        <v>176</v>
      </c>
      <c r="G145" s="74">
        <v>0</v>
      </c>
      <c r="H145" s="75">
        <f>G145</f>
        <v>0</v>
      </c>
      <c r="I145" s="75">
        <f t="shared" ref="I145:AH145" si="64">H145</f>
        <v>0</v>
      </c>
      <c r="J145" s="75">
        <f t="shared" si="64"/>
        <v>0</v>
      </c>
      <c r="K145" s="75">
        <f t="shared" si="64"/>
        <v>0</v>
      </c>
      <c r="L145" s="75">
        <f t="shared" si="64"/>
        <v>0</v>
      </c>
      <c r="M145" s="75">
        <f t="shared" si="64"/>
        <v>0</v>
      </c>
      <c r="N145" s="75">
        <f t="shared" si="64"/>
        <v>0</v>
      </c>
      <c r="O145" s="75">
        <f t="shared" si="64"/>
        <v>0</v>
      </c>
      <c r="P145" s="75">
        <f t="shared" si="64"/>
        <v>0</v>
      </c>
      <c r="Q145" s="75">
        <f t="shared" si="64"/>
        <v>0</v>
      </c>
      <c r="R145" s="75">
        <f t="shared" si="64"/>
        <v>0</v>
      </c>
      <c r="S145" s="75">
        <f t="shared" si="64"/>
        <v>0</v>
      </c>
      <c r="T145" s="75">
        <f t="shared" si="64"/>
        <v>0</v>
      </c>
      <c r="U145" s="75">
        <f t="shared" si="64"/>
        <v>0</v>
      </c>
      <c r="V145" s="75">
        <f t="shared" si="64"/>
        <v>0</v>
      </c>
      <c r="W145" s="75">
        <f t="shared" si="64"/>
        <v>0</v>
      </c>
      <c r="X145" s="75">
        <f t="shared" si="64"/>
        <v>0</v>
      </c>
      <c r="Y145" s="75">
        <f t="shared" si="64"/>
        <v>0</v>
      </c>
      <c r="Z145" s="75">
        <f t="shared" si="64"/>
        <v>0</v>
      </c>
      <c r="AA145" s="75">
        <f t="shared" si="64"/>
        <v>0</v>
      </c>
      <c r="AB145" s="75">
        <f t="shared" si="64"/>
        <v>0</v>
      </c>
      <c r="AC145" s="75">
        <f t="shared" si="64"/>
        <v>0</v>
      </c>
      <c r="AD145" s="75">
        <f t="shared" si="64"/>
        <v>0</v>
      </c>
      <c r="AE145" s="75">
        <f t="shared" si="64"/>
        <v>0</v>
      </c>
      <c r="AF145" s="75">
        <f t="shared" si="64"/>
        <v>0</v>
      </c>
      <c r="AG145" s="75">
        <f t="shared" si="64"/>
        <v>0</v>
      </c>
      <c r="AH145" s="75">
        <f t="shared" si="64"/>
        <v>0</v>
      </c>
    </row>
    <row r="146" spans="2:34" hidden="1" outlineLevel="1">
      <c r="B146" t="str">
        <f t="shared" si="62"/>
        <v>e-diesel - Process WTT emissions (methane) - Global - ton CH4/ton fuel</v>
      </c>
      <c r="C146" t="str">
        <f>C143</f>
        <v>e-diesel</v>
      </c>
      <c r="D146" t="s">
        <v>181</v>
      </c>
      <c r="E146" t="s">
        <v>49</v>
      </c>
      <c r="F146" t="s">
        <v>177</v>
      </c>
      <c r="G146" s="74">
        <v>0</v>
      </c>
      <c r="H146" s="75">
        <f t="shared" ref="H146:AH146" si="65">G146</f>
        <v>0</v>
      </c>
      <c r="I146" s="75">
        <f t="shared" si="65"/>
        <v>0</v>
      </c>
      <c r="J146" s="75">
        <f t="shared" si="65"/>
        <v>0</v>
      </c>
      <c r="K146" s="75">
        <f t="shared" si="65"/>
        <v>0</v>
      </c>
      <c r="L146" s="75">
        <f t="shared" si="65"/>
        <v>0</v>
      </c>
      <c r="M146" s="75">
        <f t="shared" si="65"/>
        <v>0</v>
      </c>
      <c r="N146" s="75">
        <f t="shared" si="65"/>
        <v>0</v>
      </c>
      <c r="O146" s="75">
        <f t="shared" si="65"/>
        <v>0</v>
      </c>
      <c r="P146" s="75">
        <f t="shared" si="65"/>
        <v>0</v>
      </c>
      <c r="Q146" s="75">
        <f t="shared" si="65"/>
        <v>0</v>
      </c>
      <c r="R146" s="75">
        <f t="shared" si="65"/>
        <v>0</v>
      </c>
      <c r="S146" s="75">
        <f t="shared" si="65"/>
        <v>0</v>
      </c>
      <c r="T146" s="75">
        <f t="shared" si="65"/>
        <v>0</v>
      </c>
      <c r="U146" s="75">
        <f t="shared" si="65"/>
        <v>0</v>
      </c>
      <c r="V146" s="75">
        <f t="shared" si="65"/>
        <v>0</v>
      </c>
      <c r="W146" s="75">
        <f t="shared" si="65"/>
        <v>0</v>
      </c>
      <c r="X146" s="75">
        <f t="shared" si="65"/>
        <v>0</v>
      </c>
      <c r="Y146" s="75">
        <f t="shared" si="65"/>
        <v>0</v>
      </c>
      <c r="Z146" s="75">
        <f t="shared" si="65"/>
        <v>0</v>
      </c>
      <c r="AA146" s="75">
        <f t="shared" si="65"/>
        <v>0</v>
      </c>
      <c r="AB146" s="75">
        <f t="shared" si="65"/>
        <v>0</v>
      </c>
      <c r="AC146" s="75">
        <f t="shared" si="65"/>
        <v>0</v>
      </c>
      <c r="AD146" s="75">
        <f t="shared" si="65"/>
        <v>0</v>
      </c>
      <c r="AE146" s="75">
        <f t="shared" si="65"/>
        <v>0</v>
      </c>
      <c r="AF146" s="75">
        <f t="shared" si="65"/>
        <v>0</v>
      </c>
      <c r="AG146" s="75">
        <f t="shared" si="65"/>
        <v>0</v>
      </c>
      <c r="AH146" s="75">
        <f t="shared" si="65"/>
        <v>0</v>
      </c>
    </row>
    <row r="147" spans="2:34" hidden="1" outlineLevel="1">
      <c r="B147" t="str">
        <f t="shared" si="62"/>
        <v>e-diesel - Process WTT emissions (nitrous oxide) - Global - ton N2O/ton fuel</v>
      </c>
      <c r="C147" t="str">
        <f>C144</f>
        <v>e-diesel</v>
      </c>
      <c r="D147" t="s">
        <v>182</v>
      </c>
      <c r="E147" t="s">
        <v>49</v>
      </c>
      <c r="F147" t="s">
        <v>178</v>
      </c>
      <c r="G147" s="74">
        <v>0</v>
      </c>
      <c r="H147" s="75">
        <f t="shared" ref="H147:AH150" si="66">G147</f>
        <v>0</v>
      </c>
      <c r="I147" s="75">
        <f t="shared" si="66"/>
        <v>0</v>
      </c>
      <c r="J147" s="75">
        <f t="shared" si="66"/>
        <v>0</v>
      </c>
      <c r="K147" s="75">
        <f t="shared" si="66"/>
        <v>0</v>
      </c>
      <c r="L147" s="75">
        <f t="shared" si="66"/>
        <v>0</v>
      </c>
      <c r="M147" s="75">
        <f t="shared" si="66"/>
        <v>0</v>
      </c>
      <c r="N147" s="75">
        <f t="shared" si="66"/>
        <v>0</v>
      </c>
      <c r="O147" s="75">
        <f t="shared" si="66"/>
        <v>0</v>
      </c>
      <c r="P147" s="75">
        <f t="shared" si="66"/>
        <v>0</v>
      </c>
      <c r="Q147" s="75">
        <f t="shared" si="66"/>
        <v>0</v>
      </c>
      <c r="R147" s="75">
        <f t="shared" si="66"/>
        <v>0</v>
      </c>
      <c r="S147" s="75">
        <f t="shared" si="66"/>
        <v>0</v>
      </c>
      <c r="T147" s="75">
        <f t="shared" si="66"/>
        <v>0</v>
      </c>
      <c r="U147" s="75">
        <f t="shared" si="66"/>
        <v>0</v>
      </c>
      <c r="V147" s="75">
        <f t="shared" si="66"/>
        <v>0</v>
      </c>
      <c r="W147" s="75">
        <f t="shared" si="66"/>
        <v>0</v>
      </c>
      <c r="X147" s="75">
        <f t="shared" si="66"/>
        <v>0</v>
      </c>
      <c r="Y147" s="75">
        <f t="shared" si="66"/>
        <v>0</v>
      </c>
      <c r="Z147" s="75">
        <f t="shared" si="66"/>
        <v>0</v>
      </c>
      <c r="AA147" s="75">
        <f t="shared" si="66"/>
        <v>0</v>
      </c>
      <c r="AB147" s="75">
        <f t="shared" si="66"/>
        <v>0</v>
      </c>
      <c r="AC147" s="75">
        <f t="shared" si="66"/>
        <v>0</v>
      </c>
      <c r="AD147" s="75">
        <f t="shared" si="66"/>
        <v>0</v>
      </c>
      <c r="AE147" s="75">
        <f t="shared" si="66"/>
        <v>0</v>
      </c>
      <c r="AF147" s="75">
        <f t="shared" si="66"/>
        <v>0</v>
      </c>
      <c r="AG147" s="75">
        <f t="shared" si="66"/>
        <v>0</v>
      </c>
      <c r="AH147" s="75">
        <f t="shared" si="66"/>
        <v>0</v>
      </c>
    </row>
    <row r="148" spans="2:34" hidden="1" outlineLevel="1">
      <c r="B148" t="str">
        <f t="shared" si="62"/>
        <v>e-diesel - TTW emissions (carbon dioxide) - Global - ton CO2/ton fuel</v>
      </c>
      <c r="C148" t="str">
        <f>C146</f>
        <v>e-diesel</v>
      </c>
      <c r="D148" t="s">
        <v>202</v>
      </c>
      <c r="E148" t="s">
        <v>49</v>
      </c>
      <c r="F148" t="s">
        <v>176</v>
      </c>
      <c r="G148" s="80">
        <v>0</v>
      </c>
      <c r="H148" s="81">
        <f>G148</f>
        <v>0</v>
      </c>
      <c r="I148" s="81">
        <f t="shared" si="66"/>
        <v>0</v>
      </c>
      <c r="J148" s="81">
        <f t="shared" si="66"/>
        <v>0</v>
      </c>
      <c r="K148" s="81">
        <f t="shared" si="66"/>
        <v>0</v>
      </c>
      <c r="L148" s="81">
        <f t="shared" si="66"/>
        <v>0</v>
      </c>
      <c r="M148" s="81">
        <f t="shared" si="66"/>
        <v>0</v>
      </c>
      <c r="N148" s="81">
        <f t="shared" si="66"/>
        <v>0</v>
      </c>
      <c r="O148" s="81">
        <f t="shared" si="66"/>
        <v>0</v>
      </c>
      <c r="P148" s="81">
        <f t="shared" si="66"/>
        <v>0</v>
      </c>
      <c r="Q148" s="81">
        <f t="shared" si="66"/>
        <v>0</v>
      </c>
      <c r="R148" s="81">
        <f t="shared" si="66"/>
        <v>0</v>
      </c>
      <c r="S148" s="81">
        <f t="shared" si="66"/>
        <v>0</v>
      </c>
      <c r="T148" s="81">
        <f t="shared" si="66"/>
        <v>0</v>
      </c>
      <c r="U148" s="81">
        <f t="shared" si="66"/>
        <v>0</v>
      </c>
      <c r="V148" s="81">
        <f t="shared" si="66"/>
        <v>0</v>
      </c>
      <c r="W148" s="81">
        <f t="shared" si="66"/>
        <v>0</v>
      </c>
      <c r="X148" s="81">
        <f t="shared" si="66"/>
        <v>0</v>
      </c>
      <c r="Y148" s="81">
        <f t="shared" si="66"/>
        <v>0</v>
      </c>
      <c r="Z148" s="81">
        <f t="shared" si="66"/>
        <v>0</v>
      </c>
      <c r="AA148" s="81">
        <f t="shared" si="66"/>
        <v>0</v>
      </c>
      <c r="AB148" s="81">
        <f t="shared" si="66"/>
        <v>0</v>
      </c>
      <c r="AC148" s="81">
        <f t="shared" si="66"/>
        <v>0</v>
      </c>
      <c r="AD148" s="81">
        <f t="shared" si="66"/>
        <v>0</v>
      </c>
      <c r="AE148" s="81">
        <f t="shared" si="66"/>
        <v>0</v>
      </c>
      <c r="AF148" s="81">
        <f t="shared" si="66"/>
        <v>0</v>
      </c>
      <c r="AG148" s="81">
        <f t="shared" si="66"/>
        <v>0</v>
      </c>
      <c r="AH148" s="81">
        <f t="shared" si="66"/>
        <v>0</v>
      </c>
    </row>
    <row r="149" spans="2:34" hidden="1" outlineLevel="1">
      <c r="B149" t="str">
        <f t="shared" si="62"/>
        <v>e-diesel - TTW emissions (methane) - Global - ton CH4/ton fuel</v>
      </c>
      <c r="C149" t="str">
        <f>C146</f>
        <v>e-diesel</v>
      </c>
      <c r="D149" t="s">
        <v>203</v>
      </c>
      <c r="E149" t="s">
        <v>49</v>
      </c>
      <c r="F149" t="s">
        <v>177</v>
      </c>
      <c r="G149" s="78">
        <v>5.0000000000000002E-5</v>
      </c>
      <c r="H149" s="79">
        <f>G149</f>
        <v>5.0000000000000002E-5</v>
      </c>
      <c r="I149" s="79">
        <f t="shared" si="66"/>
        <v>5.0000000000000002E-5</v>
      </c>
      <c r="J149" s="79">
        <f t="shared" si="66"/>
        <v>5.0000000000000002E-5</v>
      </c>
      <c r="K149" s="79">
        <f t="shared" si="66"/>
        <v>5.0000000000000002E-5</v>
      </c>
      <c r="L149" s="79">
        <f t="shared" si="66"/>
        <v>5.0000000000000002E-5</v>
      </c>
      <c r="M149" s="79">
        <f t="shared" si="66"/>
        <v>5.0000000000000002E-5</v>
      </c>
      <c r="N149" s="79">
        <f t="shared" si="66"/>
        <v>5.0000000000000002E-5</v>
      </c>
      <c r="O149" s="79">
        <f t="shared" si="66"/>
        <v>5.0000000000000002E-5</v>
      </c>
      <c r="P149" s="79">
        <f t="shared" si="66"/>
        <v>5.0000000000000002E-5</v>
      </c>
      <c r="Q149" s="79">
        <f t="shared" si="66"/>
        <v>5.0000000000000002E-5</v>
      </c>
      <c r="R149" s="79">
        <f t="shared" si="66"/>
        <v>5.0000000000000002E-5</v>
      </c>
      <c r="S149" s="79">
        <f t="shared" si="66"/>
        <v>5.0000000000000002E-5</v>
      </c>
      <c r="T149" s="79">
        <f t="shared" si="66"/>
        <v>5.0000000000000002E-5</v>
      </c>
      <c r="U149" s="79">
        <f t="shared" si="66"/>
        <v>5.0000000000000002E-5</v>
      </c>
      <c r="V149" s="79">
        <f t="shared" si="66"/>
        <v>5.0000000000000002E-5</v>
      </c>
      <c r="W149" s="79">
        <f t="shared" si="66"/>
        <v>5.0000000000000002E-5</v>
      </c>
      <c r="X149" s="79">
        <f t="shared" si="66"/>
        <v>5.0000000000000002E-5</v>
      </c>
      <c r="Y149" s="79">
        <f t="shared" si="66"/>
        <v>5.0000000000000002E-5</v>
      </c>
      <c r="Z149" s="79">
        <f t="shared" si="66"/>
        <v>5.0000000000000002E-5</v>
      </c>
      <c r="AA149" s="79">
        <f t="shared" si="66"/>
        <v>5.0000000000000002E-5</v>
      </c>
      <c r="AB149" s="79">
        <f t="shared" si="66"/>
        <v>5.0000000000000002E-5</v>
      </c>
      <c r="AC149" s="79">
        <f t="shared" si="66"/>
        <v>5.0000000000000002E-5</v>
      </c>
      <c r="AD149" s="79">
        <f t="shared" si="66"/>
        <v>5.0000000000000002E-5</v>
      </c>
      <c r="AE149" s="79">
        <f t="shared" si="66"/>
        <v>5.0000000000000002E-5</v>
      </c>
      <c r="AF149" s="79">
        <f t="shared" si="66"/>
        <v>5.0000000000000002E-5</v>
      </c>
      <c r="AG149" s="79">
        <f t="shared" si="66"/>
        <v>5.0000000000000002E-5</v>
      </c>
      <c r="AH149" s="79">
        <f t="shared" si="66"/>
        <v>5.0000000000000002E-5</v>
      </c>
    </row>
    <row r="150" spans="2:34" hidden="1" outlineLevel="1">
      <c r="B150" t="str">
        <f t="shared" si="62"/>
        <v>e-diesel - TTW emissions (nitrous oxide) - Global - ton N2O/ton fuel</v>
      </c>
      <c r="C150" t="str">
        <f>C147</f>
        <v>e-diesel</v>
      </c>
      <c r="D150" t="s">
        <v>204</v>
      </c>
      <c r="E150" t="s">
        <v>49</v>
      </c>
      <c r="F150" t="s">
        <v>178</v>
      </c>
      <c r="G150" s="78">
        <v>1.8000000000000001E-4</v>
      </c>
      <c r="H150" s="79">
        <f>G150</f>
        <v>1.8000000000000001E-4</v>
      </c>
      <c r="I150" s="79">
        <f t="shared" si="66"/>
        <v>1.8000000000000001E-4</v>
      </c>
      <c r="J150" s="79">
        <f t="shared" si="66"/>
        <v>1.8000000000000001E-4</v>
      </c>
      <c r="K150" s="79">
        <f t="shared" si="66"/>
        <v>1.8000000000000001E-4</v>
      </c>
      <c r="L150" s="79">
        <f t="shared" si="66"/>
        <v>1.8000000000000001E-4</v>
      </c>
      <c r="M150" s="79">
        <f t="shared" si="66"/>
        <v>1.8000000000000001E-4</v>
      </c>
      <c r="N150" s="79">
        <f t="shared" si="66"/>
        <v>1.8000000000000001E-4</v>
      </c>
      <c r="O150" s="79">
        <f t="shared" si="66"/>
        <v>1.8000000000000001E-4</v>
      </c>
      <c r="P150" s="79">
        <f t="shared" si="66"/>
        <v>1.8000000000000001E-4</v>
      </c>
      <c r="Q150" s="79">
        <f t="shared" si="66"/>
        <v>1.8000000000000001E-4</v>
      </c>
      <c r="R150" s="79">
        <f t="shared" si="66"/>
        <v>1.8000000000000001E-4</v>
      </c>
      <c r="S150" s="79">
        <f t="shared" si="66"/>
        <v>1.8000000000000001E-4</v>
      </c>
      <c r="T150" s="79">
        <f t="shared" si="66"/>
        <v>1.8000000000000001E-4</v>
      </c>
      <c r="U150" s="79">
        <f t="shared" si="66"/>
        <v>1.8000000000000001E-4</v>
      </c>
      <c r="V150" s="79">
        <f t="shared" si="66"/>
        <v>1.8000000000000001E-4</v>
      </c>
      <c r="W150" s="79">
        <f t="shared" si="66"/>
        <v>1.8000000000000001E-4</v>
      </c>
      <c r="X150" s="79">
        <f t="shared" si="66"/>
        <v>1.8000000000000001E-4</v>
      </c>
      <c r="Y150" s="79">
        <f t="shared" si="66"/>
        <v>1.8000000000000001E-4</v>
      </c>
      <c r="Z150" s="79">
        <f t="shared" si="66"/>
        <v>1.8000000000000001E-4</v>
      </c>
      <c r="AA150" s="79">
        <f t="shared" si="66"/>
        <v>1.8000000000000001E-4</v>
      </c>
      <c r="AB150" s="79">
        <f t="shared" si="66"/>
        <v>1.8000000000000001E-4</v>
      </c>
      <c r="AC150" s="79">
        <f t="shared" si="66"/>
        <v>1.8000000000000001E-4</v>
      </c>
      <c r="AD150" s="79">
        <f t="shared" si="66"/>
        <v>1.8000000000000001E-4</v>
      </c>
      <c r="AE150" s="79">
        <f t="shared" si="66"/>
        <v>1.8000000000000001E-4</v>
      </c>
      <c r="AF150" s="79">
        <f t="shared" si="66"/>
        <v>1.8000000000000001E-4</v>
      </c>
      <c r="AG150" s="79">
        <f t="shared" si="66"/>
        <v>1.8000000000000001E-4</v>
      </c>
      <c r="AH150" s="79">
        <f t="shared" si="66"/>
        <v>1.8000000000000001E-4</v>
      </c>
    </row>
    <row r="151" spans="2:34" collapsed="1"/>
    <row r="152" spans="2:34">
      <c r="C152" s="53" t="s">
        <v>24</v>
      </c>
      <c r="D152" s="53" t="s">
        <v>28</v>
      </c>
      <c r="E152" s="53" t="s">
        <v>1</v>
      </c>
      <c r="F152" s="53" t="s">
        <v>29</v>
      </c>
      <c r="G152" s="54">
        <v>2023</v>
      </c>
      <c r="H152" s="54">
        <v>2024</v>
      </c>
      <c r="I152" s="54">
        <v>2025</v>
      </c>
      <c r="J152" s="54">
        <v>2026</v>
      </c>
      <c r="K152" s="54">
        <v>2027</v>
      </c>
      <c r="L152" s="54">
        <v>2028</v>
      </c>
      <c r="M152" s="54">
        <v>2029</v>
      </c>
      <c r="N152" s="54">
        <v>2030</v>
      </c>
      <c r="O152" s="54">
        <v>2031</v>
      </c>
      <c r="P152" s="54">
        <v>2032</v>
      </c>
      <c r="Q152" s="54">
        <v>2033</v>
      </c>
      <c r="R152" s="54">
        <v>2034</v>
      </c>
      <c r="S152" s="54">
        <v>2035</v>
      </c>
      <c r="T152" s="54">
        <v>2036</v>
      </c>
      <c r="U152" s="54">
        <v>2037</v>
      </c>
      <c r="V152" s="54">
        <v>2038</v>
      </c>
      <c r="W152" s="54">
        <v>2039</v>
      </c>
      <c r="X152" s="54">
        <v>2040</v>
      </c>
      <c r="Y152" s="54">
        <v>2041</v>
      </c>
      <c r="Z152" s="54">
        <v>2042</v>
      </c>
      <c r="AA152" s="54">
        <v>2043</v>
      </c>
      <c r="AB152" s="54">
        <v>2044</v>
      </c>
      <c r="AC152" s="54">
        <v>2045</v>
      </c>
      <c r="AD152" s="54">
        <v>2046</v>
      </c>
      <c r="AE152" s="54">
        <v>2047</v>
      </c>
      <c r="AF152" s="54">
        <v>2048</v>
      </c>
      <c r="AG152" s="54">
        <v>2049</v>
      </c>
      <c r="AH152" s="54">
        <v>2050</v>
      </c>
    </row>
    <row r="153" spans="2:34" hidden="1" outlineLevel="1">
      <c r="B153" t="str">
        <f t="shared" ref="B153:B165" si="67">_xlfn.TEXTJOIN(" - ",TRUE,C153:F153)</f>
        <v>Blue ammonia (CCS) - Plant lifetime - Global - Years</v>
      </c>
      <c r="C153" t="str">
        <f>C152</f>
        <v>Blue ammonia (CCS)</v>
      </c>
      <c r="D153" t="s">
        <v>109</v>
      </c>
      <c r="E153" t="s">
        <v>49</v>
      </c>
      <c r="F153" t="s">
        <v>110</v>
      </c>
      <c r="G153" s="74">
        <v>30</v>
      </c>
      <c r="H153" s="75">
        <f t="shared" ref="H153:AH153" si="68">G153</f>
        <v>30</v>
      </c>
      <c r="I153" s="75">
        <f t="shared" si="68"/>
        <v>30</v>
      </c>
      <c r="J153" s="75">
        <f t="shared" si="68"/>
        <v>30</v>
      </c>
      <c r="K153" s="75">
        <f t="shared" si="68"/>
        <v>30</v>
      </c>
      <c r="L153" s="75">
        <f t="shared" si="68"/>
        <v>30</v>
      </c>
      <c r="M153" s="75">
        <f t="shared" si="68"/>
        <v>30</v>
      </c>
      <c r="N153" s="75">
        <f t="shared" si="68"/>
        <v>30</v>
      </c>
      <c r="O153" s="75">
        <f t="shared" si="68"/>
        <v>30</v>
      </c>
      <c r="P153" s="75">
        <f t="shared" si="68"/>
        <v>30</v>
      </c>
      <c r="Q153" s="75">
        <f t="shared" si="68"/>
        <v>30</v>
      </c>
      <c r="R153" s="75">
        <f t="shared" si="68"/>
        <v>30</v>
      </c>
      <c r="S153" s="75">
        <f t="shared" si="68"/>
        <v>30</v>
      </c>
      <c r="T153" s="75">
        <f t="shared" si="68"/>
        <v>30</v>
      </c>
      <c r="U153" s="75">
        <f t="shared" si="68"/>
        <v>30</v>
      </c>
      <c r="V153" s="75">
        <f t="shared" si="68"/>
        <v>30</v>
      </c>
      <c r="W153" s="75">
        <f t="shared" si="68"/>
        <v>30</v>
      </c>
      <c r="X153" s="75">
        <f t="shared" si="68"/>
        <v>30</v>
      </c>
      <c r="Y153" s="75">
        <f t="shared" si="68"/>
        <v>30</v>
      </c>
      <c r="Z153" s="75">
        <f t="shared" si="68"/>
        <v>30</v>
      </c>
      <c r="AA153" s="75">
        <f t="shared" si="68"/>
        <v>30</v>
      </c>
      <c r="AB153" s="75">
        <f t="shared" si="68"/>
        <v>30</v>
      </c>
      <c r="AC153" s="75">
        <f t="shared" si="68"/>
        <v>30</v>
      </c>
      <c r="AD153" s="75">
        <f t="shared" si="68"/>
        <v>30</v>
      </c>
      <c r="AE153" s="75">
        <f t="shared" si="68"/>
        <v>30</v>
      </c>
      <c r="AF153" s="75">
        <f t="shared" si="68"/>
        <v>30</v>
      </c>
      <c r="AG153" s="75">
        <f t="shared" si="68"/>
        <v>30</v>
      </c>
      <c r="AH153" s="75">
        <f t="shared" si="68"/>
        <v>30</v>
      </c>
    </row>
    <row r="154" spans="2:34" hidden="1" outlineLevel="1">
      <c r="B154" t="str">
        <f t="shared" si="67"/>
        <v>Blue ammonia (CCS) - Total CAPEX - ATR - Global - USD/ton fuel</v>
      </c>
      <c r="C154" t="str">
        <f>C152</f>
        <v>Blue ammonia (CCS)</v>
      </c>
      <c r="D154" t="s">
        <v>143</v>
      </c>
      <c r="E154" t="s">
        <v>49</v>
      </c>
      <c r="F154" t="s">
        <v>31</v>
      </c>
      <c r="G154" s="72">
        <v>1224</v>
      </c>
      <c r="H154" s="72">
        <v>1212</v>
      </c>
      <c r="I154" s="72">
        <v>1200</v>
      </c>
      <c r="J154" s="72">
        <v>1188</v>
      </c>
      <c r="K154" s="72">
        <v>1176</v>
      </c>
      <c r="L154" s="72">
        <v>1164</v>
      </c>
      <c r="M154" s="72">
        <v>1152</v>
      </c>
      <c r="N154" s="72">
        <v>1140</v>
      </c>
      <c r="O154" s="72">
        <v>1128</v>
      </c>
      <c r="P154" s="72">
        <v>1116</v>
      </c>
      <c r="Q154" s="72">
        <v>1104</v>
      </c>
      <c r="R154" s="72">
        <v>1092</v>
      </c>
      <c r="S154" s="72">
        <v>1080</v>
      </c>
      <c r="T154" s="72">
        <v>1068</v>
      </c>
      <c r="U154" s="72">
        <v>1056</v>
      </c>
      <c r="V154" s="72">
        <v>1044</v>
      </c>
      <c r="W154" s="72">
        <v>1032</v>
      </c>
      <c r="X154" s="72">
        <v>1020</v>
      </c>
      <c r="Y154" s="72">
        <v>1008</v>
      </c>
      <c r="Z154" s="72">
        <v>996</v>
      </c>
      <c r="AA154" s="72">
        <v>984</v>
      </c>
      <c r="AB154" s="72">
        <v>972</v>
      </c>
      <c r="AC154" s="72">
        <v>960</v>
      </c>
      <c r="AD154" s="72">
        <v>948</v>
      </c>
      <c r="AE154" s="72">
        <v>936</v>
      </c>
      <c r="AF154" s="72">
        <v>924</v>
      </c>
      <c r="AG154" s="72">
        <v>912</v>
      </c>
      <c r="AH154" s="72">
        <v>900</v>
      </c>
    </row>
    <row r="155" spans="2:34" hidden="1" outlineLevel="1">
      <c r="B155" t="str">
        <f t="shared" si="67"/>
        <v>Blue ammonia (CCS) - OPEX - ATR - Global - USD/ton fuel/year</v>
      </c>
      <c r="C155" t="str">
        <f>C152</f>
        <v>Blue ammonia (CCS)</v>
      </c>
      <c r="D155" t="s">
        <v>144</v>
      </c>
      <c r="E155" t="s">
        <v>49</v>
      </c>
      <c r="F155" t="s">
        <v>114</v>
      </c>
      <c r="G155" s="72">
        <v>48.96</v>
      </c>
      <c r="H155" s="72">
        <v>48.480000000000004</v>
      </c>
      <c r="I155" s="72">
        <v>48</v>
      </c>
      <c r="J155" s="72">
        <v>47.52</v>
      </c>
      <c r="K155" s="72">
        <v>47.04</v>
      </c>
      <c r="L155" s="72">
        <v>46.56</v>
      </c>
      <c r="M155" s="72">
        <v>46.08</v>
      </c>
      <c r="N155" s="72">
        <v>45.6</v>
      </c>
      <c r="O155" s="72">
        <v>45.12</v>
      </c>
      <c r="P155" s="72">
        <v>44.64</v>
      </c>
      <c r="Q155" s="72">
        <v>44.160000000000004</v>
      </c>
      <c r="R155" s="72">
        <v>43.68</v>
      </c>
      <c r="S155" s="72">
        <v>43.2</v>
      </c>
      <c r="T155" s="72">
        <v>42.72</v>
      </c>
      <c r="U155" s="72">
        <v>42.24</v>
      </c>
      <c r="V155" s="72">
        <v>41.76</v>
      </c>
      <c r="W155" s="72">
        <v>41.28</v>
      </c>
      <c r="X155" s="72">
        <v>40.800000000000004</v>
      </c>
      <c r="Y155" s="72">
        <v>40.32</v>
      </c>
      <c r="Z155" s="72">
        <v>39.840000000000003</v>
      </c>
      <c r="AA155" s="72">
        <v>39.36</v>
      </c>
      <c r="AB155" s="72">
        <v>38.880000000000003</v>
      </c>
      <c r="AC155" s="72">
        <v>38.4</v>
      </c>
      <c r="AD155" s="72">
        <v>37.92</v>
      </c>
      <c r="AE155" s="72">
        <v>37.44</v>
      </c>
      <c r="AF155" s="72">
        <v>36.96</v>
      </c>
      <c r="AG155" s="72">
        <v>36.480000000000004</v>
      </c>
      <c r="AH155" s="72">
        <v>36</v>
      </c>
    </row>
    <row r="156" spans="2:34" hidden="1" outlineLevel="1">
      <c r="B156" t="str">
        <f t="shared" si="67"/>
        <v>Blue ammonia (CCS) - Energy demand - Global - MWh/ton fuel</v>
      </c>
      <c r="C156" t="str">
        <f>C152</f>
        <v>Blue ammonia (CCS)</v>
      </c>
      <c r="D156" t="s">
        <v>137</v>
      </c>
      <c r="E156" t="s">
        <v>49</v>
      </c>
      <c r="F156" t="s">
        <v>122</v>
      </c>
      <c r="G156" s="77">
        <v>0.30600000000000049</v>
      </c>
      <c r="H156" s="77">
        <v>0.30800000000000027</v>
      </c>
      <c r="I156" s="77">
        <v>0.31000000000000005</v>
      </c>
      <c r="J156" s="77">
        <v>0.31199999999999983</v>
      </c>
      <c r="K156" s="77">
        <v>0.3140000000000005</v>
      </c>
      <c r="L156" s="77">
        <v>0.31600000000000028</v>
      </c>
      <c r="M156" s="77">
        <v>0.31800000000000006</v>
      </c>
      <c r="N156" s="77">
        <v>0.32000000000000073</v>
      </c>
      <c r="O156" s="77">
        <v>0.32200000000000006</v>
      </c>
      <c r="P156" s="77">
        <v>0.32399999999999984</v>
      </c>
      <c r="Q156" s="77">
        <v>0.32599999999999962</v>
      </c>
      <c r="R156" s="77">
        <v>0.3279999999999994</v>
      </c>
      <c r="S156" s="77">
        <v>0.33000000000000007</v>
      </c>
      <c r="T156" s="77">
        <v>0.33199999999999985</v>
      </c>
      <c r="U156" s="77">
        <v>0.33399999999999963</v>
      </c>
      <c r="V156" s="77">
        <v>0.3360000000000003</v>
      </c>
      <c r="W156" s="77">
        <v>0.33800000000000008</v>
      </c>
      <c r="X156" s="77">
        <v>0.33999999999999986</v>
      </c>
      <c r="Y156" s="77">
        <v>0.34199999999999964</v>
      </c>
      <c r="Z156" s="77">
        <v>0.34399999999999942</v>
      </c>
      <c r="AA156" s="77">
        <v>0.34600000000000009</v>
      </c>
      <c r="AB156" s="77">
        <v>0.34799999999999986</v>
      </c>
      <c r="AC156" s="77">
        <v>0.35000000000000009</v>
      </c>
      <c r="AD156" s="77">
        <v>0.35200000000000076</v>
      </c>
      <c r="AE156" s="77">
        <v>0.35400000000000054</v>
      </c>
      <c r="AF156" s="77">
        <v>0.35600000000000032</v>
      </c>
      <c r="AG156" s="77">
        <v>0.3580000000000001</v>
      </c>
      <c r="AH156" s="77">
        <v>0.35999999999999988</v>
      </c>
    </row>
    <row r="157" spans="2:34" hidden="1" outlineLevel="1">
      <c r="B157" t="str">
        <f t="shared" si="67"/>
        <v>Blue ammonia (CCS) - Conversion NG -&gt; NH3 - Global - ton NG/ton NH3</v>
      </c>
      <c r="C157" t="str">
        <f>C152</f>
        <v>Blue ammonia (CCS)</v>
      </c>
      <c r="D157" t="s">
        <v>102</v>
      </c>
      <c r="E157" t="s">
        <v>49</v>
      </c>
      <c r="F157" t="s">
        <v>103</v>
      </c>
      <c r="G157" s="77">
        <v>0.56000000000000005</v>
      </c>
      <c r="H157" s="77">
        <v>0.56000000000000005</v>
      </c>
      <c r="I157" s="77">
        <v>0.56000000000000005</v>
      </c>
      <c r="J157" s="77">
        <v>0.56000000000000005</v>
      </c>
      <c r="K157" s="77">
        <v>0.56000000000000005</v>
      </c>
      <c r="L157" s="77">
        <v>0.56000000000000005</v>
      </c>
      <c r="M157" s="77">
        <v>0.56000000000000005</v>
      </c>
      <c r="N157" s="77">
        <v>0.56000000000000005</v>
      </c>
      <c r="O157" s="77">
        <v>0.56000000000000005</v>
      </c>
      <c r="P157" s="77">
        <v>0.56000000000000005</v>
      </c>
      <c r="Q157" s="77">
        <v>0.56000000000000005</v>
      </c>
      <c r="R157" s="77">
        <v>0.56000000000000005</v>
      </c>
      <c r="S157" s="77">
        <v>0.56000000000000005</v>
      </c>
      <c r="T157" s="77">
        <v>0.56000000000000005</v>
      </c>
      <c r="U157" s="77">
        <v>0.56000000000000005</v>
      </c>
      <c r="V157" s="77">
        <v>0.56000000000000005</v>
      </c>
      <c r="W157" s="77">
        <v>0.56000000000000005</v>
      </c>
      <c r="X157" s="77">
        <v>0.56000000000000005</v>
      </c>
      <c r="Y157" s="77">
        <v>0.56000000000000005</v>
      </c>
      <c r="Z157" s="77">
        <v>0.56000000000000005</v>
      </c>
      <c r="AA157" s="77">
        <v>0.56000000000000005</v>
      </c>
      <c r="AB157" s="77">
        <v>0.56000000000000005</v>
      </c>
      <c r="AC157" s="77">
        <v>0.56000000000000005</v>
      </c>
      <c r="AD157" s="77">
        <v>0.56000000000000005</v>
      </c>
      <c r="AE157" s="77">
        <v>0.56000000000000005</v>
      </c>
      <c r="AF157" s="77">
        <v>0.56000000000000005</v>
      </c>
      <c r="AG157" s="77">
        <v>0.56000000000000005</v>
      </c>
      <c r="AH157" s="77">
        <v>0.56000000000000005</v>
      </c>
    </row>
    <row r="158" spans="2:34" hidden="1" outlineLevel="1">
      <c r="B158" t="str">
        <f t="shared" si="67"/>
        <v>Blue ammonia (CCS) - Conversion NG -&gt; CO2 - Global - ton NG/ton CO2</v>
      </c>
      <c r="C158" t="str">
        <f>C152</f>
        <v>Blue ammonia (CCS)</v>
      </c>
      <c r="D158" t="s">
        <v>220</v>
      </c>
      <c r="E158" t="s">
        <v>49</v>
      </c>
      <c r="F158" t="s">
        <v>221</v>
      </c>
      <c r="G158" s="77">
        <v>2.95</v>
      </c>
      <c r="H158" s="77">
        <v>2.95</v>
      </c>
      <c r="I158" s="77">
        <v>2.95</v>
      </c>
      <c r="J158" s="77">
        <v>2.95</v>
      </c>
      <c r="K158" s="77">
        <v>2.95</v>
      </c>
      <c r="L158" s="77">
        <v>2.95</v>
      </c>
      <c r="M158" s="77">
        <v>2.95</v>
      </c>
      <c r="N158" s="77">
        <v>2.95</v>
      </c>
      <c r="O158" s="77">
        <v>2.95</v>
      </c>
      <c r="P158" s="77">
        <v>2.95</v>
      </c>
      <c r="Q158" s="77">
        <v>2.95</v>
      </c>
      <c r="R158" s="77">
        <v>2.95</v>
      </c>
      <c r="S158" s="77">
        <v>2.95</v>
      </c>
      <c r="T158" s="77">
        <v>2.95</v>
      </c>
      <c r="U158" s="77">
        <v>2.95</v>
      </c>
      <c r="V158" s="77">
        <v>2.95</v>
      </c>
      <c r="W158" s="77">
        <v>2.95</v>
      </c>
      <c r="X158" s="77">
        <v>2.95</v>
      </c>
      <c r="Y158" s="77">
        <v>2.95</v>
      </c>
      <c r="Z158" s="77">
        <v>2.95</v>
      </c>
      <c r="AA158" s="77">
        <v>2.95</v>
      </c>
      <c r="AB158" s="77">
        <v>2.95</v>
      </c>
      <c r="AC158" s="77">
        <v>2.95</v>
      </c>
      <c r="AD158" s="77">
        <v>2.95</v>
      </c>
      <c r="AE158" s="77">
        <v>2.95</v>
      </c>
      <c r="AF158" s="77">
        <v>2.95</v>
      </c>
      <c r="AG158" s="77">
        <v>2.95</v>
      </c>
      <c r="AH158" s="77">
        <v>2.95</v>
      </c>
    </row>
    <row r="159" spans="2:34" hidden="1" outlineLevel="1">
      <c r="B159" t="str">
        <f t="shared" si="67"/>
        <v>Blue ammonia (CCS) - Conversion N2 -&gt; NH3 - Global - ton N2/ton NH3</v>
      </c>
      <c r="C159" t="str">
        <f>C153</f>
        <v>Blue ammonia (CCS)</v>
      </c>
      <c r="D159" t="s">
        <v>66</v>
      </c>
      <c r="E159" t="s">
        <v>49</v>
      </c>
      <c r="F159" t="s">
        <v>67</v>
      </c>
      <c r="G159" s="77">
        <v>0.82199999999999995</v>
      </c>
      <c r="H159" s="77">
        <v>0.82199999999999995</v>
      </c>
      <c r="I159" s="77">
        <v>0.82199999999999995</v>
      </c>
      <c r="J159" s="77">
        <v>0.82199999999999995</v>
      </c>
      <c r="K159" s="77">
        <v>0.82199999999999995</v>
      </c>
      <c r="L159" s="77">
        <v>0.82199999999999995</v>
      </c>
      <c r="M159" s="77">
        <v>0.82199999999999995</v>
      </c>
      <c r="N159" s="77">
        <v>0.82199999999999995</v>
      </c>
      <c r="O159" s="77">
        <v>0.82199999999999995</v>
      </c>
      <c r="P159" s="77">
        <v>0.82199999999999995</v>
      </c>
      <c r="Q159" s="77">
        <v>0.82199999999999995</v>
      </c>
      <c r="R159" s="77">
        <v>0.82199999999999995</v>
      </c>
      <c r="S159" s="77">
        <v>0.82199999999999995</v>
      </c>
      <c r="T159" s="77">
        <v>0.82199999999999995</v>
      </c>
      <c r="U159" s="77">
        <v>0.82199999999999995</v>
      </c>
      <c r="V159" s="77">
        <v>0.82199999999999995</v>
      </c>
      <c r="W159" s="77">
        <v>0.82199999999999995</v>
      </c>
      <c r="X159" s="77">
        <v>0.82199999999999995</v>
      </c>
      <c r="Y159" s="77">
        <v>0.82199999999999995</v>
      </c>
      <c r="Z159" s="77">
        <v>0.82199999999999995</v>
      </c>
      <c r="AA159" s="77">
        <v>0.82199999999999995</v>
      </c>
      <c r="AB159" s="77">
        <v>0.82199999999999995</v>
      </c>
      <c r="AC159" s="77">
        <v>0.82199999999999995</v>
      </c>
      <c r="AD159" s="77">
        <v>0.82199999999999995</v>
      </c>
      <c r="AE159" s="77">
        <v>0.82199999999999995</v>
      </c>
      <c r="AF159" s="77">
        <v>0.82199999999999995</v>
      </c>
      <c r="AG159" s="77">
        <v>0.82199999999999995</v>
      </c>
      <c r="AH159" s="77">
        <v>0.82199999999999995</v>
      </c>
    </row>
    <row r="160" spans="2:34" hidden="1" outlineLevel="1">
      <c r="B160" t="str">
        <f t="shared" si="67"/>
        <v>Blue ammonia (CCS) - Process WTT emissions (carbon dioxide) - Global - ton CO2/ton fuel</v>
      </c>
      <c r="C160" t="str">
        <f>C157</f>
        <v>Blue ammonia (CCS)</v>
      </c>
      <c r="D160" t="s">
        <v>180</v>
      </c>
      <c r="E160" t="s">
        <v>49</v>
      </c>
      <c r="F160" t="s">
        <v>176</v>
      </c>
      <c r="G160" s="74">
        <v>0</v>
      </c>
      <c r="H160" s="75">
        <f>G160</f>
        <v>0</v>
      </c>
      <c r="I160" s="75">
        <f t="shared" ref="I160:AH160" si="69">H160</f>
        <v>0</v>
      </c>
      <c r="J160" s="75">
        <f t="shared" si="69"/>
        <v>0</v>
      </c>
      <c r="K160" s="75">
        <f t="shared" si="69"/>
        <v>0</v>
      </c>
      <c r="L160" s="75">
        <f t="shared" si="69"/>
        <v>0</v>
      </c>
      <c r="M160" s="75">
        <f t="shared" si="69"/>
        <v>0</v>
      </c>
      <c r="N160" s="75">
        <f t="shared" si="69"/>
        <v>0</v>
      </c>
      <c r="O160" s="75">
        <f t="shared" si="69"/>
        <v>0</v>
      </c>
      <c r="P160" s="75">
        <f t="shared" si="69"/>
        <v>0</v>
      </c>
      <c r="Q160" s="75">
        <f t="shared" si="69"/>
        <v>0</v>
      </c>
      <c r="R160" s="75">
        <f t="shared" si="69"/>
        <v>0</v>
      </c>
      <c r="S160" s="75">
        <f t="shared" si="69"/>
        <v>0</v>
      </c>
      <c r="T160" s="75">
        <f t="shared" si="69"/>
        <v>0</v>
      </c>
      <c r="U160" s="75">
        <f t="shared" si="69"/>
        <v>0</v>
      </c>
      <c r="V160" s="75">
        <f t="shared" si="69"/>
        <v>0</v>
      </c>
      <c r="W160" s="75">
        <f t="shared" si="69"/>
        <v>0</v>
      </c>
      <c r="X160" s="75">
        <f t="shared" si="69"/>
        <v>0</v>
      </c>
      <c r="Y160" s="75">
        <f t="shared" si="69"/>
        <v>0</v>
      </c>
      <c r="Z160" s="75">
        <f t="shared" si="69"/>
        <v>0</v>
      </c>
      <c r="AA160" s="75">
        <f t="shared" si="69"/>
        <v>0</v>
      </c>
      <c r="AB160" s="75">
        <f t="shared" si="69"/>
        <v>0</v>
      </c>
      <c r="AC160" s="75">
        <f t="shared" si="69"/>
        <v>0</v>
      </c>
      <c r="AD160" s="75">
        <f t="shared" si="69"/>
        <v>0</v>
      </c>
      <c r="AE160" s="75">
        <f t="shared" si="69"/>
        <v>0</v>
      </c>
      <c r="AF160" s="75">
        <f t="shared" si="69"/>
        <v>0</v>
      </c>
      <c r="AG160" s="75">
        <f t="shared" si="69"/>
        <v>0</v>
      </c>
      <c r="AH160" s="75">
        <f t="shared" si="69"/>
        <v>0</v>
      </c>
    </row>
    <row r="161" spans="2:34" hidden="1" outlineLevel="1">
      <c r="B161" t="str">
        <f t="shared" si="67"/>
        <v>Blue ammonia (CCS) - Process WTT emissions (methane) - Global - ton CH4/ton fuel</v>
      </c>
      <c r="C161" t="str">
        <f>C157</f>
        <v>Blue ammonia (CCS)</v>
      </c>
      <c r="D161" t="s">
        <v>181</v>
      </c>
      <c r="E161" t="s">
        <v>49</v>
      </c>
      <c r="F161" t="s">
        <v>177</v>
      </c>
      <c r="G161" s="74">
        <v>0</v>
      </c>
      <c r="H161" s="75">
        <f t="shared" ref="H161:AH161" si="70">G161</f>
        <v>0</v>
      </c>
      <c r="I161" s="75">
        <f t="shared" si="70"/>
        <v>0</v>
      </c>
      <c r="J161" s="75">
        <f t="shared" si="70"/>
        <v>0</v>
      </c>
      <c r="K161" s="75">
        <f t="shared" si="70"/>
        <v>0</v>
      </c>
      <c r="L161" s="75">
        <f t="shared" si="70"/>
        <v>0</v>
      </c>
      <c r="M161" s="75">
        <f t="shared" si="70"/>
        <v>0</v>
      </c>
      <c r="N161" s="75">
        <f t="shared" si="70"/>
        <v>0</v>
      </c>
      <c r="O161" s="75">
        <f t="shared" si="70"/>
        <v>0</v>
      </c>
      <c r="P161" s="75">
        <f t="shared" si="70"/>
        <v>0</v>
      </c>
      <c r="Q161" s="75">
        <f t="shared" si="70"/>
        <v>0</v>
      </c>
      <c r="R161" s="75">
        <f t="shared" si="70"/>
        <v>0</v>
      </c>
      <c r="S161" s="75">
        <f t="shared" si="70"/>
        <v>0</v>
      </c>
      <c r="T161" s="75">
        <f t="shared" si="70"/>
        <v>0</v>
      </c>
      <c r="U161" s="75">
        <f t="shared" si="70"/>
        <v>0</v>
      </c>
      <c r="V161" s="75">
        <f t="shared" si="70"/>
        <v>0</v>
      </c>
      <c r="W161" s="75">
        <f t="shared" si="70"/>
        <v>0</v>
      </c>
      <c r="X161" s="75">
        <f t="shared" si="70"/>
        <v>0</v>
      </c>
      <c r="Y161" s="75">
        <f t="shared" si="70"/>
        <v>0</v>
      </c>
      <c r="Z161" s="75">
        <f t="shared" si="70"/>
        <v>0</v>
      </c>
      <c r="AA161" s="75">
        <f t="shared" si="70"/>
        <v>0</v>
      </c>
      <c r="AB161" s="75">
        <f t="shared" si="70"/>
        <v>0</v>
      </c>
      <c r="AC161" s="75">
        <f t="shared" si="70"/>
        <v>0</v>
      </c>
      <c r="AD161" s="75">
        <f t="shared" si="70"/>
        <v>0</v>
      </c>
      <c r="AE161" s="75">
        <f t="shared" si="70"/>
        <v>0</v>
      </c>
      <c r="AF161" s="75">
        <f t="shared" si="70"/>
        <v>0</v>
      </c>
      <c r="AG161" s="75">
        <f t="shared" si="70"/>
        <v>0</v>
      </c>
      <c r="AH161" s="75">
        <f t="shared" si="70"/>
        <v>0</v>
      </c>
    </row>
    <row r="162" spans="2:34" hidden="1" outlineLevel="1">
      <c r="B162" t="str">
        <f t="shared" si="67"/>
        <v>Blue ammonia (CCS) - Process WTT emissions (nitrous oxide) - Global - ton N2O/ton fuel</v>
      </c>
      <c r="C162" t="str">
        <f>C159</f>
        <v>Blue ammonia (CCS)</v>
      </c>
      <c r="D162" t="s">
        <v>182</v>
      </c>
      <c r="E162" t="s">
        <v>49</v>
      </c>
      <c r="F162" t="s">
        <v>178</v>
      </c>
      <c r="G162" s="74">
        <v>0</v>
      </c>
      <c r="H162" s="75">
        <f t="shared" ref="H162:AH165" si="71">G162</f>
        <v>0</v>
      </c>
      <c r="I162" s="75">
        <f t="shared" si="71"/>
        <v>0</v>
      </c>
      <c r="J162" s="75">
        <f t="shared" si="71"/>
        <v>0</v>
      </c>
      <c r="K162" s="75">
        <f t="shared" si="71"/>
        <v>0</v>
      </c>
      <c r="L162" s="75">
        <f t="shared" si="71"/>
        <v>0</v>
      </c>
      <c r="M162" s="75">
        <f t="shared" si="71"/>
        <v>0</v>
      </c>
      <c r="N162" s="75">
        <f t="shared" si="71"/>
        <v>0</v>
      </c>
      <c r="O162" s="75">
        <f t="shared" si="71"/>
        <v>0</v>
      </c>
      <c r="P162" s="75">
        <f t="shared" si="71"/>
        <v>0</v>
      </c>
      <c r="Q162" s="75">
        <f t="shared" si="71"/>
        <v>0</v>
      </c>
      <c r="R162" s="75">
        <f t="shared" si="71"/>
        <v>0</v>
      </c>
      <c r="S162" s="75">
        <f t="shared" si="71"/>
        <v>0</v>
      </c>
      <c r="T162" s="75">
        <f t="shared" si="71"/>
        <v>0</v>
      </c>
      <c r="U162" s="75">
        <f t="shared" si="71"/>
        <v>0</v>
      </c>
      <c r="V162" s="75">
        <f t="shared" si="71"/>
        <v>0</v>
      </c>
      <c r="W162" s="75">
        <f t="shared" si="71"/>
        <v>0</v>
      </c>
      <c r="X162" s="75">
        <f t="shared" si="71"/>
        <v>0</v>
      </c>
      <c r="Y162" s="75">
        <f t="shared" si="71"/>
        <v>0</v>
      </c>
      <c r="Z162" s="75">
        <f t="shared" si="71"/>
        <v>0</v>
      </c>
      <c r="AA162" s="75">
        <f t="shared" si="71"/>
        <v>0</v>
      </c>
      <c r="AB162" s="75">
        <f t="shared" si="71"/>
        <v>0</v>
      </c>
      <c r="AC162" s="75">
        <f t="shared" si="71"/>
        <v>0</v>
      </c>
      <c r="AD162" s="75">
        <f t="shared" si="71"/>
        <v>0</v>
      </c>
      <c r="AE162" s="75">
        <f t="shared" si="71"/>
        <v>0</v>
      </c>
      <c r="AF162" s="75">
        <f t="shared" si="71"/>
        <v>0</v>
      </c>
      <c r="AG162" s="75">
        <f t="shared" si="71"/>
        <v>0</v>
      </c>
      <c r="AH162" s="75">
        <f t="shared" si="71"/>
        <v>0</v>
      </c>
    </row>
    <row r="163" spans="2:34" hidden="1" outlineLevel="1">
      <c r="B163" t="str">
        <f t="shared" si="67"/>
        <v>Blue ammonia (CCS) - TTW emissions (carbon dioxide) - Global - ton CO2/ton fuel</v>
      </c>
      <c r="C163" t="str">
        <f>C161</f>
        <v>Blue ammonia (CCS)</v>
      </c>
      <c r="D163" t="s">
        <v>202</v>
      </c>
      <c r="E163" t="s">
        <v>49</v>
      </c>
      <c r="F163" t="s">
        <v>176</v>
      </c>
      <c r="G163" s="74">
        <v>0</v>
      </c>
      <c r="H163" s="75">
        <f>G163</f>
        <v>0</v>
      </c>
      <c r="I163" s="75">
        <f t="shared" si="71"/>
        <v>0</v>
      </c>
      <c r="J163" s="75">
        <f t="shared" si="71"/>
        <v>0</v>
      </c>
      <c r="K163" s="75">
        <f t="shared" si="71"/>
        <v>0</v>
      </c>
      <c r="L163" s="75">
        <f t="shared" si="71"/>
        <v>0</v>
      </c>
      <c r="M163" s="75">
        <f t="shared" si="71"/>
        <v>0</v>
      </c>
      <c r="N163" s="75">
        <f t="shared" si="71"/>
        <v>0</v>
      </c>
      <c r="O163" s="75">
        <f t="shared" si="71"/>
        <v>0</v>
      </c>
      <c r="P163" s="75">
        <f t="shared" si="71"/>
        <v>0</v>
      </c>
      <c r="Q163" s="75">
        <f t="shared" si="71"/>
        <v>0</v>
      </c>
      <c r="R163" s="75">
        <f t="shared" si="71"/>
        <v>0</v>
      </c>
      <c r="S163" s="75">
        <f t="shared" si="71"/>
        <v>0</v>
      </c>
      <c r="T163" s="75">
        <f t="shared" si="71"/>
        <v>0</v>
      </c>
      <c r="U163" s="75">
        <f t="shared" si="71"/>
        <v>0</v>
      </c>
      <c r="V163" s="75">
        <f t="shared" si="71"/>
        <v>0</v>
      </c>
      <c r="W163" s="75">
        <f t="shared" si="71"/>
        <v>0</v>
      </c>
      <c r="X163" s="75">
        <f t="shared" si="71"/>
        <v>0</v>
      </c>
      <c r="Y163" s="75">
        <f t="shared" si="71"/>
        <v>0</v>
      </c>
      <c r="Z163" s="75">
        <f t="shared" si="71"/>
        <v>0</v>
      </c>
      <c r="AA163" s="75">
        <f t="shared" si="71"/>
        <v>0</v>
      </c>
      <c r="AB163" s="75">
        <f t="shared" si="71"/>
        <v>0</v>
      </c>
      <c r="AC163" s="75">
        <f t="shared" si="71"/>
        <v>0</v>
      </c>
      <c r="AD163" s="75">
        <f t="shared" si="71"/>
        <v>0</v>
      </c>
      <c r="AE163" s="75">
        <f t="shared" si="71"/>
        <v>0</v>
      </c>
      <c r="AF163" s="75">
        <f t="shared" si="71"/>
        <v>0</v>
      </c>
      <c r="AG163" s="75">
        <f t="shared" si="71"/>
        <v>0</v>
      </c>
      <c r="AH163" s="75">
        <f t="shared" si="71"/>
        <v>0</v>
      </c>
    </row>
    <row r="164" spans="2:34" hidden="1" outlineLevel="1">
      <c r="B164" t="str">
        <f t="shared" si="67"/>
        <v>Blue ammonia (CCS) - TTW emissions (methane) - Global - ton CH4/ton fuel</v>
      </c>
      <c r="C164" t="str">
        <f>C161</f>
        <v>Blue ammonia (CCS)</v>
      </c>
      <c r="D164" t="s">
        <v>203</v>
      </c>
      <c r="E164" t="s">
        <v>49</v>
      </c>
      <c r="F164" t="s">
        <v>177</v>
      </c>
      <c r="G164" s="74">
        <v>0</v>
      </c>
      <c r="H164" s="75">
        <f>G164</f>
        <v>0</v>
      </c>
      <c r="I164" s="75">
        <f t="shared" si="71"/>
        <v>0</v>
      </c>
      <c r="J164" s="75">
        <f t="shared" si="71"/>
        <v>0</v>
      </c>
      <c r="K164" s="75">
        <f t="shared" si="71"/>
        <v>0</v>
      </c>
      <c r="L164" s="75">
        <f t="shared" si="71"/>
        <v>0</v>
      </c>
      <c r="M164" s="75">
        <f t="shared" si="71"/>
        <v>0</v>
      </c>
      <c r="N164" s="75">
        <f t="shared" si="71"/>
        <v>0</v>
      </c>
      <c r="O164" s="75">
        <f t="shared" si="71"/>
        <v>0</v>
      </c>
      <c r="P164" s="75">
        <f t="shared" si="71"/>
        <v>0</v>
      </c>
      <c r="Q164" s="75">
        <f t="shared" si="71"/>
        <v>0</v>
      </c>
      <c r="R164" s="75">
        <f t="shared" si="71"/>
        <v>0</v>
      </c>
      <c r="S164" s="75">
        <f t="shared" si="71"/>
        <v>0</v>
      </c>
      <c r="T164" s="75">
        <f t="shared" si="71"/>
        <v>0</v>
      </c>
      <c r="U164" s="75">
        <f t="shared" si="71"/>
        <v>0</v>
      </c>
      <c r="V164" s="75">
        <f t="shared" si="71"/>
        <v>0</v>
      </c>
      <c r="W164" s="75">
        <f t="shared" si="71"/>
        <v>0</v>
      </c>
      <c r="X164" s="75">
        <f t="shared" si="71"/>
        <v>0</v>
      </c>
      <c r="Y164" s="75">
        <f t="shared" si="71"/>
        <v>0</v>
      </c>
      <c r="Z164" s="75">
        <f t="shared" si="71"/>
        <v>0</v>
      </c>
      <c r="AA164" s="75">
        <f t="shared" si="71"/>
        <v>0</v>
      </c>
      <c r="AB164" s="75">
        <f t="shared" si="71"/>
        <v>0</v>
      </c>
      <c r="AC164" s="75">
        <f t="shared" si="71"/>
        <v>0</v>
      </c>
      <c r="AD164" s="75">
        <f t="shared" si="71"/>
        <v>0</v>
      </c>
      <c r="AE164" s="75">
        <f t="shared" si="71"/>
        <v>0</v>
      </c>
      <c r="AF164" s="75">
        <f t="shared" si="71"/>
        <v>0</v>
      </c>
      <c r="AG164" s="75">
        <f t="shared" si="71"/>
        <v>0</v>
      </c>
      <c r="AH164" s="75">
        <f t="shared" si="71"/>
        <v>0</v>
      </c>
    </row>
    <row r="165" spans="2:34" hidden="1" outlineLevel="1">
      <c r="B165" t="str">
        <f t="shared" si="67"/>
        <v>Blue ammonia (CCS) - TTW emissions (nitrous oxide) - Global - ton N2O/ton fuel</v>
      </c>
      <c r="C165" t="str">
        <f>C162</f>
        <v>Blue ammonia (CCS)</v>
      </c>
      <c r="D165" t="s">
        <v>204</v>
      </c>
      <c r="E165" t="s">
        <v>49</v>
      </c>
      <c r="F165" t="s">
        <v>178</v>
      </c>
      <c r="G165" s="74">
        <v>0</v>
      </c>
      <c r="H165" s="75">
        <f>G165</f>
        <v>0</v>
      </c>
      <c r="I165" s="75">
        <f t="shared" si="71"/>
        <v>0</v>
      </c>
      <c r="J165" s="75">
        <f t="shared" si="71"/>
        <v>0</v>
      </c>
      <c r="K165" s="75">
        <f t="shared" si="71"/>
        <v>0</v>
      </c>
      <c r="L165" s="75">
        <f t="shared" si="71"/>
        <v>0</v>
      </c>
      <c r="M165" s="75">
        <f t="shared" si="71"/>
        <v>0</v>
      </c>
      <c r="N165" s="75">
        <f t="shared" si="71"/>
        <v>0</v>
      </c>
      <c r="O165" s="75">
        <f t="shared" si="71"/>
        <v>0</v>
      </c>
      <c r="P165" s="75">
        <f t="shared" si="71"/>
        <v>0</v>
      </c>
      <c r="Q165" s="75">
        <f t="shared" si="71"/>
        <v>0</v>
      </c>
      <c r="R165" s="75">
        <f t="shared" si="71"/>
        <v>0</v>
      </c>
      <c r="S165" s="75">
        <f t="shared" si="71"/>
        <v>0</v>
      </c>
      <c r="T165" s="75">
        <f t="shared" si="71"/>
        <v>0</v>
      </c>
      <c r="U165" s="75">
        <f t="shared" si="71"/>
        <v>0</v>
      </c>
      <c r="V165" s="75">
        <f t="shared" si="71"/>
        <v>0</v>
      </c>
      <c r="W165" s="75">
        <f t="shared" si="71"/>
        <v>0</v>
      </c>
      <c r="X165" s="75">
        <f t="shared" si="71"/>
        <v>0</v>
      </c>
      <c r="Y165" s="75">
        <f t="shared" si="71"/>
        <v>0</v>
      </c>
      <c r="Z165" s="75">
        <f t="shared" si="71"/>
        <v>0</v>
      </c>
      <c r="AA165" s="75">
        <f t="shared" si="71"/>
        <v>0</v>
      </c>
      <c r="AB165" s="75">
        <f t="shared" si="71"/>
        <v>0</v>
      </c>
      <c r="AC165" s="75">
        <f t="shared" si="71"/>
        <v>0</v>
      </c>
      <c r="AD165" s="75">
        <f t="shared" si="71"/>
        <v>0</v>
      </c>
      <c r="AE165" s="75">
        <f t="shared" si="71"/>
        <v>0</v>
      </c>
      <c r="AF165" s="75">
        <f t="shared" si="71"/>
        <v>0</v>
      </c>
      <c r="AG165" s="75">
        <f t="shared" si="71"/>
        <v>0</v>
      </c>
      <c r="AH165" s="75">
        <f t="shared" si="71"/>
        <v>0</v>
      </c>
    </row>
    <row r="166" spans="2:34" collapsed="1"/>
    <row r="167" spans="2:34">
      <c r="C167" s="53" t="s">
        <v>93</v>
      </c>
      <c r="D167" s="53" t="s">
        <v>28</v>
      </c>
      <c r="E167" s="53" t="s">
        <v>1</v>
      </c>
      <c r="F167" s="53" t="s">
        <v>29</v>
      </c>
      <c r="G167" s="54">
        <v>2023</v>
      </c>
      <c r="H167" s="54">
        <v>2024</v>
      </c>
      <c r="I167" s="54">
        <v>2025</v>
      </c>
      <c r="J167" s="54">
        <v>2026</v>
      </c>
      <c r="K167" s="54">
        <v>2027</v>
      </c>
      <c r="L167" s="54">
        <v>2028</v>
      </c>
      <c r="M167" s="54">
        <v>2029</v>
      </c>
      <c r="N167" s="54">
        <v>2030</v>
      </c>
      <c r="O167" s="54">
        <v>2031</v>
      </c>
      <c r="P167" s="54">
        <v>2032</v>
      </c>
      <c r="Q167" s="54">
        <v>2033</v>
      </c>
      <c r="R167" s="54">
        <v>2034</v>
      </c>
      <c r="S167" s="54">
        <v>2035</v>
      </c>
      <c r="T167" s="54">
        <v>2036</v>
      </c>
      <c r="U167" s="54">
        <v>2037</v>
      </c>
      <c r="V167" s="54">
        <v>2038</v>
      </c>
      <c r="W167" s="54">
        <v>2039</v>
      </c>
      <c r="X167" s="54">
        <v>2040</v>
      </c>
      <c r="Y167" s="54">
        <v>2041</v>
      </c>
      <c r="Z167" s="54">
        <v>2042</v>
      </c>
      <c r="AA167" s="54">
        <v>2043</v>
      </c>
      <c r="AB167" s="54">
        <v>2044</v>
      </c>
      <c r="AC167" s="54">
        <v>2045</v>
      </c>
      <c r="AD167" s="54">
        <v>2046</v>
      </c>
      <c r="AE167" s="54">
        <v>2047</v>
      </c>
      <c r="AF167" s="54">
        <v>2048</v>
      </c>
      <c r="AG167" s="54">
        <v>2049</v>
      </c>
      <c r="AH167" s="54">
        <v>2050</v>
      </c>
    </row>
    <row r="168" spans="2:34" hidden="1" outlineLevel="1">
      <c r="B168" t="str">
        <f t="shared" ref="B168:B173" si="72">_xlfn.TEXTJOIN(" - ",TRUE,C168:F168)</f>
        <v>Carbon capture - OPEX - Capture - Global - USD/ton CO2</v>
      </c>
      <c r="C168" t="str">
        <f>C167</f>
        <v>Carbon capture</v>
      </c>
      <c r="D168" t="s">
        <v>141</v>
      </c>
      <c r="E168" t="s">
        <v>49</v>
      </c>
      <c r="F168" t="s">
        <v>139</v>
      </c>
      <c r="G168" s="72">
        <v>25</v>
      </c>
      <c r="H168" s="72">
        <v>25</v>
      </c>
      <c r="I168" s="72">
        <v>25</v>
      </c>
      <c r="J168" s="72">
        <v>25</v>
      </c>
      <c r="K168" s="72">
        <v>25</v>
      </c>
      <c r="L168" s="72">
        <v>25</v>
      </c>
      <c r="M168" s="72">
        <v>25</v>
      </c>
      <c r="N168" s="72">
        <v>25</v>
      </c>
      <c r="O168" s="72">
        <v>25</v>
      </c>
      <c r="P168" s="72">
        <v>25</v>
      </c>
      <c r="Q168" s="72">
        <v>25</v>
      </c>
      <c r="R168" s="72">
        <v>25</v>
      </c>
      <c r="S168" s="72">
        <v>25</v>
      </c>
      <c r="T168" s="72">
        <v>25</v>
      </c>
      <c r="U168" s="72">
        <v>25</v>
      </c>
      <c r="V168" s="72">
        <v>25</v>
      </c>
      <c r="W168" s="72">
        <v>25</v>
      </c>
      <c r="X168" s="72">
        <v>25</v>
      </c>
      <c r="Y168" s="72">
        <v>25</v>
      </c>
      <c r="Z168" s="72">
        <v>25</v>
      </c>
      <c r="AA168" s="72">
        <v>25</v>
      </c>
      <c r="AB168" s="72">
        <v>25</v>
      </c>
      <c r="AC168" s="72">
        <v>25</v>
      </c>
      <c r="AD168" s="72">
        <v>25</v>
      </c>
      <c r="AE168" s="72">
        <v>25</v>
      </c>
      <c r="AF168" s="72">
        <v>25</v>
      </c>
      <c r="AG168" s="72">
        <v>25</v>
      </c>
      <c r="AH168" s="72">
        <v>25</v>
      </c>
    </row>
    <row r="169" spans="2:34" hidden="1" outlineLevel="1">
      <c r="B169" t="str">
        <f t="shared" si="72"/>
        <v>Carbon capture - Carbon capture efficiency - Global - %</v>
      </c>
      <c r="C169" t="str">
        <f>C167</f>
        <v>Carbon capture</v>
      </c>
      <c r="D169" t="s">
        <v>145</v>
      </c>
      <c r="E169" t="s">
        <v>49</v>
      </c>
      <c r="F169" t="s">
        <v>117</v>
      </c>
      <c r="G169" s="73">
        <v>0.89600000000000035</v>
      </c>
      <c r="H169" s="73">
        <v>0.89800000000000013</v>
      </c>
      <c r="I169" s="73">
        <v>0.90000000000000036</v>
      </c>
      <c r="J169" s="73">
        <v>0.90200000000000014</v>
      </c>
      <c r="K169" s="73">
        <v>0.9040000000000008</v>
      </c>
      <c r="L169" s="73">
        <v>0.90600000000000058</v>
      </c>
      <c r="M169" s="73">
        <v>0.90800000000000036</v>
      </c>
      <c r="N169" s="73">
        <v>0.91000000000000103</v>
      </c>
      <c r="O169" s="73">
        <v>0.91199999999999992</v>
      </c>
      <c r="P169" s="73">
        <v>0.9139999999999997</v>
      </c>
      <c r="Q169" s="73">
        <v>0.91599999999999948</v>
      </c>
      <c r="R169" s="73">
        <v>0.91799999999999926</v>
      </c>
      <c r="S169" s="73">
        <v>0.91999999999999993</v>
      </c>
      <c r="T169" s="73">
        <v>0.92199999999999971</v>
      </c>
      <c r="U169" s="73">
        <v>0.92400000000000038</v>
      </c>
      <c r="V169" s="73">
        <v>0.92600000000000016</v>
      </c>
      <c r="W169" s="73">
        <v>0.92799999999999994</v>
      </c>
      <c r="X169" s="73">
        <v>0.93000000000000016</v>
      </c>
      <c r="Y169" s="73">
        <v>0.93199999999999994</v>
      </c>
      <c r="Z169" s="73">
        <v>0.93399999999999972</v>
      </c>
      <c r="AA169" s="73">
        <v>0.93600000000000039</v>
      </c>
      <c r="AB169" s="73">
        <v>0.93800000000000017</v>
      </c>
      <c r="AC169" s="73">
        <v>0.94</v>
      </c>
      <c r="AD169" s="73">
        <v>0.94200000000000061</v>
      </c>
      <c r="AE169" s="73">
        <v>0.94400000000000039</v>
      </c>
      <c r="AF169" s="73">
        <v>0.94600000000000017</v>
      </c>
      <c r="AG169" s="73">
        <v>0.94799999999999995</v>
      </c>
      <c r="AH169" s="73">
        <v>0.94999999999999973</v>
      </c>
    </row>
    <row r="170" spans="2:34" hidden="1" outlineLevel="1">
      <c r="B170" t="str">
        <f t="shared" si="72"/>
        <v>Carbon capture &amp; storage (CCS) - Conversion NG -&gt; CO2 -&gt; NH3 - Global - ton CO2/ton NH3</v>
      </c>
      <c r="C170" t="s">
        <v>95</v>
      </c>
      <c r="D170" t="s">
        <v>96</v>
      </c>
      <c r="E170" t="s">
        <v>49</v>
      </c>
      <c r="F170" t="s">
        <v>97</v>
      </c>
      <c r="G170" s="77">
        <v>1.8880000000000001</v>
      </c>
      <c r="H170" s="77">
        <v>1.8880000000000001</v>
      </c>
      <c r="I170" s="77">
        <v>1.8880000000000001</v>
      </c>
      <c r="J170" s="77">
        <v>1.8880000000000001</v>
      </c>
      <c r="K170" s="77">
        <v>1.8880000000000001</v>
      </c>
      <c r="L170" s="77">
        <v>1.8880000000000001</v>
      </c>
      <c r="M170" s="77">
        <v>1.8880000000000001</v>
      </c>
      <c r="N170" s="77">
        <v>1.8880000000000001</v>
      </c>
      <c r="O170" s="77">
        <v>1.8880000000000001</v>
      </c>
      <c r="P170" s="77">
        <v>1.8880000000000001</v>
      </c>
      <c r="Q170" s="77">
        <v>1.8880000000000001</v>
      </c>
      <c r="R170" s="77">
        <v>1.8880000000000001</v>
      </c>
      <c r="S170" s="77">
        <v>1.8880000000000001</v>
      </c>
      <c r="T170" s="77">
        <v>1.8880000000000001</v>
      </c>
      <c r="U170" s="77">
        <v>1.8880000000000001</v>
      </c>
      <c r="V170" s="77">
        <v>1.8880000000000001</v>
      </c>
      <c r="W170" s="77">
        <v>1.8880000000000001</v>
      </c>
      <c r="X170" s="77">
        <v>1.8880000000000001</v>
      </c>
      <c r="Y170" s="77">
        <v>1.8880000000000001</v>
      </c>
      <c r="Z170" s="77">
        <v>1.8880000000000001</v>
      </c>
      <c r="AA170" s="77">
        <v>1.8880000000000001</v>
      </c>
      <c r="AB170" s="77">
        <v>1.8880000000000001</v>
      </c>
      <c r="AC170" s="77">
        <v>1.8880000000000001</v>
      </c>
      <c r="AD170" s="77">
        <v>1.8880000000000001</v>
      </c>
      <c r="AE170" s="77">
        <v>1.8880000000000001</v>
      </c>
      <c r="AF170" s="77">
        <v>1.8880000000000001</v>
      </c>
      <c r="AG170" s="77">
        <v>1.8880000000000001</v>
      </c>
      <c r="AH170" s="77">
        <v>1.8880000000000001</v>
      </c>
    </row>
    <row r="171" spans="2:34" hidden="1" outlineLevel="1">
      <c r="B171" t="str">
        <f t="shared" si="72"/>
        <v>Carbon capture - Process WTT emissions (carbon dioxide) - Global - ton CO2/ton fuel</v>
      </c>
      <c r="C171" t="str">
        <f>C167</f>
        <v>Carbon capture</v>
      </c>
      <c r="D171" t="s">
        <v>180</v>
      </c>
      <c r="E171" t="s">
        <v>49</v>
      </c>
      <c r="F171" t="s">
        <v>176</v>
      </c>
      <c r="G171" s="74">
        <v>0</v>
      </c>
      <c r="H171" s="75">
        <f>G171</f>
        <v>0</v>
      </c>
      <c r="I171" s="75">
        <f t="shared" ref="I171:AH171" si="73">H171</f>
        <v>0</v>
      </c>
      <c r="J171" s="75">
        <f t="shared" si="73"/>
        <v>0</v>
      </c>
      <c r="K171" s="75">
        <f t="shared" si="73"/>
        <v>0</v>
      </c>
      <c r="L171" s="75">
        <f t="shared" si="73"/>
        <v>0</v>
      </c>
      <c r="M171" s="75">
        <f t="shared" si="73"/>
        <v>0</v>
      </c>
      <c r="N171" s="75">
        <f t="shared" si="73"/>
        <v>0</v>
      </c>
      <c r="O171" s="75">
        <f t="shared" si="73"/>
        <v>0</v>
      </c>
      <c r="P171" s="75">
        <f t="shared" si="73"/>
        <v>0</v>
      </c>
      <c r="Q171" s="75">
        <f t="shared" si="73"/>
        <v>0</v>
      </c>
      <c r="R171" s="75">
        <f t="shared" si="73"/>
        <v>0</v>
      </c>
      <c r="S171" s="75">
        <f t="shared" si="73"/>
        <v>0</v>
      </c>
      <c r="T171" s="75">
        <f t="shared" si="73"/>
        <v>0</v>
      </c>
      <c r="U171" s="75">
        <f t="shared" si="73"/>
        <v>0</v>
      </c>
      <c r="V171" s="75">
        <f t="shared" si="73"/>
        <v>0</v>
      </c>
      <c r="W171" s="75">
        <f t="shared" si="73"/>
        <v>0</v>
      </c>
      <c r="X171" s="75">
        <f t="shared" si="73"/>
        <v>0</v>
      </c>
      <c r="Y171" s="75">
        <f t="shared" si="73"/>
        <v>0</v>
      </c>
      <c r="Z171" s="75">
        <f t="shared" si="73"/>
        <v>0</v>
      </c>
      <c r="AA171" s="75">
        <f t="shared" si="73"/>
        <v>0</v>
      </c>
      <c r="AB171" s="75">
        <f t="shared" si="73"/>
        <v>0</v>
      </c>
      <c r="AC171" s="75">
        <f t="shared" si="73"/>
        <v>0</v>
      </c>
      <c r="AD171" s="75">
        <f t="shared" si="73"/>
        <v>0</v>
      </c>
      <c r="AE171" s="75">
        <f t="shared" si="73"/>
        <v>0</v>
      </c>
      <c r="AF171" s="75">
        <f t="shared" si="73"/>
        <v>0</v>
      </c>
      <c r="AG171" s="75">
        <f t="shared" si="73"/>
        <v>0</v>
      </c>
      <c r="AH171" s="75">
        <f t="shared" si="73"/>
        <v>0</v>
      </c>
    </row>
    <row r="172" spans="2:34" hidden="1" outlineLevel="1">
      <c r="B172" t="str">
        <f t="shared" si="72"/>
        <v>Carbon capture - Process WTT emissions (methane) - Global - ton CH4/ton fuel</v>
      </c>
      <c r="C172" t="str">
        <f>C167</f>
        <v>Carbon capture</v>
      </c>
      <c r="D172" t="s">
        <v>181</v>
      </c>
      <c r="E172" t="s">
        <v>49</v>
      </c>
      <c r="F172" t="s">
        <v>177</v>
      </c>
      <c r="G172" s="74">
        <v>0</v>
      </c>
      <c r="H172" s="75">
        <f t="shared" ref="H172:AH172" si="74">G172</f>
        <v>0</v>
      </c>
      <c r="I172" s="75">
        <f t="shared" si="74"/>
        <v>0</v>
      </c>
      <c r="J172" s="75">
        <f t="shared" si="74"/>
        <v>0</v>
      </c>
      <c r="K172" s="75">
        <f t="shared" si="74"/>
        <v>0</v>
      </c>
      <c r="L172" s="75">
        <f t="shared" si="74"/>
        <v>0</v>
      </c>
      <c r="M172" s="75">
        <f t="shared" si="74"/>
        <v>0</v>
      </c>
      <c r="N172" s="75">
        <f t="shared" si="74"/>
        <v>0</v>
      </c>
      <c r="O172" s="75">
        <f t="shared" si="74"/>
        <v>0</v>
      </c>
      <c r="P172" s="75">
        <f t="shared" si="74"/>
        <v>0</v>
      </c>
      <c r="Q172" s="75">
        <f t="shared" si="74"/>
        <v>0</v>
      </c>
      <c r="R172" s="75">
        <f t="shared" si="74"/>
        <v>0</v>
      </c>
      <c r="S172" s="75">
        <f t="shared" si="74"/>
        <v>0</v>
      </c>
      <c r="T172" s="75">
        <f t="shared" si="74"/>
        <v>0</v>
      </c>
      <c r="U172" s="75">
        <f t="shared" si="74"/>
        <v>0</v>
      </c>
      <c r="V172" s="75">
        <f t="shared" si="74"/>
        <v>0</v>
      </c>
      <c r="W172" s="75">
        <f t="shared" si="74"/>
        <v>0</v>
      </c>
      <c r="X172" s="75">
        <f t="shared" si="74"/>
        <v>0</v>
      </c>
      <c r="Y172" s="75">
        <f t="shared" si="74"/>
        <v>0</v>
      </c>
      <c r="Z172" s="75">
        <f t="shared" si="74"/>
        <v>0</v>
      </c>
      <c r="AA172" s="75">
        <f t="shared" si="74"/>
        <v>0</v>
      </c>
      <c r="AB172" s="75">
        <f t="shared" si="74"/>
        <v>0</v>
      </c>
      <c r="AC172" s="75">
        <f t="shared" si="74"/>
        <v>0</v>
      </c>
      <c r="AD172" s="75">
        <f t="shared" si="74"/>
        <v>0</v>
      </c>
      <c r="AE172" s="75">
        <f t="shared" si="74"/>
        <v>0</v>
      </c>
      <c r="AF172" s="75">
        <f t="shared" si="74"/>
        <v>0</v>
      </c>
      <c r="AG172" s="75">
        <f t="shared" si="74"/>
        <v>0</v>
      </c>
      <c r="AH172" s="75">
        <f t="shared" si="74"/>
        <v>0</v>
      </c>
    </row>
    <row r="173" spans="2:34" hidden="1" outlineLevel="1">
      <c r="B173" t="str">
        <f t="shared" si="72"/>
        <v>Carbon capture - Process WTT emissions (nitrous oxide) - Global - ton N2O/ton fuel</v>
      </c>
      <c r="C173" t="str">
        <f>C167</f>
        <v>Carbon capture</v>
      </c>
      <c r="D173" t="s">
        <v>182</v>
      </c>
      <c r="E173" t="s">
        <v>49</v>
      </c>
      <c r="F173" t="s">
        <v>178</v>
      </c>
      <c r="G173" s="74">
        <v>0</v>
      </c>
      <c r="H173" s="75">
        <f t="shared" ref="H173:AH173" si="75">G173</f>
        <v>0</v>
      </c>
      <c r="I173" s="75">
        <f t="shared" si="75"/>
        <v>0</v>
      </c>
      <c r="J173" s="75">
        <f t="shared" si="75"/>
        <v>0</v>
      </c>
      <c r="K173" s="75">
        <f t="shared" si="75"/>
        <v>0</v>
      </c>
      <c r="L173" s="75">
        <f t="shared" si="75"/>
        <v>0</v>
      </c>
      <c r="M173" s="75">
        <f t="shared" si="75"/>
        <v>0</v>
      </c>
      <c r="N173" s="75">
        <f t="shared" si="75"/>
        <v>0</v>
      </c>
      <c r="O173" s="75">
        <f t="shared" si="75"/>
        <v>0</v>
      </c>
      <c r="P173" s="75">
        <f t="shared" si="75"/>
        <v>0</v>
      </c>
      <c r="Q173" s="75">
        <f t="shared" si="75"/>
        <v>0</v>
      </c>
      <c r="R173" s="75">
        <f t="shared" si="75"/>
        <v>0</v>
      </c>
      <c r="S173" s="75">
        <f t="shared" si="75"/>
        <v>0</v>
      </c>
      <c r="T173" s="75">
        <f t="shared" si="75"/>
        <v>0</v>
      </c>
      <c r="U173" s="75">
        <f t="shared" si="75"/>
        <v>0</v>
      </c>
      <c r="V173" s="75">
        <f t="shared" si="75"/>
        <v>0</v>
      </c>
      <c r="W173" s="75">
        <f t="shared" si="75"/>
        <v>0</v>
      </c>
      <c r="X173" s="75">
        <f t="shared" si="75"/>
        <v>0</v>
      </c>
      <c r="Y173" s="75">
        <f t="shared" si="75"/>
        <v>0</v>
      </c>
      <c r="Z173" s="75">
        <f t="shared" si="75"/>
        <v>0</v>
      </c>
      <c r="AA173" s="75">
        <f t="shared" si="75"/>
        <v>0</v>
      </c>
      <c r="AB173" s="75">
        <f t="shared" si="75"/>
        <v>0</v>
      </c>
      <c r="AC173" s="75">
        <f t="shared" si="75"/>
        <v>0</v>
      </c>
      <c r="AD173" s="75">
        <f t="shared" si="75"/>
        <v>0</v>
      </c>
      <c r="AE173" s="75">
        <f t="shared" si="75"/>
        <v>0</v>
      </c>
      <c r="AF173" s="75">
        <f t="shared" si="75"/>
        <v>0</v>
      </c>
      <c r="AG173" s="75">
        <f t="shared" si="75"/>
        <v>0</v>
      </c>
      <c r="AH173" s="75">
        <f t="shared" si="75"/>
        <v>0</v>
      </c>
    </row>
    <row r="174" spans="2:34" collapsed="1"/>
    <row r="175" spans="2:34">
      <c r="C175" s="53" t="s">
        <v>94</v>
      </c>
      <c r="D175" s="53" t="s">
        <v>28</v>
      </c>
      <c r="E175" s="53" t="s">
        <v>1</v>
      </c>
      <c r="F175" s="53" t="s">
        <v>29</v>
      </c>
      <c r="G175" s="54">
        <v>2023</v>
      </c>
      <c r="H175" s="54">
        <v>2024</v>
      </c>
      <c r="I175" s="54">
        <v>2025</v>
      </c>
      <c r="J175" s="54">
        <v>2026</v>
      </c>
      <c r="K175" s="54">
        <v>2027</v>
      </c>
      <c r="L175" s="54">
        <v>2028</v>
      </c>
      <c r="M175" s="54">
        <v>2029</v>
      </c>
      <c r="N175" s="54">
        <v>2030</v>
      </c>
      <c r="O175" s="54">
        <v>2031</v>
      </c>
      <c r="P175" s="54">
        <v>2032</v>
      </c>
      <c r="Q175" s="54">
        <v>2033</v>
      </c>
      <c r="R175" s="54">
        <v>2034</v>
      </c>
      <c r="S175" s="54">
        <v>2035</v>
      </c>
      <c r="T175" s="54">
        <v>2036</v>
      </c>
      <c r="U175" s="54">
        <v>2037</v>
      </c>
      <c r="V175" s="54">
        <v>2038</v>
      </c>
      <c r="W175" s="54">
        <v>2039</v>
      </c>
      <c r="X175" s="54">
        <v>2040</v>
      </c>
      <c r="Y175" s="54">
        <v>2041</v>
      </c>
      <c r="Z175" s="54">
        <v>2042</v>
      </c>
      <c r="AA175" s="54">
        <v>2043</v>
      </c>
      <c r="AB175" s="54">
        <v>2044</v>
      </c>
      <c r="AC175" s="54">
        <v>2045</v>
      </c>
      <c r="AD175" s="54">
        <v>2046</v>
      </c>
      <c r="AE175" s="54">
        <v>2047</v>
      </c>
      <c r="AF175" s="54">
        <v>2048</v>
      </c>
      <c r="AG175" s="54">
        <v>2049</v>
      </c>
      <c r="AH175" s="54">
        <v>2050</v>
      </c>
    </row>
    <row r="176" spans="2:34" hidden="1" outlineLevel="1">
      <c r="B176" t="str">
        <f>_xlfn.TEXTJOIN(" - ",TRUE,C176:F176)</f>
        <v>Carbon storage - OPEX - Storage - Global - USD/ton CO2</v>
      </c>
      <c r="C176" t="str">
        <f>C175</f>
        <v>Carbon storage</v>
      </c>
      <c r="D176" t="s">
        <v>142</v>
      </c>
      <c r="E176" t="s">
        <v>49</v>
      </c>
      <c r="F176" t="s">
        <v>139</v>
      </c>
      <c r="G176" s="72">
        <v>50</v>
      </c>
      <c r="H176" s="72">
        <v>50</v>
      </c>
      <c r="I176" s="72">
        <v>50</v>
      </c>
      <c r="J176" s="72">
        <v>50</v>
      </c>
      <c r="K176" s="72">
        <v>50</v>
      </c>
      <c r="L176" s="72">
        <v>50</v>
      </c>
      <c r="M176" s="72">
        <v>50</v>
      </c>
      <c r="N176" s="72">
        <v>50</v>
      </c>
      <c r="O176" s="72">
        <v>50</v>
      </c>
      <c r="P176" s="72">
        <v>50</v>
      </c>
      <c r="Q176" s="72">
        <v>50</v>
      </c>
      <c r="R176" s="72">
        <v>50</v>
      </c>
      <c r="S176" s="72">
        <v>50</v>
      </c>
      <c r="T176" s="72">
        <v>50</v>
      </c>
      <c r="U176" s="72">
        <v>50</v>
      </c>
      <c r="V176" s="72">
        <v>50</v>
      </c>
      <c r="W176" s="72">
        <v>50</v>
      </c>
      <c r="X176" s="72">
        <v>50</v>
      </c>
      <c r="Y176" s="72">
        <v>50</v>
      </c>
      <c r="Z176" s="72">
        <v>50</v>
      </c>
      <c r="AA176" s="72">
        <v>50</v>
      </c>
      <c r="AB176" s="72">
        <v>50</v>
      </c>
      <c r="AC176" s="72">
        <v>50</v>
      </c>
      <c r="AD176" s="72">
        <v>50</v>
      </c>
      <c r="AE176" s="72">
        <v>50</v>
      </c>
      <c r="AF176" s="72">
        <v>50</v>
      </c>
      <c r="AG176" s="72">
        <v>50</v>
      </c>
      <c r="AH176" s="72">
        <v>50</v>
      </c>
    </row>
    <row r="177" spans="2:34" hidden="1" outlineLevel="1">
      <c r="B177" t="str">
        <f>_xlfn.TEXTJOIN(" - ",TRUE,C177:F177)</f>
        <v>Carbon capture &amp; storage (CCS) - Conversion NG -&gt; CO2 -&gt; NH3 - Global - ton CO2/ton NH3</v>
      </c>
      <c r="C177" t="s">
        <v>95</v>
      </c>
      <c r="D177" t="s">
        <v>96</v>
      </c>
      <c r="E177" t="s">
        <v>49</v>
      </c>
      <c r="F177" t="s">
        <v>97</v>
      </c>
      <c r="G177" s="77">
        <v>1.8880000000000001</v>
      </c>
      <c r="H177" s="77">
        <v>1.8880000000000001</v>
      </c>
      <c r="I177" s="77">
        <v>1.8880000000000001</v>
      </c>
      <c r="J177" s="77">
        <v>1.8880000000000001</v>
      </c>
      <c r="K177" s="77">
        <v>1.8880000000000001</v>
      </c>
      <c r="L177" s="77">
        <v>1.8880000000000001</v>
      </c>
      <c r="M177" s="77">
        <v>1.8880000000000001</v>
      </c>
      <c r="N177" s="77">
        <v>1.8880000000000001</v>
      </c>
      <c r="O177" s="77">
        <v>1.8880000000000001</v>
      </c>
      <c r="P177" s="77">
        <v>1.8880000000000001</v>
      </c>
      <c r="Q177" s="77">
        <v>1.8880000000000001</v>
      </c>
      <c r="R177" s="77">
        <v>1.8880000000000001</v>
      </c>
      <c r="S177" s="77">
        <v>1.8880000000000001</v>
      </c>
      <c r="T177" s="77">
        <v>1.8880000000000001</v>
      </c>
      <c r="U177" s="77">
        <v>1.8880000000000001</v>
      </c>
      <c r="V177" s="77">
        <v>1.8880000000000001</v>
      </c>
      <c r="W177" s="77">
        <v>1.8880000000000001</v>
      </c>
      <c r="X177" s="77">
        <v>1.8880000000000001</v>
      </c>
      <c r="Y177" s="77">
        <v>1.8880000000000001</v>
      </c>
      <c r="Z177" s="77">
        <v>1.8880000000000001</v>
      </c>
      <c r="AA177" s="77">
        <v>1.8880000000000001</v>
      </c>
      <c r="AB177" s="77">
        <v>1.8880000000000001</v>
      </c>
      <c r="AC177" s="77">
        <v>1.8880000000000001</v>
      </c>
      <c r="AD177" s="77">
        <v>1.8880000000000001</v>
      </c>
      <c r="AE177" s="77">
        <v>1.8880000000000001</v>
      </c>
      <c r="AF177" s="77">
        <v>1.8880000000000001</v>
      </c>
      <c r="AG177" s="77">
        <v>1.8880000000000001</v>
      </c>
      <c r="AH177" s="77">
        <v>1.8880000000000001</v>
      </c>
    </row>
    <row r="178" spans="2:34" hidden="1" outlineLevel="1">
      <c r="B178" t="str">
        <f>_xlfn.TEXTJOIN(" - ",TRUE,C178:F178)</f>
        <v>Carbon storage - Process WTT emissions (carbon dioxide) - Global - ton CO2/ton fuel</v>
      </c>
      <c r="C178" t="str">
        <f>C175</f>
        <v>Carbon storage</v>
      </c>
      <c r="D178" t="s">
        <v>180</v>
      </c>
      <c r="E178" t="s">
        <v>49</v>
      </c>
      <c r="F178" t="s">
        <v>176</v>
      </c>
      <c r="G178" s="74">
        <v>0</v>
      </c>
      <c r="H178" s="75">
        <f>G178</f>
        <v>0</v>
      </c>
      <c r="I178" s="75">
        <f t="shared" ref="I178:AH178" si="76">H178</f>
        <v>0</v>
      </c>
      <c r="J178" s="75">
        <f t="shared" si="76"/>
        <v>0</v>
      </c>
      <c r="K178" s="75">
        <f t="shared" si="76"/>
        <v>0</v>
      </c>
      <c r="L178" s="75">
        <f t="shared" si="76"/>
        <v>0</v>
      </c>
      <c r="M178" s="75">
        <f t="shared" si="76"/>
        <v>0</v>
      </c>
      <c r="N178" s="75">
        <f t="shared" si="76"/>
        <v>0</v>
      </c>
      <c r="O178" s="75">
        <f t="shared" si="76"/>
        <v>0</v>
      </c>
      <c r="P178" s="75">
        <f t="shared" si="76"/>
        <v>0</v>
      </c>
      <c r="Q178" s="75">
        <f t="shared" si="76"/>
        <v>0</v>
      </c>
      <c r="R178" s="75">
        <f t="shared" si="76"/>
        <v>0</v>
      </c>
      <c r="S178" s="75">
        <f t="shared" si="76"/>
        <v>0</v>
      </c>
      <c r="T178" s="75">
        <f t="shared" si="76"/>
        <v>0</v>
      </c>
      <c r="U178" s="75">
        <f t="shared" si="76"/>
        <v>0</v>
      </c>
      <c r="V178" s="75">
        <f t="shared" si="76"/>
        <v>0</v>
      </c>
      <c r="W178" s="75">
        <f t="shared" si="76"/>
        <v>0</v>
      </c>
      <c r="X178" s="75">
        <f t="shared" si="76"/>
        <v>0</v>
      </c>
      <c r="Y178" s="75">
        <f t="shared" si="76"/>
        <v>0</v>
      </c>
      <c r="Z178" s="75">
        <f t="shared" si="76"/>
        <v>0</v>
      </c>
      <c r="AA178" s="75">
        <f t="shared" si="76"/>
        <v>0</v>
      </c>
      <c r="AB178" s="75">
        <f t="shared" si="76"/>
        <v>0</v>
      </c>
      <c r="AC178" s="75">
        <f t="shared" si="76"/>
        <v>0</v>
      </c>
      <c r="AD178" s="75">
        <f t="shared" si="76"/>
        <v>0</v>
      </c>
      <c r="AE178" s="75">
        <f t="shared" si="76"/>
        <v>0</v>
      </c>
      <c r="AF178" s="75">
        <f t="shared" si="76"/>
        <v>0</v>
      </c>
      <c r="AG178" s="75">
        <f t="shared" si="76"/>
        <v>0</v>
      </c>
      <c r="AH178" s="75">
        <f t="shared" si="76"/>
        <v>0</v>
      </c>
    </row>
    <row r="179" spans="2:34" hidden="1" outlineLevel="1">
      <c r="B179" t="str">
        <f>_xlfn.TEXTJOIN(" - ",TRUE,C179:F179)</f>
        <v>Carbon storage - Process WTT emissions (methane) - Global - ton CH4/ton fuel</v>
      </c>
      <c r="C179" t="str">
        <f>C175</f>
        <v>Carbon storage</v>
      </c>
      <c r="D179" t="s">
        <v>181</v>
      </c>
      <c r="E179" t="s">
        <v>49</v>
      </c>
      <c r="F179" t="s">
        <v>177</v>
      </c>
      <c r="G179" s="74">
        <v>0</v>
      </c>
      <c r="H179" s="75">
        <f t="shared" ref="H179:AH179" si="77">G179</f>
        <v>0</v>
      </c>
      <c r="I179" s="75">
        <f t="shared" si="77"/>
        <v>0</v>
      </c>
      <c r="J179" s="75">
        <f t="shared" si="77"/>
        <v>0</v>
      </c>
      <c r="K179" s="75">
        <f t="shared" si="77"/>
        <v>0</v>
      </c>
      <c r="L179" s="75">
        <f t="shared" si="77"/>
        <v>0</v>
      </c>
      <c r="M179" s="75">
        <f t="shared" si="77"/>
        <v>0</v>
      </c>
      <c r="N179" s="75">
        <f t="shared" si="77"/>
        <v>0</v>
      </c>
      <c r="O179" s="75">
        <f t="shared" si="77"/>
        <v>0</v>
      </c>
      <c r="P179" s="75">
        <f t="shared" si="77"/>
        <v>0</v>
      </c>
      <c r="Q179" s="75">
        <f t="shared" si="77"/>
        <v>0</v>
      </c>
      <c r="R179" s="75">
        <f t="shared" si="77"/>
        <v>0</v>
      </c>
      <c r="S179" s="75">
        <f t="shared" si="77"/>
        <v>0</v>
      </c>
      <c r="T179" s="75">
        <f t="shared" si="77"/>
        <v>0</v>
      </c>
      <c r="U179" s="75">
        <f t="shared" si="77"/>
        <v>0</v>
      </c>
      <c r="V179" s="75">
        <f t="shared" si="77"/>
        <v>0</v>
      </c>
      <c r="W179" s="75">
        <f t="shared" si="77"/>
        <v>0</v>
      </c>
      <c r="X179" s="75">
        <f t="shared" si="77"/>
        <v>0</v>
      </c>
      <c r="Y179" s="75">
        <f t="shared" si="77"/>
        <v>0</v>
      </c>
      <c r="Z179" s="75">
        <f t="shared" si="77"/>
        <v>0</v>
      </c>
      <c r="AA179" s="75">
        <f t="shared" si="77"/>
        <v>0</v>
      </c>
      <c r="AB179" s="75">
        <f t="shared" si="77"/>
        <v>0</v>
      </c>
      <c r="AC179" s="75">
        <f t="shared" si="77"/>
        <v>0</v>
      </c>
      <c r="AD179" s="75">
        <f t="shared" si="77"/>
        <v>0</v>
      </c>
      <c r="AE179" s="75">
        <f t="shared" si="77"/>
        <v>0</v>
      </c>
      <c r="AF179" s="75">
        <f t="shared" si="77"/>
        <v>0</v>
      </c>
      <c r="AG179" s="75">
        <f t="shared" si="77"/>
        <v>0</v>
      </c>
      <c r="AH179" s="75">
        <f t="shared" si="77"/>
        <v>0</v>
      </c>
    </row>
    <row r="180" spans="2:34" hidden="1" outlineLevel="1">
      <c r="B180" t="str">
        <f>_xlfn.TEXTJOIN(" - ",TRUE,C180:F180)</f>
        <v>Carbon storage - Process WTT emissions (nitrous oxide) - Global - ton N2O/ton fuel</v>
      </c>
      <c r="C180" t="str">
        <f>C175</f>
        <v>Carbon storage</v>
      </c>
      <c r="D180" t="s">
        <v>182</v>
      </c>
      <c r="E180" t="s">
        <v>49</v>
      </c>
      <c r="F180" t="s">
        <v>178</v>
      </c>
      <c r="G180" s="74">
        <v>0</v>
      </c>
      <c r="H180" s="75">
        <f t="shared" ref="H180:AH180" si="78">G180</f>
        <v>0</v>
      </c>
      <c r="I180" s="75">
        <f t="shared" si="78"/>
        <v>0</v>
      </c>
      <c r="J180" s="75">
        <f t="shared" si="78"/>
        <v>0</v>
      </c>
      <c r="K180" s="75">
        <f t="shared" si="78"/>
        <v>0</v>
      </c>
      <c r="L180" s="75">
        <f t="shared" si="78"/>
        <v>0</v>
      </c>
      <c r="M180" s="75">
        <f t="shared" si="78"/>
        <v>0</v>
      </c>
      <c r="N180" s="75">
        <f t="shared" si="78"/>
        <v>0</v>
      </c>
      <c r="O180" s="75">
        <f t="shared" si="78"/>
        <v>0</v>
      </c>
      <c r="P180" s="75">
        <f t="shared" si="78"/>
        <v>0</v>
      </c>
      <c r="Q180" s="75">
        <f t="shared" si="78"/>
        <v>0</v>
      </c>
      <c r="R180" s="75">
        <f t="shared" si="78"/>
        <v>0</v>
      </c>
      <c r="S180" s="75">
        <f t="shared" si="78"/>
        <v>0</v>
      </c>
      <c r="T180" s="75">
        <f t="shared" si="78"/>
        <v>0</v>
      </c>
      <c r="U180" s="75">
        <f t="shared" si="78"/>
        <v>0</v>
      </c>
      <c r="V180" s="75">
        <f t="shared" si="78"/>
        <v>0</v>
      </c>
      <c r="W180" s="75">
        <f t="shared" si="78"/>
        <v>0</v>
      </c>
      <c r="X180" s="75">
        <f t="shared" si="78"/>
        <v>0</v>
      </c>
      <c r="Y180" s="75">
        <f t="shared" si="78"/>
        <v>0</v>
      </c>
      <c r="Z180" s="75">
        <f t="shared" si="78"/>
        <v>0</v>
      </c>
      <c r="AA180" s="75">
        <f t="shared" si="78"/>
        <v>0</v>
      </c>
      <c r="AB180" s="75">
        <f t="shared" si="78"/>
        <v>0</v>
      </c>
      <c r="AC180" s="75">
        <f t="shared" si="78"/>
        <v>0</v>
      </c>
      <c r="AD180" s="75">
        <f t="shared" si="78"/>
        <v>0</v>
      </c>
      <c r="AE180" s="75">
        <f t="shared" si="78"/>
        <v>0</v>
      </c>
      <c r="AF180" s="75">
        <f t="shared" si="78"/>
        <v>0</v>
      </c>
      <c r="AG180" s="75">
        <f t="shared" si="78"/>
        <v>0</v>
      </c>
      <c r="AH180" s="75">
        <f t="shared" si="78"/>
        <v>0</v>
      </c>
    </row>
    <row r="181" spans="2:34" collapsed="1"/>
    <row r="182" spans="2:34">
      <c r="C182" s="18" t="s">
        <v>104</v>
      </c>
      <c r="D182" s="18" t="s">
        <v>28</v>
      </c>
      <c r="E182" s="18" t="s">
        <v>1</v>
      </c>
      <c r="F182" s="18" t="s">
        <v>29</v>
      </c>
      <c r="G182" s="22">
        <v>2023</v>
      </c>
      <c r="H182" s="22">
        <v>2024</v>
      </c>
      <c r="I182" s="22">
        <v>2025</v>
      </c>
      <c r="J182" s="22">
        <v>2026</v>
      </c>
      <c r="K182" s="22">
        <v>2027</v>
      </c>
      <c r="L182" s="22">
        <v>2028</v>
      </c>
      <c r="M182" s="22">
        <v>2029</v>
      </c>
      <c r="N182" s="22">
        <v>2030</v>
      </c>
      <c r="O182" s="22">
        <v>2031</v>
      </c>
      <c r="P182" s="22">
        <v>2032</v>
      </c>
      <c r="Q182" s="22">
        <v>2033</v>
      </c>
      <c r="R182" s="22">
        <v>2034</v>
      </c>
      <c r="S182" s="22">
        <v>2035</v>
      </c>
      <c r="T182" s="22">
        <v>2036</v>
      </c>
      <c r="U182" s="22">
        <v>2037</v>
      </c>
      <c r="V182" s="22">
        <v>2038</v>
      </c>
      <c r="W182" s="22">
        <v>2039</v>
      </c>
      <c r="X182" s="22">
        <v>2040</v>
      </c>
      <c r="Y182" s="22">
        <v>2041</v>
      </c>
      <c r="Z182" s="22">
        <v>2042</v>
      </c>
      <c r="AA182" s="22">
        <v>2043</v>
      </c>
      <c r="AB182" s="22">
        <v>2044</v>
      </c>
      <c r="AC182" s="22">
        <v>2045</v>
      </c>
      <c r="AD182" s="22">
        <v>2046</v>
      </c>
      <c r="AE182" s="22">
        <v>2047</v>
      </c>
      <c r="AF182" s="22">
        <v>2048</v>
      </c>
      <c r="AG182" s="22">
        <v>2049</v>
      </c>
      <c r="AH182" s="22">
        <v>2050</v>
      </c>
    </row>
    <row r="183" spans="2:34" hidden="1" outlineLevel="1">
      <c r="B183" t="str">
        <f t="shared" ref="B183:B194" si="79">_xlfn.TEXTJOIN(" - ",TRUE,C183:F183)</f>
        <v>Bio-methanol - Plant lifetime - Global - Years</v>
      </c>
      <c r="C183" t="str">
        <f>C182</f>
        <v>Bio-methanol</v>
      </c>
      <c r="D183" t="s">
        <v>109</v>
      </c>
      <c r="E183" t="s">
        <v>49</v>
      </c>
      <c r="F183" t="s">
        <v>110</v>
      </c>
      <c r="G183" s="74">
        <v>30</v>
      </c>
      <c r="H183" s="75">
        <f t="shared" ref="H183:AH183" si="80">G183</f>
        <v>30</v>
      </c>
      <c r="I183" s="75">
        <f t="shared" si="80"/>
        <v>30</v>
      </c>
      <c r="J183" s="75">
        <f t="shared" si="80"/>
        <v>30</v>
      </c>
      <c r="K183" s="75">
        <f t="shared" si="80"/>
        <v>30</v>
      </c>
      <c r="L183" s="75">
        <f t="shared" si="80"/>
        <v>30</v>
      </c>
      <c r="M183" s="75">
        <f t="shared" si="80"/>
        <v>30</v>
      </c>
      <c r="N183" s="75">
        <f t="shared" si="80"/>
        <v>30</v>
      </c>
      <c r="O183" s="75">
        <f t="shared" si="80"/>
        <v>30</v>
      </c>
      <c r="P183" s="75">
        <f t="shared" si="80"/>
        <v>30</v>
      </c>
      <c r="Q183" s="75">
        <f t="shared" si="80"/>
        <v>30</v>
      </c>
      <c r="R183" s="75">
        <f t="shared" si="80"/>
        <v>30</v>
      </c>
      <c r="S183" s="75">
        <f t="shared" si="80"/>
        <v>30</v>
      </c>
      <c r="T183" s="75">
        <f t="shared" si="80"/>
        <v>30</v>
      </c>
      <c r="U183" s="75">
        <f t="shared" si="80"/>
        <v>30</v>
      </c>
      <c r="V183" s="75">
        <f t="shared" si="80"/>
        <v>30</v>
      </c>
      <c r="W183" s="75">
        <f t="shared" si="80"/>
        <v>30</v>
      </c>
      <c r="X183" s="75">
        <f t="shared" si="80"/>
        <v>30</v>
      </c>
      <c r="Y183" s="75">
        <f t="shared" si="80"/>
        <v>30</v>
      </c>
      <c r="Z183" s="75">
        <f t="shared" si="80"/>
        <v>30</v>
      </c>
      <c r="AA183" s="75">
        <f t="shared" si="80"/>
        <v>30</v>
      </c>
      <c r="AB183" s="75">
        <f t="shared" si="80"/>
        <v>30</v>
      </c>
      <c r="AC183" s="75">
        <f t="shared" si="80"/>
        <v>30</v>
      </c>
      <c r="AD183" s="75">
        <f t="shared" si="80"/>
        <v>30</v>
      </c>
      <c r="AE183" s="75">
        <f t="shared" si="80"/>
        <v>30</v>
      </c>
      <c r="AF183" s="75">
        <f t="shared" si="80"/>
        <v>30</v>
      </c>
      <c r="AG183" s="75">
        <f t="shared" si="80"/>
        <v>30</v>
      </c>
      <c r="AH183" s="75">
        <f t="shared" si="80"/>
        <v>30</v>
      </c>
    </row>
    <row r="184" spans="2:34" hidden="1" outlineLevel="1">
      <c r="B184" t="str">
        <f t="shared" si="79"/>
        <v>Bio-methanol - Total CAPEX - Global - USD/ton fuel</v>
      </c>
      <c r="C184" t="str">
        <f>C182</f>
        <v>Bio-methanol</v>
      </c>
      <c r="D184" t="s">
        <v>136</v>
      </c>
      <c r="E184" t="s">
        <v>49</v>
      </c>
      <c r="F184" t="s">
        <v>31</v>
      </c>
      <c r="G184" s="72">
        <v>4200</v>
      </c>
      <c r="H184" s="72">
        <v>3800</v>
      </c>
      <c r="I184" s="72">
        <v>3400</v>
      </c>
      <c r="J184" s="72">
        <v>3250</v>
      </c>
      <c r="K184" s="72">
        <v>3100</v>
      </c>
      <c r="L184" s="72">
        <v>2950</v>
      </c>
      <c r="M184" s="72">
        <v>2800</v>
      </c>
      <c r="N184" s="72">
        <v>2650</v>
      </c>
      <c r="O184" s="72">
        <v>2585</v>
      </c>
      <c r="P184" s="72">
        <v>2520</v>
      </c>
      <c r="Q184" s="72">
        <v>2455</v>
      </c>
      <c r="R184" s="72">
        <v>2390</v>
      </c>
      <c r="S184" s="72">
        <v>2325</v>
      </c>
      <c r="T184" s="72">
        <v>2260</v>
      </c>
      <c r="U184" s="72">
        <v>2195</v>
      </c>
      <c r="V184" s="72">
        <v>2130</v>
      </c>
      <c r="W184" s="72">
        <v>2065</v>
      </c>
      <c r="X184" s="72">
        <v>2000</v>
      </c>
      <c r="Y184" s="72">
        <v>1960</v>
      </c>
      <c r="Z184" s="72">
        <v>1920</v>
      </c>
      <c r="AA184" s="72">
        <v>1880</v>
      </c>
      <c r="AB184" s="72">
        <v>1840</v>
      </c>
      <c r="AC184" s="72">
        <v>1800</v>
      </c>
      <c r="AD184" s="72">
        <v>1760</v>
      </c>
      <c r="AE184" s="72">
        <v>1720</v>
      </c>
      <c r="AF184" s="72">
        <v>1680</v>
      </c>
      <c r="AG184" s="72">
        <v>1640</v>
      </c>
      <c r="AH184" s="72">
        <v>1600</v>
      </c>
    </row>
    <row r="185" spans="2:34" hidden="1" outlineLevel="1">
      <c r="B185" t="str">
        <f t="shared" si="79"/>
        <v>Bio-methanol - OPEX - Global - USD/ton fuel/year</v>
      </c>
      <c r="C185" t="str">
        <f>C182</f>
        <v>Bio-methanol</v>
      </c>
      <c r="D185" t="s">
        <v>41</v>
      </c>
      <c r="E185" t="s">
        <v>49</v>
      </c>
      <c r="F185" t="s">
        <v>114</v>
      </c>
      <c r="G185" s="72">
        <v>252</v>
      </c>
      <c r="H185" s="72">
        <v>228</v>
      </c>
      <c r="I185" s="72">
        <v>204</v>
      </c>
      <c r="J185" s="72">
        <v>195</v>
      </c>
      <c r="K185" s="72">
        <v>186</v>
      </c>
      <c r="L185" s="72">
        <v>177</v>
      </c>
      <c r="M185" s="72">
        <v>168</v>
      </c>
      <c r="N185" s="72">
        <v>159</v>
      </c>
      <c r="O185" s="72">
        <v>155.10000000000036</v>
      </c>
      <c r="P185" s="72">
        <v>151.19999999999982</v>
      </c>
      <c r="Q185" s="72">
        <v>147.30000000000018</v>
      </c>
      <c r="R185" s="72">
        <v>143.40000000000055</v>
      </c>
      <c r="S185" s="72">
        <v>139.5</v>
      </c>
      <c r="T185" s="72">
        <v>135.60000000000036</v>
      </c>
      <c r="U185" s="72">
        <v>131.69999999999982</v>
      </c>
      <c r="V185" s="72">
        <v>127.80000000000018</v>
      </c>
      <c r="W185" s="72">
        <v>123.90000000000055</v>
      </c>
      <c r="X185" s="72">
        <v>120</v>
      </c>
      <c r="Y185" s="72">
        <v>117.60000000000036</v>
      </c>
      <c r="Z185" s="72">
        <v>115.19999999999982</v>
      </c>
      <c r="AA185" s="72">
        <v>112.80000000000018</v>
      </c>
      <c r="AB185" s="72">
        <v>110.40000000000055</v>
      </c>
      <c r="AC185" s="72">
        <v>108</v>
      </c>
      <c r="AD185" s="72">
        <v>105.60000000000036</v>
      </c>
      <c r="AE185" s="72">
        <v>103.19999999999982</v>
      </c>
      <c r="AF185" s="72">
        <v>100.80000000000018</v>
      </c>
      <c r="AG185" s="72">
        <v>98.400000000000546</v>
      </c>
      <c r="AH185" s="72">
        <v>96</v>
      </c>
    </row>
    <row r="186" spans="2:34" hidden="1" outlineLevel="1">
      <c r="B186" t="str">
        <f t="shared" si="79"/>
        <v>Bio-methanol - Energy demand - Global - MWh/ton fuel</v>
      </c>
      <c r="C186" t="str">
        <f>C182</f>
        <v>Bio-methanol</v>
      </c>
      <c r="D186" t="s">
        <v>137</v>
      </c>
      <c r="E186" t="s">
        <v>49</v>
      </c>
      <c r="F186" t="s">
        <v>122</v>
      </c>
      <c r="G186" s="77">
        <v>0.52617825903163917</v>
      </c>
      <c r="H186" s="77">
        <v>0.52617825903163917</v>
      </c>
      <c r="I186" s="77">
        <v>0.52617825903163906</v>
      </c>
      <c r="J186" s="77">
        <v>0.52585146164601815</v>
      </c>
      <c r="K186" s="77">
        <v>0.52552466426039723</v>
      </c>
      <c r="L186" s="77">
        <v>0.52519786687477632</v>
      </c>
      <c r="M186" s="77">
        <v>0.52487106948915541</v>
      </c>
      <c r="N186" s="77">
        <v>0.52454427210353449</v>
      </c>
      <c r="O186" s="77">
        <v>0.52421747471791358</v>
      </c>
      <c r="P186" s="77">
        <v>0.52389067733229266</v>
      </c>
      <c r="Q186" s="77">
        <v>0.52356387994667175</v>
      </c>
      <c r="R186" s="77">
        <v>0.52323708256105084</v>
      </c>
      <c r="S186" s="77">
        <v>0.52291028517543003</v>
      </c>
      <c r="T186" s="77">
        <v>0.52258348778980901</v>
      </c>
      <c r="U186" s="77">
        <v>0.5222566904041881</v>
      </c>
      <c r="V186" s="77">
        <v>0.52192989301856718</v>
      </c>
      <c r="W186" s="77">
        <v>0.52160309563294627</v>
      </c>
      <c r="X186" s="77">
        <v>0.52127629824732535</v>
      </c>
      <c r="Y186" s="77">
        <v>0.52094950086170444</v>
      </c>
      <c r="Z186" s="77">
        <v>0.52062270347608353</v>
      </c>
      <c r="AA186" s="77">
        <v>0.52029590609046261</v>
      </c>
      <c r="AB186" s="77">
        <v>0.5199691087048417</v>
      </c>
      <c r="AC186" s="77">
        <v>0.51964231131922078</v>
      </c>
      <c r="AD186" s="77">
        <v>0.51931551393359987</v>
      </c>
      <c r="AE186" s="77">
        <v>0.51898871654797896</v>
      </c>
      <c r="AF186" s="77">
        <v>0.51866191916235804</v>
      </c>
      <c r="AG186" s="77">
        <v>0.51833512177673713</v>
      </c>
      <c r="AH186" s="77">
        <v>0.51800832439111621</v>
      </c>
    </row>
    <row r="187" spans="2:34" hidden="1" outlineLevel="1">
      <c r="B187" t="str">
        <f t="shared" si="79"/>
        <v>Bio-methanol - Conversion wood -&gt; Bio-MeOH - Global - ton wood/ton MeOH</v>
      </c>
      <c r="C187" t="str">
        <f>C182</f>
        <v>Bio-methanol</v>
      </c>
      <c r="D187" t="s">
        <v>148</v>
      </c>
      <c r="E187" t="s">
        <v>49</v>
      </c>
      <c r="F187" t="s">
        <v>149</v>
      </c>
      <c r="G187" s="77">
        <v>1.21</v>
      </c>
      <c r="H187" s="77">
        <v>1.21</v>
      </c>
      <c r="I187" s="77">
        <v>1.21</v>
      </c>
      <c r="J187" s="77">
        <v>1.21</v>
      </c>
      <c r="K187" s="77">
        <v>1.21</v>
      </c>
      <c r="L187" s="77">
        <v>1.21</v>
      </c>
      <c r="M187" s="77">
        <v>1.21</v>
      </c>
      <c r="N187" s="77">
        <v>1.21</v>
      </c>
      <c r="O187" s="77">
        <v>1.21</v>
      </c>
      <c r="P187" s="77">
        <v>1.21</v>
      </c>
      <c r="Q187" s="77">
        <v>1.21</v>
      </c>
      <c r="R187" s="77">
        <v>1.21</v>
      </c>
      <c r="S187" s="77">
        <v>1.21</v>
      </c>
      <c r="T187" s="77">
        <v>1.21</v>
      </c>
      <c r="U187" s="77">
        <v>1.21</v>
      </c>
      <c r="V187" s="77">
        <v>1.21</v>
      </c>
      <c r="W187" s="77">
        <v>1.21</v>
      </c>
      <c r="X187" s="77">
        <v>1.21</v>
      </c>
      <c r="Y187" s="77">
        <v>1.21</v>
      </c>
      <c r="Z187" s="77">
        <v>1.21</v>
      </c>
      <c r="AA187" s="77">
        <v>1.21</v>
      </c>
      <c r="AB187" s="77">
        <v>1.21</v>
      </c>
      <c r="AC187" s="77">
        <v>1.21</v>
      </c>
      <c r="AD187" s="77">
        <v>1.21</v>
      </c>
      <c r="AE187" s="77">
        <v>1.21</v>
      </c>
      <c r="AF187" s="77">
        <v>1.21</v>
      </c>
      <c r="AG187" s="77">
        <v>1.21</v>
      </c>
      <c r="AH187" s="77">
        <v>1.21</v>
      </c>
    </row>
    <row r="188" spans="2:34" hidden="1" outlineLevel="1">
      <c r="B188" t="str">
        <f t="shared" si="79"/>
        <v>Bio-methanol - Conversion waste -&gt; Bio-MeOH - Global - ton waste/ton MeOH</v>
      </c>
      <c r="C188" t="str">
        <f>C183</f>
        <v>Bio-methanol</v>
      </c>
      <c r="D188" t="s">
        <v>150</v>
      </c>
      <c r="E188" t="s">
        <v>49</v>
      </c>
      <c r="F188" t="s">
        <v>151</v>
      </c>
      <c r="G188" s="77">
        <v>1.21</v>
      </c>
      <c r="H188" s="77">
        <v>1.21</v>
      </c>
      <c r="I188" s="77">
        <v>1.21</v>
      </c>
      <c r="J188" s="77">
        <v>1.21</v>
      </c>
      <c r="K188" s="77">
        <v>1.21</v>
      </c>
      <c r="L188" s="77">
        <v>1.21</v>
      </c>
      <c r="M188" s="77">
        <v>1.21</v>
      </c>
      <c r="N188" s="77">
        <v>1.21</v>
      </c>
      <c r="O188" s="77">
        <v>1.21</v>
      </c>
      <c r="P188" s="77">
        <v>1.21</v>
      </c>
      <c r="Q188" s="77">
        <v>1.21</v>
      </c>
      <c r="R188" s="77">
        <v>1.21</v>
      </c>
      <c r="S188" s="77">
        <v>1.21</v>
      </c>
      <c r="T188" s="77">
        <v>1.21</v>
      </c>
      <c r="U188" s="77">
        <v>1.21</v>
      </c>
      <c r="V188" s="77">
        <v>1.21</v>
      </c>
      <c r="W188" s="77">
        <v>1.21</v>
      </c>
      <c r="X188" s="77">
        <v>1.21</v>
      </c>
      <c r="Y188" s="77">
        <v>1.21</v>
      </c>
      <c r="Z188" s="77">
        <v>1.21</v>
      </c>
      <c r="AA188" s="77">
        <v>1.21</v>
      </c>
      <c r="AB188" s="77">
        <v>1.21</v>
      </c>
      <c r="AC188" s="77">
        <v>1.21</v>
      </c>
      <c r="AD188" s="77">
        <v>1.21</v>
      </c>
      <c r="AE188" s="77">
        <v>1.21</v>
      </c>
      <c r="AF188" s="77">
        <v>1.21</v>
      </c>
      <c r="AG188" s="77">
        <v>1.21</v>
      </c>
      <c r="AH188" s="77">
        <v>1.21</v>
      </c>
    </row>
    <row r="189" spans="2:34" hidden="1" outlineLevel="1">
      <c r="B189" t="str">
        <f t="shared" si="79"/>
        <v>Bio-methanol - Process WTT emissions (carbon dioxide) - Global - ton CO2/ton fuel</v>
      </c>
      <c r="C189" t="str">
        <f>C186</f>
        <v>Bio-methanol</v>
      </c>
      <c r="D189" t="s">
        <v>180</v>
      </c>
      <c r="E189" t="s">
        <v>49</v>
      </c>
      <c r="F189" t="s">
        <v>176</v>
      </c>
      <c r="G189" s="90">
        <f>-G192</f>
        <v>0</v>
      </c>
      <c r="H189" s="90">
        <f t="shared" ref="H189:AH189" si="81">-H192</f>
        <v>0</v>
      </c>
      <c r="I189" s="90">
        <f t="shared" si="81"/>
        <v>0</v>
      </c>
      <c r="J189" s="90">
        <f t="shared" si="81"/>
        <v>0</v>
      </c>
      <c r="K189" s="90">
        <f t="shared" si="81"/>
        <v>0</v>
      </c>
      <c r="L189" s="90">
        <f t="shared" si="81"/>
        <v>0</v>
      </c>
      <c r="M189" s="90">
        <f t="shared" si="81"/>
        <v>0</v>
      </c>
      <c r="N189" s="90">
        <f t="shared" si="81"/>
        <v>0</v>
      </c>
      <c r="O189" s="90">
        <f t="shared" si="81"/>
        <v>0</v>
      </c>
      <c r="P189" s="90">
        <f t="shared" si="81"/>
        <v>0</v>
      </c>
      <c r="Q189" s="90">
        <f t="shared" si="81"/>
        <v>0</v>
      </c>
      <c r="R189" s="90">
        <f t="shared" si="81"/>
        <v>0</v>
      </c>
      <c r="S189" s="90">
        <f t="shared" si="81"/>
        <v>0</v>
      </c>
      <c r="T189" s="90">
        <f t="shared" si="81"/>
        <v>0</v>
      </c>
      <c r="U189" s="90">
        <f t="shared" si="81"/>
        <v>0</v>
      </c>
      <c r="V189" s="90">
        <f t="shared" si="81"/>
        <v>0</v>
      </c>
      <c r="W189" s="90">
        <f t="shared" si="81"/>
        <v>0</v>
      </c>
      <c r="X189" s="90">
        <f t="shared" si="81"/>
        <v>0</v>
      </c>
      <c r="Y189" s="90">
        <f t="shared" si="81"/>
        <v>0</v>
      </c>
      <c r="Z189" s="90">
        <f t="shared" si="81"/>
        <v>0</v>
      </c>
      <c r="AA189" s="90">
        <f t="shared" si="81"/>
        <v>0</v>
      </c>
      <c r="AB189" s="90">
        <f t="shared" si="81"/>
        <v>0</v>
      </c>
      <c r="AC189" s="90">
        <f t="shared" si="81"/>
        <v>0</v>
      </c>
      <c r="AD189" s="90">
        <f t="shared" si="81"/>
        <v>0</v>
      </c>
      <c r="AE189" s="90">
        <f t="shared" si="81"/>
        <v>0</v>
      </c>
      <c r="AF189" s="90">
        <f t="shared" si="81"/>
        <v>0</v>
      </c>
      <c r="AG189" s="90">
        <f t="shared" si="81"/>
        <v>0</v>
      </c>
      <c r="AH189" s="90">
        <f t="shared" si="81"/>
        <v>0</v>
      </c>
    </row>
    <row r="190" spans="2:34" hidden="1" outlineLevel="1">
      <c r="B190" t="str">
        <f t="shared" si="79"/>
        <v>Bio-methanol - Process WTT emissions (methane) - Global - ton CH4/ton fuel</v>
      </c>
      <c r="C190" t="str">
        <f>C186</f>
        <v>Bio-methanol</v>
      </c>
      <c r="D190" t="s">
        <v>181</v>
      </c>
      <c r="E190" t="s">
        <v>49</v>
      </c>
      <c r="F190" t="s">
        <v>177</v>
      </c>
      <c r="G190" s="80">
        <v>0</v>
      </c>
      <c r="H190" s="81">
        <f t="shared" ref="H190:W191" si="82">G190</f>
        <v>0</v>
      </c>
      <c r="I190" s="81">
        <f t="shared" si="82"/>
        <v>0</v>
      </c>
      <c r="J190" s="81">
        <f t="shared" si="82"/>
        <v>0</v>
      </c>
      <c r="K190" s="81">
        <f t="shared" si="82"/>
        <v>0</v>
      </c>
      <c r="L190" s="81">
        <f t="shared" si="82"/>
        <v>0</v>
      </c>
      <c r="M190" s="81">
        <f t="shared" si="82"/>
        <v>0</v>
      </c>
      <c r="N190" s="81">
        <f t="shared" si="82"/>
        <v>0</v>
      </c>
      <c r="O190" s="81">
        <f t="shared" si="82"/>
        <v>0</v>
      </c>
      <c r="P190" s="81">
        <f t="shared" si="82"/>
        <v>0</v>
      </c>
      <c r="Q190" s="81">
        <f t="shared" si="82"/>
        <v>0</v>
      </c>
      <c r="R190" s="81">
        <f t="shared" si="82"/>
        <v>0</v>
      </c>
      <c r="S190" s="81">
        <f t="shared" si="82"/>
        <v>0</v>
      </c>
      <c r="T190" s="81">
        <f t="shared" si="82"/>
        <v>0</v>
      </c>
      <c r="U190" s="81">
        <f t="shared" si="82"/>
        <v>0</v>
      </c>
      <c r="V190" s="81">
        <f t="shared" si="82"/>
        <v>0</v>
      </c>
      <c r="W190" s="81">
        <f t="shared" si="82"/>
        <v>0</v>
      </c>
      <c r="X190" s="81">
        <f t="shared" ref="I190:AH191" si="83">W190</f>
        <v>0</v>
      </c>
      <c r="Y190" s="81">
        <f t="shared" si="83"/>
        <v>0</v>
      </c>
      <c r="Z190" s="81">
        <f t="shared" si="83"/>
        <v>0</v>
      </c>
      <c r="AA190" s="81">
        <f t="shared" si="83"/>
        <v>0</v>
      </c>
      <c r="AB190" s="81">
        <f t="shared" si="83"/>
        <v>0</v>
      </c>
      <c r="AC190" s="81">
        <f t="shared" si="83"/>
        <v>0</v>
      </c>
      <c r="AD190" s="81">
        <f t="shared" si="83"/>
        <v>0</v>
      </c>
      <c r="AE190" s="81">
        <f t="shared" si="83"/>
        <v>0</v>
      </c>
      <c r="AF190" s="81">
        <f t="shared" si="83"/>
        <v>0</v>
      </c>
      <c r="AG190" s="81">
        <f t="shared" si="83"/>
        <v>0</v>
      </c>
      <c r="AH190" s="81">
        <f t="shared" si="83"/>
        <v>0</v>
      </c>
    </row>
    <row r="191" spans="2:34" hidden="1" outlineLevel="1">
      <c r="B191" t="str">
        <f t="shared" si="79"/>
        <v>Bio-methanol - Process WTT emissions (nitrous oxide) - Global - ton N2O/ton fuel</v>
      </c>
      <c r="C191" t="str">
        <f>C186</f>
        <v>Bio-methanol</v>
      </c>
      <c r="D191" t="s">
        <v>182</v>
      </c>
      <c r="E191" t="s">
        <v>49</v>
      </c>
      <c r="F191" t="s">
        <v>178</v>
      </c>
      <c r="G191" s="80">
        <v>0</v>
      </c>
      <c r="H191" s="81">
        <f t="shared" si="82"/>
        <v>0</v>
      </c>
      <c r="I191" s="81">
        <f t="shared" si="83"/>
        <v>0</v>
      </c>
      <c r="J191" s="81">
        <f t="shared" si="83"/>
        <v>0</v>
      </c>
      <c r="K191" s="81">
        <f t="shared" si="83"/>
        <v>0</v>
      </c>
      <c r="L191" s="81">
        <f t="shared" si="83"/>
        <v>0</v>
      </c>
      <c r="M191" s="81">
        <f t="shared" si="83"/>
        <v>0</v>
      </c>
      <c r="N191" s="81">
        <f t="shared" si="83"/>
        <v>0</v>
      </c>
      <c r="O191" s="81">
        <f t="shared" si="83"/>
        <v>0</v>
      </c>
      <c r="P191" s="81">
        <f t="shared" si="83"/>
        <v>0</v>
      </c>
      <c r="Q191" s="81">
        <f t="shared" si="83"/>
        <v>0</v>
      </c>
      <c r="R191" s="81">
        <f t="shared" si="83"/>
        <v>0</v>
      </c>
      <c r="S191" s="81">
        <f t="shared" si="83"/>
        <v>0</v>
      </c>
      <c r="T191" s="81">
        <f t="shared" si="83"/>
        <v>0</v>
      </c>
      <c r="U191" s="81">
        <f t="shared" si="83"/>
        <v>0</v>
      </c>
      <c r="V191" s="81">
        <f t="shared" si="83"/>
        <v>0</v>
      </c>
      <c r="W191" s="81">
        <f t="shared" si="83"/>
        <v>0</v>
      </c>
      <c r="X191" s="81">
        <f t="shared" si="83"/>
        <v>0</v>
      </c>
      <c r="Y191" s="81">
        <f t="shared" si="83"/>
        <v>0</v>
      </c>
      <c r="Z191" s="81">
        <f t="shared" si="83"/>
        <v>0</v>
      </c>
      <c r="AA191" s="81">
        <f t="shared" si="83"/>
        <v>0</v>
      </c>
      <c r="AB191" s="81">
        <f t="shared" si="83"/>
        <v>0</v>
      </c>
      <c r="AC191" s="81">
        <f t="shared" si="83"/>
        <v>0</v>
      </c>
      <c r="AD191" s="81">
        <f t="shared" si="83"/>
        <v>0</v>
      </c>
      <c r="AE191" s="81">
        <f t="shared" si="83"/>
        <v>0</v>
      </c>
      <c r="AF191" s="81">
        <f t="shared" si="83"/>
        <v>0</v>
      </c>
      <c r="AG191" s="81">
        <f t="shared" si="83"/>
        <v>0</v>
      </c>
      <c r="AH191" s="81">
        <f t="shared" si="83"/>
        <v>0</v>
      </c>
    </row>
    <row r="192" spans="2:34" hidden="1" outlineLevel="1">
      <c r="B192" t="str">
        <f t="shared" si="79"/>
        <v>Bio-methanol - TTW emissions (carbon dioxide) - Global - ton CO2/ton fuel</v>
      </c>
      <c r="C192" t="str">
        <f>C190</f>
        <v>Bio-methanol</v>
      </c>
      <c r="D192" t="s">
        <v>202</v>
      </c>
      <c r="E192" t="s">
        <v>49</v>
      </c>
      <c r="F192" t="s">
        <v>176</v>
      </c>
      <c r="G192" s="80">
        <v>0</v>
      </c>
      <c r="H192" s="81">
        <f>G192</f>
        <v>0</v>
      </c>
      <c r="I192" s="81">
        <f t="shared" ref="I192:AH194" si="84">H192</f>
        <v>0</v>
      </c>
      <c r="J192" s="81">
        <f t="shared" si="84"/>
        <v>0</v>
      </c>
      <c r="K192" s="81">
        <f t="shared" si="84"/>
        <v>0</v>
      </c>
      <c r="L192" s="81">
        <f t="shared" si="84"/>
        <v>0</v>
      </c>
      <c r="M192" s="81">
        <f t="shared" si="84"/>
        <v>0</v>
      </c>
      <c r="N192" s="81">
        <f t="shared" si="84"/>
        <v>0</v>
      </c>
      <c r="O192" s="81">
        <f t="shared" si="84"/>
        <v>0</v>
      </c>
      <c r="P192" s="81">
        <f t="shared" si="84"/>
        <v>0</v>
      </c>
      <c r="Q192" s="81">
        <f t="shared" si="84"/>
        <v>0</v>
      </c>
      <c r="R192" s="81">
        <f t="shared" si="84"/>
        <v>0</v>
      </c>
      <c r="S192" s="81">
        <f t="shared" si="84"/>
        <v>0</v>
      </c>
      <c r="T192" s="81">
        <f t="shared" si="84"/>
        <v>0</v>
      </c>
      <c r="U192" s="81">
        <f t="shared" si="84"/>
        <v>0</v>
      </c>
      <c r="V192" s="81">
        <f t="shared" si="84"/>
        <v>0</v>
      </c>
      <c r="W192" s="81">
        <f t="shared" si="84"/>
        <v>0</v>
      </c>
      <c r="X192" s="81">
        <f t="shared" si="84"/>
        <v>0</v>
      </c>
      <c r="Y192" s="81">
        <f t="shared" si="84"/>
        <v>0</v>
      </c>
      <c r="Z192" s="81">
        <f t="shared" si="84"/>
        <v>0</v>
      </c>
      <c r="AA192" s="81">
        <f t="shared" si="84"/>
        <v>0</v>
      </c>
      <c r="AB192" s="81">
        <f t="shared" si="84"/>
        <v>0</v>
      </c>
      <c r="AC192" s="81">
        <f t="shared" si="84"/>
        <v>0</v>
      </c>
      <c r="AD192" s="81">
        <f t="shared" si="84"/>
        <v>0</v>
      </c>
      <c r="AE192" s="81">
        <f t="shared" si="84"/>
        <v>0</v>
      </c>
      <c r="AF192" s="81">
        <f t="shared" si="84"/>
        <v>0</v>
      </c>
      <c r="AG192" s="81">
        <f t="shared" si="84"/>
        <v>0</v>
      </c>
      <c r="AH192" s="81">
        <f t="shared" si="84"/>
        <v>0</v>
      </c>
    </row>
    <row r="193" spans="2:34" hidden="1" outlineLevel="1">
      <c r="B193" t="str">
        <f t="shared" si="79"/>
        <v>Bio-methanol - TTW emissions (methane) - Global - ton CH4/ton fuel</v>
      </c>
      <c r="C193" t="str">
        <f>C190</f>
        <v>Bio-methanol</v>
      </c>
      <c r="D193" t="s">
        <v>203</v>
      </c>
      <c r="E193" t="s">
        <v>49</v>
      </c>
      <c r="F193" t="s">
        <v>177</v>
      </c>
      <c r="G193" s="74">
        <v>0</v>
      </c>
      <c r="H193" s="75">
        <f>G193</f>
        <v>0</v>
      </c>
      <c r="I193" s="75">
        <f t="shared" si="84"/>
        <v>0</v>
      </c>
      <c r="J193" s="75">
        <f t="shared" si="84"/>
        <v>0</v>
      </c>
      <c r="K193" s="75">
        <f t="shared" si="84"/>
        <v>0</v>
      </c>
      <c r="L193" s="75">
        <f t="shared" si="84"/>
        <v>0</v>
      </c>
      <c r="M193" s="75">
        <f t="shared" si="84"/>
        <v>0</v>
      </c>
      <c r="N193" s="75">
        <f t="shared" si="84"/>
        <v>0</v>
      </c>
      <c r="O193" s="75">
        <f t="shared" si="84"/>
        <v>0</v>
      </c>
      <c r="P193" s="75">
        <f t="shared" si="84"/>
        <v>0</v>
      </c>
      <c r="Q193" s="75">
        <f t="shared" si="84"/>
        <v>0</v>
      </c>
      <c r="R193" s="75">
        <f t="shared" si="84"/>
        <v>0</v>
      </c>
      <c r="S193" s="75">
        <f t="shared" si="84"/>
        <v>0</v>
      </c>
      <c r="T193" s="75">
        <f t="shared" si="84"/>
        <v>0</v>
      </c>
      <c r="U193" s="75">
        <f t="shared" si="84"/>
        <v>0</v>
      </c>
      <c r="V193" s="75">
        <f t="shared" si="84"/>
        <v>0</v>
      </c>
      <c r="W193" s="75">
        <f t="shared" si="84"/>
        <v>0</v>
      </c>
      <c r="X193" s="75">
        <f t="shared" si="84"/>
        <v>0</v>
      </c>
      <c r="Y193" s="75">
        <f t="shared" si="84"/>
        <v>0</v>
      </c>
      <c r="Z193" s="75">
        <f t="shared" si="84"/>
        <v>0</v>
      </c>
      <c r="AA193" s="75">
        <f t="shared" si="84"/>
        <v>0</v>
      </c>
      <c r="AB193" s="75">
        <f t="shared" si="84"/>
        <v>0</v>
      </c>
      <c r="AC193" s="75">
        <f t="shared" si="84"/>
        <v>0</v>
      </c>
      <c r="AD193" s="75">
        <f t="shared" si="84"/>
        <v>0</v>
      </c>
      <c r="AE193" s="75">
        <f t="shared" si="84"/>
        <v>0</v>
      </c>
      <c r="AF193" s="75">
        <f t="shared" si="84"/>
        <v>0</v>
      </c>
      <c r="AG193" s="75">
        <f t="shared" si="84"/>
        <v>0</v>
      </c>
      <c r="AH193" s="75">
        <f t="shared" si="84"/>
        <v>0</v>
      </c>
    </row>
    <row r="194" spans="2:34" hidden="1" outlineLevel="1">
      <c r="B194" t="str">
        <f t="shared" si="79"/>
        <v>Bio-methanol - TTW emissions (nitrous oxide) - Global - ton N2O/ton fuel</v>
      </c>
      <c r="C194" t="str">
        <f>C191</f>
        <v>Bio-methanol</v>
      </c>
      <c r="D194" t="s">
        <v>204</v>
      </c>
      <c r="E194" t="s">
        <v>49</v>
      </c>
      <c r="F194" t="s">
        <v>178</v>
      </c>
      <c r="G194" s="74">
        <v>0</v>
      </c>
      <c r="H194" s="75">
        <f>G194</f>
        <v>0</v>
      </c>
      <c r="I194" s="75">
        <f t="shared" si="84"/>
        <v>0</v>
      </c>
      <c r="J194" s="75">
        <f t="shared" si="84"/>
        <v>0</v>
      </c>
      <c r="K194" s="75">
        <f t="shared" si="84"/>
        <v>0</v>
      </c>
      <c r="L194" s="75">
        <f t="shared" si="84"/>
        <v>0</v>
      </c>
      <c r="M194" s="75">
        <f t="shared" si="84"/>
        <v>0</v>
      </c>
      <c r="N194" s="75">
        <f t="shared" si="84"/>
        <v>0</v>
      </c>
      <c r="O194" s="75">
        <f t="shared" si="84"/>
        <v>0</v>
      </c>
      <c r="P194" s="75">
        <f t="shared" si="84"/>
        <v>0</v>
      </c>
      <c r="Q194" s="75">
        <f t="shared" si="84"/>
        <v>0</v>
      </c>
      <c r="R194" s="75">
        <f t="shared" si="84"/>
        <v>0</v>
      </c>
      <c r="S194" s="75">
        <f t="shared" si="84"/>
        <v>0</v>
      </c>
      <c r="T194" s="75">
        <f t="shared" si="84"/>
        <v>0</v>
      </c>
      <c r="U194" s="75">
        <f t="shared" si="84"/>
        <v>0</v>
      </c>
      <c r="V194" s="75">
        <f t="shared" si="84"/>
        <v>0</v>
      </c>
      <c r="W194" s="75">
        <f t="shared" si="84"/>
        <v>0</v>
      </c>
      <c r="X194" s="75">
        <f t="shared" si="84"/>
        <v>0</v>
      </c>
      <c r="Y194" s="75">
        <f t="shared" si="84"/>
        <v>0</v>
      </c>
      <c r="Z194" s="75">
        <f t="shared" si="84"/>
        <v>0</v>
      </c>
      <c r="AA194" s="75">
        <f t="shared" si="84"/>
        <v>0</v>
      </c>
      <c r="AB194" s="75">
        <f t="shared" si="84"/>
        <v>0</v>
      </c>
      <c r="AC194" s="75">
        <f t="shared" si="84"/>
        <v>0</v>
      </c>
      <c r="AD194" s="75">
        <f t="shared" si="84"/>
        <v>0</v>
      </c>
      <c r="AE194" s="75">
        <f t="shared" si="84"/>
        <v>0</v>
      </c>
      <c r="AF194" s="75">
        <f t="shared" si="84"/>
        <v>0</v>
      </c>
      <c r="AG194" s="75">
        <f t="shared" si="84"/>
        <v>0</v>
      </c>
      <c r="AH194" s="75">
        <f t="shared" si="84"/>
        <v>0</v>
      </c>
    </row>
    <row r="195" spans="2:34" collapsed="1"/>
    <row r="196" spans="2:34">
      <c r="C196" s="18" t="s">
        <v>23</v>
      </c>
      <c r="D196" s="18" t="s">
        <v>28</v>
      </c>
      <c r="E196" s="18" t="s">
        <v>1</v>
      </c>
      <c r="F196" s="18" t="s">
        <v>29</v>
      </c>
      <c r="G196" s="22">
        <v>2023</v>
      </c>
      <c r="H196" s="22">
        <v>2024</v>
      </c>
      <c r="I196" s="22">
        <v>2025</v>
      </c>
      <c r="J196" s="22">
        <v>2026</v>
      </c>
      <c r="K196" s="22">
        <v>2027</v>
      </c>
      <c r="L196" s="22">
        <v>2028</v>
      </c>
      <c r="M196" s="22">
        <v>2029</v>
      </c>
      <c r="N196" s="22">
        <v>2030</v>
      </c>
      <c r="O196" s="22">
        <v>2031</v>
      </c>
      <c r="P196" s="22">
        <v>2032</v>
      </c>
      <c r="Q196" s="22">
        <v>2033</v>
      </c>
      <c r="R196" s="22">
        <v>2034</v>
      </c>
      <c r="S196" s="22">
        <v>2035</v>
      </c>
      <c r="T196" s="22">
        <v>2036</v>
      </c>
      <c r="U196" s="22">
        <v>2037</v>
      </c>
      <c r="V196" s="22">
        <v>2038</v>
      </c>
      <c r="W196" s="22">
        <v>2039</v>
      </c>
      <c r="X196" s="22">
        <v>2040</v>
      </c>
      <c r="Y196" s="22">
        <v>2041</v>
      </c>
      <c r="Z196" s="22">
        <v>2042</v>
      </c>
      <c r="AA196" s="22">
        <v>2043</v>
      </c>
      <c r="AB196" s="22">
        <v>2044</v>
      </c>
      <c r="AC196" s="22">
        <v>2045</v>
      </c>
      <c r="AD196" s="22">
        <v>2046</v>
      </c>
      <c r="AE196" s="22">
        <v>2047</v>
      </c>
      <c r="AF196" s="22">
        <v>2048</v>
      </c>
      <c r="AG196" s="22">
        <v>2049</v>
      </c>
      <c r="AH196" s="22">
        <v>2050</v>
      </c>
    </row>
    <row r="197" spans="2:34" hidden="1" outlineLevel="1">
      <c r="B197" t="str">
        <f t="shared" ref="B197:B208" si="85">_xlfn.TEXTJOIN(" - ",TRUE,C197:F197)</f>
        <v>Bio-methane (liquefied) - Plant lifetime - Global - Years</v>
      </c>
      <c r="C197" t="str">
        <f>C196</f>
        <v>Bio-methane (liquefied)</v>
      </c>
      <c r="D197" t="s">
        <v>109</v>
      </c>
      <c r="E197" t="s">
        <v>49</v>
      </c>
      <c r="F197" t="s">
        <v>110</v>
      </c>
      <c r="G197" s="74">
        <v>30</v>
      </c>
      <c r="H197" s="75">
        <f t="shared" ref="H197:AH197" si="86">G197</f>
        <v>30</v>
      </c>
      <c r="I197" s="75">
        <f t="shared" si="86"/>
        <v>30</v>
      </c>
      <c r="J197" s="75">
        <f t="shared" si="86"/>
        <v>30</v>
      </c>
      <c r="K197" s="75">
        <f t="shared" si="86"/>
        <v>30</v>
      </c>
      <c r="L197" s="75">
        <f t="shared" si="86"/>
        <v>30</v>
      </c>
      <c r="M197" s="75">
        <f t="shared" si="86"/>
        <v>30</v>
      </c>
      <c r="N197" s="75">
        <f t="shared" si="86"/>
        <v>30</v>
      </c>
      <c r="O197" s="75">
        <f t="shared" si="86"/>
        <v>30</v>
      </c>
      <c r="P197" s="75">
        <f t="shared" si="86"/>
        <v>30</v>
      </c>
      <c r="Q197" s="75">
        <f t="shared" si="86"/>
        <v>30</v>
      </c>
      <c r="R197" s="75">
        <f t="shared" si="86"/>
        <v>30</v>
      </c>
      <c r="S197" s="75">
        <f t="shared" si="86"/>
        <v>30</v>
      </c>
      <c r="T197" s="75">
        <f t="shared" si="86"/>
        <v>30</v>
      </c>
      <c r="U197" s="75">
        <f t="shared" si="86"/>
        <v>30</v>
      </c>
      <c r="V197" s="75">
        <f t="shared" si="86"/>
        <v>30</v>
      </c>
      <c r="W197" s="75">
        <f t="shared" si="86"/>
        <v>30</v>
      </c>
      <c r="X197" s="75">
        <f t="shared" si="86"/>
        <v>30</v>
      </c>
      <c r="Y197" s="75">
        <f t="shared" si="86"/>
        <v>30</v>
      </c>
      <c r="Z197" s="75">
        <f t="shared" si="86"/>
        <v>30</v>
      </c>
      <c r="AA197" s="75">
        <f t="shared" si="86"/>
        <v>30</v>
      </c>
      <c r="AB197" s="75">
        <f t="shared" si="86"/>
        <v>30</v>
      </c>
      <c r="AC197" s="75">
        <f t="shared" si="86"/>
        <v>30</v>
      </c>
      <c r="AD197" s="75">
        <f t="shared" si="86"/>
        <v>30</v>
      </c>
      <c r="AE197" s="75">
        <f t="shared" si="86"/>
        <v>30</v>
      </c>
      <c r="AF197" s="75">
        <f t="shared" si="86"/>
        <v>30</v>
      </c>
      <c r="AG197" s="75">
        <f t="shared" si="86"/>
        <v>30</v>
      </c>
      <c r="AH197" s="75">
        <f t="shared" si="86"/>
        <v>30</v>
      </c>
    </row>
    <row r="198" spans="2:34" hidden="1" outlineLevel="1">
      <c r="B198" t="str">
        <f t="shared" si="85"/>
        <v>Bio-methane (liquefied) - Total CAPEX - Global - USD/ton fuel</v>
      </c>
      <c r="C198" t="str">
        <f>C196</f>
        <v>Bio-methane (liquefied)</v>
      </c>
      <c r="D198" t="s">
        <v>136</v>
      </c>
      <c r="E198" t="s">
        <v>49</v>
      </c>
      <c r="F198" t="s">
        <v>31</v>
      </c>
      <c r="G198" s="72">
        <v>6229.7374606285011</v>
      </c>
      <c r="H198" s="72">
        <v>6144.34909587109</v>
      </c>
      <c r="I198" s="72">
        <v>6058.9607311136497</v>
      </c>
      <c r="J198" s="72">
        <v>5973.5723663562094</v>
      </c>
      <c r="K198" s="72">
        <v>5888.1840015987691</v>
      </c>
      <c r="L198" s="72">
        <v>5802.7956368413288</v>
      </c>
      <c r="M198" s="72">
        <v>5717.4072720838885</v>
      </c>
      <c r="N198" s="72">
        <v>5632.0189073264482</v>
      </c>
      <c r="O198" s="72">
        <v>5546.630542569008</v>
      </c>
      <c r="P198" s="72">
        <v>5461.2421778115677</v>
      </c>
      <c r="Q198" s="72">
        <v>5375.8538130541274</v>
      </c>
      <c r="R198" s="72">
        <v>5290.4654482967162</v>
      </c>
      <c r="S198" s="72">
        <v>5205.0770835392759</v>
      </c>
      <c r="T198" s="72">
        <v>5119.6887187818356</v>
      </c>
      <c r="U198" s="72">
        <v>5034.3003540243953</v>
      </c>
      <c r="V198" s="72">
        <v>4948.9119892669551</v>
      </c>
      <c r="W198" s="72">
        <v>4863.5236245095148</v>
      </c>
      <c r="X198" s="72">
        <v>4778.1352597520745</v>
      </c>
      <c r="Y198" s="72">
        <v>4692.7468949946342</v>
      </c>
      <c r="Z198" s="72">
        <v>4607.3585302371939</v>
      </c>
      <c r="AA198" s="72">
        <v>4521.9701654797536</v>
      </c>
      <c r="AB198" s="72">
        <v>4436.5818007223425</v>
      </c>
      <c r="AC198" s="72">
        <v>4351.1934359649022</v>
      </c>
      <c r="AD198" s="72">
        <v>4265.8050712074619</v>
      </c>
      <c r="AE198" s="72">
        <v>4180.4167064500216</v>
      </c>
      <c r="AF198" s="72">
        <v>4095.0283416925813</v>
      </c>
      <c r="AG198" s="72">
        <v>4009.639976935141</v>
      </c>
      <c r="AH198" s="72">
        <v>3924.2516121777007</v>
      </c>
    </row>
    <row r="199" spans="2:34" hidden="1" outlineLevel="1">
      <c r="B199" t="str">
        <f t="shared" si="85"/>
        <v>Bio-methane (liquefied) - OPEX - Global - USD/ton fuel/year</v>
      </c>
      <c r="C199" t="str">
        <f>C196</f>
        <v>Bio-methane (liquefied)</v>
      </c>
      <c r="D199" t="s">
        <v>41</v>
      </c>
      <c r="E199" t="s">
        <v>49</v>
      </c>
      <c r="F199" t="s">
        <v>114</v>
      </c>
      <c r="G199" s="72">
        <v>330.60377619559495</v>
      </c>
      <c r="H199" s="72">
        <v>327.11905046348147</v>
      </c>
      <c r="I199" s="72">
        <v>323.63432473136709</v>
      </c>
      <c r="J199" s="72">
        <v>320.14959899925361</v>
      </c>
      <c r="K199" s="72">
        <v>316.66487326714105</v>
      </c>
      <c r="L199" s="72">
        <v>313.18014753502757</v>
      </c>
      <c r="M199" s="72">
        <v>309.6954218029141</v>
      </c>
      <c r="N199" s="72">
        <v>306.21069607080062</v>
      </c>
      <c r="O199" s="72">
        <v>302.72597033868715</v>
      </c>
      <c r="P199" s="72">
        <v>299.24124460657367</v>
      </c>
      <c r="Q199" s="72">
        <v>295.7565188744602</v>
      </c>
      <c r="R199" s="72">
        <v>292.27179314234763</v>
      </c>
      <c r="S199" s="72">
        <v>288.78706741023416</v>
      </c>
      <c r="T199" s="72">
        <v>285.30234167812068</v>
      </c>
      <c r="U199" s="72">
        <v>281.81761594600721</v>
      </c>
      <c r="V199" s="72">
        <v>278.33289021389373</v>
      </c>
      <c r="W199" s="72">
        <v>274.84816448178026</v>
      </c>
      <c r="X199" s="72">
        <v>271.36343874966769</v>
      </c>
      <c r="Y199" s="72">
        <v>267.87871301755422</v>
      </c>
      <c r="Z199" s="72">
        <v>264.39398728544074</v>
      </c>
      <c r="AA199" s="72">
        <v>260.90926155332727</v>
      </c>
      <c r="AB199" s="72">
        <v>257.42453582121379</v>
      </c>
      <c r="AC199" s="72">
        <v>253.93981008910123</v>
      </c>
      <c r="AD199" s="72">
        <v>250.45508435698866</v>
      </c>
      <c r="AE199" s="72">
        <v>246.97035862487519</v>
      </c>
      <c r="AF199" s="72">
        <v>243.48563289276171</v>
      </c>
      <c r="AG199" s="72">
        <v>240.00090716064824</v>
      </c>
      <c r="AH199" s="72">
        <v>236.51618142853476</v>
      </c>
    </row>
    <row r="200" spans="2:34" hidden="1" outlineLevel="1">
      <c r="B200" t="str">
        <f t="shared" si="85"/>
        <v>Bio-methane (liquefied) - Energy demand - Global - MWh/ton fuel</v>
      </c>
      <c r="C200" t="str">
        <f>C196</f>
        <v>Bio-methane (liquefied)</v>
      </c>
      <c r="D200" t="s">
        <v>137</v>
      </c>
      <c r="E200" t="s">
        <v>49</v>
      </c>
      <c r="F200" t="s">
        <v>122</v>
      </c>
      <c r="G200" s="77">
        <v>1.198524174088083</v>
      </c>
      <c r="H200" s="77">
        <v>1.2005728460629972</v>
      </c>
      <c r="I200" s="77">
        <v>1.2026215180379123</v>
      </c>
      <c r="J200" s="77">
        <v>1.2046701900128265</v>
      </c>
      <c r="K200" s="77">
        <v>1.2067188619877416</v>
      </c>
      <c r="L200" s="77">
        <v>1.2087675339626558</v>
      </c>
      <c r="M200" s="77">
        <v>1.21081620593757</v>
      </c>
      <c r="N200" s="77">
        <v>1.2128648779124851</v>
      </c>
      <c r="O200" s="77">
        <v>1.2149135498873997</v>
      </c>
      <c r="P200" s="77">
        <v>1.2169622218623148</v>
      </c>
      <c r="Q200" s="77">
        <v>1.219010893837229</v>
      </c>
      <c r="R200" s="77">
        <v>1.2210595658121433</v>
      </c>
      <c r="S200" s="77">
        <v>1.2231082377870575</v>
      </c>
      <c r="T200" s="77">
        <v>1.2251569097619726</v>
      </c>
      <c r="U200" s="77">
        <v>1.2272055817368868</v>
      </c>
      <c r="V200" s="77">
        <v>1.229254253711801</v>
      </c>
      <c r="W200" s="77">
        <v>1.2313029256867161</v>
      </c>
      <c r="X200" s="77">
        <v>1.2333515976616312</v>
      </c>
      <c r="Y200" s="77">
        <v>1.2354002696365454</v>
      </c>
      <c r="Z200" s="77">
        <v>1.2374489416114605</v>
      </c>
      <c r="AA200" s="77">
        <v>1.2394976135863747</v>
      </c>
      <c r="AB200" s="77">
        <v>1.2415462855612889</v>
      </c>
      <c r="AC200" s="77">
        <v>1.243594957536204</v>
      </c>
      <c r="AD200" s="77">
        <v>1.2456436295111182</v>
      </c>
      <c r="AE200" s="77">
        <v>1.2476923014860333</v>
      </c>
      <c r="AF200" s="77">
        <v>1.2497409734609475</v>
      </c>
      <c r="AG200" s="77">
        <v>1.2517896454358617</v>
      </c>
      <c r="AH200" s="77">
        <v>1.2538383174107768</v>
      </c>
    </row>
    <row r="201" spans="2:34" hidden="1" outlineLevel="1">
      <c r="B201" t="str">
        <f t="shared" si="85"/>
        <v>Bio-methane (liquefied) - Conversion NG -&gt; Bio-CH4 - Global - ton NG/ton CH4</v>
      </c>
      <c r="C201" t="str">
        <f>C196</f>
        <v>Bio-methane (liquefied)</v>
      </c>
      <c r="D201" t="s">
        <v>152</v>
      </c>
      <c r="E201" t="s">
        <v>49</v>
      </c>
      <c r="F201" t="s">
        <v>153</v>
      </c>
      <c r="G201" s="77">
        <v>2.6999999999999691E-2</v>
      </c>
      <c r="H201" s="77">
        <v>2.5999999999999801E-2</v>
      </c>
      <c r="I201" s="77">
        <v>2.4999999999999911E-2</v>
      </c>
      <c r="J201" s="77">
        <v>2.3999999999999577E-2</v>
      </c>
      <c r="K201" s="77">
        <v>2.2999999999999687E-2</v>
      </c>
      <c r="L201" s="77">
        <v>2.1999999999999797E-2</v>
      </c>
      <c r="M201" s="77">
        <v>2.0999999999999908E-2</v>
      </c>
      <c r="N201" s="77">
        <v>1.9999999999999574E-2</v>
      </c>
      <c r="O201" s="77">
        <v>1.9000000000000128E-2</v>
      </c>
      <c r="P201" s="77">
        <v>1.8000000000000238E-2</v>
      </c>
      <c r="Q201" s="77">
        <v>1.7000000000000348E-2</v>
      </c>
      <c r="R201" s="77">
        <v>1.6000000000000014E-2</v>
      </c>
      <c r="S201" s="77">
        <v>1.5000000000000124E-2</v>
      </c>
      <c r="T201" s="77">
        <v>1.4000000000000234E-2</v>
      </c>
      <c r="U201" s="77">
        <v>1.3000000000000345E-2</v>
      </c>
      <c r="V201" s="77">
        <v>1.2000000000000011E-2</v>
      </c>
      <c r="W201" s="77">
        <v>1.1000000000000121E-2</v>
      </c>
      <c r="X201" s="77">
        <v>9.9999999999997868E-3</v>
      </c>
      <c r="Y201" s="77">
        <v>8.999999999999897E-3</v>
      </c>
      <c r="Z201" s="77">
        <v>7.999999999999563E-3</v>
      </c>
      <c r="AA201" s="77">
        <v>6.9999999999996732E-3</v>
      </c>
      <c r="AB201" s="77">
        <v>5.9999999999997833E-3</v>
      </c>
      <c r="AC201" s="77">
        <v>4.9999999999998934E-3</v>
      </c>
      <c r="AD201" s="77">
        <v>3.9999999999995595E-3</v>
      </c>
      <c r="AE201" s="77">
        <v>2.9999999999996696E-3</v>
      </c>
      <c r="AF201" s="77">
        <v>1.9999999999997797E-3</v>
      </c>
      <c r="AG201" s="77">
        <v>9.9999999999988987E-4</v>
      </c>
      <c r="AH201" s="77">
        <v>0</v>
      </c>
    </row>
    <row r="202" spans="2:34" hidden="1" outlineLevel="1">
      <c r="B202" t="str">
        <f t="shared" si="85"/>
        <v>Bio-methane (liquefied) - Conversion waste -&gt; Bio-CH4 - Global - ton waste/ton CH4</v>
      </c>
      <c r="C202" t="str">
        <f>C197</f>
        <v>Bio-methane (liquefied)</v>
      </c>
      <c r="D202" t="s">
        <v>154</v>
      </c>
      <c r="E202" t="s">
        <v>49</v>
      </c>
      <c r="F202" t="s">
        <v>155</v>
      </c>
      <c r="G202" s="77">
        <v>4.3820576406494709</v>
      </c>
      <c r="H202" s="77">
        <v>4.3564776379257708</v>
      </c>
      <c r="I202" s="77">
        <v>4.3308976352020707</v>
      </c>
      <c r="J202" s="77">
        <v>4.3053176324783777</v>
      </c>
      <c r="K202" s="77">
        <v>4.2797376297546776</v>
      </c>
      <c r="L202" s="77">
        <v>4.2541576270309776</v>
      </c>
      <c r="M202" s="77">
        <v>4.2285776243072775</v>
      </c>
      <c r="N202" s="77">
        <v>4.2029976215835774</v>
      </c>
      <c r="O202" s="77">
        <v>4.1774176188598844</v>
      </c>
      <c r="P202" s="77">
        <v>4.1518376161361843</v>
      </c>
      <c r="Q202" s="77">
        <v>4.1262576134124842</v>
      </c>
      <c r="R202" s="77">
        <v>4.1006776106887841</v>
      </c>
      <c r="S202" s="77">
        <v>4.075097607965084</v>
      </c>
      <c r="T202" s="77">
        <v>4.0495176052413839</v>
      </c>
      <c r="U202" s="77">
        <v>4.0239376025176909</v>
      </c>
      <c r="V202" s="77">
        <v>3.9983575997939909</v>
      </c>
      <c r="W202" s="77">
        <v>3.9727775970702908</v>
      </c>
      <c r="X202" s="77">
        <v>3.9471975943465907</v>
      </c>
      <c r="Y202" s="77">
        <v>3.9216175916228977</v>
      </c>
      <c r="Z202" s="77">
        <v>3.8960375888991976</v>
      </c>
      <c r="AA202" s="77">
        <v>3.8704575861754975</v>
      </c>
      <c r="AB202" s="77">
        <v>3.8448775834517974</v>
      </c>
      <c r="AC202" s="77">
        <v>3.8192975807280973</v>
      </c>
      <c r="AD202" s="77">
        <v>3.7937175780044043</v>
      </c>
      <c r="AE202" s="77">
        <v>3.7681375752807043</v>
      </c>
      <c r="AF202" s="77">
        <v>3.7425575725570042</v>
      </c>
      <c r="AG202" s="77">
        <v>3.7169775698333041</v>
      </c>
      <c r="AH202" s="77">
        <v>3.691397567109604</v>
      </c>
    </row>
    <row r="203" spans="2:34" hidden="1" outlineLevel="1">
      <c r="B203" t="str">
        <f t="shared" si="85"/>
        <v>Bio-methane (liquefied) - Process WTT emissions (carbon dioxide) - Global - ton CO2/ton fuel</v>
      </c>
      <c r="C203" t="str">
        <f>C200</f>
        <v>Bio-methane (liquefied)</v>
      </c>
      <c r="D203" t="s">
        <v>180</v>
      </c>
      <c r="E203" t="s">
        <v>49</v>
      </c>
      <c r="F203" t="s">
        <v>176</v>
      </c>
      <c r="G203" s="90">
        <f>-G206</f>
        <v>0</v>
      </c>
      <c r="H203" s="90">
        <f t="shared" ref="H203:AH203" si="87">-H206</f>
        <v>0</v>
      </c>
      <c r="I203" s="90">
        <f t="shared" si="87"/>
        <v>0</v>
      </c>
      <c r="J203" s="90">
        <f t="shared" si="87"/>
        <v>0</v>
      </c>
      <c r="K203" s="90">
        <f t="shared" si="87"/>
        <v>0</v>
      </c>
      <c r="L203" s="90">
        <f t="shared" si="87"/>
        <v>0</v>
      </c>
      <c r="M203" s="90">
        <f t="shared" si="87"/>
        <v>0</v>
      </c>
      <c r="N203" s="90">
        <f t="shared" si="87"/>
        <v>0</v>
      </c>
      <c r="O203" s="90">
        <f t="shared" si="87"/>
        <v>0</v>
      </c>
      <c r="P203" s="90">
        <f t="shared" si="87"/>
        <v>0</v>
      </c>
      <c r="Q203" s="90">
        <f t="shared" si="87"/>
        <v>0</v>
      </c>
      <c r="R203" s="90">
        <f t="shared" si="87"/>
        <v>0</v>
      </c>
      <c r="S203" s="90">
        <f t="shared" si="87"/>
        <v>0</v>
      </c>
      <c r="T203" s="90">
        <f t="shared" si="87"/>
        <v>0</v>
      </c>
      <c r="U203" s="90">
        <f t="shared" si="87"/>
        <v>0</v>
      </c>
      <c r="V203" s="90">
        <f t="shared" si="87"/>
        <v>0</v>
      </c>
      <c r="W203" s="90">
        <f t="shared" si="87"/>
        <v>0</v>
      </c>
      <c r="X203" s="90">
        <f t="shared" si="87"/>
        <v>0</v>
      </c>
      <c r="Y203" s="90">
        <f t="shared" si="87"/>
        <v>0</v>
      </c>
      <c r="Z203" s="90">
        <f t="shared" si="87"/>
        <v>0</v>
      </c>
      <c r="AA203" s="90">
        <f t="shared" si="87"/>
        <v>0</v>
      </c>
      <c r="AB203" s="90">
        <f t="shared" si="87"/>
        <v>0</v>
      </c>
      <c r="AC203" s="90">
        <f t="shared" si="87"/>
        <v>0</v>
      </c>
      <c r="AD203" s="90">
        <f t="shared" si="87"/>
        <v>0</v>
      </c>
      <c r="AE203" s="90">
        <f t="shared" si="87"/>
        <v>0</v>
      </c>
      <c r="AF203" s="90">
        <f t="shared" si="87"/>
        <v>0</v>
      </c>
      <c r="AG203" s="90">
        <f t="shared" si="87"/>
        <v>0</v>
      </c>
      <c r="AH203" s="90">
        <f t="shared" si="87"/>
        <v>0</v>
      </c>
    </row>
    <row r="204" spans="2:34" hidden="1" outlineLevel="1">
      <c r="B204" t="str">
        <f t="shared" si="85"/>
        <v>Bio-methane (liquefied) - Process WTT emissions (methane) - Global - ton CH4/ton fuel</v>
      </c>
      <c r="C204" t="str">
        <f>C200</f>
        <v>Bio-methane (liquefied)</v>
      </c>
      <c r="D204" t="s">
        <v>181</v>
      </c>
      <c r="E204" t="s">
        <v>49</v>
      </c>
      <c r="F204" t="s">
        <v>177</v>
      </c>
      <c r="G204" s="80">
        <v>0</v>
      </c>
      <c r="H204" s="81">
        <f t="shared" ref="H204:AH204" si="88">G204</f>
        <v>0</v>
      </c>
      <c r="I204" s="81">
        <f t="shared" si="88"/>
        <v>0</v>
      </c>
      <c r="J204" s="81">
        <f t="shared" si="88"/>
        <v>0</v>
      </c>
      <c r="K204" s="81">
        <f t="shared" si="88"/>
        <v>0</v>
      </c>
      <c r="L204" s="81">
        <f t="shared" si="88"/>
        <v>0</v>
      </c>
      <c r="M204" s="81">
        <f t="shared" si="88"/>
        <v>0</v>
      </c>
      <c r="N204" s="81">
        <f t="shared" si="88"/>
        <v>0</v>
      </c>
      <c r="O204" s="81">
        <f t="shared" si="88"/>
        <v>0</v>
      </c>
      <c r="P204" s="81">
        <f t="shared" si="88"/>
        <v>0</v>
      </c>
      <c r="Q204" s="81">
        <f t="shared" si="88"/>
        <v>0</v>
      </c>
      <c r="R204" s="81">
        <f t="shared" si="88"/>
        <v>0</v>
      </c>
      <c r="S204" s="81">
        <f t="shared" si="88"/>
        <v>0</v>
      </c>
      <c r="T204" s="81">
        <f t="shared" si="88"/>
        <v>0</v>
      </c>
      <c r="U204" s="81">
        <f t="shared" si="88"/>
        <v>0</v>
      </c>
      <c r="V204" s="81">
        <f t="shared" si="88"/>
        <v>0</v>
      </c>
      <c r="W204" s="81">
        <f t="shared" si="88"/>
        <v>0</v>
      </c>
      <c r="X204" s="81">
        <f t="shared" si="88"/>
        <v>0</v>
      </c>
      <c r="Y204" s="81">
        <f t="shared" si="88"/>
        <v>0</v>
      </c>
      <c r="Z204" s="81">
        <f t="shared" si="88"/>
        <v>0</v>
      </c>
      <c r="AA204" s="81">
        <f t="shared" si="88"/>
        <v>0</v>
      </c>
      <c r="AB204" s="81">
        <f t="shared" si="88"/>
        <v>0</v>
      </c>
      <c r="AC204" s="81">
        <f t="shared" si="88"/>
        <v>0</v>
      </c>
      <c r="AD204" s="81">
        <f t="shared" si="88"/>
        <v>0</v>
      </c>
      <c r="AE204" s="81">
        <f t="shared" si="88"/>
        <v>0</v>
      </c>
      <c r="AF204" s="81">
        <f t="shared" si="88"/>
        <v>0</v>
      </c>
      <c r="AG204" s="81">
        <f t="shared" si="88"/>
        <v>0</v>
      </c>
      <c r="AH204" s="81">
        <f t="shared" si="88"/>
        <v>0</v>
      </c>
    </row>
    <row r="205" spans="2:34" hidden="1" outlineLevel="1">
      <c r="B205" t="str">
        <f t="shared" si="85"/>
        <v>Bio-methane (liquefied) - Process WTT emissions (nitrous oxide) - Global - ton N2O/ton fuel</v>
      </c>
      <c r="C205" t="str">
        <f>C200</f>
        <v>Bio-methane (liquefied)</v>
      </c>
      <c r="D205" t="s">
        <v>182</v>
      </c>
      <c r="E205" t="s">
        <v>49</v>
      </c>
      <c r="F205" t="s">
        <v>178</v>
      </c>
      <c r="G205" s="80">
        <v>0</v>
      </c>
      <c r="H205" s="81">
        <f t="shared" ref="H205:AH205" si="89">G205</f>
        <v>0</v>
      </c>
      <c r="I205" s="81">
        <f t="shared" si="89"/>
        <v>0</v>
      </c>
      <c r="J205" s="81">
        <f t="shared" si="89"/>
        <v>0</v>
      </c>
      <c r="K205" s="81">
        <f t="shared" si="89"/>
        <v>0</v>
      </c>
      <c r="L205" s="81">
        <f t="shared" si="89"/>
        <v>0</v>
      </c>
      <c r="M205" s="81">
        <f t="shared" si="89"/>
        <v>0</v>
      </c>
      <c r="N205" s="81">
        <f t="shared" si="89"/>
        <v>0</v>
      </c>
      <c r="O205" s="81">
        <f t="shared" si="89"/>
        <v>0</v>
      </c>
      <c r="P205" s="81">
        <f t="shared" si="89"/>
        <v>0</v>
      </c>
      <c r="Q205" s="81">
        <f t="shared" si="89"/>
        <v>0</v>
      </c>
      <c r="R205" s="81">
        <f t="shared" si="89"/>
        <v>0</v>
      </c>
      <c r="S205" s="81">
        <f t="shared" si="89"/>
        <v>0</v>
      </c>
      <c r="T205" s="81">
        <f t="shared" si="89"/>
        <v>0</v>
      </c>
      <c r="U205" s="81">
        <f t="shared" si="89"/>
        <v>0</v>
      </c>
      <c r="V205" s="81">
        <f t="shared" si="89"/>
        <v>0</v>
      </c>
      <c r="W205" s="81">
        <f t="shared" si="89"/>
        <v>0</v>
      </c>
      <c r="X205" s="81">
        <f t="shared" si="89"/>
        <v>0</v>
      </c>
      <c r="Y205" s="81">
        <f t="shared" si="89"/>
        <v>0</v>
      </c>
      <c r="Z205" s="81">
        <f t="shared" si="89"/>
        <v>0</v>
      </c>
      <c r="AA205" s="81">
        <f t="shared" si="89"/>
        <v>0</v>
      </c>
      <c r="AB205" s="81">
        <f t="shared" si="89"/>
        <v>0</v>
      </c>
      <c r="AC205" s="81">
        <f t="shared" si="89"/>
        <v>0</v>
      </c>
      <c r="AD205" s="81">
        <f t="shared" si="89"/>
        <v>0</v>
      </c>
      <c r="AE205" s="81">
        <f t="shared" si="89"/>
        <v>0</v>
      </c>
      <c r="AF205" s="81">
        <f t="shared" si="89"/>
        <v>0</v>
      </c>
      <c r="AG205" s="81">
        <f t="shared" si="89"/>
        <v>0</v>
      </c>
      <c r="AH205" s="81">
        <f t="shared" si="89"/>
        <v>0</v>
      </c>
    </row>
    <row r="206" spans="2:34" hidden="1" outlineLevel="1">
      <c r="B206" t="str">
        <f t="shared" si="85"/>
        <v>Bio-methane (liquefied) - TTW emissions (carbon dioxide) - Global - ton CO2/ton fuel</v>
      </c>
      <c r="C206" t="str">
        <f>C204</f>
        <v>Bio-methane (liquefied)</v>
      </c>
      <c r="D206" t="s">
        <v>202</v>
      </c>
      <c r="E206" t="s">
        <v>49</v>
      </c>
      <c r="F206" t="s">
        <v>176</v>
      </c>
      <c r="G206" s="80">
        <v>0</v>
      </c>
      <c r="H206" s="81">
        <f>G206</f>
        <v>0</v>
      </c>
      <c r="I206" s="81">
        <f t="shared" ref="I206:AH208" si="90">H206</f>
        <v>0</v>
      </c>
      <c r="J206" s="81">
        <f t="shared" si="90"/>
        <v>0</v>
      </c>
      <c r="K206" s="81">
        <f t="shared" si="90"/>
        <v>0</v>
      </c>
      <c r="L206" s="81">
        <f t="shared" si="90"/>
        <v>0</v>
      </c>
      <c r="M206" s="81">
        <f t="shared" si="90"/>
        <v>0</v>
      </c>
      <c r="N206" s="81">
        <f t="shared" si="90"/>
        <v>0</v>
      </c>
      <c r="O206" s="81">
        <f t="shared" si="90"/>
        <v>0</v>
      </c>
      <c r="P206" s="81">
        <f t="shared" si="90"/>
        <v>0</v>
      </c>
      <c r="Q206" s="81">
        <f t="shared" si="90"/>
        <v>0</v>
      </c>
      <c r="R206" s="81">
        <f t="shared" si="90"/>
        <v>0</v>
      </c>
      <c r="S206" s="81">
        <f t="shared" si="90"/>
        <v>0</v>
      </c>
      <c r="T206" s="81">
        <f t="shared" si="90"/>
        <v>0</v>
      </c>
      <c r="U206" s="81">
        <f t="shared" si="90"/>
        <v>0</v>
      </c>
      <c r="V206" s="81">
        <f t="shared" si="90"/>
        <v>0</v>
      </c>
      <c r="W206" s="81">
        <f t="shared" si="90"/>
        <v>0</v>
      </c>
      <c r="X206" s="81">
        <f t="shared" si="90"/>
        <v>0</v>
      </c>
      <c r="Y206" s="81">
        <f t="shared" si="90"/>
        <v>0</v>
      </c>
      <c r="Z206" s="81">
        <f t="shared" si="90"/>
        <v>0</v>
      </c>
      <c r="AA206" s="81">
        <f t="shared" si="90"/>
        <v>0</v>
      </c>
      <c r="AB206" s="81">
        <f t="shared" si="90"/>
        <v>0</v>
      </c>
      <c r="AC206" s="81">
        <f t="shared" si="90"/>
        <v>0</v>
      </c>
      <c r="AD206" s="81">
        <f t="shared" si="90"/>
        <v>0</v>
      </c>
      <c r="AE206" s="81">
        <f t="shared" si="90"/>
        <v>0</v>
      </c>
      <c r="AF206" s="81">
        <f t="shared" si="90"/>
        <v>0</v>
      </c>
      <c r="AG206" s="81">
        <f t="shared" si="90"/>
        <v>0</v>
      </c>
      <c r="AH206" s="81">
        <f t="shared" si="90"/>
        <v>0</v>
      </c>
    </row>
    <row r="207" spans="2:34" hidden="1" outlineLevel="1">
      <c r="B207" t="str">
        <f t="shared" si="85"/>
        <v>Bio-methane (liquefied) - TTW emissions (methane) - Global - ton CH4/ton fuel</v>
      </c>
      <c r="C207" t="str">
        <f>C204</f>
        <v>Bio-methane (liquefied)</v>
      </c>
      <c r="D207" t="s">
        <v>203</v>
      </c>
      <c r="E207" t="s">
        <v>49</v>
      </c>
      <c r="F207" t="s">
        <v>177</v>
      </c>
      <c r="G207" s="82">
        <v>2.4E-2</v>
      </c>
      <c r="H207" s="82">
        <v>2.1999999999999999E-2</v>
      </c>
      <c r="I207" s="82">
        <v>0.02</v>
      </c>
      <c r="J207" s="82">
        <v>1.7999999999999999E-2</v>
      </c>
      <c r="K207" s="82">
        <v>1.6E-2</v>
      </c>
      <c r="L207" s="82">
        <v>1.4E-2</v>
      </c>
      <c r="M207" s="82">
        <v>1.2E-2</v>
      </c>
      <c r="N207" s="82">
        <v>0.01</v>
      </c>
      <c r="O207" s="82">
        <f t="shared" si="90"/>
        <v>0.01</v>
      </c>
      <c r="P207" s="82">
        <f t="shared" si="90"/>
        <v>0.01</v>
      </c>
      <c r="Q207" s="82">
        <f t="shared" si="90"/>
        <v>0.01</v>
      </c>
      <c r="R207" s="82">
        <f t="shared" si="90"/>
        <v>0.01</v>
      </c>
      <c r="S207" s="82">
        <f t="shared" si="90"/>
        <v>0.01</v>
      </c>
      <c r="T207" s="82">
        <f t="shared" si="90"/>
        <v>0.01</v>
      </c>
      <c r="U207" s="82">
        <f t="shared" si="90"/>
        <v>0.01</v>
      </c>
      <c r="V207" s="82">
        <f t="shared" si="90"/>
        <v>0.01</v>
      </c>
      <c r="W207" s="82">
        <f t="shared" si="90"/>
        <v>0.01</v>
      </c>
      <c r="X207" s="82">
        <f t="shared" si="90"/>
        <v>0.01</v>
      </c>
      <c r="Y207" s="82">
        <f t="shared" si="90"/>
        <v>0.01</v>
      </c>
      <c r="Z207" s="82">
        <f t="shared" si="90"/>
        <v>0.01</v>
      </c>
      <c r="AA207" s="82">
        <f t="shared" si="90"/>
        <v>0.01</v>
      </c>
      <c r="AB207" s="82">
        <f t="shared" si="90"/>
        <v>0.01</v>
      </c>
      <c r="AC207" s="82">
        <f t="shared" si="90"/>
        <v>0.01</v>
      </c>
      <c r="AD207" s="82">
        <f t="shared" si="90"/>
        <v>0.01</v>
      </c>
      <c r="AE207" s="82">
        <f t="shared" si="90"/>
        <v>0.01</v>
      </c>
      <c r="AF207" s="82">
        <f t="shared" si="90"/>
        <v>0.01</v>
      </c>
      <c r="AG207" s="82">
        <f t="shared" si="90"/>
        <v>0.01</v>
      </c>
      <c r="AH207" s="82">
        <f>AG207</f>
        <v>0.01</v>
      </c>
    </row>
    <row r="208" spans="2:34" hidden="1" outlineLevel="1">
      <c r="B208" t="str">
        <f t="shared" si="85"/>
        <v>Bio-methane (liquefied) - TTW emissions (nitrous oxide) - Global - ton N2O/ton fuel</v>
      </c>
      <c r="C208" t="str">
        <f>C205</f>
        <v>Bio-methane (liquefied)</v>
      </c>
      <c r="D208" t="s">
        <v>204</v>
      </c>
      <c r="E208" t="s">
        <v>49</v>
      </c>
      <c r="F208" t="s">
        <v>178</v>
      </c>
      <c r="G208" s="74">
        <v>0</v>
      </c>
      <c r="H208" s="75">
        <f t="shared" ref="H208:N208" si="91">G208</f>
        <v>0</v>
      </c>
      <c r="I208" s="75">
        <f t="shared" si="91"/>
        <v>0</v>
      </c>
      <c r="J208" s="75">
        <f t="shared" si="91"/>
        <v>0</v>
      </c>
      <c r="K208" s="75">
        <f t="shared" si="91"/>
        <v>0</v>
      </c>
      <c r="L208" s="75">
        <f t="shared" si="91"/>
        <v>0</v>
      </c>
      <c r="M208" s="75">
        <f t="shared" si="91"/>
        <v>0</v>
      </c>
      <c r="N208" s="75">
        <f t="shared" si="91"/>
        <v>0</v>
      </c>
      <c r="O208" s="75">
        <f t="shared" si="90"/>
        <v>0</v>
      </c>
      <c r="P208" s="75">
        <f t="shared" si="90"/>
        <v>0</v>
      </c>
      <c r="Q208" s="75">
        <f t="shared" si="90"/>
        <v>0</v>
      </c>
      <c r="R208" s="75">
        <f t="shared" si="90"/>
        <v>0</v>
      </c>
      <c r="S208" s="75">
        <f t="shared" si="90"/>
        <v>0</v>
      </c>
      <c r="T208" s="75">
        <f t="shared" si="90"/>
        <v>0</v>
      </c>
      <c r="U208" s="75">
        <f t="shared" si="90"/>
        <v>0</v>
      </c>
      <c r="V208" s="75">
        <f t="shared" si="90"/>
        <v>0</v>
      </c>
      <c r="W208" s="75">
        <f t="shared" si="90"/>
        <v>0</v>
      </c>
      <c r="X208" s="75">
        <f t="shared" si="90"/>
        <v>0</v>
      </c>
      <c r="Y208" s="75">
        <f t="shared" si="90"/>
        <v>0</v>
      </c>
      <c r="Z208" s="75">
        <f t="shared" si="90"/>
        <v>0</v>
      </c>
      <c r="AA208" s="75">
        <f t="shared" si="90"/>
        <v>0</v>
      </c>
      <c r="AB208" s="75">
        <f t="shared" si="90"/>
        <v>0</v>
      </c>
      <c r="AC208" s="75">
        <f t="shared" si="90"/>
        <v>0</v>
      </c>
      <c r="AD208" s="75">
        <f t="shared" si="90"/>
        <v>0</v>
      </c>
      <c r="AE208" s="75">
        <f t="shared" si="90"/>
        <v>0</v>
      </c>
      <c r="AF208" s="75">
        <f t="shared" si="90"/>
        <v>0</v>
      </c>
      <c r="AG208" s="75">
        <f t="shared" si="90"/>
        <v>0</v>
      </c>
      <c r="AH208" s="75">
        <f>AG208</f>
        <v>0</v>
      </c>
    </row>
    <row r="209" spans="2:34" collapsed="1"/>
    <row r="210" spans="2:34">
      <c r="C210" s="18" t="s">
        <v>105</v>
      </c>
      <c r="D210" s="18" t="s">
        <v>28</v>
      </c>
      <c r="E210" s="18" t="s">
        <v>1</v>
      </c>
      <c r="F210" s="18" t="s">
        <v>29</v>
      </c>
      <c r="G210" s="22">
        <v>2023</v>
      </c>
      <c r="H210" s="22">
        <v>2024</v>
      </c>
      <c r="I210" s="22">
        <v>2025</v>
      </c>
      <c r="J210" s="22">
        <v>2026</v>
      </c>
      <c r="K210" s="22">
        <v>2027</v>
      </c>
      <c r="L210" s="22">
        <v>2028</v>
      </c>
      <c r="M210" s="22">
        <v>2029</v>
      </c>
      <c r="N210" s="22">
        <v>2030</v>
      </c>
      <c r="O210" s="22">
        <v>2031</v>
      </c>
      <c r="P210" s="22">
        <v>2032</v>
      </c>
      <c r="Q210" s="22">
        <v>2033</v>
      </c>
      <c r="R210" s="22">
        <v>2034</v>
      </c>
      <c r="S210" s="22">
        <v>2035</v>
      </c>
      <c r="T210" s="22">
        <v>2036</v>
      </c>
      <c r="U210" s="22">
        <v>2037</v>
      </c>
      <c r="V210" s="22">
        <v>2038</v>
      </c>
      <c r="W210" s="22">
        <v>2039</v>
      </c>
      <c r="X210" s="22">
        <v>2040</v>
      </c>
      <c r="Y210" s="22">
        <v>2041</v>
      </c>
      <c r="Z210" s="22">
        <v>2042</v>
      </c>
      <c r="AA210" s="22">
        <v>2043</v>
      </c>
      <c r="AB210" s="22">
        <v>2044</v>
      </c>
      <c r="AC210" s="22">
        <v>2045</v>
      </c>
      <c r="AD210" s="22">
        <v>2046</v>
      </c>
      <c r="AE210" s="22">
        <v>2047</v>
      </c>
      <c r="AF210" s="22">
        <v>2048</v>
      </c>
      <c r="AG210" s="22">
        <v>2049</v>
      </c>
      <c r="AH210" s="22">
        <v>2050</v>
      </c>
    </row>
    <row r="211" spans="2:34" hidden="1" outlineLevel="1">
      <c r="B211" t="str">
        <f t="shared" ref="B211:B223" si="92">_xlfn.TEXTJOIN(" - ",TRUE,C211:F211)</f>
        <v>Bio-oil (HTL) - Plant lifetime - Global - Years</v>
      </c>
      <c r="C211" t="str">
        <f>C210</f>
        <v>Bio-oil (HTL)</v>
      </c>
      <c r="D211" t="s">
        <v>109</v>
      </c>
      <c r="E211" t="s">
        <v>49</v>
      </c>
      <c r="F211" t="s">
        <v>110</v>
      </c>
      <c r="G211" s="85"/>
      <c r="H211" s="84"/>
      <c r="I211" s="84"/>
      <c r="J211" s="84"/>
      <c r="K211" s="84"/>
      <c r="L211" s="84"/>
      <c r="M211" s="84"/>
      <c r="N211" s="74">
        <v>30</v>
      </c>
      <c r="O211" s="75">
        <f t="shared" ref="O211:AH211" si="93">N211</f>
        <v>30</v>
      </c>
      <c r="P211" s="75">
        <f t="shared" si="93"/>
        <v>30</v>
      </c>
      <c r="Q211" s="75">
        <f t="shared" si="93"/>
        <v>30</v>
      </c>
      <c r="R211" s="75">
        <f t="shared" si="93"/>
        <v>30</v>
      </c>
      <c r="S211" s="75">
        <f t="shared" si="93"/>
        <v>30</v>
      </c>
      <c r="T211" s="75">
        <f t="shared" si="93"/>
        <v>30</v>
      </c>
      <c r="U211" s="75">
        <f t="shared" si="93"/>
        <v>30</v>
      </c>
      <c r="V211" s="75">
        <f t="shared" si="93"/>
        <v>30</v>
      </c>
      <c r="W211" s="75">
        <f t="shared" si="93"/>
        <v>30</v>
      </c>
      <c r="X211" s="75">
        <f t="shared" si="93"/>
        <v>30</v>
      </c>
      <c r="Y211" s="75">
        <f t="shared" si="93"/>
        <v>30</v>
      </c>
      <c r="Z211" s="75">
        <f t="shared" si="93"/>
        <v>30</v>
      </c>
      <c r="AA211" s="75">
        <f t="shared" si="93"/>
        <v>30</v>
      </c>
      <c r="AB211" s="75">
        <f t="shared" si="93"/>
        <v>30</v>
      </c>
      <c r="AC211" s="75">
        <f t="shared" si="93"/>
        <v>30</v>
      </c>
      <c r="AD211" s="75">
        <f t="shared" si="93"/>
        <v>30</v>
      </c>
      <c r="AE211" s="75">
        <f t="shared" si="93"/>
        <v>30</v>
      </c>
      <c r="AF211" s="75">
        <f t="shared" si="93"/>
        <v>30</v>
      </c>
      <c r="AG211" s="75">
        <f t="shared" si="93"/>
        <v>30</v>
      </c>
      <c r="AH211" s="75">
        <f t="shared" si="93"/>
        <v>30</v>
      </c>
    </row>
    <row r="212" spans="2:34" hidden="1" outlineLevel="1">
      <c r="B212" t="str">
        <f t="shared" si="92"/>
        <v>Bio-oil (HTL) - Total CAPEX - Global - USD/ton fuel</v>
      </c>
      <c r="C212" t="str">
        <f>C210</f>
        <v>Bio-oil (HTL)</v>
      </c>
      <c r="D212" t="s">
        <v>136</v>
      </c>
      <c r="E212" t="s">
        <v>49</v>
      </c>
      <c r="F212" t="s">
        <v>31</v>
      </c>
      <c r="G212" s="85"/>
      <c r="H212" s="85"/>
      <c r="I212" s="85"/>
      <c r="J212" s="85"/>
      <c r="K212" s="85"/>
      <c r="L212" s="85"/>
      <c r="M212" s="85"/>
      <c r="N212" s="72">
        <v>2976.6674579740502</v>
      </c>
      <c r="O212" s="72">
        <v>2940.9474484782986</v>
      </c>
      <c r="P212" s="72">
        <v>2905.2274389826052</v>
      </c>
      <c r="Q212" s="72">
        <v>2869.5074294869119</v>
      </c>
      <c r="R212" s="72">
        <v>2833.787419991233</v>
      </c>
      <c r="S212" s="72">
        <v>2798.0674104955469</v>
      </c>
      <c r="T212" s="72">
        <v>2780.2074057477075</v>
      </c>
      <c r="U212" s="72">
        <v>2762.3474009998608</v>
      </c>
      <c r="V212" s="72">
        <v>2744.4873962520142</v>
      </c>
      <c r="W212" s="72">
        <v>2726.6273915041747</v>
      </c>
      <c r="X212" s="72">
        <v>2708.7673867563353</v>
      </c>
      <c r="Y212" s="72">
        <v>2690.9073820084886</v>
      </c>
      <c r="Z212" s="72">
        <v>2673.0473772606492</v>
      </c>
      <c r="AA212" s="72">
        <v>2655.1873725128025</v>
      </c>
      <c r="AB212" s="72">
        <v>2637.3273677649559</v>
      </c>
      <c r="AC212" s="72">
        <v>2619.4673630171164</v>
      </c>
      <c r="AD212" s="72">
        <v>2601.6073582692698</v>
      </c>
      <c r="AE212" s="72">
        <v>2583.7473535214303</v>
      </c>
      <c r="AF212" s="72">
        <v>2565.8873487735837</v>
      </c>
      <c r="AG212" s="72">
        <v>2548.027344025737</v>
      </c>
      <c r="AH212" s="72">
        <v>2530.1673392778976</v>
      </c>
    </row>
    <row r="213" spans="2:34" hidden="1" outlineLevel="1">
      <c r="B213" t="str">
        <f t="shared" si="92"/>
        <v>Bio-oil (HTL) - OPEX - Global - USD/ton fuel/year</v>
      </c>
      <c r="C213" t="str">
        <f>C210</f>
        <v>Bio-oil (HTL)</v>
      </c>
      <c r="D213" t="s">
        <v>41</v>
      </c>
      <c r="E213" t="s">
        <v>49</v>
      </c>
      <c r="F213" t="s">
        <v>114</v>
      </c>
      <c r="G213" s="85"/>
      <c r="H213" s="85"/>
      <c r="I213" s="85"/>
      <c r="J213" s="85"/>
      <c r="K213" s="85"/>
      <c r="L213" s="85"/>
      <c r="M213" s="85"/>
      <c r="N213" s="72">
        <v>321.41145340894582</v>
      </c>
      <c r="O213" s="72">
        <v>317.55451596802141</v>
      </c>
      <c r="P213" s="72">
        <v>313.69757852711427</v>
      </c>
      <c r="Q213" s="72">
        <v>309.84064108620714</v>
      </c>
      <c r="R213" s="72">
        <v>305.98370364530001</v>
      </c>
      <c r="S213" s="72">
        <v>302.12676620439288</v>
      </c>
      <c r="T213" s="72">
        <v>300.19829748393931</v>
      </c>
      <c r="U213" s="72">
        <v>298.26982876348575</v>
      </c>
      <c r="V213" s="72">
        <v>296.34136004303218</v>
      </c>
      <c r="W213" s="72">
        <v>294.41289132257862</v>
      </c>
      <c r="X213" s="72">
        <v>292.48442260212505</v>
      </c>
      <c r="Y213" s="72">
        <v>290.55595388167148</v>
      </c>
      <c r="Z213" s="72">
        <v>288.62748516121792</v>
      </c>
      <c r="AA213" s="72">
        <v>286.69901644076435</v>
      </c>
      <c r="AB213" s="72">
        <v>284.77054772031079</v>
      </c>
      <c r="AC213" s="72">
        <v>282.84207899985677</v>
      </c>
      <c r="AD213" s="72">
        <v>280.9136102794032</v>
      </c>
      <c r="AE213" s="72">
        <v>278.98514155894964</v>
      </c>
      <c r="AF213" s="72">
        <v>277.05667283849607</v>
      </c>
      <c r="AG213" s="72">
        <v>275.1282041180425</v>
      </c>
      <c r="AH213" s="72">
        <v>273.19973539758894</v>
      </c>
    </row>
    <row r="214" spans="2:34" hidden="1" outlineLevel="1">
      <c r="B214" t="str">
        <f t="shared" si="92"/>
        <v>Bio-oil (HTL) - Energy demand - Global - MWh/ton fuel</v>
      </c>
      <c r="C214" t="str">
        <f>C210</f>
        <v>Bio-oil (HTL)</v>
      </c>
      <c r="D214" t="s">
        <v>137</v>
      </c>
      <c r="E214" t="s">
        <v>49</v>
      </c>
      <c r="F214" t="s">
        <v>122</v>
      </c>
      <c r="G214" s="86"/>
      <c r="H214" s="86"/>
      <c r="I214" s="86"/>
      <c r="J214" s="86"/>
      <c r="K214" s="86"/>
      <c r="L214" s="86"/>
      <c r="M214" s="86"/>
      <c r="N214" s="77">
        <v>0.79751787885447367</v>
      </c>
      <c r="O214" s="77">
        <v>0.79693221079978627</v>
      </c>
      <c r="P214" s="77">
        <v>0.79634654274509908</v>
      </c>
      <c r="Q214" s="77">
        <v>0.7957608746904119</v>
      </c>
      <c r="R214" s="77">
        <v>0.79517520663572472</v>
      </c>
      <c r="S214" s="77">
        <v>0.79458953858103754</v>
      </c>
      <c r="T214" s="77">
        <v>0.79400387052635035</v>
      </c>
      <c r="U214" s="77">
        <v>0.79341820247166295</v>
      </c>
      <c r="V214" s="77">
        <v>0.79283253441697576</v>
      </c>
      <c r="W214" s="77">
        <v>0.79224686636228858</v>
      </c>
      <c r="X214" s="77">
        <v>0.7916611983076014</v>
      </c>
      <c r="Y214" s="77">
        <v>0.79107553025291399</v>
      </c>
      <c r="Z214" s="77">
        <v>0.79048986219822681</v>
      </c>
      <c r="AA214" s="77">
        <v>0.78990419414353963</v>
      </c>
      <c r="AB214" s="77">
        <v>0.78931852608885245</v>
      </c>
      <c r="AC214" s="77">
        <v>0.78873285803416526</v>
      </c>
      <c r="AD214" s="77">
        <v>0.78814718997947808</v>
      </c>
      <c r="AE214" s="77">
        <v>0.78756152192479068</v>
      </c>
      <c r="AF214" s="77">
        <v>0.78697585387010349</v>
      </c>
      <c r="AG214" s="77">
        <v>0.78639018581541631</v>
      </c>
      <c r="AH214" s="77">
        <v>0.7858045177607289</v>
      </c>
    </row>
    <row r="215" spans="2:34" hidden="1" outlineLevel="1">
      <c r="B215" t="str">
        <f t="shared" si="92"/>
        <v>Bio-oil (HTL) - Conversion H2 -&gt; Bio-diesel (HTL) - Global - ton H2/ton diesel</v>
      </c>
      <c r="C215" t="str">
        <f>C210</f>
        <v>Bio-oil (HTL)</v>
      </c>
      <c r="D215" t="s">
        <v>156</v>
      </c>
      <c r="E215" t="s">
        <v>49</v>
      </c>
      <c r="F215" t="s">
        <v>89</v>
      </c>
      <c r="G215" s="86"/>
      <c r="H215" s="86"/>
      <c r="I215" s="86"/>
      <c r="J215" s="86"/>
      <c r="K215" s="86"/>
      <c r="L215" s="86"/>
      <c r="M215" s="86"/>
      <c r="N215" s="77">
        <v>6.25E-2</v>
      </c>
      <c r="O215" s="77">
        <v>6.25E-2</v>
      </c>
      <c r="P215" s="77">
        <v>6.25E-2</v>
      </c>
      <c r="Q215" s="77">
        <v>6.25E-2</v>
      </c>
      <c r="R215" s="77">
        <v>6.25E-2</v>
      </c>
      <c r="S215" s="77">
        <v>6.25E-2</v>
      </c>
      <c r="T215" s="77">
        <v>6.25E-2</v>
      </c>
      <c r="U215" s="77">
        <v>6.25E-2</v>
      </c>
      <c r="V215" s="77">
        <v>6.25E-2</v>
      </c>
      <c r="W215" s="77">
        <v>6.25E-2</v>
      </c>
      <c r="X215" s="77">
        <v>6.25E-2</v>
      </c>
      <c r="Y215" s="77">
        <v>6.25E-2</v>
      </c>
      <c r="Z215" s="77">
        <v>6.25E-2</v>
      </c>
      <c r="AA215" s="77">
        <v>6.25E-2</v>
      </c>
      <c r="AB215" s="77">
        <v>6.25E-2</v>
      </c>
      <c r="AC215" s="77">
        <v>6.25E-2</v>
      </c>
      <c r="AD215" s="77">
        <v>6.25E-2</v>
      </c>
      <c r="AE215" s="77">
        <v>6.25E-2</v>
      </c>
      <c r="AF215" s="77">
        <v>6.25E-2</v>
      </c>
      <c r="AG215" s="77">
        <v>6.25E-2</v>
      </c>
      <c r="AH215" s="77">
        <v>6.25E-2</v>
      </c>
    </row>
    <row r="216" spans="2:34" hidden="1" outlineLevel="1">
      <c r="B216" t="str">
        <f t="shared" si="92"/>
        <v>Bio-oil (HTL) - Conversion wood -&gt; Bio-diesel (HTL) - Global - ton wood/ton diesel</v>
      </c>
      <c r="C216" t="str">
        <f>C210</f>
        <v>Bio-oil (HTL)</v>
      </c>
      <c r="D216" t="s">
        <v>157</v>
      </c>
      <c r="E216" t="s">
        <v>49</v>
      </c>
      <c r="F216" t="s">
        <v>158</v>
      </c>
      <c r="G216" s="86"/>
      <c r="H216" s="86"/>
      <c r="I216" s="86"/>
      <c r="J216" s="86"/>
      <c r="K216" s="86"/>
      <c r="L216" s="86"/>
      <c r="M216" s="86"/>
      <c r="N216" s="77">
        <v>1.0820736198452918</v>
      </c>
      <c r="O216" s="77">
        <v>1.0820736198452918</v>
      </c>
      <c r="P216" s="77">
        <v>1.0820736198452918</v>
      </c>
      <c r="Q216" s="77">
        <v>1.0820736198452918</v>
      </c>
      <c r="R216" s="77">
        <v>1.0820736198452918</v>
      </c>
      <c r="S216" s="77">
        <v>1.0820736198452918</v>
      </c>
      <c r="T216" s="77">
        <v>1.0820736198452918</v>
      </c>
      <c r="U216" s="77">
        <v>1.0820736198452918</v>
      </c>
      <c r="V216" s="77">
        <v>1.0820736198452918</v>
      </c>
      <c r="W216" s="77">
        <v>1.0820736198452918</v>
      </c>
      <c r="X216" s="77">
        <v>1.0820736198452918</v>
      </c>
      <c r="Y216" s="77">
        <v>1.0820736198452918</v>
      </c>
      <c r="Z216" s="77">
        <v>1.0820736198452918</v>
      </c>
      <c r="AA216" s="77">
        <v>1.0820736198452918</v>
      </c>
      <c r="AB216" s="77">
        <v>1.0820736198452918</v>
      </c>
      <c r="AC216" s="77">
        <v>1.0820736198452918</v>
      </c>
      <c r="AD216" s="77">
        <v>1.0820736198452918</v>
      </c>
      <c r="AE216" s="77">
        <v>1.0820736198452918</v>
      </c>
      <c r="AF216" s="77">
        <v>1.0820736198452918</v>
      </c>
      <c r="AG216" s="77">
        <v>1.0820736198452918</v>
      </c>
      <c r="AH216" s="77">
        <v>1.0820736198452918</v>
      </c>
    </row>
    <row r="217" spans="2:34" hidden="1" outlineLevel="1">
      <c r="B217" t="str">
        <f t="shared" si="92"/>
        <v>Bio-oil (HTL) - Conversion waste -&gt; Bio-diesel (HTL) - Global - ton waste/ton diesel</v>
      </c>
      <c r="C217" t="str">
        <f>C211</f>
        <v>Bio-oil (HTL)</v>
      </c>
      <c r="D217" t="s">
        <v>159</v>
      </c>
      <c r="E217" t="s">
        <v>49</v>
      </c>
      <c r="F217" t="s">
        <v>160</v>
      </c>
      <c r="G217" s="86"/>
      <c r="H217" s="86"/>
      <c r="I217" s="86"/>
      <c r="J217" s="86"/>
      <c r="K217" s="86"/>
      <c r="L217" s="86"/>
      <c r="M217" s="86"/>
      <c r="N217" s="77">
        <v>3.1249999999999991</v>
      </c>
      <c r="O217" s="77">
        <v>3.1249999999999991</v>
      </c>
      <c r="P217" s="77">
        <v>3.1249999999999991</v>
      </c>
      <c r="Q217" s="77">
        <v>3.1249999999999991</v>
      </c>
      <c r="R217" s="77">
        <v>3.1249999999999991</v>
      </c>
      <c r="S217" s="77">
        <v>3.1249999999999991</v>
      </c>
      <c r="T217" s="77">
        <v>3.1249999999999991</v>
      </c>
      <c r="U217" s="77">
        <v>3.1249999999999991</v>
      </c>
      <c r="V217" s="77">
        <v>3.1249999999999991</v>
      </c>
      <c r="W217" s="77">
        <v>3.1249999999999991</v>
      </c>
      <c r="X217" s="77">
        <v>3.1249999999999991</v>
      </c>
      <c r="Y217" s="77">
        <v>3.1249999999999991</v>
      </c>
      <c r="Z217" s="77">
        <v>3.1249999999999991</v>
      </c>
      <c r="AA217" s="77">
        <v>3.1249999999999991</v>
      </c>
      <c r="AB217" s="77">
        <v>3.1249999999999991</v>
      </c>
      <c r="AC217" s="77">
        <v>3.1249999999999991</v>
      </c>
      <c r="AD217" s="77">
        <v>3.1249999999999991</v>
      </c>
      <c r="AE217" s="77">
        <v>3.1249999999999991</v>
      </c>
      <c r="AF217" s="77">
        <v>3.1249999999999991</v>
      </c>
      <c r="AG217" s="77">
        <v>3.1249999999999991</v>
      </c>
      <c r="AH217" s="77">
        <v>3.1249999999999991</v>
      </c>
    </row>
    <row r="218" spans="2:34" hidden="1" outlineLevel="1">
      <c r="B218" t="str">
        <f t="shared" si="92"/>
        <v>Bio-oil (HTL) - Process WTT emissions (carbon dioxide) - Global - ton CO2/ton fuel</v>
      </c>
      <c r="C218" t="str">
        <f>C216</f>
        <v>Bio-oil (HTL)</v>
      </c>
      <c r="D218" t="s">
        <v>180</v>
      </c>
      <c r="E218" t="s">
        <v>49</v>
      </c>
      <c r="F218" t="s">
        <v>176</v>
      </c>
      <c r="G218" s="87"/>
      <c r="H218" s="45"/>
      <c r="I218" s="45"/>
      <c r="J218" s="45"/>
      <c r="K218" s="45"/>
      <c r="L218" s="45"/>
      <c r="M218" s="45"/>
      <c r="N218" s="90">
        <f>-N221</f>
        <v>0</v>
      </c>
      <c r="O218" s="90">
        <f t="shared" ref="O218:AH218" si="94">-O221</f>
        <v>0</v>
      </c>
      <c r="P218" s="90">
        <f t="shared" si="94"/>
        <v>0</v>
      </c>
      <c r="Q218" s="90">
        <f t="shared" si="94"/>
        <v>0</v>
      </c>
      <c r="R218" s="90">
        <f t="shared" si="94"/>
        <v>0</v>
      </c>
      <c r="S218" s="90">
        <f t="shared" si="94"/>
        <v>0</v>
      </c>
      <c r="T218" s="90">
        <f t="shared" si="94"/>
        <v>0</v>
      </c>
      <c r="U218" s="90">
        <f t="shared" si="94"/>
        <v>0</v>
      </c>
      <c r="V218" s="90">
        <f t="shared" si="94"/>
        <v>0</v>
      </c>
      <c r="W218" s="90">
        <f t="shared" si="94"/>
        <v>0</v>
      </c>
      <c r="X218" s="90">
        <f t="shared" si="94"/>
        <v>0</v>
      </c>
      <c r="Y218" s="90">
        <f t="shared" si="94"/>
        <v>0</v>
      </c>
      <c r="Z218" s="90">
        <f t="shared" si="94"/>
        <v>0</v>
      </c>
      <c r="AA218" s="90">
        <f t="shared" si="94"/>
        <v>0</v>
      </c>
      <c r="AB218" s="90">
        <f t="shared" si="94"/>
        <v>0</v>
      </c>
      <c r="AC218" s="90">
        <f t="shared" si="94"/>
        <v>0</v>
      </c>
      <c r="AD218" s="90">
        <f t="shared" si="94"/>
        <v>0</v>
      </c>
      <c r="AE218" s="90">
        <f t="shared" si="94"/>
        <v>0</v>
      </c>
      <c r="AF218" s="90">
        <f t="shared" si="94"/>
        <v>0</v>
      </c>
      <c r="AG218" s="90">
        <f t="shared" si="94"/>
        <v>0</v>
      </c>
      <c r="AH218" s="90">
        <f t="shared" si="94"/>
        <v>0</v>
      </c>
    </row>
    <row r="219" spans="2:34" hidden="1" outlineLevel="1">
      <c r="B219" t="str">
        <f t="shared" si="92"/>
        <v>Bio-oil (HTL) - Process WTT emissions (methane) - Global - ton CH4/ton fuel</v>
      </c>
      <c r="C219" t="str">
        <f>C216</f>
        <v>Bio-oil (HTL)</v>
      </c>
      <c r="D219" t="s">
        <v>181</v>
      </c>
      <c r="E219" t="s">
        <v>49</v>
      </c>
      <c r="F219" t="s">
        <v>177</v>
      </c>
      <c r="G219" s="87"/>
      <c r="H219" s="45"/>
      <c r="I219" s="45"/>
      <c r="J219" s="45"/>
      <c r="K219" s="45"/>
      <c r="L219" s="45"/>
      <c r="M219" s="45"/>
      <c r="N219" s="80">
        <v>0</v>
      </c>
      <c r="O219" s="81">
        <f t="shared" ref="O219:O223" si="95">N219</f>
        <v>0</v>
      </c>
      <c r="P219" s="81">
        <f t="shared" ref="P219:P223" si="96">O219</f>
        <v>0</v>
      </c>
      <c r="Q219" s="81">
        <f t="shared" ref="Q219:Q223" si="97">P219</f>
        <v>0</v>
      </c>
      <c r="R219" s="81">
        <f t="shared" ref="R219:R223" si="98">Q219</f>
        <v>0</v>
      </c>
      <c r="S219" s="81">
        <f t="shared" ref="S219:S223" si="99">R219</f>
        <v>0</v>
      </c>
      <c r="T219" s="81">
        <f t="shared" ref="T219:T223" si="100">S219</f>
        <v>0</v>
      </c>
      <c r="U219" s="81">
        <f t="shared" ref="U219:U223" si="101">T219</f>
        <v>0</v>
      </c>
      <c r="V219" s="81">
        <f t="shared" ref="V219:V223" si="102">U219</f>
        <v>0</v>
      </c>
      <c r="W219" s="81">
        <f t="shared" ref="W219:W223" si="103">V219</f>
        <v>0</v>
      </c>
      <c r="X219" s="81">
        <f t="shared" ref="X219:X223" si="104">W219</f>
        <v>0</v>
      </c>
      <c r="Y219" s="81">
        <f t="shared" ref="Y219:Y223" si="105">X219</f>
        <v>0</v>
      </c>
      <c r="Z219" s="81">
        <f t="shared" ref="Z219:Z223" si="106">Y219</f>
        <v>0</v>
      </c>
      <c r="AA219" s="81">
        <f t="shared" ref="AA219:AA223" si="107">Z219</f>
        <v>0</v>
      </c>
      <c r="AB219" s="81">
        <f t="shared" ref="AB219:AB223" si="108">AA219</f>
        <v>0</v>
      </c>
      <c r="AC219" s="81">
        <f t="shared" ref="AC219:AC223" si="109">AB219</f>
        <v>0</v>
      </c>
      <c r="AD219" s="81">
        <f t="shared" ref="AD219:AD223" si="110">AC219</f>
        <v>0</v>
      </c>
      <c r="AE219" s="81">
        <f t="shared" ref="AE219:AE223" si="111">AD219</f>
        <v>0</v>
      </c>
      <c r="AF219" s="81">
        <f t="shared" ref="AF219:AF223" si="112">AE219</f>
        <v>0</v>
      </c>
      <c r="AG219" s="81">
        <f t="shared" ref="AG219:AG223" si="113">AF219</f>
        <v>0</v>
      </c>
      <c r="AH219" s="81">
        <f t="shared" ref="AH219:AH223" si="114">AG219</f>
        <v>0</v>
      </c>
    </row>
    <row r="220" spans="2:34" hidden="1" outlineLevel="1">
      <c r="B220" t="str">
        <f t="shared" si="92"/>
        <v>Bio-oil (HTL) - Process WTT emissions (nitrous oxide) - Global - ton N2O/ton fuel</v>
      </c>
      <c r="C220" t="str">
        <f>C216</f>
        <v>Bio-oil (HTL)</v>
      </c>
      <c r="D220" t="s">
        <v>182</v>
      </c>
      <c r="E220" t="s">
        <v>49</v>
      </c>
      <c r="F220" t="s">
        <v>178</v>
      </c>
      <c r="G220" s="87"/>
      <c r="H220" s="45"/>
      <c r="I220" s="45"/>
      <c r="J220" s="45"/>
      <c r="K220" s="45"/>
      <c r="L220" s="45"/>
      <c r="M220" s="45"/>
      <c r="N220" s="80">
        <v>0</v>
      </c>
      <c r="O220" s="81">
        <f t="shared" si="95"/>
        <v>0</v>
      </c>
      <c r="P220" s="81">
        <f t="shared" si="96"/>
        <v>0</v>
      </c>
      <c r="Q220" s="81">
        <f t="shared" si="97"/>
        <v>0</v>
      </c>
      <c r="R220" s="81">
        <f t="shared" si="98"/>
        <v>0</v>
      </c>
      <c r="S220" s="81">
        <f t="shared" si="99"/>
        <v>0</v>
      </c>
      <c r="T220" s="81">
        <f t="shared" si="100"/>
        <v>0</v>
      </c>
      <c r="U220" s="81">
        <f t="shared" si="101"/>
        <v>0</v>
      </c>
      <c r="V220" s="81">
        <f t="shared" si="102"/>
        <v>0</v>
      </c>
      <c r="W220" s="81">
        <f t="shared" si="103"/>
        <v>0</v>
      </c>
      <c r="X220" s="81">
        <f t="shared" si="104"/>
        <v>0</v>
      </c>
      <c r="Y220" s="81">
        <f t="shared" si="105"/>
        <v>0</v>
      </c>
      <c r="Z220" s="81">
        <f t="shared" si="106"/>
        <v>0</v>
      </c>
      <c r="AA220" s="81">
        <f t="shared" si="107"/>
        <v>0</v>
      </c>
      <c r="AB220" s="81">
        <f t="shared" si="108"/>
        <v>0</v>
      </c>
      <c r="AC220" s="81">
        <f t="shared" si="109"/>
        <v>0</v>
      </c>
      <c r="AD220" s="81">
        <f t="shared" si="110"/>
        <v>0</v>
      </c>
      <c r="AE220" s="81">
        <f t="shared" si="111"/>
        <v>0</v>
      </c>
      <c r="AF220" s="81">
        <f t="shared" si="112"/>
        <v>0</v>
      </c>
      <c r="AG220" s="81">
        <f t="shared" si="113"/>
        <v>0</v>
      </c>
      <c r="AH220" s="81">
        <f t="shared" si="114"/>
        <v>0</v>
      </c>
    </row>
    <row r="221" spans="2:34" hidden="1" outlineLevel="1">
      <c r="B221" t="str">
        <f t="shared" si="92"/>
        <v>Bio-oil (HTL) - TTW emissions (carbon dioxide) - Global - ton CO2/ton fuel</v>
      </c>
      <c r="C221" t="str">
        <f>C219</f>
        <v>Bio-oil (HTL)</v>
      </c>
      <c r="D221" t="s">
        <v>202</v>
      </c>
      <c r="E221" t="s">
        <v>49</v>
      </c>
      <c r="F221" t="s">
        <v>176</v>
      </c>
      <c r="G221" s="87"/>
      <c r="H221" s="45"/>
      <c r="I221" s="45"/>
      <c r="J221" s="45"/>
      <c r="K221" s="45"/>
      <c r="L221" s="45"/>
      <c r="M221" s="45"/>
      <c r="N221" s="80">
        <v>0</v>
      </c>
      <c r="O221" s="81">
        <f t="shared" si="95"/>
        <v>0</v>
      </c>
      <c r="P221" s="81">
        <f t="shared" si="96"/>
        <v>0</v>
      </c>
      <c r="Q221" s="81">
        <f t="shared" si="97"/>
        <v>0</v>
      </c>
      <c r="R221" s="81">
        <f t="shared" si="98"/>
        <v>0</v>
      </c>
      <c r="S221" s="81">
        <f t="shared" si="99"/>
        <v>0</v>
      </c>
      <c r="T221" s="81">
        <f t="shared" si="100"/>
        <v>0</v>
      </c>
      <c r="U221" s="81">
        <f t="shared" si="101"/>
        <v>0</v>
      </c>
      <c r="V221" s="81">
        <f t="shared" si="102"/>
        <v>0</v>
      </c>
      <c r="W221" s="81">
        <f t="shared" si="103"/>
        <v>0</v>
      </c>
      <c r="X221" s="81">
        <f t="shared" si="104"/>
        <v>0</v>
      </c>
      <c r="Y221" s="81">
        <f t="shared" si="105"/>
        <v>0</v>
      </c>
      <c r="Z221" s="81">
        <f t="shared" si="106"/>
        <v>0</v>
      </c>
      <c r="AA221" s="81">
        <f t="shared" si="107"/>
        <v>0</v>
      </c>
      <c r="AB221" s="81">
        <f t="shared" si="108"/>
        <v>0</v>
      </c>
      <c r="AC221" s="81">
        <f t="shared" si="109"/>
        <v>0</v>
      </c>
      <c r="AD221" s="81">
        <f t="shared" si="110"/>
        <v>0</v>
      </c>
      <c r="AE221" s="81">
        <f t="shared" si="111"/>
        <v>0</v>
      </c>
      <c r="AF221" s="81">
        <f t="shared" si="112"/>
        <v>0</v>
      </c>
      <c r="AG221" s="81">
        <f t="shared" si="113"/>
        <v>0</v>
      </c>
      <c r="AH221" s="81">
        <f t="shared" si="114"/>
        <v>0</v>
      </c>
    </row>
    <row r="222" spans="2:34" hidden="1" outlineLevel="1">
      <c r="B222" t="str">
        <f t="shared" si="92"/>
        <v>Bio-oil (HTL) - TTW emissions (methane) - Global - ton CH4/ton fuel</v>
      </c>
      <c r="C222" t="str">
        <f>C219</f>
        <v>Bio-oil (HTL)</v>
      </c>
      <c r="D222" t="s">
        <v>203</v>
      </c>
      <c r="E222" t="s">
        <v>49</v>
      </c>
      <c r="F222" t="s">
        <v>177</v>
      </c>
      <c r="G222" s="87"/>
      <c r="H222" s="45"/>
      <c r="I222" s="45"/>
      <c r="J222" s="45"/>
      <c r="K222" s="45"/>
      <c r="L222" s="45"/>
      <c r="M222" s="45"/>
      <c r="N222" s="80">
        <v>5.0000000000000002E-5</v>
      </c>
      <c r="O222" s="81">
        <f t="shared" si="95"/>
        <v>5.0000000000000002E-5</v>
      </c>
      <c r="P222" s="81">
        <f t="shared" si="96"/>
        <v>5.0000000000000002E-5</v>
      </c>
      <c r="Q222" s="81">
        <f t="shared" si="97"/>
        <v>5.0000000000000002E-5</v>
      </c>
      <c r="R222" s="81">
        <f t="shared" si="98"/>
        <v>5.0000000000000002E-5</v>
      </c>
      <c r="S222" s="81">
        <f t="shared" si="99"/>
        <v>5.0000000000000002E-5</v>
      </c>
      <c r="T222" s="81">
        <f t="shared" si="100"/>
        <v>5.0000000000000002E-5</v>
      </c>
      <c r="U222" s="81">
        <f t="shared" si="101"/>
        <v>5.0000000000000002E-5</v>
      </c>
      <c r="V222" s="81">
        <f t="shared" si="102"/>
        <v>5.0000000000000002E-5</v>
      </c>
      <c r="W222" s="81">
        <f t="shared" si="103"/>
        <v>5.0000000000000002E-5</v>
      </c>
      <c r="X222" s="81">
        <f t="shared" si="104"/>
        <v>5.0000000000000002E-5</v>
      </c>
      <c r="Y222" s="81">
        <f t="shared" si="105"/>
        <v>5.0000000000000002E-5</v>
      </c>
      <c r="Z222" s="81">
        <f t="shared" si="106"/>
        <v>5.0000000000000002E-5</v>
      </c>
      <c r="AA222" s="81">
        <f t="shared" si="107"/>
        <v>5.0000000000000002E-5</v>
      </c>
      <c r="AB222" s="81">
        <f t="shared" si="108"/>
        <v>5.0000000000000002E-5</v>
      </c>
      <c r="AC222" s="81">
        <f t="shared" si="109"/>
        <v>5.0000000000000002E-5</v>
      </c>
      <c r="AD222" s="81">
        <f t="shared" si="110"/>
        <v>5.0000000000000002E-5</v>
      </c>
      <c r="AE222" s="81">
        <f t="shared" si="111"/>
        <v>5.0000000000000002E-5</v>
      </c>
      <c r="AF222" s="81">
        <f t="shared" si="112"/>
        <v>5.0000000000000002E-5</v>
      </c>
      <c r="AG222" s="81">
        <f t="shared" si="113"/>
        <v>5.0000000000000002E-5</v>
      </c>
      <c r="AH222" s="81">
        <f t="shared" si="114"/>
        <v>5.0000000000000002E-5</v>
      </c>
    </row>
    <row r="223" spans="2:34" hidden="1" outlineLevel="1">
      <c r="B223" t="str">
        <f t="shared" si="92"/>
        <v>Bio-oil (HTL) - TTW emissions (nitrous oxide) - Global - ton N2O/ton fuel</v>
      </c>
      <c r="C223" t="str">
        <f>C220</f>
        <v>Bio-oil (HTL)</v>
      </c>
      <c r="D223" t="s">
        <v>204</v>
      </c>
      <c r="E223" t="s">
        <v>49</v>
      </c>
      <c r="F223" t="s">
        <v>178</v>
      </c>
      <c r="G223" s="87"/>
      <c r="H223" s="45"/>
      <c r="I223" s="45"/>
      <c r="J223" s="45"/>
      <c r="K223" s="45"/>
      <c r="L223" s="45"/>
      <c r="M223" s="45"/>
      <c r="N223" s="80">
        <v>1.8000000000000001E-4</v>
      </c>
      <c r="O223" s="81">
        <f t="shared" si="95"/>
        <v>1.8000000000000001E-4</v>
      </c>
      <c r="P223" s="81">
        <f t="shared" si="96"/>
        <v>1.8000000000000001E-4</v>
      </c>
      <c r="Q223" s="81">
        <f t="shared" si="97"/>
        <v>1.8000000000000001E-4</v>
      </c>
      <c r="R223" s="81">
        <f t="shared" si="98"/>
        <v>1.8000000000000001E-4</v>
      </c>
      <c r="S223" s="81">
        <f t="shared" si="99"/>
        <v>1.8000000000000001E-4</v>
      </c>
      <c r="T223" s="81">
        <f t="shared" si="100"/>
        <v>1.8000000000000001E-4</v>
      </c>
      <c r="U223" s="81">
        <f t="shared" si="101"/>
        <v>1.8000000000000001E-4</v>
      </c>
      <c r="V223" s="81">
        <f t="shared" si="102"/>
        <v>1.8000000000000001E-4</v>
      </c>
      <c r="W223" s="81">
        <f t="shared" si="103"/>
        <v>1.8000000000000001E-4</v>
      </c>
      <c r="X223" s="81">
        <f t="shared" si="104"/>
        <v>1.8000000000000001E-4</v>
      </c>
      <c r="Y223" s="81">
        <f t="shared" si="105"/>
        <v>1.8000000000000001E-4</v>
      </c>
      <c r="Z223" s="81">
        <f t="shared" si="106"/>
        <v>1.8000000000000001E-4</v>
      </c>
      <c r="AA223" s="81">
        <f t="shared" si="107"/>
        <v>1.8000000000000001E-4</v>
      </c>
      <c r="AB223" s="81">
        <f t="shared" si="108"/>
        <v>1.8000000000000001E-4</v>
      </c>
      <c r="AC223" s="81">
        <f t="shared" si="109"/>
        <v>1.8000000000000001E-4</v>
      </c>
      <c r="AD223" s="81">
        <f t="shared" si="110"/>
        <v>1.8000000000000001E-4</v>
      </c>
      <c r="AE223" s="81">
        <f t="shared" si="111"/>
        <v>1.8000000000000001E-4</v>
      </c>
      <c r="AF223" s="81">
        <f t="shared" si="112"/>
        <v>1.8000000000000001E-4</v>
      </c>
      <c r="AG223" s="81">
        <f t="shared" si="113"/>
        <v>1.8000000000000001E-4</v>
      </c>
      <c r="AH223" s="81">
        <f t="shared" si="114"/>
        <v>1.8000000000000001E-4</v>
      </c>
    </row>
    <row r="224" spans="2:34" collapsed="1"/>
    <row r="225" spans="2:34">
      <c r="C225" s="18" t="s">
        <v>106</v>
      </c>
      <c r="D225" s="18" t="s">
        <v>28</v>
      </c>
      <c r="E225" s="18" t="s">
        <v>1</v>
      </c>
      <c r="F225" s="18" t="s">
        <v>29</v>
      </c>
      <c r="G225" s="22">
        <v>2023</v>
      </c>
      <c r="H225" s="22">
        <v>2024</v>
      </c>
      <c r="I225" s="22">
        <v>2025</v>
      </c>
      <c r="J225" s="22">
        <v>2026</v>
      </c>
      <c r="K225" s="22">
        <v>2027</v>
      </c>
      <c r="L225" s="22">
        <v>2028</v>
      </c>
      <c r="M225" s="22">
        <v>2029</v>
      </c>
      <c r="N225" s="22">
        <v>2030</v>
      </c>
      <c r="O225" s="22">
        <v>2031</v>
      </c>
      <c r="P225" s="22">
        <v>2032</v>
      </c>
      <c r="Q225" s="22">
        <v>2033</v>
      </c>
      <c r="R225" s="22">
        <v>2034</v>
      </c>
      <c r="S225" s="22">
        <v>2035</v>
      </c>
      <c r="T225" s="22">
        <v>2036</v>
      </c>
      <c r="U225" s="22">
        <v>2037</v>
      </c>
      <c r="V225" s="22">
        <v>2038</v>
      </c>
      <c r="W225" s="22">
        <v>2039</v>
      </c>
      <c r="X225" s="22">
        <v>2040</v>
      </c>
      <c r="Y225" s="22">
        <v>2041</v>
      </c>
      <c r="Z225" s="22">
        <v>2042</v>
      </c>
      <c r="AA225" s="22">
        <v>2043</v>
      </c>
      <c r="AB225" s="22">
        <v>2044</v>
      </c>
      <c r="AC225" s="22">
        <v>2045</v>
      </c>
      <c r="AD225" s="22">
        <v>2046</v>
      </c>
      <c r="AE225" s="22">
        <v>2047</v>
      </c>
      <c r="AF225" s="22">
        <v>2048</v>
      </c>
      <c r="AG225" s="22">
        <v>2049</v>
      </c>
      <c r="AH225" s="22">
        <v>2050</v>
      </c>
    </row>
    <row r="226" spans="2:34" hidden="1" outlineLevel="1">
      <c r="B226" t="str">
        <f t="shared" ref="B226:B237" si="115">_xlfn.TEXTJOIN(" - ",TRUE,C226:F226)</f>
        <v>Bio-oil (Pyrolysis) - Plant lifetime - Global - Years</v>
      </c>
      <c r="C226" t="str">
        <f>C225</f>
        <v>Bio-oil (Pyrolysis)</v>
      </c>
      <c r="D226" t="s">
        <v>109</v>
      </c>
      <c r="E226" t="s">
        <v>49</v>
      </c>
      <c r="F226" t="s">
        <v>110</v>
      </c>
      <c r="G226" s="85"/>
      <c r="H226" s="84"/>
      <c r="I226" s="84"/>
      <c r="J226" s="84"/>
      <c r="K226" s="84"/>
      <c r="L226" s="84"/>
      <c r="M226" s="84"/>
      <c r="N226" s="74">
        <v>30</v>
      </c>
      <c r="O226" s="75">
        <f t="shared" ref="O226:AH226" si="116">N226</f>
        <v>30</v>
      </c>
      <c r="P226" s="75">
        <f t="shared" si="116"/>
        <v>30</v>
      </c>
      <c r="Q226" s="75">
        <f t="shared" si="116"/>
        <v>30</v>
      </c>
      <c r="R226" s="75">
        <f t="shared" si="116"/>
        <v>30</v>
      </c>
      <c r="S226" s="75">
        <f t="shared" si="116"/>
        <v>30</v>
      </c>
      <c r="T226" s="75">
        <f t="shared" si="116"/>
        <v>30</v>
      </c>
      <c r="U226" s="75">
        <f t="shared" si="116"/>
        <v>30</v>
      </c>
      <c r="V226" s="75">
        <f t="shared" si="116"/>
        <v>30</v>
      </c>
      <c r="W226" s="75">
        <f t="shared" si="116"/>
        <v>30</v>
      </c>
      <c r="X226" s="75">
        <f t="shared" si="116"/>
        <v>30</v>
      </c>
      <c r="Y226" s="75">
        <f t="shared" si="116"/>
        <v>30</v>
      </c>
      <c r="Z226" s="75">
        <f t="shared" si="116"/>
        <v>30</v>
      </c>
      <c r="AA226" s="75">
        <f t="shared" si="116"/>
        <v>30</v>
      </c>
      <c r="AB226" s="75">
        <f t="shared" si="116"/>
        <v>30</v>
      </c>
      <c r="AC226" s="75">
        <f t="shared" si="116"/>
        <v>30</v>
      </c>
      <c r="AD226" s="75">
        <f t="shared" si="116"/>
        <v>30</v>
      </c>
      <c r="AE226" s="75">
        <f t="shared" si="116"/>
        <v>30</v>
      </c>
      <c r="AF226" s="75">
        <f t="shared" si="116"/>
        <v>30</v>
      </c>
      <c r="AG226" s="75">
        <f t="shared" si="116"/>
        <v>30</v>
      </c>
      <c r="AH226" s="75">
        <f t="shared" si="116"/>
        <v>30</v>
      </c>
    </row>
    <row r="227" spans="2:34" hidden="1" outlineLevel="1">
      <c r="B227" t="str">
        <f t="shared" si="115"/>
        <v>Bio-oil (Pyrolysis) - Total CAPEX - Global - USD/ton fuel</v>
      </c>
      <c r="C227" t="str">
        <f>C225</f>
        <v>Bio-oil (Pyrolysis)</v>
      </c>
      <c r="D227" t="s">
        <v>136</v>
      </c>
      <c r="E227" t="s">
        <v>49</v>
      </c>
      <c r="F227" t="s">
        <v>31</v>
      </c>
      <c r="G227" s="85"/>
      <c r="H227" s="85"/>
      <c r="I227" s="85"/>
      <c r="J227" s="85"/>
      <c r="K227" s="85"/>
      <c r="L227" s="85"/>
      <c r="M227" s="85"/>
      <c r="N227" s="72">
        <v>2326</v>
      </c>
      <c r="O227" s="72">
        <v>2279.4799999999959</v>
      </c>
      <c r="P227" s="72">
        <v>2232.9600000000064</v>
      </c>
      <c r="Q227" s="72">
        <v>2186.4400000000023</v>
      </c>
      <c r="R227" s="72">
        <v>2139.9199999999983</v>
      </c>
      <c r="S227" s="72">
        <v>2093.3999999999978</v>
      </c>
      <c r="T227" s="72">
        <v>2077.8933333333334</v>
      </c>
      <c r="U227" s="72">
        <v>2062.3866666666654</v>
      </c>
      <c r="V227" s="72">
        <v>2046.8799999999974</v>
      </c>
      <c r="W227" s="72">
        <v>2031.373333333333</v>
      </c>
      <c r="X227" s="72">
        <v>2015.866666666665</v>
      </c>
      <c r="Y227" s="72">
        <v>2000.3599999999969</v>
      </c>
      <c r="Z227" s="72">
        <v>1984.8533333333326</v>
      </c>
      <c r="AA227" s="72">
        <v>1969.3466666666645</v>
      </c>
      <c r="AB227" s="72">
        <v>1953.8399999999965</v>
      </c>
      <c r="AC227" s="72">
        <v>1938.3333333333321</v>
      </c>
      <c r="AD227" s="72">
        <v>1922.8266666666641</v>
      </c>
      <c r="AE227" s="72">
        <v>1907.3199999999997</v>
      </c>
      <c r="AF227" s="72">
        <v>1891.8133333333317</v>
      </c>
      <c r="AG227" s="72">
        <v>1876.3066666666637</v>
      </c>
      <c r="AH227" s="72">
        <v>1860.7999999999993</v>
      </c>
    </row>
    <row r="228" spans="2:34" hidden="1" outlineLevel="1">
      <c r="B228" t="str">
        <f t="shared" si="115"/>
        <v>Bio-oil (Pyrolysis) - OPEX - Global - USD/ton fuel/year</v>
      </c>
      <c r="C228" t="str">
        <f>C225</f>
        <v>Bio-oil (Pyrolysis)</v>
      </c>
      <c r="D228" t="s">
        <v>41</v>
      </c>
      <c r="E228" t="s">
        <v>49</v>
      </c>
      <c r="F228" t="s">
        <v>114</v>
      </c>
      <c r="G228" s="85"/>
      <c r="H228" s="85"/>
      <c r="I228" s="85"/>
      <c r="J228" s="85"/>
      <c r="K228" s="85"/>
      <c r="L228" s="85"/>
      <c r="M228" s="85"/>
      <c r="N228" s="72">
        <v>91.493268053855545</v>
      </c>
      <c r="O228" s="72">
        <v>89.663402692778277</v>
      </c>
      <c r="P228" s="72">
        <v>87.833537331701578</v>
      </c>
      <c r="Q228" s="72">
        <v>86.003671970624296</v>
      </c>
      <c r="R228" s="72">
        <v>84.173806609547029</v>
      </c>
      <c r="S228" s="72">
        <v>82.343941248469903</v>
      </c>
      <c r="T228" s="72">
        <v>81.733986128110956</v>
      </c>
      <c r="U228" s="72">
        <v>81.124031007751867</v>
      </c>
      <c r="V228" s="72">
        <v>80.514075887392778</v>
      </c>
      <c r="W228" s="72">
        <v>79.904120767033831</v>
      </c>
      <c r="X228" s="72">
        <v>79.294165646674742</v>
      </c>
      <c r="Y228" s="72">
        <v>78.684210526315653</v>
      </c>
      <c r="Z228" s="72">
        <v>78.074255405956706</v>
      </c>
      <c r="AA228" s="72">
        <v>77.464300285597616</v>
      </c>
      <c r="AB228" s="72">
        <v>76.854345165238513</v>
      </c>
      <c r="AC228" s="72">
        <v>76.244390044879566</v>
      </c>
      <c r="AD228" s="72">
        <v>75.634434924520477</v>
      </c>
      <c r="AE228" s="72">
        <v>75.02447980416153</v>
      </c>
      <c r="AF228" s="72">
        <v>74.414524683802441</v>
      </c>
      <c r="AG228" s="72">
        <v>73.804569563443351</v>
      </c>
      <c r="AH228" s="72">
        <v>73.194614443084404</v>
      </c>
    </row>
    <row r="229" spans="2:34" hidden="1" outlineLevel="1">
      <c r="B229" t="str">
        <f t="shared" si="115"/>
        <v>Bio-oil (Pyrolysis) - Energy demand - Global - MWh/ton fuel</v>
      </c>
      <c r="C229" t="str">
        <f>C225</f>
        <v>Bio-oil (Pyrolysis)</v>
      </c>
      <c r="D229" t="s">
        <v>137</v>
      </c>
      <c r="E229" t="s">
        <v>49</v>
      </c>
      <c r="F229" t="s">
        <v>122</v>
      </c>
      <c r="G229" s="86"/>
      <c r="H229" s="86"/>
      <c r="I229" s="86"/>
      <c r="J229" s="86"/>
      <c r="K229" s="86"/>
      <c r="L229" s="86"/>
      <c r="M229" s="86"/>
      <c r="N229" s="77">
        <v>0.58356415446901266</v>
      </c>
      <c r="O229" s="77">
        <v>0.58356415446901266</v>
      </c>
      <c r="P229" s="77">
        <v>0.58356415446901266</v>
      </c>
      <c r="Q229" s="77">
        <v>0.58356415446901266</v>
      </c>
      <c r="R229" s="77">
        <v>0.58356415446901266</v>
      </c>
      <c r="S229" s="77">
        <v>0.58356415446901266</v>
      </c>
      <c r="T229" s="77">
        <v>0.58356415446901266</v>
      </c>
      <c r="U229" s="77">
        <v>0.58356415446901266</v>
      </c>
      <c r="V229" s="77">
        <v>0.58356415446901266</v>
      </c>
      <c r="W229" s="77">
        <v>0.58356415446901266</v>
      </c>
      <c r="X229" s="77">
        <v>0.58356415446901266</v>
      </c>
      <c r="Y229" s="77">
        <v>0.58356415446901266</v>
      </c>
      <c r="Z229" s="77">
        <v>0.58356415446901266</v>
      </c>
      <c r="AA229" s="77">
        <v>0.58356415446901266</v>
      </c>
      <c r="AB229" s="77">
        <v>0.58356415446901266</v>
      </c>
      <c r="AC229" s="77">
        <v>0.58356415446901266</v>
      </c>
      <c r="AD229" s="77">
        <v>0.58356415446901266</v>
      </c>
      <c r="AE229" s="77">
        <v>0.58356415446901266</v>
      </c>
      <c r="AF229" s="77">
        <v>0.58356415446901266</v>
      </c>
      <c r="AG229" s="77">
        <v>0.58356415446901266</v>
      </c>
      <c r="AH229" s="77">
        <v>0.58356415446901266</v>
      </c>
    </row>
    <row r="230" spans="2:34" hidden="1" outlineLevel="1">
      <c r="B230" t="str">
        <f t="shared" si="115"/>
        <v>Bio-oil (Pyrolysis) - Conversion H2 -&gt; Bio-diesel (Pyrolysis) - Global - ton H2/ton diesel</v>
      </c>
      <c r="C230" t="str">
        <f>C225</f>
        <v>Bio-oil (Pyrolysis)</v>
      </c>
      <c r="D230" t="s">
        <v>161</v>
      </c>
      <c r="E230" t="s">
        <v>49</v>
      </c>
      <c r="F230" t="s">
        <v>89</v>
      </c>
      <c r="G230" s="86"/>
      <c r="H230" s="86"/>
      <c r="I230" s="86"/>
      <c r="J230" s="86"/>
      <c r="K230" s="86"/>
      <c r="L230" s="86"/>
      <c r="M230" s="86"/>
      <c r="N230" s="77">
        <v>0.13</v>
      </c>
      <c r="O230" s="77">
        <v>0.13</v>
      </c>
      <c r="P230" s="77">
        <v>0.13</v>
      </c>
      <c r="Q230" s="77">
        <v>0.13</v>
      </c>
      <c r="R230" s="77">
        <v>0.13</v>
      </c>
      <c r="S230" s="77">
        <v>0.13</v>
      </c>
      <c r="T230" s="77">
        <v>0.13</v>
      </c>
      <c r="U230" s="77">
        <v>0.13</v>
      </c>
      <c r="V230" s="77">
        <v>0.13</v>
      </c>
      <c r="W230" s="77">
        <v>0.13</v>
      </c>
      <c r="X230" s="77">
        <v>0.13</v>
      </c>
      <c r="Y230" s="77">
        <v>0.13</v>
      </c>
      <c r="Z230" s="77">
        <v>0.13</v>
      </c>
      <c r="AA230" s="77">
        <v>0.13</v>
      </c>
      <c r="AB230" s="77">
        <v>0.13</v>
      </c>
      <c r="AC230" s="77">
        <v>0.13</v>
      </c>
      <c r="AD230" s="77">
        <v>0.13</v>
      </c>
      <c r="AE230" s="77">
        <v>0.13</v>
      </c>
      <c r="AF230" s="77">
        <v>0.13</v>
      </c>
      <c r="AG230" s="77">
        <v>0.13</v>
      </c>
      <c r="AH230" s="77">
        <v>0.13</v>
      </c>
    </row>
    <row r="231" spans="2:34" hidden="1" outlineLevel="1">
      <c r="B231" t="str">
        <f t="shared" si="115"/>
        <v>Bio-oil (Pyrolysis) - Conversion wood -&gt; Bio-diesel (Pyrolysis) - Global - ton wood/ton diesel</v>
      </c>
      <c r="C231" t="str">
        <f>C226</f>
        <v>Bio-oil (Pyrolysis)</v>
      </c>
      <c r="D231" t="s">
        <v>162</v>
      </c>
      <c r="E231" t="s">
        <v>49</v>
      </c>
      <c r="F231" t="s">
        <v>158</v>
      </c>
      <c r="G231" s="86"/>
      <c r="H231" s="86"/>
      <c r="I231" s="86"/>
      <c r="J231" s="86"/>
      <c r="K231" s="86"/>
      <c r="L231" s="86"/>
      <c r="M231" s="86"/>
      <c r="N231" s="77">
        <v>3.9398113559955168</v>
      </c>
      <c r="O231" s="77">
        <v>3.9398113559955168</v>
      </c>
      <c r="P231" s="77">
        <v>3.9398113559955168</v>
      </c>
      <c r="Q231" s="77">
        <v>3.9398113559955168</v>
      </c>
      <c r="R231" s="77">
        <v>3.9398113559955168</v>
      </c>
      <c r="S231" s="77">
        <v>3.9398113559955168</v>
      </c>
      <c r="T231" s="77">
        <v>3.9398113559955168</v>
      </c>
      <c r="U231" s="77">
        <v>3.9398113559955168</v>
      </c>
      <c r="V231" s="77">
        <v>3.9398113559955168</v>
      </c>
      <c r="W231" s="77">
        <v>3.9398113559955168</v>
      </c>
      <c r="X231" s="77">
        <v>3.9398113559955168</v>
      </c>
      <c r="Y231" s="77">
        <v>3.9398113559955168</v>
      </c>
      <c r="Z231" s="77">
        <v>3.9398113559955168</v>
      </c>
      <c r="AA231" s="77">
        <v>3.9398113559955168</v>
      </c>
      <c r="AB231" s="77">
        <v>3.9398113559955168</v>
      </c>
      <c r="AC231" s="77">
        <v>3.9398113559955168</v>
      </c>
      <c r="AD231" s="77">
        <v>3.9398113559955168</v>
      </c>
      <c r="AE231" s="77">
        <v>3.9398113559955168</v>
      </c>
      <c r="AF231" s="77">
        <v>3.9398113559955168</v>
      </c>
      <c r="AG231" s="77">
        <v>3.9398113559955168</v>
      </c>
      <c r="AH231" s="77">
        <v>3.9398113559955168</v>
      </c>
    </row>
    <row r="232" spans="2:34" hidden="1" outlineLevel="1">
      <c r="B232" t="str">
        <f t="shared" si="115"/>
        <v>Bio-oil (Pyrolysis) - Process WTT emissions (carbon dioxide) - Global - ton CO2/ton fuel</v>
      </c>
      <c r="C232" t="str">
        <f>C230</f>
        <v>Bio-oil (Pyrolysis)</v>
      </c>
      <c r="D232" t="s">
        <v>180</v>
      </c>
      <c r="E232" t="s">
        <v>49</v>
      </c>
      <c r="F232" t="s">
        <v>176</v>
      </c>
      <c r="G232" s="87"/>
      <c r="H232" s="45"/>
      <c r="I232" s="45"/>
      <c r="J232" s="45"/>
      <c r="K232" s="45"/>
      <c r="L232" s="45"/>
      <c r="M232" s="45"/>
      <c r="N232" s="80">
        <v>0</v>
      </c>
      <c r="O232" s="81">
        <f t="shared" ref="O232:O237" si="117">N232</f>
        <v>0</v>
      </c>
      <c r="P232" s="81">
        <f t="shared" ref="P232:P237" si="118">O232</f>
        <v>0</v>
      </c>
      <c r="Q232" s="81">
        <f t="shared" ref="Q232:Q237" si="119">P232</f>
        <v>0</v>
      </c>
      <c r="R232" s="81">
        <f t="shared" ref="R232:R237" si="120">Q232</f>
        <v>0</v>
      </c>
      <c r="S232" s="81">
        <f t="shared" ref="S232:S237" si="121">R232</f>
        <v>0</v>
      </c>
      <c r="T232" s="81">
        <f t="shared" ref="T232:T237" si="122">S232</f>
        <v>0</v>
      </c>
      <c r="U232" s="81">
        <f t="shared" ref="U232:U237" si="123">T232</f>
        <v>0</v>
      </c>
      <c r="V232" s="81">
        <f t="shared" ref="V232:V237" si="124">U232</f>
        <v>0</v>
      </c>
      <c r="W232" s="81">
        <f t="shared" ref="W232:W237" si="125">V232</f>
        <v>0</v>
      </c>
      <c r="X232" s="81">
        <f t="shared" ref="X232:X237" si="126">W232</f>
        <v>0</v>
      </c>
      <c r="Y232" s="81">
        <f t="shared" ref="Y232:Y237" si="127">X232</f>
        <v>0</v>
      </c>
      <c r="Z232" s="81">
        <f t="shared" ref="Z232:Z237" si="128">Y232</f>
        <v>0</v>
      </c>
      <c r="AA232" s="81">
        <f t="shared" ref="AA232:AA237" si="129">Z232</f>
        <v>0</v>
      </c>
      <c r="AB232" s="81">
        <f t="shared" ref="AB232:AB237" si="130">AA232</f>
        <v>0</v>
      </c>
      <c r="AC232" s="81">
        <f t="shared" ref="AC232:AC237" si="131">AB232</f>
        <v>0</v>
      </c>
      <c r="AD232" s="81">
        <f t="shared" ref="AD232:AD237" si="132">AC232</f>
        <v>0</v>
      </c>
      <c r="AE232" s="81">
        <f t="shared" ref="AE232:AE237" si="133">AD232</f>
        <v>0</v>
      </c>
      <c r="AF232" s="81">
        <f t="shared" ref="AF232:AF237" si="134">AE232</f>
        <v>0</v>
      </c>
      <c r="AG232" s="81">
        <f t="shared" ref="AG232:AG237" si="135">AF232</f>
        <v>0</v>
      </c>
      <c r="AH232" s="81">
        <f t="shared" ref="AH232:AH237" si="136">AG232</f>
        <v>0</v>
      </c>
    </row>
    <row r="233" spans="2:34" hidden="1" outlineLevel="1">
      <c r="B233" t="str">
        <f t="shared" si="115"/>
        <v>Bio-oil (Pyrolysis) - Process WTT emissions (methane) - Global - ton CH4/ton fuel</v>
      </c>
      <c r="C233" t="str">
        <f>C230</f>
        <v>Bio-oil (Pyrolysis)</v>
      </c>
      <c r="D233" t="s">
        <v>181</v>
      </c>
      <c r="E233" t="s">
        <v>49</v>
      </c>
      <c r="F233" t="s">
        <v>177</v>
      </c>
      <c r="G233" s="87"/>
      <c r="H233" s="45"/>
      <c r="I233" s="45"/>
      <c r="J233" s="45"/>
      <c r="K233" s="45"/>
      <c r="L233" s="45"/>
      <c r="M233" s="45"/>
      <c r="N233" s="80">
        <v>0</v>
      </c>
      <c r="O233" s="81">
        <f t="shared" si="117"/>
        <v>0</v>
      </c>
      <c r="P233" s="81">
        <f t="shared" si="118"/>
        <v>0</v>
      </c>
      <c r="Q233" s="81">
        <f t="shared" si="119"/>
        <v>0</v>
      </c>
      <c r="R233" s="81">
        <f t="shared" si="120"/>
        <v>0</v>
      </c>
      <c r="S233" s="81">
        <f t="shared" si="121"/>
        <v>0</v>
      </c>
      <c r="T233" s="81">
        <f t="shared" si="122"/>
        <v>0</v>
      </c>
      <c r="U233" s="81">
        <f t="shared" si="123"/>
        <v>0</v>
      </c>
      <c r="V233" s="81">
        <f t="shared" si="124"/>
        <v>0</v>
      </c>
      <c r="W233" s="81">
        <f t="shared" si="125"/>
        <v>0</v>
      </c>
      <c r="X233" s="81">
        <f t="shared" si="126"/>
        <v>0</v>
      </c>
      <c r="Y233" s="81">
        <f t="shared" si="127"/>
        <v>0</v>
      </c>
      <c r="Z233" s="81">
        <f t="shared" si="128"/>
        <v>0</v>
      </c>
      <c r="AA233" s="81">
        <f t="shared" si="129"/>
        <v>0</v>
      </c>
      <c r="AB233" s="81">
        <f t="shared" si="130"/>
        <v>0</v>
      </c>
      <c r="AC233" s="81">
        <f t="shared" si="131"/>
        <v>0</v>
      </c>
      <c r="AD233" s="81">
        <f t="shared" si="132"/>
        <v>0</v>
      </c>
      <c r="AE233" s="81">
        <f t="shared" si="133"/>
        <v>0</v>
      </c>
      <c r="AF233" s="81">
        <f t="shared" si="134"/>
        <v>0</v>
      </c>
      <c r="AG233" s="81">
        <f t="shared" si="135"/>
        <v>0</v>
      </c>
      <c r="AH233" s="81">
        <f t="shared" si="136"/>
        <v>0</v>
      </c>
    </row>
    <row r="234" spans="2:34" hidden="1" outlineLevel="1">
      <c r="B234" t="str">
        <f t="shared" si="115"/>
        <v>Bio-oil (Pyrolysis) - Process WTT emissions (nitrous oxide) - Global - ton N2O/ton fuel</v>
      </c>
      <c r="C234" t="str">
        <f>C230</f>
        <v>Bio-oil (Pyrolysis)</v>
      </c>
      <c r="D234" t="s">
        <v>182</v>
      </c>
      <c r="E234" t="s">
        <v>49</v>
      </c>
      <c r="F234" t="s">
        <v>178</v>
      </c>
      <c r="G234" s="87"/>
      <c r="H234" s="45"/>
      <c r="I234" s="45"/>
      <c r="J234" s="45"/>
      <c r="K234" s="45"/>
      <c r="L234" s="45"/>
      <c r="M234" s="45"/>
      <c r="N234" s="80">
        <v>0</v>
      </c>
      <c r="O234" s="81">
        <f t="shared" si="117"/>
        <v>0</v>
      </c>
      <c r="P234" s="81">
        <f t="shared" si="118"/>
        <v>0</v>
      </c>
      <c r="Q234" s="81">
        <f t="shared" si="119"/>
        <v>0</v>
      </c>
      <c r="R234" s="81">
        <f t="shared" si="120"/>
        <v>0</v>
      </c>
      <c r="S234" s="81">
        <f t="shared" si="121"/>
        <v>0</v>
      </c>
      <c r="T234" s="81">
        <f t="shared" si="122"/>
        <v>0</v>
      </c>
      <c r="U234" s="81">
        <f t="shared" si="123"/>
        <v>0</v>
      </c>
      <c r="V234" s="81">
        <f t="shared" si="124"/>
        <v>0</v>
      </c>
      <c r="W234" s="81">
        <f t="shared" si="125"/>
        <v>0</v>
      </c>
      <c r="X234" s="81">
        <f t="shared" si="126"/>
        <v>0</v>
      </c>
      <c r="Y234" s="81">
        <f t="shared" si="127"/>
        <v>0</v>
      </c>
      <c r="Z234" s="81">
        <f t="shared" si="128"/>
        <v>0</v>
      </c>
      <c r="AA234" s="81">
        <f t="shared" si="129"/>
        <v>0</v>
      </c>
      <c r="AB234" s="81">
        <f t="shared" si="130"/>
        <v>0</v>
      </c>
      <c r="AC234" s="81">
        <f t="shared" si="131"/>
        <v>0</v>
      </c>
      <c r="AD234" s="81">
        <f t="shared" si="132"/>
        <v>0</v>
      </c>
      <c r="AE234" s="81">
        <f t="shared" si="133"/>
        <v>0</v>
      </c>
      <c r="AF234" s="81">
        <f t="shared" si="134"/>
        <v>0</v>
      </c>
      <c r="AG234" s="81">
        <f t="shared" si="135"/>
        <v>0</v>
      </c>
      <c r="AH234" s="81">
        <f t="shared" si="136"/>
        <v>0</v>
      </c>
    </row>
    <row r="235" spans="2:34" hidden="1" outlineLevel="1">
      <c r="B235" t="str">
        <f t="shared" si="115"/>
        <v>Bio-oil (Pyrolysis) - TTW emissions (carbon dioxide) - Global - ton CO2/ton fuel</v>
      </c>
      <c r="C235" t="str">
        <f>C233</f>
        <v>Bio-oil (Pyrolysis)</v>
      </c>
      <c r="D235" t="s">
        <v>202</v>
      </c>
      <c r="E235" t="s">
        <v>49</v>
      </c>
      <c r="F235" t="s">
        <v>176</v>
      </c>
      <c r="G235" s="87"/>
      <c r="H235" s="45"/>
      <c r="I235" s="45"/>
      <c r="J235" s="45"/>
      <c r="K235" s="45"/>
      <c r="L235" s="45"/>
      <c r="M235" s="45"/>
      <c r="N235" s="80">
        <v>0</v>
      </c>
      <c r="O235" s="81">
        <f t="shared" si="117"/>
        <v>0</v>
      </c>
      <c r="P235" s="81">
        <f t="shared" si="118"/>
        <v>0</v>
      </c>
      <c r="Q235" s="81">
        <f t="shared" si="119"/>
        <v>0</v>
      </c>
      <c r="R235" s="81">
        <f t="shared" si="120"/>
        <v>0</v>
      </c>
      <c r="S235" s="81">
        <f t="shared" si="121"/>
        <v>0</v>
      </c>
      <c r="T235" s="81">
        <f t="shared" si="122"/>
        <v>0</v>
      </c>
      <c r="U235" s="81">
        <f t="shared" si="123"/>
        <v>0</v>
      </c>
      <c r="V235" s="81">
        <f t="shared" si="124"/>
        <v>0</v>
      </c>
      <c r="W235" s="81">
        <f t="shared" si="125"/>
        <v>0</v>
      </c>
      <c r="X235" s="81">
        <f t="shared" si="126"/>
        <v>0</v>
      </c>
      <c r="Y235" s="81">
        <f t="shared" si="127"/>
        <v>0</v>
      </c>
      <c r="Z235" s="81">
        <f t="shared" si="128"/>
        <v>0</v>
      </c>
      <c r="AA235" s="81">
        <f t="shared" si="129"/>
        <v>0</v>
      </c>
      <c r="AB235" s="81">
        <f t="shared" si="130"/>
        <v>0</v>
      </c>
      <c r="AC235" s="81">
        <f t="shared" si="131"/>
        <v>0</v>
      </c>
      <c r="AD235" s="81">
        <f t="shared" si="132"/>
        <v>0</v>
      </c>
      <c r="AE235" s="81">
        <f t="shared" si="133"/>
        <v>0</v>
      </c>
      <c r="AF235" s="81">
        <f t="shared" si="134"/>
        <v>0</v>
      </c>
      <c r="AG235" s="81">
        <f t="shared" si="135"/>
        <v>0</v>
      </c>
      <c r="AH235" s="81">
        <f t="shared" si="136"/>
        <v>0</v>
      </c>
    </row>
    <row r="236" spans="2:34" hidden="1" outlineLevel="1">
      <c r="B236" t="str">
        <f t="shared" si="115"/>
        <v>Bio-oil (Pyrolysis) - TTW emissions (methane) - Global - ton CH4/ton fuel</v>
      </c>
      <c r="C236" t="str">
        <f>C233</f>
        <v>Bio-oil (Pyrolysis)</v>
      </c>
      <c r="D236" t="s">
        <v>203</v>
      </c>
      <c r="E236" t="s">
        <v>49</v>
      </c>
      <c r="F236" t="s">
        <v>177</v>
      </c>
      <c r="G236" s="87"/>
      <c r="H236" s="45"/>
      <c r="I236" s="45"/>
      <c r="J236" s="45"/>
      <c r="K236" s="45"/>
      <c r="L236" s="45"/>
      <c r="M236" s="45"/>
      <c r="N236" s="80">
        <v>5.0000000000000002E-5</v>
      </c>
      <c r="O236" s="81">
        <f t="shared" si="117"/>
        <v>5.0000000000000002E-5</v>
      </c>
      <c r="P236" s="81">
        <f t="shared" si="118"/>
        <v>5.0000000000000002E-5</v>
      </c>
      <c r="Q236" s="81">
        <f t="shared" si="119"/>
        <v>5.0000000000000002E-5</v>
      </c>
      <c r="R236" s="81">
        <f t="shared" si="120"/>
        <v>5.0000000000000002E-5</v>
      </c>
      <c r="S236" s="81">
        <f t="shared" si="121"/>
        <v>5.0000000000000002E-5</v>
      </c>
      <c r="T236" s="81">
        <f t="shared" si="122"/>
        <v>5.0000000000000002E-5</v>
      </c>
      <c r="U236" s="81">
        <f t="shared" si="123"/>
        <v>5.0000000000000002E-5</v>
      </c>
      <c r="V236" s="81">
        <f t="shared" si="124"/>
        <v>5.0000000000000002E-5</v>
      </c>
      <c r="W236" s="81">
        <f t="shared" si="125"/>
        <v>5.0000000000000002E-5</v>
      </c>
      <c r="X236" s="81">
        <f t="shared" si="126"/>
        <v>5.0000000000000002E-5</v>
      </c>
      <c r="Y236" s="81">
        <f t="shared" si="127"/>
        <v>5.0000000000000002E-5</v>
      </c>
      <c r="Z236" s="81">
        <f t="shared" si="128"/>
        <v>5.0000000000000002E-5</v>
      </c>
      <c r="AA236" s="81">
        <f t="shared" si="129"/>
        <v>5.0000000000000002E-5</v>
      </c>
      <c r="AB236" s="81">
        <f t="shared" si="130"/>
        <v>5.0000000000000002E-5</v>
      </c>
      <c r="AC236" s="81">
        <f t="shared" si="131"/>
        <v>5.0000000000000002E-5</v>
      </c>
      <c r="AD236" s="81">
        <f t="shared" si="132"/>
        <v>5.0000000000000002E-5</v>
      </c>
      <c r="AE236" s="81">
        <f t="shared" si="133"/>
        <v>5.0000000000000002E-5</v>
      </c>
      <c r="AF236" s="81">
        <f t="shared" si="134"/>
        <v>5.0000000000000002E-5</v>
      </c>
      <c r="AG236" s="81">
        <f t="shared" si="135"/>
        <v>5.0000000000000002E-5</v>
      </c>
      <c r="AH236" s="81">
        <f t="shared" si="136"/>
        <v>5.0000000000000002E-5</v>
      </c>
    </row>
    <row r="237" spans="2:34" hidden="1" outlineLevel="1">
      <c r="B237" t="str">
        <f t="shared" si="115"/>
        <v>Bio-oil (Pyrolysis) - TTW emissions (nitrous oxide) - Global - ton N2O/ton fuel</v>
      </c>
      <c r="C237" t="str">
        <f>C234</f>
        <v>Bio-oil (Pyrolysis)</v>
      </c>
      <c r="D237" t="s">
        <v>204</v>
      </c>
      <c r="E237" t="s">
        <v>49</v>
      </c>
      <c r="F237" t="s">
        <v>178</v>
      </c>
      <c r="G237" s="87"/>
      <c r="H237" s="45"/>
      <c r="I237" s="45"/>
      <c r="J237" s="45"/>
      <c r="K237" s="45"/>
      <c r="L237" s="45"/>
      <c r="M237" s="45"/>
      <c r="N237" s="80">
        <v>1.8000000000000001E-4</v>
      </c>
      <c r="O237" s="81">
        <f t="shared" si="117"/>
        <v>1.8000000000000001E-4</v>
      </c>
      <c r="P237" s="81">
        <f t="shared" si="118"/>
        <v>1.8000000000000001E-4</v>
      </c>
      <c r="Q237" s="81">
        <f t="shared" si="119"/>
        <v>1.8000000000000001E-4</v>
      </c>
      <c r="R237" s="81">
        <f t="shared" si="120"/>
        <v>1.8000000000000001E-4</v>
      </c>
      <c r="S237" s="81">
        <f t="shared" si="121"/>
        <v>1.8000000000000001E-4</v>
      </c>
      <c r="T237" s="81">
        <f t="shared" si="122"/>
        <v>1.8000000000000001E-4</v>
      </c>
      <c r="U237" s="81">
        <f t="shared" si="123"/>
        <v>1.8000000000000001E-4</v>
      </c>
      <c r="V237" s="81">
        <f t="shared" si="124"/>
        <v>1.8000000000000001E-4</v>
      </c>
      <c r="W237" s="81">
        <f t="shared" si="125"/>
        <v>1.8000000000000001E-4</v>
      </c>
      <c r="X237" s="81">
        <f t="shared" si="126"/>
        <v>1.8000000000000001E-4</v>
      </c>
      <c r="Y237" s="81">
        <f t="shared" si="127"/>
        <v>1.8000000000000001E-4</v>
      </c>
      <c r="Z237" s="81">
        <f t="shared" si="128"/>
        <v>1.8000000000000001E-4</v>
      </c>
      <c r="AA237" s="81">
        <f t="shared" si="129"/>
        <v>1.8000000000000001E-4</v>
      </c>
      <c r="AB237" s="81">
        <f t="shared" si="130"/>
        <v>1.8000000000000001E-4</v>
      </c>
      <c r="AC237" s="81">
        <f t="shared" si="131"/>
        <v>1.8000000000000001E-4</v>
      </c>
      <c r="AD237" s="81">
        <f t="shared" si="132"/>
        <v>1.8000000000000001E-4</v>
      </c>
      <c r="AE237" s="81">
        <f t="shared" si="133"/>
        <v>1.8000000000000001E-4</v>
      </c>
      <c r="AF237" s="81">
        <f t="shared" si="134"/>
        <v>1.8000000000000001E-4</v>
      </c>
      <c r="AG237" s="81">
        <f t="shared" si="135"/>
        <v>1.8000000000000001E-4</v>
      </c>
      <c r="AH237" s="81">
        <f t="shared" si="136"/>
        <v>1.8000000000000001E-4</v>
      </c>
    </row>
    <row r="238" spans="2:34" collapsed="1"/>
    <row r="239" spans="2:34">
      <c r="C239" s="55" t="s">
        <v>21</v>
      </c>
      <c r="D239" s="55" t="s">
        <v>28</v>
      </c>
      <c r="E239" s="55" t="s">
        <v>1</v>
      </c>
      <c r="F239" s="55" t="s">
        <v>29</v>
      </c>
      <c r="G239" s="51">
        <v>2023</v>
      </c>
      <c r="H239" s="51">
        <v>2024</v>
      </c>
      <c r="I239" s="51">
        <v>2025</v>
      </c>
      <c r="J239" s="51">
        <v>2026</v>
      </c>
      <c r="K239" s="51">
        <v>2027</v>
      </c>
      <c r="L239" s="51">
        <v>2028</v>
      </c>
      <c r="M239" s="51">
        <v>2029</v>
      </c>
      <c r="N239" s="51">
        <v>2030</v>
      </c>
      <c r="O239" s="51">
        <v>2031</v>
      </c>
      <c r="P239" s="51">
        <v>2032</v>
      </c>
      <c r="Q239" s="51">
        <v>2033</v>
      </c>
      <c r="R239" s="51">
        <v>2034</v>
      </c>
      <c r="S239" s="51">
        <v>2035</v>
      </c>
      <c r="T239" s="51">
        <v>2036</v>
      </c>
      <c r="U239" s="51">
        <v>2037</v>
      </c>
      <c r="V239" s="51">
        <v>2038</v>
      </c>
      <c r="W239" s="51">
        <v>2039</v>
      </c>
      <c r="X239" s="51">
        <v>2040</v>
      </c>
      <c r="Y239" s="51">
        <v>2041</v>
      </c>
      <c r="Z239" s="51">
        <v>2042</v>
      </c>
      <c r="AA239" s="51">
        <v>2043</v>
      </c>
      <c r="AB239" s="51">
        <v>2044</v>
      </c>
      <c r="AC239" s="51">
        <v>2045</v>
      </c>
      <c r="AD239" s="51">
        <v>2046</v>
      </c>
      <c r="AE239" s="51">
        <v>2047</v>
      </c>
      <c r="AF239" s="51">
        <v>2048</v>
      </c>
      <c r="AG239" s="51">
        <v>2049</v>
      </c>
      <c r="AH239" s="51">
        <v>2050</v>
      </c>
    </row>
    <row r="240" spans="2:34" hidden="1" outlineLevel="1">
      <c r="B240" t="str">
        <f t="shared" ref="B240:B250" si="137">_xlfn.TEXTJOIN(" - ",TRUE,C240:F240)</f>
        <v>LNG - Plant lifetime - Global - Years</v>
      </c>
      <c r="C240" t="str">
        <f>C239</f>
        <v>LNG</v>
      </c>
      <c r="D240" t="s">
        <v>109</v>
      </c>
      <c r="E240" t="s">
        <v>49</v>
      </c>
      <c r="F240" t="s">
        <v>110</v>
      </c>
      <c r="G240" s="74">
        <v>30</v>
      </c>
      <c r="H240" s="75">
        <f t="shared" ref="H240:AH240" si="138">G240</f>
        <v>30</v>
      </c>
      <c r="I240" s="75">
        <f t="shared" si="138"/>
        <v>30</v>
      </c>
      <c r="J240" s="75">
        <f t="shared" si="138"/>
        <v>30</v>
      </c>
      <c r="K240" s="75">
        <f t="shared" si="138"/>
        <v>30</v>
      </c>
      <c r="L240" s="75">
        <f t="shared" si="138"/>
        <v>30</v>
      </c>
      <c r="M240" s="75">
        <f t="shared" si="138"/>
        <v>30</v>
      </c>
      <c r="N240" s="75">
        <f t="shared" si="138"/>
        <v>30</v>
      </c>
      <c r="O240" s="75">
        <f t="shared" si="138"/>
        <v>30</v>
      </c>
      <c r="P240" s="75">
        <f t="shared" si="138"/>
        <v>30</v>
      </c>
      <c r="Q240" s="75">
        <f t="shared" si="138"/>
        <v>30</v>
      </c>
      <c r="R240" s="75">
        <f t="shared" si="138"/>
        <v>30</v>
      </c>
      <c r="S240" s="75">
        <f t="shared" si="138"/>
        <v>30</v>
      </c>
      <c r="T240" s="75">
        <f t="shared" si="138"/>
        <v>30</v>
      </c>
      <c r="U240" s="75">
        <f t="shared" si="138"/>
        <v>30</v>
      </c>
      <c r="V240" s="75">
        <f t="shared" si="138"/>
        <v>30</v>
      </c>
      <c r="W240" s="75">
        <f t="shared" si="138"/>
        <v>30</v>
      </c>
      <c r="X240" s="75">
        <f t="shared" si="138"/>
        <v>30</v>
      </c>
      <c r="Y240" s="75">
        <f t="shared" si="138"/>
        <v>30</v>
      </c>
      <c r="Z240" s="75">
        <f t="shared" si="138"/>
        <v>30</v>
      </c>
      <c r="AA240" s="75">
        <f t="shared" si="138"/>
        <v>30</v>
      </c>
      <c r="AB240" s="75">
        <f t="shared" si="138"/>
        <v>30</v>
      </c>
      <c r="AC240" s="75">
        <f t="shared" si="138"/>
        <v>30</v>
      </c>
      <c r="AD240" s="75">
        <f t="shared" si="138"/>
        <v>30</v>
      </c>
      <c r="AE240" s="75">
        <f t="shared" si="138"/>
        <v>30</v>
      </c>
      <c r="AF240" s="75">
        <f t="shared" si="138"/>
        <v>30</v>
      </c>
      <c r="AG240" s="75">
        <f t="shared" si="138"/>
        <v>30</v>
      </c>
      <c r="AH240" s="75">
        <f t="shared" si="138"/>
        <v>30</v>
      </c>
    </row>
    <row r="241" spans="2:34" hidden="1" outlineLevel="1">
      <c r="B241" t="str">
        <f t="shared" si="137"/>
        <v>LNG - Total CAPEX - Liquefaction - Global - USD/ton fuel</v>
      </c>
      <c r="C241" t="str">
        <f>C239</f>
        <v>LNG</v>
      </c>
      <c r="D241" t="s">
        <v>130</v>
      </c>
      <c r="E241" t="s">
        <v>49</v>
      </c>
      <c r="F241" t="s">
        <v>31</v>
      </c>
      <c r="G241" s="72">
        <v>2271.4526299856479</v>
      </c>
      <c r="H241" s="72">
        <v>2260.7263149928222</v>
      </c>
      <c r="I241" s="72">
        <v>2250</v>
      </c>
      <c r="J241" s="72">
        <v>2239.523407737528</v>
      </c>
      <c r="K241" s="72">
        <v>2229.0468154750561</v>
      </c>
      <c r="L241" s="72">
        <v>2218.5702232125841</v>
      </c>
      <c r="M241" s="72">
        <v>2208.0936309501121</v>
      </c>
      <c r="N241" s="72">
        <v>2197.6170386876402</v>
      </c>
      <c r="O241" s="72">
        <v>2187.3843552816907</v>
      </c>
      <c r="P241" s="72">
        <v>2177.1516718757375</v>
      </c>
      <c r="Q241" s="72">
        <v>2166.918988469788</v>
      </c>
      <c r="R241" s="72">
        <v>2156.6863050638349</v>
      </c>
      <c r="S241" s="72">
        <v>2146.4536216578817</v>
      </c>
      <c r="T241" s="72">
        <v>2136.4591685892556</v>
      </c>
      <c r="U241" s="72">
        <v>2126.4647155206258</v>
      </c>
      <c r="V241" s="72">
        <v>2116.4702624519959</v>
      </c>
      <c r="W241" s="72">
        <v>2106.4758093833661</v>
      </c>
      <c r="X241" s="72">
        <v>2096.48135631474</v>
      </c>
      <c r="Y241" s="72">
        <v>2086.7195872676348</v>
      </c>
      <c r="Z241" s="72">
        <v>2076.9578182205332</v>
      </c>
      <c r="AA241" s="72">
        <v>2067.196049173428</v>
      </c>
      <c r="AB241" s="72">
        <v>2057.4342801263228</v>
      </c>
      <c r="AC241" s="72">
        <v>2047.6725110792177</v>
      </c>
      <c r="AD241" s="72">
        <v>2038.1380088633741</v>
      </c>
      <c r="AE241" s="72">
        <v>2028.6035066475306</v>
      </c>
      <c r="AF241" s="72">
        <v>2019.0690044316871</v>
      </c>
      <c r="AG241" s="72">
        <v>2009.5345022158435</v>
      </c>
      <c r="AH241" s="72">
        <v>2000</v>
      </c>
    </row>
    <row r="242" spans="2:34" hidden="1" outlineLevel="1">
      <c r="B242" t="str">
        <f t="shared" si="137"/>
        <v>LNG - OPEX - Liquefaction - Global - USD/ton fuel/year</v>
      </c>
      <c r="C242" t="str">
        <f>C239</f>
        <v>LNG</v>
      </c>
      <c r="D242" t="s">
        <v>131</v>
      </c>
      <c r="E242" t="s">
        <v>49</v>
      </c>
      <c r="F242" t="s">
        <v>114</v>
      </c>
      <c r="G242" s="72">
        <v>0</v>
      </c>
      <c r="H242" s="72">
        <v>0</v>
      </c>
      <c r="I242" s="72">
        <v>0</v>
      </c>
      <c r="J242" s="72">
        <v>0</v>
      </c>
      <c r="K242" s="72">
        <v>0</v>
      </c>
      <c r="L242" s="72">
        <v>0</v>
      </c>
      <c r="M242" s="72">
        <v>0</v>
      </c>
      <c r="N242" s="72">
        <v>0</v>
      </c>
      <c r="O242" s="72">
        <v>0</v>
      </c>
      <c r="P242" s="72">
        <v>0</v>
      </c>
      <c r="Q242" s="72">
        <v>0</v>
      </c>
      <c r="R242" s="72">
        <v>0</v>
      </c>
      <c r="S242" s="72">
        <v>0</v>
      </c>
      <c r="T242" s="72">
        <v>0</v>
      </c>
      <c r="U242" s="72">
        <v>0</v>
      </c>
      <c r="V242" s="72">
        <v>0</v>
      </c>
      <c r="W242" s="72">
        <v>0</v>
      </c>
      <c r="X242" s="72">
        <v>0</v>
      </c>
      <c r="Y242" s="72">
        <v>0</v>
      </c>
      <c r="Z242" s="72">
        <v>0</v>
      </c>
      <c r="AA242" s="72">
        <v>0</v>
      </c>
      <c r="AB242" s="72">
        <v>0</v>
      </c>
      <c r="AC242" s="72">
        <v>0</v>
      </c>
      <c r="AD242" s="72">
        <v>0</v>
      </c>
      <c r="AE242" s="72">
        <v>0</v>
      </c>
      <c r="AF242" s="72">
        <v>0</v>
      </c>
      <c r="AG242" s="72">
        <v>0</v>
      </c>
      <c r="AH242" s="72">
        <v>0</v>
      </c>
    </row>
    <row r="243" spans="2:34" hidden="1" outlineLevel="1">
      <c r="B243" t="str">
        <f t="shared" si="137"/>
        <v>LNG - Energy demand - Liquefaction - Global - MWh/ton fuel</v>
      </c>
      <c r="C243" t="str">
        <f>C239</f>
        <v>LNG</v>
      </c>
      <c r="D243" t="s">
        <v>132</v>
      </c>
      <c r="E243" t="s">
        <v>49</v>
      </c>
      <c r="F243" t="s">
        <v>122</v>
      </c>
      <c r="G243" s="77">
        <v>0.6</v>
      </c>
      <c r="H243" s="77">
        <v>0.6</v>
      </c>
      <c r="I243" s="77">
        <v>0.6</v>
      </c>
      <c r="J243" s="77">
        <v>0.6</v>
      </c>
      <c r="K243" s="77">
        <v>0.6</v>
      </c>
      <c r="L243" s="77">
        <v>0.6</v>
      </c>
      <c r="M243" s="77">
        <v>0.6</v>
      </c>
      <c r="N243" s="77">
        <v>0.6</v>
      </c>
      <c r="O243" s="77">
        <v>0.6</v>
      </c>
      <c r="P243" s="77">
        <v>0.6</v>
      </c>
      <c r="Q243" s="77">
        <v>0.6</v>
      </c>
      <c r="R243" s="77">
        <v>0.6</v>
      </c>
      <c r="S243" s="77">
        <v>0.6</v>
      </c>
      <c r="T243" s="77">
        <v>0.6</v>
      </c>
      <c r="U243" s="77">
        <v>0.6</v>
      </c>
      <c r="V243" s="77">
        <v>0.6</v>
      </c>
      <c r="W243" s="77">
        <v>0.6</v>
      </c>
      <c r="X243" s="77">
        <v>0.6</v>
      </c>
      <c r="Y243" s="77">
        <v>0.6</v>
      </c>
      <c r="Z243" s="77">
        <v>0.6</v>
      </c>
      <c r="AA243" s="77">
        <v>0.6</v>
      </c>
      <c r="AB243" s="77">
        <v>0.6</v>
      </c>
      <c r="AC243" s="77">
        <v>0.6</v>
      </c>
      <c r="AD243" s="77">
        <v>0.6</v>
      </c>
      <c r="AE243" s="77">
        <v>0.6</v>
      </c>
      <c r="AF243" s="77">
        <v>0.6</v>
      </c>
      <c r="AG243" s="77">
        <v>0.6</v>
      </c>
      <c r="AH243" s="77">
        <v>0.6</v>
      </c>
    </row>
    <row r="244" spans="2:34" hidden="1" outlineLevel="1">
      <c r="B244" t="str">
        <f t="shared" si="137"/>
        <v>LNG - Conversion NG -&gt; LNG - Global - ton H2/ton diesel</v>
      </c>
      <c r="C244" t="str">
        <f>C239</f>
        <v>LNG</v>
      </c>
      <c r="D244" t="s">
        <v>163</v>
      </c>
      <c r="E244" t="s">
        <v>49</v>
      </c>
      <c r="F244" t="s">
        <v>89</v>
      </c>
      <c r="G244" s="77">
        <v>1</v>
      </c>
      <c r="H244" s="77">
        <v>1</v>
      </c>
      <c r="I244" s="77">
        <v>1</v>
      </c>
      <c r="J244" s="77">
        <v>1</v>
      </c>
      <c r="K244" s="77">
        <v>1</v>
      </c>
      <c r="L244" s="77">
        <v>1</v>
      </c>
      <c r="M244" s="77">
        <v>1</v>
      </c>
      <c r="N244" s="77">
        <v>1</v>
      </c>
      <c r="O244" s="77">
        <v>1</v>
      </c>
      <c r="P244" s="77">
        <v>1</v>
      </c>
      <c r="Q244" s="77">
        <v>1</v>
      </c>
      <c r="R244" s="77">
        <v>1</v>
      </c>
      <c r="S244" s="77">
        <v>1</v>
      </c>
      <c r="T244" s="77">
        <v>1</v>
      </c>
      <c r="U244" s="77">
        <v>1</v>
      </c>
      <c r="V244" s="77">
        <v>1</v>
      </c>
      <c r="W244" s="77">
        <v>1</v>
      </c>
      <c r="X244" s="77">
        <v>1</v>
      </c>
      <c r="Y244" s="77">
        <v>1</v>
      </c>
      <c r="Z244" s="77">
        <v>1</v>
      </c>
      <c r="AA244" s="77">
        <v>1</v>
      </c>
      <c r="AB244" s="77">
        <v>1</v>
      </c>
      <c r="AC244" s="77">
        <v>1</v>
      </c>
      <c r="AD244" s="77">
        <v>1</v>
      </c>
      <c r="AE244" s="77">
        <v>1</v>
      </c>
      <c r="AF244" s="77">
        <v>1</v>
      </c>
      <c r="AG244" s="77">
        <v>1</v>
      </c>
      <c r="AH244" s="77">
        <v>1</v>
      </c>
    </row>
    <row r="245" spans="2:34" hidden="1" outlineLevel="1">
      <c r="B245" t="str">
        <f t="shared" si="137"/>
        <v>LNG - Process WTT emissions (carbon dioxide) - Global - ton CO2/ton fuel</v>
      </c>
      <c r="C245" t="str">
        <f>C242</f>
        <v>LNG</v>
      </c>
      <c r="D245" t="s">
        <v>180</v>
      </c>
      <c r="E245" t="s">
        <v>49</v>
      </c>
      <c r="F245" t="s">
        <v>176</v>
      </c>
      <c r="G245" s="74">
        <v>0.3</v>
      </c>
      <c r="H245" s="75">
        <f>G245</f>
        <v>0.3</v>
      </c>
      <c r="I245" s="75">
        <f t="shared" ref="I245:AH245" si="139">H245</f>
        <v>0.3</v>
      </c>
      <c r="J245" s="75">
        <f t="shared" si="139"/>
        <v>0.3</v>
      </c>
      <c r="K245" s="75">
        <f t="shared" si="139"/>
        <v>0.3</v>
      </c>
      <c r="L245" s="75">
        <f t="shared" si="139"/>
        <v>0.3</v>
      </c>
      <c r="M245" s="75">
        <f t="shared" si="139"/>
        <v>0.3</v>
      </c>
      <c r="N245" s="75">
        <f t="shared" si="139"/>
        <v>0.3</v>
      </c>
      <c r="O245" s="75">
        <f t="shared" si="139"/>
        <v>0.3</v>
      </c>
      <c r="P245" s="75">
        <f t="shared" si="139"/>
        <v>0.3</v>
      </c>
      <c r="Q245" s="75">
        <f t="shared" si="139"/>
        <v>0.3</v>
      </c>
      <c r="R245" s="75">
        <f t="shared" si="139"/>
        <v>0.3</v>
      </c>
      <c r="S245" s="75">
        <f t="shared" si="139"/>
        <v>0.3</v>
      </c>
      <c r="T245" s="75">
        <f t="shared" si="139"/>
        <v>0.3</v>
      </c>
      <c r="U245" s="75">
        <f t="shared" si="139"/>
        <v>0.3</v>
      </c>
      <c r="V245" s="75">
        <f t="shared" si="139"/>
        <v>0.3</v>
      </c>
      <c r="W245" s="75">
        <f t="shared" si="139"/>
        <v>0.3</v>
      </c>
      <c r="X245" s="75">
        <f t="shared" si="139"/>
        <v>0.3</v>
      </c>
      <c r="Y245" s="75">
        <f t="shared" si="139"/>
        <v>0.3</v>
      </c>
      <c r="Z245" s="75">
        <f t="shared" si="139"/>
        <v>0.3</v>
      </c>
      <c r="AA245" s="75">
        <f t="shared" si="139"/>
        <v>0.3</v>
      </c>
      <c r="AB245" s="75">
        <f t="shared" si="139"/>
        <v>0.3</v>
      </c>
      <c r="AC245" s="75">
        <f t="shared" si="139"/>
        <v>0.3</v>
      </c>
      <c r="AD245" s="75">
        <f t="shared" si="139"/>
        <v>0.3</v>
      </c>
      <c r="AE245" s="75">
        <f t="shared" si="139"/>
        <v>0.3</v>
      </c>
      <c r="AF245" s="75">
        <f t="shared" si="139"/>
        <v>0.3</v>
      </c>
      <c r="AG245" s="75">
        <f t="shared" si="139"/>
        <v>0.3</v>
      </c>
      <c r="AH245" s="75">
        <f t="shared" si="139"/>
        <v>0.3</v>
      </c>
    </row>
    <row r="246" spans="2:34" hidden="1" outlineLevel="1">
      <c r="B246" t="str">
        <f t="shared" si="137"/>
        <v>LNG - Process WTT emissions (methane) - Global - ton CH4/ton fuel</v>
      </c>
      <c r="C246" t="str">
        <f>C242</f>
        <v>LNG</v>
      </c>
      <c r="D246" t="s">
        <v>181</v>
      </c>
      <c r="E246" t="s">
        <v>49</v>
      </c>
      <c r="F246" t="s">
        <v>177</v>
      </c>
      <c r="G246" s="74">
        <v>0.01</v>
      </c>
      <c r="H246" s="75">
        <f t="shared" ref="H246:AH246" si="140">G246</f>
        <v>0.01</v>
      </c>
      <c r="I246" s="75">
        <f t="shared" si="140"/>
        <v>0.01</v>
      </c>
      <c r="J246" s="75">
        <f t="shared" si="140"/>
        <v>0.01</v>
      </c>
      <c r="K246" s="75">
        <f t="shared" si="140"/>
        <v>0.01</v>
      </c>
      <c r="L246" s="75">
        <f t="shared" si="140"/>
        <v>0.01</v>
      </c>
      <c r="M246" s="75">
        <f t="shared" si="140"/>
        <v>0.01</v>
      </c>
      <c r="N246" s="75">
        <f t="shared" si="140"/>
        <v>0.01</v>
      </c>
      <c r="O246" s="75">
        <f t="shared" si="140"/>
        <v>0.01</v>
      </c>
      <c r="P246" s="75">
        <f t="shared" si="140"/>
        <v>0.01</v>
      </c>
      <c r="Q246" s="75">
        <f t="shared" si="140"/>
        <v>0.01</v>
      </c>
      <c r="R246" s="75">
        <f t="shared" si="140"/>
        <v>0.01</v>
      </c>
      <c r="S246" s="75">
        <f t="shared" si="140"/>
        <v>0.01</v>
      </c>
      <c r="T246" s="75">
        <f t="shared" si="140"/>
        <v>0.01</v>
      </c>
      <c r="U246" s="75">
        <f t="shared" si="140"/>
        <v>0.01</v>
      </c>
      <c r="V246" s="75">
        <f t="shared" si="140"/>
        <v>0.01</v>
      </c>
      <c r="W246" s="75">
        <f t="shared" si="140"/>
        <v>0.01</v>
      </c>
      <c r="X246" s="75">
        <f t="shared" si="140"/>
        <v>0.01</v>
      </c>
      <c r="Y246" s="75">
        <f t="shared" si="140"/>
        <v>0.01</v>
      </c>
      <c r="Z246" s="75">
        <f t="shared" si="140"/>
        <v>0.01</v>
      </c>
      <c r="AA246" s="75">
        <f t="shared" si="140"/>
        <v>0.01</v>
      </c>
      <c r="AB246" s="75">
        <f t="shared" si="140"/>
        <v>0.01</v>
      </c>
      <c r="AC246" s="75">
        <f t="shared" si="140"/>
        <v>0.01</v>
      </c>
      <c r="AD246" s="75">
        <f t="shared" si="140"/>
        <v>0.01</v>
      </c>
      <c r="AE246" s="75">
        <f t="shared" si="140"/>
        <v>0.01</v>
      </c>
      <c r="AF246" s="75">
        <f t="shared" si="140"/>
        <v>0.01</v>
      </c>
      <c r="AG246" s="75">
        <f t="shared" si="140"/>
        <v>0.01</v>
      </c>
      <c r="AH246" s="75">
        <f t="shared" si="140"/>
        <v>0.01</v>
      </c>
    </row>
    <row r="247" spans="2:34" hidden="1" outlineLevel="1">
      <c r="B247" t="str">
        <f t="shared" si="137"/>
        <v>LNG - Process WTT emissions (nitrous oxide) - Global - ton N2O/ton fuel</v>
      </c>
      <c r="C247" t="str">
        <f>C242</f>
        <v>LNG</v>
      </c>
      <c r="D247" t="s">
        <v>182</v>
      </c>
      <c r="E247" t="s">
        <v>49</v>
      </c>
      <c r="F247" t="s">
        <v>178</v>
      </c>
      <c r="G247" s="74">
        <v>0</v>
      </c>
      <c r="H247" s="75">
        <f t="shared" ref="H247:AH250" si="141">G247</f>
        <v>0</v>
      </c>
      <c r="I247" s="75">
        <f t="shared" si="141"/>
        <v>0</v>
      </c>
      <c r="J247" s="75">
        <f t="shared" si="141"/>
        <v>0</v>
      </c>
      <c r="K247" s="75">
        <f t="shared" si="141"/>
        <v>0</v>
      </c>
      <c r="L247" s="75">
        <f t="shared" si="141"/>
        <v>0</v>
      </c>
      <c r="M247" s="75">
        <f t="shared" si="141"/>
        <v>0</v>
      </c>
      <c r="N247" s="75">
        <f t="shared" si="141"/>
        <v>0</v>
      </c>
      <c r="O247" s="75">
        <f t="shared" si="141"/>
        <v>0</v>
      </c>
      <c r="P247" s="75">
        <f t="shared" si="141"/>
        <v>0</v>
      </c>
      <c r="Q247" s="75">
        <f t="shared" si="141"/>
        <v>0</v>
      </c>
      <c r="R247" s="75">
        <f t="shared" si="141"/>
        <v>0</v>
      </c>
      <c r="S247" s="75">
        <f t="shared" si="141"/>
        <v>0</v>
      </c>
      <c r="T247" s="75">
        <f t="shared" si="141"/>
        <v>0</v>
      </c>
      <c r="U247" s="75">
        <f t="shared" si="141"/>
        <v>0</v>
      </c>
      <c r="V247" s="75">
        <f t="shared" si="141"/>
        <v>0</v>
      </c>
      <c r="W247" s="75">
        <f t="shared" si="141"/>
        <v>0</v>
      </c>
      <c r="X247" s="75">
        <f t="shared" si="141"/>
        <v>0</v>
      </c>
      <c r="Y247" s="75">
        <f t="shared" si="141"/>
        <v>0</v>
      </c>
      <c r="Z247" s="75">
        <f t="shared" si="141"/>
        <v>0</v>
      </c>
      <c r="AA247" s="75">
        <f t="shared" si="141"/>
        <v>0</v>
      </c>
      <c r="AB247" s="75">
        <f t="shared" si="141"/>
        <v>0</v>
      </c>
      <c r="AC247" s="75">
        <f t="shared" si="141"/>
        <v>0</v>
      </c>
      <c r="AD247" s="75">
        <f t="shared" si="141"/>
        <v>0</v>
      </c>
      <c r="AE247" s="75">
        <f t="shared" si="141"/>
        <v>0</v>
      </c>
      <c r="AF247" s="75">
        <f t="shared" si="141"/>
        <v>0</v>
      </c>
      <c r="AG247" s="75">
        <f t="shared" si="141"/>
        <v>0</v>
      </c>
      <c r="AH247" s="75">
        <f t="shared" si="141"/>
        <v>0</v>
      </c>
    </row>
    <row r="248" spans="2:34" hidden="1" outlineLevel="1">
      <c r="B248" t="str">
        <f t="shared" si="137"/>
        <v>LNG - TTW emissions (carbon dioxide) - Global - ton CO2/ton fuel</v>
      </c>
      <c r="C248" t="str">
        <f>C246</f>
        <v>LNG</v>
      </c>
      <c r="D248" t="s">
        <v>202</v>
      </c>
      <c r="E248" t="s">
        <v>49</v>
      </c>
      <c r="F248" t="s">
        <v>176</v>
      </c>
      <c r="G248" s="80">
        <v>2.75</v>
      </c>
      <c r="H248" s="81">
        <f>G248</f>
        <v>2.75</v>
      </c>
      <c r="I248" s="81">
        <f t="shared" si="141"/>
        <v>2.75</v>
      </c>
      <c r="J248" s="81">
        <f t="shared" si="141"/>
        <v>2.75</v>
      </c>
      <c r="K248" s="81">
        <f t="shared" si="141"/>
        <v>2.75</v>
      </c>
      <c r="L248" s="81">
        <f t="shared" si="141"/>
        <v>2.75</v>
      </c>
      <c r="M248" s="81">
        <f t="shared" si="141"/>
        <v>2.75</v>
      </c>
      <c r="N248" s="81">
        <f t="shared" si="141"/>
        <v>2.75</v>
      </c>
      <c r="O248" s="81">
        <f t="shared" si="141"/>
        <v>2.75</v>
      </c>
      <c r="P248" s="81">
        <f t="shared" si="141"/>
        <v>2.75</v>
      </c>
      <c r="Q248" s="81">
        <f t="shared" si="141"/>
        <v>2.75</v>
      </c>
      <c r="R248" s="81">
        <f t="shared" si="141"/>
        <v>2.75</v>
      </c>
      <c r="S248" s="81">
        <f t="shared" si="141"/>
        <v>2.75</v>
      </c>
      <c r="T248" s="81">
        <f t="shared" si="141"/>
        <v>2.75</v>
      </c>
      <c r="U248" s="81">
        <f t="shared" si="141"/>
        <v>2.75</v>
      </c>
      <c r="V248" s="81">
        <f t="shared" si="141"/>
        <v>2.75</v>
      </c>
      <c r="W248" s="81">
        <f t="shared" si="141"/>
        <v>2.75</v>
      </c>
      <c r="X248" s="81">
        <f t="shared" si="141"/>
        <v>2.75</v>
      </c>
      <c r="Y248" s="81">
        <f t="shared" si="141"/>
        <v>2.75</v>
      </c>
      <c r="Z248" s="81">
        <f t="shared" si="141"/>
        <v>2.75</v>
      </c>
      <c r="AA248" s="81">
        <f t="shared" si="141"/>
        <v>2.75</v>
      </c>
      <c r="AB248" s="81">
        <f t="shared" si="141"/>
        <v>2.75</v>
      </c>
      <c r="AC248" s="81">
        <f t="shared" si="141"/>
        <v>2.75</v>
      </c>
      <c r="AD248" s="81">
        <f t="shared" si="141"/>
        <v>2.75</v>
      </c>
      <c r="AE248" s="81">
        <f t="shared" si="141"/>
        <v>2.75</v>
      </c>
      <c r="AF248" s="81">
        <f t="shared" si="141"/>
        <v>2.75</v>
      </c>
      <c r="AG248" s="81">
        <f t="shared" si="141"/>
        <v>2.75</v>
      </c>
      <c r="AH248" s="81">
        <f t="shared" si="141"/>
        <v>2.75</v>
      </c>
    </row>
    <row r="249" spans="2:34" hidden="1" outlineLevel="1">
      <c r="B249" t="str">
        <f t="shared" si="137"/>
        <v>LNG - TTW emissions (methane) - Global - ton CH4/ton fuel</v>
      </c>
      <c r="C249" t="str">
        <f>C246</f>
        <v>LNG</v>
      </c>
      <c r="D249" t="s">
        <v>203</v>
      </c>
      <c r="E249" t="s">
        <v>49</v>
      </c>
      <c r="F249" t="s">
        <v>177</v>
      </c>
      <c r="G249" s="82">
        <v>2.4E-2</v>
      </c>
      <c r="H249" s="82">
        <v>2.1999999999999999E-2</v>
      </c>
      <c r="I249" s="82">
        <v>0.02</v>
      </c>
      <c r="J249" s="82">
        <v>1.7999999999999999E-2</v>
      </c>
      <c r="K249" s="82">
        <v>1.6E-2</v>
      </c>
      <c r="L249" s="82">
        <v>1.4E-2</v>
      </c>
      <c r="M249" s="82">
        <v>1.2E-2</v>
      </c>
      <c r="N249" s="82">
        <v>0.01</v>
      </c>
      <c r="O249" s="82">
        <f t="shared" si="141"/>
        <v>0.01</v>
      </c>
      <c r="P249" s="82">
        <f t="shared" si="141"/>
        <v>0.01</v>
      </c>
      <c r="Q249" s="82">
        <f t="shared" si="141"/>
        <v>0.01</v>
      </c>
      <c r="R249" s="82">
        <f t="shared" si="141"/>
        <v>0.01</v>
      </c>
      <c r="S249" s="82">
        <f t="shared" si="141"/>
        <v>0.01</v>
      </c>
      <c r="T249" s="82">
        <f t="shared" si="141"/>
        <v>0.01</v>
      </c>
      <c r="U249" s="82">
        <f t="shared" si="141"/>
        <v>0.01</v>
      </c>
      <c r="V249" s="82">
        <f t="shared" si="141"/>
        <v>0.01</v>
      </c>
      <c r="W249" s="82">
        <f t="shared" si="141"/>
        <v>0.01</v>
      </c>
      <c r="X249" s="82">
        <f t="shared" si="141"/>
        <v>0.01</v>
      </c>
      <c r="Y249" s="82">
        <f t="shared" si="141"/>
        <v>0.01</v>
      </c>
      <c r="Z249" s="82">
        <f t="shared" si="141"/>
        <v>0.01</v>
      </c>
      <c r="AA249" s="82">
        <f t="shared" si="141"/>
        <v>0.01</v>
      </c>
      <c r="AB249" s="82">
        <f t="shared" si="141"/>
        <v>0.01</v>
      </c>
      <c r="AC249" s="82">
        <f t="shared" si="141"/>
        <v>0.01</v>
      </c>
      <c r="AD249" s="82">
        <f t="shared" si="141"/>
        <v>0.01</v>
      </c>
      <c r="AE249" s="82">
        <f t="shared" si="141"/>
        <v>0.01</v>
      </c>
      <c r="AF249" s="82">
        <f t="shared" si="141"/>
        <v>0.01</v>
      </c>
      <c r="AG249" s="82">
        <f t="shared" si="141"/>
        <v>0.01</v>
      </c>
      <c r="AH249" s="82">
        <f>AG249</f>
        <v>0.01</v>
      </c>
    </row>
    <row r="250" spans="2:34" hidden="1" outlineLevel="1">
      <c r="B250" t="str">
        <f t="shared" si="137"/>
        <v>LNG - TTW emissions (nitrous oxide) - Global - ton N2O/ton fuel</v>
      </c>
      <c r="C250" t="str">
        <f>C247</f>
        <v>LNG</v>
      </c>
      <c r="D250" t="s">
        <v>204</v>
      </c>
      <c r="E250" t="s">
        <v>49</v>
      </c>
      <c r="F250" t="s">
        <v>178</v>
      </c>
      <c r="G250" s="74">
        <v>1.1E-4</v>
      </c>
      <c r="H250" s="75">
        <f t="shared" ref="H250:N250" si="142">G250</f>
        <v>1.1E-4</v>
      </c>
      <c r="I250" s="75">
        <f t="shared" si="142"/>
        <v>1.1E-4</v>
      </c>
      <c r="J250" s="75">
        <f t="shared" si="142"/>
        <v>1.1E-4</v>
      </c>
      <c r="K250" s="75">
        <f t="shared" si="142"/>
        <v>1.1E-4</v>
      </c>
      <c r="L250" s="75">
        <f t="shared" si="142"/>
        <v>1.1E-4</v>
      </c>
      <c r="M250" s="75">
        <f t="shared" si="142"/>
        <v>1.1E-4</v>
      </c>
      <c r="N250" s="75">
        <f t="shared" si="142"/>
        <v>1.1E-4</v>
      </c>
      <c r="O250" s="75">
        <f t="shared" si="141"/>
        <v>1.1E-4</v>
      </c>
      <c r="P250" s="75">
        <f t="shared" si="141"/>
        <v>1.1E-4</v>
      </c>
      <c r="Q250" s="75">
        <f t="shared" si="141"/>
        <v>1.1E-4</v>
      </c>
      <c r="R250" s="75">
        <f t="shared" si="141"/>
        <v>1.1E-4</v>
      </c>
      <c r="S250" s="75">
        <f t="shared" si="141"/>
        <v>1.1E-4</v>
      </c>
      <c r="T250" s="75">
        <f t="shared" si="141"/>
        <v>1.1E-4</v>
      </c>
      <c r="U250" s="75">
        <f t="shared" si="141"/>
        <v>1.1E-4</v>
      </c>
      <c r="V250" s="75">
        <f t="shared" si="141"/>
        <v>1.1E-4</v>
      </c>
      <c r="W250" s="75">
        <f t="shared" si="141"/>
        <v>1.1E-4</v>
      </c>
      <c r="X250" s="75">
        <f t="shared" si="141"/>
        <v>1.1E-4</v>
      </c>
      <c r="Y250" s="75">
        <f t="shared" si="141"/>
        <v>1.1E-4</v>
      </c>
      <c r="Z250" s="75">
        <f t="shared" si="141"/>
        <v>1.1E-4</v>
      </c>
      <c r="AA250" s="75">
        <f t="shared" si="141"/>
        <v>1.1E-4</v>
      </c>
      <c r="AB250" s="75">
        <f t="shared" si="141"/>
        <v>1.1E-4</v>
      </c>
      <c r="AC250" s="75">
        <f t="shared" si="141"/>
        <v>1.1E-4</v>
      </c>
      <c r="AD250" s="75">
        <f t="shared" si="141"/>
        <v>1.1E-4</v>
      </c>
      <c r="AE250" s="75">
        <f t="shared" si="141"/>
        <v>1.1E-4</v>
      </c>
      <c r="AF250" s="75">
        <f t="shared" si="141"/>
        <v>1.1E-4</v>
      </c>
      <c r="AG250" s="75">
        <f t="shared" si="141"/>
        <v>1.1E-4</v>
      </c>
      <c r="AH250" s="75">
        <f>AG250</f>
        <v>1.1E-4</v>
      </c>
    </row>
    <row r="251" spans="2:34" collapsed="1"/>
    <row r="252" spans="2:34">
      <c r="C252" s="55" t="s">
        <v>20</v>
      </c>
      <c r="D252" s="55" t="s">
        <v>28</v>
      </c>
      <c r="E252" s="55" t="s">
        <v>1</v>
      </c>
      <c r="F252" s="55" t="s">
        <v>29</v>
      </c>
      <c r="G252" s="51">
        <v>2023</v>
      </c>
      <c r="H252" s="51">
        <v>2024</v>
      </c>
      <c r="I252" s="51">
        <v>2025</v>
      </c>
      <c r="J252" s="51">
        <v>2026</v>
      </c>
      <c r="K252" s="51">
        <v>2027</v>
      </c>
      <c r="L252" s="51">
        <v>2028</v>
      </c>
      <c r="M252" s="51">
        <v>2029</v>
      </c>
      <c r="N252" s="51">
        <v>2030</v>
      </c>
      <c r="O252" s="51">
        <v>2031</v>
      </c>
      <c r="P252" s="51">
        <v>2032</v>
      </c>
      <c r="Q252" s="51">
        <v>2033</v>
      </c>
      <c r="R252" s="51">
        <v>2034</v>
      </c>
      <c r="S252" s="51">
        <v>2035</v>
      </c>
      <c r="T252" s="51">
        <v>2036</v>
      </c>
      <c r="U252" s="51">
        <v>2037</v>
      </c>
      <c r="V252" s="51">
        <v>2038</v>
      </c>
      <c r="W252" s="51">
        <v>2039</v>
      </c>
      <c r="X252" s="51">
        <v>2040</v>
      </c>
      <c r="Y252" s="51">
        <v>2041</v>
      </c>
      <c r="Z252" s="51">
        <v>2042</v>
      </c>
      <c r="AA252" s="51">
        <v>2043</v>
      </c>
      <c r="AB252" s="51">
        <v>2044</v>
      </c>
      <c r="AC252" s="51">
        <v>2045</v>
      </c>
      <c r="AD252" s="51">
        <v>2046</v>
      </c>
      <c r="AE252" s="51">
        <v>2047</v>
      </c>
      <c r="AF252" s="51">
        <v>2048</v>
      </c>
      <c r="AG252" s="51">
        <v>2049</v>
      </c>
      <c r="AH252" s="51">
        <v>2050</v>
      </c>
    </row>
    <row r="253" spans="2:34" hidden="1" outlineLevel="1">
      <c r="B253" t="str">
        <f t="shared" ref="B253:B259" si="143">_xlfn.TEXTJOIN(" - ",TRUE,C253:F253)</f>
        <v>LSFO - Cost conversion crude oil (bbl) -&gt; LSFO (ton) - Global - Multiplier</v>
      </c>
      <c r="C253" t="str">
        <f>C252</f>
        <v>LSFO</v>
      </c>
      <c r="D253" t="s">
        <v>166</v>
      </c>
      <c r="E253" t="s">
        <v>49</v>
      </c>
      <c r="F253" t="s">
        <v>167</v>
      </c>
      <c r="G253" s="77">
        <v>7.7</v>
      </c>
      <c r="H253" s="77">
        <v>7.7</v>
      </c>
      <c r="I253" s="77">
        <v>7.7</v>
      </c>
      <c r="J253" s="77">
        <v>7.7</v>
      </c>
      <c r="K253" s="77">
        <v>7.7</v>
      </c>
      <c r="L253" s="77">
        <v>7.7</v>
      </c>
      <c r="M253" s="77">
        <v>7.7</v>
      </c>
      <c r="N253" s="77">
        <v>7.7</v>
      </c>
      <c r="O253" s="77">
        <v>7.7</v>
      </c>
      <c r="P253" s="77">
        <v>7.7</v>
      </c>
      <c r="Q253" s="77">
        <v>7.7</v>
      </c>
      <c r="R253" s="77">
        <v>7.7</v>
      </c>
      <c r="S253" s="77">
        <v>7.7</v>
      </c>
      <c r="T253" s="77">
        <v>7.7</v>
      </c>
      <c r="U253" s="77">
        <v>7.7</v>
      </c>
      <c r="V253" s="77">
        <v>7.7</v>
      </c>
      <c r="W253" s="77">
        <v>7.7</v>
      </c>
      <c r="X253" s="77">
        <v>7.7</v>
      </c>
      <c r="Y253" s="77">
        <v>7.7</v>
      </c>
      <c r="Z253" s="77">
        <v>7.7</v>
      </c>
      <c r="AA253" s="77">
        <v>7.7</v>
      </c>
      <c r="AB253" s="77">
        <v>7.7</v>
      </c>
      <c r="AC253" s="77">
        <v>7.7</v>
      </c>
      <c r="AD253" s="77">
        <v>7.7</v>
      </c>
      <c r="AE253" s="77">
        <v>7.7</v>
      </c>
      <c r="AF253" s="77">
        <v>7.7</v>
      </c>
      <c r="AG253" s="77">
        <v>7.7</v>
      </c>
      <c r="AH253" s="77">
        <v>7.7</v>
      </c>
    </row>
    <row r="254" spans="2:34" hidden="1" outlineLevel="1">
      <c r="B254" t="str">
        <f t="shared" si="143"/>
        <v>LSFO - Process WTT emissions (carbon dioxide) - Global - ton CO2/ton fuel</v>
      </c>
      <c r="C254" t="str">
        <f>C252</f>
        <v>LSFO</v>
      </c>
      <c r="D254" t="s">
        <v>180</v>
      </c>
      <c r="E254" t="s">
        <v>49</v>
      </c>
      <c r="F254" t="s">
        <v>176</v>
      </c>
      <c r="G254" s="80">
        <v>0.68</v>
      </c>
      <c r="H254" s="81">
        <f>G254</f>
        <v>0.68</v>
      </c>
      <c r="I254" s="81">
        <f t="shared" ref="I254:AH254" si="144">H254</f>
        <v>0.68</v>
      </c>
      <c r="J254" s="81">
        <f t="shared" si="144"/>
        <v>0.68</v>
      </c>
      <c r="K254" s="81">
        <f t="shared" si="144"/>
        <v>0.68</v>
      </c>
      <c r="L254" s="81">
        <f t="shared" si="144"/>
        <v>0.68</v>
      </c>
      <c r="M254" s="81">
        <f t="shared" si="144"/>
        <v>0.68</v>
      </c>
      <c r="N254" s="81">
        <f t="shared" si="144"/>
        <v>0.68</v>
      </c>
      <c r="O254" s="81">
        <f t="shared" si="144"/>
        <v>0.68</v>
      </c>
      <c r="P254" s="81">
        <f t="shared" si="144"/>
        <v>0.68</v>
      </c>
      <c r="Q254" s="81">
        <f t="shared" si="144"/>
        <v>0.68</v>
      </c>
      <c r="R254" s="81">
        <f t="shared" si="144"/>
        <v>0.68</v>
      </c>
      <c r="S254" s="81">
        <f t="shared" si="144"/>
        <v>0.68</v>
      </c>
      <c r="T254" s="81">
        <f t="shared" si="144"/>
        <v>0.68</v>
      </c>
      <c r="U254" s="81">
        <f t="shared" si="144"/>
        <v>0.68</v>
      </c>
      <c r="V254" s="81">
        <f t="shared" si="144"/>
        <v>0.68</v>
      </c>
      <c r="W254" s="81">
        <f t="shared" si="144"/>
        <v>0.68</v>
      </c>
      <c r="X254" s="81">
        <f t="shared" si="144"/>
        <v>0.68</v>
      </c>
      <c r="Y254" s="81">
        <f t="shared" si="144"/>
        <v>0.68</v>
      </c>
      <c r="Z254" s="81">
        <f t="shared" si="144"/>
        <v>0.68</v>
      </c>
      <c r="AA254" s="81">
        <f t="shared" si="144"/>
        <v>0.68</v>
      </c>
      <c r="AB254" s="81">
        <f t="shared" si="144"/>
        <v>0.68</v>
      </c>
      <c r="AC254" s="81">
        <f t="shared" si="144"/>
        <v>0.68</v>
      </c>
      <c r="AD254" s="81">
        <f t="shared" si="144"/>
        <v>0.68</v>
      </c>
      <c r="AE254" s="81">
        <f t="shared" si="144"/>
        <v>0.68</v>
      </c>
      <c r="AF254" s="81">
        <f t="shared" si="144"/>
        <v>0.68</v>
      </c>
      <c r="AG254" s="81">
        <f t="shared" si="144"/>
        <v>0.68</v>
      </c>
      <c r="AH254" s="81">
        <f t="shared" si="144"/>
        <v>0.68</v>
      </c>
    </row>
    <row r="255" spans="2:34" hidden="1" outlineLevel="1">
      <c r="B255" t="str">
        <f t="shared" si="143"/>
        <v>LSFO - Process WTT emissions (methane) - Global - ton CH4/ton fuel</v>
      </c>
      <c r="C255" t="str">
        <f>C252</f>
        <v>LSFO</v>
      </c>
      <c r="D255" t="s">
        <v>181</v>
      </c>
      <c r="E255" t="s">
        <v>49</v>
      </c>
      <c r="F255" t="s">
        <v>177</v>
      </c>
      <c r="G255" s="74">
        <v>0</v>
      </c>
      <c r="H255" s="75">
        <f t="shared" ref="H255:AH255" si="145">G255</f>
        <v>0</v>
      </c>
      <c r="I255" s="75">
        <f t="shared" si="145"/>
        <v>0</v>
      </c>
      <c r="J255" s="75">
        <f t="shared" si="145"/>
        <v>0</v>
      </c>
      <c r="K255" s="75">
        <f t="shared" si="145"/>
        <v>0</v>
      </c>
      <c r="L255" s="75">
        <f t="shared" si="145"/>
        <v>0</v>
      </c>
      <c r="M255" s="75">
        <f t="shared" si="145"/>
        <v>0</v>
      </c>
      <c r="N255" s="75">
        <f t="shared" si="145"/>
        <v>0</v>
      </c>
      <c r="O255" s="75">
        <f t="shared" si="145"/>
        <v>0</v>
      </c>
      <c r="P255" s="75">
        <f t="shared" si="145"/>
        <v>0</v>
      </c>
      <c r="Q255" s="75">
        <f t="shared" si="145"/>
        <v>0</v>
      </c>
      <c r="R255" s="75">
        <f t="shared" si="145"/>
        <v>0</v>
      </c>
      <c r="S255" s="75">
        <f t="shared" si="145"/>
        <v>0</v>
      </c>
      <c r="T255" s="75">
        <f t="shared" si="145"/>
        <v>0</v>
      </c>
      <c r="U255" s="75">
        <f t="shared" si="145"/>
        <v>0</v>
      </c>
      <c r="V255" s="75">
        <f t="shared" si="145"/>
        <v>0</v>
      </c>
      <c r="W255" s="75">
        <f t="shared" si="145"/>
        <v>0</v>
      </c>
      <c r="X255" s="75">
        <f t="shared" si="145"/>
        <v>0</v>
      </c>
      <c r="Y255" s="75">
        <f t="shared" si="145"/>
        <v>0</v>
      </c>
      <c r="Z255" s="75">
        <f t="shared" si="145"/>
        <v>0</v>
      </c>
      <c r="AA255" s="75">
        <f t="shared" si="145"/>
        <v>0</v>
      </c>
      <c r="AB255" s="75">
        <f t="shared" si="145"/>
        <v>0</v>
      </c>
      <c r="AC255" s="75">
        <f t="shared" si="145"/>
        <v>0</v>
      </c>
      <c r="AD255" s="75">
        <f t="shared" si="145"/>
        <v>0</v>
      </c>
      <c r="AE255" s="75">
        <f t="shared" si="145"/>
        <v>0</v>
      </c>
      <c r="AF255" s="75">
        <f t="shared" si="145"/>
        <v>0</v>
      </c>
      <c r="AG255" s="75">
        <f t="shared" si="145"/>
        <v>0</v>
      </c>
      <c r="AH255" s="75">
        <f t="shared" si="145"/>
        <v>0</v>
      </c>
    </row>
    <row r="256" spans="2:34" hidden="1" outlineLevel="1">
      <c r="B256" t="str">
        <f t="shared" si="143"/>
        <v>LSFO - Process WTT emissions (nitrous oxide) - Global - ton N2O/ton fuel</v>
      </c>
      <c r="C256" t="str">
        <f>C252</f>
        <v>LSFO</v>
      </c>
      <c r="D256" t="s">
        <v>182</v>
      </c>
      <c r="E256" t="s">
        <v>49</v>
      </c>
      <c r="F256" t="s">
        <v>178</v>
      </c>
      <c r="G256" s="74">
        <v>0</v>
      </c>
      <c r="H256" s="75">
        <f t="shared" ref="H256:AH259" si="146">G256</f>
        <v>0</v>
      </c>
      <c r="I256" s="75">
        <f t="shared" si="146"/>
        <v>0</v>
      </c>
      <c r="J256" s="75">
        <f t="shared" si="146"/>
        <v>0</v>
      </c>
      <c r="K256" s="75">
        <f t="shared" si="146"/>
        <v>0</v>
      </c>
      <c r="L256" s="75">
        <f t="shared" si="146"/>
        <v>0</v>
      </c>
      <c r="M256" s="75">
        <f t="shared" si="146"/>
        <v>0</v>
      </c>
      <c r="N256" s="75">
        <f t="shared" si="146"/>
        <v>0</v>
      </c>
      <c r="O256" s="75">
        <f t="shared" si="146"/>
        <v>0</v>
      </c>
      <c r="P256" s="75">
        <f t="shared" si="146"/>
        <v>0</v>
      </c>
      <c r="Q256" s="75">
        <f t="shared" si="146"/>
        <v>0</v>
      </c>
      <c r="R256" s="75">
        <f t="shared" si="146"/>
        <v>0</v>
      </c>
      <c r="S256" s="75">
        <f t="shared" si="146"/>
        <v>0</v>
      </c>
      <c r="T256" s="75">
        <f t="shared" si="146"/>
        <v>0</v>
      </c>
      <c r="U256" s="75">
        <f t="shared" si="146"/>
        <v>0</v>
      </c>
      <c r="V256" s="75">
        <f t="shared" si="146"/>
        <v>0</v>
      </c>
      <c r="W256" s="75">
        <f t="shared" si="146"/>
        <v>0</v>
      </c>
      <c r="X256" s="75">
        <f t="shared" si="146"/>
        <v>0</v>
      </c>
      <c r="Y256" s="75">
        <f t="shared" si="146"/>
        <v>0</v>
      </c>
      <c r="Z256" s="75">
        <f t="shared" si="146"/>
        <v>0</v>
      </c>
      <c r="AA256" s="75">
        <f t="shared" si="146"/>
        <v>0</v>
      </c>
      <c r="AB256" s="75">
        <f t="shared" si="146"/>
        <v>0</v>
      </c>
      <c r="AC256" s="75">
        <f t="shared" si="146"/>
        <v>0</v>
      </c>
      <c r="AD256" s="75">
        <f t="shared" si="146"/>
        <v>0</v>
      </c>
      <c r="AE256" s="75">
        <f t="shared" si="146"/>
        <v>0</v>
      </c>
      <c r="AF256" s="75">
        <f t="shared" si="146"/>
        <v>0</v>
      </c>
      <c r="AG256" s="75">
        <f t="shared" si="146"/>
        <v>0</v>
      </c>
      <c r="AH256" s="75">
        <f t="shared" si="146"/>
        <v>0</v>
      </c>
    </row>
    <row r="257" spans="2:34" hidden="1" outlineLevel="1">
      <c r="B257" t="str">
        <f t="shared" si="143"/>
        <v>LSFO - TTW emissions (carbon dioxide) - Global - ton CO2/ton fuel</v>
      </c>
      <c r="C257" t="str">
        <f>C255</f>
        <v>LSFO</v>
      </c>
      <c r="D257" t="s">
        <v>202</v>
      </c>
      <c r="E257" t="s">
        <v>49</v>
      </c>
      <c r="F257" t="s">
        <v>176</v>
      </c>
      <c r="G257" s="80">
        <v>3.1139999999999999</v>
      </c>
      <c r="H257" s="81">
        <f>G257</f>
        <v>3.1139999999999999</v>
      </c>
      <c r="I257" s="81">
        <f t="shared" si="146"/>
        <v>3.1139999999999999</v>
      </c>
      <c r="J257" s="81">
        <f t="shared" si="146"/>
        <v>3.1139999999999999</v>
      </c>
      <c r="K257" s="81">
        <f t="shared" si="146"/>
        <v>3.1139999999999999</v>
      </c>
      <c r="L257" s="81">
        <f t="shared" si="146"/>
        <v>3.1139999999999999</v>
      </c>
      <c r="M257" s="81">
        <f t="shared" si="146"/>
        <v>3.1139999999999999</v>
      </c>
      <c r="N257" s="81">
        <f t="shared" si="146"/>
        <v>3.1139999999999999</v>
      </c>
      <c r="O257" s="81">
        <f t="shared" si="146"/>
        <v>3.1139999999999999</v>
      </c>
      <c r="P257" s="81">
        <f t="shared" si="146"/>
        <v>3.1139999999999999</v>
      </c>
      <c r="Q257" s="81">
        <f t="shared" si="146"/>
        <v>3.1139999999999999</v>
      </c>
      <c r="R257" s="81">
        <f t="shared" si="146"/>
        <v>3.1139999999999999</v>
      </c>
      <c r="S257" s="81">
        <f t="shared" si="146"/>
        <v>3.1139999999999999</v>
      </c>
      <c r="T257" s="81">
        <f t="shared" si="146"/>
        <v>3.1139999999999999</v>
      </c>
      <c r="U257" s="81">
        <f t="shared" si="146"/>
        <v>3.1139999999999999</v>
      </c>
      <c r="V257" s="81">
        <f t="shared" si="146"/>
        <v>3.1139999999999999</v>
      </c>
      <c r="W257" s="81">
        <f t="shared" si="146"/>
        <v>3.1139999999999999</v>
      </c>
      <c r="X257" s="81">
        <f t="shared" si="146"/>
        <v>3.1139999999999999</v>
      </c>
      <c r="Y257" s="81">
        <f t="shared" si="146"/>
        <v>3.1139999999999999</v>
      </c>
      <c r="Z257" s="81">
        <f t="shared" si="146"/>
        <v>3.1139999999999999</v>
      </c>
      <c r="AA257" s="81">
        <f t="shared" si="146"/>
        <v>3.1139999999999999</v>
      </c>
      <c r="AB257" s="81">
        <f t="shared" si="146"/>
        <v>3.1139999999999999</v>
      </c>
      <c r="AC257" s="81">
        <f t="shared" si="146"/>
        <v>3.1139999999999999</v>
      </c>
      <c r="AD257" s="81">
        <f t="shared" si="146"/>
        <v>3.1139999999999999</v>
      </c>
      <c r="AE257" s="81">
        <f t="shared" si="146"/>
        <v>3.1139999999999999</v>
      </c>
      <c r="AF257" s="81">
        <f t="shared" si="146"/>
        <v>3.1139999999999999</v>
      </c>
      <c r="AG257" s="81">
        <f t="shared" si="146"/>
        <v>3.1139999999999999</v>
      </c>
      <c r="AH257" s="81">
        <f t="shared" si="146"/>
        <v>3.1139999999999999</v>
      </c>
    </row>
    <row r="258" spans="2:34" hidden="1" outlineLevel="1">
      <c r="B258" t="str">
        <f t="shared" si="143"/>
        <v>LSFO - TTW emissions (methane) - Global - ton CH4/ton fuel</v>
      </c>
      <c r="C258" t="str">
        <f>C255</f>
        <v>LSFO</v>
      </c>
      <c r="D258" t="s">
        <v>203</v>
      </c>
      <c r="E258" t="s">
        <v>49</v>
      </c>
      <c r="F258" t="s">
        <v>177</v>
      </c>
      <c r="G258" s="80">
        <v>5.0000000000000002E-5</v>
      </c>
      <c r="H258" s="81">
        <f>G258</f>
        <v>5.0000000000000002E-5</v>
      </c>
      <c r="I258" s="81">
        <f t="shared" si="146"/>
        <v>5.0000000000000002E-5</v>
      </c>
      <c r="J258" s="81">
        <f t="shared" si="146"/>
        <v>5.0000000000000002E-5</v>
      </c>
      <c r="K258" s="81">
        <f t="shared" si="146"/>
        <v>5.0000000000000002E-5</v>
      </c>
      <c r="L258" s="81">
        <f t="shared" si="146"/>
        <v>5.0000000000000002E-5</v>
      </c>
      <c r="M258" s="81">
        <f t="shared" si="146"/>
        <v>5.0000000000000002E-5</v>
      </c>
      <c r="N258" s="81">
        <f t="shared" si="146"/>
        <v>5.0000000000000002E-5</v>
      </c>
      <c r="O258" s="81">
        <f t="shared" si="146"/>
        <v>5.0000000000000002E-5</v>
      </c>
      <c r="P258" s="81">
        <f t="shared" si="146"/>
        <v>5.0000000000000002E-5</v>
      </c>
      <c r="Q258" s="81">
        <f t="shared" si="146"/>
        <v>5.0000000000000002E-5</v>
      </c>
      <c r="R258" s="81">
        <f t="shared" si="146"/>
        <v>5.0000000000000002E-5</v>
      </c>
      <c r="S258" s="81">
        <f t="shared" si="146"/>
        <v>5.0000000000000002E-5</v>
      </c>
      <c r="T258" s="81">
        <f t="shared" si="146"/>
        <v>5.0000000000000002E-5</v>
      </c>
      <c r="U258" s="81">
        <f t="shared" si="146"/>
        <v>5.0000000000000002E-5</v>
      </c>
      <c r="V258" s="81">
        <f t="shared" si="146"/>
        <v>5.0000000000000002E-5</v>
      </c>
      <c r="W258" s="81">
        <f t="shared" si="146"/>
        <v>5.0000000000000002E-5</v>
      </c>
      <c r="X258" s="81">
        <f t="shared" si="146"/>
        <v>5.0000000000000002E-5</v>
      </c>
      <c r="Y258" s="81">
        <f t="shared" si="146"/>
        <v>5.0000000000000002E-5</v>
      </c>
      <c r="Z258" s="81">
        <f t="shared" si="146"/>
        <v>5.0000000000000002E-5</v>
      </c>
      <c r="AA258" s="81">
        <f t="shared" si="146"/>
        <v>5.0000000000000002E-5</v>
      </c>
      <c r="AB258" s="81">
        <f t="shared" si="146"/>
        <v>5.0000000000000002E-5</v>
      </c>
      <c r="AC258" s="81">
        <f t="shared" si="146"/>
        <v>5.0000000000000002E-5</v>
      </c>
      <c r="AD258" s="81">
        <f t="shared" si="146"/>
        <v>5.0000000000000002E-5</v>
      </c>
      <c r="AE258" s="81">
        <f t="shared" si="146"/>
        <v>5.0000000000000002E-5</v>
      </c>
      <c r="AF258" s="81">
        <f t="shared" si="146"/>
        <v>5.0000000000000002E-5</v>
      </c>
      <c r="AG258" s="81">
        <f t="shared" si="146"/>
        <v>5.0000000000000002E-5</v>
      </c>
      <c r="AH258" s="81">
        <f t="shared" si="146"/>
        <v>5.0000000000000002E-5</v>
      </c>
    </row>
    <row r="259" spans="2:34" hidden="1" outlineLevel="1">
      <c r="B259" t="str">
        <f t="shared" si="143"/>
        <v>LSFO - TTW emissions (nitrous oxide) - Global - ton N2O/ton fuel</v>
      </c>
      <c r="C259" t="str">
        <f>C256</f>
        <v>LSFO</v>
      </c>
      <c r="D259" t="s">
        <v>204</v>
      </c>
      <c r="E259" t="s">
        <v>49</v>
      </c>
      <c r="F259" t="s">
        <v>178</v>
      </c>
      <c r="G259" s="80">
        <v>1.8000000000000001E-4</v>
      </c>
      <c r="H259" s="81">
        <f>G259</f>
        <v>1.8000000000000001E-4</v>
      </c>
      <c r="I259" s="81">
        <f t="shared" si="146"/>
        <v>1.8000000000000001E-4</v>
      </c>
      <c r="J259" s="81">
        <f t="shared" si="146"/>
        <v>1.8000000000000001E-4</v>
      </c>
      <c r="K259" s="81">
        <f t="shared" si="146"/>
        <v>1.8000000000000001E-4</v>
      </c>
      <c r="L259" s="81">
        <f t="shared" si="146"/>
        <v>1.8000000000000001E-4</v>
      </c>
      <c r="M259" s="81">
        <f t="shared" si="146"/>
        <v>1.8000000000000001E-4</v>
      </c>
      <c r="N259" s="81">
        <f t="shared" si="146"/>
        <v>1.8000000000000001E-4</v>
      </c>
      <c r="O259" s="81">
        <f t="shared" si="146"/>
        <v>1.8000000000000001E-4</v>
      </c>
      <c r="P259" s="81">
        <f t="shared" si="146"/>
        <v>1.8000000000000001E-4</v>
      </c>
      <c r="Q259" s="81">
        <f t="shared" si="146"/>
        <v>1.8000000000000001E-4</v>
      </c>
      <c r="R259" s="81">
        <f t="shared" si="146"/>
        <v>1.8000000000000001E-4</v>
      </c>
      <c r="S259" s="81">
        <f t="shared" si="146"/>
        <v>1.8000000000000001E-4</v>
      </c>
      <c r="T259" s="81">
        <f t="shared" si="146"/>
        <v>1.8000000000000001E-4</v>
      </c>
      <c r="U259" s="81">
        <f t="shared" si="146"/>
        <v>1.8000000000000001E-4</v>
      </c>
      <c r="V259" s="81">
        <f t="shared" si="146"/>
        <v>1.8000000000000001E-4</v>
      </c>
      <c r="W259" s="81">
        <f t="shared" si="146"/>
        <v>1.8000000000000001E-4</v>
      </c>
      <c r="X259" s="81">
        <f t="shared" si="146"/>
        <v>1.8000000000000001E-4</v>
      </c>
      <c r="Y259" s="81">
        <f t="shared" si="146"/>
        <v>1.8000000000000001E-4</v>
      </c>
      <c r="Z259" s="81">
        <f t="shared" si="146"/>
        <v>1.8000000000000001E-4</v>
      </c>
      <c r="AA259" s="81">
        <f t="shared" si="146"/>
        <v>1.8000000000000001E-4</v>
      </c>
      <c r="AB259" s="81">
        <f t="shared" si="146"/>
        <v>1.8000000000000001E-4</v>
      </c>
      <c r="AC259" s="81">
        <f t="shared" si="146"/>
        <v>1.8000000000000001E-4</v>
      </c>
      <c r="AD259" s="81">
        <f t="shared" si="146"/>
        <v>1.8000000000000001E-4</v>
      </c>
      <c r="AE259" s="81">
        <f t="shared" si="146"/>
        <v>1.8000000000000001E-4</v>
      </c>
      <c r="AF259" s="81">
        <f t="shared" si="146"/>
        <v>1.8000000000000001E-4</v>
      </c>
      <c r="AG259" s="81">
        <f t="shared" si="146"/>
        <v>1.8000000000000001E-4</v>
      </c>
      <c r="AH259" s="81">
        <f t="shared" si="146"/>
        <v>1.8000000000000001E-4</v>
      </c>
    </row>
    <row r="260" spans="2:34" collapsed="1"/>
    <row r="261" spans="2:34">
      <c r="C261" s="51" t="s">
        <v>222</v>
      </c>
      <c r="D261" s="51" t="s">
        <v>28</v>
      </c>
      <c r="E261" s="51" t="s">
        <v>1</v>
      </c>
      <c r="F261" s="51" t="s">
        <v>29</v>
      </c>
      <c r="G261" s="51">
        <v>2023</v>
      </c>
      <c r="H261" s="51">
        <f t="shared" ref="H261:AH261" si="147">G261+1</f>
        <v>2024</v>
      </c>
      <c r="I261" s="51">
        <f t="shared" si="147"/>
        <v>2025</v>
      </c>
      <c r="J261" s="51">
        <f t="shared" si="147"/>
        <v>2026</v>
      </c>
      <c r="K261" s="51">
        <f t="shared" si="147"/>
        <v>2027</v>
      </c>
      <c r="L261" s="51">
        <f t="shared" si="147"/>
        <v>2028</v>
      </c>
      <c r="M261" s="51">
        <f t="shared" si="147"/>
        <v>2029</v>
      </c>
      <c r="N261" s="51">
        <f t="shared" si="147"/>
        <v>2030</v>
      </c>
      <c r="O261" s="51">
        <f t="shared" si="147"/>
        <v>2031</v>
      </c>
      <c r="P261" s="51">
        <f t="shared" si="147"/>
        <v>2032</v>
      </c>
      <c r="Q261" s="51">
        <f t="shared" si="147"/>
        <v>2033</v>
      </c>
      <c r="R261" s="51">
        <f t="shared" si="147"/>
        <v>2034</v>
      </c>
      <c r="S261" s="51">
        <f t="shared" si="147"/>
        <v>2035</v>
      </c>
      <c r="T261" s="51">
        <f t="shared" si="147"/>
        <v>2036</v>
      </c>
      <c r="U261" s="51">
        <f t="shared" si="147"/>
        <v>2037</v>
      </c>
      <c r="V261" s="51">
        <f t="shared" si="147"/>
        <v>2038</v>
      </c>
      <c r="W261" s="51">
        <f t="shared" si="147"/>
        <v>2039</v>
      </c>
      <c r="X261" s="51">
        <f t="shared" si="147"/>
        <v>2040</v>
      </c>
      <c r="Y261" s="51">
        <f t="shared" si="147"/>
        <v>2041</v>
      </c>
      <c r="Z261" s="51">
        <f t="shared" si="147"/>
        <v>2042</v>
      </c>
      <c r="AA261" s="51">
        <f t="shared" si="147"/>
        <v>2043</v>
      </c>
      <c r="AB261" s="51">
        <f t="shared" si="147"/>
        <v>2044</v>
      </c>
      <c r="AC261" s="51">
        <f t="shared" si="147"/>
        <v>2045</v>
      </c>
      <c r="AD261" s="51">
        <f t="shared" si="147"/>
        <v>2046</v>
      </c>
      <c r="AE261" s="51">
        <f t="shared" si="147"/>
        <v>2047</v>
      </c>
      <c r="AF261" s="51">
        <f t="shared" si="147"/>
        <v>2048</v>
      </c>
      <c r="AG261" s="51">
        <f t="shared" si="147"/>
        <v>2049</v>
      </c>
      <c r="AH261" s="51">
        <f t="shared" si="147"/>
        <v>2050</v>
      </c>
    </row>
    <row r="262" spans="2:34">
      <c r="B262" t="str">
        <f>_xlfn.TEXTJOIN(" - ",TRUE,C262:F262)</f>
        <v>Crude oil - Price - Africa - USD/barrel</v>
      </c>
      <c r="C262" t="s">
        <v>164</v>
      </c>
      <c r="D262" t="s">
        <v>100</v>
      </c>
      <c r="E262" t="s">
        <v>55</v>
      </c>
      <c r="F262" t="s">
        <v>165</v>
      </c>
      <c r="G262" s="72">
        <v>95.5</v>
      </c>
      <c r="H262" s="72">
        <v>89</v>
      </c>
      <c r="I262" s="72">
        <v>82.5</v>
      </c>
      <c r="J262" s="72">
        <v>80.399999999999636</v>
      </c>
      <c r="K262" s="72">
        <v>78.300000000000182</v>
      </c>
      <c r="L262" s="72">
        <v>76.199999999999818</v>
      </c>
      <c r="M262" s="72">
        <v>74.099999999999454</v>
      </c>
      <c r="N262" s="72">
        <v>72</v>
      </c>
      <c r="O262" s="72">
        <v>72</v>
      </c>
      <c r="P262" s="72">
        <v>72</v>
      </c>
      <c r="Q262" s="72">
        <v>72</v>
      </c>
      <c r="R262" s="72">
        <v>72</v>
      </c>
      <c r="S262" s="72">
        <v>72</v>
      </c>
      <c r="T262" s="72">
        <v>72</v>
      </c>
      <c r="U262" s="72">
        <v>72</v>
      </c>
      <c r="V262" s="72">
        <v>72</v>
      </c>
      <c r="W262" s="72">
        <v>72</v>
      </c>
      <c r="X262" s="72">
        <v>72</v>
      </c>
      <c r="Y262" s="72">
        <v>72</v>
      </c>
      <c r="Z262" s="72">
        <v>72</v>
      </c>
      <c r="AA262" s="72">
        <v>72</v>
      </c>
      <c r="AB262" s="72">
        <v>72</v>
      </c>
      <c r="AC262" s="72">
        <v>72</v>
      </c>
      <c r="AD262" s="72">
        <v>72</v>
      </c>
      <c r="AE262" s="72">
        <v>72</v>
      </c>
      <c r="AF262" s="72">
        <v>72</v>
      </c>
      <c r="AG262" s="72">
        <v>72</v>
      </c>
      <c r="AH262" s="72">
        <v>72</v>
      </c>
    </row>
    <row r="263" spans="2:34">
      <c r="B263" t="str">
        <f>_xlfn.TEXTJOIN(" - ",TRUE,C263:F263)</f>
        <v>Crude oil - Price - Americas - USD/barrel</v>
      </c>
      <c r="C263" t="s">
        <v>164</v>
      </c>
      <c r="D263" t="s">
        <v>100</v>
      </c>
      <c r="E263" t="s">
        <v>56</v>
      </c>
      <c r="F263" t="s">
        <v>165</v>
      </c>
      <c r="G263" s="72">
        <v>95.5</v>
      </c>
      <c r="H263" s="72">
        <v>89</v>
      </c>
      <c r="I263" s="72">
        <v>82.5</v>
      </c>
      <c r="J263" s="72">
        <v>80.399999999999636</v>
      </c>
      <c r="K263" s="72">
        <v>78.300000000000182</v>
      </c>
      <c r="L263" s="72">
        <v>76.199999999999818</v>
      </c>
      <c r="M263" s="72">
        <v>74.099999999999454</v>
      </c>
      <c r="N263" s="72">
        <v>72</v>
      </c>
      <c r="O263" s="72">
        <v>72</v>
      </c>
      <c r="P263" s="72">
        <v>72</v>
      </c>
      <c r="Q263" s="72">
        <v>72</v>
      </c>
      <c r="R263" s="72">
        <v>72</v>
      </c>
      <c r="S263" s="72">
        <v>72</v>
      </c>
      <c r="T263" s="72">
        <v>72</v>
      </c>
      <c r="U263" s="72">
        <v>72</v>
      </c>
      <c r="V263" s="72">
        <v>72</v>
      </c>
      <c r="W263" s="72">
        <v>72</v>
      </c>
      <c r="X263" s="72">
        <v>72</v>
      </c>
      <c r="Y263" s="72">
        <v>72</v>
      </c>
      <c r="Z263" s="72">
        <v>72</v>
      </c>
      <c r="AA263" s="72">
        <v>72</v>
      </c>
      <c r="AB263" s="72">
        <v>72</v>
      </c>
      <c r="AC263" s="72">
        <v>72</v>
      </c>
      <c r="AD263" s="72">
        <v>72</v>
      </c>
      <c r="AE263" s="72">
        <v>72</v>
      </c>
      <c r="AF263" s="72">
        <v>72</v>
      </c>
      <c r="AG263" s="72">
        <v>72</v>
      </c>
      <c r="AH263" s="72">
        <v>72</v>
      </c>
    </row>
    <row r="264" spans="2:34">
      <c r="B264" t="str">
        <f>_xlfn.TEXTJOIN(" - ",TRUE,C264:F264)</f>
        <v>Crude oil - Price - Asia - USD/barrel</v>
      </c>
      <c r="C264" t="s">
        <v>164</v>
      </c>
      <c r="D264" t="s">
        <v>100</v>
      </c>
      <c r="E264" t="s">
        <v>57</v>
      </c>
      <c r="F264" t="s">
        <v>165</v>
      </c>
      <c r="G264" s="72">
        <v>95.5</v>
      </c>
      <c r="H264" s="72">
        <v>89</v>
      </c>
      <c r="I264" s="72">
        <v>82.5</v>
      </c>
      <c r="J264" s="72">
        <v>80.399999999999636</v>
      </c>
      <c r="K264" s="72">
        <v>78.300000000000182</v>
      </c>
      <c r="L264" s="72">
        <v>76.199999999999818</v>
      </c>
      <c r="M264" s="72">
        <v>74.099999999999454</v>
      </c>
      <c r="N264" s="72">
        <v>72</v>
      </c>
      <c r="O264" s="72">
        <v>72</v>
      </c>
      <c r="P264" s="72">
        <v>72</v>
      </c>
      <c r="Q264" s="72">
        <v>72</v>
      </c>
      <c r="R264" s="72">
        <v>72</v>
      </c>
      <c r="S264" s="72">
        <v>72</v>
      </c>
      <c r="T264" s="72">
        <v>72</v>
      </c>
      <c r="U264" s="72">
        <v>72</v>
      </c>
      <c r="V264" s="72">
        <v>72</v>
      </c>
      <c r="W264" s="72">
        <v>72</v>
      </c>
      <c r="X264" s="72">
        <v>72</v>
      </c>
      <c r="Y264" s="72">
        <v>72</v>
      </c>
      <c r="Z264" s="72">
        <v>72</v>
      </c>
      <c r="AA264" s="72">
        <v>72</v>
      </c>
      <c r="AB264" s="72">
        <v>72</v>
      </c>
      <c r="AC264" s="72">
        <v>72</v>
      </c>
      <c r="AD264" s="72">
        <v>72</v>
      </c>
      <c r="AE264" s="72">
        <v>72</v>
      </c>
      <c r="AF264" s="72">
        <v>72</v>
      </c>
      <c r="AG264" s="72">
        <v>72</v>
      </c>
      <c r="AH264" s="72">
        <v>72</v>
      </c>
    </row>
    <row r="265" spans="2:34">
      <c r="B265" t="str">
        <f>_xlfn.TEXTJOIN(" - ",TRUE,C265:F265)</f>
        <v>Crude oil - Price - Europe - USD/barrel</v>
      </c>
      <c r="C265" t="s">
        <v>164</v>
      </c>
      <c r="D265" t="s">
        <v>100</v>
      </c>
      <c r="E265" t="s">
        <v>8</v>
      </c>
      <c r="F265" t="s">
        <v>165</v>
      </c>
      <c r="G265" s="72">
        <v>95.5</v>
      </c>
      <c r="H265" s="72">
        <v>89</v>
      </c>
      <c r="I265" s="72">
        <v>82.5</v>
      </c>
      <c r="J265" s="72">
        <v>80.399999999999636</v>
      </c>
      <c r="K265" s="72">
        <v>78.300000000000182</v>
      </c>
      <c r="L265" s="72">
        <v>76.199999999999818</v>
      </c>
      <c r="M265" s="72">
        <v>74.099999999999454</v>
      </c>
      <c r="N265" s="72">
        <v>72</v>
      </c>
      <c r="O265" s="72">
        <v>72</v>
      </c>
      <c r="P265" s="72">
        <v>72</v>
      </c>
      <c r="Q265" s="72">
        <v>72</v>
      </c>
      <c r="R265" s="72">
        <v>72</v>
      </c>
      <c r="S265" s="72">
        <v>72</v>
      </c>
      <c r="T265" s="72">
        <v>72</v>
      </c>
      <c r="U265" s="72">
        <v>72</v>
      </c>
      <c r="V265" s="72">
        <v>72</v>
      </c>
      <c r="W265" s="72">
        <v>72</v>
      </c>
      <c r="X265" s="72">
        <v>72</v>
      </c>
      <c r="Y265" s="72">
        <v>72</v>
      </c>
      <c r="Z265" s="72">
        <v>72</v>
      </c>
      <c r="AA265" s="72">
        <v>72</v>
      </c>
      <c r="AB265" s="72">
        <v>72</v>
      </c>
      <c r="AC265" s="72">
        <v>72</v>
      </c>
      <c r="AD265" s="72">
        <v>72</v>
      </c>
      <c r="AE265" s="72">
        <v>72</v>
      </c>
      <c r="AF265" s="72">
        <v>72</v>
      </c>
      <c r="AG265" s="72">
        <v>72</v>
      </c>
      <c r="AH265" s="72">
        <v>72</v>
      </c>
    </row>
    <row r="266" spans="2:34">
      <c r="B266" t="str">
        <f>_xlfn.TEXTJOIN(" - ",TRUE,C266:F266)</f>
        <v>Crude oil - Price - Middle East - USD/barrel</v>
      </c>
      <c r="C266" t="s">
        <v>164</v>
      </c>
      <c r="D266" t="s">
        <v>100</v>
      </c>
      <c r="E266" t="s">
        <v>58</v>
      </c>
      <c r="F266" t="s">
        <v>165</v>
      </c>
      <c r="G266" s="72">
        <v>95.5</v>
      </c>
      <c r="H266" s="72">
        <v>89</v>
      </c>
      <c r="I266" s="72">
        <v>82.5</v>
      </c>
      <c r="J266" s="72">
        <v>80.399999999999636</v>
      </c>
      <c r="K266" s="72">
        <v>78.300000000000182</v>
      </c>
      <c r="L266" s="72">
        <v>76.199999999999818</v>
      </c>
      <c r="M266" s="72">
        <v>74.099999999999454</v>
      </c>
      <c r="N266" s="72">
        <v>72</v>
      </c>
      <c r="O266" s="72">
        <v>72</v>
      </c>
      <c r="P266" s="72">
        <v>72</v>
      </c>
      <c r="Q266" s="72">
        <v>72</v>
      </c>
      <c r="R266" s="72">
        <v>72</v>
      </c>
      <c r="S266" s="72">
        <v>72</v>
      </c>
      <c r="T266" s="72">
        <v>72</v>
      </c>
      <c r="U266" s="72">
        <v>72</v>
      </c>
      <c r="V266" s="72">
        <v>72</v>
      </c>
      <c r="W266" s="72">
        <v>72</v>
      </c>
      <c r="X266" s="72">
        <v>72</v>
      </c>
      <c r="Y266" s="72">
        <v>72</v>
      </c>
      <c r="Z266" s="72">
        <v>72</v>
      </c>
      <c r="AA266" s="72">
        <v>72</v>
      </c>
      <c r="AB266" s="72">
        <v>72</v>
      </c>
      <c r="AC266" s="72">
        <v>72</v>
      </c>
      <c r="AD266" s="72">
        <v>72</v>
      </c>
      <c r="AE266" s="72">
        <v>72</v>
      </c>
      <c r="AF266" s="72">
        <v>72</v>
      </c>
      <c r="AG266" s="72">
        <v>72</v>
      </c>
      <c r="AH266" s="72">
        <v>72</v>
      </c>
    </row>
    <row r="268" spans="2:34">
      <c r="B268" t="str">
        <f t="shared" ref="B268:B275" si="148">_xlfn.TEXTJOIN(" - ",TRUE,C268:F268)</f>
        <v>Natural gas - Price - Africa - USD/ton</v>
      </c>
      <c r="C268" t="s">
        <v>99</v>
      </c>
      <c r="D268" t="s">
        <v>100</v>
      </c>
      <c r="E268" t="s">
        <v>55</v>
      </c>
      <c r="F268" t="s">
        <v>101</v>
      </c>
      <c r="G268" s="72">
        <v>1120</v>
      </c>
      <c r="H268" s="72">
        <v>910</v>
      </c>
      <c r="I268" s="72">
        <v>700</v>
      </c>
      <c r="J268" s="72">
        <v>655</v>
      </c>
      <c r="K268" s="72">
        <v>610</v>
      </c>
      <c r="L268" s="72">
        <v>565</v>
      </c>
      <c r="M268" s="72">
        <v>520</v>
      </c>
      <c r="N268" s="72">
        <v>475</v>
      </c>
      <c r="O268" s="72">
        <v>475</v>
      </c>
      <c r="P268" s="72">
        <v>475</v>
      </c>
      <c r="Q268" s="72">
        <v>475</v>
      </c>
      <c r="R268" s="72">
        <v>475</v>
      </c>
      <c r="S268" s="72">
        <v>475</v>
      </c>
      <c r="T268" s="72">
        <v>475</v>
      </c>
      <c r="U268" s="72">
        <v>475</v>
      </c>
      <c r="V268" s="72">
        <v>475</v>
      </c>
      <c r="W268" s="72">
        <v>475</v>
      </c>
      <c r="X268" s="72">
        <v>475</v>
      </c>
      <c r="Y268" s="72">
        <v>475</v>
      </c>
      <c r="Z268" s="72">
        <v>475</v>
      </c>
      <c r="AA268" s="72">
        <v>475</v>
      </c>
      <c r="AB268" s="72">
        <v>475</v>
      </c>
      <c r="AC268" s="72">
        <v>475</v>
      </c>
      <c r="AD268" s="72">
        <v>475</v>
      </c>
      <c r="AE268" s="72">
        <v>475</v>
      </c>
      <c r="AF268" s="72">
        <v>475</v>
      </c>
      <c r="AG268" s="72">
        <v>475</v>
      </c>
      <c r="AH268" s="72">
        <v>475</v>
      </c>
    </row>
    <row r="269" spans="2:34">
      <c r="B269" t="str">
        <f t="shared" si="148"/>
        <v>Natural gas - Price - Americas - USD/ton</v>
      </c>
      <c r="C269" t="s">
        <v>99</v>
      </c>
      <c r="D269" t="s">
        <v>100</v>
      </c>
      <c r="E269" t="s">
        <v>56</v>
      </c>
      <c r="F269" t="s">
        <v>101</v>
      </c>
      <c r="G269" s="72">
        <v>278</v>
      </c>
      <c r="H269" s="72">
        <v>254</v>
      </c>
      <c r="I269" s="72">
        <v>230</v>
      </c>
      <c r="J269" s="72">
        <v>228</v>
      </c>
      <c r="K269" s="72">
        <v>226</v>
      </c>
      <c r="L269" s="72">
        <v>224</v>
      </c>
      <c r="M269" s="72">
        <v>222</v>
      </c>
      <c r="N269" s="72">
        <v>220</v>
      </c>
      <c r="O269" s="72">
        <v>226</v>
      </c>
      <c r="P269" s="72">
        <v>232</v>
      </c>
      <c r="Q269" s="72">
        <v>238</v>
      </c>
      <c r="R269" s="72">
        <v>244</v>
      </c>
      <c r="S269" s="72">
        <v>250</v>
      </c>
      <c r="T269" s="72">
        <v>250</v>
      </c>
      <c r="U269" s="72">
        <v>250</v>
      </c>
      <c r="V269" s="72">
        <v>250</v>
      </c>
      <c r="W269" s="72">
        <v>250</v>
      </c>
      <c r="X269" s="72">
        <v>250</v>
      </c>
      <c r="Y269" s="72">
        <v>250</v>
      </c>
      <c r="Z269" s="72">
        <v>250</v>
      </c>
      <c r="AA269" s="72">
        <v>250</v>
      </c>
      <c r="AB269" s="72">
        <v>250</v>
      </c>
      <c r="AC269" s="72">
        <v>250</v>
      </c>
      <c r="AD269" s="72">
        <v>250</v>
      </c>
      <c r="AE269" s="72">
        <v>250</v>
      </c>
      <c r="AF269" s="72">
        <v>250</v>
      </c>
      <c r="AG269" s="72">
        <v>250</v>
      </c>
      <c r="AH269" s="72">
        <v>250</v>
      </c>
    </row>
    <row r="270" spans="2:34">
      <c r="B270" t="str">
        <f t="shared" si="148"/>
        <v>Natural gas - Price - Asia - USD/ton</v>
      </c>
      <c r="C270" t="s">
        <v>99</v>
      </c>
      <c r="D270" t="s">
        <v>100</v>
      </c>
      <c r="E270" t="s">
        <v>57</v>
      </c>
      <c r="F270" t="s">
        <v>101</v>
      </c>
      <c r="G270" s="72">
        <v>1075</v>
      </c>
      <c r="H270" s="72">
        <v>900</v>
      </c>
      <c r="I270" s="72">
        <v>725</v>
      </c>
      <c r="J270" s="72">
        <v>650</v>
      </c>
      <c r="K270" s="72">
        <v>575</v>
      </c>
      <c r="L270" s="72">
        <v>500</v>
      </c>
      <c r="M270" s="72">
        <v>425</v>
      </c>
      <c r="N270" s="72">
        <v>350</v>
      </c>
      <c r="O270" s="72">
        <v>350</v>
      </c>
      <c r="P270" s="72">
        <v>350</v>
      </c>
      <c r="Q270" s="72">
        <v>350</v>
      </c>
      <c r="R270" s="72">
        <v>350</v>
      </c>
      <c r="S270" s="72">
        <v>350</v>
      </c>
      <c r="T270" s="72">
        <v>350</v>
      </c>
      <c r="U270" s="72">
        <v>350</v>
      </c>
      <c r="V270" s="72">
        <v>350</v>
      </c>
      <c r="W270" s="72">
        <v>350</v>
      </c>
      <c r="X270" s="72">
        <v>350</v>
      </c>
      <c r="Y270" s="72">
        <v>350</v>
      </c>
      <c r="Z270" s="72">
        <v>350</v>
      </c>
      <c r="AA270" s="72">
        <v>350</v>
      </c>
      <c r="AB270" s="72">
        <v>350</v>
      </c>
      <c r="AC270" s="72">
        <v>350</v>
      </c>
      <c r="AD270" s="72">
        <v>350</v>
      </c>
      <c r="AE270" s="72">
        <v>350</v>
      </c>
      <c r="AF270" s="72">
        <v>350</v>
      </c>
      <c r="AG270" s="72">
        <v>350</v>
      </c>
      <c r="AH270" s="72">
        <v>350</v>
      </c>
    </row>
    <row r="271" spans="2:34">
      <c r="B271" t="str">
        <f t="shared" si="148"/>
        <v>Natural gas - Price - Europe - USD/ton</v>
      </c>
      <c r="C271" t="s">
        <v>99</v>
      </c>
      <c r="D271" t="s">
        <v>100</v>
      </c>
      <c r="E271" t="s">
        <v>8</v>
      </c>
      <c r="F271" t="s">
        <v>101</v>
      </c>
      <c r="G271" s="72">
        <v>1120</v>
      </c>
      <c r="H271" s="72">
        <v>910</v>
      </c>
      <c r="I271" s="72">
        <v>700</v>
      </c>
      <c r="J271" s="72">
        <v>655</v>
      </c>
      <c r="K271" s="72">
        <v>610</v>
      </c>
      <c r="L271" s="72">
        <v>565</v>
      </c>
      <c r="M271" s="72">
        <v>520</v>
      </c>
      <c r="N271" s="72">
        <v>475</v>
      </c>
      <c r="O271" s="72">
        <v>475</v>
      </c>
      <c r="P271" s="72">
        <v>475</v>
      </c>
      <c r="Q271" s="72">
        <v>475</v>
      </c>
      <c r="R271" s="72">
        <v>475</v>
      </c>
      <c r="S271" s="72">
        <v>475</v>
      </c>
      <c r="T271" s="72">
        <v>475</v>
      </c>
      <c r="U271" s="72">
        <v>475</v>
      </c>
      <c r="V271" s="72">
        <v>475</v>
      </c>
      <c r="W271" s="72">
        <v>475</v>
      </c>
      <c r="X271" s="72">
        <v>475</v>
      </c>
      <c r="Y271" s="72">
        <v>475</v>
      </c>
      <c r="Z271" s="72">
        <v>475</v>
      </c>
      <c r="AA271" s="72">
        <v>475</v>
      </c>
      <c r="AB271" s="72">
        <v>475</v>
      </c>
      <c r="AC271" s="72">
        <v>475</v>
      </c>
      <c r="AD271" s="72">
        <v>475</v>
      </c>
      <c r="AE271" s="72">
        <v>475</v>
      </c>
      <c r="AF271" s="72">
        <v>475</v>
      </c>
      <c r="AG271" s="72">
        <v>475</v>
      </c>
      <c r="AH271" s="72">
        <v>475</v>
      </c>
    </row>
    <row r="272" spans="2:34">
      <c r="B272" t="str">
        <f t="shared" si="148"/>
        <v>Natural gas - Price - Middle East - USD/ton</v>
      </c>
      <c r="C272" t="s">
        <v>99</v>
      </c>
      <c r="D272" t="s">
        <v>100</v>
      </c>
      <c r="E272" t="s">
        <v>58</v>
      </c>
      <c r="F272" t="s">
        <v>101</v>
      </c>
      <c r="G272" s="72">
        <v>875</v>
      </c>
      <c r="H272" s="72">
        <v>700</v>
      </c>
      <c r="I272" s="72">
        <v>525</v>
      </c>
      <c r="J272" s="72">
        <v>449</v>
      </c>
      <c r="K272" s="72">
        <v>373</v>
      </c>
      <c r="L272" s="72">
        <v>297</v>
      </c>
      <c r="M272" s="72">
        <v>221</v>
      </c>
      <c r="N272" s="72">
        <v>145</v>
      </c>
      <c r="O272" s="72">
        <v>145</v>
      </c>
      <c r="P272" s="72">
        <v>145</v>
      </c>
      <c r="Q272" s="72">
        <v>145</v>
      </c>
      <c r="R272" s="72">
        <v>145</v>
      </c>
      <c r="S272" s="72">
        <v>145</v>
      </c>
      <c r="T272" s="72">
        <v>145</v>
      </c>
      <c r="U272" s="72">
        <v>145</v>
      </c>
      <c r="V272" s="72">
        <v>145</v>
      </c>
      <c r="W272" s="72">
        <v>145</v>
      </c>
      <c r="X272" s="72">
        <v>145</v>
      </c>
      <c r="Y272" s="72">
        <v>145</v>
      </c>
      <c r="Z272" s="72">
        <v>145</v>
      </c>
      <c r="AA272" s="72">
        <v>145</v>
      </c>
      <c r="AB272" s="72">
        <v>145</v>
      </c>
      <c r="AC272" s="72">
        <v>145</v>
      </c>
      <c r="AD272" s="72">
        <v>145</v>
      </c>
      <c r="AE272" s="72">
        <v>145</v>
      </c>
      <c r="AF272" s="72">
        <v>145</v>
      </c>
      <c r="AG272" s="72">
        <v>145</v>
      </c>
      <c r="AH272" s="72">
        <v>145</v>
      </c>
    </row>
    <row r="273" spans="2:34">
      <c r="B273" t="str">
        <f t="shared" si="148"/>
        <v>Natural gas - Feedstock WTT emissions (carbon dioxide) - Global - ton CO2/ton feedstock</v>
      </c>
      <c r="C273" t="s">
        <v>99</v>
      </c>
      <c r="D273" t="s">
        <v>184</v>
      </c>
      <c r="E273" t="s">
        <v>49</v>
      </c>
      <c r="F273" t="s">
        <v>191</v>
      </c>
      <c r="G273" s="80">
        <v>0.11</v>
      </c>
      <c r="H273" s="81">
        <f>G273</f>
        <v>0.11</v>
      </c>
      <c r="I273" s="81">
        <f t="shared" ref="I273:AH273" si="149">H273</f>
        <v>0.11</v>
      </c>
      <c r="J273" s="81">
        <f t="shared" si="149"/>
        <v>0.11</v>
      </c>
      <c r="K273" s="81">
        <f t="shared" si="149"/>
        <v>0.11</v>
      </c>
      <c r="L273" s="81">
        <f t="shared" si="149"/>
        <v>0.11</v>
      </c>
      <c r="M273" s="81">
        <f t="shared" si="149"/>
        <v>0.11</v>
      </c>
      <c r="N273" s="81">
        <f t="shared" si="149"/>
        <v>0.11</v>
      </c>
      <c r="O273" s="81">
        <f t="shared" si="149"/>
        <v>0.11</v>
      </c>
      <c r="P273" s="81">
        <f t="shared" si="149"/>
        <v>0.11</v>
      </c>
      <c r="Q273" s="81">
        <f t="shared" si="149"/>
        <v>0.11</v>
      </c>
      <c r="R273" s="81">
        <f t="shared" si="149"/>
        <v>0.11</v>
      </c>
      <c r="S273" s="81">
        <f t="shared" si="149"/>
        <v>0.11</v>
      </c>
      <c r="T273" s="81">
        <f t="shared" si="149"/>
        <v>0.11</v>
      </c>
      <c r="U273" s="81">
        <f t="shared" si="149"/>
        <v>0.11</v>
      </c>
      <c r="V273" s="81">
        <f t="shared" si="149"/>
        <v>0.11</v>
      </c>
      <c r="W273" s="81">
        <f t="shared" si="149"/>
        <v>0.11</v>
      </c>
      <c r="X273" s="81">
        <f t="shared" si="149"/>
        <v>0.11</v>
      </c>
      <c r="Y273" s="81">
        <f t="shared" si="149"/>
        <v>0.11</v>
      </c>
      <c r="Z273" s="81">
        <f t="shared" si="149"/>
        <v>0.11</v>
      </c>
      <c r="AA273" s="81">
        <f t="shared" si="149"/>
        <v>0.11</v>
      </c>
      <c r="AB273" s="81">
        <f t="shared" si="149"/>
        <v>0.11</v>
      </c>
      <c r="AC273" s="81">
        <f t="shared" si="149"/>
        <v>0.11</v>
      </c>
      <c r="AD273" s="81">
        <f t="shared" si="149"/>
        <v>0.11</v>
      </c>
      <c r="AE273" s="81">
        <f t="shared" si="149"/>
        <v>0.11</v>
      </c>
      <c r="AF273" s="81">
        <f t="shared" si="149"/>
        <v>0.11</v>
      </c>
      <c r="AG273" s="81">
        <f t="shared" si="149"/>
        <v>0.11</v>
      </c>
      <c r="AH273" s="81">
        <f t="shared" si="149"/>
        <v>0.11</v>
      </c>
    </row>
    <row r="274" spans="2:34">
      <c r="B274" t="str">
        <f t="shared" si="148"/>
        <v>Natural gas - Feedstock WTT emissions (methane) - Global - ton CH4/ton feedstock</v>
      </c>
      <c r="C274" t="s">
        <v>99</v>
      </c>
      <c r="D274" t="s">
        <v>186</v>
      </c>
      <c r="E274" t="s">
        <v>49</v>
      </c>
      <c r="F274" t="s">
        <v>192</v>
      </c>
      <c r="G274" s="82">
        <v>7.3000000000000001E-3</v>
      </c>
      <c r="H274" s="83">
        <f t="shared" ref="H274:AH274" si="150">G274</f>
        <v>7.3000000000000001E-3</v>
      </c>
      <c r="I274" s="83">
        <f t="shared" si="150"/>
        <v>7.3000000000000001E-3</v>
      </c>
      <c r="J274" s="83">
        <f t="shared" si="150"/>
        <v>7.3000000000000001E-3</v>
      </c>
      <c r="K274" s="83">
        <f t="shared" si="150"/>
        <v>7.3000000000000001E-3</v>
      </c>
      <c r="L274" s="83">
        <f t="shared" si="150"/>
        <v>7.3000000000000001E-3</v>
      </c>
      <c r="M274" s="83">
        <f t="shared" si="150"/>
        <v>7.3000000000000001E-3</v>
      </c>
      <c r="N274" s="83">
        <f t="shared" si="150"/>
        <v>7.3000000000000001E-3</v>
      </c>
      <c r="O274" s="83">
        <f t="shared" si="150"/>
        <v>7.3000000000000001E-3</v>
      </c>
      <c r="P274" s="83">
        <f t="shared" si="150"/>
        <v>7.3000000000000001E-3</v>
      </c>
      <c r="Q274" s="83">
        <f t="shared" si="150"/>
        <v>7.3000000000000001E-3</v>
      </c>
      <c r="R274" s="83">
        <f t="shared" si="150"/>
        <v>7.3000000000000001E-3</v>
      </c>
      <c r="S274" s="83">
        <f t="shared" si="150"/>
        <v>7.3000000000000001E-3</v>
      </c>
      <c r="T274" s="83">
        <f t="shared" si="150"/>
        <v>7.3000000000000001E-3</v>
      </c>
      <c r="U274" s="83">
        <f t="shared" si="150"/>
        <v>7.3000000000000001E-3</v>
      </c>
      <c r="V274" s="83">
        <f t="shared" si="150"/>
        <v>7.3000000000000001E-3</v>
      </c>
      <c r="W274" s="83">
        <f t="shared" si="150"/>
        <v>7.3000000000000001E-3</v>
      </c>
      <c r="X274" s="83">
        <f t="shared" si="150"/>
        <v>7.3000000000000001E-3</v>
      </c>
      <c r="Y274" s="83">
        <f t="shared" si="150"/>
        <v>7.3000000000000001E-3</v>
      </c>
      <c r="Z274" s="83">
        <f t="shared" si="150"/>
        <v>7.3000000000000001E-3</v>
      </c>
      <c r="AA274" s="83">
        <f t="shared" si="150"/>
        <v>7.3000000000000001E-3</v>
      </c>
      <c r="AB274" s="83">
        <f t="shared" si="150"/>
        <v>7.3000000000000001E-3</v>
      </c>
      <c r="AC274" s="83">
        <f t="shared" si="150"/>
        <v>7.3000000000000001E-3</v>
      </c>
      <c r="AD274" s="83">
        <f t="shared" si="150"/>
        <v>7.3000000000000001E-3</v>
      </c>
      <c r="AE274" s="83">
        <f t="shared" si="150"/>
        <v>7.3000000000000001E-3</v>
      </c>
      <c r="AF274" s="83">
        <f t="shared" si="150"/>
        <v>7.3000000000000001E-3</v>
      </c>
      <c r="AG274" s="83">
        <f t="shared" si="150"/>
        <v>7.3000000000000001E-3</v>
      </c>
      <c r="AH274" s="83">
        <f t="shared" si="150"/>
        <v>7.3000000000000001E-3</v>
      </c>
    </row>
    <row r="275" spans="2:34">
      <c r="B275" t="str">
        <f t="shared" si="148"/>
        <v>Natural gas - Feedstock WTT emissions (nitrous oxide) - Global - ton N2O/ton feedstock</v>
      </c>
      <c r="C275" t="s">
        <v>99</v>
      </c>
      <c r="D275" t="s">
        <v>188</v>
      </c>
      <c r="E275" t="s">
        <v>49</v>
      </c>
      <c r="F275" t="s">
        <v>193</v>
      </c>
      <c r="G275" s="80">
        <v>0</v>
      </c>
      <c r="H275" s="81">
        <f t="shared" ref="H275:AH275" si="151">G275</f>
        <v>0</v>
      </c>
      <c r="I275" s="81">
        <f t="shared" si="151"/>
        <v>0</v>
      </c>
      <c r="J275" s="81">
        <f t="shared" si="151"/>
        <v>0</v>
      </c>
      <c r="K275" s="81">
        <f t="shared" si="151"/>
        <v>0</v>
      </c>
      <c r="L275" s="81">
        <f t="shared" si="151"/>
        <v>0</v>
      </c>
      <c r="M275" s="81">
        <f t="shared" si="151"/>
        <v>0</v>
      </c>
      <c r="N275" s="81">
        <f t="shared" si="151"/>
        <v>0</v>
      </c>
      <c r="O275" s="81">
        <f t="shared" si="151"/>
        <v>0</v>
      </c>
      <c r="P275" s="81">
        <f t="shared" si="151"/>
        <v>0</v>
      </c>
      <c r="Q275" s="81">
        <f t="shared" si="151"/>
        <v>0</v>
      </c>
      <c r="R275" s="81">
        <f t="shared" si="151"/>
        <v>0</v>
      </c>
      <c r="S275" s="81">
        <f t="shared" si="151"/>
        <v>0</v>
      </c>
      <c r="T275" s="81">
        <f t="shared" si="151"/>
        <v>0</v>
      </c>
      <c r="U275" s="81">
        <f t="shared" si="151"/>
        <v>0</v>
      </c>
      <c r="V275" s="81">
        <f t="shared" si="151"/>
        <v>0</v>
      </c>
      <c r="W275" s="81">
        <f t="shared" si="151"/>
        <v>0</v>
      </c>
      <c r="X275" s="81">
        <f t="shared" si="151"/>
        <v>0</v>
      </c>
      <c r="Y275" s="81">
        <f t="shared" si="151"/>
        <v>0</v>
      </c>
      <c r="Z275" s="81">
        <f t="shared" si="151"/>
        <v>0</v>
      </c>
      <c r="AA275" s="81">
        <f t="shared" si="151"/>
        <v>0</v>
      </c>
      <c r="AB275" s="81">
        <f t="shared" si="151"/>
        <v>0</v>
      </c>
      <c r="AC275" s="81">
        <f t="shared" si="151"/>
        <v>0</v>
      </c>
      <c r="AD275" s="81">
        <f t="shared" si="151"/>
        <v>0</v>
      </c>
      <c r="AE275" s="81">
        <f t="shared" si="151"/>
        <v>0</v>
      </c>
      <c r="AF275" s="81">
        <f t="shared" si="151"/>
        <v>0</v>
      </c>
      <c r="AG275" s="81">
        <f t="shared" si="151"/>
        <v>0</v>
      </c>
      <c r="AH275" s="81">
        <f t="shared" si="151"/>
        <v>0</v>
      </c>
    </row>
    <row r="277" spans="2:34">
      <c r="B277" t="str">
        <f t="shared" ref="B277:B284" si="152">_xlfn.TEXTJOIN(" - ",TRUE,C277:F277)</f>
        <v>Wood - Price - Africa - USD/ton</v>
      </c>
      <c r="C277" t="s">
        <v>146</v>
      </c>
      <c r="D277" t="s">
        <v>100</v>
      </c>
      <c r="E277" t="s">
        <v>55</v>
      </c>
      <c r="F277" t="s">
        <v>101</v>
      </c>
      <c r="G277" s="72">
        <v>119</v>
      </c>
      <c r="H277" s="72">
        <v>120</v>
      </c>
      <c r="I277" s="72">
        <v>121</v>
      </c>
      <c r="J277" s="72">
        <v>122</v>
      </c>
      <c r="K277" s="72">
        <v>123</v>
      </c>
      <c r="L277" s="72">
        <v>124</v>
      </c>
      <c r="M277" s="72">
        <v>125</v>
      </c>
      <c r="N277" s="72">
        <v>126</v>
      </c>
      <c r="O277" s="72">
        <v>127.19999999999982</v>
      </c>
      <c r="P277" s="72">
        <v>128.40000000000009</v>
      </c>
      <c r="Q277" s="72">
        <v>129.59999999999991</v>
      </c>
      <c r="R277" s="72">
        <v>130.79999999999973</v>
      </c>
      <c r="S277" s="72">
        <v>132</v>
      </c>
      <c r="T277" s="72">
        <v>133</v>
      </c>
      <c r="U277" s="72">
        <v>134</v>
      </c>
      <c r="V277" s="72">
        <v>135</v>
      </c>
      <c r="W277" s="72">
        <v>136</v>
      </c>
      <c r="X277" s="72">
        <v>137</v>
      </c>
      <c r="Y277" s="72">
        <v>138</v>
      </c>
      <c r="Z277" s="72">
        <v>139</v>
      </c>
      <c r="AA277" s="72">
        <v>140</v>
      </c>
      <c r="AB277" s="72">
        <v>141</v>
      </c>
      <c r="AC277" s="72">
        <v>142</v>
      </c>
      <c r="AD277" s="72">
        <v>143</v>
      </c>
      <c r="AE277" s="72">
        <v>144</v>
      </c>
      <c r="AF277" s="72">
        <v>145</v>
      </c>
      <c r="AG277" s="72">
        <v>146</v>
      </c>
      <c r="AH277" s="72">
        <v>147</v>
      </c>
    </row>
    <row r="278" spans="2:34">
      <c r="B278" t="str">
        <f t="shared" si="152"/>
        <v>Wood - Price - Americas - USD/ton</v>
      </c>
      <c r="C278" t="s">
        <v>146</v>
      </c>
      <c r="D278" t="s">
        <v>100</v>
      </c>
      <c r="E278" t="s">
        <v>56</v>
      </c>
      <c r="F278" t="s">
        <v>101</v>
      </c>
      <c r="G278" s="72">
        <v>87.400000000000091</v>
      </c>
      <c r="H278" s="72">
        <v>88.200000000000045</v>
      </c>
      <c r="I278" s="72">
        <v>89</v>
      </c>
      <c r="J278" s="72">
        <v>90</v>
      </c>
      <c r="K278" s="72">
        <v>91</v>
      </c>
      <c r="L278" s="72">
        <v>92</v>
      </c>
      <c r="M278" s="72">
        <v>93</v>
      </c>
      <c r="N278" s="72">
        <v>94</v>
      </c>
      <c r="O278" s="72">
        <v>94.800000000000182</v>
      </c>
      <c r="P278" s="72">
        <v>95.600000000000136</v>
      </c>
      <c r="Q278" s="72">
        <v>96.400000000000091</v>
      </c>
      <c r="R278" s="72">
        <v>97.200000000000045</v>
      </c>
      <c r="S278" s="72">
        <v>98</v>
      </c>
      <c r="T278" s="72">
        <v>98.800000000000182</v>
      </c>
      <c r="U278" s="72">
        <v>99.600000000000136</v>
      </c>
      <c r="V278" s="72">
        <v>100.40000000000009</v>
      </c>
      <c r="W278" s="72">
        <v>101.20000000000005</v>
      </c>
      <c r="X278" s="72">
        <v>102</v>
      </c>
      <c r="Y278" s="72">
        <v>103</v>
      </c>
      <c r="Z278" s="72">
        <v>104</v>
      </c>
      <c r="AA278" s="72">
        <v>105</v>
      </c>
      <c r="AB278" s="72">
        <v>106</v>
      </c>
      <c r="AC278" s="72">
        <v>107</v>
      </c>
      <c r="AD278" s="72">
        <v>107.80000000000018</v>
      </c>
      <c r="AE278" s="72">
        <v>108.60000000000014</v>
      </c>
      <c r="AF278" s="72">
        <v>109.40000000000009</v>
      </c>
      <c r="AG278" s="72">
        <v>110.20000000000005</v>
      </c>
      <c r="AH278" s="72">
        <v>111</v>
      </c>
    </row>
    <row r="279" spans="2:34">
      <c r="B279" t="str">
        <f t="shared" si="152"/>
        <v>Wood - Price - Asia - USD/ton</v>
      </c>
      <c r="C279" t="s">
        <v>146</v>
      </c>
      <c r="D279" t="s">
        <v>100</v>
      </c>
      <c r="E279" t="s">
        <v>57</v>
      </c>
      <c r="F279" t="s">
        <v>101</v>
      </c>
      <c r="G279" s="72">
        <v>71</v>
      </c>
      <c r="H279" s="72">
        <v>72</v>
      </c>
      <c r="I279" s="72">
        <v>73</v>
      </c>
      <c r="J279" s="72">
        <v>73.800000000000182</v>
      </c>
      <c r="K279" s="72">
        <v>74.600000000000136</v>
      </c>
      <c r="L279" s="72">
        <v>75.400000000000091</v>
      </c>
      <c r="M279" s="72">
        <v>76.200000000000045</v>
      </c>
      <c r="N279" s="72">
        <v>77</v>
      </c>
      <c r="O279" s="72">
        <v>78</v>
      </c>
      <c r="P279" s="72">
        <v>79</v>
      </c>
      <c r="Q279" s="72">
        <v>80</v>
      </c>
      <c r="R279" s="72">
        <v>81</v>
      </c>
      <c r="S279" s="72">
        <v>82</v>
      </c>
      <c r="T279" s="72">
        <v>83</v>
      </c>
      <c r="U279" s="72">
        <v>84</v>
      </c>
      <c r="V279" s="72">
        <v>85</v>
      </c>
      <c r="W279" s="72">
        <v>86</v>
      </c>
      <c r="X279" s="72">
        <v>87</v>
      </c>
      <c r="Y279" s="72">
        <v>87.800000000000182</v>
      </c>
      <c r="Z279" s="72">
        <v>88.600000000000136</v>
      </c>
      <c r="AA279" s="72">
        <v>89.400000000000091</v>
      </c>
      <c r="AB279" s="72">
        <v>90.200000000000045</v>
      </c>
      <c r="AC279" s="72">
        <v>91</v>
      </c>
      <c r="AD279" s="72">
        <v>92</v>
      </c>
      <c r="AE279" s="72">
        <v>93</v>
      </c>
      <c r="AF279" s="72">
        <v>94</v>
      </c>
      <c r="AG279" s="72">
        <v>95</v>
      </c>
      <c r="AH279" s="72">
        <v>96</v>
      </c>
    </row>
    <row r="280" spans="2:34">
      <c r="B280" t="str">
        <f t="shared" si="152"/>
        <v>Wood - Price - Europe - USD/ton</v>
      </c>
      <c r="C280" t="s">
        <v>146</v>
      </c>
      <c r="D280" t="s">
        <v>100</v>
      </c>
      <c r="E280" t="s">
        <v>8</v>
      </c>
      <c r="F280" t="s">
        <v>101</v>
      </c>
      <c r="G280" s="72">
        <v>98</v>
      </c>
      <c r="H280" s="72">
        <v>99</v>
      </c>
      <c r="I280" s="72">
        <v>100</v>
      </c>
      <c r="J280" s="72">
        <v>101</v>
      </c>
      <c r="K280" s="72">
        <v>102</v>
      </c>
      <c r="L280" s="72">
        <v>103</v>
      </c>
      <c r="M280" s="72">
        <v>104</v>
      </c>
      <c r="N280" s="72">
        <v>105</v>
      </c>
      <c r="O280" s="72">
        <v>106</v>
      </c>
      <c r="P280" s="72">
        <v>107</v>
      </c>
      <c r="Q280" s="72">
        <v>108</v>
      </c>
      <c r="R280" s="72">
        <v>109</v>
      </c>
      <c r="S280" s="72">
        <v>110</v>
      </c>
      <c r="T280" s="72">
        <v>110.80000000000018</v>
      </c>
      <c r="U280" s="72">
        <v>111.60000000000014</v>
      </c>
      <c r="V280" s="72">
        <v>112.40000000000009</v>
      </c>
      <c r="W280" s="72">
        <v>113.20000000000005</v>
      </c>
      <c r="X280" s="72">
        <v>114</v>
      </c>
      <c r="Y280" s="72">
        <v>115</v>
      </c>
      <c r="Z280" s="72">
        <v>116</v>
      </c>
      <c r="AA280" s="72">
        <v>117</v>
      </c>
      <c r="AB280" s="72">
        <v>118</v>
      </c>
      <c r="AC280" s="72">
        <v>119</v>
      </c>
      <c r="AD280" s="72">
        <v>120</v>
      </c>
      <c r="AE280" s="72">
        <v>121</v>
      </c>
      <c r="AF280" s="72">
        <v>122</v>
      </c>
      <c r="AG280" s="72">
        <v>123</v>
      </c>
      <c r="AH280" s="72">
        <v>124</v>
      </c>
    </row>
    <row r="281" spans="2:34">
      <c r="B281" t="str">
        <f t="shared" si="152"/>
        <v>Wood - Price - Middle East - USD/ton</v>
      </c>
      <c r="C281" t="s">
        <v>146</v>
      </c>
      <c r="D281" t="s">
        <v>100</v>
      </c>
      <c r="E281" t="s">
        <v>58</v>
      </c>
      <c r="F281" t="s">
        <v>101</v>
      </c>
      <c r="G281" s="72">
        <v>113.40000000000009</v>
      </c>
      <c r="H281" s="72">
        <v>114.20000000000005</v>
      </c>
      <c r="I281" s="72">
        <v>115</v>
      </c>
      <c r="J281" s="72">
        <v>115.80000000000018</v>
      </c>
      <c r="K281" s="72">
        <v>116.60000000000014</v>
      </c>
      <c r="L281" s="72">
        <v>117.40000000000009</v>
      </c>
      <c r="M281" s="72">
        <v>118.20000000000005</v>
      </c>
      <c r="N281" s="72">
        <v>119</v>
      </c>
      <c r="O281" s="72">
        <v>119.80000000000018</v>
      </c>
      <c r="P281" s="72">
        <v>120.60000000000014</v>
      </c>
      <c r="Q281" s="72">
        <v>121.40000000000009</v>
      </c>
      <c r="R281" s="72">
        <v>122.20000000000005</v>
      </c>
      <c r="S281" s="72">
        <v>123</v>
      </c>
      <c r="T281" s="72">
        <v>124</v>
      </c>
      <c r="U281" s="72">
        <v>125</v>
      </c>
      <c r="V281" s="72">
        <v>126</v>
      </c>
      <c r="W281" s="72">
        <v>127</v>
      </c>
      <c r="X281" s="72">
        <v>128</v>
      </c>
      <c r="Y281" s="72">
        <v>128.80000000000018</v>
      </c>
      <c r="Z281" s="72">
        <v>129.60000000000014</v>
      </c>
      <c r="AA281" s="72">
        <v>130.40000000000009</v>
      </c>
      <c r="AB281" s="72">
        <v>131.20000000000005</v>
      </c>
      <c r="AC281" s="72">
        <v>132</v>
      </c>
      <c r="AD281" s="72">
        <v>132.80000000000018</v>
      </c>
      <c r="AE281" s="72">
        <v>133.60000000000014</v>
      </c>
      <c r="AF281" s="72">
        <v>134.40000000000009</v>
      </c>
      <c r="AG281" s="72">
        <v>135.20000000000005</v>
      </c>
      <c r="AH281" s="72">
        <v>136</v>
      </c>
    </row>
    <row r="282" spans="2:34">
      <c r="B282" t="str">
        <f t="shared" si="152"/>
        <v>Wood - Feedstock WTT emissions (carbon dioxide) - Global - ton CO2/ton feedstock</v>
      </c>
      <c r="C282" t="s">
        <v>146</v>
      </c>
      <c r="D282" t="s">
        <v>184</v>
      </c>
      <c r="E282" t="s">
        <v>49</v>
      </c>
      <c r="F282" t="s">
        <v>191</v>
      </c>
      <c r="G282" s="80">
        <v>0</v>
      </c>
      <c r="H282" s="81">
        <f t="shared" ref="H282:AH282" si="153">G282</f>
        <v>0</v>
      </c>
      <c r="I282" s="81">
        <f t="shared" si="153"/>
        <v>0</v>
      </c>
      <c r="J282" s="81">
        <f t="shared" si="153"/>
        <v>0</v>
      </c>
      <c r="K282" s="81">
        <f t="shared" si="153"/>
        <v>0</v>
      </c>
      <c r="L282" s="81">
        <f t="shared" si="153"/>
        <v>0</v>
      </c>
      <c r="M282" s="81">
        <f t="shared" si="153"/>
        <v>0</v>
      </c>
      <c r="N282" s="81">
        <f t="shared" si="153"/>
        <v>0</v>
      </c>
      <c r="O282" s="81">
        <f t="shared" si="153"/>
        <v>0</v>
      </c>
      <c r="P282" s="81">
        <f t="shared" si="153"/>
        <v>0</v>
      </c>
      <c r="Q282" s="81">
        <f t="shared" si="153"/>
        <v>0</v>
      </c>
      <c r="R282" s="81">
        <f t="shared" si="153"/>
        <v>0</v>
      </c>
      <c r="S282" s="81">
        <f t="shared" si="153"/>
        <v>0</v>
      </c>
      <c r="T282" s="81">
        <f t="shared" si="153"/>
        <v>0</v>
      </c>
      <c r="U282" s="81">
        <f t="shared" si="153"/>
        <v>0</v>
      </c>
      <c r="V282" s="81">
        <f t="shared" si="153"/>
        <v>0</v>
      </c>
      <c r="W282" s="81">
        <f t="shared" si="153"/>
        <v>0</v>
      </c>
      <c r="X282" s="81">
        <f t="shared" si="153"/>
        <v>0</v>
      </c>
      <c r="Y282" s="81">
        <f t="shared" si="153"/>
        <v>0</v>
      </c>
      <c r="Z282" s="81">
        <f t="shared" si="153"/>
        <v>0</v>
      </c>
      <c r="AA282" s="81">
        <f t="shared" si="153"/>
        <v>0</v>
      </c>
      <c r="AB282" s="81">
        <f t="shared" si="153"/>
        <v>0</v>
      </c>
      <c r="AC282" s="81">
        <f t="shared" si="153"/>
        <v>0</v>
      </c>
      <c r="AD282" s="81">
        <f t="shared" si="153"/>
        <v>0</v>
      </c>
      <c r="AE282" s="81">
        <f t="shared" si="153"/>
        <v>0</v>
      </c>
      <c r="AF282" s="81">
        <f t="shared" si="153"/>
        <v>0</v>
      </c>
      <c r="AG282" s="81">
        <f t="shared" si="153"/>
        <v>0</v>
      </c>
      <c r="AH282" s="81">
        <f t="shared" si="153"/>
        <v>0</v>
      </c>
    </row>
    <row r="283" spans="2:34">
      <c r="B283" t="str">
        <f t="shared" si="152"/>
        <v>Wood - Feedstock WTT emissions (methane) - Global - ton CH4/ton feedstock</v>
      </c>
      <c r="C283" t="s">
        <v>146</v>
      </c>
      <c r="D283" t="s">
        <v>186</v>
      </c>
      <c r="E283" t="s">
        <v>49</v>
      </c>
      <c r="F283" t="s">
        <v>192</v>
      </c>
      <c r="G283" s="80">
        <v>0</v>
      </c>
      <c r="H283" s="83">
        <f t="shared" ref="H283:AH283" si="154">G283</f>
        <v>0</v>
      </c>
      <c r="I283" s="83">
        <f t="shared" si="154"/>
        <v>0</v>
      </c>
      <c r="J283" s="83">
        <f t="shared" si="154"/>
        <v>0</v>
      </c>
      <c r="K283" s="83">
        <f t="shared" si="154"/>
        <v>0</v>
      </c>
      <c r="L283" s="83">
        <f t="shared" si="154"/>
        <v>0</v>
      </c>
      <c r="M283" s="83">
        <f t="shared" si="154"/>
        <v>0</v>
      </c>
      <c r="N283" s="83">
        <f t="shared" si="154"/>
        <v>0</v>
      </c>
      <c r="O283" s="83">
        <f t="shared" si="154"/>
        <v>0</v>
      </c>
      <c r="P283" s="83">
        <f t="shared" si="154"/>
        <v>0</v>
      </c>
      <c r="Q283" s="83">
        <f t="shared" si="154"/>
        <v>0</v>
      </c>
      <c r="R283" s="83">
        <f t="shared" si="154"/>
        <v>0</v>
      </c>
      <c r="S283" s="83">
        <f t="shared" si="154"/>
        <v>0</v>
      </c>
      <c r="T283" s="83">
        <f t="shared" si="154"/>
        <v>0</v>
      </c>
      <c r="U283" s="83">
        <f t="shared" si="154"/>
        <v>0</v>
      </c>
      <c r="V283" s="83">
        <f t="shared" si="154"/>
        <v>0</v>
      </c>
      <c r="W283" s="83">
        <f t="shared" si="154"/>
        <v>0</v>
      </c>
      <c r="X283" s="83">
        <f t="shared" si="154"/>
        <v>0</v>
      </c>
      <c r="Y283" s="83">
        <f t="shared" si="154"/>
        <v>0</v>
      </c>
      <c r="Z283" s="83">
        <f t="shared" si="154"/>
        <v>0</v>
      </c>
      <c r="AA283" s="83">
        <f t="shared" si="154"/>
        <v>0</v>
      </c>
      <c r="AB283" s="83">
        <f t="shared" si="154"/>
        <v>0</v>
      </c>
      <c r="AC283" s="83">
        <f t="shared" si="154"/>
        <v>0</v>
      </c>
      <c r="AD283" s="83">
        <f t="shared" si="154"/>
        <v>0</v>
      </c>
      <c r="AE283" s="83">
        <f t="shared" si="154"/>
        <v>0</v>
      </c>
      <c r="AF283" s="83">
        <f t="shared" si="154"/>
        <v>0</v>
      </c>
      <c r="AG283" s="83">
        <f t="shared" si="154"/>
        <v>0</v>
      </c>
      <c r="AH283" s="83">
        <f t="shared" si="154"/>
        <v>0</v>
      </c>
    </row>
    <row r="284" spans="2:34">
      <c r="B284" t="str">
        <f t="shared" si="152"/>
        <v>Wood - Feedstock WTT emissions (nitrous oxide) - Global - ton N2O/ton feedstock</v>
      </c>
      <c r="C284" t="s">
        <v>146</v>
      </c>
      <c r="D284" t="s">
        <v>188</v>
      </c>
      <c r="E284" t="s">
        <v>49</v>
      </c>
      <c r="F284" t="s">
        <v>193</v>
      </c>
      <c r="G284" s="80">
        <v>0</v>
      </c>
      <c r="H284" s="81">
        <f t="shared" ref="H284:AH284" si="155">G284</f>
        <v>0</v>
      </c>
      <c r="I284" s="81">
        <f t="shared" si="155"/>
        <v>0</v>
      </c>
      <c r="J284" s="81">
        <f t="shared" si="155"/>
        <v>0</v>
      </c>
      <c r="K284" s="81">
        <f t="shared" si="155"/>
        <v>0</v>
      </c>
      <c r="L284" s="81">
        <f t="shared" si="155"/>
        <v>0</v>
      </c>
      <c r="M284" s="81">
        <f t="shared" si="155"/>
        <v>0</v>
      </c>
      <c r="N284" s="81">
        <f t="shared" si="155"/>
        <v>0</v>
      </c>
      <c r="O284" s="81">
        <f t="shared" si="155"/>
        <v>0</v>
      </c>
      <c r="P284" s="81">
        <f t="shared" si="155"/>
        <v>0</v>
      </c>
      <c r="Q284" s="81">
        <f t="shared" si="155"/>
        <v>0</v>
      </c>
      <c r="R284" s="81">
        <f t="shared" si="155"/>
        <v>0</v>
      </c>
      <c r="S284" s="81">
        <f t="shared" si="155"/>
        <v>0</v>
      </c>
      <c r="T284" s="81">
        <f t="shared" si="155"/>
        <v>0</v>
      </c>
      <c r="U284" s="81">
        <f t="shared" si="155"/>
        <v>0</v>
      </c>
      <c r="V284" s="81">
        <f t="shared" si="155"/>
        <v>0</v>
      </c>
      <c r="W284" s="81">
        <f t="shared" si="155"/>
        <v>0</v>
      </c>
      <c r="X284" s="81">
        <f t="shared" si="155"/>
        <v>0</v>
      </c>
      <c r="Y284" s="81">
        <f t="shared" si="155"/>
        <v>0</v>
      </c>
      <c r="Z284" s="81">
        <f t="shared" si="155"/>
        <v>0</v>
      </c>
      <c r="AA284" s="81">
        <f t="shared" si="155"/>
        <v>0</v>
      </c>
      <c r="AB284" s="81">
        <f t="shared" si="155"/>
        <v>0</v>
      </c>
      <c r="AC284" s="81">
        <f t="shared" si="155"/>
        <v>0</v>
      </c>
      <c r="AD284" s="81">
        <f t="shared" si="155"/>
        <v>0</v>
      </c>
      <c r="AE284" s="81">
        <f t="shared" si="155"/>
        <v>0</v>
      </c>
      <c r="AF284" s="81">
        <f t="shared" si="155"/>
        <v>0</v>
      </c>
      <c r="AG284" s="81">
        <f t="shared" si="155"/>
        <v>0</v>
      </c>
      <c r="AH284" s="81">
        <f t="shared" si="155"/>
        <v>0</v>
      </c>
    </row>
    <row r="286" spans="2:34">
      <c r="B286" t="str">
        <f t="shared" ref="B286:B293" si="156">_xlfn.TEXTJOIN(" - ",TRUE,C286:F286)</f>
        <v>Waste - Price - Africa - USD/ton</v>
      </c>
      <c r="C286" t="s">
        <v>147</v>
      </c>
      <c r="D286" t="s">
        <v>100</v>
      </c>
      <c r="E286" t="s">
        <v>55</v>
      </c>
      <c r="F286" t="s">
        <v>101</v>
      </c>
      <c r="G286" s="72">
        <v>50</v>
      </c>
      <c r="H286" s="72">
        <v>50</v>
      </c>
      <c r="I286" s="72">
        <v>50</v>
      </c>
      <c r="J286" s="72">
        <v>50</v>
      </c>
      <c r="K286" s="72">
        <v>50</v>
      </c>
      <c r="L286" s="72">
        <v>50</v>
      </c>
      <c r="M286" s="72">
        <v>50</v>
      </c>
      <c r="N286" s="72">
        <v>50</v>
      </c>
      <c r="O286" s="72">
        <v>50</v>
      </c>
      <c r="P286" s="72">
        <v>50</v>
      </c>
      <c r="Q286" s="72">
        <v>50</v>
      </c>
      <c r="R286" s="72">
        <v>50</v>
      </c>
      <c r="S286" s="72">
        <v>50</v>
      </c>
      <c r="T286" s="72">
        <v>50</v>
      </c>
      <c r="U286" s="72">
        <v>50</v>
      </c>
      <c r="V286" s="72">
        <v>50</v>
      </c>
      <c r="W286" s="72">
        <v>50</v>
      </c>
      <c r="X286" s="72">
        <v>50</v>
      </c>
      <c r="Y286" s="72">
        <v>50</v>
      </c>
      <c r="Z286" s="72">
        <v>50</v>
      </c>
      <c r="AA286" s="72">
        <v>50</v>
      </c>
      <c r="AB286" s="72">
        <v>50</v>
      </c>
      <c r="AC286" s="72">
        <v>50</v>
      </c>
      <c r="AD286" s="72">
        <v>50</v>
      </c>
      <c r="AE286" s="72">
        <v>50</v>
      </c>
      <c r="AF286" s="72">
        <v>50</v>
      </c>
      <c r="AG286" s="72">
        <v>50</v>
      </c>
      <c r="AH286" s="72">
        <v>50</v>
      </c>
    </row>
    <row r="287" spans="2:34">
      <c r="B287" t="str">
        <f t="shared" si="156"/>
        <v>Waste - Price - Americas - USD/ton</v>
      </c>
      <c r="C287" t="s">
        <v>147</v>
      </c>
      <c r="D287" t="s">
        <v>100</v>
      </c>
      <c r="E287" t="s">
        <v>56</v>
      </c>
      <c r="F287" t="s">
        <v>101</v>
      </c>
      <c r="G287" s="72">
        <v>50</v>
      </c>
      <c r="H287" s="72">
        <v>50</v>
      </c>
      <c r="I287" s="72">
        <v>50</v>
      </c>
      <c r="J287" s="72">
        <v>50</v>
      </c>
      <c r="K287" s="72">
        <v>50</v>
      </c>
      <c r="L287" s="72">
        <v>50</v>
      </c>
      <c r="M287" s="72">
        <v>50</v>
      </c>
      <c r="N287" s="72">
        <v>50</v>
      </c>
      <c r="O287" s="72">
        <v>50</v>
      </c>
      <c r="P287" s="72">
        <v>50</v>
      </c>
      <c r="Q287" s="72">
        <v>50</v>
      </c>
      <c r="R287" s="72">
        <v>50</v>
      </c>
      <c r="S287" s="72">
        <v>50</v>
      </c>
      <c r="T287" s="72">
        <v>50</v>
      </c>
      <c r="U287" s="72">
        <v>50</v>
      </c>
      <c r="V287" s="72">
        <v>50</v>
      </c>
      <c r="W287" s="72">
        <v>50</v>
      </c>
      <c r="X287" s="72">
        <v>50</v>
      </c>
      <c r="Y287" s="72">
        <v>50</v>
      </c>
      <c r="Z287" s="72">
        <v>50</v>
      </c>
      <c r="AA287" s="72">
        <v>50</v>
      </c>
      <c r="AB287" s="72">
        <v>50</v>
      </c>
      <c r="AC287" s="72">
        <v>50</v>
      </c>
      <c r="AD287" s="72">
        <v>50</v>
      </c>
      <c r="AE287" s="72">
        <v>50</v>
      </c>
      <c r="AF287" s="72">
        <v>50</v>
      </c>
      <c r="AG287" s="72">
        <v>50</v>
      </c>
      <c r="AH287" s="72">
        <v>50</v>
      </c>
    </row>
    <row r="288" spans="2:34">
      <c r="B288" t="str">
        <f t="shared" si="156"/>
        <v>Waste - Price - Asia - USD/ton</v>
      </c>
      <c r="C288" t="s">
        <v>147</v>
      </c>
      <c r="D288" t="s">
        <v>100</v>
      </c>
      <c r="E288" t="s">
        <v>57</v>
      </c>
      <c r="F288" t="s">
        <v>101</v>
      </c>
      <c r="G288" s="72">
        <v>50</v>
      </c>
      <c r="H288" s="72">
        <v>50</v>
      </c>
      <c r="I288" s="72">
        <v>50</v>
      </c>
      <c r="J288" s="72">
        <v>50</v>
      </c>
      <c r="K288" s="72">
        <v>50</v>
      </c>
      <c r="L288" s="72">
        <v>50</v>
      </c>
      <c r="M288" s="72">
        <v>50</v>
      </c>
      <c r="N288" s="72">
        <v>50</v>
      </c>
      <c r="O288" s="72">
        <v>50</v>
      </c>
      <c r="P288" s="72">
        <v>50</v>
      </c>
      <c r="Q288" s="72">
        <v>50</v>
      </c>
      <c r="R288" s="72">
        <v>50</v>
      </c>
      <c r="S288" s="72">
        <v>50</v>
      </c>
      <c r="T288" s="72">
        <v>50</v>
      </c>
      <c r="U288" s="72">
        <v>50</v>
      </c>
      <c r="V288" s="72">
        <v>50</v>
      </c>
      <c r="W288" s="72">
        <v>50</v>
      </c>
      <c r="X288" s="72">
        <v>50</v>
      </c>
      <c r="Y288" s="72">
        <v>50</v>
      </c>
      <c r="Z288" s="72">
        <v>50</v>
      </c>
      <c r="AA288" s="72">
        <v>50</v>
      </c>
      <c r="AB288" s="72">
        <v>50</v>
      </c>
      <c r="AC288" s="72">
        <v>50</v>
      </c>
      <c r="AD288" s="72">
        <v>50</v>
      </c>
      <c r="AE288" s="72">
        <v>50</v>
      </c>
      <c r="AF288" s="72">
        <v>50</v>
      </c>
      <c r="AG288" s="72">
        <v>50</v>
      </c>
      <c r="AH288" s="72">
        <v>50</v>
      </c>
    </row>
    <row r="289" spans="2:34">
      <c r="B289" t="str">
        <f t="shared" si="156"/>
        <v>Waste - Price - Europe - USD/ton</v>
      </c>
      <c r="C289" t="s">
        <v>147</v>
      </c>
      <c r="D289" t="s">
        <v>100</v>
      </c>
      <c r="E289" t="s">
        <v>8</v>
      </c>
      <c r="F289" t="s">
        <v>101</v>
      </c>
      <c r="G289" s="72">
        <v>50</v>
      </c>
      <c r="H289" s="72">
        <v>50</v>
      </c>
      <c r="I289" s="72">
        <v>50</v>
      </c>
      <c r="J289" s="72">
        <v>50</v>
      </c>
      <c r="K289" s="72">
        <v>50</v>
      </c>
      <c r="L289" s="72">
        <v>50</v>
      </c>
      <c r="M289" s="72">
        <v>50</v>
      </c>
      <c r="N289" s="72">
        <v>50</v>
      </c>
      <c r="O289" s="72">
        <v>50</v>
      </c>
      <c r="P289" s="72">
        <v>50</v>
      </c>
      <c r="Q289" s="72">
        <v>50</v>
      </c>
      <c r="R289" s="72">
        <v>50</v>
      </c>
      <c r="S289" s="72">
        <v>50</v>
      </c>
      <c r="T289" s="72">
        <v>50</v>
      </c>
      <c r="U289" s="72">
        <v>50</v>
      </c>
      <c r="V289" s="72">
        <v>50</v>
      </c>
      <c r="W289" s="72">
        <v>50</v>
      </c>
      <c r="X289" s="72">
        <v>50</v>
      </c>
      <c r="Y289" s="72">
        <v>50</v>
      </c>
      <c r="Z289" s="72">
        <v>50</v>
      </c>
      <c r="AA289" s="72">
        <v>50</v>
      </c>
      <c r="AB289" s="72">
        <v>50</v>
      </c>
      <c r="AC289" s="72">
        <v>50</v>
      </c>
      <c r="AD289" s="72">
        <v>50</v>
      </c>
      <c r="AE289" s="72">
        <v>50</v>
      </c>
      <c r="AF289" s="72">
        <v>50</v>
      </c>
      <c r="AG289" s="72">
        <v>50</v>
      </c>
      <c r="AH289" s="72">
        <v>50</v>
      </c>
    </row>
    <row r="290" spans="2:34">
      <c r="B290" t="str">
        <f t="shared" si="156"/>
        <v>Waste - Price - Middle East - USD/ton</v>
      </c>
      <c r="C290" t="s">
        <v>147</v>
      </c>
      <c r="D290" t="s">
        <v>100</v>
      </c>
      <c r="E290" t="s">
        <v>58</v>
      </c>
      <c r="F290" t="s">
        <v>101</v>
      </c>
      <c r="G290" s="72">
        <v>50</v>
      </c>
      <c r="H290" s="72">
        <v>50</v>
      </c>
      <c r="I290" s="72">
        <v>50</v>
      </c>
      <c r="J290" s="72">
        <v>50</v>
      </c>
      <c r="K290" s="72">
        <v>50</v>
      </c>
      <c r="L290" s="72">
        <v>50</v>
      </c>
      <c r="M290" s="72">
        <v>50</v>
      </c>
      <c r="N290" s="72">
        <v>50</v>
      </c>
      <c r="O290" s="72">
        <v>50</v>
      </c>
      <c r="P290" s="72">
        <v>50</v>
      </c>
      <c r="Q290" s="72">
        <v>50</v>
      </c>
      <c r="R290" s="72">
        <v>50</v>
      </c>
      <c r="S290" s="72">
        <v>50</v>
      </c>
      <c r="T290" s="72">
        <v>50</v>
      </c>
      <c r="U290" s="72">
        <v>50</v>
      </c>
      <c r="V290" s="72">
        <v>50</v>
      </c>
      <c r="W290" s="72">
        <v>50</v>
      </c>
      <c r="X290" s="72">
        <v>50</v>
      </c>
      <c r="Y290" s="72">
        <v>50</v>
      </c>
      <c r="Z290" s="72">
        <v>50</v>
      </c>
      <c r="AA290" s="72">
        <v>50</v>
      </c>
      <c r="AB290" s="72">
        <v>50</v>
      </c>
      <c r="AC290" s="72">
        <v>50</v>
      </c>
      <c r="AD290" s="72">
        <v>50</v>
      </c>
      <c r="AE290" s="72">
        <v>50</v>
      </c>
      <c r="AF290" s="72">
        <v>50</v>
      </c>
      <c r="AG290" s="72">
        <v>50</v>
      </c>
      <c r="AH290" s="72">
        <v>50</v>
      </c>
    </row>
    <row r="291" spans="2:34">
      <c r="B291" t="str">
        <f t="shared" si="156"/>
        <v>Waste - Feedstock WTT emissions (carbon dioxide) - Global - ton CO2/ton feedstock</v>
      </c>
      <c r="C291" t="s">
        <v>147</v>
      </c>
      <c r="D291" t="s">
        <v>184</v>
      </c>
      <c r="E291" t="s">
        <v>49</v>
      </c>
      <c r="F291" t="s">
        <v>191</v>
      </c>
      <c r="G291" s="80">
        <v>0</v>
      </c>
      <c r="H291" s="81">
        <f t="shared" ref="H291:AH291" si="157">G291</f>
        <v>0</v>
      </c>
      <c r="I291" s="81">
        <f t="shared" si="157"/>
        <v>0</v>
      </c>
      <c r="J291" s="81">
        <f t="shared" si="157"/>
        <v>0</v>
      </c>
      <c r="K291" s="81">
        <f t="shared" si="157"/>
        <v>0</v>
      </c>
      <c r="L291" s="81">
        <f t="shared" si="157"/>
        <v>0</v>
      </c>
      <c r="M291" s="81">
        <f t="shared" si="157"/>
        <v>0</v>
      </c>
      <c r="N291" s="81">
        <f t="shared" si="157"/>
        <v>0</v>
      </c>
      <c r="O291" s="81">
        <f t="shared" si="157"/>
        <v>0</v>
      </c>
      <c r="P291" s="81">
        <f t="shared" si="157"/>
        <v>0</v>
      </c>
      <c r="Q291" s="81">
        <f t="shared" si="157"/>
        <v>0</v>
      </c>
      <c r="R291" s="81">
        <f t="shared" si="157"/>
        <v>0</v>
      </c>
      <c r="S291" s="81">
        <f t="shared" si="157"/>
        <v>0</v>
      </c>
      <c r="T291" s="81">
        <f t="shared" si="157"/>
        <v>0</v>
      </c>
      <c r="U291" s="81">
        <f t="shared" si="157"/>
        <v>0</v>
      </c>
      <c r="V291" s="81">
        <f t="shared" si="157"/>
        <v>0</v>
      </c>
      <c r="W291" s="81">
        <f t="shared" si="157"/>
        <v>0</v>
      </c>
      <c r="X291" s="81">
        <f t="shared" si="157"/>
        <v>0</v>
      </c>
      <c r="Y291" s="81">
        <f t="shared" si="157"/>
        <v>0</v>
      </c>
      <c r="Z291" s="81">
        <f t="shared" si="157"/>
        <v>0</v>
      </c>
      <c r="AA291" s="81">
        <f t="shared" si="157"/>
        <v>0</v>
      </c>
      <c r="AB291" s="81">
        <f t="shared" si="157"/>
        <v>0</v>
      </c>
      <c r="AC291" s="81">
        <f t="shared" si="157"/>
        <v>0</v>
      </c>
      <c r="AD291" s="81">
        <f t="shared" si="157"/>
        <v>0</v>
      </c>
      <c r="AE291" s="81">
        <f t="shared" si="157"/>
        <v>0</v>
      </c>
      <c r="AF291" s="81">
        <f t="shared" si="157"/>
        <v>0</v>
      </c>
      <c r="AG291" s="81">
        <f t="shared" si="157"/>
        <v>0</v>
      </c>
      <c r="AH291" s="81">
        <f t="shared" si="157"/>
        <v>0</v>
      </c>
    </row>
    <row r="292" spans="2:34">
      <c r="B292" t="str">
        <f t="shared" si="156"/>
        <v>Waste - Feedstock WTT emissions (methane) - Global - ton CH4/ton feedstock</v>
      </c>
      <c r="C292" t="s">
        <v>147</v>
      </c>
      <c r="D292" t="s">
        <v>186</v>
      </c>
      <c r="E292" t="s">
        <v>49</v>
      </c>
      <c r="F292" t="s">
        <v>192</v>
      </c>
      <c r="G292" s="80">
        <v>0</v>
      </c>
      <c r="H292" s="83">
        <f t="shared" ref="H292:AH292" si="158">G292</f>
        <v>0</v>
      </c>
      <c r="I292" s="83">
        <f t="shared" si="158"/>
        <v>0</v>
      </c>
      <c r="J292" s="83">
        <f t="shared" si="158"/>
        <v>0</v>
      </c>
      <c r="K292" s="83">
        <f t="shared" si="158"/>
        <v>0</v>
      </c>
      <c r="L292" s="83">
        <f t="shared" si="158"/>
        <v>0</v>
      </c>
      <c r="M292" s="83">
        <f t="shared" si="158"/>
        <v>0</v>
      </c>
      <c r="N292" s="83">
        <f t="shared" si="158"/>
        <v>0</v>
      </c>
      <c r="O292" s="83">
        <f t="shared" si="158"/>
        <v>0</v>
      </c>
      <c r="P292" s="83">
        <f t="shared" si="158"/>
        <v>0</v>
      </c>
      <c r="Q292" s="83">
        <f t="shared" si="158"/>
        <v>0</v>
      </c>
      <c r="R292" s="83">
        <f t="shared" si="158"/>
        <v>0</v>
      </c>
      <c r="S292" s="83">
        <f t="shared" si="158"/>
        <v>0</v>
      </c>
      <c r="T292" s="83">
        <f t="shared" si="158"/>
        <v>0</v>
      </c>
      <c r="U292" s="83">
        <f t="shared" si="158"/>
        <v>0</v>
      </c>
      <c r="V292" s="83">
        <f t="shared" si="158"/>
        <v>0</v>
      </c>
      <c r="W292" s="83">
        <f t="shared" si="158"/>
        <v>0</v>
      </c>
      <c r="X292" s="83">
        <f t="shared" si="158"/>
        <v>0</v>
      </c>
      <c r="Y292" s="83">
        <f t="shared" si="158"/>
        <v>0</v>
      </c>
      <c r="Z292" s="83">
        <f t="shared" si="158"/>
        <v>0</v>
      </c>
      <c r="AA292" s="83">
        <f t="shared" si="158"/>
        <v>0</v>
      </c>
      <c r="AB292" s="83">
        <f t="shared" si="158"/>
        <v>0</v>
      </c>
      <c r="AC292" s="83">
        <f t="shared" si="158"/>
        <v>0</v>
      </c>
      <c r="AD292" s="83">
        <f t="shared" si="158"/>
        <v>0</v>
      </c>
      <c r="AE292" s="83">
        <f t="shared" si="158"/>
        <v>0</v>
      </c>
      <c r="AF292" s="83">
        <f t="shared" si="158"/>
        <v>0</v>
      </c>
      <c r="AG292" s="83">
        <f t="shared" si="158"/>
        <v>0</v>
      </c>
      <c r="AH292" s="83">
        <f t="shared" si="158"/>
        <v>0</v>
      </c>
    </row>
    <row r="293" spans="2:34">
      <c r="B293" t="str">
        <f t="shared" si="156"/>
        <v>Waste - Feedstock WTT emissions (nitrous oxide) - Global - ton N2O/ton feedstock</v>
      </c>
      <c r="C293" t="s">
        <v>147</v>
      </c>
      <c r="D293" t="s">
        <v>188</v>
      </c>
      <c r="E293" t="s">
        <v>49</v>
      </c>
      <c r="F293" t="s">
        <v>193</v>
      </c>
      <c r="G293" s="80">
        <v>0</v>
      </c>
      <c r="H293" s="81">
        <f t="shared" ref="H293:AH293" si="159">G293</f>
        <v>0</v>
      </c>
      <c r="I293" s="81">
        <f t="shared" si="159"/>
        <v>0</v>
      </c>
      <c r="J293" s="81">
        <f t="shared" si="159"/>
        <v>0</v>
      </c>
      <c r="K293" s="81">
        <f t="shared" si="159"/>
        <v>0</v>
      </c>
      <c r="L293" s="81">
        <f t="shared" si="159"/>
        <v>0</v>
      </c>
      <c r="M293" s="81">
        <f t="shared" si="159"/>
        <v>0</v>
      </c>
      <c r="N293" s="81">
        <f t="shared" si="159"/>
        <v>0</v>
      </c>
      <c r="O293" s="81">
        <f t="shared" si="159"/>
        <v>0</v>
      </c>
      <c r="P293" s="81">
        <f t="shared" si="159"/>
        <v>0</v>
      </c>
      <c r="Q293" s="81">
        <f t="shared" si="159"/>
        <v>0</v>
      </c>
      <c r="R293" s="81">
        <f t="shared" si="159"/>
        <v>0</v>
      </c>
      <c r="S293" s="81">
        <f t="shared" si="159"/>
        <v>0</v>
      </c>
      <c r="T293" s="81">
        <f t="shared" si="159"/>
        <v>0</v>
      </c>
      <c r="U293" s="81">
        <f t="shared" si="159"/>
        <v>0</v>
      </c>
      <c r="V293" s="81">
        <f t="shared" si="159"/>
        <v>0</v>
      </c>
      <c r="W293" s="81">
        <f t="shared" si="159"/>
        <v>0</v>
      </c>
      <c r="X293" s="81">
        <f t="shared" si="159"/>
        <v>0</v>
      </c>
      <c r="Y293" s="81">
        <f t="shared" si="159"/>
        <v>0</v>
      </c>
      <c r="Z293" s="81">
        <f t="shared" si="159"/>
        <v>0</v>
      </c>
      <c r="AA293" s="81">
        <f t="shared" si="159"/>
        <v>0</v>
      </c>
      <c r="AB293" s="81">
        <f t="shared" si="159"/>
        <v>0</v>
      </c>
      <c r="AC293" s="81">
        <f t="shared" si="159"/>
        <v>0</v>
      </c>
      <c r="AD293" s="81">
        <f t="shared" si="159"/>
        <v>0</v>
      </c>
      <c r="AE293" s="81">
        <f t="shared" si="159"/>
        <v>0</v>
      </c>
      <c r="AF293" s="81">
        <f t="shared" si="159"/>
        <v>0</v>
      </c>
      <c r="AG293" s="81">
        <f t="shared" si="159"/>
        <v>0</v>
      </c>
      <c r="AH293" s="81">
        <f t="shared" si="159"/>
        <v>0</v>
      </c>
    </row>
    <row r="294" spans="2:34">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row>
    <row r="295" spans="2:34">
      <c r="B295" t="str">
        <f>_xlfn.TEXTJOIN(" - ",TRUE,C295:F295)</f>
        <v>Demineralized water - Cost - Global - USD/ton water</v>
      </c>
      <c r="C295" t="s">
        <v>125</v>
      </c>
      <c r="D295" t="s">
        <v>126</v>
      </c>
      <c r="E295" t="s">
        <v>49</v>
      </c>
      <c r="F295" t="s">
        <v>127</v>
      </c>
      <c r="G295" s="76">
        <v>1.5</v>
      </c>
      <c r="H295" s="76">
        <v>1.5</v>
      </c>
      <c r="I295" s="76">
        <v>1.5</v>
      </c>
      <c r="J295" s="76">
        <v>1.5</v>
      </c>
      <c r="K295" s="76">
        <v>1.5</v>
      </c>
      <c r="L295" s="76">
        <v>1.5</v>
      </c>
      <c r="M295" s="76">
        <v>1.5</v>
      </c>
      <c r="N295" s="76">
        <v>1.5</v>
      </c>
      <c r="O295" s="76">
        <v>1.5</v>
      </c>
      <c r="P295" s="76">
        <v>1.5</v>
      </c>
      <c r="Q295" s="76">
        <v>1.5</v>
      </c>
      <c r="R295" s="76">
        <v>1.5</v>
      </c>
      <c r="S295" s="76">
        <v>1.5</v>
      </c>
      <c r="T295" s="76">
        <v>1.5</v>
      </c>
      <c r="U295" s="76">
        <v>1.5</v>
      </c>
      <c r="V295" s="76">
        <v>1.5</v>
      </c>
      <c r="W295" s="76">
        <v>1.5</v>
      </c>
      <c r="X295" s="76">
        <v>1.5</v>
      </c>
      <c r="Y295" s="76">
        <v>1.5</v>
      </c>
      <c r="Z295" s="76">
        <v>1.5</v>
      </c>
      <c r="AA295" s="76">
        <v>1.5</v>
      </c>
      <c r="AB295" s="76">
        <v>1.5</v>
      </c>
      <c r="AC295" s="76">
        <v>1.5</v>
      </c>
      <c r="AD295" s="76">
        <v>1.5</v>
      </c>
      <c r="AE295" s="76">
        <v>1.5</v>
      </c>
      <c r="AF295" s="76">
        <v>1.5</v>
      </c>
      <c r="AG295" s="76">
        <v>1.5</v>
      </c>
      <c r="AH295" s="76">
        <v>1.5</v>
      </c>
    </row>
    <row r="296" spans="2:34">
      <c r="B296" t="str">
        <f>_xlfn.TEXTJOIN(" - ",TRUE,C296:F296)</f>
        <v>Demineralized water - Feedstock WTT emissions (carbon dioxide) - Global - ton CO2/ton feedstock</v>
      </c>
      <c r="C296" t="s">
        <v>125</v>
      </c>
      <c r="D296" t="s">
        <v>184</v>
      </c>
      <c r="E296" t="s">
        <v>49</v>
      </c>
      <c r="F296" t="s">
        <v>191</v>
      </c>
      <c r="G296" s="74">
        <v>0</v>
      </c>
      <c r="H296" s="75">
        <f>G296</f>
        <v>0</v>
      </c>
      <c r="I296" s="75">
        <f t="shared" ref="I296:AH296" si="160">H296</f>
        <v>0</v>
      </c>
      <c r="J296" s="75">
        <f t="shared" si="160"/>
        <v>0</v>
      </c>
      <c r="K296" s="75">
        <f t="shared" si="160"/>
        <v>0</v>
      </c>
      <c r="L296" s="75">
        <f t="shared" si="160"/>
        <v>0</v>
      </c>
      <c r="M296" s="75">
        <f t="shared" si="160"/>
        <v>0</v>
      </c>
      <c r="N296" s="75">
        <f t="shared" si="160"/>
        <v>0</v>
      </c>
      <c r="O296" s="75">
        <f t="shared" si="160"/>
        <v>0</v>
      </c>
      <c r="P296" s="75">
        <f t="shared" si="160"/>
        <v>0</v>
      </c>
      <c r="Q296" s="75">
        <f t="shared" si="160"/>
        <v>0</v>
      </c>
      <c r="R296" s="75">
        <f t="shared" si="160"/>
        <v>0</v>
      </c>
      <c r="S296" s="75">
        <f t="shared" si="160"/>
        <v>0</v>
      </c>
      <c r="T296" s="75">
        <f t="shared" si="160"/>
        <v>0</v>
      </c>
      <c r="U296" s="75">
        <f t="shared" si="160"/>
        <v>0</v>
      </c>
      <c r="V296" s="75">
        <f t="shared" si="160"/>
        <v>0</v>
      </c>
      <c r="W296" s="75">
        <f t="shared" si="160"/>
        <v>0</v>
      </c>
      <c r="X296" s="75">
        <f t="shared" si="160"/>
        <v>0</v>
      </c>
      <c r="Y296" s="75">
        <f t="shared" si="160"/>
        <v>0</v>
      </c>
      <c r="Z296" s="75">
        <f t="shared" si="160"/>
        <v>0</v>
      </c>
      <c r="AA296" s="75">
        <f t="shared" si="160"/>
        <v>0</v>
      </c>
      <c r="AB296" s="75">
        <f t="shared" si="160"/>
        <v>0</v>
      </c>
      <c r="AC296" s="75">
        <f t="shared" si="160"/>
        <v>0</v>
      </c>
      <c r="AD296" s="75">
        <f t="shared" si="160"/>
        <v>0</v>
      </c>
      <c r="AE296" s="75">
        <f t="shared" si="160"/>
        <v>0</v>
      </c>
      <c r="AF296" s="75">
        <f t="shared" si="160"/>
        <v>0</v>
      </c>
      <c r="AG296" s="75">
        <f t="shared" si="160"/>
        <v>0</v>
      </c>
      <c r="AH296" s="75">
        <f t="shared" si="160"/>
        <v>0</v>
      </c>
    </row>
    <row r="297" spans="2:34">
      <c r="B297" t="str">
        <f>_xlfn.TEXTJOIN(" - ",TRUE,C297:F297)</f>
        <v>Demineralized water - Feedstock WTT emissions (methane) - Global - ton CH4/ton feedstock</v>
      </c>
      <c r="C297" t="s">
        <v>125</v>
      </c>
      <c r="D297" t="s">
        <v>186</v>
      </c>
      <c r="E297" t="s">
        <v>49</v>
      </c>
      <c r="F297" t="s">
        <v>192</v>
      </c>
      <c r="G297" s="74">
        <v>0</v>
      </c>
      <c r="H297" s="75">
        <f t="shared" ref="H297:AH297" si="161">G297</f>
        <v>0</v>
      </c>
      <c r="I297" s="75">
        <f t="shared" si="161"/>
        <v>0</v>
      </c>
      <c r="J297" s="75">
        <f t="shared" si="161"/>
        <v>0</v>
      </c>
      <c r="K297" s="75">
        <f t="shared" si="161"/>
        <v>0</v>
      </c>
      <c r="L297" s="75">
        <f t="shared" si="161"/>
        <v>0</v>
      </c>
      <c r="M297" s="75">
        <f t="shared" si="161"/>
        <v>0</v>
      </c>
      <c r="N297" s="75">
        <f t="shared" si="161"/>
        <v>0</v>
      </c>
      <c r="O297" s="75">
        <f t="shared" si="161"/>
        <v>0</v>
      </c>
      <c r="P297" s="75">
        <f t="shared" si="161"/>
        <v>0</v>
      </c>
      <c r="Q297" s="75">
        <f t="shared" si="161"/>
        <v>0</v>
      </c>
      <c r="R297" s="75">
        <f t="shared" si="161"/>
        <v>0</v>
      </c>
      <c r="S297" s="75">
        <f t="shared" si="161"/>
        <v>0</v>
      </c>
      <c r="T297" s="75">
        <f t="shared" si="161"/>
        <v>0</v>
      </c>
      <c r="U297" s="75">
        <f t="shared" si="161"/>
        <v>0</v>
      </c>
      <c r="V297" s="75">
        <f t="shared" si="161"/>
        <v>0</v>
      </c>
      <c r="W297" s="75">
        <f t="shared" si="161"/>
        <v>0</v>
      </c>
      <c r="X297" s="75">
        <f t="shared" si="161"/>
        <v>0</v>
      </c>
      <c r="Y297" s="75">
        <f t="shared" si="161"/>
        <v>0</v>
      </c>
      <c r="Z297" s="75">
        <f t="shared" si="161"/>
        <v>0</v>
      </c>
      <c r="AA297" s="75">
        <f t="shared" si="161"/>
        <v>0</v>
      </c>
      <c r="AB297" s="75">
        <f t="shared" si="161"/>
        <v>0</v>
      </c>
      <c r="AC297" s="75">
        <f t="shared" si="161"/>
        <v>0</v>
      </c>
      <c r="AD297" s="75">
        <f t="shared" si="161"/>
        <v>0</v>
      </c>
      <c r="AE297" s="75">
        <f t="shared" si="161"/>
        <v>0</v>
      </c>
      <c r="AF297" s="75">
        <f t="shared" si="161"/>
        <v>0</v>
      </c>
      <c r="AG297" s="75">
        <f t="shared" si="161"/>
        <v>0</v>
      </c>
      <c r="AH297" s="75">
        <f t="shared" si="161"/>
        <v>0</v>
      </c>
    </row>
    <row r="298" spans="2:34">
      <c r="B298" t="str">
        <f>_xlfn.TEXTJOIN(" - ",TRUE,C298:F298)</f>
        <v>Demineralized water - Feedstock WTT emissions (nitrous oxide) - Global - ton N2O/ton feedstock</v>
      </c>
      <c r="C298" t="s">
        <v>125</v>
      </c>
      <c r="D298" t="s">
        <v>188</v>
      </c>
      <c r="E298" t="s">
        <v>49</v>
      </c>
      <c r="F298" t="s">
        <v>193</v>
      </c>
      <c r="G298" s="74">
        <v>0</v>
      </c>
      <c r="H298" s="75">
        <f t="shared" ref="H298:AH298" si="162">G298</f>
        <v>0</v>
      </c>
      <c r="I298" s="75">
        <f t="shared" si="162"/>
        <v>0</v>
      </c>
      <c r="J298" s="75">
        <f t="shared" si="162"/>
        <v>0</v>
      </c>
      <c r="K298" s="75">
        <f t="shared" si="162"/>
        <v>0</v>
      </c>
      <c r="L298" s="75">
        <f t="shared" si="162"/>
        <v>0</v>
      </c>
      <c r="M298" s="75">
        <f t="shared" si="162"/>
        <v>0</v>
      </c>
      <c r="N298" s="75">
        <f t="shared" si="162"/>
        <v>0</v>
      </c>
      <c r="O298" s="75">
        <f t="shared" si="162"/>
        <v>0</v>
      </c>
      <c r="P298" s="75">
        <f t="shared" si="162"/>
        <v>0</v>
      </c>
      <c r="Q298" s="75">
        <f t="shared" si="162"/>
        <v>0</v>
      </c>
      <c r="R298" s="75">
        <f t="shared" si="162"/>
        <v>0</v>
      </c>
      <c r="S298" s="75">
        <f t="shared" si="162"/>
        <v>0</v>
      </c>
      <c r="T298" s="75">
        <f t="shared" si="162"/>
        <v>0</v>
      </c>
      <c r="U298" s="75">
        <f t="shared" si="162"/>
        <v>0</v>
      </c>
      <c r="V298" s="75">
        <f t="shared" si="162"/>
        <v>0</v>
      </c>
      <c r="W298" s="75">
        <f t="shared" si="162"/>
        <v>0</v>
      </c>
      <c r="X298" s="75">
        <f t="shared" si="162"/>
        <v>0</v>
      </c>
      <c r="Y298" s="75">
        <f t="shared" si="162"/>
        <v>0</v>
      </c>
      <c r="Z298" s="75">
        <f t="shared" si="162"/>
        <v>0</v>
      </c>
      <c r="AA298" s="75">
        <f t="shared" si="162"/>
        <v>0</v>
      </c>
      <c r="AB298" s="75">
        <f t="shared" si="162"/>
        <v>0</v>
      </c>
      <c r="AC298" s="75">
        <f t="shared" si="162"/>
        <v>0</v>
      </c>
      <c r="AD298" s="75">
        <f t="shared" si="162"/>
        <v>0</v>
      </c>
      <c r="AE298" s="75">
        <f t="shared" si="162"/>
        <v>0</v>
      </c>
      <c r="AF298" s="75">
        <f t="shared" si="162"/>
        <v>0</v>
      </c>
      <c r="AG298" s="75">
        <f t="shared" si="162"/>
        <v>0</v>
      </c>
      <c r="AH298" s="75">
        <f t="shared" si="162"/>
        <v>0</v>
      </c>
    </row>
    <row r="299" spans="2:34">
      <c r="C299" s="2"/>
    </row>
    <row r="300" spans="2:34">
      <c r="B300" t="str">
        <f>_xlfn.TEXTJOIN(" - ",TRUE,C300:F300)</f>
        <v>Renewable electricity - Capacity factor - Africa - %</v>
      </c>
      <c r="C300" t="s">
        <v>118</v>
      </c>
      <c r="D300" t="s">
        <v>223</v>
      </c>
      <c r="E300" t="s">
        <v>55</v>
      </c>
      <c r="F300" t="s">
        <v>117</v>
      </c>
      <c r="G300" s="73">
        <v>0.9</v>
      </c>
      <c r="H300" s="88">
        <f>G300</f>
        <v>0.9</v>
      </c>
      <c r="I300" s="88">
        <f t="shared" ref="I300:AH300" si="163">H300</f>
        <v>0.9</v>
      </c>
      <c r="J300" s="88">
        <f t="shared" si="163"/>
        <v>0.9</v>
      </c>
      <c r="K300" s="88">
        <f t="shared" si="163"/>
        <v>0.9</v>
      </c>
      <c r="L300" s="88">
        <f t="shared" si="163"/>
        <v>0.9</v>
      </c>
      <c r="M300" s="88">
        <f t="shared" si="163"/>
        <v>0.9</v>
      </c>
      <c r="N300" s="88">
        <f t="shared" si="163"/>
        <v>0.9</v>
      </c>
      <c r="O300" s="88">
        <f t="shared" si="163"/>
        <v>0.9</v>
      </c>
      <c r="P300" s="88">
        <f t="shared" si="163"/>
        <v>0.9</v>
      </c>
      <c r="Q300" s="88">
        <f t="shared" si="163"/>
        <v>0.9</v>
      </c>
      <c r="R300" s="88">
        <f t="shared" si="163"/>
        <v>0.9</v>
      </c>
      <c r="S300" s="88">
        <f t="shared" si="163"/>
        <v>0.9</v>
      </c>
      <c r="T300" s="88">
        <f t="shared" si="163"/>
        <v>0.9</v>
      </c>
      <c r="U300" s="88">
        <f t="shared" si="163"/>
        <v>0.9</v>
      </c>
      <c r="V300" s="88">
        <f t="shared" si="163"/>
        <v>0.9</v>
      </c>
      <c r="W300" s="88">
        <f t="shared" si="163"/>
        <v>0.9</v>
      </c>
      <c r="X300" s="88">
        <f t="shared" si="163"/>
        <v>0.9</v>
      </c>
      <c r="Y300" s="88">
        <f t="shared" si="163"/>
        <v>0.9</v>
      </c>
      <c r="Z300" s="88">
        <f t="shared" si="163"/>
        <v>0.9</v>
      </c>
      <c r="AA300" s="88">
        <f t="shared" si="163"/>
        <v>0.9</v>
      </c>
      <c r="AB300" s="88">
        <f t="shared" si="163"/>
        <v>0.9</v>
      </c>
      <c r="AC300" s="88">
        <f t="shared" si="163"/>
        <v>0.9</v>
      </c>
      <c r="AD300" s="88">
        <f t="shared" si="163"/>
        <v>0.9</v>
      </c>
      <c r="AE300" s="88">
        <f t="shared" si="163"/>
        <v>0.9</v>
      </c>
      <c r="AF300" s="88">
        <f t="shared" si="163"/>
        <v>0.9</v>
      </c>
      <c r="AG300" s="88">
        <f t="shared" si="163"/>
        <v>0.9</v>
      </c>
      <c r="AH300" s="88">
        <f t="shared" si="163"/>
        <v>0.9</v>
      </c>
    </row>
    <row r="301" spans="2:34">
      <c r="B301" t="str">
        <f>_xlfn.TEXTJOIN(" - ",TRUE,C301:F301)</f>
        <v>Renewable electricity - Capacity factor - Americas - %</v>
      </c>
      <c r="C301" t="s">
        <v>118</v>
      </c>
      <c r="D301" t="s">
        <v>223</v>
      </c>
      <c r="E301" t="s">
        <v>56</v>
      </c>
      <c r="F301" t="s">
        <v>117</v>
      </c>
      <c r="G301" s="73">
        <v>0.9</v>
      </c>
      <c r="H301" s="88">
        <f t="shared" ref="H301:AH301" si="164">G301</f>
        <v>0.9</v>
      </c>
      <c r="I301" s="88">
        <f t="shared" si="164"/>
        <v>0.9</v>
      </c>
      <c r="J301" s="88">
        <f t="shared" si="164"/>
        <v>0.9</v>
      </c>
      <c r="K301" s="88">
        <f t="shared" si="164"/>
        <v>0.9</v>
      </c>
      <c r="L301" s="88">
        <f t="shared" si="164"/>
        <v>0.9</v>
      </c>
      <c r="M301" s="88">
        <f t="shared" si="164"/>
        <v>0.9</v>
      </c>
      <c r="N301" s="88">
        <f t="shared" si="164"/>
        <v>0.9</v>
      </c>
      <c r="O301" s="88">
        <f t="shared" si="164"/>
        <v>0.9</v>
      </c>
      <c r="P301" s="88">
        <f t="shared" si="164"/>
        <v>0.9</v>
      </c>
      <c r="Q301" s="88">
        <f t="shared" si="164"/>
        <v>0.9</v>
      </c>
      <c r="R301" s="88">
        <f t="shared" si="164"/>
        <v>0.9</v>
      </c>
      <c r="S301" s="88">
        <f t="shared" si="164"/>
        <v>0.9</v>
      </c>
      <c r="T301" s="88">
        <f t="shared" si="164"/>
        <v>0.9</v>
      </c>
      <c r="U301" s="88">
        <f t="shared" si="164"/>
        <v>0.9</v>
      </c>
      <c r="V301" s="88">
        <f t="shared" si="164"/>
        <v>0.9</v>
      </c>
      <c r="W301" s="88">
        <f t="shared" si="164"/>
        <v>0.9</v>
      </c>
      <c r="X301" s="88">
        <f t="shared" si="164"/>
        <v>0.9</v>
      </c>
      <c r="Y301" s="88">
        <f t="shared" si="164"/>
        <v>0.9</v>
      </c>
      <c r="Z301" s="88">
        <f t="shared" si="164"/>
        <v>0.9</v>
      </c>
      <c r="AA301" s="88">
        <f t="shared" si="164"/>
        <v>0.9</v>
      </c>
      <c r="AB301" s="88">
        <f t="shared" si="164"/>
        <v>0.9</v>
      </c>
      <c r="AC301" s="88">
        <f t="shared" si="164"/>
        <v>0.9</v>
      </c>
      <c r="AD301" s="88">
        <f t="shared" si="164"/>
        <v>0.9</v>
      </c>
      <c r="AE301" s="88">
        <f t="shared" si="164"/>
        <v>0.9</v>
      </c>
      <c r="AF301" s="88">
        <f t="shared" si="164"/>
        <v>0.9</v>
      </c>
      <c r="AG301" s="88">
        <f t="shared" si="164"/>
        <v>0.9</v>
      </c>
      <c r="AH301" s="88">
        <f t="shared" si="164"/>
        <v>0.9</v>
      </c>
    </row>
    <row r="302" spans="2:34">
      <c r="B302" t="str">
        <f>_xlfn.TEXTJOIN(" - ",TRUE,C302:F302)</f>
        <v>Renewable electricity - Capacity factor - Asia - %</v>
      </c>
      <c r="C302" t="s">
        <v>118</v>
      </c>
      <c r="D302" t="s">
        <v>223</v>
      </c>
      <c r="E302" t="s">
        <v>57</v>
      </c>
      <c r="F302" t="s">
        <v>117</v>
      </c>
      <c r="G302" s="73">
        <v>0.9</v>
      </c>
      <c r="H302" s="88">
        <f t="shared" ref="H302:AH302" si="165">G302</f>
        <v>0.9</v>
      </c>
      <c r="I302" s="88">
        <f t="shared" si="165"/>
        <v>0.9</v>
      </c>
      <c r="J302" s="88">
        <f t="shared" si="165"/>
        <v>0.9</v>
      </c>
      <c r="K302" s="88">
        <f t="shared" si="165"/>
        <v>0.9</v>
      </c>
      <c r="L302" s="88">
        <f t="shared" si="165"/>
        <v>0.9</v>
      </c>
      <c r="M302" s="88">
        <f t="shared" si="165"/>
        <v>0.9</v>
      </c>
      <c r="N302" s="88">
        <f t="shared" si="165"/>
        <v>0.9</v>
      </c>
      <c r="O302" s="88">
        <f t="shared" si="165"/>
        <v>0.9</v>
      </c>
      <c r="P302" s="88">
        <f t="shared" si="165"/>
        <v>0.9</v>
      </c>
      <c r="Q302" s="88">
        <f t="shared" si="165"/>
        <v>0.9</v>
      </c>
      <c r="R302" s="88">
        <f t="shared" si="165"/>
        <v>0.9</v>
      </c>
      <c r="S302" s="88">
        <f t="shared" si="165"/>
        <v>0.9</v>
      </c>
      <c r="T302" s="88">
        <f t="shared" si="165"/>
        <v>0.9</v>
      </c>
      <c r="U302" s="88">
        <f t="shared" si="165"/>
        <v>0.9</v>
      </c>
      <c r="V302" s="88">
        <f t="shared" si="165"/>
        <v>0.9</v>
      </c>
      <c r="W302" s="88">
        <f t="shared" si="165"/>
        <v>0.9</v>
      </c>
      <c r="X302" s="88">
        <f t="shared" si="165"/>
        <v>0.9</v>
      </c>
      <c r="Y302" s="88">
        <f t="shared" si="165"/>
        <v>0.9</v>
      </c>
      <c r="Z302" s="88">
        <f t="shared" si="165"/>
        <v>0.9</v>
      </c>
      <c r="AA302" s="88">
        <f t="shared" si="165"/>
        <v>0.9</v>
      </c>
      <c r="AB302" s="88">
        <f t="shared" si="165"/>
        <v>0.9</v>
      </c>
      <c r="AC302" s="88">
        <f t="shared" si="165"/>
        <v>0.9</v>
      </c>
      <c r="AD302" s="88">
        <f t="shared" si="165"/>
        <v>0.9</v>
      </c>
      <c r="AE302" s="88">
        <f t="shared" si="165"/>
        <v>0.9</v>
      </c>
      <c r="AF302" s="88">
        <f t="shared" si="165"/>
        <v>0.9</v>
      </c>
      <c r="AG302" s="88">
        <f t="shared" si="165"/>
        <v>0.9</v>
      </c>
      <c r="AH302" s="88">
        <f t="shared" si="165"/>
        <v>0.9</v>
      </c>
    </row>
    <row r="303" spans="2:34">
      <c r="B303" t="str">
        <f>_xlfn.TEXTJOIN(" - ",TRUE,C303:F303)</f>
        <v>Renewable electricity - Capacity factor - Europe - %</v>
      </c>
      <c r="C303" t="s">
        <v>118</v>
      </c>
      <c r="D303" t="s">
        <v>223</v>
      </c>
      <c r="E303" t="s">
        <v>8</v>
      </c>
      <c r="F303" t="s">
        <v>117</v>
      </c>
      <c r="G303" s="73">
        <v>0.9</v>
      </c>
      <c r="H303" s="88">
        <f t="shared" ref="H303:AH303" si="166">G303</f>
        <v>0.9</v>
      </c>
      <c r="I303" s="88">
        <f t="shared" si="166"/>
        <v>0.9</v>
      </c>
      <c r="J303" s="88">
        <f t="shared" si="166"/>
        <v>0.9</v>
      </c>
      <c r="K303" s="88">
        <f t="shared" si="166"/>
        <v>0.9</v>
      </c>
      <c r="L303" s="88">
        <f t="shared" si="166"/>
        <v>0.9</v>
      </c>
      <c r="M303" s="88">
        <f t="shared" si="166"/>
        <v>0.9</v>
      </c>
      <c r="N303" s="88">
        <f t="shared" si="166"/>
        <v>0.9</v>
      </c>
      <c r="O303" s="88">
        <f t="shared" si="166"/>
        <v>0.9</v>
      </c>
      <c r="P303" s="88">
        <f t="shared" si="166"/>
        <v>0.9</v>
      </c>
      <c r="Q303" s="88">
        <f t="shared" si="166"/>
        <v>0.9</v>
      </c>
      <c r="R303" s="88">
        <f t="shared" si="166"/>
        <v>0.9</v>
      </c>
      <c r="S303" s="88">
        <f t="shared" si="166"/>
        <v>0.9</v>
      </c>
      <c r="T303" s="88">
        <f t="shared" si="166"/>
        <v>0.9</v>
      </c>
      <c r="U303" s="88">
        <f t="shared" si="166"/>
        <v>0.9</v>
      </c>
      <c r="V303" s="88">
        <f t="shared" si="166"/>
        <v>0.9</v>
      </c>
      <c r="W303" s="88">
        <f t="shared" si="166"/>
        <v>0.9</v>
      </c>
      <c r="X303" s="88">
        <f t="shared" si="166"/>
        <v>0.9</v>
      </c>
      <c r="Y303" s="88">
        <f t="shared" si="166"/>
        <v>0.9</v>
      </c>
      <c r="Z303" s="88">
        <f t="shared" si="166"/>
        <v>0.9</v>
      </c>
      <c r="AA303" s="88">
        <f t="shared" si="166"/>
        <v>0.9</v>
      </c>
      <c r="AB303" s="88">
        <f t="shared" si="166"/>
        <v>0.9</v>
      </c>
      <c r="AC303" s="88">
        <f t="shared" si="166"/>
        <v>0.9</v>
      </c>
      <c r="AD303" s="88">
        <f t="shared" si="166"/>
        <v>0.9</v>
      </c>
      <c r="AE303" s="88">
        <f t="shared" si="166"/>
        <v>0.9</v>
      </c>
      <c r="AF303" s="88">
        <f t="shared" si="166"/>
        <v>0.9</v>
      </c>
      <c r="AG303" s="88">
        <f t="shared" si="166"/>
        <v>0.9</v>
      </c>
      <c r="AH303" s="88">
        <f t="shared" si="166"/>
        <v>0.9</v>
      </c>
    </row>
    <row r="304" spans="2:34">
      <c r="B304" t="str">
        <f>_xlfn.TEXTJOIN(" - ",TRUE,C304:F304)</f>
        <v>Renewable electricity - Capacity factor - Middle East - %</v>
      </c>
      <c r="C304" t="s">
        <v>118</v>
      </c>
      <c r="D304" t="s">
        <v>223</v>
      </c>
      <c r="E304" t="s">
        <v>58</v>
      </c>
      <c r="F304" t="s">
        <v>117</v>
      </c>
      <c r="G304" s="73">
        <v>0.9</v>
      </c>
      <c r="H304" s="88">
        <f t="shared" ref="H304:AH304" si="167">G304</f>
        <v>0.9</v>
      </c>
      <c r="I304" s="88">
        <f t="shared" si="167"/>
        <v>0.9</v>
      </c>
      <c r="J304" s="88">
        <f t="shared" si="167"/>
        <v>0.9</v>
      </c>
      <c r="K304" s="88">
        <f t="shared" si="167"/>
        <v>0.9</v>
      </c>
      <c r="L304" s="88">
        <f t="shared" si="167"/>
        <v>0.9</v>
      </c>
      <c r="M304" s="88">
        <f t="shared" si="167"/>
        <v>0.9</v>
      </c>
      <c r="N304" s="88">
        <f t="shared" si="167"/>
        <v>0.9</v>
      </c>
      <c r="O304" s="88">
        <f t="shared" si="167"/>
        <v>0.9</v>
      </c>
      <c r="P304" s="88">
        <f t="shared" si="167"/>
        <v>0.9</v>
      </c>
      <c r="Q304" s="88">
        <f t="shared" si="167"/>
        <v>0.9</v>
      </c>
      <c r="R304" s="88">
        <f t="shared" si="167"/>
        <v>0.9</v>
      </c>
      <c r="S304" s="88">
        <f t="shared" si="167"/>
        <v>0.9</v>
      </c>
      <c r="T304" s="88">
        <f t="shared" si="167"/>
        <v>0.9</v>
      </c>
      <c r="U304" s="88">
        <f t="shared" si="167"/>
        <v>0.9</v>
      </c>
      <c r="V304" s="88">
        <f t="shared" si="167"/>
        <v>0.9</v>
      </c>
      <c r="W304" s="88">
        <f t="shared" si="167"/>
        <v>0.9</v>
      </c>
      <c r="X304" s="88">
        <f t="shared" si="167"/>
        <v>0.9</v>
      </c>
      <c r="Y304" s="88">
        <f t="shared" si="167"/>
        <v>0.9</v>
      </c>
      <c r="Z304" s="88">
        <f t="shared" si="167"/>
        <v>0.9</v>
      </c>
      <c r="AA304" s="88">
        <f t="shared" si="167"/>
        <v>0.9</v>
      </c>
      <c r="AB304" s="88">
        <f t="shared" si="167"/>
        <v>0.9</v>
      </c>
      <c r="AC304" s="88">
        <f t="shared" si="167"/>
        <v>0.9</v>
      </c>
      <c r="AD304" s="88">
        <f t="shared" si="167"/>
        <v>0.9</v>
      </c>
      <c r="AE304" s="88">
        <f t="shared" si="167"/>
        <v>0.9</v>
      </c>
      <c r="AF304" s="88">
        <f t="shared" si="167"/>
        <v>0.9</v>
      </c>
      <c r="AG304" s="88">
        <f t="shared" si="167"/>
        <v>0.9</v>
      </c>
      <c r="AH304" s="88">
        <f t="shared" si="167"/>
        <v>0.9</v>
      </c>
    </row>
    <row r="306" spans="2:34">
      <c r="B306" t="str">
        <f t="shared" ref="B306:B313" si="168">_xlfn.TEXTJOIN(" - ",TRUE,C306:F306)</f>
        <v>Renewable electricity - Cost of electricity - Africa - USD/MWh</v>
      </c>
      <c r="C306" t="s">
        <v>118</v>
      </c>
      <c r="D306" t="s">
        <v>119</v>
      </c>
      <c r="E306" t="s">
        <v>55</v>
      </c>
      <c r="F306" t="s">
        <v>120</v>
      </c>
      <c r="G306" s="72">
        <f t="shared" ref="G306:AH306" si="169">IF(SelectedElectricityCost="Low", G315,G321)</f>
        <v>58.389806930514169</v>
      </c>
      <c r="H306" s="72">
        <f t="shared" si="169"/>
        <v>51.533296245659585</v>
      </c>
      <c r="I306" s="72">
        <f t="shared" si="169"/>
        <v>44.676785560803182</v>
      </c>
      <c r="J306" s="72">
        <f t="shared" si="169"/>
        <v>42.765424685038852</v>
      </c>
      <c r="K306" s="72">
        <f t="shared" si="169"/>
        <v>40.854063809274521</v>
      </c>
      <c r="L306" s="72">
        <f t="shared" si="169"/>
        <v>38.942702933510191</v>
      </c>
      <c r="M306" s="72">
        <f t="shared" si="169"/>
        <v>37.031342057745405</v>
      </c>
      <c r="N306" s="72">
        <f t="shared" si="169"/>
        <v>35.119981181981075</v>
      </c>
      <c r="O306" s="72">
        <f t="shared" si="169"/>
        <v>34.053057098426962</v>
      </c>
      <c r="P306" s="72">
        <f t="shared" si="169"/>
        <v>32.986133014872848</v>
      </c>
      <c r="Q306" s="72">
        <f t="shared" si="169"/>
        <v>31.919208931318281</v>
      </c>
      <c r="R306" s="72">
        <f t="shared" si="169"/>
        <v>30.852284847764167</v>
      </c>
      <c r="S306" s="72">
        <f t="shared" si="169"/>
        <v>29.785360764210168</v>
      </c>
      <c r="T306" s="72">
        <f t="shared" si="169"/>
        <v>29.283177129903038</v>
      </c>
      <c r="U306" s="72">
        <f t="shared" si="169"/>
        <v>28.780993495596022</v>
      </c>
      <c r="V306" s="72">
        <f t="shared" si="169"/>
        <v>28.278809861288892</v>
      </c>
      <c r="W306" s="72">
        <f t="shared" si="169"/>
        <v>27.776626226981762</v>
      </c>
      <c r="X306" s="72">
        <f t="shared" si="169"/>
        <v>27.274442592674859</v>
      </c>
      <c r="Y306" s="72">
        <f t="shared" si="169"/>
        <v>26.758061649346246</v>
      </c>
      <c r="Z306" s="72">
        <f t="shared" si="169"/>
        <v>26.241680706017632</v>
      </c>
      <c r="AA306" s="72">
        <f t="shared" si="169"/>
        <v>25.725299762688792</v>
      </c>
      <c r="AB306" s="72">
        <f t="shared" si="169"/>
        <v>25.208918819360179</v>
      </c>
      <c r="AC306" s="72">
        <f t="shared" si="169"/>
        <v>24.692537876031452</v>
      </c>
      <c r="AD306" s="72">
        <f t="shared" si="169"/>
        <v>24.439084279606391</v>
      </c>
      <c r="AE306" s="72">
        <f t="shared" si="169"/>
        <v>24.185630683181444</v>
      </c>
      <c r="AF306" s="72">
        <f t="shared" si="169"/>
        <v>23.932177086756383</v>
      </c>
      <c r="AG306" s="72">
        <f t="shared" si="169"/>
        <v>23.678723490331322</v>
      </c>
      <c r="AH306" s="72">
        <f t="shared" si="169"/>
        <v>23.425269893906375</v>
      </c>
    </row>
    <row r="307" spans="2:34">
      <c r="B307" t="str">
        <f t="shared" si="168"/>
        <v>Renewable electricity - Cost of electricity - Americas - USD/MWh</v>
      </c>
      <c r="C307" t="s">
        <v>118</v>
      </c>
      <c r="D307" t="s">
        <v>119</v>
      </c>
      <c r="E307" t="s">
        <v>56</v>
      </c>
      <c r="F307" t="s">
        <v>120</v>
      </c>
      <c r="G307" s="72">
        <f t="shared" ref="G307:AH307" si="170">IF(SelectedElectricityCost="Low", G316,G322)</f>
        <v>36.687184539767031</v>
      </c>
      <c r="H307" s="72">
        <f t="shared" si="170"/>
        <v>35.927444151972622</v>
      </c>
      <c r="I307" s="72">
        <f t="shared" si="170"/>
        <v>35.167703764177986</v>
      </c>
      <c r="J307" s="72">
        <f t="shared" si="170"/>
        <v>33.883444176422017</v>
      </c>
      <c r="K307" s="72">
        <f t="shared" si="170"/>
        <v>32.599184588666049</v>
      </c>
      <c r="L307" s="72">
        <f t="shared" si="170"/>
        <v>31.31492500091008</v>
      </c>
      <c r="M307" s="72">
        <f t="shared" si="170"/>
        <v>30.030665413154566</v>
      </c>
      <c r="N307" s="72">
        <f t="shared" si="170"/>
        <v>28.746405825398597</v>
      </c>
      <c r="O307" s="72">
        <f t="shared" si="170"/>
        <v>28.128389278370832</v>
      </c>
      <c r="P307" s="72">
        <f t="shared" si="170"/>
        <v>27.510372731343068</v>
      </c>
      <c r="Q307" s="72">
        <f t="shared" si="170"/>
        <v>26.892356184315304</v>
      </c>
      <c r="R307" s="72">
        <f t="shared" si="170"/>
        <v>26.27433963728754</v>
      </c>
      <c r="S307" s="72">
        <f t="shared" si="170"/>
        <v>25.656323090259662</v>
      </c>
      <c r="T307" s="72">
        <f t="shared" si="170"/>
        <v>25.155343675421591</v>
      </c>
      <c r="U307" s="72">
        <f t="shared" si="170"/>
        <v>24.65436426058352</v>
      </c>
      <c r="V307" s="72">
        <f t="shared" si="170"/>
        <v>24.153384845745336</v>
      </c>
      <c r="W307" s="72">
        <f t="shared" si="170"/>
        <v>23.652405430907265</v>
      </c>
      <c r="X307" s="72">
        <f t="shared" si="170"/>
        <v>23.151426016069138</v>
      </c>
      <c r="Y307" s="72">
        <f t="shared" si="170"/>
        <v>22.949597354879643</v>
      </c>
      <c r="Z307" s="72">
        <f t="shared" si="170"/>
        <v>22.747768693690148</v>
      </c>
      <c r="AA307" s="72">
        <f t="shared" si="170"/>
        <v>22.54594003250071</v>
      </c>
      <c r="AB307" s="72">
        <f t="shared" si="170"/>
        <v>22.344111371311214</v>
      </c>
      <c r="AC307" s="72">
        <f t="shared" si="170"/>
        <v>22.142282710121719</v>
      </c>
      <c r="AD307" s="72">
        <f t="shared" si="170"/>
        <v>21.990017270793203</v>
      </c>
      <c r="AE307" s="72">
        <f t="shared" si="170"/>
        <v>21.837751831464743</v>
      </c>
      <c r="AF307" s="72">
        <f t="shared" si="170"/>
        <v>21.685486392136283</v>
      </c>
      <c r="AG307" s="72">
        <f t="shared" si="170"/>
        <v>21.533220952807824</v>
      </c>
      <c r="AH307" s="72">
        <f t="shared" si="170"/>
        <v>21.380955513479364</v>
      </c>
    </row>
    <row r="308" spans="2:34">
      <c r="B308" t="str">
        <f t="shared" si="168"/>
        <v>Renewable electricity - Cost of electricity - Asia - USD/MWh</v>
      </c>
      <c r="C308" t="s">
        <v>118</v>
      </c>
      <c r="D308" t="s">
        <v>119</v>
      </c>
      <c r="E308" t="s">
        <v>57</v>
      </c>
      <c r="F308" t="s">
        <v>120</v>
      </c>
      <c r="G308" s="72">
        <f t="shared" ref="G308:AH308" si="171">IF(SelectedElectricityCost="Low", G317,G323)</f>
        <v>64.941602489809156</v>
      </c>
      <c r="H308" s="72">
        <f t="shared" si="171"/>
        <v>59.234907936835953</v>
      </c>
      <c r="I308" s="72">
        <f t="shared" si="171"/>
        <v>53.528213383865477</v>
      </c>
      <c r="J308" s="72">
        <f t="shared" si="171"/>
        <v>51.481269434223577</v>
      </c>
      <c r="K308" s="72">
        <f t="shared" si="171"/>
        <v>49.434325484582587</v>
      </c>
      <c r="L308" s="72">
        <f t="shared" si="171"/>
        <v>47.387381534940687</v>
      </c>
      <c r="M308" s="72">
        <f t="shared" si="171"/>
        <v>45.340437585298787</v>
      </c>
      <c r="N308" s="72">
        <f t="shared" si="171"/>
        <v>43.293493635657796</v>
      </c>
      <c r="O308" s="72">
        <f t="shared" si="171"/>
        <v>41.902208066311687</v>
      </c>
      <c r="P308" s="72">
        <f t="shared" si="171"/>
        <v>40.510922496966032</v>
      </c>
      <c r="Q308" s="72">
        <f t="shared" si="171"/>
        <v>39.119636927620832</v>
      </c>
      <c r="R308" s="72">
        <f t="shared" si="171"/>
        <v>37.728351358275177</v>
      </c>
      <c r="S308" s="72">
        <f t="shared" si="171"/>
        <v>36.337065788929522</v>
      </c>
      <c r="T308" s="72">
        <f t="shared" si="171"/>
        <v>35.629702497725702</v>
      </c>
      <c r="U308" s="72">
        <f t="shared" si="171"/>
        <v>34.922339206521883</v>
      </c>
      <c r="V308" s="72">
        <f t="shared" si="171"/>
        <v>34.214975915318291</v>
      </c>
      <c r="W308" s="72">
        <f t="shared" si="171"/>
        <v>33.507612624114472</v>
      </c>
      <c r="X308" s="72">
        <f t="shared" si="171"/>
        <v>32.800249332911108</v>
      </c>
      <c r="Y308" s="72">
        <f t="shared" si="171"/>
        <v>32.059832294097532</v>
      </c>
      <c r="Z308" s="72">
        <f t="shared" si="171"/>
        <v>31.319415255284184</v>
      </c>
      <c r="AA308" s="72">
        <f t="shared" si="171"/>
        <v>30.578998216470609</v>
      </c>
      <c r="AB308" s="72">
        <f t="shared" si="171"/>
        <v>29.838581177657261</v>
      </c>
      <c r="AC308" s="72">
        <f t="shared" si="171"/>
        <v>29.098164138843686</v>
      </c>
      <c r="AD308" s="72">
        <f t="shared" si="171"/>
        <v>28.758618698873192</v>
      </c>
      <c r="AE308" s="72">
        <f t="shared" si="171"/>
        <v>28.419073258902586</v>
      </c>
      <c r="AF308" s="72">
        <f t="shared" si="171"/>
        <v>28.079527818932092</v>
      </c>
      <c r="AG308" s="72">
        <f t="shared" si="171"/>
        <v>27.739982378961599</v>
      </c>
      <c r="AH308" s="72">
        <f t="shared" si="171"/>
        <v>27.400436938990993</v>
      </c>
    </row>
    <row r="309" spans="2:34">
      <c r="B309" t="str">
        <f t="shared" si="168"/>
        <v>Renewable electricity - Cost of electricity - Europe - USD/MWh</v>
      </c>
      <c r="C309" t="s">
        <v>118</v>
      </c>
      <c r="D309" t="s">
        <v>119</v>
      </c>
      <c r="E309" t="s">
        <v>8</v>
      </c>
      <c r="F309" t="s">
        <v>120</v>
      </c>
      <c r="G309" s="72">
        <f t="shared" ref="G309:AH309" si="172">IF(SelectedElectricityCost="Low", G318,G324)</f>
        <v>48.345505357757247</v>
      </c>
      <c r="H309" s="72">
        <f t="shared" si="172"/>
        <v>46.261834393182653</v>
      </c>
      <c r="I309" s="72">
        <f t="shared" si="172"/>
        <v>44.178163428608059</v>
      </c>
      <c r="J309" s="72">
        <f t="shared" si="172"/>
        <v>42.49454469772445</v>
      </c>
      <c r="K309" s="72">
        <f t="shared" si="172"/>
        <v>40.810925966840387</v>
      </c>
      <c r="L309" s="72">
        <f t="shared" si="172"/>
        <v>39.127307235956778</v>
      </c>
      <c r="M309" s="72">
        <f t="shared" si="172"/>
        <v>37.443688505072714</v>
      </c>
      <c r="N309" s="72">
        <f t="shared" si="172"/>
        <v>35.760069774189105</v>
      </c>
      <c r="O309" s="72">
        <f t="shared" si="172"/>
        <v>35.060526539849434</v>
      </c>
      <c r="P309" s="72">
        <f t="shared" si="172"/>
        <v>34.360983305510445</v>
      </c>
      <c r="Q309" s="72">
        <f t="shared" si="172"/>
        <v>33.661440071171228</v>
      </c>
      <c r="R309" s="72">
        <f t="shared" si="172"/>
        <v>32.961896836832011</v>
      </c>
      <c r="S309" s="72">
        <f t="shared" si="172"/>
        <v>32.262353602493022</v>
      </c>
      <c r="T309" s="72">
        <f t="shared" si="172"/>
        <v>31.844690735616723</v>
      </c>
      <c r="U309" s="72">
        <f t="shared" si="172"/>
        <v>31.427027868740538</v>
      </c>
      <c r="V309" s="72">
        <f t="shared" si="172"/>
        <v>31.009365001864353</v>
      </c>
      <c r="W309" s="72">
        <f t="shared" si="172"/>
        <v>30.591702134988168</v>
      </c>
      <c r="X309" s="72">
        <f t="shared" si="172"/>
        <v>30.174039268111756</v>
      </c>
      <c r="Y309" s="72">
        <f t="shared" si="172"/>
        <v>29.72721540516045</v>
      </c>
      <c r="Z309" s="72">
        <f t="shared" si="172"/>
        <v>29.280391542209031</v>
      </c>
      <c r="AA309" s="72">
        <f t="shared" si="172"/>
        <v>28.833567679257726</v>
      </c>
      <c r="AB309" s="72">
        <f t="shared" si="172"/>
        <v>28.386743816306307</v>
      </c>
      <c r="AC309" s="72">
        <f t="shared" si="172"/>
        <v>27.939919953355002</v>
      </c>
      <c r="AD309" s="72">
        <f t="shared" si="172"/>
        <v>27.613908060931863</v>
      </c>
      <c r="AE309" s="72">
        <f t="shared" si="172"/>
        <v>27.28789616850861</v>
      </c>
      <c r="AF309" s="72">
        <f t="shared" si="172"/>
        <v>26.96188427608547</v>
      </c>
      <c r="AG309" s="72">
        <f t="shared" si="172"/>
        <v>26.635872383662331</v>
      </c>
      <c r="AH309" s="72">
        <f t="shared" si="172"/>
        <v>26.309860491239078</v>
      </c>
    </row>
    <row r="310" spans="2:34">
      <c r="B310" t="str">
        <f t="shared" si="168"/>
        <v>Renewable electricity - Cost of electricity - Middle East - USD/MWh</v>
      </c>
      <c r="C310" t="s">
        <v>118</v>
      </c>
      <c r="D310" t="s">
        <v>119</v>
      </c>
      <c r="E310" t="s">
        <v>58</v>
      </c>
      <c r="F310" t="s">
        <v>120</v>
      </c>
      <c r="G310" s="72">
        <f t="shared" ref="G310:AH310" si="173">IF(SelectedElectricityCost="Low", G319,G325)</f>
        <v>37.020316673163961</v>
      </c>
      <c r="H310" s="72">
        <f t="shared" si="173"/>
        <v>35.386702900434102</v>
      </c>
      <c r="I310" s="72">
        <f t="shared" si="173"/>
        <v>33.753089127703788</v>
      </c>
      <c r="J310" s="72">
        <f t="shared" si="173"/>
        <v>32.671487127187447</v>
      </c>
      <c r="K310" s="72">
        <f t="shared" si="173"/>
        <v>31.589885126671106</v>
      </c>
      <c r="L310" s="72">
        <f t="shared" si="173"/>
        <v>30.508283126154765</v>
      </c>
      <c r="M310" s="72">
        <f t="shared" si="173"/>
        <v>29.426681125638424</v>
      </c>
      <c r="N310" s="72">
        <f t="shared" si="173"/>
        <v>28.345079125122083</v>
      </c>
      <c r="O310" s="72">
        <f t="shared" si="173"/>
        <v>27.58242507536329</v>
      </c>
      <c r="P310" s="72">
        <f t="shared" si="173"/>
        <v>26.819771025604723</v>
      </c>
      <c r="Q310" s="72">
        <f t="shared" si="173"/>
        <v>26.057116975845929</v>
      </c>
      <c r="R310" s="72">
        <f t="shared" si="173"/>
        <v>25.294462926087363</v>
      </c>
      <c r="S310" s="72">
        <f t="shared" si="173"/>
        <v>24.531808876328796</v>
      </c>
      <c r="T310" s="72">
        <f t="shared" si="173"/>
        <v>24.149422155106208</v>
      </c>
      <c r="U310" s="72">
        <f t="shared" si="173"/>
        <v>23.76703543388362</v>
      </c>
      <c r="V310" s="72">
        <f t="shared" si="173"/>
        <v>23.384648712661146</v>
      </c>
      <c r="W310" s="72">
        <f t="shared" si="173"/>
        <v>23.002261991438559</v>
      </c>
      <c r="X310" s="72">
        <f t="shared" si="173"/>
        <v>22.619875270215971</v>
      </c>
      <c r="Y310" s="72">
        <f t="shared" si="173"/>
        <v>22.118414831670066</v>
      </c>
      <c r="Z310" s="72">
        <f t="shared" si="173"/>
        <v>21.616954393124274</v>
      </c>
      <c r="AA310" s="72">
        <f t="shared" si="173"/>
        <v>21.115493954578369</v>
      </c>
      <c r="AB310" s="72">
        <f t="shared" si="173"/>
        <v>20.614033516032578</v>
      </c>
      <c r="AC310" s="72">
        <f t="shared" si="173"/>
        <v>20.112573077486616</v>
      </c>
      <c r="AD310" s="72">
        <f t="shared" si="173"/>
        <v>19.877873861328055</v>
      </c>
      <c r="AE310" s="72">
        <f t="shared" si="173"/>
        <v>19.643174645169552</v>
      </c>
      <c r="AF310" s="72">
        <f t="shared" si="173"/>
        <v>19.408475429010991</v>
      </c>
      <c r="AG310" s="72">
        <f t="shared" si="173"/>
        <v>19.173776212852431</v>
      </c>
      <c r="AH310" s="72">
        <f t="shared" si="173"/>
        <v>18.939076996693927</v>
      </c>
    </row>
    <row r="311" spans="2:34">
      <c r="B311" t="str">
        <f t="shared" si="168"/>
        <v>Renewable electricity - Feedstock WTT emissions (carbon dioxide) - Global - ton CO2/MWh</v>
      </c>
      <c r="C311" t="s">
        <v>118</v>
      </c>
      <c r="D311" t="s">
        <v>184</v>
      </c>
      <c r="E311" t="s">
        <v>49</v>
      </c>
      <c r="F311" t="s">
        <v>185</v>
      </c>
      <c r="G311" s="82">
        <v>5.3699999999999998E-3</v>
      </c>
      <c r="H311" s="83">
        <f>G311</f>
        <v>5.3699999999999998E-3</v>
      </c>
      <c r="I311" s="83">
        <f t="shared" ref="I311:AH311" si="174">H311</f>
        <v>5.3699999999999998E-3</v>
      </c>
      <c r="J311" s="83">
        <f t="shared" si="174"/>
        <v>5.3699999999999998E-3</v>
      </c>
      <c r="K311" s="83">
        <f t="shared" si="174"/>
        <v>5.3699999999999998E-3</v>
      </c>
      <c r="L311" s="83">
        <f t="shared" si="174"/>
        <v>5.3699999999999998E-3</v>
      </c>
      <c r="M311" s="83">
        <f t="shared" si="174"/>
        <v>5.3699999999999998E-3</v>
      </c>
      <c r="N311" s="83">
        <f t="shared" si="174"/>
        <v>5.3699999999999998E-3</v>
      </c>
      <c r="O311" s="83">
        <f t="shared" si="174"/>
        <v>5.3699999999999998E-3</v>
      </c>
      <c r="P311" s="83">
        <f t="shared" si="174"/>
        <v>5.3699999999999998E-3</v>
      </c>
      <c r="Q311" s="83">
        <f t="shared" si="174"/>
        <v>5.3699999999999998E-3</v>
      </c>
      <c r="R311" s="83">
        <f t="shared" si="174"/>
        <v>5.3699999999999998E-3</v>
      </c>
      <c r="S311" s="83">
        <f t="shared" si="174"/>
        <v>5.3699999999999998E-3</v>
      </c>
      <c r="T311" s="83">
        <f t="shared" si="174"/>
        <v>5.3699999999999998E-3</v>
      </c>
      <c r="U311" s="83">
        <f t="shared" si="174"/>
        <v>5.3699999999999998E-3</v>
      </c>
      <c r="V311" s="83">
        <f t="shared" si="174"/>
        <v>5.3699999999999998E-3</v>
      </c>
      <c r="W311" s="83">
        <f t="shared" si="174"/>
        <v>5.3699999999999998E-3</v>
      </c>
      <c r="X311" s="83">
        <f t="shared" si="174"/>
        <v>5.3699999999999998E-3</v>
      </c>
      <c r="Y311" s="83">
        <f t="shared" si="174"/>
        <v>5.3699999999999998E-3</v>
      </c>
      <c r="Z311" s="83">
        <f t="shared" si="174"/>
        <v>5.3699999999999998E-3</v>
      </c>
      <c r="AA311" s="83">
        <f t="shared" si="174"/>
        <v>5.3699999999999998E-3</v>
      </c>
      <c r="AB311" s="83">
        <f t="shared" si="174"/>
        <v>5.3699999999999998E-3</v>
      </c>
      <c r="AC311" s="83">
        <f t="shared" si="174"/>
        <v>5.3699999999999998E-3</v>
      </c>
      <c r="AD311" s="83">
        <f t="shared" si="174"/>
        <v>5.3699999999999998E-3</v>
      </c>
      <c r="AE311" s="83">
        <f t="shared" si="174"/>
        <v>5.3699999999999998E-3</v>
      </c>
      <c r="AF311" s="83">
        <f t="shared" si="174"/>
        <v>5.3699999999999998E-3</v>
      </c>
      <c r="AG311" s="83">
        <f t="shared" si="174"/>
        <v>5.3699999999999998E-3</v>
      </c>
      <c r="AH311" s="83">
        <f t="shared" si="174"/>
        <v>5.3699999999999998E-3</v>
      </c>
    </row>
    <row r="312" spans="2:34">
      <c r="B312" t="str">
        <f t="shared" si="168"/>
        <v>Renewable electricity - Feedstock WTT emissions (methane) - Global - ton CH4/MWh</v>
      </c>
      <c r="C312" t="s">
        <v>118</v>
      </c>
      <c r="D312" t="s">
        <v>186</v>
      </c>
      <c r="E312" t="s">
        <v>49</v>
      </c>
      <c r="F312" t="s">
        <v>187</v>
      </c>
      <c r="G312" s="74">
        <v>0</v>
      </c>
      <c r="H312" s="75">
        <f t="shared" ref="H312:AH312" si="175">G312</f>
        <v>0</v>
      </c>
      <c r="I312" s="75">
        <f t="shared" si="175"/>
        <v>0</v>
      </c>
      <c r="J312" s="75">
        <f t="shared" si="175"/>
        <v>0</v>
      </c>
      <c r="K312" s="75">
        <f t="shared" si="175"/>
        <v>0</v>
      </c>
      <c r="L312" s="75">
        <f t="shared" si="175"/>
        <v>0</v>
      </c>
      <c r="M312" s="75">
        <f t="shared" si="175"/>
        <v>0</v>
      </c>
      <c r="N312" s="75">
        <f t="shared" si="175"/>
        <v>0</v>
      </c>
      <c r="O312" s="75">
        <f t="shared" si="175"/>
        <v>0</v>
      </c>
      <c r="P312" s="75">
        <f t="shared" si="175"/>
        <v>0</v>
      </c>
      <c r="Q312" s="75">
        <f t="shared" si="175"/>
        <v>0</v>
      </c>
      <c r="R312" s="75">
        <f t="shared" si="175"/>
        <v>0</v>
      </c>
      <c r="S312" s="75">
        <f t="shared" si="175"/>
        <v>0</v>
      </c>
      <c r="T312" s="75">
        <f t="shared" si="175"/>
        <v>0</v>
      </c>
      <c r="U312" s="75">
        <f t="shared" si="175"/>
        <v>0</v>
      </c>
      <c r="V312" s="75">
        <f t="shared" si="175"/>
        <v>0</v>
      </c>
      <c r="W312" s="75">
        <f t="shared" si="175"/>
        <v>0</v>
      </c>
      <c r="X312" s="75">
        <f t="shared" si="175"/>
        <v>0</v>
      </c>
      <c r="Y312" s="75">
        <f t="shared" si="175"/>
        <v>0</v>
      </c>
      <c r="Z312" s="75">
        <f t="shared" si="175"/>
        <v>0</v>
      </c>
      <c r="AA312" s="75">
        <f t="shared" si="175"/>
        <v>0</v>
      </c>
      <c r="AB312" s="75">
        <f t="shared" si="175"/>
        <v>0</v>
      </c>
      <c r="AC312" s="75">
        <f t="shared" si="175"/>
        <v>0</v>
      </c>
      <c r="AD312" s="75">
        <f t="shared" si="175"/>
        <v>0</v>
      </c>
      <c r="AE312" s="75">
        <f t="shared" si="175"/>
        <v>0</v>
      </c>
      <c r="AF312" s="75">
        <f t="shared" si="175"/>
        <v>0</v>
      </c>
      <c r="AG312" s="75">
        <f t="shared" si="175"/>
        <v>0</v>
      </c>
      <c r="AH312" s="75">
        <f t="shared" si="175"/>
        <v>0</v>
      </c>
    </row>
    <row r="313" spans="2:34">
      <c r="B313" t="str">
        <f t="shared" si="168"/>
        <v>Renewable electricity - Feedstock WTT emissions (nitrous oxide) - Global - ton N2O/MWh</v>
      </c>
      <c r="C313" t="s">
        <v>118</v>
      </c>
      <c r="D313" t="s">
        <v>188</v>
      </c>
      <c r="E313" t="s">
        <v>49</v>
      </c>
      <c r="F313" t="s">
        <v>189</v>
      </c>
      <c r="G313" s="74">
        <v>0</v>
      </c>
      <c r="H313" s="75">
        <f t="shared" ref="H313:AH313" si="176">G313</f>
        <v>0</v>
      </c>
      <c r="I313" s="75">
        <f t="shared" si="176"/>
        <v>0</v>
      </c>
      <c r="J313" s="75">
        <f t="shared" si="176"/>
        <v>0</v>
      </c>
      <c r="K313" s="75">
        <f t="shared" si="176"/>
        <v>0</v>
      </c>
      <c r="L313" s="75">
        <f t="shared" si="176"/>
        <v>0</v>
      </c>
      <c r="M313" s="75">
        <f t="shared" si="176"/>
        <v>0</v>
      </c>
      <c r="N313" s="75">
        <f t="shared" si="176"/>
        <v>0</v>
      </c>
      <c r="O313" s="75">
        <f t="shared" si="176"/>
        <v>0</v>
      </c>
      <c r="P313" s="75">
        <f t="shared" si="176"/>
        <v>0</v>
      </c>
      <c r="Q313" s="75">
        <f t="shared" si="176"/>
        <v>0</v>
      </c>
      <c r="R313" s="75">
        <f t="shared" si="176"/>
        <v>0</v>
      </c>
      <c r="S313" s="75">
        <f t="shared" si="176"/>
        <v>0</v>
      </c>
      <c r="T313" s="75">
        <f t="shared" si="176"/>
        <v>0</v>
      </c>
      <c r="U313" s="75">
        <f t="shared" si="176"/>
        <v>0</v>
      </c>
      <c r="V313" s="75">
        <f t="shared" si="176"/>
        <v>0</v>
      </c>
      <c r="W313" s="75">
        <f t="shared" si="176"/>
        <v>0</v>
      </c>
      <c r="X313" s="75">
        <f t="shared" si="176"/>
        <v>0</v>
      </c>
      <c r="Y313" s="75">
        <f t="shared" si="176"/>
        <v>0</v>
      </c>
      <c r="Z313" s="75">
        <f t="shared" si="176"/>
        <v>0</v>
      </c>
      <c r="AA313" s="75">
        <f t="shared" si="176"/>
        <v>0</v>
      </c>
      <c r="AB313" s="75">
        <f t="shared" si="176"/>
        <v>0</v>
      </c>
      <c r="AC313" s="75">
        <f t="shared" si="176"/>
        <v>0</v>
      </c>
      <c r="AD313" s="75">
        <f t="shared" si="176"/>
        <v>0</v>
      </c>
      <c r="AE313" s="75">
        <f t="shared" si="176"/>
        <v>0</v>
      </c>
      <c r="AF313" s="75">
        <f t="shared" si="176"/>
        <v>0</v>
      </c>
      <c r="AG313" s="75">
        <f t="shared" si="176"/>
        <v>0</v>
      </c>
      <c r="AH313" s="75">
        <f t="shared" si="176"/>
        <v>0</v>
      </c>
    </row>
    <row r="315" spans="2:34">
      <c r="B315" t="str">
        <f>_xlfn.TEXTJOIN(" - ",TRUE,C315:F315)</f>
        <v>Renewable electricity - Cost of electricity - low - Africa - USD/MWh</v>
      </c>
      <c r="C315" t="s">
        <v>118</v>
      </c>
      <c r="D315" t="s">
        <v>224</v>
      </c>
      <c r="E315" t="s">
        <v>55</v>
      </c>
      <c r="F315" t="s">
        <v>120</v>
      </c>
      <c r="G315" s="72">
        <v>58.389806930514169</v>
      </c>
      <c r="H315" s="72">
        <v>51.533296245659585</v>
      </c>
      <c r="I315" s="72">
        <v>44.676785560803182</v>
      </c>
      <c r="J315" s="72">
        <v>42.765424685038852</v>
      </c>
      <c r="K315" s="72">
        <v>40.854063809274521</v>
      </c>
      <c r="L315" s="72">
        <v>38.942702933510191</v>
      </c>
      <c r="M315" s="72">
        <v>37.031342057745405</v>
      </c>
      <c r="N315" s="72">
        <v>35.119981181981075</v>
      </c>
      <c r="O315" s="72">
        <v>34.053057098426962</v>
      </c>
      <c r="P315" s="72">
        <v>32.986133014872848</v>
      </c>
      <c r="Q315" s="72">
        <v>31.919208931318281</v>
      </c>
      <c r="R315" s="72">
        <v>30.852284847764167</v>
      </c>
      <c r="S315" s="72">
        <v>29.785360764210168</v>
      </c>
      <c r="T315" s="72">
        <v>29.283177129903038</v>
      </c>
      <c r="U315" s="72">
        <v>28.780993495596022</v>
      </c>
      <c r="V315" s="72">
        <v>28.278809861288892</v>
      </c>
      <c r="W315" s="72">
        <v>27.776626226981762</v>
      </c>
      <c r="X315" s="72">
        <v>27.274442592674859</v>
      </c>
      <c r="Y315" s="72">
        <v>26.758061649346246</v>
      </c>
      <c r="Z315" s="72">
        <v>26.241680706017632</v>
      </c>
      <c r="AA315" s="72">
        <v>25.725299762688792</v>
      </c>
      <c r="AB315" s="72">
        <v>25.208918819360179</v>
      </c>
      <c r="AC315" s="72">
        <v>24.692537876031452</v>
      </c>
      <c r="AD315" s="72">
        <v>24.439084279606391</v>
      </c>
      <c r="AE315" s="72">
        <v>24.185630683181444</v>
      </c>
      <c r="AF315" s="72">
        <v>23.932177086756383</v>
      </c>
      <c r="AG315" s="72">
        <v>23.678723490331322</v>
      </c>
      <c r="AH315" s="72">
        <v>23.425269893906375</v>
      </c>
    </row>
    <row r="316" spans="2:34">
      <c r="B316" t="str">
        <f>_xlfn.TEXTJOIN(" - ",TRUE,C316:F316)</f>
        <v>Renewable electricity - Cost of electricity - low - Americas - USD/MWh</v>
      </c>
      <c r="C316" t="s">
        <v>118</v>
      </c>
      <c r="D316" t="s">
        <v>224</v>
      </c>
      <c r="E316" t="s">
        <v>56</v>
      </c>
      <c r="F316" t="s">
        <v>120</v>
      </c>
      <c r="G316" s="72">
        <v>36.687184539767031</v>
      </c>
      <c r="H316" s="72">
        <v>35.927444151972622</v>
      </c>
      <c r="I316" s="72">
        <v>35.167703764177986</v>
      </c>
      <c r="J316" s="72">
        <v>33.883444176422017</v>
      </c>
      <c r="K316" s="72">
        <v>32.599184588666049</v>
      </c>
      <c r="L316" s="72">
        <v>31.31492500091008</v>
      </c>
      <c r="M316" s="72">
        <v>30.030665413154566</v>
      </c>
      <c r="N316" s="72">
        <v>28.746405825398597</v>
      </c>
      <c r="O316" s="72">
        <v>28.128389278370832</v>
      </c>
      <c r="P316" s="72">
        <v>27.510372731343068</v>
      </c>
      <c r="Q316" s="72">
        <v>26.892356184315304</v>
      </c>
      <c r="R316" s="72">
        <v>26.27433963728754</v>
      </c>
      <c r="S316" s="72">
        <v>25.656323090259662</v>
      </c>
      <c r="T316" s="72">
        <v>25.155343675421591</v>
      </c>
      <c r="U316" s="72">
        <v>24.65436426058352</v>
      </c>
      <c r="V316" s="72">
        <v>24.153384845745336</v>
      </c>
      <c r="W316" s="72">
        <v>23.652405430907265</v>
      </c>
      <c r="X316" s="72">
        <v>23.151426016069138</v>
      </c>
      <c r="Y316" s="72">
        <v>22.949597354879643</v>
      </c>
      <c r="Z316" s="72">
        <v>22.747768693690148</v>
      </c>
      <c r="AA316" s="72">
        <v>22.54594003250071</v>
      </c>
      <c r="AB316" s="72">
        <v>22.344111371311214</v>
      </c>
      <c r="AC316" s="72">
        <v>22.142282710121719</v>
      </c>
      <c r="AD316" s="72">
        <v>21.990017270793203</v>
      </c>
      <c r="AE316" s="72">
        <v>21.837751831464743</v>
      </c>
      <c r="AF316" s="72">
        <v>21.685486392136283</v>
      </c>
      <c r="AG316" s="72">
        <v>21.533220952807824</v>
      </c>
      <c r="AH316" s="72">
        <v>21.380955513479364</v>
      </c>
    </row>
    <row r="317" spans="2:34">
      <c r="B317" t="str">
        <f>_xlfn.TEXTJOIN(" - ",TRUE,C317:F317)</f>
        <v>Renewable electricity - Cost of electricity - low - Asia - USD/MWh</v>
      </c>
      <c r="C317" t="s">
        <v>118</v>
      </c>
      <c r="D317" t="s">
        <v>224</v>
      </c>
      <c r="E317" t="s">
        <v>57</v>
      </c>
      <c r="F317" t="s">
        <v>120</v>
      </c>
      <c r="G317" s="72">
        <v>64.941602489809156</v>
      </c>
      <c r="H317" s="72">
        <v>59.234907936835953</v>
      </c>
      <c r="I317" s="72">
        <v>53.528213383865477</v>
      </c>
      <c r="J317" s="72">
        <v>51.481269434223577</v>
      </c>
      <c r="K317" s="72">
        <v>49.434325484582587</v>
      </c>
      <c r="L317" s="72">
        <v>47.387381534940687</v>
      </c>
      <c r="M317" s="72">
        <v>45.340437585298787</v>
      </c>
      <c r="N317" s="72">
        <v>43.293493635657796</v>
      </c>
      <c r="O317" s="72">
        <v>41.902208066311687</v>
      </c>
      <c r="P317" s="72">
        <v>40.510922496966032</v>
      </c>
      <c r="Q317" s="72">
        <v>39.119636927620832</v>
      </c>
      <c r="R317" s="72">
        <v>37.728351358275177</v>
      </c>
      <c r="S317" s="72">
        <v>36.337065788929522</v>
      </c>
      <c r="T317" s="72">
        <v>35.629702497725702</v>
      </c>
      <c r="U317" s="72">
        <v>34.922339206521883</v>
      </c>
      <c r="V317" s="72">
        <v>34.214975915318291</v>
      </c>
      <c r="W317" s="72">
        <v>33.507612624114472</v>
      </c>
      <c r="X317" s="72">
        <v>32.800249332911108</v>
      </c>
      <c r="Y317" s="72">
        <v>32.059832294097532</v>
      </c>
      <c r="Z317" s="72">
        <v>31.319415255284184</v>
      </c>
      <c r="AA317" s="72">
        <v>30.578998216470609</v>
      </c>
      <c r="AB317" s="72">
        <v>29.838581177657261</v>
      </c>
      <c r="AC317" s="72">
        <v>29.098164138843686</v>
      </c>
      <c r="AD317" s="72">
        <v>28.758618698873192</v>
      </c>
      <c r="AE317" s="72">
        <v>28.419073258902586</v>
      </c>
      <c r="AF317" s="72">
        <v>28.079527818932092</v>
      </c>
      <c r="AG317" s="72">
        <v>27.739982378961599</v>
      </c>
      <c r="AH317" s="72">
        <v>27.400436938990993</v>
      </c>
    </row>
    <row r="318" spans="2:34">
      <c r="B318" t="str">
        <f>_xlfn.TEXTJOIN(" - ",TRUE,C318:F318)</f>
        <v>Renewable electricity - Cost of electricity - low - Europe - USD/MWh</v>
      </c>
      <c r="C318" t="s">
        <v>118</v>
      </c>
      <c r="D318" t="s">
        <v>224</v>
      </c>
      <c r="E318" t="s">
        <v>8</v>
      </c>
      <c r="F318" t="s">
        <v>120</v>
      </c>
      <c r="G318" s="72">
        <v>48.345505357757247</v>
      </c>
      <c r="H318" s="72">
        <v>46.261834393182653</v>
      </c>
      <c r="I318" s="72">
        <v>44.178163428608059</v>
      </c>
      <c r="J318" s="72">
        <v>42.49454469772445</v>
      </c>
      <c r="K318" s="72">
        <v>40.810925966840387</v>
      </c>
      <c r="L318" s="72">
        <v>39.127307235956778</v>
      </c>
      <c r="M318" s="72">
        <v>37.443688505072714</v>
      </c>
      <c r="N318" s="72">
        <v>35.760069774189105</v>
      </c>
      <c r="O318" s="72">
        <v>35.060526539849434</v>
      </c>
      <c r="P318" s="72">
        <v>34.360983305510445</v>
      </c>
      <c r="Q318" s="72">
        <v>33.661440071171228</v>
      </c>
      <c r="R318" s="72">
        <v>32.961896836832011</v>
      </c>
      <c r="S318" s="72">
        <v>32.262353602493022</v>
      </c>
      <c r="T318" s="72">
        <v>31.844690735616723</v>
      </c>
      <c r="U318" s="72">
        <v>31.427027868740538</v>
      </c>
      <c r="V318" s="72">
        <v>31.009365001864353</v>
      </c>
      <c r="W318" s="72">
        <v>30.591702134988168</v>
      </c>
      <c r="X318" s="72">
        <v>30.174039268111756</v>
      </c>
      <c r="Y318" s="72">
        <v>29.72721540516045</v>
      </c>
      <c r="Z318" s="72">
        <v>29.280391542209031</v>
      </c>
      <c r="AA318" s="72">
        <v>28.833567679257726</v>
      </c>
      <c r="AB318" s="72">
        <v>28.386743816306307</v>
      </c>
      <c r="AC318" s="72">
        <v>27.939919953355002</v>
      </c>
      <c r="AD318" s="72">
        <v>27.613908060931863</v>
      </c>
      <c r="AE318" s="72">
        <v>27.28789616850861</v>
      </c>
      <c r="AF318" s="72">
        <v>26.96188427608547</v>
      </c>
      <c r="AG318" s="72">
        <v>26.635872383662331</v>
      </c>
      <c r="AH318" s="72">
        <v>26.309860491239078</v>
      </c>
    </row>
    <row r="319" spans="2:34">
      <c r="B319" t="str">
        <f>_xlfn.TEXTJOIN(" - ",TRUE,C319:F319)</f>
        <v>Renewable electricity - Cost of electricity - low - Middle East - USD/MWh</v>
      </c>
      <c r="C319" t="s">
        <v>118</v>
      </c>
      <c r="D319" t="s">
        <v>224</v>
      </c>
      <c r="E319" t="s">
        <v>58</v>
      </c>
      <c r="F319" t="s">
        <v>120</v>
      </c>
      <c r="G319" s="72">
        <v>37.020316673163961</v>
      </c>
      <c r="H319" s="72">
        <v>35.386702900434102</v>
      </c>
      <c r="I319" s="72">
        <v>33.753089127703788</v>
      </c>
      <c r="J319" s="72">
        <v>32.671487127187447</v>
      </c>
      <c r="K319" s="72">
        <v>31.589885126671106</v>
      </c>
      <c r="L319" s="72">
        <v>30.508283126154765</v>
      </c>
      <c r="M319" s="72">
        <v>29.426681125638424</v>
      </c>
      <c r="N319" s="72">
        <v>28.345079125122083</v>
      </c>
      <c r="O319" s="72">
        <v>27.58242507536329</v>
      </c>
      <c r="P319" s="72">
        <v>26.819771025604723</v>
      </c>
      <c r="Q319" s="72">
        <v>26.057116975845929</v>
      </c>
      <c r="R319" s="72">
        <v>25.294462926087363</v>
      </c>
      <c r="S319" s="72">
        <v>24.531808876328796</v>
      </c>
      <c r="T319" s="72">
        <v>24.149422155106208</v>
      </c>
      <c r="U319" s="72">
        <v>23.76703543388362</v>
      </c>
      <c r="V319" s="72">
        <v>23.384648712661146</v>
      </c>
      <c r="W319" s="72">
        <v>23.002261991438559</v>
      </c>
      <c r="X319" s="72">
        <v>22.619875270215971</v>
      </c>
      <c r="Y319" s="72">
        <v>22.118414831670066</v>
      </c>
      <c r="Z319" s="72">
        <v>21.616954393124274</v>
      </c>
      <c r="AA319" s="72">
        <v>21.115493954578369</v>
      </c>
      <c r="AB319" s="72">
        <v>20.614033516032578</v>
      </c>
      <c r="AC319" s="72">
        <v>20.112573077486616</v>
      </c>
      <c r="AD319" s="72">
        <v>19.877873861328055</v>
      </c>
      <c r="AE319" s="72">
        <v>19.643174645169552</v>
      </c>
      <c r="AF319" s="72">
        <v>19.408475429010991</v>
      </c>
      <c r="AG319" s="72">
        <v>19.173776212852431</v>
      </c>
      <c r="AH319" s="72">
        <v>18.939076996693927</v>
      </c>
    </row>
    <row r="321" spans="2:34">
      <c r="B321" t="str">
        <f>_xlfn.TEXTJOIN(" - ",TRUE,C321:F321)</f>
        <v>Renewable electricity - Cost of electricity - high - Africa - USD/MWh</v>
      </c>
      <c r="C321" t="s">
        <v>118</v>
      </c>
      <c r="D321" t="s">
        <v>225</v>
      </c>
      <c r="E321" t="s">
        <v>55</v>
      </c>
      <c r="F321" t="s">
        <v>120</v>
      </c>
      <c r="G321" s="72">
        <v>67.122051723422373</v>
      </c>
      <c r="H321" s="72">
        <v>65.561025861711187</v>
      </c>
      <c r="I321" s="72">
        <v>64</v>
      </c>
      <c r="J321" s="72">
        <v>62.608655730982264</v>
      </c>
      <c r="K321" s="72">
        <v>61.217311461964982</v>
      </c>
      <c r="L321" s="72">
        <v>59.825967192947246</v>
      </c>
      <c r="M321" s="72">
        <v>58.43462292392951</v>
      </c>
      <c r="N321" s="72">
        <v>57.043278654912228</v>
      </c>
      <c r="O321" s="72">
        <v>55.803171797998402</v>
      </c>
      <c r="P321" s="72">
        <v>54.563064941084576</v>
      </c>
      <c r="Q321" s="72">
        <v>53.32295808417075</v>
      </c>
      <c r="R321" s="72">
        <v>52.082851227256924</v>
      </c>
      <c r="S321" s="72">
        <v>50.842744370343098</v>
      </c>
      <c r="T321" s="72">
        <v>49.737435604705752</v>
      </c>
      <c r="U321" s="72">
        <v>48.632126839068405</v>
      </c>
      <c r="V321" s="72">
        <v>47.526818073430604</v>
      </c>
      <c r="W321" s="72">
        <v>46.421509307793258</v>
      </c>
      <c r="X321" s="72">
        <v>45.316200542155457</v>
      </c>
      <c r="Y321" s="72">
        <v>44.331037480937084</v>
      </c>
      <c r="Z321" s="72">
        <v>43.345874419718484</v>
      </c>
      <c r="AA321" s="72">
        <v>42.360711358500112</v>
      </c>
      <c r="AB321" s="72">
        <v>41.375548297281739</v>
      </c>
      <c r="AC321" s="72">
        <v>40.390385236063366</v>
      </c>
      <c r="AD321" s="72">
        <v>39.512308188850511</v>
      </c>
      <c r="AE321" s="72">
        <v>38.634231141637883</v>
      </c>
      <c r="AF321" s="72">
        <v>37.756154094425256</v>
      </c>
      <c r="AG321" s="72">
        <v>36.878077047212628</v>
      </c>
      <c r="AH321" s="72">
        <v>36</v>
      </c>
    </row>
    <row r="322" spans="2:34">
      <c r="B322" t="str">
        <f>_xlfn.TEXTJOIN(" - ",TRUE,C322:F322)</f>
        <v>Renewable electricity - Cost of electricity - high - Americas - USD/MWh</v>
      </c>
      <c r="C322" t="s">
        <v>118</v>
      </c>
      <c r="D322" t="s">
        <v>225</v>
      </c>
      <c r="E322" t="s">
        <v>56</v>
      </c>
      <c r="F322" t="s">
        <v>120</v>
      </c>
      <c r="G322" s="72">
        <v>51.128432445980707</v>
      </c>
      <c r="H322" s="72">
        <v>50.564216222990353</v>
      </c>
      <c r="I322" s="72">
        <v>50</v>
      </c>
      <c r="J322" s="72">
        <v>49.465917573930028</v>
      </c>
      <c r="K322" s="72">
        <v>48.931835147859829</v>
      </c>
      <c r="L322" s="72">
        <v>48.39775272178963</v>
      </c>
      <c r="M322" s="72">
        <v>47.86367029571943</v>
      </c>
      <c r="N322" s="72">
        <v>47.329587869649458</v>
      </c>
      <c r="O322" s="72">
        <v>46.824029847362681</v>
      </c>
      <c r="P322" s="72">
        <v>46.318471825076358</v>
      </c>
      <c r="Q322" s="72">
        <v>45.812913802789808</v>
      </c>
      <c r="R322" s="72">
        <v>45.307355780503485</v>
      </c>
      <c r="S322" s="72">
        <v>44.801797758216935</v>
      </c>
      <c r="T322" s="72">
        <v>44.323240701436816</v>
      </c>
      <c r="U322" s="72">
        <v>43.844683644656584</v>
      </c>
      <c r="V322" s="72">
        <v>43.366126587876238</v>
      </c>
      <c r="W322" s="72">
        <v>42.887569531096005</v>
      </c>
      <c r="X322" s="72">
        <v>42.409012474315773</v>
      </c>
      <c r="Y322" s="72">
        <v>41.956014308925432</v>
      </c>
      <c r="Z322" s="72">
        <v>41.503016143534978</v>
      </c>
      <c r="AA322" s="72">
        <v>41.050017978144524</v>
      </c>
      <c r="AB322" s="72">
        <v>40.59701981275407</v>
      </c>
      <c r="AC322" s="72">
        <v>40.144021647363616</v>
      </c>
      <c r="AD322" s="72">
        <v>39.715217317890847</v>
      </c>
      <c r="AE322" s="72">
        <v>39.286412988418192</v>
      </c>
      <c r="AF322" s="72">
        <v>38.857608658945423</v>
      </c>
      <c r="AG322" s="72">
        <v>38.428804329472655</v>
      </c>
      <c r="AH322" s="72">
        <v>38</v>
      </c>
    </row>
    <row r="323" spans="2:34">
      <c r="B323" t="str">
        <f>_xlfn.TEXTJOIN(" - ",TRUE,C323:F323)</f>
        <v>Renewable electricity - Cost of electricity - high - Asia - USD/MWh</v>
      </c>
      <c r="C323" t="s">
        <v>118</v>
      </c>
      <c r="D323" t="s">
        <v>225</v>
      </c>
      <c r="E323" t="s">
        <v>57</v>
      </c>
      <c r="F323" t="s">
        <v>120</v>
      </c>
      <c r="G323" s="72">
        <v>79.211255539607464</v>
      </c>
      <c r="H323" s="72">
        <v>77.605627769803959</v>
      </c>
      <c r="I323" s="72">
        <v>76</v>
      </c>
      <c r="J323" s="72">
        <v>74.547775635916878</v>
      </c>
      <c r="K323" s="72">
        <v>73.095551271834211</v>
      </c>
      <c r="L323" s="72">
        <v>71.643326907751089</v>
      </c>
      <c r="M323" s="72">
        <v>70.191102543667967</v>
      </c>
      <c r="N323" s="72">
        <v>68.738878179585299</v>
      </c>
      <c r="O323" s="72">
        <v>67.425400894688664</v>
      </c>
      <c r="P323" s="72">
        <v>66.111923609792484</v>
      </c>
      <c r="Q323" s="72">
        <v>64.798446324895849</v>
      </c>
      <c r="R323" s="72">
        <v>63.484969039999669</v>
      </c>
      <c r="S323" s="72">
        <v>62.171491755103034</v>
      </c>
      <c r="T323" s="72">
        <v>60.98350550407531</v>
      </c>
      <c r="U323" s="72">
        <v>59.795519253047132</v>
      </c>
      <c r="V323" s="72">
        <v>58.607533002018954</v>
      </c>
      <c r="W323" s="72">
        <v>57.419546750990776</v>
      </c>
      <c r="X323" s="72">
        <v>56.231560499962598</v>
      </c>
      <c r="Y323" s="72">
        <v>55.15707573432428</v>
      </c>
      <c r="Z323" s="72">
        <v>54.082590968686873</v>
      </c>
      <c r="AA323" s="72">
        <v>53.008106203049465</v>
      </c>
      <c r="AB323" s="72">
        <v>51.933621437412057</v>
      </c>
      <c r="AC323" s="72">
        <v>50.85913667177465</v>
      </c>
      <c r="AD323" s="72">
        <v>49.887309337419765</v>
      </c>
      <c r="AE323" s="72">
        <v>48.915482003064653</v>
      </c>
      <c r="AF323" s="72">
        <v>47.943654668709769</v>
      </c>
      <c r="AG323" s="72">
        <v>46.971827334354884</v>
      </c>
      <c r="AH323" s="72">
        <v>45.999999999999773</v>
      </c>
    </row>
    <row r="324" spans="2:34">
      <c r="B324" t="str">
        <f>_xlfn.TEXTJOIN(" - ",TRUE,C324:F324)</f>
        <v>Renewable electricity - Cost of electricity - high - Europe - USD/MWh</v>
      </c>
      <c r="C324" t="s">
        <v>118</v>
      </c>
      <c r="D324" t="s">
        <v>225</v>
      </c>
      <c r="E324" t="s">
        <v>8</v>
      </c>
      <c r="F324" t="s">
        <v>120</v>
      </c>
      <c r="G324" s="72">
        <v>62.027322508744874</v>
      </c>
      <c r="H324" s="72">
        <v>61.013661254372437</v>
      </c>
      <c r="I324" s="72">
        <v>60</v>
      </c>
      <c r="J324" s="72">
        <v>59.065294937780664</v>
      </c>
      <c r="K324" s="72">
        <v>58.130589875561554</v>
      </c>
      <c r="L324" s="72">
        <v>57.195884813342218</v>
      </c>
      <c r="M324" s="72">
        <v>56.261179751122881</v>
      </c>
      <c r="N324" s="72">
        <v>55.326474688903545</v>
      </c>
      <c r="O324" s="72">
        <v>54.464575756129534</v>
      </c>
      <c r="P324" s="72">
        <v>53.602676823355068</v>
      </c>
      <c r="Q324" s="72">
        <v>52.740777890580603</v>
      </c>
      <c r="R324" s="72">
        <v>51.878878957806137</v>
      </c>
      <c r="S324" s="72">
        <v>51.016980025031899</v>
      </c>
      <c r="T324" s="72">
        <v>50.222216200222647</v>
      </c>
      <c r="U324" s="72">
        <v>49.42745237541385</v>
      </c>
      <c r="V324" s="72">
        <v>48.632688550604826</v>
      </c>
      <c r="W324" s="72">
        <v>47.837924725796029</v>
      </c>
      <c r="X324" s="72">
        <v>47.043160900987004</v>
      </c>
      <c r="Y324" s="72">
        <v>46.310302890371077</v>
      </c>
      <c r="Z324" s="72">
        <v>45.577444879755376</v>
      </c>
      <c r="AA324" s="72">
        <v>44.844586869139448</v>
      </c>
      <c r="AB324" s="72">
        <v>44.111728858523747</v>
      </c>
      <c r="AC324" s="72">
        <v>43.37887084790782</v>
      </c>
      <c r="AD324" s="72">
        <v>42.703096678326347</v>
      </c>
      <c r="AE324" s="72">
        <v>42.027322508744874</v>
      </c>
      <c r="AF324" s="72">
        <v>41.351548339163173</v>
      </c>
      <c r="AG324" s="72">
        <v>40.675774169581473</v>
      </c>
      <c r="AH324" s="72">
        <v>40</v>
      </c>
    </row>
    <row r="325" spans="2:34">
      <c r="B325" t="str">
        <f>_xlfn.TEXTJOIN(" - ",TRUE,C325:F325)</f>
        <v>Renewable electricity - Cost of electricity - high - Middle East - USD/MWh</v>
      </c>
      <c r="C325" t="s">
        <v>118</v>
      </c>
      <c r="D325" t="s">
        <v>225</v>
      </c>
      <c r="E325" t="s">
        <v>58</v>
      </c>
      <c r="F325" t="s">
        <v>120</v>
      </c>
      <c r="G325" s="72">
        <v>60.615337082252609</v>
      </c>
      <c r="H325" s="72">
        <v>59.307668541126077</v>
      </c>
      <c r="I325" s="72">
        <v>58.000000000000455</v>
      </c>
      <c r="J325" s="72">
        <v>56.824810613262343</v>
      </c>
      <c r="K325" s="72">
        <v>55.649621226524232</v>
      </c>
      <c r="L325" s="72">
        <v>54.474431839786121</v>
      </c>
      <c r="M325" s="72">
        <v>53.299242453048009</v>
      </c>
      <c r="N325" s="72">
        <v>52.124053066309898</v>
      </c>
      <c r="O325" s="72">
        <v>51.06792144635574</v>
      </c>
      <c r="P325" s="72">
        <v>50.011789826402037</v>
      </c>
      <c r="Q325" s="72">
        <v>48.955658206448788</v>
      </c>
      <c r="R325" s="72">
        <v>47.89952658649554</v>
      </c>
      <c r="S325" s="72">
        <v>46.843394966541837</v>
      </c>
      <c r="T325" s="72">
        <v>45.89425943889637</v>
      </c>
      <c r="U325" s="72">
        <v>44.945123911250448</v>
      </c>
      <c r="V325" s="72">
        <v>43.995988383604754</v>
      </c>
      <c r="W325" s="72">
        <v>43.046852855958832</v>
      </c>
      <c r="X325" s="72">
        <v>42.09771732831291</v>
      </c>
      <c r="Y325" s="72">
        <v>41.244738179861997</v>
      </c>
      <c r="Z325" s="72">
        <v>40.391759031411311</v>
      </c>
      <c r="AA325" s="72">
        <v>39.538779882960853</v>
      </c>
      <c r="AB325" s="72">
        <v>38.685800734510167</v>
      </c>
      <c r="AC325" s="72">
        <v>37.832821586059708</v>
      </c>
      <c r="AD325" s="72">
        <v>37.066257268847949</v>
      </c>
      <c r="AE325" s="72">
        <v>36.299692951635961</v>
      </c>
      <c r="AF325" s="72">
        <v>35.533128634423974</v>
      </c>
      <c r="AG325" s="72">
        <v>34.766564317211987</v>
      </c>
      <c r="AH325" s="72">
        <v>34</v>
      </c>
    </row>
    <row r="327" spans="2:34">
      <c r="C327" s="51" t="s">
        <v>282</v>
      </c>
      <c r="D327" s="51" t="s">
        <v>28</v>
      </c>
      <c r="E327" s="51" t="s">
        <v>1</v>
      </c>
      <c r="F327" s="51" t="s">
        <v>29</v>
      </c>
      <c r="G327" s="51">
        <v>2023</v>
      </c>
      <c r="H327" s="51">
        <f t="shared" ref="H327" si="177">G327+1</f>
        <v>2024</v>
      </c>
      <c r="I327" s="51">
        <f t="shared" ref="I327" si="178">H327+1</f>
        <v>2025</v>
      </c>
      <c r="J327" s="51">
        <f t="shared" ref="J327" si="179">I327+1</f>
        <v>2026</v>
      </c>
      <c r="K327" s="51">
        <f t="shared" ref="K327" si="180">J327+1</f>
        <v>2027</v>
      </c>
      <c r="L327" s="51">
        <f t="shared" ref="L327" si="181">K327+1</f>
        <v>2028</v>
      </c>
      <c r="M327" s="51">
        <f t="shared" ref="M327" si="182">L327+1</f>
        <v>2029</v>
      </c>
      <c r="N327" s="51">
        <f t="shared" ref="N327" si="183">M327+1</f>
        <v>2030</v>
      </c>
      <c r="O327" s="51">
        <f t="shared" ref="O327" si="184">N327+1</f>
        <v>2031</v>
      </c>
      <c r="P327" s="51">
        <f t="shared" ref="P327" si="185">O327+1</f>
        <v>2032</v>
      </c>
      <c r="Q327" s="51">
        <f t="shared" ref="Q327" si="186">P327+1</f>
        <v>2033</v>
      </c>
      <c r="R327" s="51">
        <f t="shared" ref="R327" si="187">Q327+1</f>
        <v>2034</v>
      </c>
      <c r="S327" s="51">
        <f t="shared" ref="S327" si="188">R327+1</f>
        <v>2035</v>
      </c>
      <c r="T327" s="51">
        <f t="shared" ref="T327" si="189">S327+1</f>
        <v>2036</v>
      </c>
      <c r="U327" s="51">
        <f t="shared" ref="U327" si="190">T327+1</f>
        <v>2037</v>
      </c>
      <c r="V327" s="51">
        <f t="shared" ref="V327" si="191">U327+1</f>
        <v>2038</v>
      </c>
      <c r="W327" s="51">
        <f t="shared" ref="W327" si="192">V327+1</f>
        <v>2039</v>
      </c>
      <c r="X327" s="51">
        <f t="shared" ref="X327" si="193">W327+1</f>
        <v>2040</v>
      </c>
      <c r="Y327" s="51">
        <f t="shared" ref="Y327" si="194">X327+1</f>
        <v>2041</v>
      </c>
      <c r="Z327" s="51">
        <f t="shared" ref="Z327" si="195">Y327+1</f>
        <v>2042</v>
      </c>
      <c r="AA327" s="51">
        <f t="shared" ref="AA327" si="196">Z327+1</f>
        <v>2043</v>
      </c>
      <c r="AB327" s="51">
        <f t="shared" ref="AB327" si="197">AA327+1</f>
        <v>2044</v>
      </c>
      <c r="AC327" s="51">
        <f t="shared" ref="AC327" si="198">AB327+1</f>
        <v>2045</v>
      </c>
      <c r="AD327" s="51">
        <f t="shared" ref="AD327" si="199">AC327+1</f>
        <v>2046</v>
      </c>
      <c r="AE327" s="51">
        <f t="shared" ref="AE327" si="200">AD327+1</f>
        <v>2047</v>
      </c>
      <c r="AF327" s="51">
        <f t="shared" ref="AF327" si="201">AE327+1</f>
        <v>2048</v>
      </c>
      <c r="AG327" s="51">
        <f t="shared" ref="AG327" si="202">AF327+1</f>
        <v>2049</v>
      </c>
      <c r="AH327" s="51">
        <f t="shared" ref="AH327" si="203">AG327+1</f>
        <v>2050</v>
      </c>
    </row>
    <row r="328" spans="2:34">
      <c r="B328" t="str">
        <f>_xlfn.TEXTJOIN(" - ",TRUE,C328:F328)</f>
        <v>e-methane (liquefied) - Plant size - Global - ton/day</v>
      </c>
      <c r="C328" t="s">
        <v>140</v>
      </c>
      <c r="D328" t="s">
        <v>284</v>
      </c>
      <c r="E328" t="s">
        <v>49</v>
      </c>
      <c r="F328" t="s">
        <v>283</v>
      </c>
      <c r="I328" s="72">
        <v>86</v>
      </c>
      <c r="J328" s="72">
        <v>103</v>
      </c>
      <c r="K328" s="72">
        <v>120</v>
      </c>
      <c r="L328" s="72">
        <v>137</v>
      </c>
      <c r="M328" s="72">
        <v>154</v>
      </c>
      <c r="N328" s="72">
        <v>171</v>
      </c>
      <c r="O328" s="72">
        <v>205.39999999999418</v>
      </c>
      <c r="P328" s="72">
        <v>239.80000000000291</v>
      </c>
      <c r="Q328" s="72">
        <v>274.19999999999709</v>
      </c>
      <c r="R328" s="72">
        <v>308.59999999999127</v>
      </c>
      <c r="S328" s="72">
        <v>343</v>
      </c>
      <c r="T328" s="72">
        <v>480</v>
      </c>
      <c r="U328" s="72">
        <v>617</v>
      </c>
      <c r="V328" s="72">
        <v>754</v>
      </c>
      <c r="W328" s="72">
        <v>891</v>
      </c>
      <c r="X328" s="72">
        <v>1028</v>
      </c>
      <c r="Y328" s="72">
        <v>1165</v>
      </c>
      <c r="Z328" s="72">
        <v>1302</v>
      </c>
      <c r="AA328" s="72">
        <v>1439</v>
      </c>
      <c r="AB328" s="72">
        <v>1576</v>
      </c>
      <c r="AC328" s="72">
        <v>1713</v>
      </c>
      <c r="AD328" s="72">
        <v>1850</v>
      </c>
      <c r="AE328" s="72">
        <v>1987</v>
      </c>
      <c r="AF328" s="72">
        <v>2124</v>
      </c>
      <c r="AG328" s="72">
        <v>2261</v>
      </c>
      <c r="AH328" s="72">
        <v>2398</v>
      </c>
    </row>
    <row r="329" spans="2:34">
      <c r="B329" t="str">
        <f>_xlfn.TEXTJOIN(" - ",TRUE,C329:F329)</f>
        <v>e-methanol - Plant size - Global - ton/day</v>
      </c>
      <c r="C329" t="s">
        <v>71</v>
      </c>
      <c r="D329" t="s">
        <v>284</v>
      </c>
      <c r="E329" t="s">
        <v>49</v>
      </c>
      <c r="F329" t="s">
        <v>283</v>
      </c>
      <c r="I329" s="72">
        <v>160</v>
      </c>
      <c r="J329" s="72">
        <v>192</v>
      </c>
      <c r="K329" s="72">
        <v>224</v>
      </c>
      <c r="L329" s="72">
        <v>256</v>
      </c>
      <c r="M329" s="72">
        <v>288</v>
      </c>
      <c r="N329" s="72">
        <v>320</v>
      </c>
      <c r="O329" s="72">
        <v>384</v>
      </c>
      <c r="P329" s="72">
        <v>448</v>
      </c>
      <c r="Q329" s="72">
        <v>512</v>
      </c>
      <c r="R329" s="72">
        <v>576</v>
      </c>
      <c r="S329" s="72">
        <v>640</v>
      </c>
      <c r="T329" s="72">
        <v>896</v>
      </c>
      <c r="U329" s="72">
        <v>1152</v>
      </c>
      <c r="V329" s="72">
        <v>1408</v>
      </c>
      <c r="W329" s="72">
        <v>1664</v>
      </c>
      <c r="X329" s="72">
        <v>1920</v>
      </c>
      <c r="Y329" s="72">
        <v>2176</v>
      </c>
      <c r="Z329" s="72">
        <v>2432</v>
      </c>
      <c r="AA329" s="72">
        <v>2688</v>
      </c>
      <c r="AB329" s="72">
        <v>2944</v>
      </c>
      <c r="AC329" s="72">
        <v>3200</v>
      </c>
      <c r="AD329" s="72">
        <v>3456</v>
      </c>
      <c r="AE329" s="72">
        <v>3712</v>
      </c>
      <c r="AF329" s="72">
        <v>3968</v>
      </c>
      <c r="AG329" s="72">
        <v>4224</v>
      </c>
      <c r="AH329" s="72">
        <v>4480</v>
      </c>
    </row>
    <row r="330" spans="2:34">
      <c r="B330" t="str">
        <f>_xlfn.TEXTJOIN(" - ",TRUE,C330:F330)</f>
        <v>e-diesel - Plant size - Global - ton/day</v>
      </c>
      <c r="C330" t="s">
        <v>87</v>
      </c>
      <c r="D330" t="s">
        <v>284</v>
      </c>
      <c r="E330" t="s">
        <v>49</v>
      </c>
      <c r="F330" t="s">
        <v>283</v>
      </c>
      <c r="I330" s="72">
        <v>63</v>
      </c>
      <c r="J330" s="72">
        <v>75.80000000000291</v>
      </c>
      <c r="K330" s="72">
        <v>88.600000000002183</v>
      </c>
      <c r="L330" s="72">
        <v>101.40000000000146</v>
      </c>
      <c r="M330" s="72">
        <v>114.20000000000073</v>
      </c>
      <c r="N330" s="72">
        <v>127</v>
      </c>
      <c r="O330" s="72">
        <v>152.19999999999709</v>
      </c>
      <c r="P330" s="72">
        <v>177.40000000000146</v>
      </c>
      <c r="Q330" s="72">
        <v>202.59999999999854</v>
      </c>
      <c r="R330" s="72">
        <v>227.79999999999563</v>
      </c>
      <c r="S330" s="72">
        <v>253</v>
      </c>
      <c r="T330" s="72">
        <v>354.29999999998836</v>
      </c>
      <c r="U330" s="72">
        <v>455.60000000000582</v>
      </c>
      <c r="V330" s="72">
        <v>556.89999999999418</v>
      </c>
      <c r="W330" s="72">
        <v>658.19999999998254</v>
      </c>
      <c r="X330" s="72">
        <v>759.5</v>
      </c>
      <c r="Y330" s="72">
        <v>860.79999999998836</v>
      </c>
      <c r="Z330" s="72">
        <v>962.10000000000582</v>
      </c>
      <c r="AA330" s="72">
        <v>1063.3999999999942</v>
      </c>
      <c r="AB330" s="72">
        <v>1164.6999999999825</v>
      </c>
      <c r="AC330" s="72">
        <v>1266</v>
      </c>
      <c r="AD330" s="72">
        <v>1367.2999999999884</v>
      </c>
      <c r="AE330" s="72">
        <v>1468.6000000000058</v>
      </c>
      <c r="AF330" s="72">
        <v>1569.8999999999942</v>
      </c>
      <c r="AG330" s="72">
        <v>1671.1999999999825</v>
      </c>
      <c r="AH330" s="72">
        <v>1772.5</v>
      </c>
    </row>
    <row r="331" spans="2:34">
      <c r="B331" t="str">
        <f>_xlfn.TEXTJOIN(" - ",TRUE,C331:F331)</f>
        <v>e-ammonia - Plant size - Global - ton/day</v>
      </c>
      <c r="C331" t="s">
        <v>22</v>
      </c>
      <c r="D331" t="s">
        <v>284</v>
      </c>
      <c r="E331" t="s">
        <v>49</v>
      </c>
      <c r="F331" t="s">
        <v>283</v>
      </c>
      <c r="I331" s="72">
        <v>230</v>
      </c>
      <c r="J331" s="72">
        <v>644</v>
      </c>
      <c r="K331" s="72">
        <v>1058</v>
      </c>
      <c r="L331" s="72">
        <v>1472</v>
      </c>
      <c r="M331" s="72">
        <v>1886</v>
      </c>
      <c r="N331" s="72">
        <v>2300</v>
      </c>
      <c r="O331" s="72">
        <v>2530</v>
      </c>
      <c r="P331" s="72">
        <v>2760</v>
      </c>
      <c r="Q331" s="72">
        <v>2990</v>
      </c>
      <c r="R331" s="72">
        <v>3220</v>
      </c>
      <c r="S331" s="72">
        <v>3450</v>
      </c>
      <c r="T331" s="72">
        <v>3565</v>
      </c>
      <c r="U331" s="72">
        <v>3680</v>
      </c>
      <c r="V331" s="72">
        <v>3795</v>
      </c>
      <c r="W331" s="72">
        <v>3910</v>
      </c>
      <c r="X331" s="72">
        <v>4025</v>
      </c>
      <c r="Y331" s="72">
        <v>4140</v>
      </c>
      <c r="Z331" s="72">
        <v>4255</v>
      </c>
      <c r="AA331" s="72">
        <v>4370</v>
      </c>
      <c r="AB331" s="72">
        <v>4485</v>
      </c>
      <c r="AC331" s="72">
        <v>4600</v>
      </c>
      <c r="AD331" s="72">
        <v>4715</v>
      </c>
      <c r="AE331" s="72">
        <v>4830</v>
      </c>
      <c r="AF331" s="72">
        <v>4945</v>
      </c>
      <c r="AG331" s="72">
        <v>5060</v>
      </c>
      <c r="AH331" s="72">
        <v>5175</v>
      </c>
    </row>
    <row r="332" spans="2:34">
      <c r="B332" t="str">
        <f>_xlfn.TEXTJOIN(" - ",TRUE,C332:F332)</f>
        <v>Blue ammonia - Plant size - Global - ton/day</v>
      </c>
      <c r="C332" t="s">
        <v>281</v>
      </c>
      <c r="D332" t="s">
        <v>284</v>
      </c>
      <c r="E332" t="s">
        <v>49</v>
      </c>
      <c r="F332" t="s">
        <v>283</v>
      </c>
      <c r="I332" s="72">
        <v>3000</v>
      </c>
      <c r="J332" s="72">
        <v>3160</v>
      </c>
      <c r="K332" s="72">
        <v>3320</v>
      </c>
      <c r="L332" s="72">
        <v>3480</v>
      </c>
      <c r="M332" s="72">
        <v>3640</v>
      </c>
      <c r="N332" s="72">
        <v>3800</v>
      </c>
      <c r="O332" s="72">
        <v>4120</v>
      </c>
      <c r="P332" s="72">
        <v>4440</v>
      </c>
      <c r="Q332" s="72">
        <v>4760</v>
      </c>
      <c r="R332" s="72">
        <v>5080</v>
      </c>
      <c r="S332" s="72">
        <v>5400</v>
      </c>
      <c r="T332" s="72">
        <v>5560</v>
      </c>
      <c r="U332" s="72">
        <v>5720</v>
      </c>
      <c r="V332" s="72">
        <v>5880</v>
      </c>
      <c r="W332" s="72">
        <v>6040</v>
      </c>
      <c r="X332" s="72">
        <v>6200</v>
      </c>
      <c r="Y332" s="72">
        <v>6360</v>
      </c>
      <c r="Z332" s="72">
        <v>6520</v>
      </c>
      <c r="AA332" s="72">
        <v>6680</v>
      </c>
      <c r="AB332" s="72">
        <v>6840</v>
      </c>
      <c r="AC332" s="72">
        <v>7000</v>
      </c>
      <c r="AD332" s="72">
        <v>7160</v>
      </c>
      <c r="AE332" s="72">
        <v>7320</v>
      </c>
      <c r="AF332" s="72">
        <v>7480</v>
      </c>
      <c r="AG332" s="72">
        <v>7640</v>
      </c>
      <c r="AH332" s="72">
        <v>7800</v>
      </c>
    </row>
  </sheetData>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E0941-4BF2-4BD6-BBA3-76AC5AD6B5F4}">
  <sheetPr codeName="Sheet7"/>
  <dimension ref="A1:AM272"/>
  <sheetViews>
    <sheetView showGridLines="0" workbookViewId="0">
      <selection activeCell="B2" sqref="B2"/>
    </sheetView>
  </sheetViews>
  <sheetFormatPr defaultColWidth="0" defaultRowHeight="15" zeroHeight="1"/>
  <cols>
    <col min="1" max="1" width="3.140625" customWidth="1"/>
    <col min="2" max="2" width="27.7109375" customWidth="1"/>
    <col min="3" max="3" width="11.85546875" customWidth="1"/>
    <col min="4" max="4" width="10.28515625" customWidth="1"/>
    <col min="5" max="5" width="13.7109375" customWidth="1"/>
    <col min="6" max="6" width="9.140625" customWidth="1"/>
    <col min="7" max="7" width="15.85546875" bestFit="1" customWidth="1"/>
    <col min="8" max="8" width="16.42578125" bestFit="1" customWidth="1"/>
    <col min="9" max="9" width="25.28515625" bestFit="1" customWidth="1"/>
    <col min="10" max="10" width="14.85546875" bestFit="1" customWidth="1"/>
    <col min="11" max="12" width="15.7109375" customWidth="1"/>
    <col min="13" max="13" width="16.42578125" bestFit="1" customWidth="1"/>
    <col min="14" max="14" width="3.28515625" customWidth="1"/>
    <col min="15" max="15" width="24.7109375" bestFit="1" customWidth="1"/>
    <col min="16" max="16" width="24" bestFit="1" customWidth="1"/>
    <col min="17" max="17" width="20.5703125" bestFit="1" customWidth="1"/>
    <col min="18" max="18" width="2.42578125" customWidth="1"/>
    <col min="19" max="20" width="9.140625" customWidth="1"/>
    <col min="21" max="39" width="0" hidden="1" customWidth="1"/>
    <col min="40" max="16384" width="9.140625" hidden="1"/>
  </cols>
  <sheetData>
    <row r="1" spans="2:19"/>
    <row r="2" spans="2:19">
      <c r="B2" s="2" t="s">
        <v>226</v>
      </c>
    </row>
    <row r="3" spans="2:19">
      <c r="K3" s="155" t="s">
        <v>227</v>
      </c>
      <c r="L3" s="155"/>
    </row>
    <row r="4" spans="2:19">
      <c r="B4" s="3" t="s">
        <v>228</v>
      </c>
      <c r="C4" s="3" t="s">
        <v>229</v>
      </c>
      <c r="D4" s="3" t="s">
        <v>32</v>
      </c>
      <c r="E4" s="3" t="s">
        <v>230</v>
      </c>
      <c r="F4" s="3" t="s">
        <v>110</v>
      </c>
      <c r="G4" s="3" t="s">
        <v>231</v>
      </c>
      <c r="H4" s="3" t="s">
        <v>232</v>
      </c>
      <c r="I4" s="3" t="s">
        <v>233</v>
      </c>
      <c r="J4" s="3" t="s">
        <v>234</v>
      </c>
      <c r="K4" s="3" t="s">
        <v>235</v>
      </c>
      <c r="L4" s="3" t="s">
        <v>236</v>
      </c>
      <c r="M4" s="3" t="s">
        <v>237</v>
      </c>
      <c r="O4" s="3" t="s">
        <v>218</v>
      </c>
      <c r="P4" s="3" t="s">
        <v>238</v>
      </c>
      <c r="Q4" s="3" t="s">
        <v>239</v>
      </c>
      <c r="S4" s="3" t="s">
        <v>240</v>
      </c>
    </row>
    <row r="5" spans="2:19">
      <c r="B5" t="s">
        <v>22</v>
      </c>
      <c r="C5" t="s">
        <v>249</v>
      </c>
      <c r="D5">
        <v>18.8</v>
      </c>
      <c r="E5" t="s">
        <v>55</v>
      </c>
      <c r="F5">
        <v>2023</v>
      </c>
      <c r="G5" t="s">
        <v>9</v>
      </c>
      <c r="H5" t="s">
        <v>10</v>
      </c>
      <c r="I5" t="s">
        <v>26</v>
      </c>
      <c r="J5" t="s">
        <v>241</v>
      </c>
      <c r="K5">
        <v>1</v>
      </c>
      <c r="L5">
        <v>1</v>
      </c>
      <c r="M5" t="s">
        <v>242</v>
      </c>
      <c r="O5" t="s">
        <v>54</v>
      </c>
      <c r="S5" t="s">
        <v>243</v>
      </c>
    </row>
    <row r="6" spans="2:19">
      <c r="B6" t="s">
        <v>70</v>
      </c>
      <c r="C6" t="s">
        <v>251</v>
      </c>
      <c r="D6">
        <v>19.899999999999999</v>
      </c>
      <c r="E6" t="s">
        <v>56</v>
      </c>
      <c r="F6">
        <v>2024</v>
      </c>
      <c r="G6" t="s">
        <v>244</v>
      </c>
      <c r="H6" t="s">
        <v>245</v>
      </c>
      <c r="I6" t="s">
        <v>246</v>
      </c>
      <c r="J6" t="s">
        <v>247</v>
      </c>
      <c r="K6">
        <v>85</v>
      </c>
      <c r="L6">
        <v>29</v>
      </c>
      <c r="M6" t="s">
        <v>248</v>
      </c>
      <c r="O6" t="s">
        <v>60</v>
      </c>
    </row>
    <row r="7" spans="2:19">
      <c r="B7" t="s">
        <v>76</v>
      </c>
      <c r="C7" t="s">
        <v>251</v>
      </c>
      <c r="D7">
        <v>19.899999999999999</v>
      </c>
      <c r="E7" t="s">
        <v>57</v>
      </c>
      <c r="F7">
        <v>2025</v>
      </c>
      <c r="J7" t="s">
        <v>250</v>
      </c>
      <c r="K7">
        <v>251</v>
      </c>
      <c r="L7">
        <v>266</v>
      </c>
      <c r="M7" t="s">
        <v>11</v>
      </c>
      <c r="O7" t="s">
        <v>61</v>
      </c>
    </row>
    <row r="8" spans="2:19">
      <c r="B8" t="s">
        <v>84</v>
      </c>
      <c r="C8" t="s">
        <v>247</v>
      </c>
      <c r="D8">
        <v>50</v>
      </c>
      <c r="E8" t="s">
        <v>8</v>
      </c>
      <c r="F8">
        <v>2026</v>
      </c>
      <c r="O8" t="s">
        <v>59</v>
      </c>
    </row>
    <row r="9" spans="2:19">
      <c r="B9" t="s">
        <v>85</v>
      </c>
      <c r="C9" t="s">
        <v>247</v>
      </c>
      <c r="D9">
        <v>50</v>
      </c>
      <c r="E9" t="s">
        <v>58</v>
      </c>
      <c r="F9">
        <v>2027</v>
      </c>
      <c r="O9" t="s">
        <v>62</v>
      </c>
      <c r="P9" t="s">
        <v>59</v>
      </c>
    </row>
    <row r="10" spans="2:19">
      <c r="B10" t="s">
        <v>86</v>
      </c>
      <c r="C10" t="s">
        <v>252</v>
      </c>
      <c r="D10">
        <v>42.7</v>
      </c>
      <c r="F10">
        <v>2028</v>
      </c>
      <c r="O10" t="s">
        <v>22</v>
      </c>
      <c r="P10" t="s">
        <v>62</v>
      </c>
      <c r="Q10" t="s">
        <v>63</v>
      </c>
    </row>
    <row r="11" spans="2:19">
      <c r="B11" t="s">
        <v>92</v>
      </c>
      <c r="C11" t="s">
        <v>252</v>
      </c>
      <c r="D11">
        <v>42.7</v>
      </c>
      <c r="F11">
        <v>2029</v>
      </c>
      <c r="O11" t="s">
        <v>68</v>
      </c>
    </row>
    <row r="12" spans="2:19">
      <c r="B12" t="s">
        <v>24</v>
      </c>
      <c r="C12" t="s">
        <v>249</v>
      </c>
      <c r="D12">
        <v>18.8</v>
      </c>
      <c r="F12">
        <v>2030</v>
      </c>
      <c r="O12" t="s">
        <v>69</v>
      </c>
    </row>
    <row r="13" spans="2:19">
      <c r="B13" t="s">
        <v>104</v>
      </c>
      <c r="C13" t="s">
        <v>251</v>
      </c>
      <c r="D13">
        <v>19.899999999999999</v>
      </c>
      <c r="F13">
        <v>2031</v>
      </c>
      <c r="O13" t="s">
        <v>70</v>
      </c>
      <c r="P13" t="s">
        <v>62</v>
      </c>
      <c r="Q13" t="s">
        <v>68</v>
      </c>
    </row>
    <row r="14" spans="2:19">
      <c r="B14" t="s">
        <v>23</v>
      </c>
      <c r="C14" t="s">
        <v>247</v>
      </c>
      <c r="D14">
        <v>50</v>
      </c>
      <c r="F14">
        <v>2032</v>
      </c>
      <c r="O14" t="s">
        <v>76</v>
      </c>
      <c r="P14" t="s">
        <v>62</v>
      </c>
      <c r="Q14" t="s">
        <v>69</v>
      </c>
    </row>
    <row r="15" spans="2:19">
      <c r="B15" t="s">
        <v>105</v>
      </c>
      <c r="C15" t="s">
        <v>252</v>
      </c>
      <c r="D15">
        <v>42.7</v>
      </c>
      <c r="F15">
        <v>2033</v>
      </c>
      <c r="O15" t="s">
        <v>77</v>
      </c>
      <c r="P15" t="s">
        <v>62</v>
      </c>
      <c r="Q15" t="s">
        <v>68</v>
      </c>
    </row>
    <row r="16" spans="2:19">
      <c r="B16" t="s">
        <v>106</v>
      </c>
      <c r="C16" t="s">
        <v>252</v>
      </c>
      <c r="D16">
        <v>42.7</v>
      </c>
      <c r="F16">
        <v>2034</v>
      </c>
      <c r="O16" t="s">
        <v>83</v>
      </c>
      <c r="P16" t="s">
        <v>62</v>
      </c>
      <c r="Q16" t="s">
        <v>69</v>
      </c>
    </row>
    <row r="17" spans="2:22">
      <c r="B17" t="s">
        <v>21</v>
      </c>
      <c r="C17" t="s">
        <v>247</v>
      </c>
      <c r="D17">
        <v>48</v>
      </c>
      <c r="F17">
        <v>2035</v>
      </c>
      <c r="O17" t="s">
        <v>84</v>
      </c>
      <c r="P17" t="s">
        <v>77</v>
      </c>
    </row>
    <row r="18" spans="2:22">
      <c r="B18" t="s">
        <v>20</v>
      </c>
      <c r="C18" t="s">
        <v>252</v>
      </c>
      <c r="D18">
        <v>41.2</v>
      </c>
      <c r="F18">
        <v>2036</v>
      </c>
      <c r="O18" t="s">
        <v>85</v>
      </c>
      <c r="P18" t="s">
        <v>83</v>
      </c>
    </row>
    <row r="19" spans="2:22">
      <c r="F19">
        <v>2037</v>
      </c>
      <c r="O19" t="s">
        <v>86</v>
      </c>
      <c r="P19" t="s">
        <v>62</v>
      </c>
      <c r="Q19" t="s">
        <v>68</v>
      </c>
    </row>
    <row r="20" spans="2:22">
      <c r="F20">
        <v>2038</v>
      </c>
      <c r="O20" t="s">
        <v>92</v>
      </c>
      <c r="P20" t="s">
        <v>62</v>
      </c>
      <c r="Q20" t="s">
        <v>69</v>
      </c>
      <c r="V20" s="2"/>
    </row>
    <row r="21" spans="2:22">
      <c r="F21">
        <v>2039</v>
      </c>
      <c r="O21" t="s">
        <v>93</v>
      </c>
      <c r="V21" s="141"/>
    </row>
    <row r="22" spans="2:22">
      <c r="F22">
        <v>2040</v>
      </c>
      <c r="O22" t="s">
        <v>94</v>
      </c>
      <c r="V22" s="142"/>
    </row>
    <row r="23" spans="2:22">
      <c r="F23">
        <v>2041</v>
      </c>
      <c r="O23" t="s">
        <v>24</v>
      </c>
      <c r="P23" t="s">
        <v>93</v>
      </c>
      <c r="Q23" t="s">
        <v>94</v>
      </c>
      <c r="V23" s="142"/>
    </row>
    <row r="24" spans="2:22">
      <c r="F24">
        <v>2042</v>
      </c>
      <c r="O24" t="s">
        <v>104</v>
      </c>
      <c r="V24" s="142"/>
    </row>
    <row r="25" spans="2:22">
      <c r="F25">
        <v>2043</v>
      </c>
      <c r="O25" t="s">
        <v>23</v>
      </c>
    </row>
    <row r="26" spans="2:22">
      <c r="F26">
        <v>2044</v>
      </c>
      <c r="O26" t="s">
        <v>105</v>
      </c>
      <c r="V26" s="2"/>
    </row>
    <row r="27" spans="2:22">
      <c r="F27">
        <v>2045</v>
      </c>
      <c r="O27" t="s">
        <v>106</v>
      </c>
      <c r="V27" s="141"/>
    </row>
    <row r="28" spans="2:22">
      <c r="F28">
        <v>2046</v>
      </c>
      <c r="O28" t="s">
        <v>63</v>
      </c>
      <c r="V28" s="142"/>
    </row>
    <row r="29" spans="2:22">
      <c r="F29">
        <v>2047</v>
      </c>
      <c r="O29" t="s">
        <v>21</v>
      </c>
      <c r="V29" s="142"/>
    </row>
    <row r="30" spans="2:22">
      <c r="F30">
        <v>2048</v>
      </c>
      <c r="O30" t="s">
        <v>20</v>
      </c>
      <c r="V30" s="142"/>
    </row>
    <row r="31" spans="2:22">
      <c r="F31">
        <v>2049</v>
      </c>
    </row>
    <row r="32" spans="2:22">
      <c r="F32">
        <v>2050</v>
      </c>
    </row>
    <row r="33"/>
    <row r="250" spans="3:34" hidden="1">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row>
    <row r="263" spans="3:34" hidden="1">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row>
    <row r="272" spans="3:34" hidden="1">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24903F030C8C249A206DF2BD22923C4" ma:contentTypeVersion="16" ma:contentTypeDescription="Opret et nyt dokument." ma:contentTypeScope="" ma:versionID="47f622f609923271c953fea7fe466664">
  <xsd:schema xmlns:xsd="http://www.w3.org/2001/XMLSchema" xmlns:xs="http://www.w3.org/2001/XMLSchema" xmlns:p="http://schemas.microsoft.com/office/2006/metadata/properties" xmlns:ns1="http://schemas.microsoft.com/sharepoint/v3" xmlns:ns2="23841fef-2c92-4386-a628-030acdd26491" xmlns:ns3="1626be44-4429-4f0e-8ed3-ba2b989e8a1f" targetNamespace="http://schemas.microsoft.com/office/2006/metadata/properties" ma:root="true" ma:fieldsID="e5b3c9eae9e7a9d8669ba74429169e6d" ns1:_="" ns2:_="" ns3:_="">
    <xsd:import namespace="http://schemas.microsoft.com/sharepoint/v3"/>
    <xsd:import namespace="23841fef-2c92-4386-a628-030acdd26491"/>
    <xsd:import namespace="1626be44-4429-4f0e-8ed3-ba2b989e8a1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DateTaken"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Egenskaber for Unified Compliance Policy" ma:hidden="true" ma:internalName="_ip_UnifiedCompliancePolicyProperties">
      <xsd:simpleType>
        <xsd:restriction base="dms:Note"/>
      </xsd:simpleType>
    </xsd:element>
    <xsd:element name="_ip_UnifiedCompliancePolicyUIAction" ma:index="20" nillable="true" ma:displayName="Handling for Unified Compliance Policy-grænseflad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3841fef-2c92-4386-a628-030acdd2649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Billedmærker" ma:readOnly="false" ma:fieldId="{5cf76f15-5ced-4ddc-b409-7134ff3c332f}" ma:taxonomyMulti="true" ma:sspId="5405d3cf-f1b6-4142-bd55-078f49f7cf52"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626be44-4429-4f0e-8ed3-ba2b989e8a1f" elementFormDefault="qualified">
    <xsd:import namespace="http://schemas.microsoft.com/office/2006/documentManagement/types"/>
    <xsd:import namespace="http://schemas.microsoft.com/office/infopath/2007/PartnerControls"/>
    <xsd:element name="SharedWithUsers" ma:index="11"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lt med detaljer" ma:internalName="SharedWithDetails" ma:readOnly="true">
      <xsd:simpleType>
        <xsd:restriction base="dms:Note">
          <xsd:maxLength value="255"/>
        </xsd:restriction>
      </xsd:simpleType>
    </xsd:element>
    <xsd:element name="TaxCatchAll" ma:index="15" nillable="true" ma:displayName="Taxonomy Catch All Column" ma:hidden="true" ma:list="{9825ce9f-f26e-4589-8acb-675c4f5abc1a}" ma:internalName="TaxCatchAll" ma:showField="CatchAllData" ma:web="1626be44-4429-4f0e-8ed3-ba2b989e8a1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23841fef-2c92-4386-a628-030acdd26491">
      <Terms xmlns="http://schemas.microsoft.com/office/infopath/2007/PartnerControls"/>
    </lcf76f155ced4ddcb4097134ff3c332f>
    <TaxCatchAll xmlns="1626be44-4429-4f0e-8ed3-ba2b989e8a1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mart xmlns:xsd="http://www.w3.org/2001/XMLSchema" xmlns:xsi="http://www.w3.org/2001/XMLSchema-instance">
  <workbookSettings>
    <rules>
      <disabled/>
    </rules>
  </workbookSettings>
</smart>
</file>

<file path=customXml/itemProps1.xml><?xml version="1.0" encoding="utf-8"?>
<ds:datastoreItem xmlns:ds="http://schemas.openxmlformats.org/officeDocument/2006/customXml" ds:itemID="{B0442455-83D4-4CE2-ABA6-9F2B6A44CC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3841fef-2c92-4386-a628-030acdd26491"/>
    <ds:schemaRef ds:uri="1626be44-4429-4f0e-8ed3-ba2b989e8a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40CEABC-AB0C-4BD6-A615-93C92F2D7903}">
  <ds:schemaRefs>
    <ds:schemaRef ds:uri="http://schemas.microsoft.com/office/2006/metadata/properties"/>
    <ds:schemaRef ds:uri="http://schemas.microsoft.com/office/infopath/2007/PartnerControls"/>
    <ds:schemaRef ds:uri="http://schemas.microsoft.com/sharepoint/v3"/>
    <ds:schemaRef ds:uri="a4618f4c-00a9-4bb3-b8c4-a8863b2f38be"/>
    <ds:schemaRef ds:uri="048fdfb6-68f8-4757-8465-d251ff3c2794"/>
    <ds:schemaRef ds:uri="23841fef-2c92-4386-a628-030acdd26491"/>
    <ds:schemaRef ds:uri="1626be44-4429-4f0e-8ed3-ba2b989e8a1f"/>
  </ds:schemaRefs>
</ds:datastoreItem>
</file>

<file path=customXml/itemProps3.xml><?xml version="1.0" encoding="utf-8"?>
<ds:datastoreItem xmlns:ds="http://schemas.openxmlformats.org/officeDocument/2006/customXml" ds:itemID="{E11A3B8C-B7D8-4A61-87BF-E0B41719387F}">
  <ds:schemaRefs>
    <ds:schemaRef ds:uri="http://schemas.microsoft.com/sharepoint/v3/contenttype/forms"/>
  </ds:schemaRefs>
</ds:datastoreItem>
</file>

<file path=customXml/itemProps4.xml><?xml version="1.0" encoding="utf-8"?>
<ds:datastoreItem xmlns:ds="http://schemas.openxmlformats.org/officeDocument/2006/customXml" ds:itemID="{CEA87611-BE67-48CE-9B0F-3359801CE67D}">
  <ds:schemaRefs>
    <ds:schemaRef ds:uri="http://www.w3.org/2001/XMLSchema"/>
  </ds:schemaRefs>
</ds:datastoreItem>
</file>

<file path=docMetadata/LabelInfo.xml><?xml version="1.0" encoding="utf-8"?>
<clbl:labelList xmlns:clbl="http://schemas.microsoft.com/office/2020/mipLabelMetadata">
  <clbl:label id="{e4b931d8-a288-4db6-acc7-364bc8042050}" enabled="1" method="Privileged" siteId="{5218c2a1-81cc-40ce-af99-7505143bc26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Cover</vt:lpstr>
      <vt:lpstr>TableOfContents</vt:lpstr>
      <vt:lpstr>Dashboard</vt:lpstr>
      <vt:lpstr>DashboardCalc</vt:lpstr>
      <vt:lpstr>CostCalculation_Detailed</vt:lpstr>
      <vt:lpstr>CostCalculation</vt:lpstr>
      <vt:lpstr>EmissionsCalculation</vt:lpstr>
      <vt:lpstr>Assumptions</vt:lpstr>
      <vt:lpstr>Index</vt:lpstr>
      <vt:lpstr>BunkerFuels</vt:lpstr>
      <vt:lpstr>CostCalculation_Year</vt:lpstr>
      <vt:lpstr>CostCalculations</vt:lpstr>
      <vt:lpstr>CostCalculations_Index</vt:lpstr>
      <vt:lpstr>CostUnit</vt:lpstr>
      <vt:lpstr>CostUnits</vt:lpstr>
      <vt:lpstr>Delimiter</vt:lpstr>
      <vt:lpstr>ElectricityCosts</vt:lpstr>
      <vt:lpstr>EmissionsCalculations</vt:lpstr>
      <vt:lpstr>EmissionsCalculations_Index</vt:lpstr>
      <vt:lpstr>EmissionsCalculations_Year</vt:lpstr>
      <vt:lpstr>EmissionScopes</vt:lpstr>
      <vt:lpstr>EmissionsCost</vt:lpstr>
      <vt:lpstr>EmissionTypes</vt:lpstr>
      <vt:lpstr>Fuel_Feedstock1</vt:lpstr>
      <vt:lpstr>Fuel_Feedstock2</vt:lpstr>
      <vt:lpstr>FuelData</vt:lpstr>
      <vt:lpstr>FuelData_Index</vt:lpstr>
      <vt:lpstr>FuelData_Year</vt:lpstr>
      <vt:lpstr>Fuels</vt:lpstr>
      <vt:lpstr>FuelTypes</vt:lpstr>
      <vt:lpstr>GWP_100</vt:lpstr>
      <vt:lpstr>GWP_20</vt:lpstr>
      <vt:lpstr>GWPs</vt:lpstr>
      <vt:lpstr>LHV_H2</vt:lpstr>
      <vt:lpstr>LHV_LSFO</vt:lpstr>
      <vt:lpstr>LHVs</vt:lpstr>
      <vt:lpstr>Methane_GWP100</vt:lpstr>
      <vt:lpstr>Methane_GWP20</vt:lpstr>
      <vt:lpstr>NitrousOxide_GWP100</vt:lpstr>
      <vt:lpstr>NitrousOxide_GWP20</vt:lpstr>
      <vt:lpstr>Regions</vt:lpstr>
      <vt:lpstr>SelectedElectricityCost</vt:lpstr>
      <vt:lpstr>SelectedEmissionsScope</vt:lpstr>
      <vt:lpstr>SelectedGWP</vt:lpstr>
      <vt:lpstr>SelectedRegion</vt:lpstr>
      <vt:lpstr>SelectedYear</vt:lpstr>
      <vt:lpstr>SplitCostCalculations</vt:lpstr>
      <vt:lpstr>SplitCostCalculations_Index</vt:lpstr>
      <vt:lpstr>SplitCostCalculations_Year</vt:lpstr>
      <vt:lpstr>Years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Mathias Hintze</dc:creator>
  <cp:keywords/>
  <dc:description/>
  <cp:lastModifiedBy>Mathias Hintze</cp:lastModifiedBy>
  <cp:revision/>
  <dcterms:created xsi:type="dcterms:W3CDTF">2023-04-19T17:25:47Z</dcterms:created>
  <dcterms:modified xsi:type="dcterms:W3CDTF">2025-07-04T08:28:22Z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0x010100B24903F030C8C249A206DF2BD22923C4</vt:lpwstr>
  </property>
  <property fmtid="{D5CDD505-2E9C-101B-9397-08002B2CF9AE}" pid="3" name="MediaServiceImageTags">
    <vt:lpwstr/>
  </property>
</Properties>
</file>